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1.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Pieter\Desktop\Pendo\Incentive Comp\"/>
    </mc:Choice>
  </mc:AlternateContent>
  <xr:revisionPtr revIDLastSave="0" documentId="13_ncr:1_{A0852B8F-C38F-4CF0-AF13-CA4FB3331780}" xr6:coauthVersionLast="46" xr6:coauthVersionMax="46" xr10:uidLastSave="{00000000-0000-0000-0000-000000000000}"/>
  <bookViews>
    <workbookView xWindow="-38520" yWindow="-120" windowWidth="38640" windowHeight="21240" tabRatio="906" xr2:uid="{41E413EC-CA19-4622-B9F7-C5E235D41A20}"/>
  </bookViews>
  <sheets>
    <sheet name="Overview" sheetId="27" r:id="rId1"/>
    <sheet name="QoS Summ" sheetId="22" r:id="rId2"/>
    <sheet name="Summaries -&gt;" sheetId="34" r:id="rId3"/>
    <sheet name="Corp Detail" sheetId="38" r:id="rId4"/>
    <sheet name="Comm Detail" sheetId="40" r:id="rId5"/>
    <sheet name="Enterprise Detail" sheetId="33" r:id="rId6"/>
    <sheet name="SS Detail" sheetId="36" r:id="rId7"/>
    <sheet name="EMEA Detail" sheetId="35" r:id="rId8"/>
    <sheet name="Quota -&gt;" sheetId="15" r:id="rId9"/>
    <sheet name="Corp Quotas" sheetId="18" r:id="rId10"/>
    <sheet name="Comm Quotas" sheetId="24" r:id="rId11"/>
    <sheet name="Ent Quotas" sheetId="23" r:id="rId12"/>
    <sheet name="SS Quotas" sheetId="25" r:id="rId13"/>
    <sheet name="EMEA Quotas" sheetId="29" r:id="rId14"/>
    <sheet name="Teams -&gt;" sheetId="3" r:id="rId15"/>
    <sheet name="Corp Team" sheetId="16" r:id="rId16"/>
    <sheet name="Comm Team" sheetId="14" r:id="rId17"/>
    <sheet name="Ent Team" sheetId="9" r:id="rId18"/>
    <sheet name="SS Team" sheetId="17" r:id="rId19"/>
    <sheet name="EMEA Team" sheetId="28" r:id="rId20"/>
    <sheet name="Data -&gt;" sheetId="5" r:id="rId21"/>
    <sheet name="Targets" sheetId="20" r:id="rId22"/>
    <sheet name="FY22 QoS" sheetId="8" r:id="rId23"/>
    <sheet name="FY22 Overlay" sheetId="41" r:id="rId24"/>
    <sheet name="Models -&gt;" sheetId="31" r:id="rId25"/>
    <sheet name="Comm Model" sheetId="39" r:id="rId26"/>
    <sheet name="Corp Model" sheetId="30" r:id="rId27"/>
    <sheet name="Graveyard -&gt;" sheetId="19" r:id="rId28"/>
    <sheet name="Clean" sheetId="7" r:id="rId29"/>
    <sheet name="Sheet4" sheetId="12" r:id="rId30"/>
  </sheets>
  <externalReferences>
    <externalReference r:id="rId31"/>
    <externalReference r:id="rId32"/>
    <externalReference r:id="rId33"/>
    <externalReference r:id="rId34"/>
    <externalReference r:id="rId35"/>
    <externalReference r:id="rId36"/>
    <externalReference r:id="rId37"/>
  </externalReferences>
  <definedNames>
    <definedName name="_167653" localSheetId="25">'[1]Revenue Stream'!#REF!</definedName>
    <definedName name="_167653" localSheetId="10">'[1]Revenue Stream'!#REF!</definedName>
    <definedName name="_167653" localSheetId="26">'[1]Revenue Stream'!#REF!</definedName>
    <definedName name="_167653" localSheetId="9">'[1]Revenue Stream'!#REF!</definedName>
    <definedName name="_167653" localSheetId="13">'[1]Revenue Stream'!#REF!</definedName>
    <definedName name="_167653" localSheetId="11">'[1]Revenue Stream'!#REF!</definedName>
    <definedName name="_167653" localSheetId="22">'[1]Revenue Stream'!#REF!</definedName>
    <definedName name="_167653" localSheetId="12">'[1]Revenue Stream'!#REF!</definedName>
    <definedName name="_167653" localSheetId="21">'[1]Revenue Stream'!#REF!</definedName>
    <definedName name="_167653">'[1]Revenue Stream'!#REF!</definedName>
    <definedName name="_167687" localSheetId="25">#REF!</definedName>
    <definedName name="_167687" localSheetId="10">#REF!</definedName>
    <definedName name="_167687" localSheetId="26">#REF!</definedName>
    <definedName name="_167687" localSheetId="9">#REF!</definedName>
    <definedName name="_167687" localSheetId="13">#REF!</definedName>
    <definedName name="_167687" localSheetId="11">#REF!</definedName>
    <definedName name="_167687" localSheetId="22">#REF!</definedName>
    <definedName name="_167687" localSheetId="12">#REF!</definedName>
    <definedName name="_167687">#REF!</definedName>
    <definedName name="_4" localSheetId="25">#REF!</definedName>
    <definedName name="_4" localSheetId="10">#REF!</definedName>
    <definedName name="_4" localSheetId="26">#REF!</definedName>
    <definedName name="_4" localSheetId="9">#REF!</definedName>
    <definedName name="_4" localSheetId="13">#REF!</definedName>
    <definedName name="_4" localSheetId="11">#REF!</definedName>
    <definedName name="_4" localSheetId="22">#REF!</definedName>
    <definedName name="_4" localSheetId="12">#REF!</definedName>
    <definedName name="_4">#REF!</definedName>
    <definedName name="_xlnm._FilterDatabase" localSheetId="28" hidden="1">Clean!$B$7:$AV$62</definedName>
    <definedName name="_xlnm._FilterDatabase" localSheetId="22" hidden="1">'FY22 QoS'!$A$55:$CC$301</definedName>
    <definedName name="_SummaryStrat" localSheetId="25">'[1]Revenue Stream'!#REF!</definedName>
    <definedName name="_SummaryStrat" localSheetId="10">'[1]Revenue Stream'!#REF!</definedName>
    <definedName name="_SummaryStrat" localSheetId="26">'[1]Revenue Stream'!#REF!</definedName>
    <definedName name="_SummaryStrat" localSheetId="9">'[1]Revenue Stream'!#REF!</definedName>
    <definedName name="_SummaryStrat" localSheetId="13">'[1]Revenue Stream'!#REF!</definedName>
    <definedName name="_SummaryStrat" localSheetId="11">'[1]Revenue Stream'!#REF!</definedName>
    <definedName name="_SummaryStrat" localSheetId="22">'[1]Revenue Stream'!#REF!</definedName>
    <definedName name="_SummaryStrat" localSheetId="12">'[1]Revenue Stream'!#REF!</definedName>
    <definedName name="_SummaryStrat" localSheetId="21">'[1]Revenue Stream'!#REF!</definedName>
    <definedName name="_SummaryStrat">'[1]Revenue Stream'!#REF!</definedName>
    <definedName name="_vena_Assumptions_B4_C_8_609173598406967296" localSheetId="25">'[2]PS Revenues NEW'!#REF!</definedName>
    <definedName name="_vena_Assumptions_B4_C_8_609173598406967296" localSheetId="10">'[2]PS Revenues NEW'!#REF!</definedName>
    <definedName name="_vena_Assumptions_B4_C_8_609173598406967296" localSheetId="26">'[2]PS Revenues NEW'!#REF!</definedName>
    <definedName name="_vena_Assumptions_B4_C_8_609173598406967296" localSheetId="9">'[2]PS Revenues NEW'!#REF!</definedName>
    <definedName name="_vena_Assumptions_B4_C_8_609173598406967296" localSheetId="13">'[2]PS Revenues NEW'!#REF!</definedName>
    <definedName name="_vena_Assumptions_B4_C_8_609173598406967296" localSheetId="11">'[2]PS Revenues NEW'!#REF!</definedName>
    <definedName name="_vena_Assumptions_B4_C_8_609173598406967296" localSheetId="12">'[2]PS Revenues NEW'!#REF!</definedName>
    <definedName name="_vena_Assumptions_B4_C_8_609173598406967296" localSheetId="21">'[2]PS Revenues NEW'!#REF!</definedName>
    <definedName name="_vena_Assumptions_B4_C_8_609173598406967296">'[2]PS Revenues NEW'!#REF!</definedName>
    <definedName name="_vena_Assumptions_B4_C_8_609173598406967296_1">'[2]PS Revenues NEW'!#REF!</definedName>
    <definedName name="_vena_Assumptions_B4_C_8_609173598406967296_2">'[2]PS Revenues NEW'!#REF!</definedName>
    <definedName name="_vena_Assumptions_B4_C_8_609173598406967296_3">'[2]PS Revenues NEW'!#REF!</definedName>
    <definedName name="_vena_Assumptions_B4_C_8_609173598419550208">'[2]PS Revenues NEW'!#REF!</definedName>
    <definedName name="_vena_Assumptions_B4_C_8_609173598419550208_1">'[2]PS Revenues NEW'!#REF!</definedName>
    <definedName name="_vena_Assumptions_B4_C_8_609173598419550208_2">'[2]PS Revenues NEW'!#REF!</definedName>
    <definedName name="_vena_Assumptions_B4_C_8_609173598419550208_3">'[2]PS Revenues NEW'!#REF!</definedName>
    <definedName name="_vena_Assumptions_B4_C_8_609173598423744513">'[2]PS Revenues NEW'!#REF!</definedName>
    <definedName name="_vena_Assumptions_B4_C_8_609173598423744513_1">'[2]PS Revenues NEW'!#REF!</definedName>
    <definedName name="_vena_Assumptions_B4_C_8_609173598423744513_2">'[2]PS Revenues NEW'!#REF!</definedName>
    <definedName name="_vena_Assumptions_B4_C_8_609173598423744513_3">'[2]PS Revenues NEW'!#REF!</definedName>
    <definedName name="_vena_Assumptions_B4_C_8_609173598432133121">'[2]PS Revenues NEW'!#REF!</definedName>
    <definedName name="_vena_Assumptions_B4_C_8_609173598432133121_1">'[2]PS Revenues NEW'!#REF!</definedName>
    <definedName name="_vena_Assumptions_B4_C_8_609173598432133121_2">'[2]PS Revenues NEW'!#REF!</definedName>
    <definedName name="_vena_Assumptions_B4_C_8_609173598432133121_3">'[2]PS Revenues NEW'!#REF!</definedName>
    <definedName name="_vena_Assumptions_B4_C_8_609173598444716032">'[2]PS Revenues NEW'!#REF!</definedName>
    <definedName name="_vena_Assumptions_B4_C_8_609173598444716032_1">'[2]PS Revenues NEW'!#REF!</definedName>
    <definedName name="_vena_Assumptions_B4_C_8_609173598444716032_2">'[2]PS Revenues NEW'!#REF!</definedName>
    <definedName name="_vena_Assumptions_B4_C_8_609173598444716032_3">'[2]PS Revenues NEW'!#REF!</definedName>
    <definedName name="_vena_Assumptions_B4_C_8_609173598448910337">'[2]PS Revenues NEW'!#REF!</definedName>
    <definedName name="_vena_Assumptions_B4_C_8_609173598448910337_1">'[2]PS Revenues NEW'!#REF!</definedName>
    <definedName name="_vena_Assumptions_B4_C_8_609173598448910337_2">'[2]PS Revenues NEW'!#REF!</definedName>
    <definedName name="_vena_Assumptions_B4_C_8_609173598448910337_3">'[2]PS Revenues NEW'!#REF!</definedName>
    <definedName name="_vena_Assumptions_B4_C_8_609173598469881856">'[2]PS Revenues NEW'!#REF!</definedName>
    <definedName name="_vena_Assumptions_B4_C_8_609173598469881856_1">'[2]PS Revenues NEW'!#REF!</definedName>
    <definedName name="_vena_Assumptions_B4_C_8_609173598469881856_2">'[2]PS Revenues NEW'!#REF!</definedName>
    <definedName name="_vena_Assumptions_B4_C_8_609173598469881856_3">'[2]PS Revenues NEW'!#REF!</definedName>
    <definedName name="_vena_Assumptions_B4_C_8_609173598482464768">'[2]PS Revenues NEW'!#REF!</definedName>
    <definedName name="_vena_Assumptions_B4_C_8_609173598482464768_1">'[2]PS Revenues NEW'!#REF!</definedName>
    <definedName name="_vena_Assumptions_B4_C_8_609173598482464768_2">'[2]PS Revenues NEW'!#REF!</definedName>
    <definedName name="_vena_Assumptions_B4_C_8_609173598482464768_3">'[2]PS Revenues NEW'!#REF!</definedName>
    <definedName name="_vena_Assumptions_B4_C_8_609173598486659073">'[2]PS Revenues NEW'!#REF!</definedName>
    <definedName name="_vena_Assumptions_B4_C_8_609173598486659073_1">'[2]PS Revenues NEW'!#REF!</definedName>
    <definedName name="_vena_Assumptions_B4_C_8_609173598486659073_2">'[2]PS Revenues NEW'!#REF!</definedName>
    <definedName name="_vena_Assumptions_B4_C_8_609173598486659073_3">'[2]PS Revenues NEW'!#REF!</definedName>
    <definedName name="_vena_Assumptions_B4_C_8_609173598495047681">'[2]PS Revenues NEW'!#REF!</definedName>
    <definedName name="_vena_Assumptions_B4_C_8_609173598495047681_1">'[2]PS Revenues NEW'!#REF!</definedName>
    <definedName name="_vena_Assumptions_B4_C_8_609173598495047681_2">'[2]PS Revenues NEW'!#REF!</definedName>
    <definedName name="_vena_Assumptions_B4_C_8_609173598495047681_3">'[2]PS Revenues NEW'!#REF!</definedName>
    <definedName name="_vena_Assumptions_B4_C_8_609173598507630592">'[2]PS Revenues NEW'!#REF!</definedName>
    <definedName name="_vena_Assumptions_B4_C_8_609173598507630592_1">'[2]PS Revenues NEW'!#REF!</definedName>
    <definedName name="_vena_Assumptions_B4_C_8_609173598507630592_2">'[2]PS Revenues NEW'!#REF!</definedName>
    <definedName name="_vena_Assumptions_B4_C_8_609173598507630592_3">'[2]PS Revenues NEW'!#REF!</definedName>
    <definedName name="_vena_Assumptions_B4_C_8_609173598511824897">'[2]PS Revenues NEW'!#REF!</definedName>
    <definedName name="_vena_Assumptions_B4_C_8_609173598511824897_1">'[2]PS Revenues NEW'!#REF!</definedName>
    <definedName name="_vena_Assumptions_B4_C_8_609173598511824897_2">'[2]PS Revenues NEW'!#REF!</definedName>
    <definedName name="_vena_Assumptions_B4_C_8_609173598511824897_3">'[2]PS Revenues NEW'!#REF!</definedName>
    <definedName name="_vena_Assumptions_B4_C_FV_1fbe21cf68f84b2798e7bd170ea51e75">'[2]PS Revenues NEW'!#REF!</definedName>
    <definedName name="_vena_Assumptions_B4_C_FV_1fbe21cf68f84b2798e7bd170ea51e75_1">'[2]PS Revenues NEW'!#REF!</definedName>
    <definedName name="_vena_Assumptions_B4_C_FV_1fbe21cf68f84b2798e7bd170ea51e75_10">'[2]PS Revenues NEW'!#REF!</definedName>
    <definedName name="_vena_Assumptions_B4_C_FV_1fbe21cf68f84b2798e7bd170ea51e75_11">'[2]PS Revenues NEW'!#REF!</definedName>
    <definedName name="_vena_Assumptions_B4_C_FV_1fbe21cf68f84b2798e7bd170ea51e75_12">'[2]PS Revenues NEW'!#REF!</definedName>
    <definedName name="_vena_Assumptions_B4_C_FV_1fbe21cf68f84b2798e7bd170ea51e75_13">'[2]PS Revenues NEW'!#REF!</definedName>
    <definedName name="_vena_Assumptions_B4_C_FV_1fbe21cf68f84b2798e7bd170ea51e75_14">'[2]PS Revenues NEW'!#REF!</definedName>
    <definedName name="_vena_Assumptions_B4_C_FV_1fbe21cf68f84b2798e7bd170ea51e75_15">'[2]PS Revenues NEW'!#REF!</definedName>
    <definedName name="_vena_Assumptions_B4_C_FV_1fbe21cf68f84b2798e7bd170ea51e75_16">'[2]PS Revenues NEW'!#REF!</definedName>
    <definedName name="_vena_Assumptions_B4_C_FV_1fbe21cf68f84b2798e7bd170ea51e75_17">'[2]PS Revenues NEW'!#REF!</definedName>
    <definedName name="_vena_Assumptions_B4_C_FV_1fbe21cf68f84b2798e7bd170ea51e75_18">'[2]PS Revenues NEW'!#REF!</definedName>
    <definedName name="_vena_Assumptions_B4_C_FV_1fbe21cf68f84b2798e7bd170ea51e75_19">'[2]PS Revenues NEW'!#REF!</definedName>
    <definedName name="_vena_Assumptions_B4_C_FV_1fbe21cf68f84b2798e7bd170ea51e75_2">'[2]PS Revenues NEW'!#REF!</definedName>
    <definedName name="_vena_Assumptions_B4_C_FV_1fbe21cf68f84b2798e7bd170ea51e75_20">'[2]PS Revenues NEW'!#REF!</definedName>
    <definedName name="_vena_Assumptions_B4_C_FV_1fbe21cf68f84b2798e7bd170ea51e75_21">'[2]PS Revenues NEW'!#REF!</definedName>
    <definedName name="_vena_Assumptions_B4_C_FV_1fbe21cf68f84b2798e7bd170ea51e75_22">'[2]PS Revenues NEW'!#REF!</definedName>
    <definedName name="_vena_Assumptions_B4_C_FV_1fbe21cf68f84b2798e7bd170ea51e75_23">'[2]PS Revenues NEW'!#REF!</definedName>
    <definedName name="_vena_Assumptions_B4_C_FV_1fbe21cf68f84b2798e7bd170ea51e75_24">'[2]PS Revenues NEW'!#REF!</definedName>
    <definedName name="_vena_Assumptions_B4_C_FV_1fbe21cf68f84b2798e7bd170ea51e75_25">'[2]PS Revenues NEW'!#REF!</definedName>
    <definedName name="_vena_Assumptions_B4_C_FV_1fbe21cf68f84b2798e7bd170ea51e75_26">'[2]PS Revenues NEW'!#REF!</definedName>
    <definedName name="_vena_Assumptions_B4_C_FV_1fbe21cf68f84b2798e7bd170ea51e75_27">'[2]PS Revenues NEW'!#REF!</definedName>
    <definedName name="_vena_Assumptions_B4_C_FV_1fbe21cf68f84b2798e7bd170ea51e75_28">'[2]PS Revenues NEW'!#REF!</definedName>
    <definedName name="_vena_Assumptions_B4_C_FV_1fbe21cf68f84b2798e7bd170ea51e75_29">'[2]PS Revenues NEW'!#REF!</definedName>
    <definedName name="_vena_Assumptions_B4_C_FV_1fbe21cf68f84b2798e7bd170ea51e75_3">'[2]PS Revenues NEW'!#REF!</definedName>
    <definedName name="_vena_Assumptions_B4_C_FV_1fbe21cf68f84b2798e7bd170ea51e75_30">'[2]PS Revenues NEW'!#REF!</definedName>
    <definedName name="_vena_Assumptions_B4_C_FV_1fbe21cf68f84b2798e7bd170ea51e75_31">'[2]PS Revenues NEW'!#REF!</definedName>
    <definedName name="_vena_Assumptions_B4_C_FV_1fbe21cf68f84b2798e7bd170ea51e75_32">'[2]PS Revenues NEW'!#REF!</definedName>
    <definedName name="_vena_Assumptions_B4_C_FV_1fbe21cf68f84b2798e7bd170ea51e75_33">'[2]PS Revenues NEW'!#REF!</definedName>
    <definedName name="_vena_Assumptions_B4_C_FV_1fbe21cf68f84b2798e7bd170ea51e75_34">'[2]PS Revenues NEW'!#REF!</definedName>
    <definedName name="_vena_Assumptions_B4_C_FV_1fbe21cf68f84b2798e7bd170ea51e75_35">'[2]PS Revenues NEW'!#REF!</definedName>
    <definedName name="_vena_Assumptions_B4_C_FV_1fbe21cf68f84b2798e7bd170ea51e75_36">'[2]PS Revenues NEW'!#REF!</definedName>
    <definedName name="_vena_Assumptions_B4_C_FV_1fbe21cf68f84b2798e7bd170ea51e75_37">'[2]PS Revenues NEW'!#REF!</definedName>
    <definedName name="_vena_Assumptions_B4_C_FV_1fbe21cf68f84b2798e7bd170ea51e75_38">'[2]PS Revenues NEW'!#REF!</definedName>
    <definedName name="_vena_Assumptions_B4_C_FV_1fbe21cf68f84b2798e7bd170ea51e75_39">'[2]PS Revenues NEW'!#REF!</definedName>
    <definedName name="_vena_Assumptions_B4_C_FV_1fbe21cf68f84b2798e7bd170ea51e75_4">'[2]PS Revenues NEW'!#REF!</definedName>
    <definedName name="_vena_Assumptions_B4_C_FV_1fbe21cf68f84b2798e7bd170ea51e75_40">'[2]PS Revenues NEW'!#REF!</definedName>
    <definedName name="_vena_Assumptions_B4_C_FV_1fbe21cf68f84b2798e7bd170ea51e75_41">'[2]PS Revenues NEW'!#REF!</definedName>
    <definedName name="_vena_Assumptions_B4_C_FV_1fbe21cf68f84b2798e7bd170ea51e75_42">'[2]PS Revenues NEW'!#REF!</definedName>
    <definedName name="_vena_Assumptions_B4_C_FV_1fbe21cf68f84b2798e7bd170ea51e75_43">'[2]PS Revenues NEW'!#REF!</definedName>
    <definedName name="_vena_Assumptions_B4_C_FV_1fbe21cf68f84b2798e7bd170ea51e75_44">'[2]PS Revenues NEW'!#REF!</definedName>
    <definedName name="_vena_Assumptions_B4_C_FV_1fbe21cf68f84b2798e7bd170ea51e75_45">'[2]PS Revenues NEW'!#REF!</definedName>
    <definedName name="_vena_Assumptions_B4_C_FV_1fbe21cf68f84b2798e7bd170ea51e75_46">'[2]PS Revenues NEW'!#REF!</definedName>
    <definedName name="_vena_Assumptions_B4_C_FV_1fbe21cf68f84b2798e7bd170ea51e75_47">'[2]PS Revenues NEW'!#REF!</definedName>
    <definedName name="_vena_Assumptions_B4_C_FV_1fbe21cf68f84b2798e7bd170ea51e75_5">'[2]PS Revenues NEW'!#REF!</definedName>
    <definedName name="_vena_Assumptions_B4_C_FV_1fbe21cf68f84b2798e7bd170ea51e75_6">'[2]PS Revenues NEW'!#REF!</definedName>
    <definedName name="_vena_Assumptions_B4_C_FV_1fbe21cf68f84b2798e7bd170ea51e75_7">'[2]PS Revenues NEW'!#REF!</definedName>
    <definedName name="_vena_Assumptions_B4_C_FV_1fbe21cf68f84b2798e7bd170ea51e75_8">'[2]PS Revenues NEW'!#REF!</definedName>
    <definedName name="_vena_Assumptions_B4_C_FV_1fbe21cf68f84b2798e7bd170ea51e75_9">'[2]PS Revenues NEW'!#REF!</definedName>
    <definedName name="_vena_Assumptions_P_1_606278233161596929" comment="*">'[2]PS Revenues NEW'!#REF!</definedName>
    <definedName name="_vena_Assumptions_P_2_609173597626826753" comment="*">'[2]PS Revenues NEW'!#REF!</definedName>
    <definedName name="_vena_Assumptions_P_3_609173597794598913" comment="*">'[2]PS Revenues NEW'!#REF!</definedName>
    <definedName name="_vena_Assumptions_P_4_611669369576488960" comment="*">'[2]PS Revenues NEW'!#REF!</definedName>
    <definedName name="_vena_Assumptions_P_9_609173599417794561" comment="*">'[2]PS Revenues NEW'!#REF!</definedName>
    <definedName name="_vena_Assumptions_P_9_609173599421988865">'[2]PS Revenues NEW'!#REF!</definedName>
    <definedName name="_vena_Assumptions_P_9_609173599426183169">'[2]PS Revenues NEW'!#REF!</definedName>
    <definedName name="_vena_DYNP_SUserSelection_87dafd2e">'[2]PS Revenues NEW'!#REF!</definedName>
    <definedName name="_vena_PO_Assumptions_9_5bb3007466c8427eb1b6bcbba55d9d45">'[2]PS Revenues NEW'!#REF!</definedName>
    <definedName name="_vena_PO_PSBookings_9_c0cdeb90d3b54397bc3c21e4ac5b442b">'[2]PS Revenues NEW'!#REF!</definedName>
    <definedName name="_vena_PO_UserSelection_7_80df50fbd40049dcb88e45719f14803e">'[2]PS Revenues NEW'!#REF!</definedName>
    <definedName name="_vena_ProcessVariableScenario_P_GV_612004270445166592" comment="*">'[2]PS Revenues NEW'!#REF!</definedName>
    <definedName name="_vena_PSBookings_B3_C_8_609173598406967296">'[2]PS Revenues NEW'!#REF!</definedName>
    <definedName name="_vena_PSBookings_B3_C_8_609173598406967296_1">'[2]PS Revenues NEW'!#REF!</definedName>
    <definedName name="_vena_PSBookings_B3_C_8_609173598406967296_2">'[2]PS Revenues NEW'!#REF!</definedName>
    <definedName name="_vena_PSBookings_B3_C_8_609173598406967296_3">'[2]PS Revenues NEW'!#REF!</definedName>
    <definedName name="_vena_PSBookings_B3_C_8_609173598419550208">'[2]PS Revenues NEW'!#REF!</definedName>
    <definedName name="_vena_PSBookings_B3_C_8_609173598419550208_1">'[2]PS Revenues NEW'!#REF!</definedName>
    <definedName name="_vena_PSBookings_B3_C_8_609173598419550208_2">'[2]PS Revenues NEW'!#REF!</definedName>
    <definedName name="_vena_PSBookings_B3_C_8_609173598419550208_3">'[2]PS Revenues NEW'!#REF!</definedName>
    <definedName name="_vena_PSBookings_B3_C_8_609173598423744513">'[2]PS Revenues NEW'!#REF!</definedName>
    <definedName name="_vena_PSBookings_B3_C_8_609173598423744513_1">'[2]PS Revenues NEW'!#REF!</definedName>
    <definedName name="_vena_PSBookings_B3_C_8_609173598423744513_2">'[2]PS Revenues NEW'!#REF!</definedName>
    <definedName name="_vena_PSBookings_B3_C_8_609173598423744513_3">'[2]PS Revenues NEW'!#REF!</definedName>
    <definedName name="_vena_PSBookings_B3_C_8_609173598432133121">'[2]PS Revenues NEW'!#REF!</definedName>
    <definedName name="_vena_PSBookings_B3_C_8_609173598432133121_1">'[2]PS Revenues NEW'!#REF!</definedName>
    <definedName name="_vena_PSBookings_B3_C_8_609173598432133121_2">'[2]PS Revenues NEW'!#REF!</definedName>
    <definedName name="_vena_PSBookings_B3_C_8_609173598432133121_3">'[2]PS Revenues NEW'!#REF!</definedName>
    <definedName name="_vena_PSBookings_B3_C_8_609173598444716032">'[2]PS Revenues NEW'!#REF!</definedName>
    <definedName name="_vena_PSBookings_B3_C_8_609173598444716032_1">'[2]PS Revenues NEW'!#REF!</definedName>
    <definedName name="_vena_PSBookings_B3_C_8_609173598444716032_2">'[2]PS Revenues NEW'!#REF!</definedName>
    <definedName name="_vena_PSBookings_B3_C_8_609173598444716032_3">'[2]PS Revenues NEW'!#REF!</definedName>
    <definedName name="_vena_PSBookings_B3_C_8_609173598448910337">'[2]PS Revenues NEW'!#REF!</definedName>
    <definedName name="_vena_PSBookings_B3_C_8_609173598448910337_1">'[2]PS Revenues NEW'!#REF!</definedName>
    <definedName name="_vena_PSBookings_B3_C_8_609173598448910337_2">'[2]PS Revenues NEW'!#REF!</definedName>
    <definedName name="_vena_PSBookings_B3_C_8_609173598448910337_3">'[2]PS Revenues NEW'!#REF!</definedName>
    <definedName name="_vena_PSBookings_B3_C_8_609173598469881856">'[2]PS Revenues NEW'!#REF!</definedName>
    <definedName name="_vena_PSBookings_B3_C_8_609173598469881856_1">'[2]PS Revenues NEW'!#REF!</definedName>
    <definedName name="_vena_PSBookings_B3_C_8_609173598469881856_2">'[2]PS Revenues NEW'!#REF!</definedName>
    <definedName name="_vena_PSBookings_B3_C_8_609173598469881856_3">'[2]PS Revenues NEW'!#REF!</definedName>
    <definedName name="_vena_PSBookings_B3_C_8_609173598482464768">'[2]PS Revenues NEW'!#REF!</definedName>
    <definedName name="_vena_PSBookings_B3_C_8_609173598482464768_1">'[2]PS Revenues NEW'!#REF!</definedName>
    <definedName name="_vena_PSBookings_B3_C_8_609173598482464768_2">'[2]PS Revenues NEW'!#REF!</definedName>
    <definedName name="_vena_PSBookings_B3_C_8_609173598482464768_3">'[2]PS Revenues NEW'!#REF!</definedName>
    <definedName name="_vena_PSBookings_B3_C_8_609173598486659073">'[2]PS Revenues NEW'!#REF!</definedName>
    <definedName name="_vena_PSBookings_B3_C_8_609173598486659073_1">'[2]PS Revenues NEW'!#REF!</definedName>
    <definedName name="_vena_PSBookings_B3_C_8_609173598486659073_2">'[2]PS Revenues NEW'!#REF!</definedName>
    <definedName name="_vena_PSBookings_B3_C_8_609173598486659073_3">'[2]PS Revenues NEW'!#REF!</definedName>
    <definedName name="_vena_PSBookings_B3_C_8_609173598495047681">'[2]PS Revenues NEW'!#REF!</definedName>
    <definedName name="_vena_PSBookings_B3_C_8_609173598495047681_1">'[2]PS Revenues NEW'!#REF!</definedName>
    <definedName name="_vena_PSBookings_B3_C_8_609173598495047681_2">'[2]PS Revenues NEW'!#REF!</definedName>
    <definedName name="_vena_PSBookings_B3_C_8_609173598495047681_3">'[2]PS Revenues NEW'!#REF!</definedName>
    <definedName name="_vena_PSBookings_B3_C_8_609173598507630592">'[2]PS Revenues NEW'!#REF!</definedName>
    <definedName name="_vena_PSBookings_B3_C_8_609173598507630592_1">'[2]PS Revenues NEW'!#REF!</definedName>
    <definedName name="_vena_PSBookings_B3_C_8_609173598507630592_2">'[2]PS Revenues NEW'!#REF!</definedName>
    <definedName name="_vena_PSBookings_B3_C_8_609173598507630592_3">'[2]PS Revenues NEW'!#REF!</definedName>
    <definedName name="_vena_PSBookings_B3_C_8_609173598511824897">'[2]PS Revenues NEW'!#REF!</definedName>
    <definedName name="_vena_PSBookings_B3_C_8_609173598511824897_1">'[2]PS Revenues NEW'!#REF!</definedName>
    <definedName name="_vena_PSBookings_B3_C_8_609173598511824897_2">'[2]PS Revenues NEW'!#REF!</definedName>
    <definedName name="_vena_PSBookings_B3_C_8_609173598511824897_3">'[2]PS Revenues NEW'!#REF!</definedName>
    <definedName name="_vena_PSBookings_B3_C_FV_1fbe21cf68f84b2798e7bd170ea51e75">'[2]PS Revenues NEW'!#REF!</definedName>
    <definedName name="_vena_PSBookings_B3_C_FV_1fbe21cf68f84b2798e7bd170ea51e75_1">'[2]PS Revenues NEW'!#REF!</definedName>
    <definedName name="_vena_PSBookings_B3_C_FV_1fbe21cf68f84b2798e7bd170ea51e75_10">'[2]PS Revenues NEW'!#REF!</definedName>
    <definedName name="_vena_PSBookings_B3_C_FV_1fbe21cf68f84b2798e7bd170ea51e75_11">'[2]PS Revenues NEW'!#REF!</definedName>
    <definedName name="_vena_PSBookings_B3_C_FV_1fbe21cf68f84b2798e7bd170ea51e75_12">'[2]PS Revenues NEW'!#REF!</definedName>
    <definedName name="_vena_PSBookings_B3_C_FV_1fbe21cf68f84b2798e7bd170ea51e75_13">'[2]PS Revenues NEW'!#REF!</definedName>
    <definedName name="_vena_PSBookings_B3_C_FV_1fbe21cf68f84b2798e7bd170ea51e75_14">'[2]PS Revenues NEW'!#REF!</definedName>
    <definedName name="_vena_PSBookings_B3_C_FV_1fbe21cf68f84b2798e7bd170ea51e75_15">'[2]PS Revenues NEW'!#REF!</definedName>
    <definedName name="_vena_PSBookings_B3_C_FV_1fbe21cf68f84b2798e7bd170ea51e75_16">'[2]PS Revenues NEW'!#REF!</definedName>
    <definedName name="_vena_PSBookings_B3_C_FV_1fbe21cf68f84b2798e7bd170ea51e75_17">'[2]PS Revenues NEW'!#REF!</definedName>
    <definedName name="_vena_PSBookings_B3_C_FV_1fbe21cf68f84b2798e7bd170ea51e75_18">'[2]PS Revenues NEW'!#REF!</definedName>
    <definedName name="_vena_PSBookings_B3_C_FV_1fbe21cf68f84b2798e7bd170ea51e75_19">'[2]PS Revenues NEW'!#REF!</definedName>
    <definedName name="_vena_PSBookings_B3_C_FV_1fbe21cf68f84b2798e7bd170ea51e75_2">'[2]PS Revenues NEW'!#REF!</definedName>
    <definedName name="_vena_PSBookings_B3_C_FV_1fbe21cf68f84b2798e7bd170ea51e75_20">'[2]PS Revenues NEW'!#REF!</definedName>
    <definedName name="_vena_PSBookings_B3_C_FV_1fbe21cf68f84b2798e7bd170ea51e75_21">'[2]PS Revenues NEW'!#REF!</definedName>
    <definedName name="_vena_PSBookings_B3_C_FV_1fbe21cf68f84b2798e7bd170ea51e75_22">'[2]PS Revenues NEW'!#REF!</definedName>
    <definedName name="_vena_PSBookings_B3_C_FV_1fbe21cf68f84b2798e7bd170ea51e75_23">'[2]PS Revenues NEW'!#REF!</definedName>
    <definedName name="_vena_PSBookings_B3_C_FV_1fbe21cf68f84b2798e7bd170ea51e75_24">'[2]PS Revenues NEW'!#REF!</definedName>
    <definedName name="_vena_PSBookings_B3_C_FV_1fbe21cf68f84b2798e7bd170ea51e75_25">'[2]PS Revenues NEW'!#REF!</definedName>
    <definedName name="_vena_PSBookings_B3_C_FV_1fbe21cf68f84b2798e7bd170ea51e75_26">'[2]PS Revenues NEW'!#REF!</definedName>
    <definedName name="_vena_PSBookings_B3_C_FV_1fbe21cf68f84b2798e7bd170ea51e75_27">'[2]PS Revenues NEW'!#REF!</definedName>
    <definedName name="_vena_PSBookings_B3_C_FV_1fbe21cf68f84b2798e7bd170ea51e75_28">'[2]PS Revenues NEW'!#REF!</definedName>
    <definedName name="_vena_PSBookings_B3_C_FV_1fbe21cf68f84b2798e7bd170ea51e75_29">'[2]PS Revenues NEW'!#REF!</definedName>
    <definedName name="_vena_PSBookings_B3_C_FV_1fbe21cf68f84b2798e7bd170ea51e75_3">'[2]PS Revenues NEW'!#REF!</definedName>
    <definedName name="_vena_PSBookings_B3_C_FV_1fbe21cf68f84b2798e7bd170ea51e75_30">'[2]PS Revenues NEW'!#REF!</definedName>
    <definedName name="_vena_PSBookings_B3_C_FV_1fbe21cf68f84b2798e7bd170ea51e75_31">'[2]PS Revenues NEW'!#REF!</definedName>
    <definedName name="_vena_PSBookings_B3_C_FV_1fbe21cf68f84b2798e7bd170ea51e75_32">'[2]PS Revenues NEW'!#REF!</definedName>
    <definedName name="_vena_PSBookings_B3_C_FV_1fbe21cf68f84b2798e7bd170ea51e75_33">'[2]PS Revenues NEW'!#REF!</definedName>
    <definedName name="_vena_PSBookings_B3_C_FV_1fbe21cf68f84b2798e7bd170ea51e75_34">'[2]PS Revenues NEW'!#REF!</definedName>
    <definedName name="_vena_PSBookings_B3_C_FV_1fbe21cf68f84b2798e7bd170ea51e75_35">'[2]PS Revenues NEW'!#REF!</definedName>
    <definedName name="_vena_PSBookings_B3_C_FV_1fbe21cf68f84b2798e7bd170ea51e75_36">'[2]PS Revenues NEW'!#REF!</definedName>
    <definedName name="_vena_PSBookings_B3_C_FV_1fbe21cf68f84b2798e7bd170ea51e75_37">'[2]PS Revenues NEW'!#REF!</definedName>
    <definedName name="_vena_PSBookings_B3_C_FV_1fbe21cf68f84b2798e7bd170ea51e75_38">'[2]PS Revenues NEW'!#REF!</definedName>
    <definedName name="_vena_PSBookings_B3_C_FV_1fbe21cf68f84b2798e7bd170ea51e75_39">'[2]PS Revenues NEW'!#REF!</definedName>
    <definedName name="_vena_PSBookings_B3_C_FV_1fbe21cf68f84b2798e7bd170ea51e75_4">'[2]PS Revenues NEW'!#REF!</definedName>
    <definedName name="_vena_PSBookings_B3_C_FV_1fbe21cf68f84b2798e7bd170ea51e75_40">'[2]PS Revenues NEW'!#REF!</definedName>
    <definedName name="_vena_PSBookings_B3_C_FV_1fbe21cf68f84b2798e7bd170ea51e75_41">'[2]PS Revenues NEW'!#REF!</definedName>
    <definedName name="_vena_PSBookings_B3_C_FV_1fbe21cf68f84b2798e7bd170ea51e75_42">'[2]PS Revenues NEW'!#REF!</definedName>
    <definedName name="_vena_PSBookings_B3_C_FV_1fbe21cf68f84b2798e7bd170ea51e75_43">'[2]PS Revenues NEW'!#REF!</definedName>
    <definedName name="_vena_PSBookings_B3_C_FV_1fbe21cf68f84b2798e7bd170ea51e75_44">'[2]PS Revenues NEW'!#REF!</definedName>
    <definedName name="_vena_PSBookings_B3_C_FV_1fbe21cf68f84b2798e7bd170ea51e75_45">'[2]PS Revenues NEW'!#REF!</definedName>
    <definedName name="_vena_PSBookings_B3_C_FV_1fbe21cf68f84b2798e7bd170ea51e75_46">'[2]PS Revenues NEW'!#REF!</definedName>
    <definedName name="_vena_PSBookings_B3_C_FV_1fbe21cf68f84b2798e7bd170ea51e75_47">'[2]PS Revenues NEW'!#REF!</definedName>
    <definedName name="_vena_PSBookings_B3_C_FV_1fbe21cf68f84b2798e7bd170ea51e75_5">'[2]PS Revenues NEW'!#REF!</definedName>
    <definedName name="_vena_PSBookings_B3_C_FV_1fbe21cf68f84b2798e7bd170ea51e75_6">'[2]PS Revenues NEW'!#REF!</definedName>
    <definedName name="_vena_PSBookings_B3_C_FV_1fbe21cf68f84b2798e7bd170ea51e75_7">'[2]PS Revenues NEW'!#REF!</definedName>
    <definedName name="_vena_PSBookings_B3_C_FV_1fbe21cf68f84b2798e7bd170ea51e75_8">'[2]PS Revenues NEW'!#REF!</definedName>
    <definedName name="_vena_PSBookings_B3_C_FV_1fbe21cf68f84b2798e7bd170ea51e75_9">'[2]PS Revenues NEW'!#REF!</definedName>
    <definedName name="_vena_PSBookings_B3_R_10_609173599442960385">'[2]PS Revenues NEW'!#REF!</definedName>
    <definedName name="_vena_PSBookings_B3_R_10_614954953409167360">'[2]PS Revenues NEW'!#REF!</definedName>
    <definedName name="_vena_PSBookings_B3_R_2_609173597710712833">'[2]PS Revenues NEW'!#REF!</definedName>
    <definedName name="_vena_PSBookings_B3_R_2_609173597710712833_1">'[2]PS Revenues NEW'!#REF!</definedName>
    <definedName name="_vena_PSBookings_B3_R_6_615643061268381697">'[2]PS Revenues NEW'!#REF!</definedName>
    <definedName name="_vena_PSBookings_B3_R_6_615643061268381697_1">'[2]PS Revenues NEW'!#REF!</definedName>
    <definedName name="_vena_PSBookings_P_1_606278233161596929" comment="*">'[2]PS Revenues NEW'!#REF!</definedName>
    <definedName name="_vena_PSBookings_P_3_609173597794598913" comment="*">'[2]PS Revenues NEW'!#REF!</definedName>
    <definedName name="_vena_PSBookings_P_4_611669369576488960" comment="*">'[2]PS Revenues NEW'!#REF!</definedName>
    <definedName name="_vena_PSBookings_P_9_609173599417794561" comment="*">'[2]PS Revenues NEW'!#REF!</definedName>
    <definedName name="_vena_PSBookings_P_9_609173599421988865">'[2]PS Revenues NEW'!#REF!</definedName>
    <definedName name="_vena_PSBookings_P_9_609173599426183169">'[2]PS Revenues NEW'!#REF!</definedName>
    <definedName name="_vena_UserSelection_P_7_611663567646359552" comment="*">'[2]PS Revenues NEW'!#REF!</definedName>
    <definedName name="a" localSheetId="25">#REF!</definedName>
    <definedName name="a" localSheetId="10">#REF!</definedName>
    <definedName name="a" localSheetId="26">#REF!</definedName>
    <definedName name="a" localSheetId="9">#REF!</definedName>
    <definedName name="a" localSheetId="13">#REF!</definedName>
    <definedName name="a" localSheetId="11">#REF!</definedName>
    <definedName name="a" localSheetId="22">#REF!</definedName>
    <definedName name="a" localSheetId="12">#REF!</definedName>
    <definedName name="a" localSheetId="21">#REF!</definedName>
    <definedName name="a">#REF!</definedName>
    <definedName name="Account_Name" localSheetId="25">#REF!</definedName>
    <definedName name="Account_Name" localSheetId="10">#REF!</definedName>
    <definedName name="Account_Name" localSheetId="26">#REF!</definedName>
    <definedName name="Account_Name" localSheetId="9">#REF!</definedName>
    <definedName name="Account_Name" localSheetId="13">#REF!</definedName>
    <definedName name="Account_Name" localSheetId="11">#REF!</definedName>
    <definedName name="Account_Name" localSheetId="22">#REF!</definedName>
    <definedName name="Account_Name" localSheetId="12">#REF!</definedName>
    <definedName name="Account_Name">#REF!</definedName>
    <definedName name="Account_Number" localSheetId="25">#REF!</definedName>
    <definedName name="Account_Number" localSheetId="10">#REF!</definedName>
    <definedName name="Account_Number" localSheetId="26">#REF!</definedName>
    <definedName name="Account_Number" localSheetId="9">#REF!</definedName>
    <definedName name="Account_Number" localSheetId="13">#REF!</definedName>
    <definedName name="Account_Number" localSheetId="11">#REF!</definedName>
    <definedName name="Account_Number" localSheetId="22">#REF!</definedName>
    <definedName name="Account_Number" localSheetId="12">#REF!</definedName>
    <definedName name="Account_Number">#REF!</definedName>
    <definedName name="akdjfad" localSheetId="25">#REF!</definedName>
    <definedName name="akdjfad" localSheetId="10">#REF!</definedName>
    <definedName name="akdjfad" localSheetId="26">#REF!</definedName>
    <definedName name="akdjfad" localSheetId="9">#REF!</definedName>
    <definedName name="akdjfad" localSheetId="13">#REF!</definedName>
    <definedName name="akdjfad" localSheetId="11">#REF!</definedName>
    <definedName name="akdjfad" localSheetId="22">#REF!</definedName>
    <definedName name="akdjfad" localSheetId="12">#REF!</definedName>
    <definedName name="akdjfad">#REF!</definedName>
    <definedName name="b" localSheetId="25">#REF!</definedName>
    <definedName name="b" localSheetId="10">#REF!</definedName>
    <definedName name="b" localSheetId="26">#REF!</definedName>
    <definedName name="b" localSheetId="9">#REF!</definedName>
    <definedName name="b" localSheetId="13">#REF!</definedName>
    <definedName name="b" localSheetId="11">#REF!</definedName>
    <definedName name="b" localSheetId="22">#REF!</definedName>
    <definedName name="b" localSheetId="12">#REF!</definedName>
    <definedName name="b">#REF!</definedName>
    <definedName name="Bank">'[3]Loan Terms'!$T$7:$T$8</definedName>
    <definedName name="CIQANR_4d38642980aa42b7ae44c4ea47e6aeb2" localSheetId="25" hidden="1">#REF!</definedName>
    <definedName name="CIQANR_4d38642980aa42b7ae44c4ea47e6aeb2" localSheetId="10" hidden="1">#REF!</definedName>
    <definedName name="CIQANR_4d38642980aa42b7ae44c4ea47e6aeb2" localSheetId="26" hidden="1">#REF!</definedName>
    <definedName name="CIQANR_4d38642980aa42b7ae44c4ea47e6aeb2" localSheetId="9" hidden="1">#REF!</definedName>
    <definedName name="CIQANR_4d38642980aa42b7ae44c4ea47e6aeb2" localSheetId="13" hidden="1">#REF!</definedName>
    <definedName name="CIQANR_4d38642980aa42b7ae44c4ea47e6aeb2" localSheetId="11" hidden="1">#REF!</definedName>
    <definedName name="CIQANR_4d38642980aa42b7ae44c4ea47e6aeb2" localSheetId="22" hidden="1">#REF!</definedName>
    <definedName name="CIQANR_4d38642980aa42b7ae44c4ea47e6aeb2" localSheetId="12" hidden="1">#REF!</definedName>
    <definedName name="CIQANR_4d38642980aa42b7ae44c4ea47e6aeb2" localSheetId="21" hidden="1">#REF!</definedName>
    <definedName name="CIQANR_4d38642980aa42b7ae44c4ea47e6aeb2" hidden="1">#REF!</definedName>
    <definedName name="CIQANR_74422f4772f94674845cabef40d7c9b0" localSheetId="25" hidden="1">#REF!</definedName>
    <definedName name="CIQANR_74422f4772f94674845cabef40d7c9b0" localSheetId="10" hidden="1">#REF!</definedName>
    <definedName name="CIQANR_74422f4772f94674845cabef40d7c9b0" localSheetId="26" hidden="1">#REF!</definedName>
    <definedName name="CIQANR_74422f4772f94674845cabef40d7c9b0" localSheetId="9" hidden="1">#REF!</definedName>
    <definedName name="CIQANR_74422f4772f94674845cabef40d7c9b0" localSheetId="13" hidden="1">#REF!</definedName>
    <definedName name="CIQANR_74422f4772f94674845cabef40d7c9b0" localSheetId="11" hidden="1">#REF!</definedName>
    <definedName name="CIQANR_74422f4772f94674845cabef40d7c9b0" localSheetId="22" hidden="1">#REF!</definedName>
    <definedName name="CIQANR_74422f4772f94674845cabef40d7c9b0" localSheetId="12" hidden="1">#REF!</definedName>
    <definedName name="CIQANR_74422f4772f94674845cabef40d7c9b0" hidden="1">#REF!</definedName>
    <definedName name="CIQANR_c2a65578196f4a17ad95a8e624cd6a31" localSheetId="25" hidden="1">#REF!</definedName>
    <definedName name="CIQANR_c2a65578196f4a17ad95a8e624cd6a31" localSheetId="10" hidden="1">#REF!</definedName>
    <definedName name="CIQANR_c2a65578196f4a17ad95a8e624cd6a31" localSheetId="26" hidden="1">#REF!</definedName>
    <definedName name="CIQANR_c2a65578196f4a17ad95a8e624cd6a31" localSheetId="9" hidden="1">#REF!</definedName>
    <definedName name="CIQANR_c2a65578196f4a17ad95a8e624cd6a31" localSheetId="13" hidden="1">#REF!</definedName>
    <definedName name="CIQANR_c2a65578196f4a17ad95a8e624cd6a31" localSheetId="11" hidden="1">#REF!</definedName>
    <definedName name="CIQANR_c2a65578196f4a17ad95a8e624cd6a31" localSheetId="22" hidden="1">#REF!</definedName>
    <definedName name="CIQANR_c2a65578196f4a17ad95a8e624cd6a31" localSheetId="12" hidden="1">#REF!</definedName>
    <definedName name="CIQANR_c2a65578196f4a17ad95a8e624cd6a31" hidden="1">#REF!</definedName>
    <definedName name="CIQANR_de62e5c91b5341bfb3d7424fb408c229" localSheetId="25" hidden="1">#REF!</definedName>
    <definedName name="CIQANR_de62e5c91b5341bfb3d7424fb408c229" localSheetId="10" hidden="1">#REF!</definedName>
    <definedName name="CIQANR_de62e5c91b5341bfb3d7424fb408c229" localSheetId="26" hidden="1">#REF!</definedName>
    <definedName name="CIQANR_de62e5c91b5341bfb3d7424fb408c229" localSheetId="9" hidden="1">#REF!</definedName>
    <definedName name="CIQANR_de62e5c91b5341bfb3d7424fb408c229" localSheetId="13" hidden="1">#REF!</definedName>
    <definedName name="CIQANR_de62e5c91b5341bfb3d7424fb408c229" localSheetId="11" hidden="1">#REF!</definedName>
    <definedName name="CIQANR_de62e5c91b5341bfb3d7424fb408c229" localSheetId="22" hidden="1">#REF!</definedName>
    <definedName name="CIQANR_de62e5c91b5341bfb3d7424fb408c229" localSheetId="12" hidden="1">#REF!</definedName>
    <definedName name="CIQANR_de62e5c91b5341bfb3d7424fb408c229" hidden="1">#REF!</definedName>
    <definedName name="CIQWBGuid" hidden="1">"ae6939e7-7c97-48e3-947b-55a39b358b7f"</definedName>
    <definedName name="CurrentYear">[4]Control!$D$5</definedName>
    <definedName name="d" localSheetId="25">#REF!</definedName>
    <definedName name="d" localSheetId="10">#REF!</definedName>
    <definedName name="d" localSheetId="26">#REF!</definedName>
    <definedName name="d" localSheetId="9">#REF!</definedName>
    <definedName name="d" localSheetId="13">#REF!</definedName>
    <definedName name="d" localSheetId="11">#REF!</definedName>
    <definedName name="d" localSheetId="22">#REF!</definedName>
    <definedName name="d" localSheetId="12">#REF!</definedName>
    <definedName name="d" localSheetId="21">#REF!</definedName>
    <definedName name="d">#REF!</definedName>
    <definedName name="Destination">[3]List!$C$4:$C$13</definedName>
    <definedName name="Dollar">[5]Factors!$H$3</definedName>
    <definedName name="e" localSheetId="25">#REF!</definedName>
    <definedName name="e" localSheetId="10">#REF!</definedName>
    <definedName name="e" localSheetId="26">#REF!</definedName>
    <definedName name="e" localSheetId="9">#REF!</definedName>
    <definedName name="e" localSheetId="13">#REF!</definedName>
    <definedName name="e" localSheetId="11">#REF!</definedName>
    <definedName name="e" localSheetId="22">#REF!</definedName>
    <definedName name="e" localSheetId="12">#REF!</definedName>
    <definedName name="e" localSheetId="21">#REF!</definedName>
    <definedName name="e">#REF!</definedName>
    <definedName name="f" localSheetId="25">#REF!</definedName>
    <definedName name="f" localSheetId="10">#REF!</definedName>
    <definedName name="f" localSheetId="26">#REF!</definedName>
    <definedName name="f" localSheetId="9">#REF!</definedName>
    <definedName name="f" localSheetId="13">#REF!</definedName>
    <definedName name="f" localSheetId="11">#REF!</definedName>
    <definedName name="f" localSheetId="22">#REF!</definedName>
    <definedName name="f" localSheetId="12">#REF!</definedName>
    <definedName name="f">#REF!</definedName>
    <definedName name="Funding_Type" localSheetId="25">#REF!</definedName>
    <definedName name="Funding_Type" localSheetId="10">#REF!</definedName>
    <definedName name="Funding_Type" localSheetId="26">#REF!</definedName>
    <definedName name="Funding_Type" localSheetId="9">#REF!</definedName>
    <definedName name="Funding_Type" localSheetId="13">#REF!</definedName>
    <definedName name="Funding_Type" localSheetId="11">#REF!</definedName>
    <definedName name="Funding_Type" localSheetId="22">#REF!</definedName>
    <definedName name="Funding_Type" localSheetId="12">#REF!</definedName>
    <definedName name="Funding_Type">#REF!</definedName>
    <definedName name="g" localSheetId="25">#REF!</definedName>
    <definedName name="g" localSheetId="10">#REF!</definedName>
    <definedName name="g" localSheetId="26">#REF!</definedName>
    <definedName name="g" localSheetId="9">#REF!</definedName>
    <definedName name="g" localSheetId="13">#REF!</definedName>
    <definedName name="g" localSheetId="11">#REF!</definedName>
    <definedName name="g" localSheetId="22">#REF!</definedName>
    <definedName name="g" localSheetId="12">#REF!</definedName>
    <definedName name="g">#REF!</definedName>
    <definedName name="HostingAllocation">'[2]Summary P&amp;L'!$BA$14:$BA$16</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40772.8522800926</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astClosedPeriodDate">[4]Control!$D$6</definedName>
    <definedName name="MakingBooking">'[3]Stress Scenarios'!$W$5:$W$8</definedName>
    <definedName name="ModelHosting" localSheetId="25">'[2]Hosting Web'!#REF!</definedName>
    <definedName name="ModelHosting" localSheetId="10">'[2]Hosting Web'!#REF!</definedName>
    <definedName name="ModelHosting" localSheetId="26">'[2]Hosting Web'!#REF!</definedName>
    <definedName name="ModelHosting" localSheetId="9">'[2]Hosting Web'!#REF!</definedName>
    <definedName name="ModelHosting" localSheetId="13">'[2]Hosting Web'!#REF!</definedName>
    <definedName name="ModelHosting" localSheetId="11">'[2]Hosting Web'!#REF!</definedName>
    <definedName name="ModelHosting" localSheetId="12">'[2]Hosting Web'!#REF!</definedName>
    <definedName name="ModelHosting">'[2]Hosting Web'!#REF!</definedName>
    <definedName name="Month">[3]List!$B$4:$B$15</definedName>
    <definedName name="Scenarios">'[6]KPI''s'!$E$1:$E$3</definedName>
    <definedName name="Type" localSheetId="25">#REF!</definedName>
    <definedName name="Type" localSheetId="10">#REF!</definedName>
    <definedName name="Type" localSheetId="26">#REF!</definedName>
    <definedName name="Type" localSheetId="9">#REF!</definedName>
    <definedName name="Type" localSheetId="13">#REF!</definedName>
    <definedName name="Type" localSheetId="11">#REF!</definedName>
    <definedName name="Type" localSheetId="22">#REF!</definedName>
    <definedName name="Type" localSheetId="12">#REF!</definedName>
    <definedName name="Type" localSheetId="21">#REF!</definedName>
    <definedName name="Type">#REF!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0" i="8" l="1"/>
  <c r="O150" i="8"/>
  <c r="N150" i="8"/>
  <c r="P142" i="8"/>
  <c r="AN142" i="8" s="1"/>
  <c r="O142" i="8"/>
  <c r="AM142" i="8" s="1"/>
  <c r="N142" i="8"/>
  <c r="AL142" i="8" s="1"/>
  <c r="S65" i="27"/>
  <c r="R65" i="27"/>
  <c r="Q65" i="27"/>
  <c r="X68" i="27"/>
  <c r="W68" i="27"/>
  <c r="V68" i="27"/>
  <c r="X85" i="27"/>
  <c r="V85" i="27"/>
  <c r="W85" i="27"/>
  <c r="X61" i="27" l="1"/>
  <c r="W61" i="27"/>
  <c r="V61" i="27"/>
  <c r="X74" i="27"/>
  <c r="W74" i="27"/>
  <c r="V74" i="27"/>
  <c r="J256" i="8"/>
  <c r="S256" i="8" s="1"/>
  <c r="I256" i="8"/>
  <c r="E256" i="8"/>
  <c r="I30" i="18"/>
  <c r="J188" i="8"/>
  <c r="S188" i="8" s="1"/>
  <c r="I188" i="8"/>
  <c r="E188" i="8"/>
  <c r="J183" i="8"/>
  <c r="I183" i="8"/>
  <c r="E183" i="8"/>
  <c r="J185" i="8"/>
  <c r="S185" i="8" s="1"/>
  <c r="I185" i="8"/>
  <c r="E185" i="8"/>
  <c r="AJ5" i="41"/>
  <c r="AL3" i="41"/>
  <c r="AJ3" i="41"/>
  <c r="AH6" i="41"/>
  <c r="AG6" i="41"/>
  <c r="AF6" i="41"/>
  <c r="AL6" i="41" s="1"/>
  <c r="AE6" i="41"/>
  <c r="AD6" i="41"/>
  <c r="AC6" i="41"/>
  <c r="AK6" i="41" s="1"/>
  <c r="AB6" i="41"/>
  <c r="AA6" i="41"/>
  <c r="Z6" i="41"/>
  <c r="AJ6" i="41" s="1"/>
  <c r="Y6" i="41"/>
  <c r="X6" i="41"/>
  <c r="W6" i="41"/>
  <c r="AI6" i="41" s="1"/>
  <c r="AM6" i="41" s="1"/>
  <c r="AH5" i="41"/>
  <c r="AG5" i="41"/>
  <c r="AF5" i="41"/>
  <c r="AL5" i="41" s="1"/>
  <c r="AE5" i="41"/>
  <c r="AD5" i="41"/>
  <c r="AC5" i="41"/>
  <c r="AK5" i="41" s="1"/>
  <c r="AM5" i="41" s="1"/>
  <c r="AB5" i="41"/>
  <c r="AA5" i="41"/>
  <c r="Z5" i="41"/>
  <c r="Y5" i="41"/>
  <c r="X5" i="41"/>
  <c r="W5" i="41"/>
  <c r="AI5" i="41" s="1"/>
  <c r="AH4" i="41"/>
  <c r="AG4" i="41"/>
  <c r="AF4" i="41"/>
  <c r="AL4" i="41" s="1"/>
  <c r="AE4" i="41"/>
  <c r="AD4" i="41"/>
  <c r="AC4" i="41"/>
  <c r="AK4" i="41" s="1"/>
  <c r="AB4" i="41"/>
  <c r="AA4" i="41"/>
  <c r="Z4" i="41"/>
  <c r="AJ4" i="41" s="1"/>
  <c r="Y4" i="41"/>
  <c r="X4" i="41"/>
  <c r="W4" i="41"/>
  <c r="AI4" i="41" s="1"/>
  <c r="AM4" i="41" s="1"/>
  <c r="AH3" i="41"/>
  <c r="AG3" i="41"/>
  <c r="AF3" i="41"/>
  <c r="AE3" i="41"/>
  <c r="AD3" i="41"/>
  <c r="AC3" i="41"/>
  <c r="AK3" i="41" s="1"/>
  <c r="AB3" i="41"/>
  <c r="AA3" i="41"/>
  <c r="Z3" i="41"/>
  <c r="Y3" i="41"/>
  <c r="X3" i="41"/>
  <c r="W3" i="41"/>
  <c r="AI3" i="41" s="1"/>
  <c r="AH2" i="41"/>
  <c r="AG2" i="41"/>
  <c r="AF2" i="41"/>
  <c r="AL2" i="41" s="1"/>
  <c r="AE2" i="41"/>
  <c r="AD2" i="41"/>
  <c r="AC2" i="41"/>
  <c r="AK2" i="41" s="1"/>
  <c r="AB2" i="41"/>
  <c r="AA2" i="41"/>
  <c r="Z2" i="41"/>
  <c r="AJ2" i="41" s="1"/>
  <c r="Y2" i="41"/>
  <c r="AI2" i="41" s="1"/>
  <c r="X2" i="41"/>
  <c r="W2" i="41"/>
  <c r="L256" i="8" l="1"/>
  <c r="AJ256" i="8" s="1"/>
  <c r="N256" i="8"/>
  <c r="AL256" i="8" s="1"/>
  <c r="Q256" i="8"/>
  <c r="AO256" i="8" s="1"/>
  <c r="T256" i="8"/>
  <c r="AR256" i="8" s="1"/>
  <c r="V256" i="8"/>
  <c r="AT256" i="8" s="1"/>
  <c r="AQ256" i="8"/>
  <c r="M256" i="8"/>
  <c r="AK256" i="8" s="1"/>
  <c r="U256" i="8"/>
  <c r="AS256" i="8" s="1"/>
  <c r="O256" i="8"/>
  <c r="AM256" i="8" s="1"/>
  <c r="P256" i="8"/>
  <c r="AN256" i="8" s="1"/>
  <c r="R256" i="8"/>
  <c r="K256" i="8"/>
  <c r="W256" i="8" s="1"/>
  <c r="L188" i="8"/>
  <c r="AJ188" i="8" s="1"/>
  <c r="T188" i="8"/>
  <c r="AR188" i="8" s="1"/>
  <c r="AQ188" i="8"/>
  <c r="M188" i="8"/>
  <c r="AK188" i="8" s="1"/>
  <c r="U188" i="8"/>
  <c r="AS188" i="8" s="1"/>
  <c r="AL188" i="8"/>
  <c r="V188" i="8"/>
  <c r="AT188" i="8" s="1"/>
  <c r="AM188" i="8"/>
  <c r="AN188" i="8"/>
  <c r="AO188" i="8"/>
  <c r="AP188" i="8"/>
  <c r="K188" i="8"/>
  <c r="W188" i="8" s="1"/>
  <c r="L183" i="8"/>
  <c r="AJ183" i="8" s="1"/>
  <c r="T183" i="8"/>
  <c r="AR183" i="8" s="1"/>
  <c r="AQ183" i="8"/>
  <c r="M183" i="8"/>
  <c r="AK183" i="8" s="1"/>
  <c r="U183" i="8"/>
  <c r="L185" i="8"/>
  <c r="AJ185" i="8" s="1"/>
  <c r="N183" i="8"/>
  <c r="V183" i="8"/>
  <c r="T185" i="8"/>
  <c r="AR185" i="8" s="1"/>
  <c r="AM183" i="8"/>
  <c r="AN183" i="8"/>
  <c r="AO183" i="8"/>
  <c r="AP183" i="8"/>
  <c r="K183" i="8"/>
  <c r="W183" i="8" s="1"/>
  <c r="AQ185" i="8"/>
  <c r="M185" i="8"/>
  <c r="AK185" i="8" s="1"/>
  <c r="U185" i="8"/>
  <c r="N185" i="8"/>
  <c r="V185" i="8"/>
  <c r="O185" i="8"/>
  <c r="AM185" i="8" s="1"/>
  <c r="P185" i="8"/>
  <c r="AN185" i="8" s="1"/>
  <c r="Q185" i="8"/>
  <c r="AO185" i="8" s="1"/>
  <c r="R185" i="8"/>
  <c r="K185" i="8"/>
  <c r="W185" i="8" s="1"/>
  <c r="AM2" i="41"/>
  <c r="AM3" i="41"/>
  <c r="AI256" i="8" l="1"/>
  <c r="AU256" i="8"/>
  <c r="AV256" i="8"/>
  <c r="AP256" i="8"/>
  <c r="AW256" i="8" s="1"/>
  <c r="AX256" i="8"/>
  <c r="AX188" i="8"/>
  <c r="AI188" i="8"/>
  <c r="AU188" i="8" s="1"/>
  <c r="AW183" i="8"/>
  <c r="AV188" i="8"/>
  <c r="AW188" i="8"/>
  <c r="AI185" i="8"/>
  <c r="AU185" i="8" s="1"/>
  <c r="AI183" i="8"/>
  <c r="AU183" i="8" s="1"/>
  <c r="AT183" i="8"/>
  <c r="AL183" i="8"/>
  <c r="AV183" i="8" s="1"/>
  <c r="AS183" i="8"/>
  <c r="AT185" i="8"/>
  <c r="AS185" i="8"/>
  <c r="AP185" i="8"/>
  <c r="AW185" i="8" s="1"/>
  <c r="AL185" i="8"/>
  <c r="AV185" i="8" s="1"/>
  <c r="AY256" i="8" l="1"/>
  <c r="AY188" i="8"/>
  <c r="AX183" i="8"/>
  <c r="AY183" i="8" s="1"/>
  <c r="AX185" i="8"/>
  <c r="AY185" i="8" s="1"/>
  <c r="R8" i="20" l="1"/>
  <c r="X8" i="20"/>
  <c r="Q5" i="20" l="1"/>
  <c r="W5" i="20"/>
  <c r="P6" i="20"/>
  <c r="V6" i="20" s="1"/>
  <c r="P5" i="20"/>
  <c r="V5" i="20" s="1"/>
  <c r="Z86" i="22"/>
  <c r="Z87" i="22" s="1"/>
  <c r="Y86" i="22"/>
  <c r="Y87" i="22" s="1"/>
  <c r="X86" i="22"/>
  <c r="X87" i="22" s="1"/>
  <c r="Z83" i="22"/>
  <c r="Y83" i="22"/>
  <c r="X83" i="22"/>
  <c r="Z79" i="22" l="1"/>
  <c r="Y79" i="22"/>
  <c r="X79" i="22"/>
  <c r="Y78" i="22"/>
  <c r="X78" i="22"/>
  <c r="Z75" i="22"/>
  <c r="Y75" i="22"/>
  <c r="X75" i="22"/>
  <c r="X74" i="22"/>
  <c r="N14" i="8"/>
  <c r="N15" i="8"/>
  <c r="Q150" i="8"/>
  <c r="J146" i="8"/>
  <c r="S146" i="8" s="1"/>
  <c r="I146" i="8"/>
  <c r="E146" i="8"/>
  <c r="J145" i="8"/>
  <c r="S145" i="8" s="1"/>
  <c r="I145" i="8"/>
  <c r="E145" i="8"/>
  <c r="L146" i="8" l="1"/>
  <c r="M146" i="8"/>
  <c r="AK146" i="8" s="1"/>
  <c r="T146" i="8"/>
  <c r="AR146" i="8" s="1"/>
  <c r="U146" i="8"/>
  <c r="AS146" i="8" s="1"/>
  <c r="AQ146" i="8"/>
  <c r="N146" i="8"/>
  <c r="AL146" i="8" s="1"/>
  <c r="V146" i="8"/>
  <c r="AT146" i="8" s="1"/>
  <c r="AJ146" i="8"/>
  <c r="O146" i="8"/>
  <c r="AM146" i="8" s="1"/>
  <c r="P146" i="8"/>
  <c r="AN146" i="8" s="1"/>
  <c r="Q146" i="8"/>
  <c r="AO146" i="8" s="1"/>
  <c r="R146" i="8"/>
  <c r="AP146" i="8" s="1"/>
  <c r="K146" i="8"/>
  <c r="W146" i="8" s="1"/>
  <c r="M145" i="8"/>
  <c r="AK145" i="8" s="1"/>
  <c r="L145" i="8"/>
  <c r="AJ145" i="8" s="1"/>
  <c r="T145" i="8"/>
  <c r="AR145" i="8" s="1"/>
  <c r="U145" i="8"/>
  <c r="AS145" i="8" s="1"/>
  <c r="AQ145" i="8"/>
  <c r="N145" i="8"/>
  <c r="AL145" i="8" s="1"/>
  <c r="V145" i="8"/>
  <c r="AT145" i="8" s="1"/>
  <c r="O145" i="8"/>
  <c r="AM145" i="8" s="1"/>
  <c r="P145" i="8"/>
  <c r="AN145" i="8" s="1"/>
  <c r="Q145" i="8"/>
  <c r="AO145" i="8" s="1"/>
  <c r="R145" i="8"/>
  <c r="AP145" i="8" s="1"/>
  <c r="K145" i="8"/>
  <c r="W145" i="8" s="1"/>
  <c r="AI146" i="8" l="1"/>
  <c r="AU146" i="8" s="1"/>
  <c r="AX146" i="8"/>
  <c r="AV146" i="8"/>
  <c r="AW146" i="8"/>
  <c r="AW145" i="8"/>
  <c r="AV145" i="8"/>
  <c r="AX145" i="8"/>
  <c r="AI145" i="8"/>
  <c r="AU145" i="8" s="1"/>
  <c r="AY145" i="8" l="1"/>
  <c r="AY146" i="8"/>
  <c r="J290" i="8" l="1"/>
  <c r="S290" i="8" s="1"/>
  <c r="I290" i="8"/>
  <c r="J70" i="8"/>
  <c r="R70" i="8" s="1"/>
  <c r="I70" i="8"/>
  <c r="E70" i="8"/>
  <c r="J80" i="8"/>
  <c r="R80" i="8" s="1"/>
  <c r="I80" i="8"/>
  <c r="E80" i="8"/>
  <c r="J79" i="8"/>
  <c r="R79" i="8" s="1"/>
  <c r="I79" i="8"/>
  <c r="E79" i="8"/>
  <c r="J81" i="8"/>
  <c r="S81" i="8" s="1"/>
  <c r="I81" i="8"/>
  <c r="E81" i="8"/>
  <c r="J75" i="8"/>
  <c r="S75" i="8" s="1"/>
  <c r="I75" i="8"/>
  <c r="E75" i="8"/>
  <c r="J73" i="8"/>
  <c r="S73" i="8" s="1"/>
  <c r="I73" i="8"/>
  <c r="E73" i="8"/>
  <c r="D80" i="28"/>
  <c r="D79" i="28"/>
  <c r="D78" i="28"/>
  <c r="D77" i="28"/>
  <c r="D76" i="28"/>
  <c r="D75" i="28"/>
  <c r="D74" i="28"/>
  <c r="D73" i="28"/>
  <c r="D72" i="28"/>
  <c r="D71" i="28"/>
  <c r="D70" i="28"/>
  <c r="D69" i="28"/>
  <c r="D68" i="28"/>
  <c r="D67" i="28"/>
  <c r="C12" i="40"/>
  <c r="C9" i="40"/>
  <c r="R65" i="39"/>
  <c r="S65" i="39" s="1"/>
  <c r="Q65" i="39"/>
  <c r="P65" i="39"/>
  <c r="N65" i="39" s="1"/>
  <c r="O65" i="39"/>
  <c r="R64" i="39"/>
  <c r="S64" i="39" s="1"/>
  <c r="Q64" i="39"/>
  <c r="P64" i="39"/>
  <c r="N64" i="39" s="1"/>
  <c r="O64" i="39"/>
  <c r="R63" i="39"/>
  <c r="S63" i="39" s="1"/>
  <c r="Q63" i="39"/>
  <c r="P63" i="39"/>
  <c r="N63" i="39" s="1"/>
  <c r="O63" i="39"/>
  <c r="R62" i="39"/>
  <c r="S62" i="39" s="1"/>
  <c r="Q62" i="39"/>
  <c r="P62" i="39"/>
  <c r="N62" i="39" s="1"/>
  <c r="O62" i="39"/>
  <c r="S60" i="39"/>
  <c r="S61" i="39" s="1"/>
  <c r="R60" i="39"/>
  <c r="R61" i="39" s="1"/>
  <c r="Q60" i="39"/>
  <c r="Q61" i="39" s="1"/>
  <c r="P60" i="39"/>
  <c r="N60" i="39" s="1"/>
  <c r="O60" i="39"/>
  <c r="O61" i="39" s="1"/>
  <c r="N59" i="39"/>
  <c r="S58" i="39"/>
  <c r="R58" i="39"/>
  <c r="Q58" i="39"/>
  <c r="P58" i="39"/>
  <c r="N58" i="39" s="1"/>
  <c r="O58" i="39"/>
  <c r="S53" i="39"/>
  <c r="R53" i="39"/>
  <c r="Q53" i="39"/>
  <c r="P53" i="39"/>
  <c r="N53" i="39" s="1"/>
  <c r="D35" i="39" s="1"/>
  <c r="O53" i="39"/>
  <c r="S52" i="39"/>
  <c r="R52" i="39"/>
  <c r="Q52" i="39"/>
  <c r="P52" i="39"/>
  <c r="N52" i="39" s="1"/>
  <c r="D34" i="39" s="1"/>
  <c r="O52" i="39"/>
  <c r="S51" i="39"/>
  <c r="R51" i="39"/>
  <c r="Q51" i="39"/>
  <c r="P51" i="39"/>
  <c r="N51" i="39" s="1"/>
  <c r="D33" i="39" s="1"/>
  <c r="O51" i="39"/>
  <c r="S50" i="39"/>
  <c r="R50" i="39"/>
  <c r="Q50" i="39"/>
  <c r="P50" i="39"/>
  <c r="N50" i="39" s="1"/>
  <c r="D32" i="39" s="1"/>
  <c r="O50" i="39"/>
  <c r="S49" i="39"/>
  <c r="R49" i="39"/>
  <c r="Q49" i="39"/>
  <c r="P49" i="39"/>
  <c r="N49" i="39" s="1"/>
  <c r="D31" i="39" s="1"/>
  <c r="O49" i="39"/>
  <c r="S48" i="39"/>
  <c r="R48" i="39"/>
  <c r="Q48" i="39"/>
  <c r="P48" i="39"/>
  <c r="N48" i="39" s="1"/>
  <c r="D30" i="39" s="1"/>
  <c r="O48" i="39"/>
  <c r="S47" i="39"/>
  <c r="R47" i="39"/>
  <c r="Q47" i="39"/>
  <c r="P47" i="39"/>
  <c r="N47" i="39" s="1"/>
  <c r="D29" i="39" s="1"/>
  <c r="O47" i="39"/>
  <c r="S46" i="39"/>
  <c r="R46" i="39"/>
  <c r="Q46" i="39"/>
  <c r="P46" i="39"/>
  <c r="N46" i="39" s="1"/>
  <c r="D28" i="39" s="1"/>
  <c r="O46" i="39"/>
  <c r="S45" i="39"/>
  <c r="R45" i="39"/>
  <c r="Q45" i="39"/>
  <c r="P45" i="39"/>
  <c r="N45" i="39" s="1"/>
  <c r="D27" i="39" s="1"/>
  <c r="E27" i="39" s="1"/>
  <c r="O45" i="39"/>
  <c r="H40" i="39"/>
  <c r="H41" i="39" s="1"/>
  <c r="I39" i="39" s="1"/>
  <c r="H24" i="39"/>
  <c r="I21" i="39" s="1"/>
  <c r="AE23" i="39"/>
  <c r="AE36" i="39" s="1"/>
  <c r="AD23" i="39"/>
  <c r="AD36" i="39" s="1"/>
  <c r="AC23" i="39"/>
  <c r="AC36" i="39" s="1"/>
  <c r="AB23" i="39"/>
  <c r="AB36" i="39" s="1"/>
  <c r="AA23" i="39"/>
  <c r="Z23" i="39"/>
  <c r="Z36" i="39" s="1"/>
  <c r="Y23" i="39"/>
  <c r="Y36" i="39" s="1"/>
  <c r="X23" i="39"/>
  <c r="X36" i="39" s="1"/>
  <c r="W23" i="39"/>
  <c r="W36" i="39" s="1"/>
  <c r="V23" i="39"/>
  <c r="V36" i="39" s="1"/>
  <c r="U23" i="39"/>
  <c r="U36" i="39" s="1"/>
  <c r="T23" i="39"/>
  <c r="T36" i="39" s="1"/>
  <c r="S23" i="39"/>
  <c r="S36" i="39" s="1"/>
  <c r="R23" i="39"/>
  <c r="R36" i="39" s="1"/>
  <c r="Q23" i="39"/>
  <c r="Q36" i="39" s="1"/>
  <c r="P23" i="39"/>
  <c r="P36" i="39" s="1"/>
  <c r="O23" i="39"/>
  <c r="O36" i="39" s="1"/>
  <c r="N23" i="39"/>
  <c r="N36" i="39" s="1"/>
  <c r="M23" i="39"/>
  <c r="M36" i="39" s="1"/>
  <c r="L23" i="39"/>
  <c r="L36" i="39" s="1"/>
  <c r="K23" i="39"/>
  <c r="K36" i="39" s="1"/>
  <c r="J23" i="39"/>
  <c r="J36" i="39" s="1"/>
  <c r="I23" i="39"/>
  <c r="I36" i="39" s="1"/>
  <c r="D22" i="39"/>
  <c r="Y22" i="39" s="1"/>
  <c r="C19" i="39"/>
  <c r="C12" i="38"/>
  <c r="C9" i="38"/>
  <c r="X25" i="30"/>
  <c r="W25" i="30"/>
  <c r="E12" i="36"/>
  <c r="E9" i="36"/>
  <c r="J91" i="8"/>
  <c r="S91" i="8" s="1"/>
  <c r="I91" i="8"/>
  <c r="E91" i="8"/>
  <c r="D65" i="28"/>
  <c r="D64" i="28"/>
  <c r="D63" i="28"/>
  <c r="D62" i="28"/>
  <c r="D61" i="28"/>
  <c r="D60" i="28"/>
  <c r="D59" i="28"/>
  <c r="D58" i="28"/>
  <c r="D57" i="28"/>
  <c r="D56" i="28"/>
  <c r="D55" i="28"/>
  <c r="D54" i="28"/>
  <c r="D53" i="28"/>
  <c r="D52" i="28"/>
  <c r="D37" i="28"/>
  <c r="D38" i="28"/>
  <c r="D39" i="28"/>
  <c r="D40" i="28"/>
  <c r="D41" i="28"/>
  <c r="D42" i="28"/>
  <c r="D43" i="28"/>
  <c r="D44" i="28"/>
  <c r="D45" i="28"/>
  <c r="D46" i="28"/>
  <c r="D47" i="28"/>
  <c r="D48" i="28"/>
  <c r="D49" i="28"/>
  <c r="D50" i="28"/>
  <c r="AP70" i="8" l="1"/>
  <c r="L290" i="8"/>
  <c r="AJ290" i="8" s="1"/>
  <c r="M290" i="8"/>
  <c r="AK290" i="8" s="1"/>
  <c r="T290" i="8"/>
  <c r="AR290" i="8" s="1"/>
  <c r="U290" i="8"/>
  <c r="AS290" i="8" s="1"/>
  <c r="AQ290" i="8"/>
  <c r="N290" i="8"/>
  <c r="V290" i="8"/>
  <c r="AT290" i="8" s="1"/>
  <c r="O290" i="8"/>
  <c r="AM290" i="8" s="1"/>
  <c r="P290" i="8"/>
  <c r="Q290" i="8"/>
  <c r="AO290" i="8" s="1"/>
  <c r="R290" i="8"/>
  <c r="AP290" i="8" s="1"/>
  <c r="K290" i="8"/>
  <c r="W290" i="8" s="1"/>
  <c r="K70" i="8"/>
  <c r="W70" i="8" s="1"/>
  <c r="L70" i="8"/>
  <c r="AJ70" i="8" s="1"/>
  <c r="M70" i="8"/>
  <c r="AK70" i="8" s="1"/>
  <c r="S70" i="8"/>
  <c r="T70" i="8"/>
  <c r="U70" i="8"/>
  <c r="AS70" i="8" s="1"/>
  <c r="N70" i="8"/>
  <c r="V70" i="8"/>
  <c r="O70" i="8"/>
  <c r="AM70" i="8" s="1"/>
  <c r="P70" i="8"/>
  <c r="Q70" i="8"/>
  <c r="K80" i="8"/>
  <c r="W80" i="8" s="1"/>
  <c r="L80" i="8"/>
  <c r="AJ80" i="8" s="1"/>
  <c r="O80" i="8"/>
  <c r="AM80" i="8" s="1"/>
  <c r="S80" i="8"/>
  <c r="AQ80" i="8" s="1"/>
  <c r="T80" i="8"/>
  <c r="AR80" i="8" s="1"/>
  <c r="M80" i="8"/>
  <c r="U80" i="8"/>
  <c r="AS80" i="8" s="1"/>
  <c r="N80" i="8"/>
  <c r="V80" i="8"/>
  <c r="P80" i="8"/>
  <c r="AN80" i="8" s="1"/>
  <c r="Q80" i="8"/>
  <c r="AO80" i="8" s="1"/>
  <c r="AP80" i="8"/>
  <c r="L81" i="8"/>
  <c r="AJ81" i="8" s="1"/>
  <c r="K79" i="8"/>
  <c r="AI79" i="8" s="1"/>
  <c r="L79" i="8"/>
  <c r="AJ79" i="8" s="1"/>
  <c r="M79" i="8"/>
  <c r="AK79" i="8" s="1"/>
  <c r="O79" i="8"/>
  <c r="AM79" i="8" s="1"/>
  <c r="S79" i="8"/>
  <c r="AQ79" i="8" s="1"/>
  <c r="T79" i="8"/>
  <c r="AR79" i="8" s="1"/>
  <c r="U79" i="8"/>
  <c r="AS79" i="8" s="1"/>
  <c r="AP79" i="8"/>
  <c r="T81" i="8"/>
  <c r="AR81" i="8" s="1"/>
  <c r="N79" i="8"/>
  <c r="AL79" i="8" s="1"/>
  <c r="V79" i="8"/>
  <c r="P79" i="8"/>
  <c r="AN79" i="8" s="1"/>
  <c r="M81" i="8"/>
  <c r="AK81" i="8" s="1"/>
  <c r="Q79" i="8"/>
  <c r="AO79" i="8" s="1"/>
  <c r="U81" i="8"/>
  <c r="AS81" i="8" s="1"/>
  <c r="AQ81" i="8"/>
  <c r="N81" i="8"/>
  <c r="AL81" i="8" s="1"/>
  <c r="V81" i="8"/>
  <c r="AT81" i="8" s="1"/>
  <c r="O81" i="8"/>
  <c r="P81" i="8"/>
  <c r="AN81" i="8" s="1"/>
  <c r="Q81" i="8"/>
  <c r="AO81" i="8" s="1"/>
  <c r="R81" i="8"/>
  <c r="K81" i="8"/>
  <c r="W81" i="8" s="1"/>
  <c r="L75" i="8"/>
  <c r="AJ75" i="8" s="1"/>
  <c r="M75" i="8"/>
  <c r="AK75" i="8" s="1"/>
  <c r="T75" i="8"/>
  <c r="AR75" i="8" s="1"/>
  <c r="U75" i="8"/>
  <c r="AS75" i="8" s="1"/>
  <c r="AQ75" i="8"/>
  <c r="N75" i="8"/>
  <c r="V75" i="8"/>
  <c r="O75" i="8"/>
  <c r="P75" i="8"/>
  <c r="Q75" i="8"/>
  <c r="R75" i="8"/>
  <c r="K75" i="8"/>
  <c r="W75" i="8" s="1"/>
  <c r="M73" i="8"/>
  <c r="AK73" i="8" s="1"/>
  <c r="L73" i="8"/>
  <c r="AJ73" i="8" s="1"/>
  <c r="T73" i="8"/>
  <c r="AR73" i="8" s="1"/>
  <c r="U73" i="8"/>
  <c r="AS73" i="8" s="1"/>
  <c r="AQ73" i="8"/>
  <c r="N73" i="8"/>
  <c r="AL73" i="8" s="1"/>
  <c r="V73" i="8"/>
  <c r="AT73" i="8" s="1"/>
  <c r="O73" i="8"/>
  <c r="AM73" i="8" s="1"/>
  <c r="P73" i="8"/>
  <c r="AN73" i="8" s="1"/>
  <c r="Q73" i="8"/>
  <c r="AO73" i="8" s="1"/>
  <c r="R73" i="8"/>
  <c r="AP73" i="8" s="1"/>
  <c r="K73" i="8"/>
  <c r="W73" i="8" s="1"/>
  <c r="E33" i="39"/>
  <c r="O33" i="39" s="1"/>
  <c r="E30" i="39"/>
  <c r="L30" i="39" s="1"/>
  <c r="K22" i="39"/>
  <c r="O30" i="39" s="1"/>
  <c r="P22" i="39"/>
  <c r="R28" i="39" s="1"/>
  <c r="E29" i="39"/>
  <c r="K29" i="39" s="1"/>
  <c r="E28" i="39"/>
  <c r="J28" i="39" s="1"/>
  <c r="E34" i="39"/>
  <c r="P34" i="39" s="1"/>
  <c r="AB22" i="39"/>
  <c r="L22" i="39"/>
  <c r="S33" i="39" s="1"/>
  <c r="S22" i="39"/>
  <c r="Z33" i="39" s="1"/>
  <c r="T22" i="39"/>
  <c r="E31" i="39"/>
  <c r="M31" i="39" s="1"/>
  <c r="X22" i="39"/>
  <c r="AA22" i="39"/>
  <c r="AB27" i="39" s="1"/>
  <c r="E35" i="39"/>
  <c r="Z27" i="39"/>
  <c r="L27" i="39"/>
  <c r="R33" i="39"/>
  <c r="F23" i="39"/>
  <c r="AA36" i="39"/>
  <c r="E32" i="39"/>
  <c r="N32" i="39" s="1"/>
  <c r="I27" i="39"/>
  <c r="I40" i="39" s="1"/>
  <c r="I41" i="39" s="1"/>
  <c r="J39" i="39" s="1"/>
  <c r="J22" i="39"/>
  <c r="R22" i="39"/>
  <c r="Z22" i="39"/>
  <c r="M22" i="39"/>
  <c r="U22" i="39"/>
  <c r="AC22" i="39"/>
  <c r="P61" i="39"/>
  <c r="N22" i="39"/>
  <c r="V22" i="39"/>
  <c r="AD22" i="39"/>
  <c r="AE27" i="39" s="1"/>
  <c r="O22" i="39"/>
  <c r="W22" i="39"/>
  <c r="AE22" i="39"/>
  <c r="AC27" i="39"/>
  <c r="I22" i="39"/>
  <c r="Q22" i="39"/>
  <c r="P91" i="8"/>
  <c r="AN91" i="8" s="1"/>
  <c r="AQ91" i="8"/>
  <c r="L91" i="8"/>
  <c r="AJ91" i="8" s="1"/>
  <c r="T91" i="8"/>
  <c r="AR91" i="8" s="1"/>
  <c r="M91" i="8"/>
  <c r="AK91" i="8" s="1"/>
  <c r="U91" i="8"/>
  <c r="AS91" i="8" s="1"/>
  <c r="N91" i="8"/>
  <c r="AL91" i="8" s="1"/>
  <c r="V91" i="8"/>
  <c r="AT91" i="8" s="1"/>
  <c r="O91" i="8"/>
  <c r="AM91" i="8" s="1"/>
  <c r="Q91" i="8"/>
  <c r="R91" i="8"/>
  <c r="K91" i="8"/>
  <c r="W91" i="8" s="1"/>
  <c r="AC30" i="39" l="1"/>
  <c r="AI80" i="8"/>
  <c r="AI70" i="8"/>
  <c r="AU70" i="8" s="1"/>
  <c r="AI290" i="8"/>
  <c r="AU290" i="8" s="1"/>
  <c r="AX290" i="8"/>
  <c r="AW290" i="8"/>
  <c r="AN290" i="8"/>
  <c r="AL290" i="8"/>
  <c r="AQ70" i="8"/>
  <c r="AR70" i="8"/>
  <c r="AO70" i="8"/>
  <c r="AL70" i="8"/>
  <c r="AN70" i="8"/>
  <c r="AT70" i="8"/>
  <c r="AX70" i="8" s="1"/>
  <c r="AW80" i="8"/>
  <c r="W79" i="8"/>
  <c r="AT80" i="8"/>
  <c r="AX80" i="8" s="1"/>
  <c r="AK80" i="8"/>
  <c r="AL80" i="8"/>
  <c r="AV80" i="8" s="1"/>
  <c r="AU79" i="8"/>
  <c r="AV79" i="8"/>
  <c r="AW79" i="8"/>
  <c r="AT79" i="8"/>
  <c r="AX79" i="8" s="1"/>
  <c r="AM81" i="8"/>
  <c r="AV81" i="8" s="1"/>
  <c r="AX81" i="8"/>
  <c r="AP81" i="8"/>
  <c r="AW81" i="8" s="1"/>
  <c r="AI81" i="8"/>
  <c r="AU81" i="8" s="1"/>
  <c r="AO75" i="8"/>
  <c r="AN75" i="8"/>
  <c r="AI75" i="8"/>
  <c r="AU75" i="8" s="1"/>
  <c r="AT75" i="8"/>
  <c r="AX75" i="8" s="1"/>
  <c r="AL75" i="8"/>
  <c r="AM75" i="8"/>
  <c r="AP75" i="8"/>
  <c r="AI73" i="8"/>
  <c r="AU73" i="8" s="1"/>
  <c r="AV73" i="8"/>
  <c r="AW73" i="8"/>
  <c r="AX73" i="8"/>
  <c r="T34" i="39"/>
  <c r="Q27" i="39"/>
  <c r="N28" i="39"/>
  <c r="P30" i="39"/>
  <c r="X34" i="39"/>
  <c r="W33" i="39"/>
  <c r="AE30" i="39"/>
  <c r="T30" i="39"/>
  <c r="M27" i="39"/>
  <c r="T35" i="39"/>
  <c r="S34" i="39"/>
  <c r="W29" i="39"/>
  <c r="X30" i="39"/>
  <c r="S29" i="39"/>
  <c r="AE29" i="39"/>
  <c r="O29" i="39"/>
  <c r="M28" i="39"/>
  <c r="AA33" i="39"/>
  <c r="V28" i="39"/>
  <c r="AC28" i="39"/>
  <c r="N29" i="39"/>
  <c r="U27" i="39"/>
  <c r="AB34" i="39"/>
  <c r="AD29" i="39"/>
  <c r="AA28" i="39"/>
  <c r="AB29" i="39"/>
  <c r="AD28" i="39"/>
  <c r="Y35" i="39"/>
  <c r="Y31" i="39"/>
  <c r="Y32" i="39"/>
  <c r="U31" i="39"/>
  <c r="AC31" i="39"/>
  <c r="Q31" i="39"/>
  <c r="T27" i="39"/>
  <c r="AA29" i="39"/>
  <c r="W30" i="39"/>
  <c r="Z28" i="39"/>
  <c r="X31" i="39"/>
  <c r="AE33" i="39"/>
  <c r="U28" i="39"/>
  <c r="AD32" i="39"/>
  <c r="V29" i="39"/>
  <c r="AB30" i="39"/>
  <c r="Y27" i="39"/>
  <c r="AA34" i="39"/>
  <c r="AB35" i="39"/>
  <c r="P31" i="39"/>
  <c r="AD31" i="39"/>
  <c r="AC29" i="39"/>
  <c r="AB28" i="39"/>
  <c r="AD30" i="39"/>
  <c r="AA27" i="39"/>
  <c r="AE31" i="39"/>
  <c r="Z35" i="39"/>
  <c r="W32" i="39"/>
  <c r="U30" i="39"/>
  <c r="Y34" i="39"/>
  <c r="R27" i="39"/>
  <c r="T29" i="39"/>
  <c r="S28" i="39"/>
  <c r="V31" i="39"/>
  <c r="X33" i="39"/>
  <c r="S35" i="39"/>
  <c r="P32" i="39"/>
  <c r="R34" i="39"/>
  <c r="M29" i="39"/>
  <c r="L28" i="39"/>
  <c r="Q33" i="39"/>
  <c r="N30" i="39"/>
  <c r="K27" i="39"/>
  <c r="O31" i="39"/>
  <c r="AE32" i="39"/>
  <c r="O32" i="39"/>
  <c r="J27" i="39"/>
  <c r="J40" i="39" s="1"/>
  <c r="J41" i="39" s="1"/>
  <c r="K39" i="39" s="1"/>
  <c r="Q34" i="39"/>
  <c r="L29" i="39"/>
  <c r="K28" i="39"/>
  <c r="M30" i="39"/>
  <c r="N31" i="39"/>
  <c r="R35" i="39"/>
  <c r="P33" i="39"/>
  <c r="I24" i="39"/>
  <c r="J21" i="39" s="1"/>
  <c r="J24" i="39" s="1"/>
  <c r="K21" i="39" s="1"/>
  <c r="K24" i="39" s="1"/>
  <c r="L21" i="39" s="1"/>
  <c r="L24" i="39" s="1"/>
  <c r="M21" i="39" s="1"/>
  <c r="M24" i="39" s="1"/>
  <c r="N21" i="39" s="1"/>
  <c r="N24" i="39" s="1"/>
  <c r="O21" i="39" s="1"/>
  <c r="O24" i="39" s="1"/>
  <c r="P21" i="39" s="1"/>
  <c r="P24" i="39" s="1"/>
  <c r="Q21" i="39" s="1"/>
  <c r="Q24" i="39" s="1"/>
  <c r="R21" i="39" s="1"/>
  <c r="R24" i="39" s="1"/>
  <c r="S21" i="39" s="1"/>
  <c r="S24" i="39" s="1"/>
  <c r="T21" i="39" s="1"/>
  <c r="T24" i="39" s="1"/>
  <c r="U21" i="39" s="1"/>
  <c r="U24" i="39" s="1"/>
  <c r="V21" i="39" s="1"/>
  <c r="V24" i="39" s="1"/>
  <c r="W21" i="39" s="1"/>
  <c r="W24" i="39" s="1"/>
  <c r="X21" i="39" s="1"/>
  <c r="X24" i="39" s="1"/>
  <c r="Y21" i="39" s="1"/>
  <c r="Y24" i="39" s="1"/>
  <c r="Z21" i="39" s="1"/>
  <c r="Z24" i="39" s="1"/>
  <c r="AA21" i="39" s="1"/>
  <c r="AA24" i="39" s="1"/>
  <c r="AB21" i="39" s="1"/>
  <c r="AB24" i="39" s="1"/>
  <c r="AC21" i="39" s="1"/>
  <c r="AC24" i="39" s="1"/>
  <c r="AD21" i="39" s="1"/>
  <c r="AD24" i="39" s="1"/>
  <c r="AE21" i="39" s="1"/>
  <c r="AE24" i="39" s="1"/>
  <c r="F24" i="39" s="1"/>
  <c r="AD33" i="39"/>
  <c r="AB31" i="39"/>
  <c r="AE34" i="39"/>
  <c r="AC32" i="39"/>
  <c r="AA30" i="39"/>
  <c r="X27" i="39"/>
  <c r="Z29" i="39"/>
  <c r="Y28" i="39"/>
  <c r="Q35" i="39"/>
  <c r="AC35" i="39"/>
  <c r="U35" i="39"/>
  <c r="V32" i="39"/>
  <c r="V33" i="39"/>
  <c r="X35" i="39"/>
  <c r="W34" i="39"/>
  <c r="U32" i="39"/>
  <c r="S30" i="39"/>
  <c r="P27" i="39"/>
  <c r="T31" i="39"/>
  <c r="R29" i="39"/>
  <c r="Q28" i="39"/>
  <c r="Z30" i="39"/>
  <c r="W27" i="39"/>
  <c r="AC33" i="39"/>
  <c r="AA31" i="39"/>
  <c r="AE35" i="39"/>
  <c r="AB32" i="39"/>
  <c r="Y29" i="39"/>
  <c r="X28" i="39"/>
  <c r="AD34" i="39"/>
  <c r="Z32" i="39"/>
  <c r="R30" i="39"/>
  <c r="O27" i="39"/>
  <c r="S31" i="39"/>
  <c r="T32" i="39"/>
  <c r="W35" i="39"/>
  <c r="Q29" i="39"/>
  <c r="P28" i="39"/>
  <c r="U33" i="39"/>
  <c r="V34" i="39"/>
  <c r="AE28" i="39"/>
  <c r="AD27" i="39"/>
  <c r="R32" i="39"/>
  <c r="Q32" i="39"/>
  <c r="X29" i="39"/>
  <c r="W28" i="39"/>
  <c r="V27" i="39"/>
  <c r="F22" i="39"/>
  <c r="AB33" i="39"/>
  <c r="Z31" i="39"/>
  <c r="AD35" i="39"/>
  <c r="AC34" i="39"/>
  <c r="Y30" i="39"/>
  <c r="AA32" i="39"/>
  <c r="P29" i="39"/>
  <c r="O28" i="39"/>
  <c r="Q30" i="39"/>
  <c r="N27" i="39"/>
  <c r="T33" i="39"/>
  <c r="R31" i="39"/>
  <c r="V35" i="39"/>
  <c r="U34" i="39"/>
  <c r="S32" i="39"/>
  <c r="AA35" i="39"/>
  <c r="Z34" i="39"/>
  <c r="Y33" i="39"/>
  <c r="U29" i="39"/>
  <c r="T28" i="39"/>
  <c r="V30" i="39"/>
  <c r="S27" i="39"/>
  <c r="X32" i="39"/>
  <c r="W31" i="39"/>
  <c r="AV91" i="8"/>
  <c r="AX91" i="8"/>
  <c r="AO91" i="8"/>
  <c r="AI91" i="8"/>
  <c r="AU91" i="8" s="1"/>
  <c r="AP91" i="8"/>
  <c r="AU80" i="8" l="1"/>
  <c r="AV290" i="8"/>
  <c r="AY290" i="8" s="1"/>
  <c r="AV70" i="8"/>
  <c r="AW70" i="8"/>
  <c r="AY80" i="8"/>
  <c r="AY79" i="8"/>
  <c r="AY81" i="8"/>
  <c r="AW75" i="8"/>
  <c r="AV75" i="8"/>
  <c r="AY73" i="8"/>
  <c r="K40" i="39"/>
  <c r="K41" i="39" s="1"/>
  <c r="L39" i="39" s="1"/>
  <c r="L40" i="39"/>
  <c r="AC40" i="39"/>
  <c r="T40" i="39"/>
  <c r="M40" i="39"/>
  <c r="AE40" i="39"/>
  <c r="U40" i="39"/>
  <c r="AB40" i="39"/>
  <c r="Z40" i="39"/>
  <c r="Q40" i="39"/>
  <c r="V40" i="39"/>
  <c r="O40" i="39"/>
  <c r="Y40" i="39"/>
  <c r="AD40" i="39"/>
  <c r="AA40" i="39"/>
  <c r="P40" i="39"/>
  <c r="N40" i="39"/>
  <c r="R40" i="39"/>
  <c r="S40" i="39"/>
  <c r="X40" i="39"/>
  <c r="W40" i="39"/>
  <c r="AW91" i="8"/>
  <c r="AY91" i="8" s="1"/>
  <c r="AY70" i="8" l="1"/>
  <c r="AY75" i="8"/>
  <c r="L41" i="39"/>
  <c r="M39" i="39" s="1"/>
  <c r="M41" i="39" s="1"/>
  <c r="N39" i="39" s="1"/>
  <c r="N41" i="39" s="1"/>
  <c r="O39" i="39" s="1"/>
  <c r="O41" i="39" s="1"/>
  <c r="P39" i="39" s="1"/>
  <c r="P41" i="39" s="1"/>
  <c r="Q39" i="39" s="1"/>
  <c r="Q41" i="39" s="1"/>
  <c r="R39" i="39" s="1"/>
  <c r="R41" i="39" s="1"/>
  <c r="S39" i="39" s="1"/>
  <c r="S41" i="39" s="1"/>
  <c r="T39" i="39" s="1"/>
  <c r="T41" i="39" l="1"/>
  <c r="U39" i="39" s="1"/>
  <c r="U41" i="39" s="1"/>
  <c r="V39" i="39" s="1"/>
  <c r="V41" i="39" s="1"/>
  <c r="W39" i="39" s="1"/>
  <c r="W41" i="39" s="1"/>
  <c r="X39" i="39" s="1"/>
  <c r="X41" i="39" s="1"/>
  <c r="Y39" i="39" s="1"/>
  <c r="Y41" i="39" s="1"/>
  <c r="Z39" i="39" s="1"/>
  <c r="Z41" i="39" s="1"/>
  <c r="AA39" i="39" s="1"/>
  <c r="AA41" i="39" s="1"/>
  <c r="AB39" i="39" s="1"/>
  <c r="AB41" i="39" s="1"/>
  <c r="AC39" i="39" s="1"/>
  <c r="AC41" i="39" s="1"/>
  <c r="AD39" i="39" s="1"/>
  <c r="AD41" i="39" s="1"/>
  <c r="AE39" i="39" s="1"/>
  <c r="F39" i="39"/>
  <c r="AE41" i="39" l="1"/>
  <c r="F41" i="39" s="1"/>
  <c r="F40" i="39" s="1"/>
  <c r="AG39" i="39"/>
  <c r="AG40" i="39" s="1"/>
  <c r="E293" i="8" l="1"/>
  <c r="I293" i="8"/>
  <c r="J293" i="8"/>
  <c r="L293" i="8" s="1"/>
  <c r="I255" i="8"/>
  <c r="AK255" i="8" s="1"/>
  <c r="O255" i="8"/>
  <c r="P255" i="8"/>
  <c r="Q255" i="8"/>
  <c r="R255" i="8"/>
  <c r="S255" i="8"/>
  <c r="T255" i="8"/>
  <c r="U255" i="8"/>
  <c r="V255" i="8"/>
  <c r="W255" i="8"/>
  <c r="AT255" i="8" l="1"/>
  <c r="AS255" i="8"/>
  <c r="AQ255" i="8"/>
  <c r="AN255" i="8"/>
  <c r="AI255" i="8"/>
  <c r="AJ293" i="8"/>
  <c r="AM255" i="8"/>
  <c r="AJ255" i="8"/>
  <c r="AP255" i="8"/>
  <c r="S293" i="8"/>
  <c r="K293" i="8"/>
  <c r="R293" i="8"/>
  <c r="P293" i="8"/>
  <c r="O293" i="8"/>
  <c r="AM293" i="8" s="1"/>
  <c r="V293" i="8"/>
  <c r="N293" i="8"/>
  <c r="AL293" i="8" s="1"/>
  <c r="U293" i="8"/>
  <c r="AS293" i="8" s="1"/>
  <c r="M293" i="8"/>
  <c r="AK293" i="8" s="1"/>
  <c r="Q293" i="8"/>
  <c r="T293" i="8"/>
  <c r="AR255" i="8"/>
  <c r="AW255" i="8" l="1"/>
  <c r="AX255" i="8"/>
  <c r="AU255" i="8"/>
  <c r="AV255" i="8"/>
  <c r="AP293" i="8"/>
  <c r="AO293" i="8"/>
  <c r="AT293" i="8"/>
  <c r="W293" i="8"/>
  <c r="AI293" i="8"/>
  <c r="AU293" i="8" s="1"/>
  <c r="AQ293" i="8"/>
  <c r="AR293" i="8"/>
  <c r="AN293" i="8"/>
  <c r="AV293" i="8" s="1"/>
  <c r="AY255" i="8" l="1"/>
  <c r="AW293" i="8"/>
  <c r="AX293" i="8"/>
  <c r="AY293" i="8" l="1"/>
  <c r="J292" i="8" l="1"/>
  <c r="S292" i="8" s="1"/>
  <c r="I292" i="8"/>
  <c r="E292" i="8"/>
  <c r="AA64" i="22"/>
  <c r="AA63" i="22"/>
  <c r="AA62" i="22"/>
  <c r="AA61" i="22"/>
  <c r="AA58" i="22"/>
  <c r="AA55" i="22"/>
  <c r="AA54" i="22"/>
  <c r="AA53" i="22"/>
  <c r="AA52" i="22"/>
  <c r="AA43" i="22"/>
  <c r="AA42" i="22"/>
  <c r="AA41" i="22"/>
  <c r="AA40" i="22"/>
  <c r="AA39" i="22"/>
  <c r="AA38" i="22"/>
  <c r="AA37" i="22"/>
  <c r="AA34" i="22"/>
  <c r="AA33" i="22"/>
  <c r="AA32" i="22"/>
  <c r="AA31" i="22"/>
  <c r="Y65" i="22"/>
  <c r="X65" i="22"/>
  <c r="Z56" i="22"/>
  <c r="Y56" i="22"/>
  <c r="X56" i="22"/>
  <c r="W56" i="22"/>
  <c r="Y44" i="22"/>
  <c r="Z44" i="22"/>
  <c r="X44" i="22"/>
  <c r="Z35" i="22"/>
  <c r="Y35" i="22"/>
  <c r="W35" i="22"/>
  <c r="X35" i="22"/>
  <c r="L292" i="8" l="1"/>
  <c r="AJ292" i="8" s="1"/>
  <c r="T292" i="8"/>
  <c r="AR292" i="8" s="1"/>
  <c r="AQ292" i="8"/>
  <c r="M292" i="8"/>
  <c r="U292" i="8"/>
  <c r="N292" i="8"/>
  <c r="V292" i="8"/>
  <c r="O292" i="8"/>
  <c r="P292" i="8"/>
  <c r="Q292" i="8"/>
  <c r="R292" i="8"/>
  <c r="K292" i="8"/>
  <c r="W292" i="8" s="1"/>
  <c r="Y67" i="22"/>
  <c r="X67" i="22"/>
  <c r="AA56" i="22"/>
  <c r="X46" i="22"/>
  <c r="Z46" i="22"/>
  <c r="Y46" i="22"/>
  <c r="AA35" i="22"/>
  <c r="Z65" i="22"/>
  <c r="W65" i="22"/>
  <c r="W44" i="22"/>
  <c r="AN292" i="8" l="1"/>
  <c r="AS292" i="8"/>
  <c r="AI292" i="8"/>
  <c r="AM292" i="8"/>
  <c r="AK292" i="8"/>
  <c r="AP292" i="8"/>
  <c r="AT292" i="8"/>
  <c r="AO292" i="8"/>
  <c r="AL292" i="8"/>
  <c r="Z67" i="22"/>
  <c r="AA65" i="22"/>
  <c r="AA44" i="22"/>
  <c r="W67" i="22"/>
  <c r="W46" i="22"/>
  <c r="AA46" i="22" s="1"/>
  <c r="AW292" i="8" l="1"/>
  <c r="AV292" i="8"/>
  <c r="AX292" i="8"/>
  <c r="AU292" i="8"/>
  <c r="AA67" i="22"/>
  <c r="AY292" i="8" l="1"/>
  <c r="AE25" i="30"/>
  <c r="AD25" i="30"/>
  <c r="AC25" i="30"/>
  <c r="AB25" i="30"/>
  <c r="AA25" i="30"/>
  <c r="Z25" i="30"/>
  <c r="Y25" i="30"/>
  <c r="O80" i="30"/>
  <c r="P80" i="30"/>
  <c r="N80" i="30" s="1"/>
  <c r="D62" i="30" s="1"/>
  <c r="Q80" i="30"/>
  <c r="R80" i="30"/>
  <c r="S80" i="30"/>
  <c r="O93" i="30"/>
  <c r="P93" i="30"/>
  <c r="N93" i="30" s="1"/>
  <c r="Q93" i="30"/>
  <c r="R93" i="30"/>
  <c r="S93" i="30"/>
  <c r="O81" i="30"/>
  <c r="P81" i="30"/>
  <c r="N81" i="30" s="1"/>
  <c r="D63" i="30" s="1"/>
  <c r="Q81" i="30"/>
  <c r="R81" i="30"/>
  <c r="S81" i="30"/>
  <c r="N94" i="30"/>
  <c r="O82" i="30"/>
  <c r="P82" i="30"/>
  <c r="N82" i="30" s="1"/>
  <c r="D64" i="30" s="1"/>
  <c r="Q82" i="30"/>
  <c r="R82" i="30"/>
  <c r="S82" i="30"/>
  <c r="O95" i="30"/>
  <c r="O96" i="30" s="1"/>
  <c r="P95" i="30"/>
  <c r="P96" i="30" s="1"/>
  <c r="Q95" i="30"/>
  <c r="Q96" i="30" s="1"/>
  <c r="R95" i="30"/>
  <c r="R96" i="30" s="1"/>
  <c r="S95" i="30"/>
  <c r="S96" i="30" s="1"/>
  <c r="O83" i="30"/>
  <c r="P83" i="30"/>
  <c r="N83" i="30" s="1"/>
  <c r="D65" i="30" s="1"/>
  <c r="Q83" i="30"/>
  <c r="R83" i="30"/>
  <c r="S83" i="30"/>
  <c r="O84" i="30"/>
  <c r="P84" i="30"/>
  <c r="N84" i="30" s="1"/>
  <c r="D66" i="30" s="1"/>
  <c r="Q84" i="30"/>
  <c r="R84" i="30"/>
  <c r="S84" i="30"/>
  <c r="O97" i="30"/>
  <c r="P97" i="30"/>
  <c r="N97" i="30" s="1"/>
  <c r="Q97" i="30"/>
  <c r="R97" i="30"/>
  <c r="S97" i="30" s="1"/>
  <c r="O85" i="30"/>
  <c r="P85" i="30"/>
  <c r="N85" i="30" s="1"/>
  <c r="D67" i="30" s="1"/>
  <c r="Q85" i="30"/>
  <c r="R85" i="30"/>
  <c r="S85" i="30"/>
  <c r="O98" i="30"/>
  <c r="P98" i="30"/>
  <c r="N98" i="30" s="1"/>
  <c r="Q98" i="30"/>
  <c r="R98" i="30"/>
  <c r="S98" i="30" s="1"/>
  <c r="O86" i="30"/>
  <c r="P86" i="30"/>
  <c r="N86" i="30" s="1"/>
  <c r="D68" i="30" s="1"/>
  <c r="Q86" i="30"/>
  <c r="R86" i="30"/>
  <c r="S86" i="30"/>
  <c r="O99" i="30"/>
  <c r="P99" i="30"/>
  <c r="N99" i="30" s="1"/>
  <c r="Q99" i="30"/>
  <c r="R99" i="30"/>
  <c r="S99" i="30" s="1"/>
  <c r="O87" i="30"/>
  <c r="P87" i="30"/>
  <c r="N87" i="30" s="1"/>
  <c r="D69" i="30" s="1"/>
  <c r="Q87" i="30"/>
  <c r="R87" i="30"/>
  <c r="S87" i="30"/>
  <c r="O100" i="30"/>
  <c r="P100" i="30"/>
  <c r="N100" i="30" s="1"/>
  <c r="Q100" i="30"/>
  <c r="R100" i="30"/>
  <c r="S100" i="30" s="1"/>
  <c r="O88" i="30"/>
  <c r="P88" i="30"/>
  <c r="N88" i="30" s="1"/>
  <c r="D70" i="30" s="1"/>
  <c r="Q88" i="30"/>
  <c r="R88" i="30"/>
  <c r="S88" i="30"/>
  <c r="H75" i="30"/>
  <c r="H76" i="30" s="1"/>
  <c r="I74" i="30" s="1"/>
  <c r="H59" i="30"/>
  <c r="I56" i="30" s="1"/>
  <c r="AE58" i="30"/>
  <c r="AE71" i="30" s="1"/>
  <c r="AD58" i="30"/>
  <c r="AD71" i="30" s="1"/>
  <c r="AC58" i="30"/>
  <c r="AC71" i="30" s="1"/>
  <c r="AB58" i="30"/>
  <c r="AB71" i="30" s="1"/>
  <c r="AA58" i="30"/>
  <c r="AA71" i="30" s="1"/>
  <c r="Z58" i="30"/>
  <c r="Z71" i="30" s="1"/>
  <c r="Y58" i="30"/>
  <c r="Y71" i="30" s="1"/>
  <c r="X58" i="30"/>
  <c r="X71" i="30" s="1"/>
  <c r="W58" i="30"/>
  <c r="W71" i="30" s="1"/>
  <c r="V58" i="30"/>
  <c r="V71" i="30" s="1"/>
  <c r="U58" i="30"/>
  <c r="U71" i="30" s="1"/>
  <c r="T58" i="30"/>
  <c r="T71" i="30" s="1"/>
  <c r="S58" i="30"/>
  <c r="S71" i="30" s="1"/>
  <c r="R58" i="30"/>
  <c r="R71" i="30" s="1"/>
  <c r="Q58" i="30"/>
  <c r="Q71" i="30" s="1"/>
  <c r="P58" i="30"/>
  <c r="P71" i="30" s="1"/>
  <c r="O58" i="30"/>
  <c r="O71" i="30" s="1"/>
  <c r="N58" i="30"/>
  <c r="N71" i="30" s="1"/>
  <c r="M58" i="30"/>
  <c r="M71" i="30" s="1"/>
  <c r="L58" i="30"/>
  <c r="L71" i="30" s="1"/>
  <c r="K58" i="30"/>
  <c r="K71" i="30" s="1"/>
  <c r="J58" i="30"/>
  <c r="J71" i="30" s="1"/>
  <c r="I58" i="30"/>
  <c r="I71" i="30" s="1"/>
  <c r="D57" i="30"/>
  <c r="AE57" i="30" s="1"/>
  <c r="C54" i="30"/>
  <c r="N95" i="30" l="1"/>
  <c r="E69" i="30"/>
  <c r="E65" i="30"/>
  <c r="L65" i="30" s="1"/>
  <c r="J57" i="30"/>
  <c r="S57" i="30"/>
  <c r="AB57" i="30"/>
  <c r="K57" i="30"/>
  <c r="T57" i="30"/>
  <c r="AC57" i="30"/>
  <c r="E67" i="30"/>
  <c r="N67" i="30" s="1"/>
  <c r="I57" i="30"/>
  <c r="I59" i="30" s="1"/>
  <c r="J56" i="30" s="1"/>
  <c r="L57" i="30"/>
  <c r="U57" i="30"/>
  <c r="AD57" i="30"/>
  <c r="M57" i="30"/>
  <c r="V57" i="30"/>
  <c r="E64" i="30"/>
  <c r="K64" i="30" s="1"/>
  <c r="N57" i="30"/>
  <c r="X57" i="30"/>
  <c r="Q57" i="30"/>
  <c r="Z57" i="30"/>
  <c r="R57" i="30"/>
  <c r="AA57" i="30"/>
  <c r="P57" i="30"/>
  <c r="Y57" i="30"/>
  <c r="E63" i="30"/>
  <c r="E62" i="30"/>
  <c r="E70" i="30"/>
  <c r="E68" i="30"/>
  <c r="E66" i="30"/>
  <c r="O57" i="30"/>
  <c r="W57" i="30"/>
  <c r="F58" i="30"/>
  <c r="AB64" i="30" l="1"/>
  <c r="T67" i="30"/>
  <c r="P67" i="30"/>
  <c r="Z65" i="30"/>
  <c r="Q64" i="30"/>
  <c r="AE70" i="30"/>
  <c r="O64" i="30"/>
  <c r="AA64" i="30"/>
  <c r="AE63" i="30"/>
  <c r="O67" i="30"/>
  <c r="AC64" i="30"/>
  <c r="X64" i="30"/>
  <c r="Y67" i="30"/>
  <c r="V64" i="30"/>
  <c r="S64" i="30"/>
  <c r="AA67" i="30"/>
  <c r="AD64" i="30"/>
  <c r="P64" i="30"/>
  <c r="Q67" i="30"/>
  <c r="V69" i="30"/>
  <c r="O62" i="30"/>
  <c r="AE64" i="30"/>
  <c r="Z66" i="30"/>
  <c r="S68" i="30"/>
  <c r="AD67" i="30"/>
  <c r="L64" i="30"/>
  <c r="M62" i="30"/>
  <c r="AA66" i="30"/>
  <c r="S66" i="30"/>
  <c r="U66" i="30"/>
  <c r="W62" i="30"/>
  <c r="Z67" i="30"/>
  <c r="Y65" i="30"/>
  <c r="X65" i="30"/>
  <c r="AA68" i="30"/>
  <c r="AD65" i="30"/>
  <c r="T65" i="30"/>
  <c r="S62" i="30"/>
  <c r="W64" i="30"/>
  <c r="P65" i="30"/>
  <c r="M65" i="30"/>
  <c r="R65" i="30"/>
  <c r="U65" i="30"/>
  <c r="N65" i="30"/>
  <c r="N64" i="30"/>
  <c r="V67" i="30"/>
  <c r="AA63" i="30"/>
  <c r="AB67" i="30"/>
  <c r="AC65" i="30"/>
  <c r="AB65" i="30"/>
  <c r="J59" i="30"/>
  <c r="K56" i="30" s="1"/>
  <c r="K59" i="30" s="1"/>
  <c r="L56" i="30" s="1"/>
  <c r="L59" i="30" s="1"/>
  <c r="M56" i="30" s="1"/>
  <c r="M59" i="30" s="1"/>
  <c r="N56" i="30" s="1"/>
  <c r="N59" i="30" s="1"/>
  <c r="O56" i="30" s="1"/>
  <c r="O59" i="30" s="1"/>
  <c r="P56" i="30" s="1"/>
  <c r="P59" i="30" s="1"/>
  <c r="Q56" i="30" s="1"/>
  <c r="Q59" i="30" s="1"/>
  <c r="R56" i="30" s="1"/>
  <c r="R59" i="30" s="1"/>
  <c r="S56" i="30" s="1"/>
  <c r="S59" i="30" s="1"/>
  <c r="T56" i="30" s="1"/>
  <c r="T59" i="30" s="1"/>
  <c r="U56" i="30" s="1"/>
  <c r="U59" i="30" s="1"/>
  <c r="V56" i="30" s="1"/>
  <c r="V59" i="30" s="1"/>
  <c r="W56" i="30" s="1"/>
  <c r="W59" i="30" s="1"/>
  <c r="Y70" i="30"/>
  <c r="U62" i="30"/>
  <c r="W65" i="30"/>
  <c r="K62" i="30"/>
  <c r="M64" i="30"/>
  <c r="AB70" i="30"/>
  <c r="AE67" i="30"/>
  <c r="Y64" i="30"/>
  <c r="L63" i="30"/>
  <c r="X67" i="30"/>
  <c r="Q69" i="30"/>
  <c r="AB69" i="30"/>
  <c r="W63" i="30"/>
  <c r="R69" i="30"/>
  <c r="U63" i="30"/>
  <c r="W70" i="30"/>
  <c r="K63" i="30"/>
  <c r="U69" i="30"/>
  <c r="O63" i="30"/>
  <c r="Q65" i="30"/>
  <c r="M63" i="30"/>
  <c r="X69" i="30"/>
  <c r="AC69" i="30"/>
  <c r="Y69" i="30"/>
  <c r="T69" i="30"/>
  <c r="Y66" i="30"/>
  <c r="X66" i="30"/>
  <c r="P69" i="30"/>
  <c r="P66" i="30"/>
  <c r="AD69" i="30"/>
  <c r="AA69" i="30"/>
  <c r="V63" i="30"/>
  <c r="O65" i="30"/>
  <c r="S69" i="30"/>
  <c r="N63" i="30"/>
  <c r="T64" i="30"/>
  <c r="AC62" i="30"/>
  <c r="U64" i="30"/>
  <c r="F57" i="30"/>
  <c r="AB63" i="30"/>
  <c r="Q66" i="30"/>
  <c r="S63" i="30"/>
  <c r="T70" i="30"/>
  <c r="AC66" i="30"/>
  <c r="S67" i="30"/>
  <c r="Z69" i="30"/>
  <c r="T63" i="30"/>
  <c r="R68" i="30"/>
  <c r="AE62" i="30"/>
  <c r="R66" i="30"/>
  <c r="V65" i="30"/>
  <c r="AA62" i="30"/>
  <c r="R67" i="30"/>
  <c r="AD63" i="30"/>
  <c r="W67" i="30"/>
  <c r="AC63" i="30"/>
  <c r="AE65" i="30"/>
  <c r="L62" i="30"/>
  <c r="R70" i="30"/>
  <c r="AC68" i="30"/>
  <c r="AB68" i="30"/>
  <c r="AD68" i="30"/>
  <c r="Z64" i="30"/>
  <c r="Y63" i="30"/>
  <c r="AB66" i="30"/>
  <c r="AC67" i="30"/>
  <c r="AE69" i="30"/>
  <c r="AA65" i="30"/>
  <c r="X62" i="30"/>
  <c r="Z68" i="30"/>
  <c r="U68" i="30"/>
  <c r="T68" i="30"/>
  <c r="V68" i="30"/>
  <c r="T66" i="30"/>
  <c r="Q63" i="30"/>
  <c r="X70" i="30"/>
  <c r="R64" i="30"/>
  <c r="U67" i="30"/>
  <c r="W69" i="30"/>
  <c r="S65" i="30"/>
  <c r="P62" i="30"/>
  <c r="I62" i="30"/>
  <c r="I75" i="30" s="1"/>
  <c r="I76" i="30" s="1"/>
  <c r="J74" i="30" s="1"/>
  <c r="AD62" i="30"/>
  <c r="V62" i="30"/>
  <c r="N62" i="30"/>
  <c r="Q62" i="30"/>
  <c r="Z62" i="30"/>
  <c r="R62" i="30"/>
  <c r="J62" i="30"/>
  <c r="Y62" i="30"/>
  <c r="X68" i="30"/>
  <c r="P68" i="30"/>
  <c r="Y68" i="30"/>
  <c r="Q68" i="30"/>
  <c r="AE68" i="30"/>
  <c r="W68" i="30"/>
  <c r="O68" i="30"/>
  <c r="AB62" i="30"/>
  <c r="Q70" i="30"/>
  <c r="AC70" i="30"/>
  <c r="AD70" i="30"/>
  <c r="V70" i="30"/>
  <c r="U70" i="30"/>
  <c r="Z63" i="30"/>
  <c r="R63" i="30"/>
  <c r="J63" i="30"/>
  <c r="X63" i="30"/>
  <c r="P63" i="30"/>
  <c r="T62" i="30"/>
  <c r="M66" i="30"/>
  <c r="O66" i="30"/>
  <c r="W66" i="30"/>
  <c r="AE66" i="30"/>
  <c r="AD66" i="30"/>
  <c r="V66" i="30"/>
  <c r="N66" i="30"/>
  <c r="S70" i="30"/>
  <c r="AA70" i="30"/>
  <c r="Z70" i="30"/>
  <c r="L75" i="30" l="1"/>
  <c r="X56" i="30"/>
  <c r="X59" i="30" s="1"/>
  <c r="K75" i="30"/>
  <c r="M75" i="30"/>
  <c r="AE75" i="30"/>
  <c r="J75" i="30"/>
  <c r="P75" i="30"/>
  <c r="W75" i="30"/>
  <c r="S75" i="30"/>
  <c r="O75" i="30"/>
  <c r="Q75" i="30"/>
  <c r="U75" i="30"/>
  <c r="T75" i="30"/>
  <c r="AA75" i="30"/>
  <c r="AC75" i="30"/>
  <c r="R75" i="30"/>
  <c r="Z75" i="30"/>
  <c r="N75" i="30"/>
  <c r="V75" i="30"/>
  <c r="X75" i="30"/>
  <c r="AD75" i="30"/>
  <c r="AB75" i="30"/>
  <c r="Y75" i="30"/>
  <c r="J76" i="30"/>
  <c r="K74" i="30" s="1"/>
  <c r="K76" i="30" l="1"/>
  <c r="L74" i="30" s="1"/>
  <c r="L76" i="30" s="1"/>
  <c r="M74" i="30" s="1"/>
  <c r="M76" i="30" s="1"/>
  <c r="N74" i="30" s="1"/>
  <c r="N76" i="30" s="1"/>
  <c r="O74" i="30" s="1"/>
  <c r="O76" i="30" s="1"/>
  <c r="P74" i="30" s="1"/>
  <c r="P76" i="30" s="1"/>
  <c r="Q74" i="30" s="1"/>
  <c r="Q76" i="30" s="1"/>
  <c r="R74" i="30" s="1"/>
  <c r="R76" i="30" s="1"/>
  <c r="S74" i="30" s="1"/>
  <c r="S76" i="30" s="1"/>
  <c r="T74" i="30" s="1"/>
  <c r="Y56" i="30"/>
  <c r="Y59" i="30" s="1"/>
  <c r="Z56" i="30" l="1"/>
  <c r="Z59" i="30" s="1"/>
  <c r="T76" i="30"/>
  <c r="U74" i="30" s="1"/>
  <c r="U76" i="30" s="1"/>
  <c r="V74" i="30" s="1"/>
  <c r="V76" i="30" s="1"/>
  <c r="W74" i="30" s="1"/>
  <c r="W76" i="30" s="1"/>
  <c r="F74" i="30"/>
  <c r="AA56" i="30" l="1"/>
  <c r="AA59" i="30" s="1"/>
  <c r="X74" i="30"/>
  <c r="X76" i="30" s="1"/>
  <c r="AB56" i="30" l="1"/>
  <c r="AB59" i="30" s="1"/>
  <c r="Y74" i="30"/>
  <c r="Y76" i="30" s="1"/>
  <c r="AC56" i="30" l="1"/>
  <c r="AC59" i="30" s="1"/>
  <c r="Z74" i="30"/>
  <c r="Z76" i="30" s="1"/>
  <c r="AD56" i="30" l="1"/>
  <c r="AD59" i="30" s="1"/>
  <c r="AA74" i="30"/>
  <c r="AA76" i="30" s="1"/>
  <c r="AE56" i="30" l="1"/>
  <c r="AE59" i="30" s="1"/>
  <c r="AB74" i="30"/>
  <c r="AB76" i="30" s="1"/>
  <c r="F59" i="30" l="1"/>
  <c r="AC74" i="30"/>
  <c r="AC76" i="30" s="1"/>
  <c r="AD74" i="30" l="1"/>
  <c r="AD76" i="30" s="1"/>
  <c r="AE74" i="30" l="1"/>
  <c r="AE76" i="30" l="1"/>
  <c r="AG74" i="30"/>
  <c r="AG75" i="30" s="1"/>
  <c r="F76" i="30"/>
  <c r="F75" i="30" s="1"/>
  <c r="S28" i="18" l="1"/>
  <c r="S19" i="18"/>
  <c r="AG31" i="30"/>
  <c r="AG30" i="30"/>
  <c r="AG46" i="30"/>
  <c r="AG45" i="30"/>
  <c r="AG44" i="30"/>
  <c r="O28" i="18" l="1"/>
  <c r="P19" i="18"/>
  <c r="N28" i="18"/>
  <c r="O19" i="18"/>
  <c r="M28" i="18"/>
  <c r="N19" i="18"/>
  <c r="I28" i="18"/>
  <c r="L28" i="18"/>
  <c r="M19" i="18"/>
  <c r="Q28" i="18"/>
  <c r="K28" i="18"/>
  <c r="L19" i="18"/>
  <c r="J19" i="18"/>
  <c r="J28" i="18"/>
  <c r="K19" i="18"/>
  <c r="P28" i="18"/>
  <c r="Q19" i="18"/>
  <c r="I19" i="18"/>
  <c r="AE44" i="30"/>
  <c r="AD44" i="30"/>
  <c r="AC44" i="30"/>
  <c r="J70" i="29" l="1"/>
  <c r="J69" i="29"/>
  <c r="J68" i="29"/>
  <c r="I39" i="29" s="1"/>
  <c r="J67" i="29"/>
  <c r="D35" i="28"/>
  <c r="D34" i="28"/>
  <c r="D33" i="28"/>
  <c r="D32" i="28"/>
  <c r="D31" i="28"/>
  <c r="D30" i="28"/>
  <c r="D29" i="28"/>
  <c r="D28" i="28"/>
  <c r="D27" i="28"/>
  <c r="D26" i="28"/>
  <c r="D25" i="28"/>
  <c r="D24" i="28"/>
  <c r="D23" i="28"/>
  <c r="D22" i="28"/>
  <c r="D20" i="28"/>
  <c r="D19" i="28"/>
  <c r="D18" i="28"/>
  <c r="D17" i="28"/>
  <c r="D16" i="28"/>
  <c r="D15" i="28"/>
  <c r="D14" i="28"/>
  <c r="D13" i="28"/>
  <c r="D12" i="28"/>
  <c r="D11" i="28"/>
  <c r="D10" i="28"/>
  <c r="D9" i="28"/>
  <c r="D8" i="28"/>
  <c r="D7" i="28"/>
  <c r="C5" i="20"/>
  <c r="W6" i="22" s="1"/>
  <c r="D5" i="20"/>
  <c r="E5" i="20"/>
  <c r="F5" i="20"/>
  <c r="C6" i="20"/>
  <c r="W7" i="22" s="1"/>
  <c r="D6" i="20"/>
  <c r="I7" i="38" s="1"/>
  <c r="E6" i="20"/>
  <c r="F6" i="20"/>
  <c r="C7" i="20"/>
  <c r="D7" i="20"/>
  <c r="E7" i="20"/>
  <c r="F7" i="20"/>
  <c r="C8" i="20"/>
  <c r="W9" i="22" s="1"/>
  <c r="D8" i="20"/>
  <c r="E8" i="20"/>
  <c r="F8" i="20"/>
  <c r="C11" i="20"/>
  <c r="W12" i="22" s="1"/>
  <c r="D11" i="20"/>
  <c r="E11" i="20"/>
  <c r="F11" i="20"/>
  <c r="Z12" i="22" s="1"/>
  <c r="AK14" i="27" s="1"/>
  <c r="C12" i="20"/>
  <c r="D12" i="20"/>
  <c r="E12" i="20"/>
  <c r="Y13" i="22" s="1"/>
  <c r="AJ15" i="27" s="1"/>
  <c r="F12" i="20"/>
  <c r="Z13" i="22" s="1"/>
  <c r="AK15" i="27" s="1"/>
  <c r="C13" i="20"/>
  <c r="W14" i="22" s="1"/>
  <c r="D13" i="20"/>
  <c r="X14" i="22" s="1"/>
  <c r="AI16" i="27" s="1"/>
  <c r="E13" i="20"/>
  <c r="Y14" i="22" s="1"/>
  <c r="AJ16" i="27" s="1"/>
  <c r="F13" i="20"/>
  <c r="Z14" i="22" s="1"/>
  <c r="AK16" i="27" s="1"/>
  <c r="C14" i="20"/>
  <c r="W15" i="22" s="1"/>
  <c r="D14" i="20"/>
  <c r="X15" i="22" s="1"/>
  <c r="AI17" i="27" s="1"/>
  <c r="E14" i="20"/>
  <c r="Y15" i="22" s="1"/>
  <c r="AJ17" i="27" s="1"/>
  <c r="F14" i="20"/>
  <c r="C15" i="20"/>
  <c r="W16" i="22" s="1"/>
  <c r="D15" i="20"/>
  <c r="X16" i="22" s="1"/>
  <c r="AI18" i="27" s="1"/>
  <c r="E15" i="20"/>
  <c r="Y16" i="22" s="1"/>
  <c r="AJ18" i="27" s="1"/>
  <c r="F15" i="20"/>
  <c r="Z16" i="22" s="1"/>
  <c r="AK18" i="27" s="1"/>
  <c r="C16" i="20"/>
  <c r="W17" i="22" s="1"/>
  <c r="D16" i="20"/>
  <c r="I7" i="35" s="1"/>
  <c r="E16" i="20"/>
  <c r="F16" i="20"/>
  <c r="C17" i="20"/>
  <c r="D17" i="20"/>
  <c r="E17" i="20"/>
  <c r="Y18" i="22" s="1"/>
  <c r="AJ20" i="27" s="1"/>
  <c r="F17" i="20"/>
  <c r="Z18" i="22" s="1"/>
  <c r="AK20" i="27" s="1"/>
  <c r="E9" i="20" l="1"/>
  <c r="J39" i="29"/>
  <c r="K39" i="29" s="1"/>
  <c r="L21" i="29"/>
  <c r="L39" i="29"/>
  <c r="O59" i="29"/>
  <c r="P59" i="29" s="1"/>
  <c r="Q59" i="29" s="1"/>
  <c r="G59" i="29" s="1"/>
  <c r="O39" i="29"/>
  <c r="Y17" i="22"/>
  <c r="AJ19" i="27" s="1"/>
  <c r="J7" i="35"/>
  <c r="J9" i="35" s="1"/>
  <c r="Z9" i="22"/>
  <c r="AK12" i="27" s="1"/>
  <c r="K7" i="36"/>
  <c r="K9" i="36" s="1"/>
  <c r="I9" i="35"/>
  <c r="Y9" i="22"/>
  <c r="AJ12" i="27" s="1"/>
  <c r="J7" i="36"/>
  <c r="J9" i="36" s="1"/>
  <c r="Y7" i="22"/>
  <c r="AJ9" i="27" s="1"/>
  <c r="J7" i="38"/>
  <c r="J9" i="38" s="1"/>
  <c r="Z7" i="22"/>
  <c r="AK9" i="27" s="1"/>
  <c r="K7" i="38"/>
  <c r="K9" i="38" s="1"/>
  <c r="I7" i="36"/>
  <c r="X9" i="22"/>
  <c r="AI12" i="27" s="1"/>
  <c r="I9" i="38"/>
  <c r="Z8" i="22"/>
  <c r="AK11" i="27" s="1"/>
  <c r="K7" i="33"/>
  <c r="K9" i="33" s="1"/>
  <c r="Z6" i="22"/>
  <c r="AK10" i="27" s="1"/>
  <c r="K7" i="40"/>
  <c r="K9" i="40" s="1"/>
  <c r="Y8" i="22"/>
  <c r="AJ11" i="27" s="1"/>
  <c r="J7" i="33"/>
  <c r="J9" i="33" s="1"/>
  <c r="Y6" i="22"/>
  <c r="AJ10" i="27" s="1"/>
  <c r="J7" i="40"/>
  <c r="J9" i="40" s="1"/>
  <c r="X8" i="22"/>
  <c r="AI11" i="27" s="1"/>
  <c r="I7" i="33"/>
  <c r="X6" i="22"/>
  <c r="AI10" i="27" s="1"/>
  <c r="I7" i="40"/>
  <c r="Z17" i="22"/>
  <c r="AK19" i="27" s="1"/>
  <c r="K7" i="35"/>
  <c r="K9" i="35" s="1"/>
  <c r="G8" i="20"/>
  <c r="G7" i="20"/>
  <c r="G16" i="20"/>
  <c r="G17" i="20"/>
  <c r="W18" i="22"/>
  <c r="X7" i="22"/>
  <c r="AI9" i="27" s="1"/>
  <c r="AA14" i="22"/>
  <c r="G5" i="20"/>
  <c r="X17" i="22"/>
  <c r="AI19" i="27" s="1"/>
  <c r="C9" i="20"/>
  <c r="W8" i="22"/>
  <c r="AA16" i="22"/>
  <c r="G14" i="20"/>
  <c r="X12" i="22"/>
  <c r="AI14" i="27" s="1"/>
  <c r="F18" i="20"/>
  <c r="Y12" i="22"/>
  <c r="AJ14" i="27" s="1"/>
  <c r="G11" i="20"/>
  <c r="X18" i="22"/>
  <c r="AI20" i="27" s="1"/>
  <c r="W13" i="22"/>
  <c r="X13" i="22"/>
  <c r="AI15" i="27" s="1"/>
  <c r="Z15" i="22"/>
  <c r="AK17" i="27" s="1"/>
  <c r="G13" i="20"/>
  <c r="F9" i="20"/>
  <c r="F20" i="20" s="1"/>
  <c r="L12" i="29"/>
  <c r="M12" i="29" s="1"/>
  <c r="N12" i="29" s="1"/>
  <c r="F12" i="29" s="1"/>
  <c r="O12" i="29"/>
  <c r="P12" i="29" s="1"/>
  <c r="Q12" i="29" s="1"/>
  <c r="G12" i="29" s="1"/>
  <c r="O21" i="29"/>
  <c r="P21" i="29" s="1"/>
  <c r="Q21" i="29" s="1"/>
  <c r="G21" i="29" s="1"/>
  <c r="L59" i="29"/>
  <c r="M59" i="29" s="1"/>
  <c r="N59" i="29" s="1"/>
  <c r="O30" i="29"/>
  <c r="P30" i="29" s="1"/>
  <c r="Q30" i="29" s="1"/>
  <c r="G30" i="29" s="1"/>
  <c r="O48" i="29"/>
  <c r="P48" i="29" s="1"/>
  <c r="Q48" i="29" s="1"/>
  <c r="G48" i="29" s="1"/>
  <c r="M21" i="29"/>
  <c r="N21" i="29" s="1"/>
  <c r="L48" i="29"/>
  <c r="L30" i="29"/>
  <c r="E18" i="20"/>
  <c r="E20" i="20" s="1"/>
  <c r="D18" i="20"/>
  <c r="G15" i="20"/>
  <c r="D9" i="20"/>
  <c r="G6" i="20"/>
  <c r="C18" i="20"/>
  <c r="G12" i="20"/>
  <c r="AA8" i="22" l="1"/>
  <c r="L7" i="38"/>
  <c r="L9" i="38" s="1"/>
  <c r="Z10" i="22"/>
  <c r="P39" i="29"/>
  <c r="Q39" i="29" s="1"/>
  <c r="M39" i="29"/>
  <c r="N39" i="29" s="1"/>
  <c r="E39" i="29"/>
  <c r="AA9" i="22"/>
  <c r="J12" i="40"/>
  <c r="J13" i="40" s="1"/>
  <c r="J10" i="40"/>
  <c r="L10" i="38"/>
  <c r="L12" i="38"/>
  <c r="L13" i="38" s="1"/>
  <c r="J12" i="36"/>
  <c r="J13" i="36" s="1"/>
  <c r="J10" i="36"/>
  <c r="K12" i="35"/>
  <c r="K13" i="35" s="1"/>
  <c r="K10" i="35"/>
  <c r="J12" i="33"/>
  <c r="J13" i="33" s="1"/>
  <c r="J10" i="33"/>
  <c r="L7" i="35"/>
  <c r="L9" i="35" s="1"/>
  <c r="I12" i="38"/>
  <c r="I10" i="38"/>
  <c r="O8" i="38"/>
  <c r="AA7" i="22"/>
  <c r="L7" i="36"/>
  <c r="L9" i="36" s="1"/>
  <c r="I9" i="36"/>
  <c r="I12" i="35"/>
  <c r="I13" i="35" s="1"/>
  <c r="I10" i="35"/>
  <c r="AI22" i="27"/>
  <c r="I9" i="40"/>
  <c r="L7" i="40"/>
  <c r="L9" i="40" s="1"/>
  <c r="K12" i="40"/>
  <c r="K13" i="40" s="1"/>
  <c r="K10" i="40"/>
  <c r="K10" i="38"/>
  <c r="K12" i="38"/>
  <c r="K13" i="38" s="1"/>
  <c r="K12" i="36"/>
  <c r="Q8" i="36"/>
  <c r="K10" i="36"/>
  <c r="AA6" i="22"/>
  <c r="AK22" i="27"/>
  <c r="Y10" i="22"/>
  <c r="I9" i="33"/>
  <c r="L7" i="33"/>
  <c r="L9" i="33" s="1"/>
  <c r="K12" i="33"/>
  <c r="K13" i="33" s="1"/>
  <c r="K10" i="33"/>
  <c r="J10" i="38"/>
  <c r="J12" i="38"/>
  <c r="J13" i="38" s="1"/>
  <c r="J10" i="35"/>
  <c r="J12" i="35"/>
  <c r="J13" i="35" s="1"/>
  <c r="AJ22" i="27"/>
  <c r="AA15" i="22"/>
  <c r="X19" i="22"/>
  <c r="AA17" i="22"/>
  <c r="Y19" i="22"/>
  <c r="Z19" i="22"/>
  <c r="Z21" i="22" s="1"/>
  <c r="AA18" i="22"/>
  <c r="X10" i="22"/>
  <c r="AA10" i="22" s="1"/>
  <c r="AA13" i="22"/>
  <c r="W10" i="22"/>
  <c r="AA12" i="22"/>
  <c r="G18" i="20"/>
  <c r="W19" i="22"/>
  <c r="F59" i="29"/>
  <c r="I30" i="29"/>
  <c r="I48" i="29"/>
  <c r="I59" i="29"/>
  <c r="I12" i="29"/>
  <c r="I21" i="29"/>
  <c r="M48" i="29"/>
  <c r="N48" i="29" s="1"/>
  <c r="F48" i="29" s="1"/>
  <c r="M30" i="29"/>
  <c r="N30" i="29" s="1"/>
  <c r="F21" i="29"/>
  <c r="C20" i="20"/>
  <c r="D20" i="20"/>
  <c r="G9" i="20"/>
  <c r="F39" i="29" l="1"/>
  <c r="Y21" i="22"/>
  <c r="X21" i="22"/>
  <c r="G39" i="29"/>
  <c r="L10" i="40"/>
  <c r="L12" i="40"/>
  <c r="L13" i="40" s="1"/>
  <c r="I12" i="40"/>
  <c r="I10" i="40"/>
  <c r="O8" i="40"/>
  <c r="I13" i="38"/>
  <c r="O9" i="38"/>
  <c r="K13" i="36"/>
  <c r="Q9" i="36"/>
  <c r="L10" i="35"/>
  <c r="L12" i="35"/>
  <c r="L13" i="35" s="1"/>
  <c r="L10" i="33"/>
  <c r="L12" i="33"/>
  <c r="L13" i="33" s="1"/>
  <c r="I12" i="33"/>
  <c r="I13" i="33" s="1"/>
  <c r="I10" i="33"/>
  <c r="I10" i="36"/>
  <c r="I12" i="36"/>
  <c r="I13" i="36" s="1"/>
  <c r="L12" i="36"/>
  <c r="L13" i="36" s="1"/>
  <c r="L10" i="36"/>
  <c r="G20" i="20"/>
  <c r="AA19" i="22"/>
  <c r="W21" i="22"/>
  <c r="J21" i="29"/>
  <c r="K21" i="29" s="1"/>
  <c r="J12" i="29"/>
  <c r="K12" i="29" s="1"/>
  <c r="J59" i="29"/>
  <c r="K59" i="29" s="1"/>
  <c r="F30" i="29"/>
  <c r="J48" i="29"/>
  <c r="K48" i="29" s="1"/>
  <c r="J30" i="29"/>
  <c r="K30" i="29" s="1"/>
  <c r="AA21" i="22" l="1"/>
  <c r="I13" i="40"/>
  <c r="O9" i="40"/>
  <c r="E21" i="29"/>
  <c r="E12" i="29"/>
  <c r="E59" i="29"/>
  <c r="E30" i="29"/>
  <c r="E48" i="29"/>
  <c r="D50" i="17" l="1"/>
  <c r="D49" i="17"/>
  <c r="D48" i="17"/>
  <c r="D47" i="17"/>
  <c r="D46" i="17"/>
  <c r="D45" i="17"/>
  <c r="D44" i="17"/>
  <c r="D43" i="17"/>
  <c r="D42" i="17"/>
  <c r="D41" i="17"/>
  <c r="D40" i="17"/>
  <c r="D39" i="17"/>
  <c r="D38" i="17"/>
  <c r="D37" i="17"/>
  <c r="D35" i="17"/>
  <c r="D34" i="17"/>
  <c r="D33" i="17"/>
  <c r="D32" i="17"/>
  <c r="D31" i="17"/>
  <c r="D30" i="17"/>
  <c r="D29" i="17"/>
  <c r="D28" i="17"/>
  <c r="D27" i="17"/>
  <c r="D26" i="17"/>
  <c r="D25" i="17"/>
  <c r="D24" i="17"/>
  <c r="D23" i="17"/>
  <c r="D22" i="17"/>
  <c r="D20" i="17"/>
  <c r="D19" i="17"/>
  <c r="D18" i="17"/>
  <c r="D17" i="17"/>
  <c r="D16" i="17"/>
  <c r="D15" i="17"/>
  <c r="D14" i="17"/>
  <c r="D13" i="17"/>
  <c r="D12" i="17"/>
  <c r="D11" i="17"/>
  <c r="D10" i="17"/>
  <c r="D9" i="17"/>
  <c r="D8" i="17"/>
  <c r="D7" i="17"/>
  <c r="D80" i="16"/>
  <c r="D79" i="16"/>
  <c r="D78" i="16"/>
  <c r="D77" i="16"/>
  <c r="D76" i="16"/>
  <c r="D75" i="16"/>
  <c r="D74" i="16"/>
  <c r="D73" i="16"/>
  <c r="D72" i="16"/>
  <c r="D71" i="16"/>
  <c r="D70" i="16"/>
  <c r="D69" i="16"/>
  <c r="D68" i="16"/>
  <c r="D67" i="16"/>
  <c r="D65" i="16"/>
  <c r="D64" i="16"/>
  <c r="D63" i="16"/>
  <c r="D62" i="16"/>
  <c r="D61" i="16"/>
  <c r="D60" i="16"/>
  <c r="D59" i="16"/>
  <c r="D58" i="16"/>
  <c r="D57" i="16"/>
  <c r="D56" i="16"/>
  <c r="D55" i="16"/>
  <c r="D54" i="16"/>
  <c r="D53" i="16"/>
  <c r="D52" i="16"/>
  <c r="D50" i="16"/>
  <c r="D49" i="16"/>
  <c r="D48" i="16"/>
  <c r="D47" i="16"/>
  <c r="D46" i="16"/>
  <c r="D45" i="16"/>
  <c r="D44" i="16"/>
  <c r="D43" i="16"/>
  <c r="D42" i="16"/>
  <c r="D41" i="16"/>
  <c r="D40" i="16"/>
  <c r="D39" i="16"/>
  <c r="D38" i="16"/>
  <c r="D37" i="16"/>
  <c r="D35" i="16"/>
  <c r="D34" i="16"/>
  <c r="D33" i="16"/>
  <c r="D32" i="16"/>
  <c r="D31" i="16"/>
  <c r="D30" i="16"/>
  <c r="D29" i="16"/>
  <c r="D28" i="16"/>
  <c r="D27" i="16"/>
  <c r="D26" i="16"/>
  <c r="D25" i="16"/>
  <c r="D24" i="16"/>
  <c r="D23" i="16"/>
  <c r="D22" i="16"/>
  <c r="D20" i="16"/>
  <c r="D19" i="16"/>
  <c r="D18" i="16"/>
  <c r="D17" i="16"/>
  <c r="D16" i="16"/>
  <c r="D15" i="16"/>
  <c r="D14" i="16"/>
  <c r="D13" i="16"/>
  <c r="D12" i="16"/>
  <c r="D11" i="16"/>
  <c r="D10" i="16"/>
  <c r="D9" i="16"/>
  <c r="D8" i="16"/>
  <c r="D7" i="16"/>
  <c r="D95" i="14"/>
  <c r="D94" i="14"/>
  <c r="D93" i="14"/>
  <c r="D92" i="14"/>
  <c r="D91" i="14"/>
  <c r="D90" i="14"/>
  <c r="D89" i="14"/>
  <c r="D88" i="14"/>
  <c r="D87" i="14"/>
  <c r="D86" i="14"/>
  <c r="D85" i="14"/>
  <c r="D84" i="14"/>
  <c r="D83" i="14"/>
  <c r="D82" i="14"/>
  <c r="D80" i="14"/>
  <c r="D79" i="14"/>
  <c r="D78" i="14"/>
  <c r="D77" i="14"/>
  <c r="D76" i="14"/>
  <c r="D75" i="14"/>
  <c r="D74" i="14"/>
  <c r="D73" i="14"/>
  <c r="D72" i="14"/>
  <c r="D71" i="14"/>
  <c r="D70" i="14"/>
  <c r="D69" i="14"/>
  <c r="D68" i="14"/>
  <c r="D67" i="14"/>
  <c r="D65" i="14"/>
  <c r="D64" i="14"/>
  <c r="D63" i="14"/>
  <c r="D62" i="14"/>
  <c r="D61" i="14"/>
  <c r="D60" i="14"/>
  <c r="D59" i="14"/>
  <c r="D58" i="14"/>
  <c r="D57" i="14"/>
  <c r="D56" i="14"/>
  <c r="D55" i="14"/>
  <c r="D54" i="14"/>
  <c r="D53" i="14"/>
  <c r="D52" i="14"/>
  <c r="D50" i="14"/>
  <c r="D49" i="14"/>
  <c r="D48" i="14"/>
  <c r="D47" i="14"/>
  <c r="D46" i="14"/>
  <c r="D45" i="14"/>
  <c r="D44" i="14"/>
  <c r="D43" i="14"/>
  <c r="D42" i="14"/>
  <c r="D41" i="14"/>
  <c r="D40" i="14"/>
  <c r="D39" i="14"/>
  <c r="D38" i="14"/>
  <c r="D37" i="14"/>
  <c r="D35" i="14"/>
  <c r="D34" i="14"/>
  <c r="D33" i="14"/>
  <c r="D32" i="14"/>
  <c r="D31" i="14"/>
  <c r="D30" i="14"/>
  <c r="D29" i="14"/>
  <c r="D28" i="14"/>
  <c r="D27" i="14"/>
  <c r="D26" i="14"/>
  <c r="D25" i="14"/>
  <c r="D24" i="14"/>
  <c r="D23" i="14"/>
  <c r="D22" i="14"/>
  <c r="D20" i="14"/>
  <c r="D19" i="14"/>
  <c r="D18" i="14"/>
  <c r="D17" i="14"/>
  <c r="D16" i="14"/>
  <c r="D15" i="14"/>
  <c r="D14" i="14"/>
  <c r="D13" i="14"/>
  <c r="D12" i="14"/>
  <c r="D11" i="14"/>
  <c r="D10" i="14"/>
  <c r="D9" i="14"/>
  <c r="D8" i="14"/>
  <c r="D7" i="14"/>
  <c r="D125" i="9"/>
  <c r="D124" i="9"/>
  <c r="D123" i="9"/>
  <c r="D122" i="9"/>
  <c r="D121" i="9"/>
  <c r="D120" i="9"/>
  <c r="D119" i="9"/>
  <c r="D118" i="9"/>
  <c r="D117" i="9"/>
  <c r="D116" i="9"/>
  <c r="D115" i="9"/>
  <c r="D114" i="9"/>
  <c r="D113" i="9"/>
  <c r="D112" i="9"/>
  <c r="D110" i="9"/>
  <c r="D109" i="9"/>
  <c r="D108" i="9"/>
  <c r="D107" i="9"/>
  <c r="D106" i="9"/>
  <c r="D105" i="9"/>
  <c r="D104" i="9"/>
  <c r="D103" i="9"/>
  <c r="D102" i="9"/>
  <c r="D101" i="9"/>
  <c r="D100" i="9"/>
  <c r="D99" i="9"/>
  <c r="D98" i="9"/>
  <c r="D97" i="9"/>
  <c r="D95" i="9"/>
  <c r="D94" i="9"/>
  <c r="D93" i="9"/>
  <c r="D92" i="9"/>
  <c r="D91" i="9"/>
  <c r="D90" i="9"/>
  <c r="D89" i="9"/>
  <c r="D88" i="9"/>
  <c r="D87" i="9"/>
  <c r="D86" i="9"/>
  <c r="D85" i="9"/>
  <c r="D84" i="9"/>
  <c r="D83" i="9"/>
  <c r="D82" i="9"/>
  <c r="D80" i="9"/>
  <c r="D79" i="9"/>
  <c r="D78" i="9"/>
  <c r="D77" i="9"/>
  <c r="D76" i="9"/>
  <c r="D75" i="9"/>
  <c r="D74" i="9"/>
  <c r="D73" i="9"/>
  <c r="D72" i="9"/>
  <c r="D71" i="9"/>
  <c r="D70" i="9"/>
  <c r="D69" i="9"/>
  <c r="D68" i="9"/>
  <c r="D67" i="9"/>
  <c r="D65" i="9"/>
  <c r="D64" i="9"/>
  <c r="D63" i="9"/>
  <c r="D62" i="9"/>
  <c r="D61" i="9"/>
  <c r="D60" i="9"/>
  <c r="D59" i="9"/>
  <c r="D58" i="9"/>
  <c r="D57" i="9"/>
  <c r="D56" i="9"/>
  <c r="D55" i="9"/>
  <c r="D54" i="9"/>
  <c r="D53" i="9"/>
  <c r="D52" i="9"/>
  <c r="D50" i="9"/>
  <c r="D49" i="9"/>
  <c r="D48" i="9"/>
  <c r="D47" i="9"/>
  <c r="D46" i="9"/>
  <c r="D45" i="9"/>
  <c r="D44" i="9"/>
  <c r="D43" i="9"/>
  <c r="D42" i="9"/>
  <c r="D41" i="9"/>
  <c r="D40" i="9"/>
  <c r="D39" i="9"/>
  <c r="D38" i="9"/>
  <c r="D37" i="9"/>
  <c r="D35" i="9"/>
  <c r="D34" i="9"/>
  <c r="D33" i="9"/>
  <c r="D32" i="9"/>
  <c r="D31" i="9"/>
  <c r="D30" i="9"/>
  <c r="D29" i="9"/>
  <c r="D28" i="9"/>
  <c r="D27" i="9"/>
  <c r="D26" i="9"/>
  <c r="D25" i="9"/>
  <c r="D24" i="9"/>
  <c r="D23" i="9"/>
  <c r="D22" i="9"/>
  <c r="D20" i="9"/>
  <c r="D19" i="9"/>
  <c r="D18" i="9"/>
  <c r="D17" i="9"/>
  <c r="D16" i="9"/>
  <c r="D15" i="9"/>
  <c r="D14" i="9"/>
  <c r="D13" i="9"/>
  <c r="D12" i="9"/>
  <c r="D11" i="9"/>
  <c r="D10" i="9"/>
  <c r="D9" i="9"/>
  <c r="D8" i="9"/>
  <c r="D7" i="9"/>
  <c r="BS55" i="8"/>
  <c r="BT55" i="8" s="1"/>
  <c r="BU55" i="8" s="1"/>
  <c r="BV55" i="8" s="1"/>
  <c r="BW55" i="8" s="1"/>
  <c r="BX55" i="8" s="1"/>
  <c r="BY55" i="8" s="1"/>
  <c r="BF55" i="8"/>
  <c r="AX15" i="7"/>
  <c r="AX19" i="7"/>
  <c r="AX21" i="7"/>
  <c r="AX22" i="7"/>
  <c r="AX23" i="7"/>
  <c r="AX24" i="7"/>
  <c r="AX25" i="7"/>
  <c r="AX17" i="7"/>
  <c r="AX20" i="7"/>
  <c r="AX18" i="7"/>
  <c r="AX16" i="7"/>
  <c r="AI56" i="7"/>
  <c r="AH56" i="7"/>
  <c r="AG56" i="7"/>
  <c r="AF56" i="7"/>
  <c r="AE56" i="7"/>
  <c r="AD56" i="7"/>
  <c r="AC56" i="7"/>
  <c r="AB56" i="7"/>
  <c r="AA56" i="7"/>
  <c r="Z56" i="7"/>
  <c r="Y56" i="7"/>
  <c r="AI54" i="7"/>
  <c r="AH54" i="7"/>
  <c r="AG54" i="7"/>
  <c r="AF54" i="7"/>
  <c r="AE54" i="7"/>
  <c r="AD54" i="7"/>
  <c r="AC54" i="7"/>
  <c r="AB54" i="7"/>
  <c r="AA54" i="7"/>
  <c r="Z54" i="7"/>
  <c r="AI53" i="7"/>
  <c r="AH53" i="7"/>
  <c r="AG53" i="7"/>
  <c r="AF53" i="7"/>
  <c r="AE53" i="7"/>
  <c r="AD53" i="7"/>
  <c r="AC53" i="7"/>
  <c r="AB53" i="7"/>
  <c r="AA53" i="7"/>
  <c r="Z53" i="7"/>
  <c r="Y53" i="7"/>
  <c r="AI51" i="7"/>
  <c r="AH51" i="7"/>
  <c r="AG51" i="7"/>
  <c r="AI34" i="7"/>
  <c r="AH34" i="7"/>
  <c r="AG34" i="7"/>
  <c r="AF34" i="7"/>
  <c r="AE34" i="7"/>
  <c r="AD34" i="7"/>
  <c r="AC34" i="7"/>
  <c r="AB34" i="7"/>
  <c r="AA34" i="7"/>
  <c r="Z34" i="7"/>
  <c r="Y34" i="7"/>
  <c r="AB30" i="7"/>
  <c r="AB29" i="7"/>
  <c r="AI27" i="7"/>
  <c r="AH27" i="7"/>
  <c r="AG27" i="7"/>
  <c r="AF27" i="7"/>
  <c r="AE27" i="7"/>
  <c r="AD27" i="7"/>
  <c r="AC27" i="7"/>
  <c r="AB27" i="7"/>
  <c r="AA27" i="7"/>
  <c r="Z27" i="7"/>
  <c r="Y27" i="7"/>
  <c r="J295" i="8"/>
  <c r="V294" i="8"/>
  <c r="U294" i="8"/>
  <c r="T294" i="8"/>
  <c r="S294" i="8"/>
  <c r="R294" i="8"/>
  <c r="Q294" i="8"/>
  <c r="P294" i="8"/>
  <c r="O294" i="8"/>
  <c r="N294" i="8"/>
  <c r="M294" i="8"/>
  <c r="L294" i="8"/>
  <c r="K294" i="8"/>
  <c r="J294" i="8"/>
  <c r="I294" i="8"/>
  <c r="J291" i="8"/>
  <c r="S291" i="8" s="1"/>
  <c r="I291" i="8"/>
  <c r="J289" i="8"/>
  <c r="T289" i="8" s="1"/>
  <c r="I289" i="8"/>
  <c r="J288" i="8"/>
  <c r="T288" i="8" s="1"/>
  <c r="I288" i="8"/>
  <c r="E288" i="8"/>
  <c r="W287" i="8"/>
  <c r="AX62" i="7" s="1"/>
  <c r="V287" i="8"/>
  <c r="U287" i="8"/>
  <c r="T287" i="8"/>
  <c r="S287" i="8"/>
  <c r="R287" i="8"/>
  <c r="Q287" i="8"/>
  <c r="P287" i="8"/>
  <c r="O287" i="8"/>
  <c r="N287" i="8"/>
  <c r="I287" i="8"/>
  <c r="V286" i="8"/>
  <c r="U286" i="8"/>
  <c r="T286" i="8"/>
  <c r="S286" i="8"/>
  <c r="R286" i="8"/>
  <c r="Q286" i="8"/>
  <c r="P286" i="8"/>
  <c r="O286" i="8"/>
  <c r="J286" i="8"/>
  <c r="I286" i="8"/>
  <c r="AL286" i="8" s="1"/>
  <c r="J285" i="8"/>
  <c r="T285" i="8" s="1"/>
  <c r="I285" i="8"/>
  <c r="J284" i="8"/>
  <c r="I284" i="8"/>
  <c r="J283" i="8"/>
  <c r="U283" i="8" s="1"/>
  <c r="I283" i="8"/>
  <c r="J282" i="8"/>
  <c r="N282" i="8" s="1"/>
  <c r="AA59" i="7" s="1"/>
  <c r="I282" i="8"/>
  <c r="J281" i="8"/>
  <c r="V281" i="8" s="1"/>
  <c r="I281" i="8"/>
  <c r="J280" i="8"/>
  <c r="I280" i="8"/>
  <c r="E280" i="8"/>
  <c r="W279" i="8"/>
  <c r="V279" i="8"/>
  <c r="U279" i="8"/>
  <c r="T279" i="8"/>
  <c r="S279" i="8"/>
  <c r="R279" i="8"/>
  <c r="Q279" i="8"/>
  <c r="P279" i="8"/>
  <c r="O279" i="8"/>
  <c r="N279" i="8"/>
  <c r="I279" i="8"/>
  <c r="V278" i="8"/>
  <c r="U278" i="8"/>
  <c r="T278" i="8"/>
  <c r="S278" i="8"/>
  <c r="R278" i="8"/>
  <c r="Q278" i="8"/>
  <c r="P278" i="8"/>
  <c r="O278" i="8"/>
  <c r="J278" i="8"/>
  <c r="L278" i="8" s="1"/>
  <c r="I278" i="8"/>
  <c r="J277" i="8"/>
  <c r="I277" i="8"/>
  <c r="J276" i="8"/>
  <c r="S276" i="8" s="1"/>
  <c r="I276" i="8"/>
  <c r="J275" i="8"/>
  <c r="I275" i="8"/>
  <c r="E275" i="8"/>
  <c r="J274" i="8"/>
  <c r="R274" i="8" s="1"/>
  <c r="I274" i="8"/>
  <c r="E274" i="8"/>
  <c r="J273" i="8"/>
  <c r="R273" i="8" s="1"/>
  <c r="I273" i="8"/>
  <c r="E273" i="8"/>
  <c r="J272" i="8"/>
  <c r="R272" i="8" s="1"/>
  <c r="I272" i="8"/>
  <c r="E272" i="8"/>
  <c r="J271" i="8"/>
  <c r="U271" i="8" s="1"/>
  <c r="I271" i="8"/>
  <c r="E271" i="8"/>
  <c r="J270" i="8"/>
  <c r="V270" i="8" s="1"/>
  <c r="I270" i="8"/>
  <c r="E270" i="8"/>
  <c r="J269" i="8"/>
  <c r="K269" i="8" s="1"/>
  <c r="I269" i="8"/>
  <c r="E269" i="8"/>
  <c r="J268" i="8"/>
  <c r="K268" i="8" s="1"/>
  <c r="I268" i="8"/>
  <c r="E268" i="8"/>
  <c r="J267" i="8"/>
  <c r="K267" i="8" s="1"/>
  <c r="I267" i="8"/>
  <c r="AN267" i="8" s="1"/>
  <c r="E267" i="8"/>
  <c r="J266" i="8"/>
  <c r="K266" i="8" s="1"/>
  <c r="W266" i="8" s="1"/>
  <c r="AX53" i="7" s="1"/>
  <c r="I266" i="8"/>
  <c r="AL266" i="8" s="1"/>
  <c r="E266" i="8"/>
  <c r="AH265" i="8"/>
  <c r="AG265" i="8"/>
  <c r="AF265" i="8"/>
  <c r="AE265" i="8"/>
  <c r="AD265" i="8"/>
  <c r="AC265" i="8"/>
  <c r="AB265" i="8"/>
  <c r="AA265" i="8"/>
  <c r="Z265" i="8"/>
  <c r="Y265" i="8"/>
  <c r="J265" i="8"/>
  <c r="K265" i="8" s="1"/>
  <c r="W265" i="8" s="1"/>
  <c r="I265" i="8"/>
  <c r="E265" i="8"/>
  <c r="J264" i="8"/>
  <c r="K264" i="8" s="1"/>
  <c r="I264" i="8"/>
  <c r="E264" i="8"/>
  <c r="AH263" i="8"/>
  <c r="AG263" i="8"/>
  <c r="AF263" i="8"/>
  <c r="J263" i="8"/>
  <c r="I263" i="8"/>
  <c r="E263" i="8"/>
  <c r="J262" i="8"/>
  <c r="U262" i="8" s="1"/>
  <c r="I262" i="8"/>
  <c r="E262" i="8"/>
  <c r="J261" i="8"/>
  <c r="U261" i="8" s="1"/>
  <c r="I261" i="8"/>
  <c r="E261" i="8"/>
  <c r="J260" i="8"/>
  <c r="I260" i="8"/>
  <c r="E260" i="8"/>
  <c r="J259" i="8"/>
  <c r="S259" i="8" s="1"/>
  <c r="I259" i="8"/>
  <c r="E259" i="8"/>
  <c r="W258" i="8"/>
  <c r="AX44" i="7" s="1"/>
  <c r="V258" i="8"/>
  <c r="U258" i="8"/>
  <c r="T258" i="8"/>
  <c r="S258" i="8"/>
  <c r="R258" i="8"/>
  <c r="Q258" i="8"/>
  <c r="P258" i="8"/>
  <c r="O258" i="8"/>
  <c r="AB44" i="7" s="1"/>
  <c r="I258" i="8"/>
  <c r="E258" i="8"/>
  <c r="V257" i="8"/>
  <c r="U257" i="8"/>
  <c r="AH30" i="7" s="1"/>
  <c r="T257" i="8"/>
  <c r="AG30" i="7" s="1"/>
  <c r="S257" i="8"/>
  <c r="AF30" i="7" s="1"/>
  <c r="R257" i="8"/>
  <c r="AE30" i="7" s="1"/>
  <c r="Q257" i="8"/>
  <c r="AD30" i="7" s="1"/>
  <c r="P257" i="8"/>
  <c r="AC30" i="7" s="1"/>
  <c r="J257" i="8"/>
  <c r="I257" i="8"/>
  <c r="E257" i="8"/>
  <c r="AX42" i="7"/>
  <c r="AB42" i="7"/>
  <c r="V254" i="8"/>
  <c r="AI29" i="7" s="1"/>
  <c r="U254" i="8"/>
  <c r="AH29" i="7" s="1"/>
  <c r="T254" i="8"/>
  <c r="S254" i="8"/>
  <c r="AF29" i="7" s="1"/>
  <c r="R254" i="8"/>
  <c r="AE29" i="7" s="1"/>
  <c r="Q254" i="8"/>
  <c r="AD29" i="7" s="1"/>
  <c r="P254" i="8"/>
  <c r="AC29" i="7" s="1"/>
  <c r="J254" i="8"/>
  <c r="I254" i="8"/>
  <c r="AM254" i="8" s="1"/>
  <c r="E254" i="8"/>
  <c r="J253" i="8"/>
  <c r="U253" i="8" s="1"/>
  <c r="AH40" i="7" s="1"/>
  <c r="I253" i="8"/>
  <c r="E253" i="8"/>
  <c r="J252" i="8"/>
  <c r="K252" i="8" s="1"/>
  <c r="I252" i="8"/>
  <c r="AO252" i="8" s="1"/>
  <c r="E252" i="8"/>
  <c r="J251" i="8"/>
  <c r="I251" i="8"/>
  <c r="E251" i="8"/>
  <c r="J250" i="8"/>
  <c r="I250" i="8"/>
  <c r="E250" i="8"/>
  <c r="AH249" i="8"/>
  <c r="AG249" i="8"/>
  <c r="AF249" i="8"/>
  <c r="AE249" i="8"/>
  <c r="AD249" i="8"/>
  <c r="AC249" i="8"/>
  <c r="AB249" i="8"/>
  <c r="J249" i="8"/>
  <c r="O249" i="8" s="1"/>
  <c r="I249" i="8"/>
  <c r="AO249" i="8" s="1"/>
  <c r="E249" i="8"/>
  <c r="J248" i="8"/>
  <c r="I248" i="8"/>
  <c r="E248" i="8"/>
  <c r="K247" i="8"/>
  <c r="W247" i="8" s="1"/>
  <c r="AX34" i="7" s="1"/>
  <c r="I247" i="8"/>
  <c r="E247" i="8"/>
  <c r="V246" i="8"/>
  <c r="U246" i="8"/>
  <c r="T246" i="8"/>
  <c r="S246" i="8"/>
  <c r="R246" i="8"/>
  <c r="Q246" i="8"/>
  <c r="P246" i="8"/>
  <c r="O246" i="8"/>
  <c r="J246" i="8"/>
  <c r="K246" i="8" s="1"/>
  <c r="I246" i="8"/>
  <c r="AJ246" i="8" s="1"/>
  <c r="E246" i="8"/>
  <c r="K245" i="8"/>
  <c r="I245" i="8"/>
  <c r="AS245" i="8" s="1"/>
  <c r="E245" i="8"/>
  <c r="V244" i="8"/>
  <c r="U244" i="8"/>
  <c r="T244" i="8"/>
  <c r="S244" i="8"/>
  <c r="R244" i="8"/>
  <c r="Q244" i="8"/>
  <c r="P244" i="8"/>
  <c r="O244" i="8"/>
  <c r="J244" i="8"/>
  <c r="K244" i="8" s="1"/>
  <c r="I244" i="8"/>
  <c r="AK244" i="8" s="1"/>
  <c r="E244" i="8"/>
  <c r="J243" i="8"/>
  <c r="K243" i="8" s="1"/>
  <c r="I243" i="8"/>
  <c r="AN243" i="8" s="1"/>
  <c r="E243" i="8"/>
  <c r="K242" i="8"/>
  <c r="W242" i="8" s="1"/>
  <c r="AX29" i="7" s="1"/>
  <c r="I242" i="8"/>
  <c r="AM242" i="8" s="1"/>
  <c r="E242" i="8"/>
  <c r="V241" i="8"/>
  <c r="U241" i="8"/>
  <c r="T241" i="8"/>
  <c r="S241" i="8"/>
  <c r="R241" i="8"/>
  <c r="Q241" i="8"/>
  <c r="P241" i="8"/>
  <c r="O241" i="8"/>
  <c r="J241" i="8"/>
  <c r="K241" i="8" s="1"/>
  <c r="I241" i="8"/>
  <c r="E241" i="8"/>
  <c r="K240" i="8"/>
  <c r="I240" i="8"/>
  <c r="AS240" i="8" s="1"/>
  <c r="E240" i="8"/>
  <c r="V239" i="8"/>
  <c r="U239" i="8"/>
  <c r="T239" i="8"/>
  <c r="S239" i="8"/>
  <c r="R239" i="8"/>
  <c r="Q239" i="8"/>
  <c r="P239" i="8"/>
  <c r="O239" i="8"/>
  <c r="J239" i="8"/>
  <c r="K239" i="8" s="1"/>
  <c r="I239" i="8"/>
  <c r="E239" i="8"/>
  <c r="V238" i="8"/>
  <c r="U238" i="8"/>
  <c r="T238" i="8"/>
  <c r="S238" i="8"/>
  <c r="R238" i="8"/>
  <c r="Q238" i="8"/>
  <c r="P238" i="8"/>
  <c r="O238" i="8"/>
  <c r="N238" i="8"/>
  <c r="AA25" i="7" s="1"/>
  <c r="M238" i="8"/>
  <c r="L238" i="8"/>
  <c r="J238" i="8"/>
  <c r="K238" i="8" s="1"/>
  <c r="I238" i="8"/>
  <c r="E238" i="8"/>
  <c r="V237" i="8"/>
  <c r="U237" i="8"/>
  <c r="T237" i="8"/>
  <c r="S237" i="8"/>
  <c r="R237" i="8"/>
  <c r="Q237" i="8"/>
  <c r="P237" i="8"/>
  <c r="O237" i="8"/>
  <c r="N237" i="8"/>
  <c r="M237" i="8"/>
  <c r="L237" i="8"/>
  <c r="Y24" i="7" s="1"/>
  <c r="J237" i="8"/>
  <c r="K237" i="8" s="1"/>
  <c r="I237" i="8"/>
  <c r="E237" i="8"/>
  <c r="V236" i="8"/>
  <c r="U236" i="8"/>
  <c r="AH23" i="7" s="1"/>
  <c r="T236" i="8"/>
  <c r="S236" i="8"/>
  <c r="R236" i="8"/>
  <c r="Q236" i="8"/>
  <c r="P236" i="8"/>
  <c r="O236" i="8"/>
  <c r="N236" i="8"/>
  <c r="AA23" i="7" s="1"/>
  <c r="M236" i="8"/>
  <c r="Z23" i="7" s="1"/>
  <c r="L236" i="8"/>
  <c r="Y23" i="7" s="1"/>
  <c r="J236" i="8"/>
  <c r="K236" i="8" s="1"/>
  <c r="I236" i="8"/>
  <c r="E236" i="8"/>
  <c r="V235" i="8"/>
  <c r="U235" i="8"/>
  <c r="T235" i="8"/>
  <c r="S235" i="8"/>
  <c r="R235" i="8"/>
  <c r="Q235" i="8"/>
  <c r="P235" i="8"/>
  <c r="O235" i="8"/>
  <c r="N235" i="8"/>
  <c r="M235" i="8"/>
  <c r="L235" i="8"/>
  <c r="J235" i="8"/>
  <c r="K235" i="8" s="1"/>
  <c r="I235" i="8"/>
  <c r="E235" i="8"/>
  <c r="V234" i="8"/>
  <c r="U234" i="8"/>
  <c r="T234" i="8"/>
  <c r="S234" i="8"/>
  <c r="R234" i="8"/>
  <c r="Q234" i="8"/>
  <c r="P234" i="8"/>
  <c r="O234" i="8"/>
  <c r="N234" i="8"/>
  <c r="M234" i="8"/>
  <c r="L234" i="8"/>
  <c r="J234" i="8"/>
  <c r="K234" i="8" s="1"/>
  <c r="I234" i="8"/>
  <c r="E234" i="8"/>
  <c r="V233" i="8"/>
  <c r="U233" i="8"/>
  <c r="T233" i="8"/>
  <c r="S233" i="8"/>
  <c r="R233" i="8"/>
  <c r="Q233" i="8"/>
  <c r="P233" i="8"/>
  <c r="O233" i="8"/>
  <c r="N233" i="8"/>
  <c r="M233" i="8"/>
  <c r="L233" i="8"/>
  <c r="J233" i="8"/>
  <c r="K233" i="8" s="1"/>
  <c r="I233" i="8"/>
  <c r="E233" i="8"/>
  <c r="V232" i="8"/>
  <c r="U232" i="8"/>
  <c r="T232" i="8"/>
  <c r="S232" i="8"/>
  <c r="R232" i="8"/>
  <c r="Q232" i="8"/>
  <c r="P232" i="8"/>
  <c r="O232" i="8"/>
  <c r="N232" i="8"/>
  <c r="M232" i="8"/>
  <c r="L232" i="8"/>
  <c r="J232" i="8"/>
  <c r="K232" i="8" s="1"/>
  <c r="I232" i="8"/>
  <c r="E232" i="8"/>
  <c r="V231" i="8"/>
  <c r="U231" i="8"/>
  <c r="T231" i="8"/>
  <c r="S231" i="8"/>
  <c r="R231" i="8"/>
  <c r="Q231" i="8"/>
  <c r="P231" i="8"/>
  <c r="O231" i="8"/>
  <c r="N231" i="8"/>
  <c r="M231" i="8"/>
  <c r="Z13" i="7" s="1"/>
  <c r="L231" i="8"/>
  <c r="Y13" i="7" s="1"/>
  <c r="J231" i="8"/>
  <c r="K231" i="8" s="1"/>
  <c r="X13" i="7" s="1"/>
  <c r="I231" i="8"/>
  <c r="E231" i="8"/>
  <c r="V230" i="8"/>
  <c r="U230" i="8"/>
  <c r="T230" i="8"/>
  <c r="S230" i="8"/>
  <c r="R230" i="8"/>
  <c r="Q230" i="8"/>
  <c r="P230" i="8"/>
  <c r="O230" i="8"/>
  <c r="N230" i="8"/>
  <c r="AA12" i="7" s="1"/>
  <c r="M230" i="8"/>
  <c r="L230" i="8"/>
  <c r="J230" i="8"/>
  <c r="K230" i="8" s="1"/>
  <c r="I230" i="8"/>
  <c r="E230" i="8"/>
  <c r="V229" i="8"/>
  <c r="U229" i="8"/>
  <c r="T229" i="8"/>
  <c r="S229" i="8"/>
  <c r="R229" i="8"/>
  <c r="Q229" i="8"/>
  <c r="P229" i="8"/>
  <c r="O229" i="8"/>
  <c r="N229" i="8"/>
  <c r="M229" i="8"/>
  <c r="L229" i="8"/>
  <c r="J229" i="8"/>
  <c r="K229" i="8" s="1"/>
  <c r="I229" i="8"/>
  <c r="E229" i="8"/>
  <c r="V228" i="8"/>
  <c r="U228" i="8"/>
  <c r="T228" i="8"/>
  <c r="S228" i="8"/>
  <c r="R228" i="8"/>
  <c r="Q228" i="8"/>
  <c r="P228" i="8"/>
  <c r="O228" i="8"/>
  <c r="N228" i="8"/>
  <c r="M228" i="8"/>
  <c r="L228" i="8"/>
  <c r="J228" i="8"/>
  <c r="K228" i="8" s="1"/>
  <c r="I228" i="8"/>
  <c r="E228" i="8"/>
  <c r="J227" i="8"/>
  <c r="Q227" i="8" s="1"/>
  <c r="I227" i="8"/>
  <c r="E227" i="8"/>
  <c r="W226" i="8"/>
  <c r="AX13" i="7" s="1"/>
  <c r="V226" i="8"/>
  <c r="U226" i="8"/>
  <c r="T226" i="8"/>
  <c r="S226" i="8"/>
  <c r="R226" i="8"/>
  <c r="Q226" i="8"/>
  <c r="P226" i="8"/>
  <c r="O226" i="8"/>
  <c r="N226" i="8"/>
  <c r="I226" i="8"/>
  <c r="AI226" i="8" s="1"/>
  <c r="E226" i="8"/>
  <c r="V225" i="8"/>
  <c r="U225" i="8"/>
  <c r="T225" i="8"/>
  <c r="S225" i="8"/>
  <c r="R225" i="8"/>
  <c r="Q225" i="8"/>
  <c r="P225" i="8"/>
  <c r="O225" i="8"/>
  <c r="J225" i="8"/>
  <c r="I225" i="8"/>
  <c r="E225" i="8"/>
  <c r="V224" i="8"/>
  <c r="U224" i="8"/>
  <c r="T224" i="8"/>
  <c r="S224" i="8"/>
  <c r="R224" i="8"/>
  <c r="Q224" i="8"/>
  <c r="P224" i="8"/>
  <c r="O224" i="8"/>
  <c r="N224" i="8"/>
  <c r="AA8" i="7" s="1"/>
  <c r="M224" i="8"/>
  <c r="J224" i="8"/>
  <c r="K224" i="8" s="1"/>
  <c r="I224" i="8"/>
  <c r="E224" i="8"/>
  <c r="J223" i="8"/>
  <c r="S223" i="8" s="1"/>
  <c r="I223" i="8"/>
  <c r="E223" i="8"/>
  <c r="W222" i="8"/>
  <c r="AX9" i="7" s="1"/>
  <c r="V222" i="8"/>
  <c r="U222" i="8"/>
  <c r="T222" i="8"/>
  <c r="S222" i="8"/>
  <c r="R222" i="8"/>
  <c r="Q222" i="8"/>
  <c r="P222" i="8"/>
  <c r="O222" i="8"/>
  <c r="N222" i="8"/>
  <c r="AA9" i="7" s="1"/>
  <c r="I222" i="8"/>
  <c r="E222" i="8"/>
  <c r="V221" i="8"/>
  <c r="U221" i="8"/>
  <c r="T221" i="8"/>
  <c r="S221" i="8"/>
  <c r="R221" i="8"/>
  <c r="Q221" i="8"/>
  <c r="P221" i="8"/>
  <c r="O221" i="8"/>
  <c r="J221" i="8"/>
  <c r="K221" i="8" s="1"/>
  <c r="I221" i="8"/>
  <c r="E221" i="8"/>
  <c r="J220" i="8"/>
  <c r="I220" i="8"/>
  <c r="E220" i="8"/>
  <c r="J219" i="8"/>
  <c r="N219" i="8" s="1"/>
  <c r="I219" i="8"/>
  <c r="E219" i="8"/>
  <c r="J218" i="8"/>
  <c r="K218" i="8" s="1"/>
  <c r="I218" i="8"/>
  <c r="E218" i="8"/>
  <c r="J217" i="8"/>
  <c r="Q217" i="8" s="1"/>
  <c r="I217" i="8"/>
  <c r="E217" i="8"/>
  <c r="W216" i="8"/>
  <c r="V216" i="8"/>
  <c r="U216" i="8"/>
  <c r="T216" i="8"/>
  <c r="S216" i="8"/>
  <c r="R216" i="8"/>
  <c r="Q216" i="8"/>
  <c r="P216" i="8"/>
  <c r="O216" i="8"/>
  <c r="N216" i="8"/>
  <c r="M216" i="8"/>
  <c r="L216" i="8"/>
  <c r="I216" i="8"/>
  <c r="E216" i="8"/>
  <c r="V215" i="8"/>
  <c r="U215" i="8"/>
  <c r="T215" i="8"/>
  <c r="S215" i="8"/>
  <c r="R215" i="8"/>
  <c r="Q215" i="8"/>
  <c r="P215" i="8"/>
  <c r="O215" i="8"/>
  <c r="N215" i="8"/>
  <c r="M215" i="8"/>
  <c r="L215" i="8"/>
  <c r="K215" i="8"/>
  <c r="W215" i="8" s="1"/>
  <c r="I215" i="8"/>
  <c r="E215" i="8"/>
  <c r="V214" i="8"/>
  <c r="U214" i="8"/>
  <c r="T214" i="8"/>
  <c r="S214" i="8"/>
  <c r="R214" i="8"/>
  <c r="Q214" i="8"/>
  <c r="P214" i="8"/>
  <c r="O214" i="8"/>
  <c r="N214" i="8"/>
  <c r="M214" i="8"/>
  <c r="L214" i="8"/>
  <c r="K214" i="8"/>
  <c r="W214" i="8" s="1"/>
  <c r="I214" i="8"/>
  <c r="E214" i="8"/>
  <c r="AH213" i="8"/>
  <c r="AG213" i="8"/>
  <c r="AF213" i="8"/>
  <c r="AE213" i="8"/>
  <c r="J213" i="8"/>
  <c r="N213" i="8" s="1"/>
  <c r="I213" i="8"/>
  <c r="AQ213" i="8" s="1"/>
  <c r="E213" i="8"/>
  <c r="J212" i="8"/>
  <c r="Q212" i="8" s="1"/>
  <c r="I212" i="8"/>
  <c r="E212" i="8"/>
  <c r="J211" i="8"/>
  <c r="O211" i="8" s="1"/>
  <c r="I211" i="8"/>
  <c r="E211" i="8"/>
  <c r="AH210" i="8"/>
  <c r="AG210" i="8"/>
  <c r="AF210" i="8"/>
  <c r="AE210" i="8"/>
  <c r="AD210" i="8"/>
  <c r="AC210" i="8"/>
  <c r="AB210" i="8"/>
  <c r="AA210" i="8"/>
  <c r="Z210" i="8"/>
  <c r="Y210" i="8"/>
  <c r="J210" i="8"/>
  <c r="L210" i="8" s="1"/>
  <c r="I210" i="8"/>
  <c r="AK210" i="8" s="1"/>
  <c r="E210" i="8"/>
  <c r="V209" i="8"/>
  <c r="U209" i="8"/>
  <c r="T209" i="8"/>
  <c r="S209" i="8"/>
  <c r="R209" i="8"/>
  <c r="Q209" i="8"/>
  <c r="P209" i="8"/>
  <c r="O209" i="8"/>
  <c r="N209" i="8"/>
  <c r="M209" i="8"/>
  <c r="L209" i="8"/>
  <c r="J209" i="8"/>
  <c r="K209" i="8" s="1"/>
  <c r="W209" i="8" s="1"/>
  <c r="I209" i="8"/>
  <c r="E209" i="8"/>
  <c r="J208" i="8"/>
  <c r="V208" i="8" s="1"/>
  <c r="I208" i="8"/>
  <c r="E208" i="8"/>
  <c r="J207" i="8"/>
  <c r="V207" i="8" s="1"/>
  <c r="I207" i="8"/>
  <c r="E207" i="8"/>
  <c r="J206" i="8"/>
  <c r="V206" i="8" s="1"/>
  <c r="I206" i="8"/>
  <c r="E206" i="8"/>
  <c r="J205" i="8"/>
  <c r="V205" i="8" s="1"/>
  <c r="I205" i="8"/>
  <c r="E205" i="8"/>
  <c r="J204" i="8"/>
  <c r="I204" i="8"/>
  <c r="E204" i="8"/>
  <c r="J203" i="8"/>
  <c r="V203" i="8" s="1"/>
  <c r="I203" i="8"/>
  <c r="E203" i="8"/>
  <c r="J202" i="8"/>
  <c r="I202" i="8"/>
  <c r="E202" i="8"/>
  <c r="AH201" i="8"/>
  <c r="AG201" i="8"/>
  <c r="J201" i="8"/>
  <c r="R201" i="8" s="1"/>
  <c r="I201" i="8"/>
  <c r="E201" i="8"/>
  <c r="J200" i="8"/>
  <c r="P200" i="8" s="1"/>
  <c r="I200" i="8"/>
  <c r="E200" i="8"/>
  <c r="AH199" i="8"/>
  <c r="AG199" i="8"/>
  <c r="AF199" i="8"/>
  <c r="AE199" i="8"/>
  <c r="AD199" i="8"/>
  <c r="AC199" i="8"/>
  <c r="AB199" i="8"/>
  <c r="J199" i="8"/>
  <c r="L199" i="8" s="1"/>
  <c r="I199" i="8"/>
  <c r="AO199" i="8" s="1"/>
  <c r="E199" i="8"/>
  <c r="J198" i="8"/>
  <c r="U198" i="8" s="1"/>
  <c r="I198" i="8"/>
  <c r="E198" i="8"/>
  <c r="J197" i="8"/>
  <c r="T197" i="8" s="1"/>
  <c r="I197" i="8"/>
  <c r="E197" i="8"/>
  <c r="J196" i="8"/>
  <c r="T196" i="8" s="1"/>
  <c r="I196" i="8"/>
  <c r="E196" i="8"/>
  <c r="V195" i="8"/>
  <c r="U195" i="8"/>
  <c r="T195" i="8"/>
  <c r="S195" i="8"/>
  <c r="R195" i="8"/>
  <c r="Q195" i="8"/>
  <c r="P195" i="8"/>
  <c r="O195" i="8"/>
  <c r="N195" i="8"/>
  <c r="M195" i="8"/>
  <c r="L195" i="8"/>
  <c r="J195" i="8"/>
  <c r="K195" i="8" s="1"/>
  <c r="I195" i="8"/>
  <c r="E195" i="8"/>
  <c r="J194" i="8"/>
  <c r="I194" i="8"/>
  <c r="E194" i="8"/>
  <c r="V193" i="8"/>
  <c r="U193" i="8"/>
  <c r="T193" i="8"/>
  <c r="S193" i="8"/>
  <c r="R193" i="8"/>
  <c r="Q193" i="8"/>
  <c r="P193" i="8"/>
  <c r="O193" i="8"/>
  <c r="N193" i="8"/>
  <c r="M193" i="8"/>
  <c r="L193" i="8"/>
  <c r="J193" i="8"/>
  <c r="K193" i="8" s="1"/>
  <c r="I193" i="8"/>
  <c r="E193" i="8"/>
  <c r="J192" i="8"/>
  <c r="T192" i="8" s="1"/>
  <c r="I192" i="8"/>
  <c r="E192" i="8"/>
  <c r="J191" i="8"/>
  <c r="T191" i="8" s="1"/>
  <c r="I191" i="8"/>
  <c r="E191" i="8"/>
  <c r="J190" i="8"/>
  <c r="S190" i="8" s="1"/>
  <c r="I190" i="8"/>
  <c r="E190" i="8"/>
  <c r="J189" i="8"/>
  <c r="R189" i="8" s="1"/>
  <c r="I189" i="8"/>
  <c r="E189" i="8"/>
  <c r="J187" i="8"/>
  <c r="R187" i="8" s="1"/>
  <c r="I187" i="8"/>
  <c r="E187" i="8"/>
  <c r="V186" i="8"/>
  <c r="U186" i="8"/>
  <c r="T186" i="8"/>
  <c r="S186" i="8"/>
  <c r="R186" i="8"/>
  <c r="Q186" i="8"/>
  <c r="P186" i="8"/>
  <c r="O186" i="8"/>
  <c r="N186" i="8"/>
  <c r="M186" i="8"/>
  <c r="L186" i="8"/>
  <c r="J186" i="8"/>
  <c r="K186" i="8" s="1"/>
  <c r="I186" i="8"/>
  <c r="E186" i="8"/>
  <c r="J184" i="8"/>
  <c r="S184" i="8" s="1"/>
  <c r="I184" i="8"/>
  <c r="E184" i="8"/>
  <c r="J182" i="8"/>
  <c r="I182" i="8"/>
  <c r="E182" i="8"/>
  <c r="J181" i="8"/>
  <c r="S181" i="8" s="1"/>
  <c r="I181" i="8"/>
  <c r="E181" i="8"/>
  <c r="J180" i="8"/>
  <c r="S180" i="8" s="1"/>
  <c r="I180" i="8"/>
  <c r="E180" i="8"/>
  <c r="J179" i="8"/>
  <c r="T179" i="8" s="1"/>
  <c r="I179" i="8"/>
  <c r="E179" i="8"/>
  <c r="V178" i="8"/>
  <c r="U178" i="8"/>
  <c r="T178" i="8"/>
  <c r="S178" i="8"/>
  <c r="R178" i="8"/>
  <c r="Q178" i="8"/>
  <c r="P178" i="8"/>
  <c r="O178" i="8"/>
  <c r="N178" i="8"/>
  <c r="M178" i="8"/>
  <c r="J178" i="8"/>
  <c r="I178" i="8"/>
  <c r="E178" i="8"/>
  <c r="J177" i="8"/>
  <c r="P177" i="8" s="1"/>
  <c r="I177" i="8"/>
  <c r="E177" i="8"/>
  <c r="J176" i="8"/>
  <c r="L176" i="8" s="1"/>
  <c r="I176" i="8"/>
  <c r="E176" i="8"/>
  <c r="J175" i="8"/>
  <c r="V175" i="8" s="1"/>
  <c r="I175" i="8"/>
  <c r="E175" i="8"/>
  <c r="W174" i="8"/>
  <c r="V174" i="8"/>
  <c r="U174" i="8"/>
  <c r="T174" i="8"/>
  <c r="S174" i="8"/>
  <c r="R174" i="8"/>
  <c r="Q174" i="8"/>
  <c r="P174" i="8"/>
  <c r="O174" i="8"/>
  <c r="N174" i="8"/>
  <c r="I174" i="8"/>
  <c r="E174" i="8"/>
  <c r="V173" i="8"/>
  <c r="U173" i="8"/>
  <c r="T173" i="8"/>
  <c r="S173" i="8"/>
  <c r="R173" i="8"/>
  <c r="Q173" i="8"/>
  <c r="P173" i="8"/>
  <c r="O173" i="8"/>
  <c r="J173" i="8"/>
  <c r="M173" i="8" s="1"/>
  <c r="I173" i="8"/>
  <c r="E173" i="8"/>
  <c r="AH172" i="8"/>
  <c r="J172" i="8"/>
  <c r="I172" i="8"/>
  <c r="AT172" i="8" s="1"/>
  <c r="E172" i="8"/>
  <c r="J171" i="8"/>
  <c r="P171" i="8" s="1"/>
  <c r="I171" i="8"/>
  <c r="E171" i="8"/>
  <c r="W170" i="8"/>
  <c r="V170" i="8"/>
  <c r="U170" i="8"/>
  <c r="T170" i="8"/>
  <c r="S170" i="8"/>
  <c r="R170" i="8"/>
  <c r="Q170" i="8"/>
  <c r="P170" i="8"/>
  <c r="O170" i="8"/>
  <c r="N170" i="8"/>
  <c r="I170" i="8"/>
  <c r="E170" i="8"/>
  <c r="V169" i="8"/>
  <c r="U169" i="8"/>
  <c r="T169" i="8"/>
  <c r="S169" i="8"/>
  <c r="R169" i="8"/>
  <c r="Q169" i="8"/>
  <c r="P169" i="8"/>
  <c r="O169" i="8"/>
  <c r="J169" i="8"/>
  <c r="L169" i="8" s="1"/>
  <c r="I169" i="8"/>
  <c r="E169" i="8"/>
  <c r="V168" i="8"/>
  <c r="U168" i="8"/>
  <c r="T168" i="8"/>
  <c r="S168" i="8"/>
  <c r="R168" i="8"/>
  <c r="Q168" i="8"/>
  <c r="P168" i="8"/>
  <c r="O168" i="8"/>
  <c r="N168" i="8"/>
  <c r="J168" i="8"/>
  <c r="L168" i="8" s="1"/>
  <c r="I168" i="8"/>
  <c r="E168" i="8"/>
  <c r="W167" i="8"/>
  <c r="V167" i="8"/>
  <c r="U167" i="8"/>
  <c r="T167" i="8"/>
  <c r="S167" i="8"/>
  <c r="R167" i="8"/>
  <c r="Q167" i="8"/>
  <c r="P167" i="8"/>
  <c r="O167" i="8"/>
  <c r="N167" i="8"/>
  <c r="I167" i="8"/>
  <c r="E167" i="8"/>
  <c r="V166" i="8"/>
  <c r="U166" i="8"/>
  <c r="T166" i="8"/>
  <c r="S166" i="8"/>
  <c r="R166" i="8"/>
  <c r="Q166" i="8"/>
  <c r="P166" i="8"/>
  <c r="O166" i="8"/>
  <c r="J166" i="8"/>
  <c r="M166" i="8" s="1"/>
  <c r="I166" i="8"/>
  <c r="E166" i="8"/>
  <c r="W165" i="8"/>
  <c r="V165" i="8"/>
  <c r="U165" i="8"/>
  <c r="T165" i="8"/>
  <c r="S165" i="8"/>
  <c r="R165" i="8"/>
  <c r="Q165" i="8"/>
  <c r="P165" i="8"/>
  <c r="O165" i="8"/>
  <c r="N165" i="8"/>
  <c r="I165" i="8"/>
  <c r="AK165" i="8" s="1"/>
  <c r="E165" i="8"/>
  <c r="V164" i="8"/>
  <c r="U164" i="8"/>
  <c r="T164" i="8"/>
  <c r="S164" i="8"/>
  <c r="R164" i="8"/>
  <c r="Q164" i="8"/>
  <c r="P164" i="8"/>
  <c r="O164" i="8"/>
  <c r="J164" i="8"/>
  <c r="M164" i="8" s="1"/>
  <c r="I164" i="8"/>
  <c r="E164" i="8"/>
  <c r="W163" i="8"/>
  <c r="J163" i="8"/>
  <c r="I163" i="8"/>
  <c r="E163" i="8"/>
  <c r="W162" i="8"/>
  <c r="V162" i="8"/>
  <c r="U162" i="8"/>
  <c r="T162" i="8"/>
  <c r="S162" i="8"/>
  <c r="R162" i="8"/>
  <c r="Q162" i="8"/>
  <c r="P162" i="8"/>
  <c r="O162" i="8"/>
  <c r="J162" i="8"/>
  <c r="N162" i="8" s="1"/>
  <c r="I162" i="8"/>
  <c r="AJ162" i="8" s="1"/>
  <c r="E162" i="8"/>
  <c r="V161" i="8"/>
  <c r="U161" i="8"/>
  <c r="T161" i="8"/>
  <c r="S161" i="8"/>
  <c r="R161" i="8"/>
  <c r="Q161" i="8"/>
  <c r="P161" i="8"/>
  <c r="O161" i="8"/>
  <c r="N161" i="8"/>
  <c r="M161" i="8"/>
  <c r="J161" i="8"/>
  <c r="L161" i="8" s="1"/>
  <c r="I161" i="8"/>
  <c r="E161" i="8"/>
  <c r="W160" i="8"/>
  <c r="V160" i="8"/>
  <c r="U160" i="8"/>
  <c r="T160" i="8"/>
  <c r="S160" i="8"/>
  <c r="R160" i="8"/>
  <c r="Q160" i="8"/>
  <c r="P160" i="8"/>
  <c r="O160" i="8"/>
  <c r="N160" i="8"/>
  <c r="I160" i="8"/>
  <c r="E160" i="8"/>
  <c r="W159" i="8"/>
  <c r="V159" i="8"/>
  <c r="U159" i="8"/>
  <c r="T159" i="8"/>
  <c r="S159" i="8"/>
  <c r="R159" i="8"/>
  <c r="Q159" i="8"/>
  <c r="P159" i="8"/>
  <c r="O159" i="8"/>
  <c r="M159" i="8"/>
  <c r="I159" i="8"/>
  <c r="AI159" i="8" s="1"/>
  <c r="E159" i="8"/>
  <c r="V158" i="8"/>
  <c r="U158" i="8"/>
  <c r="T158" i="8"/>
  <c r="S158" i="8"/>
  <c r="R158" i="8"/>
  <c r="Q158" i="8"/>
  <c r="P158" i="8"/>
  <c r="O158" i="8"/>
  <c r="N158" i="8"/>
  <c r="M158" i="8"/>
  <c r="J158" i="8"/>
  <c r="K158" i="8" s="1"/>
  <c r="I158" i="8"/>
  <c r="E158" i="8"/>
  <c r="V157" i="8"/>
  <c r="U157" i="8"/>
  <c r="T157" i="8"/>
  <c r="S157" i="8"/>
  <c r="R157" i="8"/>
  <c r="Q157" i="8"/>
  <c r="P157" i="8"/>
  <c r="O157" i="8"/>
  <c r="N157" i="8"/>
  <c r="M157" i="8"/>
  <c r="L157" i="8"/>
  <c r="J157" i="8"/>
  <c r="K157" i="8" s="1"/>
  <c r="I157" i="8"/>
  <c r="E157" i="8"/>
  <c r="W156" i="8"/>
  <c r="V156" i="8"/>
  <c r="U156" i="8"/>
  <c r="T156" i="8"/>
  <c r="S156" i="8"/>
  <c r="R156" i="8"/>
  <c r="Q156" i="8"/>
  <c r="P156" i="8"/>
  <c r="O156" i="8"/>
  <c r="M156" i="8"/>
  <c r="I156" i="8"/>
  <c r="AI156" i="8" s="1"/>
  <c r="E156" i="8"/>
  <c r="V155" i="8"/>
  <c r="U155" i="8"/>
  <c r="T155" i="8"/>
  <c r="S155" i="8"/>
  <c r="R155" i="8"/>
  <c r="Q155" i="8"/>
  <c r="P155" i="8"/>
  <c r="O155" i="8"/>
  <c r="N155" i="8"/>
  <c r="M155" i="8"/>
  <c r="J155" i="8"/>
  <c r="I155" i="8"/>
  <c r="E155" i="8"/>
  <c r="W154" i="8"/>
  <c r="V154" i="8"/>
  <c r="U154" i="8"/>
  <c r="T154" i="8"/>
  <c r="S154" i="8"/>
  <c r="R154" i="8"/>
  <c r="Q154" i="8"/>
  <c r="P154" i="8"/>
  <c r="O154" i="8"/>
  <c r="N154" i="8"/>
  <c r="I154" i="8"/>
  <c r="E154" i="8"/>
  <c r="W153" i="8"/>
  <c r="V153" i="8"/>
  <c r="U153" i="8"/>
  <c r="T153" i="8"/>
  <c r="S153" i="8"/>
  <c r="R153" i="8"/>
  <c r="Q153" i="8"/>
  <c r="P153" i="8"/>
  <c r="O153" i="8"/>
  <c r="M153" i="8"/>
  <c r="I153" i="8"/>
  <c r="E153" i="8"/>
  <c r="V152" i="8"/>
  <c r="U152" i="8"/>
  <c r="T152" i="8"/>
  <c r="S152" i="8"/>
  <c r="R152" i="8"/>
  <c r="Q152" i="8"/>
  <c r="P152" i="8"/>
  <c r="O152" i="8"/>
  <c r="N152" i="8"/>
  <c r="M152" i="8"/>
  <c r="J152" i="8"/>
  <c r="K152" i="8" s="1"/>
  <c r="I152" i="8"/>
  <c r="E152" i="8"/>
  <c r="V151" i="8"/>
  <c r="U151" i="8"/>
  <c r="T151" i="8"/>
  <c r="S151" i="8"/>
  <c r="R151" i="8"/>
  <c r="Q151" i="8"/>
  <c r="P151" i="8"/>
  <c r="O151" i="8"/>
  <c r="N151" i="8"/>
  <c r="M151" i="8"/>
  <c r="L151" i="8"/>
  <c r="J151" i="8"/>
  <c r="K151" i="8" s="1"/>
  <c r="I151" i="8"/>
  <c r="E151" i="8"/>
  <c r="W150" i="8"/>
  <c r="V150" i="8"/>
  <c r="U150" i="8"/>
  <c r="T150" i="8"/>
  <c r="S150" i="8"/>
  <c r="R150" i="8"/>
  <c r="I150" i="8"/>
  <c r="AI150" i="8" s="1"/>
  <c r="E150" i="8"/>
  <c r="V149" i="8"/>
  <c r="U149" i="8"/>
  <c r="T149" i="8"/>
  <c r="S149" i="8"/>
  <c r="R149" i="8"/>
  <c r="Q149" i="8"/>
  <c r="P149" i="8"/>
  <c r="O149" i="8"/>
  <c r="J149" i="8"/>
  <c r="L149" i="8" s="1"/>
  <c r="I149" i="8"/>
  <c r="E149" i="8"/>
  <c r="J148" i="8"/>
  <c r="S148" i="8" s="1"/>
  <c r="I148" i="8"/>
  <c r="E148" i="8"/>
  <c r="J147" i="8"/>
  <c r="S147" i="8" s="1"/>
  <c r="I147" i="8"/>
  <c r="E147" i="8"/>
  <c r="J144" i="8"/>
  <c r="T144" i="8" s="1"/>
  <c r="I144" i="8"/>
  <c r="E144" i="8"/>
  <c r="J143" i="8"/>
  <c r="I143" i="8"/>
  <c r="E143" i="8"/>
  <c r="W142" i="8"/>
  <c r="V142" i="8"/>
  <c r="U142" i="8"/>
  <c r="T142" i="8"/>
  <c r="S142" i="8"/>
  <c r="R142" i="8"/>
  <c r="Q142" i="8"/>
  <c r="I142" i="8"/>
  <c r="E142" i="8"/>
  <c r="V141" i="8"/>
  <c r="U141" i="8"/>
  <c r="T141" i="8"/>
  <c r="S141" i="8"/>
  <c r="R141" i="8"/>
  <c r="Q141" i="8"/>
  <c r="P141" i="8"/>
  <c r="O141" i="8"/>
  <c r="J141" i="8"/>
  <c r="I141" i="8"/>
  <c r="E141" i="8"/>
  <c r="W140" i="8"/>
  <c r="V140" i="8"/>
  <c r="U140" i="8"/>
  <c r="T140" i="8"/>
  <c r="S140" i="8"/>
  <c r="R140" i="8"/>
  <c r="Q140" i="8"/>
  <c r="P140" i="8"/>
  <c r="O140" i="8"/>
  <c r="N140" i="8"/>
  <c r="I140" i="8"/>
  <c r="E140" i="8"/>
  <c r="V139" i="8"/>
  <c r="U139" i="8"/>
  <c r="T139" i="8"/>
  <c r="S139" i="8"/>
  <c r="R139" i="8"/>
  <c r="Q139" i="8"/>
  <c r="P139" i="8"/>
  <c r="O139" i="8"/>
  <c r="J139" i="8"/>
  <c r="M139" i="8" s="1"/>
  <c r="I139" i="8"/>
  <c r="E139" i="8"/>
  <c r="W138" i="8"/>
  <c r="V138" i="8"/>
  <c r="U138" i="8"/>
  <c r="T138" i="8"/>
  <c r="S138" i="8"/>
  <c r="R138" i="8"/>
  <c r="Q138" i="8"/>
  <c r="P138" i="8"/>
  <c r="O138" i="8"/>
  <c r="N138" i="8"/>
  <c r="I138" i="8"/>
  <c r="AI138" i="8" s="1"/>
  <c r="E138" i="8"/>
  <c r="V137" i="8"/>
  <c r="U137" i="8"/>
  <c r="T137" i="8"/>
  <c r="S137" i="8"/>
  <c r="R137" i="8"/>
  <c r="Q137" i="8"/>
  <c r="P137" i="8"/>
  <c r="O137" i="8"/>
  <c r="J137" i="8"/>
  <c r="M137" i="8" s="1"/>
  <c r="I137" i="8"/>
  <c r="E137" i="8"/>
  <c r="W136" i="8"/>
  <c r="V136" i="8"/>
  <c r="U136" i="8"/>
  <c r="T136" i="8"/>
  <c r="S136" i="8"/>
  <c r="R136" i="8"/>
  <c r="Q136" i="8"/>
  <c r="P136" i="8"/>
  <c r="O136" i="8"/>
  <c r="N136" i="8"/>
  <c r="I136" i="8"/>
  <c r="E136" i="8"/>
  <c r="V135" i="8"/>
  <c r="U135" i="8"/>
  <c r="T135" i="8"/>
  <c r="S135" i="8"/>
  <c r="R135" i="8"/>
  <c r="Q135" i="8"/>
  <c r="P135" i="8"/>
  <c r="O135" i="8"/>
  <c r="J135" i="8"/>
  <c r="L135" i="8" s="1"/>
  <c r="I135" i="8"/>
  <c r="AL135" i="8" s="1"/>
  <c r="E135" i="8"/>
  <c r="AH134" i="8"/>
  <c r="AG134" i="8"/>
  <c r="AF134" i="8"/>
  <c r="AE134" i="8"/>
  <c r="AD134" i="8"/>
  <c r="J134" i="8"/>
  <c r="I134" i="8"/>
  <c r="AR134" i="8" s="1"/>
  <c r="E134" i="8"/>
  <c r="J133" i="8"/>
  <c r="T133" i="8" s="1"/>
  <c r="I133" i="8"/>
  <c r="E133" i="8"/>
  <c r="J132" i="8"/>
  <c r="R132" i="8" s="1"/>
  <c r="I132" i="8"/>
  <c r="E132" i="8"/>
  <c r="W131" i="8"/>
  <c r="V131" i="8"/>
  <c r="U131" i="8"/>
  <c r="T131" i="8"/>
  <c r="S131" i="8"/>
  <c r="R131" i="8"/>
  <c r="Q131" i="8"/>
  <c r="P131" i="8"/>
  <c r="O131" i="8"/>
  <c r="N131" i="8"/>
  <c r="I131" i="8"/>
  <c r="AK131" i="8" s="1"/>
  <c r="E131" i="8"/>
  <c r="V130" i="8"/>
  <c r="U130" i="8"/>
  <c r="T130" i="8"/>
  <c r="S130" i="8"/>
  <c r="R130" i="8"/>
  <c r="Q130" i="8"/>
  <c r="P130" i="8"/>
  <c r="O130" i="8"/>
  <c r="J130" i="8"/>
  <c r="L130" i="8" s="1"/>
  <c r="I130" i="8"/>
  <c r="E130" i="8"/>
  <c r="V129" i="8"/>
  <c r="U129" i="8"/>
  <c r="T129" i="8"/>
  <c r="S129" i="8"/>
  <c r="R129" i="8"/>
  <c r="Q129" i="8"/>
  <c r="P129" i="8"/>
  <c r="O129" i="8"/>
  <c r="J129" i="8"/>
  <c r="I129" i="8"/>
  <c r="E129" i="8"/>
  <c r="V128" i="8"/>
  <c r="U128" i="8"/>
  <c r="T128" i="8"/>
  <c r="S128" i="8"/>
  <c r="R128" i="8"/>
  <c r="Q128" i="8"/>
  <c r="P128" i="8"/>
  <c r="O128" i="8"/>
  <c r="J128" i="8"/>
  <c r="M128" i="8" s="1"/>
  <c r="I128" i="8"/>
  <c r="AL128" i="8" s="1"/>
  <c r="E128" i="8"/>
  <c r="V127" i="8"/>
  <c r="U127" i="8"/>
  <c r="T127" i="8"/>
  <c r="S127" i="8"/>
  <c r="R127" i="8"/>
  <c r="Q127" i="8"/>
  <c r="P127" i="8"/>
  <c r="O127" i="8"/>
  <c r="J127" i="8"/>
  <c r="K127" i="8" s="1"/>
  <c r="I127" i="8"/>
  <c r="E127" i="8"/>
  <c r="J126" i="8"/>
  <c r="T126" i="8" s="1"/>
  <c r="I126" i="8"/>
  <c r="E126" i="8"/>
  <c r="V125" i="8"/>
  <c r="U125" i="8"/>
  <c r="T125" i="8"/>
  <c r="S125" i="8"/>
  <c r="R125" i="8"/>
  <c r="Q125" i="8"/>
  <c r="P125" i="8"/>
  <c r="O125" i="8"/>
  <c r="N125" i="8"/>
  <c r="M125" i="8"/>
  <c r="L125" i="8"/>
  <c r="J125" i="8"/>
  <c r="K125" i="8" s="1"/>
  <c r="I125" i="8"/>
  <c r="E125" i="8"/>
  <c r="J124" i="8"/>
  <c r="P124" i="8" s="1"/>
  <c r="I124" i="8"/>
  <c r="E124" i="8"/>
  <c r="AH123" i="8"/>
  <c r="AG123" i="8"/>
  <c r="AF123" i="8"/>
  <c r="AE123" i="8"/>
  <c r="J123" i="8"/>
  <c r="Q123" i="8" s="1"/>
  <c r="I123" i="8"/>
  <c r="AQ123" i="8" s="1"/>
  <c r="E123" i="8"/>
  <c r="J122" i="8"/>
  <c r="I122" i="8"/>
  <c r="E122" i="8"/>
  <c r="J121" i="8"/>
  <c r="Q121" i="8" s="1"/>
  <c r="I121" i="8"/>
  <c r="E121" i="8"/>
  <c r="V120" i="8"/>
  <c r="U120" i="8"/>
  <c r="T120" i="8"/>
  <c r="S120" i="8"/>
  <c r="R120" i="8"/>
  <c r="Q120" i="8"/>
  <c r="P120" i="8"/>
  <c r="O120" i="8"/>
  <c r="N120" i="8"/>
  <c r="M120" i="8"/>
  <c r="L120" i="8"/>
  <c r="K120" i="8"/>
  <c r="W120" i="8" s="1"/>
  <c r="I120" i="8"/>
  <c r="E120" i="8"/>
  <c r="V119" i="8"/>
  <c r="U119" i="8"/>
  <c r="T119" i="8"/>
  <c r="S119" i="8"/>
  <c r="R119" i="8"/>
  <c r="Q119" i="8"/>
  <c r="P119" i="8"/>
  <c r="O119" i="8"/>
  <c r="J119" i="8"/>
  <c r="M119" i="8" s="1"/>
  <c r="I119" i="8"/>
  <c r="E119" i="8"/>
  <c r="J118" i="8"/>
  <c r="S118" i="8" s="1"/>
  <c r="I118" i="8"/>
  <c r="E118" i="8"/>
  <c r="J117" i="8"/>
  <c r="S117" i="8" s="1"/>
  <c r="I117" i="8"/>
  <c r="E117" i="8"/>
  <c r="J116" i="8"/>
  <c r="R116" i="8" s="1"/>
  <c r="I116" i="8"/>
  <c r="E116" i="8"/>
  <c r="AH115" i="8"/>
  <c r="AG115" i="8"/>
  <c r="AF115" i="8"/>
  <c r="AE115" i="8"/>
  <c r="AD115" i="8"/>
  <c r="AC115" i="8"/>
  <c r="AB115" i="8"/>
  <c r="J115" i="8"/>
  <c r="L115" i="8" s="1"/>
  <c r="I115" i="8"/>
  <c r="AR115" i="8" s="1"/>
  <c r="E115" i="8"/>
  <c r="J114" i="8"/>
  <c r="M114" i="8" s="1"/>
  <c r="I114" i="8"/>
  <c r="E114" i="8"/>
  <c r="J113" i="8"/>
  <c r="L113" i="8" s="1"/>
  <c r="I113" i="8"/>
  <c r="E113" i="8"/>
  <c r="J112" i="8"/>
  <c r="Q112" i="8" s="1"/>
  <c r="I112" i="8"/>
  <c r="E112" i="8"/>
  <c r="V111" i="8"/>
  <c r="U111" i="8"/>
  <c r="T111" i="8"/>
  <c r="S111" i="8"/>
  <c r="R111" i="8"/>
  <c r="Q111" i="8"/>
  <c r="P111" i="8"/>
  <c r="O111" i="8"/>
  <c r="N111" i="8"/>
  <c r="M111" i="8"/>
  <c r="L111" i="8"/>
  <c r="K111" i="8"/>
  <c r="I111" i="8"/>
  <c r="E111" i="8"/>
  <c r="V110" i="8"/>
  <c r="U110" i="8"/>
  <c r="T110" i="8"/>
  <c r="S110" i="8"/>
  <c r="R110" i="8"/>
  <c r="Q110" i="8"/>
  <c r="P110" i="8"/>
  <c r="O110" i="8"/>
  <c r="N110" i="8"/>
  <c r="M110" i="8"/>
  <c r="L110" i="8"/>
  <c r="K110" i="8"/>
  <c r="W110" i="8" s="1"/>
  <c r="I110" i="8"/>
  <c r="E110" i="8"/>
  <c r="AX109" i="8"/>
  <c r="AW109" i="8"/>
  <c r="AV109" i="8"/>
  <c r="AU109" i="8"/>
  <c r="J109" i="8"/>
  <c r="T109" i="8" s="1"/>
  <c r="I109" i="8"/>
  <c r="E109" i="8"/>
  <c r="V108" i="8"/>
  <c r="U108" i="8"/>
  <c r="T108" i="8"/>
  <c r="S108" i="8"/>
  <c r="R108" i="8"/>
  <c r="Q108" i="8"/>
  <c r="P108" i="8"/>
  <c r="O108" i="8"/>
  <c r="N108" i="8"/>
  <c r="M108" i="8"/>
  <c r="L108" i="8"/>
  <c r="K108" i="8"/>
  <c r="I108" i="8"/>
  <c r="E108" i="8"/>
  <c r="J107" i="8"/>
  <c r="S107" i="8" s="1"/>
  <c r="I107" i="8"/>
  <c r="J106" i="8"/>
  <c r="S106" i="8" s="1"/>
  <c r="I106" i="8"/>
  <c r="J105" i="8"/>
  <c r="S105" i="8" s="1"/>
  <c r="I105" i="8"/>
  <c r="E105" i="8"/>
  <c r="J104" i="8"/>
  <c r="S104" i="8" s="1"/>
  <c r="I104" i="8"/>
  <c r="E104" i="8"/>
  <c r="J103" i="8"/>
  <c r="S103" i="8" s="1"/>
  <c r="I103" i="8"/>
  <c r="E103" i="8"/>
  <c r="J102" i="8"/>
  <c r="S102" i="8" s="1"/>
  <c r="I102" i="8"/>
  <c r="E102" i="8"/>
  <c r="J101" i="8"/>
  <c r="S101" i="8" s="1"/>
  <c r="I101" i="8"/>
  <c r="E101" i="8"/>
  <c r="V100" i="8"/>
  <c r="U100" i="8"/>
  <c r="T100" i="8"/>
  <c r="S100" i="8"/>
  <c r="R100" i="8"/>
  <c r="Q100" i="8"/>
  <c r="P100" i="8"/>
  <c r="O100" i="8"/>
  <c r="N100" i="8"/>
  <c r="M100" i="8"/>
  <c r="L100" i="8"/>
  <c r="K100" i="8"/>
  <c r="W100" i="8" s="1"/>
  <c r="I100" i="8"/>
  <c r="E100" i="8"/>
  <c r="J99" i="8"/>
  <c r="O99" i="8" s="1"/>
  <c r="I99" i="8"/>
  <c r="E99" i="8"/>
  <c r="J98" i="8"/>
  <c r="R98" i="8" s="1"/>
  <c r="I98" i="8"/>
  <c r="E98" i="8"/>
  <c r="J97" i="8"/>
  <c r="R97" i="8" s="1"/>
  <c r="I97" i="8"/>
  <c r="E97" i="8"/>
  <c r="J96" i="8"/>
  <c r="R96" i="8" s="1"/>
  <c r="I96" i="8"/>
  <c r="E96" i="8"/>
  <c r="J95" i="8"/>
  <c r="Q95" i="8" s="1"/>
  <c r="I95" i="8"/>
  <c r="E95" i="8"/>
  <c r="J94" i="8"/>
  <c r="V94" i="8" s="1"/>
  <c r="I94" i="8"/>
  <c r="E94" i="8"/>
  <c r="AH93" i="8"/>
  <c r="AG93" i="8"/>
  <c r="AF93" i="8"/>
  <c r="AE93" i="8"/>
  <c r="AD93" i="8"/>
  <c r="AC93" i="8"/>
  <c r="J93" i="8"/>
  <c r="P93" i="8" s="1"/>
  <c r="I93" i="8"/>
  <c r="E93" i="8"/>
  <c r="J92" i="8"/>
  <c r="I92" i="8"/>
  <c r="E92" i="8"/>
  <c r="J90" i="8"/>
  <c r="I90" i="8"/>
  <c r="E90" i="8"/>
  <c r="J89" i="8"/>
  <c r="V89" i="8" s="1"/>
  <c r="I89" i="8"/>
  <c r="E89" i="8"/>
  <c r="J88" i="8"/>
  <c r="N88" i="8" s="1"/>
  <c r="I88" i="8"/>
  <c r="E88" i="8"/>
  <c r="J87" i="8"/>
  <c r="V87" i="8" s="1"/>
  <c r="I87" i="8"/>
  <c r="E87" i="8"/>
  <c r="J86" i="8"/>
  <c r="S86" i="8" s="1"/>
  <c r="I86" i="8"/>
  <c r="AL86" i="8" s="1"/>
  <c r="E86" i="8"/>
  <c r="V85" i="8"/>
  <c r="U85" i="8"/>
  <c r="T85" i="8"/>
  <c r="S85" i="8"/>
  <c r="R85" i="8"/>
  <c r="Q85" i="8"/>
  <c r="P85" i="8"/>
  <c r="O85" i="8"/>
  <c r="N85" i="8"/>
  <c r="M85" i="8"/>
  <c r="J85" i="8"/>
  <c r="K85" i="8" s="1"/>
  <c r="I85" i="8"/>
  <c r="E85" i="8"/>
  <c r="J84" i="8"/>
  <c r="Q84" i="8" s="1"/>
  <c r="I84" i="8"/>
  <c r="E84" i="8"/>
  <c r="J83" i="8"/>
  <c r="U83" i="8" s="1"/>
  <c r="I83" i="8"/>
  <c r="E83" i="8"/>
  <c r="J82" i="8"/>
  <c r="Q82" i="8" s="1"/>
  <c r="I82" i="8"/>
  <c r="E82" i="8"/>
  <c r="J78" i="8"/>
  <c r="L78" i="8" s="1"/>
  <c r="I78" i="8"/>
  <c r="E78" i="8"/>
  <c r="AH77" i="8"/>
  <c r="AG77" i="8"/>
  <c r="J77" i="8"/>
  <c r="I77" i="8"/>
  <c r="AT77" i="8" s="1"/>
  <c r="E77" i="8"/>
  <c r="J76" i="8"/>
  <c r="I76" i="8"/>
  <c r="E76" i="8"/>
  <c r="J74" i="8"/>
  <c r="I74" i="8"/>
  <c r="E74" i="8"/>
  <c r="J72" i="8"/>
  <c r="I72" i="8"/>
  <c r="E72" i="8"/>
  <c r="J71" i="8"/>
  <c r="I71" i="8"/>
  <c r="E71" i="8"/>
  <c r="J69" i="8"/>
  <c r="Q69" i="8" s="1"/>
  <c r="I69" i="8"/>
  <c r="E69" i="8"/>
  <c r="AH68" i="8"/>
  <c r="AG68" i="8"/>
  <c r="AF68" i="8"/>
  <c r="AE68" i="8"/>
  <c r="AD68" i="8"/>
  <c r="AC68" i="8"/>
  <c r="AB68" i="8"/>
  <c r="AA68" i="8"/>
  <c r="J68" i="8"/>
  <c r="I68" i="8"/>
  <c r="AS68" i="8" s="1"/>
  <c r="E68" i="8"/>
  <c r="J67" i="8"/>
  <c r="I67" i="8"/>
  <c r="E67" i="8"/>
  <c r="J66" i="8"/>
  <c r="P66" i="8" s="1"/>
  <c r="I66" i="8"/>
  <c r="E66" i="8"/>
  <c r="J65" i="8"/>
  <c r="Q65" i="8" s="1"/>
  <c r="I65" i="8"/>
  <c r="E65" i="8"/>
  <c r="J64" i="8"/>
  <c r="Q64" i="8" s="1"/>
  <c r="I64" i="8"/>
  <c r="E64" i="8"/>
  <c r="J63" i="8"/>
  <c r="U63" i="8" s="1"/>
  <c r="I63" i="8"/>
  <c r="E63" i="8"/>
  <c r="J62" i="8"/>
  <c r="N62" i="8" s="1"/>
  <c r="I62" i="8"/>
  <c r="E62" i="8"/>
  <c r="J61" i="8"/>
  <c r="O61" i="8" s="1"/>
  <c r="I61" i="8"/>
  <c r="E61" i="8"/>
  <c r="J60" i="8"/>
  <c r="V60" i="8" s="1"/>
  <c r="I60" i="8"/>
  <c r="E60" i="8"/>
  <c r="J59" i="8"/>
  <c r="U59" i="8" s="1"/>
  <c r="I59" i="8"/>
  <c r="E59" i="8"/>
  <c r="J58" i="8"/>
  <c r="T58" i="8" s="1"/>
  <c r="I58" i="8"/>
  <c r="E58" i="8"/>
  <c r="J57" i="8"/>
  <c r="S57" i="8" s="1"/>
  <c r="I57" i="8"/>
  <c r="E57" i="8"/>
  <c r="J56" i="8"/>
  <c r="R56" i="8" s="1"/>
  <c r="I56" i="8"/>
  <c r="E56" i="8"/>
  <c r="AT55" i="8"/>
  <c r="AS55" i="8"/>
  <c r="AR55" i="8"/>
  <c r="AQ55" i="8"/>
  <c r="AP55" i="8"/>
  <c r="AO55" i="8"/>
  <c r="AN55" i="8"/>
  <c r="AM55" i="8"/>
  <c r="AL55" i="8"/>
  <c r="AK55" i="8"/>
  <c r="AJ55" i="8"/>
  <c r="AI55" i="8"/>
  <c r="X55" i="8"/>
  <c r="X256" i="8" s="1"/>
  <c r="AM179" i="8" l="1"/>
  <c r="AN179" i="8"/>
  <c r="X183" i="8"/>
  <c r="X188" i="8"/>
  <c r="X146" i="8"/>
  <c r="X185" i="8"/>
  <c r="AP234" i="8"/>
  <c r="X145" i="8"/>
  <c r="X80" i="8"/>
  <c r="X290" i="8"/>
  <c r="X70" i="8"/>
  <c r="X81" i="8"/>
  <c r="X79" i="8"/>
  <c r="X73" i="8"/>
  <c r="X75" i="8"/>
  <c r="X91" i="8"/>
  <c r="U67" i="8"/>
  <c r="O67" i="8"/>
  <c r="AM67" i="8" s="1"/>
  <c r="X255" i="8"/>
  <c r="X293" i="8"/>
  <c r="X292" i="8"/>
  <c r="BZ55" i="8"/>
  <c r="CA55" i="8" s="1"/>
  <c r="CB55" i="8" s="1"/>
  <c r="CC55" i="8" s="1"/>
  <c r="AS169" i="8"/>
  <c r="BE165" i="8"/>
  <c r="BR165" i="8" s="1"/>
  <c r="BP77" i="8"/>
  <c r="BH77" i="8"/>
  <c r="BO77" i="8"/>
  <c r="BG77" i="8"/>
  <c r="BN77" i="8"/>
  <c r="BF77" i="8"/>
  <c r="BM77" i="8"/>
  <c r="BE77" i="8"/>
  <c r="BL77" i="8"/>
  <c r="BK77" i="8"/>
  <c r="BJ77" i="8"/>
  <c r="BI77" i="8"/>
  <c r="BP93" i="8"/>
  <c r="BH93" i="8"/>
  <c r="BO93" i="8"/>
  <c r="BG93" i="8"/>
  <c r="BN93" i="8"/>
  <c r="BF93" i="8"/>
  <c r="BM93" i="8"/>
  <c r="BE93" i="8"/>
  <c r="BL93" i="8"/>
  <c r="BK93" i="8"/>
  <c r="BJ93" i="8"/>
  <c r="BI93" i="8"/>
  <c r="BL115" i="8"/>
  <c r="BK115" i="8"/>
  <c r="BJ115" i="8"/>
  <c r="BI115" i="8"/>
  <c r="BP115" i="8"/>
  <c r="BH115" i="8"/>
  <c r="BN115" i="8"/>
  <c r="BF115" i="8"/>
  <c r="BO115" i="8"/>
  <c r="BM115" i="8"/>
  <c r="BG115" i="8"/>
  <c r="BE115" i="8"/>
  <c r="BE159" i="8"/>
  <c r="BR159" i="8" s="1"/>
  <c r="BL123" i="8"/>
  <c r="BK123" i="8"/>
  <c r="BJ123" i="8"/>
  <c r="BI123" i="8"/>
  <c r="BP123" i="8"/>
  <c r="BH123" i="8"/>
  <c r="BN123" i="8"/>
  <c r="BF123" i="8"/>
  <c r="BO123" i="8"/>
  <c r="BM123" i="8"/>
  <c r="BG123" i="8"/>
  <c r="BE123" i="8"/>
  <c r="BJ134" i="8"/>
  <c r="BI134" i="8"/>
  <c r="BO134" i="8"/>
  <c r="BG134" i="8"/>
  <c r="BN134" i="8"/>
  <c r="BF134" i="8"/>
  <c r="BL134" i="8"/>
  <c r="BP134" i="8"/>
  <c r="BM134" i="8"/>
  <c r="BK134" i="8"/>
  <c r="BE134" i="8"/>
  <c r="BH134" i="8"/>
  <c r="BE167" i="8"/>
  <c r="BR167" i="8" s="1"/>
  <c r="BE120" i="8"/>
  <c r="BR120" i="8" s="1"/>
  <c r="BE162" i="8"/>
  <c r="BR162" i="8" s="1"/>
  <c r="BE229" i="8"/>
  <c r="BE233" i="8"/>
  <c r="BR233" i="8" s="1"/>
  <c r="BE237" i="8"/>
  <c r="BR237" i="8" s="1"/>
  <c r="BL68" i="8"/>
  <c r="BK68" i="8"/>
  <c r="BJ68" i="8"/>
  <c r="BI68" i="8"/>
  <c r="BP68" i="8"/>
  <c r="BH68" i="8"/>
  <c r="BO68" i="8"/>
  <c r="BG68" i="8"/>
  <c r="BN68" i="8"/>
  <c r="BF68" i="8"/>
  <c r="BM68" i="8"/>
  <c r="BE68" i="8"/>
  <c r="BP201" i="8"/>
  <c r="BH201" i="8"/>
  <c r="BO201" i="8"/>
  <c r="BG201" i="8"/>
  <c r="BN201" i="8"/>
  <c r="BF201" i="8"/>
  <c r="BM201" i="8"/>
  <c r="BE201" i="8"/>
  <c r="BL201" i="8"/>
  <c r="BK201" i="8"/>
  <c r="BJ201" i="8"/>
  <c r="BI201" i="8"/>
  <c r="BO265" i="8"/>
  <c r="BG265" i="8"/>
  <c r="BN265" i="8"/>
  <c r="BF265" i="8"/>
  <c r="BM265" i="8"/>
  <c r="BE265" i="8"/>
  <c r="BL265" i="8"/>
  <c r="BK265" i="8"/>
  <c r="BJ265" i="8"/>
  <c r="BH265" i="8"/>
  <c r="BP265" i="8"/>
  <c r="BI265" i="8"/>
  <c r="BO210" i="8"/>
  <c r="BG210" i="8"/>
  <c r="BN210" i="8"/>
  <c r="BF210" i="8"/>
  <c r="BM210" i="8"/>
  <c r="BE210" i="8"/>
  <c r="BL210" i="8"/>
  <c r="BK210" i="8"/>
  <c r="BJ210" i="8"/>
  <c r="BI210" i="8"/>
  <c r="BH210" i="8"/>
  <c r="BP210" i="8"/>
  <c r="BE228" i="8"/>
  <c r="BR228" i="8" s="1"/>
  <c r="BE232" i="8"/>
  <c r="BR232" i="8" s="1"/>
  <c r="BE236" i="8"/>
  <c r="BR236" i="8" s="1"/>
  <c r="BO249" i="8"/>
  <c r="BM249" i="8"/>
  <c r="BL249" i="8"/>
  <c r="BK249" i="8"/>
  <c r="BJ249" i="8"/>
  <c r="BP249" i="8"/>
  <c r="BN249" i="8"/>
  <c r="BI249" i="8"/>
  <c r="BH249" i="8"/>
  <c r="BG249" i="8"/>
  <c r="BF249" i="8"/>
  <c r="BE249" i="8"/>
  <c r="BE156" i="8"/>
  <c r="BR156" i="8" s="1"/>
  <c r="BP199" i="8"/>
  <c r="BH199" i="8"/>
  <c r="BO199" i="8"/>
  <c r="BG199" i="8"/>
  <c r="BN199" i="8"/>
  <c r="BF199" i="8"/>
  <c r="BM199" i="8"/>
  <c r="BE199" i="8"/>
  <c r="BL199" i="8"/>
  <c r="BK199" i="8"/>
  <c r="BJ199" i="8"/>
  <c r="BI199" i="8"/>
  <c r="BK213" i="8"/>
  <c r="BJ213" i="8"/>
  <c r="BI213" i="8"/>
  <c r="BP213" i="8"/>
  <c r="BH213" i="8"/>
  <c r="BO213" i="8"/>
  <c r="BG213" i="8"/>
  <c r="BN213" i="8"/>
  <c r="BM213" i="8"/>
  <c r="BL213" i="8"/>
  <c r="BF213" i="8"/>
  <c r="BE213" i="8"/>
  <c r="BE222" i="8"/>
  <c r="BE231" i="8"/>
  <c r="BR231" i="8" s="1"/>
  <c r="BE235" i="8"/>
  <c r="BR235" i="8" s="1"/>
  <c r="BK263" i="8"/>
  <c r="BJ263" i="8"/>
  <c r="BI263" i="8"/>
  <c r="BP263" i="8"/>
  <c r="BH263" i="8"/>
  <c r="BO263" i="8"/>
  <c r="BG263" i="8"/>
  <c r="BN263" i="8"/>
  <c r="BF263" i="8"/>
  <c r="BL263" i="8"/>
  <c r="BE263" i="8"/>
  <c r="BM263" i="8"/>
  <c r="BE170" i="8"/>
  <c r="BR170" i="8" s="1"/>
  <c r="BE230" i="8"/>
  <c r="BR230" i="8" s="1"/>
  <c r="BE234" i="8"/>
  <c r="BR234" i="8" s="1"/>
  <c r="BE238" i="8"/>
  <c r="BR238" i="8" s="1"/>
  <c r="BE153" i="8"/>
  <c r="BR153" i="8" s="1"/>
  <c r="BF155" i="8"/>
  <c r="BS155" i="8" s="1"/>
  <c r="BP172" i="8"/>
  <c r="BH172" i="8"/>
  <c r="BO172" i="8"/>
  <c r="BG172" i="8"/>
  <c r="BN172" i="8"/>
  <c r="BF172" i="8"/>
  <c r="BM172" i="8"/>
  <c r="BE172" i="8"/>
  <c r="BL172" i="8"/>
  <c r="BJ172" i="8"/>
  <c r="BK172" i="8"/>
  <c r="BI172" i="8"/>
  <c r="BR229" i="8"/>
  <c r="AH42" i="7"/>
  <c r="AC44" i="7"/>
  <c r="AG44" i="7"/>
  <c r="AG42" i="7"/>
  <c r="AC42" i="7"/>
  <c r="AF44" i="7"/>
  <c r="AH48" i="7"/>
  <c r="AD42" i="7"/>
  <c r="AH44" i="7"/>
  <c r="BG55" i="8"/>
  <c r="AI61" i="7"/>
  <c r="AE42" i="7"/>
  <c r="AA62" i="7"/>
  <c r="AF42" i="7"/>
  <c r="AI44" i="7"/>
  <c r="X54" i="7"/>
  <c r="AB43" i="7"/>
  <c r="AI42" i="7"/>
  <c r="AD44" i="7"/>
  <c r="AE44" i="7"/>
  <c r="AA11" i="7"/>
  <c r="AI11" i="7"/>
  <c r="AA15" i="7"/>
  <c r="AI15" i="7"/>
  <c r="AS119" i="8"/>
  <c r="AB12" i="7"/>
  <c r="Z15" i="7"/>
  <c r="AH15" i="7"/>
  <c r="AF18" i="7"/>
  <c r="Z19" i="7"/>
  <c r="M121" i="8"/>
  <c r="AK121" i="8" s="1"/>
  <c r="AH8" i="7"/>
  <c r="L94" i="8"/>
  <c r="AJ94" i="8" s="1"/>
  <c r="AO173" i="8"/>
  <c r="AC12" i="7"/>
  <c r="AP141" i="8"/>
  <c r="N94" i="8"/>
  <c r="AL94" i="8" s="1"/>
  <c r="M127" i="8"/>
  <c r="AK127" i="8" s="1"/>
  <c r="L84" i="8"/>
  <c r="X84" i="8" s="1"/>
  <c r="AS110" i="8"/>
  <c r="AH41" i="7"/>
  <c r="AR140" i="8"/>
  <c r="AC8" i="7"/>
  <c r="AQ259" i="8"/>
  <c r="AH19" i="7"/>
  <c r="AB20" i="7"/>
  <c r="AG24" i="7"/>
  <c r="AC16" i="7"/>
  <c r="AE17" i="7"/>
  <c r="AG18" i="7"/>
  <c r="AA19" i="7"/>
  <c r="AI19" i="7"/>
  <c r="AC20" i="7"/>
  <c r="AK85" i="8"/>
  <c r="R123" i="8"/>
  <c r="AP123" i="8" s="1"/>
  <c r="AQ137" i="8"/>
  <c r="T190" i="8"/>
  <c r="AR190" i="8" s="1"/>
  <c r="AK193" i="8"/>
  <c r="AP201" i="8"/>
  <c r="L123" i="8"/>
  <c r="AJ123" i="8" s="1"/>
  <c r="AS157" i="8"/>
  <c r="T208" i="8"/>
  <c r="AR208" i="8" s="1"/>
  <c r="AF8" i="7"/>
  <c r="AG21" i="7"/>
  <c r="AE9" i="7"/>
  <c r="AO231" i="8"/>
  <c r="AE13" i="7"/>
  <c r="AG25" i="7"/>
  <c r="AO209" i="8"/>
  <c r="K211" i="8"/>
  <c r="AI211" i="8" s="1"/>
  <c r="K66" i="8"/>
  <c r="AI66" i="8" s="1"/>
  <c r="AM125" i="8"/>
  <c r="L173" i="8"/>
  <c r="AJ173" i="8" s="1"/>
  <c r="AN200" i="8"/>
  <c r="N207" i="8"/>
  <c r="AL207" i="8" s="1"/>
  <c r="AB8" i="7"/>
  <c r="AG9" i="7"/>
  <c r="P253" i="8"/>
  <c r="AC41" i="7" s="1"/>
  <c r="N259" i="8"/>
  <c r="AA45" i="7" s="1"/>
  <c r="AM138" i="8"/>
  <c r="AO225" i="8"/>
  <c r="AH9" i="7"/>
  <c r="AH13" i="7"/>
  <c r="AD15" i="7"/>
  <c r="AF16" i="7"/>
  <c r="AH17" i="7"/>
  <c r="AF20" i="7"/>
  <c r="AC21" i="7"/>
  <c r="AB22" i="7"/>
  <c r="AC24" i="7"/>
  <c r="AH43" i="7"/>
  <c r="AO265" i="8"/>
  <c r="AQ265" i="8"/>
  <c r="AY109" i="8"/>
  <c r="P116" i="8"/>
  <c r="AN116" i="8" s="1"/>
  <c r="N121" i="8"/>
  <c r="AL121" i="8" s="1"/>
  <c r="M123" i="8"/>
  <c r="AK123" i="8" s="1"/>
  <c r="AL138" i="8"/>
  <c r="L144" i="8"/>
  <c r="X144" i="8" s="1"/>
  <c r="Q148" i="8"/>
  <c r="AO148" i="8" s="1"/>
  <c r="AQ157" i="8"/>
  <c r="AP169" i="8"/>
  <c r="S207" i="8"/>
  <c r="AQ207" i="8" s="1"/>
  <c r="AI8" i="7"/>
  <c r="AB11" i="7"/>
  <c r="AD12" i="7"/>
  <c r="M263" i="8"/>
  <c r="S263" i="8"/>
  <c r="AC28" i="7"/>
  <c r="AC40" i="7"/>
  <c r="AI30" i="7"/>
  <c r="AI43" i="7"/>
  <c r="AA31" i="7"/>
  <c r="Z17" i="7"/>
  <c r="Z22" i="7"/>
  <c r="AB18" i="7"/>
  <c r="AB23" i="7"/>
  <c r="T248" i="8"/>
  <c r="AR248" i="8" s="1"/>
  <c r="K248" i="8"/>
  <c r="W248" i="8" s="1"/>
  <c r="AX35" i="7" s="1"/>
  <c r="AT120" i="8"/>
  <c r="L132" i="8"/>
  <c r="AJ132" i="8" s="1"/>
  <c r="AO139" i="8"/>
  <c r="AJ149" i="8"/>
  <c r="AN155" i="8"/>
  <c r="AD8" i="7"/>
  <c r="AI9" i="7"/>
  <c r="V177" i="8"/>
  <c r="AT177" i="8" s="1"/>
  <c r="S208" i="8"/>
  <c r="AQ208" i="8" s="1"/>
  <c r="AE8" i="7"/>
  <c r="AB9" i="7"/>
  <c r="S144" i="8"/>
  <c r="AQ144" i="8" s="1"/>
  <c r="O82" i="8"/>
  <c r="AM82" i="8" s="1"/>
  <c r="N203" i="8"/>
  <c r="AL203" i="8" s="1"/>
  <c r="AK151" i="8"/>
  <c r="AM153" i="8"/>
  <c r="W269" i="8"/>
  <c r="AX56" i="7" s="1"/>
  <c r="X56" i="7"/>
  <c r="AR165" i="8"/>
  <c r="AM68" i="8"/>
  <c r="L127" i="8"/>
  <c r="AM170" i="8"/>
  <c r="AG8" i="7"/>
  <c r="AD9" i="7"/>
  <c r="Z11" i="7"/>
  <c r="AD13" i="7"/>
  <c r="AP268" i="8"/>
  <c r="AK268" i="8"/>
  <c r="AC11" i="7"/>
  <c r="AN230" i="8"/>
  <c r="AE12" i="7"/>
  <c r="AC15" i="7"/>
  <c r="Y17" i="7"/>
  <c r="AG17" i="7"/>
  <c r="AI18" i="7"/>
  <c r="AC19" i="7"/>
  <c r="AE20" i="7"/>
  <c r="AB21" i="7"/>
  <c r="AI22" i="7"/>
  <c r="AB24" i="7"/>
  <c r="AI25" i="7"/>
  <c r="AH28" i="7"/>
  <c r="AF31" i="7"/>
  <c r="AG23" i="7"/>
  <c r="AG43" i="7"/>
  <c r="AG12" i="7"/>
  <c r="AA13" i="7"/>
  <c r="AI13" i="7"/>
  <c r="AE15" i="7"/>
  <c r="Y16" i="7"/>
  <c r="AG16" i="7"/>
  <c r="AA17" i="7"/>
  <c r="AI17" i="7"/>
  <c r="AC18" i="7"/>
  <c r="AE19" i="7"/>
  <c r="Y20" i="7"/>
  <c r="AD21" i="7"/>
  <c r="AC22" i="7"/>
  <c r="AC25" i="7"/>
  <c r="X27" i="7"/>
  <c r="Y21" i="7"/>
  <c r="AI23" i="7"/>
  <c r="AF11" i="7"/>
  <c r="AH12" i="7"/>
  <c r="AB13" i="7"/>
  <c r="AF15" i="7"/>
  <c r="Z16" i="7"/>
  <c r="AH16" i="7"/>
  <c r="AB17" i="7"/>
  <c r="AD18" i="7"/>
  <c r="AF19" i="7"/>
  <c r="Z20" i="7"/>
  <c r="AH20" i="7"/>
  <c r="AE21" i="7"/>
  <c r="AD22" i="7"/>
  <c r="AE24" i="7"/>
  <c r="AD25" i="7"/>
  <c r="AO29" i="7"/>
  <c r="T262" i="8"/>
  <c r="AR262" i="8" s="1"/>
  <c r="Z21" i="7"/>
  <c r="AC9" i="7"/>
  <c r="AI12" i="7"/>
  <c r="AC13" i="7"/>
  <c r="Y15" i="7"/>
  <c r="AG15" i="7"/>
  <c r="AA16" i="7"/>
  <c r="AC17" i="7"/>
  <c r="AE18" i="7"/>
  <c r="AI20" i="7"/>
  <c r="AF21" i="7"/>
  <c r="AE22" i="7"/>
  <c r="AF24" i="7"/>
  <c r="AE25" i="7"/>
  <c r="AA21" i="7"/>
  <c r="AC23" i="7"/>
  <c r="Z24" i="7"/>
  <c r="AC43" i="7"/>
  <c r="AB16" i="7"/>
  <c r="AD17" i="7"/>
  <c r="AF22" i="7"/>
  <c r="AF25" i="7"/>
  <c r="Y22" i="7"/>
  <c r="AD23" i="7"/>
  <c r="AA24" i="7"/>
  <c r="AD43" i="7"/>
  <c r="AH24" i="7"/>
  <c r="AE23" i="7"/>
  <c r="Y25" i="7"/>
  <c r="AE43" i="7"/>
  <c r="AF13" i="7"/>
  <c r="AB15" i="7"/>
  <c r="AD16" i="7"/>
  <c r="AF17" i="7"/>
  <c r="Z18" i="7"/>
  <c r="AH18" i="7"/>
  <c r="AB19" i="7"/>
  <c r="AD20" i="7"/>
  <c r="X21" i="7"/>
  <c r="AH22" i="7"/>
  <c r="AI24" i="7"/>
  <c r="AH25" i="7"/>
  <c r="AH33" i="7"/>
  <c r="AI58" i="7"/>
  <c r="AI57" i="7"/>
  <c r="AA22" i="7"/>
  <c r="AF23" i="7"/>
  <c r="Z25" i="7"/>
  <c r="AF43" i="7"/>
  <c r="AF45" i="7"/>
  <c r="X53" i="7"/>
  <c r="M148" i="8"/>
  <c r="AK148" i="8" s="1"/>
  <c r="P274" i="8"/>
  <c r="AN274" i="8" s="1"/>
  <c r="AT286" i="8"/>
  <c r="X78" i="8"/>
  <c r="L56" i="8"/>
  <c r="X56" i="8" s="1"/>
  <c r="U57" i="8"/>
  <c r="AS57" i="8" s="1"/>
  <c r="S203" i="8"/>
  <c r="AQ203" i="8" s="1"/>
  <c r="N211" i="8"/>
  <c r="AL211" i="8" s="1"/>
  <c r="AS222" i="8"/>
  <c r="AS226" i="8"/>
  <c r="AO228" i="8"/>
  <c r="L248" i="8"/>
  <c r="X248" i="8" s="1"/>
  <c r="AY35" i="7" s="1"/>
  <c r="O259" i="8"/>
  <c r="AM259" i="8" s="1"/>
  <c r="M271" i="8"/>
  <c r="AK271" i="8" s="1"/>
  <c r="L273" i="8"/>
  <c r="AJ273" i="8" s="1"/>
  <c r="N56" i="8"/>
  <c r="AL56" i="8" s="1"/>
  <c r="AL226" i="8"/>
  <c r="AT226" i="8"/>
  <c r="N263" i="8"/>
  <c r="AA51" i="7" s="1"/>
  <c r="AS265" i="8"/>
  <c r="V271" i="8"/>
  <c r="AT271" i="8" s="1"/>
  <c r="O273" i="8"/>
  <c r="AM273" i="8" s="1"/>
  <c r="O56" i="8"/>
  <c r="AM56" i="8" s="1"/>
  <c r="AR173" i="8"/>
  <c r="AO239" i="8"/>
  <c r="P56" i="8"/>
  <c r="AN56" i="8" s="1"/>
  <c r="AL170" i="8"/>
  <c r="K282" i="8"/>
  <c r="X62" i="7" s="1"/>
  <c r="S285" i="8"/>
  <c r="AQ285" i="8" s="1"/>
  <c r="N291" i="8"/>
  <c r="AL291" i="8" s="1"/>
  <c r="AN120" i="8"/>
  <c r="R282" i="8"/>
  <c r="AE59" i="7" s="1"/>
  <c r="Q56" i="8"/>
  <c r="AO56" i="8" s="1"/>
  <c r="AN130" i="8"/>
  <c r="L61" i="8"/>
  <c r="X61" i="8" s="1"/>
  <c r="N89" i="8"/>
  <c r="AL89" i="8" s="1"/>
  <c r="AJ130" i="8"/>
  <c r="AJ138" i="8"/>
  <c r="N144" i="8"/>
  <c r="AL144" i="8" s="1"/>
  <c r="K148" i="8"/>
  <c r="AI148" i="8" s="1"/>
  <c r="AT164" i="8"/>
  <c r="U208" i="8"/>
  <c r="AS208" i="8" s="1"/>
  <c r="O274" i="8"/>
  <c r="AM274" i="8" s="1"/>
  <c r="M64" i="8"/>
  <c r="AK64" i="8" s="1"/>
  <c r="P64" i="8"/>
  <c r="AN64" i="8" s="1"/>
  <c r="O96" i="8"/>
  <c r="AM96" i="8" s="1"/>
  <c r="S60" i="8"/>
  <c r="AQ60" i="8" s="1"/>
  <c r="AJ78" i="8"/>
  <c r="AM86" i="8"/>
  <c r="V88" i="8"/>
  <c r="AT88" i="8" s="1"/>
  <c r="AJ110" i="8"/>
  <c r="S124" i="8"/>
  <c r="AQ124" i="8" s="1"/>
  <c r="AR130" i="8"/>
  <c r="AJ150" i="8"/>
  <c r="AQ159" i="8"/>
  <c r="O171" i="8"/>
  <c r="AM171" i="8" s="1"/>
  <c r="O187" i="8"/>
  <c r="AM187" i="8" s="1"/>
  <c r="P189" i="8"/>
  <c r="AP199" i="8"/>
  <c r="AS237" i="8"/>
  <c r="AR246" i="8"/>
  <c r="Q248" i="8"/>
  <c r="K276" i="8"/>
  <c r="AS287" i="8"/>
  <c r="P89" i="8"/>
  <c r="AN89" i="8" s="1"/>
  <c r="N61" i="8"/>
  <c r="P61" i="8"/>
  <c r="AN61" i="8" s="1"/>
  <c r="K56" i="8"/>
  <c r="AI56" i="8" s="1"/>
  <c r="S61" i="8"/>
  <c r="AQ61" i="8" s="1"/>
  <c r="N95" i="8"/>
  <c r="T124" i="8"/>
  <c r="AS130" i="8"/>
  <c r="M149" i="8"/>
  <c r="AO151" i="8"/>
  <c r="AO157" i="8"/>
  <c r="AT178" i="8"/>
  <c r="U180" i="8"/>
  <c r="AS180" i="8" s="1"/>
  <c r="P187" i="8"/>
  <c r="AN187" i="8" s="1"/>
  <c r="AS199" i="8"/>
  <c r="R248" i="8"/>
  <c r="AP248" i="8" s="1"/>
  <c r="AT267" i="8"/>
  <c r="N276" i="8"/>
  <c r="AL276" i="8" s="1"/>
  <c r="M84" i="8"/>
  <c r="L96" i="8"/>
  <c r="AJ96" i="8" s="1"/>
  <c r="M98" i="8"/>
  <c r="V61" i="8"/>
  <c r="AT61" i="8" s="1"/>
  <c r="AM111" i="8"/>
  <c r="AM120" i="8"/>
  <c r="AR123" i="8"/>
  <c r="AQ151" i="8"/>
  <c r="AR155" i="8"/>
  <c r="AT161" i="8"/>
  <c r="AT169" i="8"/>
  <c r="AM178" i="8"/>
  <c r="Q187" i="8"/>
  <c r="AR236" i="8"/>
  <c r="AQ266" i="8"/>
  <c r="AQ150" i="8"/>
  <c r="S187" i="8"/>
  <c r="AQ187" i="8" s="1"/>
  <c r="N253" i="8"/>
  <c r="AL253" i="8" s="1"/>
  <c r="P262" i="8"/>
  <c r="L263" i="8"/>
  <c r="L271" i="8"/>
  <c r="X271" i="8" s="1"/>
  <c r="K291" i="8"/>
  <c r="W291" i="8" s="1"/>
  <c r="N181" i="8"/>
  <c r="AL181" i="8" s="1"/>
  <c r="V196" i="8"/>
  <c r="V200" i="8"/>
  <c r="AT200" i="8" s="1"/>
  <c r="N261" i="8"/>
  <c r="AL261" i="8" s="1"/>
  <c r="U291" i="8"/>
  <c r="AS291" i="8" s="1"/>
  <c r="O60" i="8"/>
  <c r="AM60" i="8" s="1"/>
  <c r="P98" i="8"/>
  <c r="AN98" i="8" s="1"/>
  <c r="O124" i="8"/>
  <c r="AP127" i="8"/>
  <c r="AP136" i="8"/>
  <c r="AN137" i="8"/>
  <c r="AK153" i="8"/>
  <c r="AQ156" i="8"/>
  <c r="AR157" i="8"/>
  <c r="AO164" i="8"/>
  <c r="AR166" i="8"/>
  <c r="T181" i="8"/>
  <c r="AR181" i="8" s="1"/>
  <c r="M187" i="8"/>
  <c r="AK187" i="8" s="1"/>
  <c r="N206" i="8"/>
  <c r="AL206" i="8" s="1"/>
  <c r="V211" i="8"/>
  <c r="AT211" i="8" s="1"/>
  <c r="V219" i="8"/>
  <c r="AT219" i="8" s="1"/>
  <c r="AK232" i="8"/>
  <c r="M248" i="8"/>
  <c r="AP249" i="8"/>
  <c r="AQ258" i="8"/>
  <c r="U259" i="8"/>
  <c r="AS259" i="8" s="1"/>
  <c r="P261" i="8"/>
  <c r="AN261" i="8" s="1"/>
  <c r="AR265" i="8"/>
  <c r="AN279" i="8"/>
  <c r="M61" i="8"/>
  <c r="AK61" i="8" s="1"/>
  <c r="Q66" i="8"/>
  <c r="AO66" i="8" s="1"/>
  <c r="AQ86" i="8"/>
  <c r="T89" i="8"/>
  <c r="AR89" i="8" s="1"/>
  <c r="S56" i="8"/>
  <c r="M58" i="8"/>
  <c r="AK58" i="8" s="1"/>
  <c r="P60" i="8"/>
  <c r="AN60" i="8" s="1"/>
  <c r="AT68" i="8"/>
  <c r="AR131" i="8"/>
  <c r="AR133" i="8"/>
  <c r="AM158" i="8"/>
  <c r="AK166" i="8"/>
  <c r="M171" i="8"/>
  <c r="AK171" i="8" s="1"/>
  <c r="AS174" i="8"/>
  <c r="N187" i="8"/>
  <c r="AL187" i="8" s="1"/>
  <c r="O189" i="8"/>
  <c r="AM189" i="8" s="1"/>
  <c r="AM226" i="8"/>
  <c r="N248" i="8"/>
  <c r="AT249" i="8"/>
  <c r="AK252" i="8"/>
  <c r="T261" i="8"/>
  <c r="AN278" i="8"/>
  <c r="AO287" i="8"/>
  <c r="Q122" i="8"/>
  <c r="AO122" i="8" s="1"/>
  <c r="L122" i="8"/>
  <c r="AJ122" i="8" s="1"/>
  <c r="T90" i="8"/>
  <c r="AR90" i="8" s="1"/>
  <c r="V90" i="8"/>
  <c r="AT90" i="8" s="1"/>
  <c r="Q90" i="8"/>
  <c r="AO90" i="8" s="1"/>
  <c r="T194" i="8"/>
  <c r="AR194" i="8" s="1"/>
  <c r="V194" i="8"/>
  <c r="AT194" i="8" s="1"/>
  <c r="AO215" i="8"/>
  <c r="AJ215" i="8"/>
  <c r="T60" i="8"/>
  <c r="AR60" i="8" s="1"/>
  <c r="P62" i="8"/>
  <c r="M62" i="8"/>
  <c r="AK62" i="8" s="1"/>
  <c r="Q94" i="8"/>
  <c r="AO94" i="8" s="1"/>
  <c r="M94" i="8"/>
  <c r="AK94" i="8" s="1"/>
  <c r="S94" i="8"/>
  <c r="R94" i="8"/>
  <c r="AP94" i="8" s="1"/>
  <c r="T132" i="8"/>
  <c r="AR132" i="8" s="1"/>
  <c r="Q132" i="8"/>
  <c r="AO132" i="8" s="1"/>
  <c r="O132" i="8"/>
  <c r="AM132" i="8" s="1"/>
  <c r="N132" i="8"/>
  <c r="AL132" i="8" s="1"/>
  <c r="S133" i="8"/>
  <c r="AQ133" i="8" s="1"/>
  <c r="AS139" i="8"/>
  <c r="Q194" i="8"/>
  <c r="AO194" i="8" s="1"/>
  <c r="O126" i="8"/>
  <c r="AM126" i="8" s="1"/>
  <c r="U126" i="8"/>
  <c r="P126" i="8"/>
  <c r="AN126" i="8" s="1"/>
  <c r="N126" i="8"/>
  <c r="AL126" i="8" s="1"/>
  <c r="M126" i="8"/>
  <c r="AK126" i="8" s="1"/>
  <c r="R122" i="8"/>
  <c r="AP122" i="8" s="1"/>
  <c r="Q126" i="8"/>
  <c r="AO126" i="8" s="1"/>
  <c r="L57" i="8"/>
  <c r="X57" i="8" s="1"/>
  <c r="M57" i="8"/>
  <c r="AK57" i="8" s="1"/>
  <c r="R99" i="8"/>
  <c r="AP99" i="8" s="1"/>
  <c r="U99" i="8"/>
  <c r="AS99" i="8" s="1"/>
  <c r="N99" i="8"/>
  <c r="AL99" i="8" s="1"/>
  <c r="M99" i="8"/>
  <c r="S109" i="8"/>
  <c r="K109" i="8"/>
  <c r="V126" i="8"/>
  <c r="AT126" i="8" s="1"/>
  <c r="AR168" i="8"/>
  <c r="AO168" i="8"/>
  <c r="AO214" i="8"/>
  <c r="AN214" i="8"/>
  <c r="AI214" i="8"/>
  <c r="Q114" i="8"/>
  <c r="AO114" i="8" s="1"/>
  <c r="K114" i="8"/>
  <c r="R114" i="8"/>
  <c r="AP114" i="8" s="1"/>
  <c r="AS163" i="8"/>
  <c r="AR163" i="8"/>
  <c r="P57" i="8"/>
  <c r="AN57" i="8" s="1"/>
  <c r="K60" i="8"/>
  <c r="W60" i="8" s="1"/>
  <c r="AP186" i="8"/>
  <c r="AK186" i="8"/>
  <c r="AJ186" i="8"/>
  <c r="AR221" i="8"/>
  <c r="AL221" i="8"/>
  <c r="R133" i="8"/>
  <c r="AP133" i="8" s="1"/>
  <c r="Q133" i="8"/>
  <c r="AO133" i="8" s="1"/>
  <c r="P133" i="8"/>
  <c r="AN133" i="8" s="1"/>
  <c r="N133" i="8"/>
  <c r="AL133" i="8" s="1"/>
  <c r="V133" i="8"/>
  <c r="AT133" i="8" s="1"/>
  <c r="M133" i="8"/>
  <c r="AK133" i="8" s="1"/>
  <c r="U133" i="8"/>
  <c r="AS133" i="8" s="1"/>
  <c r="L133" i="8"/>
  <c r="AJ133" i="8" s="1"/>
  <c r="Q62" i="8"/>
  <c r="AO62" i="8" s="1"/>
  <c r="U64" i="8"/>
  <c r="V64" i="8"/>
  <c r="AT64" i="8" s="1"/>
  <c r="R64" i="8"/>
  <c r="AP64" i="8" s="1"/>
  <c r="Q57" i="8"/>
  <c r="AO57" i="8" s="1"/>
  <c r="U58" i="8"/>
  <c r="AS58" i="8" s="1"/>
  <c r="L60" i="8"/>
  <c r="X60" i="8" s="1"/>
  <c r="R61" i="8"/>
  <c r="AP61" i="8" s="1"/>
  <c r="Q61" i="8"/>
  <c r="AO61" i="8" s="1"/>
  <c r="T61" i="8"/>
  <c r="AR61" i="8" s="1"/>
  <c r="U62" i="8"/>
  <c r="AS62" i="8" s="1"/>
  <c r="K64" i="8"/>
  <c r="W64" i="8" s="1"/>
  <c r="M65" i="8"/>
  <c r="AK65" i="8" s="1"/>
  <c r="AS83" i="8"/>
  <c r="Q88" i="8"/>
  <c r="AO88" i="8" s="1"/>
  <c r="P88" i="8"/>
  <c r="AN88" i="8" s="1"/>
  <c r="P94" i="8"/>
  <c r="AN94" i="8" s="1"/>
  <c r="S99" i="8"/>
  <c r="AQ99" i="8" s="1"/>
  <c r="M115" i="8"/>
  <c r="AK115" i="8" s="1"/>
  <c r="V202" i="8"/>
  <c r="AT202" i="8" s="1"/>
  <c r="S202" i="8"/>
  <c r="AQ202" i="8" s="1"/>
  <c r="Q202" i="8"/>
  <c r="AO202" i="8" s="1"/>
  <c r="P202" i="8"/>
  <c r="AN202" i="8" s="1"/>
  <c r="O202" i="8"/>
  <c r="AM202" i="8" s="1"/>
  <c r="M202" i="8"/>
  <c r="AK202" i="8" s="1"/>
  <c r="K202" i="8"/>
  <c r="O133" i="8"/>
  <c r="AM133" i="8" s="1"/>
  <c r="Q58" i="8"/>
  <c r="AO58" i="8" s="1"/>
  <c r="AP108" i="8"/>
  <c r="AQ108" i="8"/>
  <c r="AM108" i="8"/>
  <c r="T56" i="8"/>
  <c r="T57" i="8"/>
  <c r="AR57" i="8" s="1"/>
  <c r="M60" i="8"/>
  <c r="AK60" i="8" s="1"/>
  <c r="K61" i="8"/>
  <c r="AI61" i="8" s="1"/>
  <c r="U61" i="8"/>
  <c r="AS61" i="8" s="1"/>
  <c r="V62" i="8"/>
  <c r="L64" i="8"/>
  <c r="X64" i="8" s="1"/>
  <c r="U65" i="8"/>
  <c r="AS65" i="8" s="1"/>
  <c r="Q78" i="8"/>
  <c r="AO78" i="8" s="1"/>
  <c r="R78" i="8"/>
  <c r="Q83" i="8"/>
  <c r="AO83" i="8" s="1"/>
  <c r="O83" i="8"/>
  <c r="AM83" i="8" s="1"/>
  <c r="M83" i="8"/>
  <c r="K88" i="8"/>
  <c r="U94" i="8"/>
  <c r="AS94" i="8" s="1"/>
  <c r="T99" i="8"/>
  <c r="AO125" i="8"/>
  <c r="AK125" i="8"/>
  <c r="S182" i="8"/>
  <c r="AQ182" i="8" s="1"/>
  <c r="T182" i="8"/>
  <c r="AR182" i="8" s="1"/>
  <c r="U202" i="8"/>
  <c r="AS202" i="8" s="1"/>
  <c r="AS215" i="8"/>
  <c r="N182" i="8"/>
  <c r="AL182" i="8" s="1"/>
  <c r="L114" i="8"/>
  <c r="AJ114" i="8" s="1"/>
  <c r="O122" i="8"/>
  <c r="AM122" i="8" s="1"/>
  <c r="V124" i="8"/>
  <c r="AT124" i="8" s="1"/>
  <c r="Q124" i="8"/>
  <c r="AO124" i="8" s="1"/>
  <c r="M124" i="8"/>
  <c r="AK124" i="8" s="1"/>
  <c r="L124" i="8"/>
  <c r="AJ124" i="8" s="1"/>
  <c r="U124" i="8"/>
  <c r="AS124" i="8" s="1"/>
  <c r="K124" i="8"/>
  <c r="L126" i="8"/>
  <c r="AJ126" i="8" s="1"/>
  <c r="K133" i="8"/>
  <c r="AI133" i="8" s="1"/>
  <c r="AP224" i="8"/>
  <c r="AO224" i="8"/>
  <c r="AI224" i="8"/>
  <c r="L272" i="8"/>
  <c r="X272" i="8" s="1"/>
  <c r="K281" i="8"/>
  <c r="K283" i="8"/>
  <c r="P288" i="8"/>
  <c r="AN288" i="8" s="1"/>
  <c r="S84" i="8"/>
  <c r="AQ84" i="8" s="1"/>
  <c r="AN85" i="8"/>
  <c r="AJ113" i="8"/>
  <c r="S121" i="8"/>
  <c r="AQ121" i="8" s="1"/>
  <c r="AO130" i="8"/>
  <c r="AL136" i="8"/>
  <c r="O144" i="8"/>
  <c r="AM144" i="8" s="1"/>
  <c r="AJ156" i="8"/>
  <c r="AN162" i="8"/>
  <c r="AI162" i="8"/>
  <c r="AL168" i="8"/>
  <c r="R171" i="8"/>
  <c r="AP171" i="8" s="1"/>
  <c r="AN173" i="8"/>
  <c r="AJ174" i="8"/>
  <c r="AK179" i="8"/>
  <c r="U187" i="8"/>
  <c r="AS187" i="8" s="1"/>
  <c r="Q189" i="8"/>
  <c r="AO189" i="8" s="1"/>
  <c r="AT199" i="8"/>
  <c r="P211" i="8"/>
  <c r="AN211" i="8" s="1"/>
  <c r="AT216" i="8"/>
  <c r="L224" i="8"/>
  <c r="AP226" i="8"/>
  <c r="AK226" i="8"/>
  <c r="AK233" i="8"/>
  <c r="AN252" i="8"/>
  <c r="R253" i="8"/>
  <c r="AE41" i="7" s="1"/>
  <c r="P259" i="8"/>
  <c r="O263" i="8"/>
  <c r="AK265" i="8"/>
  <c r="AT266" i="8"/>
  <c r="O271" i="8"/>
  <c r="AM271" i="8" s="1"/>
  <c r="M272" i="8"/>
  <c r="AK272" i="8" s="1"/>
  <c r="P273" i="8"/>
  <c r="AN273" i="8" s="1"/>
  <c r="V274" i="8"/>
  <c r="AT274" i="8" s="1"/>
  <c r="V276" i="8"/>
  <c r="AT276" i="8" s="1"/>
  <c r="R281" i="8"/>
  <c r="AP281" i="8" s="1"/>
  <c r="N283" i="8"/>
  <c r="AL283" i="8" s="1"/>
  <c r="AQ286" i="8"/>
  <c r="O291" i="8"/>
  <c r="AM291" i="8" s="1"/>
  <c r="U84" i="8"/>
  <c r="AS84" i="8" s="1"/>
  <c r="AO85" i="8"/>
  <c r="M113" i="8"/>
  <c r="M116" i="8"/>
  <c r="AK116" i="8" s="1"/>
  <c r="T121" i="8"/>
  <c r="AR121" i="8" s="1"/>
  <c r="AM136" i="8"/>
  <c r="AM139" i="8"/>
  <c r="P144" i="8"/>
  <c r="AN144" i="8" s="1"/>
  <c r="AR151" i="8"/>
  <c r="AO153" i="8"/>
  <c r="AP156" i="8"/>
  <c r="AL156" i="8"/>
  <c r="AM157" i="8"/>
  <c r="AP159" i="8"/>
  <c r="AQ162" i="8"/>
  <c r="AM168" i="8"/>
  <c r="AS170" i="8"/>
  <c r="S171" i="8"/>
  <c r="AQ171" i="8" s="1"/>
  <c r="AK174" i="8"/>
  <c r="K187" i="8"/>
  <c r="V187" i="8"/>
  <c r="AT187" i="8" s="1"/>
  <c r="V189" i="8"/>
  <c r="AT189" i="8" s="1"/>
  <c r="N208" i="8"/>
  <c r="AL208" i="8" s="1"/>
  <c r="Q211" i="8"/>
  <c r="AO211" i="8" s="1"/>
  <c r="K217" i="8"/>
  <c r="L221" i="8"/>
  <c r="X221" i="8" s="1"/>
  <c r="AQ226" i="8"/>
  <c r="AQ231" i="8"/>
  <c r="AN232" i="8"/>
  <c r="AK239" i="8"/>
  <c r="W245" i="8"/>
  <c r="AX32" i="7" s="1"/>
  <c r="AS252" i="8"/>
  <c r="T253" i="8"/>
  <c r="AG41" i="7" s="1"/>
  <c r="R259" i="8"/>
  <c r="AP259" i="8" s="1"/>
  <c r="P263" i="8"/>
  <c r="AC51" i="7" s="1"/>
  <c r="AP265" i="8"/>
  <c r="R270" i="8"/>
  <c r="P271" i="8"/>
  <c r="AN271" i="8" s="1"/>
  <c r="U272" i="8"/>
  <c r="AS272" i="8" s="1"/>
  <c r="V273" i="8"/>
  <c r="AT273" i="8" s="1"/>
  <c r="R283" i="8"/>
  <c r="AK287" i="8"/>
  <c r="Q291" i="8"/>
  <c r="AO291" i="8" s="1"/>
  <c r="AN139" i="8"/>
  <c r="R144" i="8"/>
  <c r="AP144" i="8" s="1"/>
  <c r="AS151" i="8"/>
  <c r="AJ157" i="8"/>
  <c r="V171" i="8"/>
  <c r="AT171" i="8" s="1"/>
  <c r="AR239" i="8"/>
  <c r="AL244" i="8"/>
  <c r="AM245" i="8"/>
  <c r="AO42" i="7"/>
  <c r="T259" i="8"/>
  <c r="AR259" i="8" s="1"/>
  <c r="Q263" i="8"/>
  <c r="AD51" i="7" s="1"/>
  <c r="R271" i="8"/>
  <c r="AP271" i="8" s="1"/>
  <c r="AP287" i="8"/>
  <c r="R291" i="8"/>
  <c r="AP291" i="8" s="1"/>
  <c r="AT236" i="8"/>
  <c r="V144" i="8"/>
  <c r="AT144" i="8" s="1"/>
  <c r="AP168" i="8"/>
  <c r="AQ174" i="8"/>
  <c r="L177" i="8"/>
  <c r="X177" i="8" s="1"/>
  <c r="N184" i="8"/>
  <c r="AL184" i="8" s="1"/>
  <c r="N200" i="8"/>
  <c r="AL200" i="8" s="1"/>
  <c r="AJ243" i="8"/>
  <c r="AO254" i="8"/>
  <c r="AY50" i="7"/>
  <c r="AO111" i="8"/>
  <c r="N123" i="8"/>
  <c r="AL123" i="8" s="1"/>
  <c r="AR126" i="8"/>
  <c r="AT129" i="8"/>
  <c r="AS134" i="8"/>
  <c r="K144" i="8"/>
  <c r="AI144" i="8" s="1"/>
  <c r="N148" i="8"/>
  <c r="AL148" i="8" s="1"/>
  <c r="AP155" i="8"/>
  <c r="K171" i="8"/>
  <c r="AI171" i="8" s="1"/>
  <c r="O180" i="8"/>
  <c r="AM180" i="8" s="1"/>
  <c r="T184" i="8"/>
  <c r="AR184" i="8" s="1"/>
  <c r="M189" i="8"/>
  <c r="AK189" i="8" s="1"/>
  <c r="P190" i="8"/>
  <c r="AN190" i="8" s="1"/>
  <c r="U192" i="8"/>
  <c r="AS192" i="8" s="1"/>
  <c r="R200" i="8"/>
  <c r="AP200" i="8" s="1"/>
  <c r="AQ235" i="8"/>
  <c r="AR242" i="8"/>
  <c r="AS243" i="8"/>
  <c r="AN249" i="8"/>
  <c r="M253" i="8"/>
  <c r="AK253" i="8" s="1"/>
  <c r="L259" i="8"/>
  <c r="R261" i="8"/>
  <c r="AP261" i="8" s="1"/>
  <c r="K263" i="8"/>
  <c r="X51" i="7" s="1"/>
  <c r="L274" i="8"/>
  <c r="X274" i="8" s="1"/>
  <c r="N59" i="8"/>
  <c r="AL59" i="8" s="1"/>
  <c r="V97" i="8"/>
  <c r="AT97" i="8" s="1"/>
  <c r="AO115" i="8"/>
  <c r="K134" i="8"/>
  <c r="Q134" i="8"/>
  <c r="V59" i="8"/>
  <c r="AT59" i="8" s="1"/>
  <c r="R63" i="8"/>
  <c r="AP63" i="8" s="1"/>
  <c r="V58" i="8"/>
  <c r="R62" i="8"/>
  <c r="AP62" i="8" s="1"/>
  <c r="K63" i="8"/>
  <c r="AI63" i="8" s="1"/>
  <c r="S63" i="8"/>
  <c r="AQ63" i="8" s="1"/>
  <c r="V66" i="8"/>
  <c r="AT66" i="8" s="1"/>
  <c r="S78" i="8"/>
  <c r="AQ78" i="8" s="1"/>
  <c r="R82" i="8"/>
  <c r="L85" i="8"/>
  <c r="AJ85" i="8" s="1"/>
  <c r="K86" i="8"/>
  <c r="O95" i="8"/>
  <c r="AM95" i="8" s="1"/>
  <c r="P96" i="8"/>
  <c r="AN96" i="8" s="1"/>
  <c r="M97" i="8"/>
  <c r="AK97" i="8" s="1"/>
  <c r="S98" i="8"/>
  <c r="AQ98" i="8" s="1"/>
  <c r="Q113" i="8"/>
  <c r="AO113" i="8" s="1"/>
  <c r="AQ115" i="8"/>
  <c r="L134" i="8"/>
  <c r="AJ134" i="8" s="1"/>
  <c r="AO137" i="8"/>
  <c r="K139" i="8"/>
  <c r="AS160" i="8"/>
  <c r="AM160" i="8"/>
  <c r="AL160" i="8"/>
  <c r="M56" i="8"/>
  <c r="AK56" i="8" s="1"/>
  <c r="U56" i="8"/>
  <c r="AS56" i="8" s="1"/>
  <c r="N57" i="8"/>
  <c r="AL57" i="8" s="1"/>
  <c r="V57" i="8"/>
  <c r="O58" i="8"/>
  <c r="AM58" i="8" s="1"/>
  <c r="P59" i="8"/>
  <c r="Q60" i="8"/>
  <c r="AO60" i="8" s="1"/>
  <c r="K62" i="8"/>
  <c r="S62" i="8"/>
  <c r="AQ62" i="8" s="1"/>
  <c r="L63" i="8"/>
  <c r="X63" i="8" s="1"/>
  <c r="T63" i="8"/>
  <c r="AR63" i="8" s="1"/>
  <c r="N64" i="8"/>
  <c r="AL64" i="8" s="1"/>
  <c r="U78" i="8"/>
  <c r="AS78" i="8" s="1"/>
  <c r="S82" i="8"/>
  <c r="AQ82" i="8" s="1"/>
  <c r="R83" i="8"/>
  <c r="AP83" i="8" s="1"/>
  <c r="O84" i="8"/>
  <c r="AM84" i="8" s="1"/>
  <c r="L86" i="8"/>
  <c r="X86" i="8" s="1"/>
  <c r="AK86" i="8"/>
  <c r="K90" i="8"/>
  <c r="P95" i="8"/>
  <c r="AN95" i="8" s="1"/>
  <c r="S96" i="8"/>
  <c r="AQ96" i="8" s="1"/>
  <c r="N97" i="8"/>
  <c r="AL97" i="8" s="1"/>
  <c r="T98" i="8"/>
  <c r="AR98" i="8" s="1"/>
  <c r="AT100" i="8"/>
  <c r="R113" i="8"/>
  <c r="AP113" i="8" s="1"/>
  <c r="K115" i="8"/>
  <c r="AS115" i="8"/>
  <c r="V116" i="8"/>
  <c r="AT116" i="8" s="1"/>
  <c r="AM119" i="8"/>
  <c r="O121" i="8"/>
  <c r="AM121" i="8" s="1"/>
  <c r="S122" i="8"/>
  <c r="AQ122" i="8" s="1"/>
  <c r="R126" i="8"/>
  <c r="AP126" i="8" s="1"/>
  <c r="AN129" i="8"/>
  <c r="M134" i="8"/>
  <c r="AK134" i="8" s="1"/>
  <c r="M135" i="8"/>
  <c r="AK135" i="8" s="1"/>
  <c r="L139" i="8"/>
  <c r="AJ139" i="8" s="1"/>
  <c r="AO169" i="8"/>
  <c r="N58" i="8"/>
  <c r="O59" i="8"/>
  <c r="AM59" i="8" s="1"/>
  <c r="V56" i="8"/>
  <c r="AT56" i="8" s="1"/>
  <c r="O57" i="8"/>
  <c r="P58" i="8"/>
  <c r="AN58" i="8" s="1"/>
  <c r="Q59" i="8"/>
  <c r="AO59" i="8" s="1"/>
  <c r="R60" i="8"/>
  <c r="AP60" i="8" s="1"/>
  <c r="L62" i="8"/>
  <c r="X62" i="8" s="1"/>
  <c r="T62" i="8"/>
  <c r="AR62" i="8" s="1"/>
  <c r="M63" i="8"/>
  <c r="AK63" i="8" s="1"/>
  <c r="V63" i="8"/>
  <c r="AT63" i="8" s="1"/>
  <c r="U82" i="8"/>
  <c r="AS82" i="8" s="1"/>
  <c r="S83" i="8"/>
  <c r="R84" i="8"/>
  <c r="N90" i="8"/>
  <c r="AL90" i="8" s="1"/>
  <c r="O94" i="8"/>
  <c r="AM94" i="8" s="1"/>
  <c r="R95" i="8"/>
  <c r="AP95" i="8" s="1"/>
  <c r="T96" i="8"/>
  <c r="AR96" i="8" s="1"/>
  <c r="O97" i="8"/>
  <c r="AM97" i="8" s="1"/>
  <c r="U98" i="8"/>
  <c r="AS98" i="8" s="1"/>
  <c r="P99" i="8"/>
  <c r="AN99" i="8" s="1"/>
  <c r="AL100" i="8"/>
  <c r="AT115" i="8"/>
  <c r="AN119" i="8"/>
  <c r="AI120" i="8"/>
  <c r="R121" i="8"/>
  <c r="AP121" i="8" s="1"/>
  <c r="T122" i="8"/>
  <c r="AR122" i="8" s="1"/>
  <c r="R124" i="8"/>
  <c r="AP124" i="8" s="1"/>
  <c r="K126" i="8"/>
  <c r="S126" i="8"/>
  <c r="AQ126" i="8" s="1"/>
  <c r="AQ129" i="8"/>
  <c r="U132" i="8"/>
  <c r="AS132" i="8" s="1"/>
  <c r="M132" i="8"/>
  <c r="AK132" i="8" s="1"/>
  <c r="S132" i="8"/>
  <c r="AQ132" i="8" s="1"/>
  <c r="K132" i="8"/>
  <c r="AI132" i="8" s="1"/>
  <c r="V132" i="8"/>
  <c r="AT132" i="8" s="1"/>
  <c r="N134" i="8"/>
  <c r="AL134" i="8" s="1"/>
  <c r="AM137" i="8"/>
  <c r="AR139" i="8"/>
  <c r="AR141" i="8"/>
  <c r="AS141" i="8"/>
  <c r="AO141" i="8"/>
  <c r="AO167" i="8"/>
  <c r="AR58" i="8"/>
  <c r="N63" i="8"/>
  <c r="AL63" i="8" s="1"/>
  <c r="Q86" i="8"/>
  <c r="AO86" i="8" s="1"/>
  <c r="S95" i="8"/>
  <c r="AQ95" i="8" s="1"/>
  <c r="U96" i="8"/>
  <c r="AS96" i="8" s="1"/>
  <c r="P97" i="8"/>
  <c r="AN97" i="8" s="1"/>
  <c r="V98" i="8"/>
  <c r="AT98" i="8" s="1"/>
  <c r="AP119" i="8"/>
  <c r="U122" i="8"/>
  <c r="AS122" i="8" s="1"/>
  <c r="M130" i="8"/>
  <c r="AK130" i="8" s="1"/>
  <c r="K130" i="8"/>
  <c r="O134" i="8"/>
  <c r="AM134" i="8" s="1"/>
  <c r="K141" i="8"/>
  <c r="W141" i="8" s="1"/>
  <c r="M141" i="8"/>
  <c r="AK141" i="8" s="1"/>
  <c r="L141" i="8"/>
  <c r="L155" i="8"/>
  <c r="AJ155" i="8" s="1"/>
  <c r="K155" i="8"/>
  <c r="AI155" i="8" s="1"/>
  <c r="K59" i="8"/>
  <c r="S59" i="8"/>
  <c r="AQ59" i="8" s="1"/>
  <c r="O63" i="8"/>
  <c r="AM63" i="8" s="1"/>
  <c r="R86" i="8"/>
  <c r="AP86" i="8" s="1"/>
  <c r="T95" i="8"/>
  <c r="AR95" i="8" s="1"/>
  <c r="V96" i="8"/>
  <c r="AT96" i="8" s="1"/>
  <c r="S97" i="8"/>
  <c r="AQ97" i="8" s="1"/>
  <c r="AR127" i="8"/>
  <c r="P134" i="8"/>
  <c r="AN134" i="8" s="1"/>
  <c r="AQ140" i="8"/>
  <c r="AN140" i="8"/>
  <c r="AJ140" i="8"/>
  <c r="R143" i="8"/>
  <c r="AP143" i="8" s="1"/>
  <c r="S143" i="8"/>
  <c r="AQ143" i="8" s="1"/>
  <c r="AT149" i="8"/>
  <c r="AR149" i="8"/>
  <c r="AN149" i="8"/>
  <c r="AT160" i="8"/>
  <c r="R59" i="8"/>
  <c r="AP59" i="8" s="1"/>
  <c r="R57" i="8"/>
  <c r="AP57" i="8" s="1"/>
  <c r="K58" i="8"/>
  <c r="S58" i="8"/>
  <c r="AQ58" i="8" s="1"/>
  <c r="L59" i="8"/>
  <c r="X59" i="8" s="1"/>
  <c r="T59" i="8"/>
  <c r="AR59" i="8" s="1"/>
  <c r="U60" i="8"/>
  <c r="AS60" i="8" s="1"/>
  <c r="O62" i="8"/>
  <c r="AM62" i="8" s="1"/>
  <c r="P63" i="8"/>
  <c r="AN63" i="8" s="1"/>
  <c r="S64" i="8"/>
  <c r="AQ64" i="8" s="1"/>
  <c r="O66" i="8"/>
  <c r="AM66" i="8" s="1"/>
  <c r="AP68" i="8"/>
  <c r="M78" i="8"/>
  <c r="L82" i="8"/>
  <c r="AJ82" i="8" s="1"/>
  <c r="T86" i="8"/>
  <c r="AR86" i="8" s="1"/>
  <c r="L95" i="8"/>
  <c r="AJ95" i="8" s="1"/>
  <c r="U95" i="8"/>
  <c r="AS95" i="8" s="1"/>
  <c r="M96" i="8"/>
  <c r="AK96" i="8" s="1"/>
  <c r="T97" i="8"/>
  <c r="AR97" i="8" s="1"/>
  <c r="N98" i="8"/>
  <c r="AL98" i="8" s="1"/>
  <c r="N109" i="8"/>
  <c r="K113" i="8"/>
  <c r="AI113" i="8" s="1"/>
  <c r="K117" i="8"/>
  <c r="AQ120" i="8"/>
  <c r="AO121" i="8"/>
  <c r="U121" i="8"/>
  <c r="AS121" i="8" s="1"/>
  <c r="M122" i="8"/>
  <c r="AK122" i="8" s="1"/>
  <c r="AN125" i="8"/>
  <c r="AM128" i="8"/>
  <c r="M143" i="8"/>
  <c r="AK143" i="8" s="1"/>
  <c r="AT154" i="8"/>
  <c r="AO154" i="8"/>
  <c r="AM159" i="8"/>
  <c r="R58" i="8"/>
  <c r="AP58" i="8" s="1"/>
  <c r="K57" i="8"/>
  <c r="L58" i="8"/>
  <c r="X58" i="8" s="1"/>
  <c r="M59" i="8"/>
  <c r="N60" i="8"/>
  <c r="AL60" i="8" s="1"/>
  <c r="Q63" i="8"/>
  <c r="AO63" i="8" s="1"/>
  <c r="T64" i="8"/>
  <c r="AR64" i="8" s="1"/>
  <c r="Q67" i="8"/>
  <c r="AO67" i="8" s="1"/>
  <c r="AR68" i="8"/>
  <c r="O78" i="8"/>
  <c r="AM78" i="8" s="1"/>
  <c r="M82" i="8"/>
  <c r="L83" i="8"/>
  <c r="AJ83" i="8" s="1"/>
  <c r="AR85" i="8"/>
  <c r="V86" i="8"/>
  <c r="AT86" i="8" s="1"/>
  <c r="T88" i="8"/>
  <c r="AR88" i="8" s="1"/>
  <c r="T94" i="8"/>
  <c r="AR94" i="8" s="1"/>
  <c r="M95" i="8"/>
  <c r="AK95" i="8" s="1"/>
  <c r="V95" i="8"/>
  <c r="AT95" i="8" s="1"/>
  <c r="N96" i="8"/>
  <c r="AL96" i="8" s="1"/>
  <c r="U97" i="8"/>
  <c r="AS97" i="8" s="1"/>
  <c r="O98" i="8"/>
  <c r="AM98" i="8" s="1"/>
  <c r="V99" i="8"/>
  <c r="AT99" i="8" s="1"/>
  <c r="AI108" i="8"/>
  <c r="Q109" i="8"/>
  <c r="AO110" i="8"/>
  <c r="AR111" i="8"/>
  <c r="AN115" i="8"/>
  <c r="K116" i="8"/>
  <c r="Q117" i="8"/>
  <c r="AO117" i="8" s="1"/>
  <c r="L121" i="8"/>
  <c r="AJ121" i="8" s="1"/>
  <c r="N122" i="8"/>
  <c r="AL122" i="8" s="1"/>
  <c r="O123" i="8"/>
  <c r="AM123" i="8" s="1"/>
  <c r="N124" i="8"/>
  <c r="AL124" i="8" s="1"/>
  <c r="P132" i="8"/>
  <c r="AN132" i="8" s="1"/>
  <c r="AO136" i="8"/>
  <c r="AI136" i="8"/>
  <c r="AQ136" i="8"/>
  <c r="AT136" i="8"/>
  <c r="AS138" i="8"/>
  <c r="AT138" i="8"/>
  <c r="AQ138" i="8"/>
  <c r="AN138" i="8"/>
  <c r="AO142" i="8"/>
  <c r="AP153" i="8"/>
  <c r="K161" i="8"/>
  <c r="AI161" i="8" s="1"/>
  <c r="AP161" i="8"/>
  <c r="AM163" i="8"/>
  <c r="AT170" i="8"/>
  <c r="P176" i="8"/>
  <c r="AN176" i="8" s="1"/>
  <c r="AO186" i="8"/>
  <c r="K190" i="8"/>
  <c r="W190" i="8" s="1"/>
  <c r="V190" i="8"/>
  <c r="AT190" i="8" s="1"/>
  <c r="P191" i="8"/>
  <c r="AN191" i="8" s="1"/>
  <c r="N192" i="8"/>
  <c r="AL192" i="8" s="1"/>
  <c r="AK195" i="8"/>
  <c r="O197" i="8"/>
  <c r="AM197" i="8" s="1"/>
  <c r="P198" i="8"/>
  <c r="AN198" i="8" s="1"/>
  <c r="O199" i="8"/>
  <c r="AM199" i="8" s="1"/>
  <c r="S205" i="8"/>
  <c r="AQ205" i="8" s="1"/>
  <c r="K212" i="8"/>
  <c r="K213" i="8"/>
  <c r="AI16" i="7"/>
  <c r="X19" i="7"/>
  <c r="X20" i="7"/>
  <c r="AP137" i="8"/>
  <c r="M147" i="8"/>
  <c r="AK147" i="8" s="1"/>
  <c r="AQ153" i="8"/>
  <c r="AO156" i="8"/>
  <c r="AN156" i="8"/>
  <c r="AR161" i="8"/>
  <c r="AN163" i="8"/>
  <c r="K164" i="8"/>
  <c r="K166" i="8"/>
  <c r="M169" i="8"/>
  <c r="AK169" i="8" s="1"/>
  <c r="AL174" i="8"/>
  <c r="L175" i="8"/>
  <c r="X175" i="8" s="1"/>
  <c r="R176" i="8"/>
  <c r="AP176" i="8" s="1"/>
  <c r="AQ186" i="8"/>
  <c r="S189" i="8"/>
  <c r="AQ189" i="8" s="1"/>
  <c r="M190" i="8"/>
  <c r="AK190" i="8" s="1"/>
  <c r="Q191" i="8"/>
  <c r="AO191" i="8" s="1"/>
  <c r="O192" i="8"/>
  <c r="AM192" i="8" s="1"/>
  <c r="K194" i="8"/>
  <c r="O196" i="8"/>
  <c r="AM196" i="8" s="1"/>
  <c r="P197" i="8"/>
  <c r="AN197" i="8" s="1"/>
  <c r="V198" i="8"/>
  <c r="AT198" i="8" s="1"/>
  <c r="R202" i="8"/>
  <c r="P203" i="8"/>
  <c r="AN203" i="8" s="1"/>
  <c r="M203" i="8"/>
  <c r="O212" i="8"/>
  <c r="AM212" i="8" s="1"/>
  <c r="AI215" i="8"/>
  <c r="R219" i="8"/>
  <c r="AP219" i="8" s="1"/>
  <c r="T219" i="8"/>
  <c r="AR219" i="8" s="1"/>
  <c r="L219" i="8"/>
  <c r="AJ219" i="8" s="1"/>
  <c r="AT225" i="8"/>
  <c r="V250" i="8"/>
  <c r="AT250" i="8" s="1"/>
  <c r="R250" i="8"/>
  <c r="Q250" i="8"/>
  <c r="AO250" i="8" s="1"/>
  <c r="L250" i="8"/>
  <c r="K250" i="8"/>
  <c r="AO269" i="8"/>
  <c r="AM269" i="8"/>
  <c r="T147" i="8"/>
  <c r="AR147" i="8" s="1"/>
  <c r="AS153" i="8"/>
  <c r="AT158" i="8"/>
  <c r="AO159" i="8"/>
  <c r="AS159" i="8"/>
  <c r="AO162" i="8"/>
  <c r="AM162" i="8"/>
  <c r="AP163" i="8"/>
  <c r="L164" i="8"/>
  <c r="AJ164" i="8" s="1"/>
  <c r="L166" i="8"/>
  <c r="X166" i="8" s="1"/>
  <c r="AN174" i="8"/>
  <c r="R175" i="8"/>
  <c r="AP175" i="8" s="1"/>
  <c r="V176" i="8"/>
  <c r="AT176" i="8" s="1"/>
  <c r="AS186" i="8"/>
  <c r="T189" i="8"/>
  <c r="N190" i="8"/>
  <c r="U191" i="8"/>
  <c r="AS191" i="8" s="1"/>
  <c r="P192" i="8"/>
  <c r="AN192" i="8" s="1"/>
  <c r="O194" i="8"/>
  <c r="AM194" i="8" s="1"/>
  <c r="P196" i="8"/>
  <c r="AN196" i="8" s="1"/>
  <c r="U197" i="8"/>
  <c r="AS197" i="8" s="1"/>
  <c r="P207" i="8"/>
  <c r="AN207" i="8" s="1"/>
  <c r="T207" i="8"/>
  <c r="AR207" i="8" s="1"/>
  <c r="R208" i="8"/>
  <c r="AP208" i="8" s="1"/>
  <c r="P208" i="8"/>
  <c r="AN208" i="8" s="1"/>
  <c r="AJ209" i="8"/>
  <c r="P212" i="8"/>
  <c r="AN212" i="8" s="1"/>
  <c r="AM214" i="8"/>
  <c r="AR214" i="8"/>
  <c r="AJ214" i="8"/>
  <c r="AP214" i="8"/>
  <c r="AS221" i="8"/>
  <c r="AP221" i="8"/>
  <c r="AO221" i="8"/>
  <c r="AP230" i="8"/>
  <c r="AP232" i="8"/>
  <c r="AJ233" i="8"/>
  <c r="AJ236" i="8"/>
  <c r="Y18" i="7"/>
  <c r="AI264" i="8"/>
  <c r="AP264" i="8"/>
  <c r="AN264" i="8"/>
  <c r="U144" i="8"/>
  <c r="AS144" i="8" s="1"/>
  <c r="AO150" i="8"/>
  <c r="AR150" i="8"/>
  <c r="AT150" i="8"/>
  <c r="AT156" i="8"/>
  <c r="AP162" i="8"/>
  <c r="AQ163" i="8"/>
  <c r="AM164" i="8"/>
  <c r="AN164" i="8"/>
  <c r="AJ165" i="8"/>
  <c r="AN169" i="8"/>
  <c r="AM169" i="8"/>
  <c r="AN171" i="8"/>
  <c r="U171" i="8"/>
  <c r="AS171" i="8" s="1"/>
  <c r="K173" i="8"/>
  <c r="W173" i="8" s="1"/>
  <c r="AR174" i="8"/>
  <c r="N180" i="8"/>
  <c r="AL180" i="8" s="1"/>
  <c r="O181" i="8"/>
  <c r="AM181" i="8" s="1"/>
  <c r="AM182" i="8"/>
  <c r="O184" i="8"/>
  <c r="AM184" i="8" s="1"/>
  <c r="AR186" i="8"/>
  <c r="K189" i="8"/>
  <c r="U189" i="8"/>
  <c r="AS189" i="8" s="1"/>
  <c r="O190" i="8"/>
  <c r="AM190" i="8" s="1"/>
  <c r="V191" i="8"/>
  <c r="AT191" i="8" s="1"/>
  <c r="Q192" i="8"/>
  <c r="AO192" i="8" s="1"/>
  <c r="P194" i="8"/>
  <c r="AN194" i="8" s="1"/>
  <c r="U196" i="8"/>
  <c r="AS196" i="8" s="1"/>
  <c r="V197" i="8"/>
  <c r="AT197" i="8" s="1"/>
  <c r="AN199" i="8"/>
  <c r="L200" i="8"/>
  <c r="AJ200" i="8" s="1"/>
  <c r="L202" i="8"/>
  <c r="AJ202" i="8" s="1"/>
  <c r="T202" i="8"/>
  <c r="AR202" i="8" s="1"/>
  <c r="O203" i="8"/>
  <c r="AM203" i="8" s="1"/>
  <c r="M207" i="8"/>
  <c r="AK207" i="8" s="1"/>
  <c r="M208" i="8"/>
  <c r="AK208" i="8" s="1"/>
  <c r="T212" i="8"/>
  <c r="AR212" i="8" s="1"/>
  <c r="AP215" i="8"/>
  <c r="AK215" i="8"/>
  <c r="O219" i="8"/>
  <c r="AM219" i="8" s="1"/>
  <c r="AS224" i="8"/>
  <c r="AL230" i="8"/>
  <c r="AO230" i="8"/>
  <c r="X17" i="7"/>
  <c r="AA20" i="7"/>
  <c r="AL238" i="8"/>
  <c r="AM240" i="8"/>
  <c r="AP240" i="8"/>
  <c r="AN240" i="8"/>
  <c r="AK240" i="8"/>
  <c r="X22" i="7"/>
  <c r="W241" i="8"/>
  <c r="AX28" i="7" s="1"/>
  <c r="AO244" i="8"/>
  <c r="AD24" i="7"/>
  <c r="P205" i="8"/>
  <c r="T205" i="8"/>
  <c r="AR205" i="8" s="1"/>
  <c r="AQ209" i="8"/>
  <c r="AS209" i="8"/>
  <c r="AP209" i="8"/>
  <c r="AF9" i="7"/>
  <c r="AA18" i="7"/>
  <c r="AN237" i="8"/>
  <c r="V251" i="8"/>
  <c r="AI38" i="7" s="1"/>
  <c r="R251" i="8"/>
  <c r="Q284" i="8"/>
  <c r="AO284" i="8" s="1"/>
  <c r="U284" i="8"/>
  <c r="AS284" i="8" s="1"/>
  <c r="L284" i="8"/>
  <c r="X284" i="8" s="1"/>
  <c r="R284" i="8"/>
  <c r="AP284" i="8" s="1"/>
  <c r="O284" i="8"/>
  <c r="AM284" i="8" s="1"/>
  <c r="V284" i="8"/>
  <c r="AT284" i="8" s="1"/>
  <c r="T284" i="8"/>
  <c r="AR284" i="8" s="1"/>
  <c r="S284" i="8"/>
  <c r="AQ284" i="8" s="1"/>
  <c r="P284" i="8"/>
  <c r="AN284" i="8" s="1"/>
  <c r="N284" i="8"/>
  <c r="AL284" i="8" s="1"/>
  <c r="M284" i="8"/>
  <c r="AT139" i="8"/>
  <c r="AI153" i="8"/>
  <c r="AT155" i="8"/>
  <c r="AM155" i="8"/>
  <c r="AP157" i="8"/>
  <c r="AK157" i="8"/>
  <c r="AI163" i="8"/>
  <c r="AT163" i="8"/>
  <c r="AS164" i="8"/>
  <c r="AS166" i="8"/>
  <c r="AN168" i="8"/>
  <c r="AT168" i="8"/>
  <c r="AQ169" i="8"/>
  <c r="L171" i="8"/>
  <c r="AJ171" i="8" s="1"/>
  <c r="AT174" i="8"/>
  <c r="T180" i="8"/>
  <c r="AR180" i="8" s="1"/>
  <c r="U181" i="8"/>
  <c r="AS181" i="8" s="1"/>
  <c r="U182" i="8"/>
  <c r="AS182" i="8" s="1"/>
  <c r="U184" i="8"/>
  <c r="AS184" i="8" s="1"/>
  <c r="T187" i="8"/>
  <c r="AR187" i="8" s="1"/>
  <c r="N189" i="8"/>
  <c r="AL189" i="8" s="1"/>
  <c r="Q190" i="8"/>
  <c r="AO190" i="8" s="1"/>
  <c r="K191" i="8"/>
  <c r="V192" i="8"/>
  <c r="AT192" i="8" s="1"/>
  <c r="U194" i="8"/>
  <c r="AS194" i="8" s="1"/>
  <c r="K199" i="8"/>
  <c r="W199" i="8" s="1"/>
  <c r="AQ199" i="8"/>
  <c r="N202" i="8"/>
  <c r="AL202" i="8" s="1"/>
  <c r="T203" i="8"/>
  <c r="AR203" i="8" s="1"/>
  <c r="M205" i="8"/>
  <c r="O207" i="8"/>
  <c r="AM207" i="8" s="1"/>
  <c r="O208" i="8"/>
  <c r="AM208" i="8" s="1"/>
  <c r="AK214" i="8"/>
  <c r="AS214" i="8"/>
  <c r="AQ215" i="8"/>
  <c r="AR215" i="8"/>
  <c r="AQ225" i="8"/>
  <c r="AM225" i="8"/>
  <c r="AL225" i="8"/>
  <c r="AP225" i="8"/>
  <c r="AT229" i="8"/>
  <c r="AN229" i="8"/>
  <c r="AM229" i="8"/>
  <c r="AP229" i="8"/>
  <c r="AE11" i="7"/>
  <c r="AI232" i="8"/>
  <c r="X15" i="7"/>
  <c r="AP258" i="8"/>
  <c r="AN258" i="8"/>
  <c r="AK258" i="8"/>
  <c r="AJ258" i="8"/>
  <c r="AI258" i="8"/>
  <c r="AR258" i="8"/>
  <c r="AM161" i="8"/>
  <c r="AJ163" i="8"/>
  <c r="N191" i="8"/>
  <c r="M199" i="8"/>
  <c r="AK199" i="8" s="1"/>
  <c r="N205" i="8"/>
  <c r="AL205" i="8" s="1"/>
  <c r="AK224" i="8"/>
  <c r="K225" i="8"/>
  <c r="W225" i="8" s="1"/>
  <c r="AX12" i="7" s="1"/>
  <c r="M225" i="8"/>
  <c r="Z9" i="7" s="1"/>
  <c r="L225" i="8"/>
  <c r="Y9" i="7" s="1"/>
  <c r="AJ232" i="8"/>
  <c r="AO237" i="8"/>
  <c r="AD19" i="7"/>
  <c r="U260" i="8"/>
  <c r="AH47" i="7" s="1"/>
  <c r="V260" i="8"/>
  <c r="AT260" i="8" s="1"/>
  <c r="T260" i="8"/>
  <c r="R260" i="8"/>
  <c r="P260" i="8"/>
  <c r="O260" i="8"/>
  <c r="AM260" i="8" s="1"/>
  <c r="N260" i="8"/>
  <c r="L260" i="8"/>
  <c r="AJ260" i="8" s="1"/>
  <c r="AJ161" i="8"/>
  <c r="AN161" i="8"/>
  <c r="AL163" i="8"/>
  <c r="AQ165" i="8"/>
  <c r="M168" i="8"/>
  <c r="U190" i="8"/>
  <c r="AS190" i="8" s="1"/>
  <c r="O191" i="8"/>
  <c r="AM191" i="8" s="1"/>
  <c r="K192" i="8"/>
  <c r="N199" i="8"/>
  <c r="AL199" i="8" s="1"/>
  <c r="O205" i="8"/>
  <c r="AM205" i="8" s="1"/>
  <c r="O213" i="8"/>
  <c r="AM213" i="8" s="1"/>
  <c r="Q213" i="8"/>
  <c r="AO213" i="8" s="1"/>
  <c r="AN226" i="8"/>
  <c r="AR229" i="8"/>
  <c r="AG11" i="7"/>
  <c r="AG13" i="7"/>
  <c r="AR231" i="8"/>
  <c r="AT237" i="8"/>
  <c r="AP237" i="8"/>
  <c r="AI21" i="7"/>
  <c r="AT239" i="8"/>
  <c r="W243" i="8"/>
  <c r="AX30" i="7" s="1"/>
  <c r="X23" i="7"/>
  <c r="X11" i="7"/>
  <c r="AG20" i="7"/>
  <c r="AJ239" i="8"/>
  <c r="AK243" i="8"/>
  <c r="AT243" i="8"/>
  <c r="AR244" i="8"/>
  <c r="AJ245" i="8"/>
  <c r="AS246" i="8"/>
  <c r="AM249" i="8"/>
  <c r="S253" i="8"/>
  <c r="AF41" i="7" s="1"/>
  <c r="AS254" i="8"/>
  <c r="V261" i="8"/>
  <c r="R262" i="8"/>
  <c r="R263" i="8"/>
  <c r="W264" i="8"/>
  <c r="X34" i="7"/>
  <c r="AN265" i="8"/>
  <c r="AP54" i="7" s="1"/>
  <c r="AM266" i="8"/>
  <c r="AL268" i="8"/>
  <c r="S270" i="8"/>
  <c r="AQ270" i="8" s="1"/>
  <c r="V272" i="8"/>
  <c r="AT272" i="8" s="1"/>
  <c r="M276" i="8"/>
  <c r="AK276" i="8" s="1"/>
  <c r="AO278" i="8"/>
  <c r="V280" i="8"/>
  <c r="AT280" i="8" s="1"/>
  <c r="O280" i="8"/>
  <c r="AM280" i="8" s="1"/>
  <c r="P283" i="8"/>
  <c r="U285" i="8"/>
  <c r="AS285" i="8" s="1"/>
  <c r="N285" i="8"/>
  <c r="AL285" i="8" s="1"/>
  <c r="AL243" i="8"/>
  <c r="AO268" i="8"/>
  <c r="U270" i="8"/>
  <c r="AL224" i="8"/>
  <c r="AK229" i="8"/>
  <c r="AS229" i="8"/>
  <c r="AQ230" i="8"/>
  <c r="AF12" i="7"/>
  <c r="AN235" i="8"/>
  <c r="AL239" i="8"/>
  <c r="AG22" i="7"/>
  <c r="AM243" i="8"/>
  <c r="K249" i="8"/>
  <c r="V253" i="8"/>
  <c r="AI41" i="7" s="1"/>
  <c r="V262" i="8"/>
  <c r="AI267" i="8"/>
  <c r="AQ268" i="8"/>
  <c r="K270" i="8"/>
  <c r="Q276" i="8"/>
  <c r="AO276" i="8" s="1"/>
  <c r="AK279" i="8"/>
  <c r="S283" i="8"/>
  <c r="T211" i="8"/>
  <c r="AR211" i="8" s="1"/>
  <c r="W224" i="8"/>
  <c r="AX11" i="7" s="1"/>
  <c r="X8" i="7"/>
  <c r="AN224" i="8"/>
  <c r="AJ228" i="8"/>
  <c r="AK230" i="8"/>
  <c r="AQ238" i="8"/>
  <c r="AI238" i="8"/>
  <c r="AO243" i="8"/>
  <c r="L249" i="8"/>
  <c r="X249" i="8" s="1"/>
  <c r="AS249" i="8"/>
  <c r="L253" i="8"/>
  <c r="AJ253" i="8" s="1"/>
  <c r="V259" i="8"/>
  <c r="L261" i="8"/>
  <c r="AL267" i="8"/>
  <c r="AR268" i="8"/>
  <c r="L270" i="8"/>
  <c r="AJ270" i="8" s="1"/>
  <c r="AL279" i="8"/>
  <c r="AN286" i="8"/>
  <c r="R288" i="8"/>
  <c r="AP288" i="8" s="1"/>
  <c r="N288" i="8"/>
  <c r="AL288" i="8" s="1"/>
  <c r="M288" i="8"/>
  <c r="AK288" i="8" s="1"/>
  <c r="V288" i="8"/>
  <c r="AT288" i="8" s="1"/>
  <c r="S288" i="8"/>
  <c r="AQ288" i="8" s="1"/>
  <c r="AH11" i="7"/>
  <c r="AL228" i="8"/>
  <c r="AM232" i="8"/>
  <c r="AI235" i="8"/>
  <c r="AM236" i="8"/>
  <c r="AJ237" i="8"/>
  <c r="Y19" i="7"/>
  <c r="AG19" i="7"/>
  <c r="AP243" i="8"/>
  <c r="X24" i="7"/>
  <c r="M249" i="8"/>
  <c r="AG29" i="7"/>
  <c r="AO267" i="8"/>
  <c r="AS268" i="8"/>
  <c r="M270" i="8"/>
  <c r="AK270" i="8" s="1"/>
  <c r="T283" i="8"/>
  <c r="L283" i="8"/>
  <c r="X283" i="8" s="1"/>
  <c r="AY60" i="7" s="1"/>
  <c r="Q283" i="8"/>
  <c r="O283" i="8"/>
  <c r="V283" i="8"/>
  <c r="M286" i="8"/>
  <c r="K286" i="8"/>
  <c r="AL294" i="8"/>
  <c r="AV294" i="8" s="1"/>
  <c r="AS294" i="8"/>
  <c r="AR228" i="8"/>
  <c r="X16" i="7"/>
  <c r="AE16" i="7"/>
  <c r="AN236" i="8"/>
  <c r="AP23" i="7" s="1"/>
  <c r="AQ243" i="8"/>
  <c r="W244" i="8"/>
  <c r="AX31" i="7" s="1"/>
  <c r="AI246" i="8"/>
  <c r="X25" i="7"/>
  <c r="N249" i="8"/>
  <c r="AL249" i="8" s="1"/>
  <c r="L262" i="8"/>
  <c r="AP267" i="8"/>
  <c r="AT268" i="8"/>
  <c r="O270" i="8"/>
  <c r="AS279" i="8"/>
  <c r="AJ279" i="8"/>
  <c r="AR279" i="8"/>
  <c r="W221" i="8"/>
  <c r="AT224" i="8"/>
  <c r="AO229" i="8"/>
  <c r="AD11" i="7"/>
  <c r="X18" i="7"/>
  <c r="AO236" i="8"/>
  <c r="AQ239" i="8"/>
  <c r="AS239" i="8"/>
  <c r="AH21" i="7"/>
  <c r="AR243" i="8"/>
  <c r="AM246" i="8"/>
  <c r="AB25" i="7"/>
  <c r="AQ246" i="8"/>
  <c r="N262" i="8"/>
  <c r="AQ267" i="8"/>
  <c r="AJ268" i="8"/>
  <c r="Q270" i="8"/>
  <c r="Q282" i="8"/>
  <c r="AD62" i="7" s="1"/>
  <c r="M282" i="8"/>
  <c r="T282" i="8"/>
  <c r="AG62" i="7" s="1"/>
  <c r="M283" i="8"/>
  <c r="AQ287" i="8"/>
  <c r="T291" i="8"/>
  <c r="AR291" i="8" s="1"/>
  <c r="L291" i="8"/>
  <c r="X291" i="8" s="1"/>
  <c r="V291" i="8"/>
  <c r="AT291" i="8" s="1"/>
  <c r="AI287" i="8"/>
  <c r="P291" i="8"/>
  <c r="AO65" i="8"/>
  <c r="Y55" i="8"/>
  <c r="Y256" i="8" s="1"/>
  <c r="AT60" i="8"/>
  <c r="AL62" i="8"/>
  <c r="V65" i="8"/>
  <c r="V71" i="8"/>
  <c r="P71" i="8"/>
  <c r="AN71" i="8" s="1"/>
  <c r="U71" i="8"/>
  <c r="AS71" i="8" s="1"/>
  <c r="O71" i="8"/>
  <c r="T71" i="8"/>
  <c r="N71" i="8"/>
  <c r="S71" i="8"/>
  <c r="AQ71" i="8" s="1"/>
  <c r="M71" i="8"/>
  <c r="R71" i="8"/>
  <c r="L71" i="8"/>
  <c r="Q71" i="8"/>
  <c r="AO71" i="8" s="1"/>
  <c r="K71" i="8"/>
  <c r="P77" i="8"/>
  <c r="O77" i="8"/>
  <c r="T77" i="8"/>
  <c r="N77" i="8"/>
  <c r="S77" i="8"/>
  <c r="AQ77" i="8" s="1"/>
  <c r="M77" i="8"/>
  <c r="AK77" i="8" s="1"/>
  <c r="R77" i="8"/>
  <c r="AP77" i="8" s="1"/>
  <c r="L77" i="8"/>
  <c r="Q77" i="8"/>
  <c r="K77" i="8"/>
  <c r="AT89" i="8"/>
  <c r="AO84" i="8"/>
  <c r="AM61" i="8"/>
  <c r="O65" i="8"/>
  <c r="AM65" i="8" s="1"/>
  <c r="AS67" i="8"/>
  <c r="P65" i="8"/>
  <c r="AN65" i="8" s="1"/>
  <c r="V67" i="8"/>
  <c r="P67" i="8"/>
  <c r="AN67" i="8" s="1"/>
  <c r="T67" i="8"/>
  <c r="N67" i="8"/>
  <c r="S67" i="8"/>
  <c r="AQ67" i="8" s="1"/>
  <c r="M67" i="8"/>
  <c r="R67" i="8"/>
  <c r="L67" i="8"/>
  <c r="V76" i="8"/>
  <c r="P76" i="8"/>
  <c r="AN76" i="8" s="1"/>
  <c r="U76" i="8"/>
  <c r="AS76" i="8" s="1"/>
  <c r="O76" i="8"/>
  <c r="T76" i="8"/>
  <c r="N76" i="8"/>
  <c r="S76" i="8"/>
  <c r="AQ76" i="8" s="1"/>
  <c r="M76" i="8"/>
  <c r="AK76" i="8" s="1"/>
  <c r="R76" i="8"/>
  <c r="L76" i="8"/>
  <c r="Q76" i="8"/>
  <c r="AO76" i="8" s="1"/>
  <c r="K76" i="8"/>
  <c r="S92" i="8"/>
  <c r="M92" i="8"/>
  <c r="R92" i="8"/>
  <c r="AP92" i="8" s="1"/>
  <c r="L92" i="8"/>
  <c r="X92" i="8" s="1"/>
  <c r="U92" i="8"/>
  <c r="O92" i="8"/>
  <c r="V92" i="8"/>
  <c r="T92" i="8"/>
  <c r="AR92" i="8" s="1"/>
  <c r="Q92" i="8"/>
  <c r="AO92" i="8" s="1"/>
  <c r="P92" i="8"/>
  <c r="AN92" i="8" s="1"/>
  <c r="N92" i="8"/>
  <c r="K92" i="8"/>
  <c r="X111" i="8"/>
  <c r="AS63" i="8"/>
  <c r="AO64" i="8"/>
  <c r="AN66" i="8"/>
  <c r="K67" i="8"/>
  <c r="N68" i="8"/>
  <c r="M68" i="8"/>
  <c r="L68" i="8"/>
  <c r="X287" i="8"/>
  <c r="AY62" i="7" s="1"/>
  <c r="X267" i="8"/>
  <c r="AY54" i="7" s="1"/>
  <c r="X268" i="8"/>
  <c r="AY55" i="7" s="1"/>
  <c r="X269" i="8"/>
  <c r="AY56" i="7" s="1"/>
  <c r="X266" i="8"/>
  <c r="AY53" i="7" s="1"/>
  <c r="X264" i="8"/>
  <c r="AY42" i="7"/>
  <c r="X246" i="8"/>
  <c r="AY33" i="7" s="1"/>
  <c r="X247" i="8"/>
  <c r="AY34" i="7" s="1"/>
  <c r="X258" i="8"/>
  <c r="AY44" i="7" s="1"/>
  <c r="X243" i="8"/>
  <c r="AY30" i="7" s="1"/>
  <c r="X239" i="8"/>
  <c r="X245" i="8"/>
  <c r="AY32" i="7" s="1"/>
  <c r="X244" i="8"/>
  <c r="AY31" i="7" s="1"/>
  <c r="X242" i="8"/>
  <c r="AY29" i="7" s="1"/>
  <c r="X236" i="8"/>
  <c r="AY23" i="7" s="1"/>
  <c r="X232" i="8"/>
  <c r="AY19" i="7" s="1"/>
  <c r="X241" i="8"/>
  <c r="AY28" i="7" s="1"/>
  <c r="X240" i="8"/>
  <c r="X226" i="8"/>
  <c r="AY13" i="7" s="1"/>
  <c r="X222" i="8"/>
  <c r="X235" i="8"/>
  <c r="AY22" i="7" s="1"/>
  <c r="X252" i="8"/>
  <c r="AY39" i="7" s="1"/>
  <c r="X167" i="8"/>
  <c r="X174" i="8"/>
  <c r="X159" i="8"/>
  <c r="X153" i="8"/>
  <c r="X156" i="8"/>
  <c r="X165" i="8"/>
  <c r="X170" i="8"/>
  <c r="X160" i="8"/>
  <c r="X154" i="8"/>
  <c r="X142" i="8"/>
  <c r="X136" i="8"/>
  <c r="X150" i="8"/>
  <c r="X140" i="8"/>
  <c r="X138" i="8"/>
  <c r="X163" i="8"/>
  <c r="X131" i="8"/>
  <c r="X130" i="8"/>
  <c r="AS59" i="8"/>
  <c r="AP56" i="8"/>
  <c r="T66" i="8"/>
  <c r="AR66" i="8" s="1"/>
  <c r="N66" i="8"/>
  <c r="AL66" i="8" s="1"/>
  <c r="S66" i="8"/>
  <c r="AQ66" i="8" s="1"/>
  <c r="M66" i="8"/>
  <c r="R66" i="8"/>
  <c r="L66" i="8"/>
  <c r="X66" i="8" s="1"/>
  <c r="U66" i="8"/>
  <c r="AS66" i="8" s="1"/>
  <c r="K68" i="8"/>
  <c r="V74" i="8"/>
  <c r="P74" i="8"/>
  <c r="AN74" i="8" s="1"/>
  <c r="U74" i="8"/>
  <c r="O74" i="8"/>
  <c r="T74" i="8"/>
  <c r="N74" i="8"/>
  <c r="S74" i="8"/>
  <c r="AQ74" i="8" s="1"/>
  <c r="M74" i="8"/>
  <c r="R74" i="8"/>
  <c r="L74" i="8"/>
  <c r="Q74" i="8"/>
  <c r="AO74" i="8" s="1"/>
  <c r="K74" i="8"/>
  <c r="W85" i="8"/>
  <c r="AP85" i="8"/>
  <c r="AT87" i="8"/>
  <c r="T65" i="8"/>
  <c r="N65" i="8"/>
  <c r="R65" i="8"/>
  <c r="L65" i="8"/>
  <c r="S65" i="8"/>
  <c r="AQ65" i="8" s="1"/>
  <c r="V69" i="8"/>
  <c r="P69" i="8"/>
  <c r="U69" i="8"/>
  <c r="O69" i="8"/>
  <c r="T69" i="8"/>
  <c r="N69" i="8"/>
  <c r="S69" i="8"/>
  <c r="AQ69" i="8" s="1"/>
  <c r="M69" i="8"/>
  <c r="R69" i="8"/>
  <c r="L69" i="8"/>
  <c r="AO82" i="8"/>
  <c r="AP98" i="8"/>
  <c r="AQ57" i="8"/>
  <c r="O64" i="8"/>
  <c r="K65" i="8"/>
  <c r="K69" i="8"/>
  <c r="V72" i="8"/>
  <c r="P72" i="8"/>
  <c r="AN72" i="8" s="1"/>
  <c r="U72" i="8"/>
  <c r="AS72" i="8" s="1"/>
  <c r="O72" i="8"/>
  <c r="T72" i="8"/>
  <c r="N72" i="8"/>
  <c r="S72" i="8"/>
  <c r="AQ72" i="8" s="1"/>
  <c r="M72" i="8"/>
  <c r="R72" i="8"/>
  <c r="L72" i="8"/>
  <c r="Q72" i="8"/>
  <c r="AO72" i="8" s="1"/>
  <c r="K72" i="8"/>
  <c r="AN93" i="8"/>
  <c r="AT93" i="8"/>
  <c r="AP93" i="8"/>
  <c r="AS93" i="8"/>
  <c r="AR93" i="8"/>
  <c r="AQ93" i="8"/>
  <c r="AO93" i="8"/>
  <c r="AQ85" i="8"/>
  <c r="Q87" i="8"/>
  <c r="AO87" i="8" s="1"/>
  <c r="M93" i="8"/>
  <c r="L93" i="8"/>
  <c r="X93" i="8" s="1"/>
  <c r="O93" i="8"/>
  <c r="AM93" i="8" s="1"/>
  <c r="AP96" i="8"/>
  <c r="AP100" i="8"/>
  <c r="AN68" i="8"/>
  <c r="AI85" i="8"/>
  <c r="T87" i="8"/>
  <c r="AR87" i="8" s="1"/>
  <c r="P90" i="8"/>
  <c r="AN90" i="8" s="1"/>
  <c r="K93" i="8"/>
  <c r="AO95" i="8"/>
  <c r="AM99" i="8"/>
  <c r="AN110" i="8"/>
  <c r="X115" i="8"/>
  <c r="AO68" i="8"/>
  <c r="AO69" i="8"/>
  <c r="N78" i="8"/>
  <c r="T78" i="8"/>
  <c r="N82" i="8"/>
  <c r="T82" i="8"/>
  <c r="N83" i="8"/>
  <c r="T83" i="8"/>
  <c r="N84" i="8"/>
  <c r="T84" i="8"/>
  <c r="Q89" i="8"/>
  <c r="AO89" i="8" s="1"/>
  <c r="N93" i="8"/>
  <c r="AL93" i="8" s="1"/>
  <c r="AT94" i="8"/>
  <c r="AP97" i="8"/>
  <c r="AO112" i="8"/>
  <c r="S87" i="8"/>
  <c r="M87" i="8"/>
  <c r="R87" i="8"/>
  <c r="L87" i="8"/>
  <c r="X87" i="8" s="1"/>
  <c r="U87" i="8"/>
  <c r="AS87" i="8" s="1"/>
  <c r="O87" i="8"/>
  <c r="AM87" i="8" s="1"/>
  <c r="AO100" i="8"/>
  <c r="AN100" i="8"/>
  <c r="AM100" i="8"/>
  <c r="AS100" i="8"/>
  <c r="AK100" i="8"/>
  <c r="AR100" i="8"/>
  <c r="AJ100" i="8"/>
  <c r="AQ100" i="8"/>
  <c r="AI100" i="8"/>
  <c r="AM130" i="8"/>
  <c r="AQ68" i="8"/>
  <c r="AS77" i="8"/>
  <c r="P78" i="8"/>
  <c r="V78" i="8"/>
  <c r="P82" i="8"/>
  <c r="V82" i="8"/>
  <c r="P83" i="8"/>
  <c r="V83" i="8"/>
  <c r="P84" i="8"/>
  <c r="V84" i="8"/>
  <c r="AT85" i="8"/>
  <c r="AL85" i="8"/>
  <c r="AS85" i="8"/>
  <c r="AM85" i="8"/>
  <c r="K87" i="8"/>
  <c r="S88" i="8"/>
  <c r="AQ88" i="8" s="1"/>
  <c r="M88" i="8"/>
  <c r="R88" i="8"/>
  <c r="L88" i="8"/>
  <c r="X88" i="8" s="1"/>
  <c r="U88" i="8"/>
  <c r="O88" i="8"/>
  <c r="AM88" i="8" s="1"/>
  <c r="AL88" i="8"/>
  <c r="N87" i="8"/>
  <c r="S89" i="8"/>
  <c r="M89" i="8"/>
  <c r="R89" i="8"/>
  <c r="L89" i="8"/>
  <c r="X89" i="8" s="1"/>
  <c r="U89" i="8"/>
  <c r="O89" i="8"/>
  <c r="X100" i="8"/>
  <c r="X108" i="8"/>
  <c r="K78" i="8"/>
  <c r="K82" i="8"/>
  <c r="K83" i="8"/>
  <c r="K84" i="8"/>
  <c r="P87" i="8"/>
  <c r="K89" i="8"/>
  <c r="S90" i="8"/>
  <c r="AQ90" i="8" s="1"/>
  <c r="M90" i="8"/>
  <c r="R90" i="8"/>
  <c r="L90" i="8"/>
  <c r="X90" i="8" s="1"/>
  <c r="U90" i="8"/>
  <c r="AO119" i="8"/>
  <c r="U86" i="8"/>
  <c r="N101" i="8"/>
  <c r="T101" i="8"/>
  <c r="AR101" i="8" s="1"/>
  <c r="AQ101" i="8"/>
  <c r="N102" i="8"/>
  <c r="T102" i="8"/>
  <c r="AR102" i="8" s="1"/>
  <c r="AQ102" i="8"/>
  <c r="N103" i="8"/>
  <c r="T103" i="8"/>
  <c r="AR103" i="8" s="1"/>
  <c r="AQ103" i="8"/>
  <c r="N104" i="8"/>
  <c r="T104" i="8"/>
  <c r="AR104" i="8" s="1"/>
  <c r="AQ104" i="8"/>
  <c r="N105" i="8"/>
  <c r="T105" i="8"/>
  <c r="AR105" i="8" s="1"/>
  <c r="AQ105" i="8"/>
  <c r="N106" i="8"/>
  <c r="T106" i="8"/>
  <c r="AR106" i="8" s="1"/>
  <c r="AQ106" i="8"/>
  <c r="N107" i="8"/>
  <c r="T107" i="8"/>
  <c r="AR107" i="8" s="1"/>
  <c r="AQ107" i="8"/>
  <c r="AJ108" i="8"/>
  <c r="AR108" i="8"/>
  <c r="O109" i="8"/>
  <c r="U109" i="8"/>
  <c r="AN111" i="8"/>
  <c r="O112" i="8"/>
  <c r="V113" i="8"/>
  <c r="P113" i="8"/>
  <c r="U113" i="8"/>
  <c r="AS113" i="8" s="1"/>
  <c r="O113" i="8"/>
  <c r="T113" i="8"/>
  <c r="N113" i="8"/>
  <c r="S113" i="8"/>
  <c r="AQ113" i="8" s="1"/>
  <c r="V114" i="8"/>
  <c r="P114" i="8"/>
  <c r="U114" i="8"/>
  <c r="O114" i="8"/>
  <c r="T114" i="8"/>
  <c r="N114" i="8"/>
  <c r="S114" i="8"/>
  <c r="AQ114" i="8" s="1"/>
  <c r="O115" i="8"/>
  <c r="N115" i="8"/>
  <c r="L116" i="8"/>
  <c r="X116" i="8" s="1"/>
  <c r="R117" i="8"/>
  <c r="AP117" i="8" s="1"/>
  <c r="AO123" i="8"/>
  <c r="O101" i="8"/>
  <c r="AM101" i="8" s="1"/>
  <c r="U101" i="8"/>
  <c r="AS101" i="8" s="1"/>
  <c r="O102" i="8"/>
  <c r="AM102" i="8" s="1"/>
  <c r="U102" i="8"/>
  <c r="AS102" i="8" s="1"/>
  <c r="O103" i="8"/>
  <c r="U103" i="8"/>
  <c r="O104" i="8"/>
  <c r="AM104" i="8" s="1"/>
  <c r="U104" i="8"/>
  <c r="O105" i="8"/>
  <c r="AM105" i="8" s="1"/>
  <c r="U105" i="8"/>
  <c r="O106" i="8"/>
  <c r="AM106" i="8" s="1"/>
  <c r="U106" i="8"/>
  <c r="O107" i="8"/>
  <c r="U107" i="8"/>
  <c r="AK108" i="8"/>
  <c r="AS108" i="8"/>
  <c r="P109" i="8"/>
  <c r="V109" i="8"/>
  <c r="AP110" i="8"/>
  <c r="X110" i="8"/>
  <c r="AQ110" i="8"/>
  <c r="AP120" i="8"/>
  <c r="X125" i="8"/>
  <c r="P101" i="8"/>
  <c r="AN101" i="8" s="1"/>
  <c r="V101" i="8"/>
  <c r="P102" i="8"/>
  <c r="V102" i="8"/>
  <c r="P103" i="8"/>
  <c r="AN103" i="8" s="1"/>
  <c r="V103" i="8"/>
  <c r="P104" i="8"/>
  <c r="V104" i="8"/>
  <c r="P105" i="8"/>
  <c r="AN105" i="8" s="1"/>
  <c r="V105" i="8"/>
  <c r="P106" i="8"/>
  <c r="AN106" i="8" s="1"/>
  <c r="V106" i="8"/>
  <c r="P107" i="8"/>
  <c r="AN107" i="8" s="1"/>
  <c r="V107" i="8"/>
  <c r="AL108" i="8"/>
  <c r="AT108" i="8"/>
  <c r="AI110" i="8"/>
  <c r="AR110" i="8"/>
  <c r="AS111" i="8"/>
  <c r="AK111" i="8"/>
  <c r="AQ111" i="8"/>
  <c r="AI111" i="8"/>
  <c r="AP111" i="8"/>
  <c r="U117" i="8"/>
  <c r="AS117" i="8" s="1"/>
  <c r="O117" i="8"/>
  <c r="T117" i="8"/>
  <c r="N117" i="8"/>
  <c r="V117" i="8"/>
  <c r="P117" i="8"/>
  <c r="L119" i="8"/>
  <c r="X119" i="8" s="1"/>
  <c r="K119" i="8"/>
  <c r="AK139" i="8"/>
  <c r="W108" i="8"/>
  <c r="W111" i="8"/>
  <c r="V112" i="8"/>
  <c r="P112" i="8"/>
  <c r="T112" i="8"/>
  <c r="N112" i="8"/>
  <c r="R112" i="8"/>
  <c r="AN86" i="8"/>
  <c r="K101" i="8"/>
  <c r="Q101" i="8"/>
  <c r="AO101" i="8" s="1"/>
  <c r="K102" i="8"/>
  <c r="Q102" i="8"/>
  <c r="K103" i="8"/>
  <c r="Q103" i="8"/>
  <c r="K104" i="8"/>
  <c r="Q104" i="8"/>
  <c r="K105" i="8"/>
  <c r="Q105" i="8"/>
  <c r="K106" i="8"/>
  <c r="Q106" i="8"/>
  <c r="AO106" i="8" s="1"/>
  <c r="K107" i="8"/>
  <c r="Q107" i="8"/>
  <c r="AO107" i="8" s="1"/>
  <c r="AN108" i="8"/>
  <c r="L109" i="8"/>
  <c r="R109" i="8"/>
  <c r="AK110" i="8"/>
  <c r="AT110" i="8"/>
  <c r="AT111" i="8"/>
  <c r="K112" i="8"/>
  <c r="S112" i="8"/>
  <c r="AQ112" i="8" s="1"/>
  <c r="X113" i="8"/>
  <c r="Q116" i="8"/>
  <c r="L117" i="8"/>
  <c r="X117" i="8" s="1"/>
  <c r="U118" i="8"/>
  <c r="AS118" i="8" s="1"/>
  <c r="O118" i="8"/>
  <c r="T118" i="8"/>
  <c r="N118" i="8"/>
  <c r="R118" i="8"/>
  <c r="L118" i="8"/>
  <c r="X118" i="8" s="1"/>
  <c r="Q118" i="8"/>
  <c r="K118" i="8"/>
  <c r="V118" i="8"/>
  <c r="P118" i="8"/>
  <c r="K94" i="8"/>
  <c r="K95" i="8"/>
  <c r="K96" i="8"/>
  <c r="Q96" i="8"/>
  <c r="K97" i="8"/>
  <c r="Q97" i="8"/>
  <c r="AO97" i="8" s="1"/>
  <c r="K98" i="8"/>
  <c r="Q98" i="8"/>
  <c r="AO98" i="8" s="1"/>
  <c r="K99" i="8"/>
  <c r="Q99" i="8"/>
  <c r="L101" i="8"/>
  <c r="X101" i="8" s="1"/>
  <c r="R101" i="8"/>
  <c r="L102" i="8"/>
  <c r="X102" i="8" s="1"/>
  <c r="R102" i="8"/>
  <c r="L103" i="8"/>
  <c r="X103" i="8" s="1"/>
  <c r="R103" i="8"/>
  <c r="L104" i="8"/>
  <c r="X104" i="8" s="1"/>
  <c r="R104" i="8"/>
  <c r="L105" i="8"/>
  <c r="X105" i="8" s="1"/>
  <c r="R105" i="8"/>
  <c r="L106" i="8"/>
  <c r="X106" i="8" s="1"/>
  <c r="R106" i="8"/>
  <c r="L107" i="8"/>
  <c r="X107" i="8" s="1"/>
  <c r="R107" i="8"/>
  <c r="AO108" i="8"/>
  <c r="M109" i="8"/>
  <c r="AL110" i="8"/>
  <c r="AJ111" i="8"/>
  <c r="L112" i="8"/>
  <c r="AP116" i="8"/>
  <c r="M117" i="8"/>
  <c r="M118" i="8"/>
  <c r="L97" i="8"/>
  <c r="L98" i="8"/>
  <c r="X98" i="8" s="1"/>
  <c r="L99" i="8"/>
  <c r="X99" i="8" s="1"/>
  <c r="M101" i="8"/>
  <c r="M102" i="8"/>
  <c r="M103" i="8"/>
  <c r="M104" i="8"/>
  <c r="M105" i="8"/>
  <c r="M106" i="8"/>
  <c r="M107" i="8"/>
  <c r="AM110" i="8"/>
  <c r="AL111" i="8"/>
  <c r="M112" i="8"/>
  <c r="U112" i="8"/>
  <c r="AS112" i="8" s="1"/>
  <c r="U116" i="8"/>
  <c r="AS116" i="8" s="1"/>
  <c r="O116" i="8"/>
  <c r="T116" i="8"/>
  <c r="AR116" i="8" s="1"/>
  <c r="N116" i="8"/>
  <c r="AL116" i="8" s="1"/>
  <c r="S116" i="8"/>
  <c r="X120" i="8"/>
  <c r="AS131" i="8"/>
  <c r="AR137" i="8"/>
  <c r="AL119" i="8"/>
  <c r="AT119" i="8"/>
  <c r="AP125" i="8"/>
  <c r="AT125" i="8"/>
  <c r="AL125" i="8"/>
  <c r="AJ125" i="8"/>
  <c r="AT128" i="8"/>
  <c r="AM131" i="8"/>
  <c r="AT131" i="8"/>
  <c r="AL131" i="8"/>
  <c r="AQ131" i="8"/>
  <c r="AI131" i="8"/>
  <c r="AP131" i="8"/>
  <c r="AO131" i="8"/>
  <c r="AJ131" i="8"/>
  <c r="AP149" i="8"/>
  <c r="AO120" i="8"/>
  <c r="AQ127" i="8"/>
  <c r="AI127" i="8"/>
  <c r="AM127" i="8"/>
  <c r="AS127" i="8"/>
  <c r="AR129" i="8"/>
  <c r="AN131" i="8"/>
  <c r="AR144" i="8"/>
  <c r="AQ148" i="8"/>
  <c r="AT127" i="8"/>
  <c r="X149" i="8"/>
  <c r="AS152" i="8"/>
  <c r="AK152" i="8"/>
  <c r="AR152" i="8"/>
  <c r="AJ152" i="8"/>
  <c r="AQ152" i="8"/>
  <c r="AI152" i="8"/>
  <c r="AP152" i="8"/>
  <c r="AN152" i="8"/>
  <c r="AT152" i="8"/>
  <c r="AO152" i="8"/>
  <c r="AM152" i="8"/>
  <c r="AL152" i="8"/>
  <c r="W127" i="8"/>
  <c r="M129" i="8"/>
  <c r="L129" i="8"/>
  <c r="AM151" i="8"/>
  <c r="AP115" i="8"/>
  <c r="AQ119" i="8"/>
  <c r="AJ120" i="8"/>
  <c r="AR120" i="8"/>
  <c r="P121" i="8"/>
  <c r="V121" i="8"/>
  <c r="P122" i="8"/>
  <c r="V122" i="8"/>
  <c r="AT123" i="8"/>
  <c r="P123" i="8"/>
  <c r="AS123" i="8"/>
  <c r="AQ125" i="8"/>
  <c r="AL127" i="8"/>
  <c r="K129" i="8"/>
  <c r="AP130" i="8"/>
  <c r="AQ130" i="8"/>
  <c r="AQ117" i="8"/>
  <c r="AQ118" i="8"/>
  <c r="AR119" i="8"/>
  <c r="AK120" i="8"/>
  <c r="AS120" i="8"/>
  <c r="AN124" i="8"/>
  <c r="W125" i="8"/>
  <c r="AR125" i="8"/>
  <c r="AN127" i="8"/>
  <c r="AO128" i="8"/>
  <c r="AN128" i="8"/>
  <c r="AS128" i="8"/>
  <c r="AK128" i="8"/>
  <c r="AR128" i="8"/>
  <c r="AP128" i="8"/>
  <c r="AS135" i="8"/>
  <c r="AR135" i="8"/>
  <c r="AJ135" i="8"/>
  <c r="AQ135" i="8"/>
  <c r="AP135" i="8"/>
  <c r="AO135" i="8"/>
  <c r="AN135" i="8"/>
  <c r="AM135" i="8"/>
  <c r="AT135" i="8"/>
  <c r="AK114" i="8"/>
  <c r="AJ115" i="8"/>
  <c r="AK119" i="8"/>
  <c r="AL120" i="8"/>
  <c r="K121" i="8"/>
  <c r="K122" i="8"/>
  <c r="K123" i="8"/>
  <c r="AI125" i="8"/>
  <c r="AS125" i="8"/>
  <c r="AO127" i="8"/>
  <c r="L128" i="8"/>
  <c r="X128" i="8" s="1"/>
  <c r="K128" i="8"/>
  <c r="AQ128" i="8"/>
  <c r="AM129" i="8"/>
  <c r="AP132" i="8"/>
  <c r="X135" i="8"/>
  <c r="AP139" i="8"/>
  <c r="AT142" i="8"/>
  <c r="AS142" i="8"/>
  <c r="AK142" i="8"/>
  <c r="AR142" i="8"/>
  <c r="AJ142" i="8"/>
  <c r="AQ142" i="8"/>
  <c r="AI142" i="8"/>
  <c r="AP142" i="8"/>
  <c r="AT134" i="8"/>
  <c r="AK140" i="8"/>
  <c r="AS140" i="8"/>
  <c r="AL141" i="8"/>
  <c r="AT141" i="8"/>
  <c r="N147" i="8"/>
  <c r="AL147" i="8" s="1"/>
  <c r="U147" i="8"/>
  <c r="AS165" i="8"/>
  <c r="X169" i="8"/>
  <c r="L178" i="8"/>
  <c r="AJ178" i="8" s="1"/>
  <c r="K178" i="8"/>
  <c r="Q220" i="8"/>
  <c r="AO220" i="8" s="1"/>
  <c r="K220" i="8"/>
  <c r="P220" i="8"/>
  <c r="AN220" i="8" s="1"/>
  <c r="O220" i="8"/>
  <c r="AM220" i="8" s="1"/>
  <c r="V220" i="8"/>
  <c r="AT220" i="8" s="1"/>
  <c r="N220" i="8"/>
  <c r="AL220" i="8" s="1"/>
  <c r="U220" i="8"/>
  <c r="AS220" i="8" s="1"/>
  <c r="M220" i="8"/>
  <c r="T220" i="8"/>
  <c r="AR220" i="8" s="1"/>
  <c r="L220" i="8"/>
  <c r="X220" i="8" s="1"/>
  <c r="S220" i="8"/>
  <c r="AQ220" i="8" s="1"/>
  <c r="R220" i="8"/>
  <c r="AP220" i="8" s="1"/>
  <c r="AO129" i="8"/>
  <c r="AL130" i="8"/>
  <c r="AT130" i="8"/>
  <c r="K135" i="8"/>
  <c r="AJ136" i="8"/>
  <c r="AR136" i="8"/>
  <c r="AK137" i="8"/>
  <c r="AS137" i="8"/>
  <c r="AO138" i="8"/>
  <c r="AL140" i="8"/>
  <c r="AT140" i="8"/>
  <c r="AM141" i="8"/>
  <c r="N143" i="8"/>
  <c r="AL143" i="8" s="1"/>
  <c r="T143" i="8"/>
  <c r="AR143" i="8" s="1"/>
  <c r="O147" i="8"/>
  <c r="AM147" i="8" s="1"/>
  <c r="V147" i="8"/>
  <c r="W152" i="8"/>
  <c r="AN167" i="8"/>
  <c r="AM167" i="8"/>
  <c r="AT167" i="8"/>
  <c r="AL167" i="8"/>
  <c r="AS167" i="8"/>
  <c r="AK167" i="8"/>
  <c r="AR167" i="8"/>
  <c r="AJ167" i="8"/>
  <c r="AQ167" i="8"/>
  <c r="AI167" i="8"/>
  <c r="AP167" i="8"/>
  <c r="AP129" i="8"/>
  <c r="AK136" i="8"/>
  <c r="AS136" i="8"/>
  <c r="AL137" i="8"/>
  <c r="AT137" i="8"/>
  <c r="AP138" i="8"/>
  <c r="AQ139" i="8"/>
  <c r="AM140" i="8"/>
  <c r="AN141" i="8"/>
  <c r="O143" i="8"/>
  <c r="AM143" i="8" s="1"/>
  <c r="U143" i="8"/>
  <c r="AS143" i="8" s="1"/>
  <c r="Q144" i="8"/>
  <c r="AO144" i="8" s="1"/>
  <c r="P147" i="8"/>
  <c r="P148" i="8"/>
  <c r="K149" i="8"/>
  <c r="AP151" i="8"/>
  <c r="AI157" i="8"/>
  <c r="AM165" i="8"/>
  <c r="X176" i="8"/>
  <c r="AR197" i="8"/>
  <c r="P143" i="8"/>
  <c r="V143" i="8"/>
  <c r="AI151" i="8"/>
  <c r="AS154" i="8"/>
  <c r="AK154" i="8"/>
  <c r="AR154" i="8"/>
  <c r="AJ154" i="8"/>
  <c r="AQ154" i="8"/>
  <c r="AI154" i="8"/>
  <c r="AP154" i="8"/>
  <c r="AN154" i="8"/>
  <c r="X157" i="8"/>
  <c r="AL162" i="8"/>
  <c r="X168" i="8"/>
  <c r="AJ168" i="8"/>
  <c r="P172" i="8"/>
  <c r="U172" i="8"/>
  <c r="O172" i="8"/>
  <c r="T172" i="8"/>
  <c r="AR172" i="8" s="1"/>
  <c r="N172" i="8"/>
  <c r="AL172" i="8" s="1"/>
  <c r="S172" i="8"/>
  <c r="M172" i="8"/>
  <c r="R172" i="8"/>
  <c r="AP172" i="8" s="1"/>
  <c r="Q172" i="8"/>
  <c r="L172" i="8"/>
  <c r="X172" i="8" s="1"/>
  <c r="K172" i="8"/>
  <c r="AP134" i="8"/>
  <c r="K137" i="8"/>
  <c r="AR138" i="8"/>
  <c r="AO140" i="8"/>
  <c r="Q147" i="8"/>
  <c r="AO147" i="8" s="1"/>
  <c r="AQ147" i="8"/>
  <c r="AP150" i="8"/>
  <c r="X151" i="8"/>
  <c r="AS158" i="8"/>
  <c r="AK158" i="8"/>
  <c r="AR158" i="8"/>
  <c r="AJ158" i="8"/>
  <c r="AQ158" i="8"/>
  <c r="AI158" i="8"/>
  <c r="AP158" i="8"/>
  <c r="AO158" i="8"/>
  <c r="AN158" i="8"/>
  <c r="AK159" i="8"/>
  <c r="AS129" i="8"/>
  <c r="AQ134" i="8"/>
  <c r="AN136" i="8"/>
  <c r="L137" i="8"/>
  <c r="AK138" i="8"/>
  <c r="AL139" i="8"/>
  <c r="AP140" i="8"/>
  <c r="AQ141" i="8"/>
  <c r="K143" i="8"/>
  <c r="Q143" i="8"/>
  <c r="M144" i="8"/>
  <c r="K147" i="8"/>
  <c r="R147" i="8"/>
  <c r="AP147" i="8" s="1"/>
  <c r="AM149" i="8"/>
  <c r="AL154" i="8"/>
  <c r="AR156" i="8"/>
  <c r="AR162" i="8"/>
  <c r="AK164" i="8"/>
  <c r="AL129" i="8"/>
  <c r="AI140" i="8"/>
  <c r="L143" i="8"/>
  <c r="X143" i="8" s="1"/>
  <c r="L147" i="8"/>
  <c r="X147" i="8" s="1"/>
  <c r="V148" i="8"/>
  <c r="U148" i="8"/>
  <c r="AS148" i="8" s="1"/>
  <c r="O148" i="8"/>
  <c r="R148" i="8"/>
  <c r="L148" i="8"/>
  <c r="T148" i="8"/>
  <c r="AJ151" i="8"/>
  <c r="AM154" i="8"/>
  <c r="W158" i="8"/>
  <c r="AL158" i="8"/>
  <c r="AL166" i="8"/>
  <c r="AT166" i="8"/>
  <c r="AN177" i="8"/>
  <c r="AR179" i="8"/>
  <c r="AI186" i="8"/>
  <c r="AR192" i="8"/>
  <c r="X193" i="8"/>
  <c r="R204" i="8"/>
  <c r="L204" i="8"/>
  <c r="X204" i="8" s="1"/>
  <c r="Q204" i="8"/>
  <c r="AO204" i="8" s="1"/>
  <c r="K204" i="8"/>
  <c r="O204" i="8"/>
  <c r="AM204" i="8" s="1"/>
  <c r="T204" i="8"/>
  <c r="AR204" i="8" s="1"/>
  <c r="M204" i="8"/>
  <c r="V204" i="8"/>
  <c r="AT204" i="8" s="1"/>
  <c r="U204" i="8"/>
  <c r="S204" i="8"/>
  <c r="AQ204" i="8" s="1"/>
  <c r="P204" i="8"/>
  <c r="AN204" i="8" s="1"/>
  <c r="N204" i="8"/>
  <c r="AL204" i="8" s="1"/>
  <c r="AM211" i="8"/>
  <c r="AO149" i="8"/>
  <c r="AK150" i="8"/>
  <c r="AS150" i="8"/>
  <c r="AL151" i="8"/>
  <c r="AT151" i="8"/>
  <c r="AJ153" i="8"/>
  <c r="AR153" i="8"/>
  <c r="AO155" i="8"/>
  <c r="AK156" i="8"/>
  <c r="AS156" i="8"/>
  <c r="AL157" i="8"/>
  <c r="AT157" i="8"/>
  <c r="AJ159" i="8"/>
  <c r="AR159" i="8"/>
  <c r="AN160" i="8"/>
  <c r="AO161" i="8"/>
  <c r="AK162" i="8"/>
  <c r="AS162" i="8"/>
  <c r="AO163" i="8"/>
  <c r="AP164" i="8"/>
  <c r="AL165" i="8"/>
  <c r="AT165" i="8"/>
  <c r="AM166" i="8"/>
  <c r="AQ168" i="8"/>
  <c r="AJ169" i="8"/>
  <c r="AR169" i="8"/>
  <c r="AN170" i="8"/>
  <c r="AM173" i="8"/>
  <c r="AP173" i="8"/>
  <c r="U177" i="8"/>
  <c r="AS177" i="8" s="1"/>
  <c r="O177" i="8"/>
  <c r="T177" i="8"/>
  <c r="N177" i="8"/>
  <c r="AL177" i="8" s="1"/>
  <c r="S177" i="8"/>
  <c r="M177" i="8"/>
  <c r="R177" i="8"/>
  <c r="AP177" i="8" s="1"/>
  <c r="Q177" i="8"/>
  <c r="K177" i="8"/>
  <c r="X186" i="8"/>
  <c r="AS198" i="8"/>
  <c r="AO160" i="8"/>
  <c r="AT162" i="8"/>
  <c r="AQ164" i="8"/>
  <c r="AN166" i="8"/>
  <c r="AO170" i="8"/>
  <c r="AT175" i="8"/>
  <c r="X199" i="8"/>
  <c r="AQ149" i="8"/>
  <c r="AN151" i="8"/>
  <c r="AL153" i="8"/>
  <c r="AT153" i="8"/>
  <c r="AQ155" i="8"/>
  <c r="AM156" i="8"/>
  <c r="AN157" i="8"/>
  <c r="AL159" i="8"/>
  <c r="AT159" i="8"/>
  <c r="AP160" i="8"/>
  <c r="AQ161" i="8"/>
  <c r="AR164" i="8"/>
  <c r="AN165" i="8"/>
  <c r="AO166" i="8"/>
  <c r="AS168" i="8"/>
  <c r="AL169" i="8"/>
  <c r="AP170" i="8"/>
  <c r="T171" i="8"/>
  <c r="N171" i="8"/>
  <c r="Q171" i="8"/>
  <c r="U175" i="8"/>
  <c r="O175" i="8"/>
  <c r="T175" i="8"/>
  <c r="N175" i="8"/>
  <c r="S175" i="8"/>
  <c r="AQ175" i="8" s="1"/>
  <c r="M175" i="8"/>
  <c r="Q175" i="8"/>
  <c r="K175" i="8"/>
  <c r="AQ181" i="8"/>
  <c r="AR191" i="8"/>
  <c r="AR195" i="8"/>
  <c r="AJ195" i="8"/>
  <c r="AQ195" i="8"/>
  <c r="AI195" i="8"/>
  <c r="AP195" i="8"/>
  <c r="AO195" i="8"/>
  <c r="AN195" i="8"/>
  <c r="AM195" i="8"/>
  <c r="AT195" i="8"/>
  <c r="AL195" i="8"/>
  <c r="AS195" i="8"/>
  <c r="AI160" i="8"/>
  <c r="AQ160" i="8"/>
  <c r="AO165" i="8"/>
  <c r="AP166" i="8"/>
  <c r="AI170" i="8"/>
  <c r="AQ170" i="8"/>
  <c r="S179" i="8"/>
  <c r="R179" i="8"/>
  <c r="Q179" i="8"/>
  <c r="AO179" i="8" s="1"/>
  <c r="V179" i="8"/>
  <c r="U179" i="8"/>
  <c r="AS179" i="8" s="1"/>
  <c r="L179" i="8"/>
  <c r="X179" i="8" s="1"/>
  <c r="AM186" i="8"/>
  <c r="AP187" i="8"/>
  <c r="AP189" i="8"/>
  <c r="AQ190" i="8"/>
  <c r="AS149" i="8"/>
  <c r="AN153" i="8"/>
  <c r="AK155" i="8"/>
  <c r="AS155" i="8"/>
  <c r="AN159" i="8"/>
  <c r="AJ160" i="8"/>
  <c r="AR160" i="8"/>
  <c r="AK161" i="8"/>
  <c r="AS161" i="8"/>
  <c r="AK163" i="8"/>
  <c r="AL164" i="8"/>
  <c r="AP165" i="8"/>
  <c r="AQ166" i="8"/>
  <c r="K168" i="8"/>
  <c r="K169" i="8"/>
  <c r="AJ170" i="8"/>
  <c r="AR170" i="8"/>
  <c r="P175" i="8"/>
  <c r="AJ176" i="8"/>
  <c r="K179" i="8"/>
  <c r="AQ180" i="8"/>
  <c r="AR193" i="8"/>
  <c r="AJ193" i="8"/>
  <c r="AQ193" i="8"/>
  <c r="AI193" i="8"/>
  <c r="AP193" i="8"/>
  <c r="AO193" i="8"/>
  <c r="AN193" i="8"/>
  <c r="AM193" i="8"/>
  <c r="AT193" i="8"/>
  <c r="AL193" i="8"/>
  <c r="AS193" i="8"/>
  <c r="AR196" i="8"/>
  <c r="AL149" i="8"/>
  <c r="AL155" i="8"/>
  <c r="AK160" i="8"/>
  <c r="AL161" i="8"/>
  <c r="AI165" i="8"/>
  <c r="AK170" i="8"/>
  <c r="AP174" i="8"/>
  <c r="U176" i="8"/>
  <c r="O176" i="8"/>
  <c r="AM176" i="8" s="1"/>
  <c r="T176" i="8"/>
  <c r="N176" i="8"/>
  <c r="S176" i="8"/>
  <c r="AQ176" i="8" s="1"/>
  <c r="M176" i="8"/>
  <c r="Q176" i="8"/>
  <c r="K176" i="8"/>
  <c r="AS178" i="8"/>
  <c r="AK178" i="8"/>
  <c r="AR178" i="8"/>
  <c r="AQ178" i="8"/>
  <c r="AP178" i="8"/>
  <c r="AO178" i="8"/>
  <c r="AN178" i="8"/>
  <c r="AL178" i="8"/>
  <c r="AQ184" i="8"/>
  <c r="X195" i="8"/>
  <c r="AT207" i="8"/>
  <c r="X215" i="8"/>
  <c r="AQ173" i="8"/>
  <c r="AM174" i="8"/>
  <c r="P180" i="8"/>
  <c r="V180" i="8"/>
  <c r="P181" i="8"/>
  <c r="V181" i="8"/>
  <c r="P182" i="8"/>
  <c r="V182" i="8"/>
  <c r="P184" i="8"/>
  <c r="V184" i="8"/>
  <c r="AL186" i="8"/>
  <c r="AT186" i="8"/>
  <c r="AT201" i="8"/>
  <c r="X209" i="8"/>
  <c r="AL219" i="8"/>
  <c r="AO227" i="8"/>
  <c r="W193" i="8"/>
  <c r="W195" i="8"/>
  <c r="K196" i="8"/>
  <c r="Q196" i="8"/>
  <c r="K197" i="8"/>
  <c r="Q197" i="8"/>
  <c r="K198" i="8"/>
  <c r="Q198" i="8"/>
  <c r="S201" i="8"/>
  <c r="AQ201" i="8" s="1"/>
  <c r="M201" i="8"/>
  <c r="Q201" i="8"/>
  <c r="K201" i="8"/>
  <c r="O201" i="8"/>
  <c r="AM201" i="8" s="1"/>
  <c r="T201" i="8"/>
  <c r="AS201" i="8"/>
  <c r="W218" i="8"/>
  <c r="AI218" i="8"/>
  <c r="AK173" i="8"/>
  <c r="AS173" i="8"/>
  <c r="AO174" i="8"/>
  <c r="AL179" i="8"/>
  <c r="AV179" i="8" s="1"/>
  <c r="K180" i="8"/>
  <c r="Q180" i="8"/>
  <c r="K181" i="8"/>
  <c r="Q181" i="8"/>
  <c r="K182" i="8"/>
  <c r="Q182" i="8"/>
  <c r="K184" i="8"/>
  <c r="Q184" i="8"/>
  <c r="AN186" i="8"/>
  <c r="L187" i="8"/>
  <c r="L189" i="8"/>
  <c r="L190" i="8"/>
  <c r="X190" i="8" s="1"/>
  <c r="R190" i="8"/>
  <c r="L191" i="8"/>
  <c r="X191" i="8" s="1"/>
  <c r="R191" i="8"/>
  <c r="L192" i="8"/>
  <c r="R192" i="8"/>
  <c r="L194" i="8"/>
  <c r="R194" i="8"/>
  <c r="L196" i="8"/>
  <c r="X196" i="8" s="1"/>
  <c r="R196" i="8"/>
  <c r="L197" i="8"/>
  <c r="R197" i="8"/>
  <c r="L198" i="8"/>
  <c r="R198" i="8"/>
  <c r="S200" i="8"/>
  <c r="AQ200" i="8" s="1"/>
  <c r="M200" i="8"/>
  <c r="Q200" i="8"/>
  <c r="K200" i="8"/>
  <c r="U200" i="8"/>
  <c r="O200" i="8"/>
  <c r="AM200" i="8" s="1"/>
  <c r="T200" i="8"/>
  <c r="AR200" i="8" s="1"/>
  <c r="L201" i="8"/>
  <c r="X201" i="8" s="1"/>
  <c r="AT203" i="8"/>
  <c r="AL173" i="8"/>
  <c r="AT173" i="8"/>
  <c r="L180" i="8"/>
  <c r="R180" i="8"/>
  <c r="L181" i="8"/>
  <c r="R181" i="8"/>
  <c r="L182" i="8"/>
  <c r="R182" i="8"/>
  <c r="L184" i="8"/>
  <c r="R184" i="8"/>
  <c r="M191" i="8"/>
  <c r="S191" i="8"/>
  <c r="M192" i="8"/>
  <c r="S192" i="8"/>
  <c r="M194" i="8"/>
  <c r="S194" i="8"/>
  <c r="M196" i="8"/>
  <c r="S196" i="8"/>
  <c r="M197" i="8"/>
  <c r="S197" i="8"/>
  <c r="M198" i="8"/>
  <c r="S198" i="8"/>
  <c r="AQ198" i="8" s="1"/>
  <c r="AP210" i="8"/>
  <c r="AO210" i="8"/>
  <c r="AN210" i="8"/>
  <c r="AR210" i="8"/>
  <c r="AQ210" i="8"/>
  <c r="AM210" i="8"/>
  <c r="AL210" i="8"/>
  <c r="AJ210" i="8"/>
  <c r="AT210" i="8"/>
  <c r="AS210" i="8"/>
  <c r="AQ214" i="8"/>
  <c r="AI174" i="8"/>
  <c r="M180" i="8"/>
  <c r="M181" i="8"/>
  <c r="M182" i="8"/>
  <c r="M184" i="8"/>
  <c r="N201" i="8"/>
  <c r="AL201" i="8" s="1"/>
  <c r="AT206" i="8"/>
  <c r="N194" i="8"/>
  <c r="N196" i="8"/>
  <c r="AL196" i="8" s="1"/>
  <c r="N197" i="8"/>
  <c r="N198" i="8"/>
  <c r="T198" i="8"/>
  <c r="AR198" i="8" s="1"/>
  <c r="P201" i="8"/>
  <c r="AN201" i="8" s="1"/>
  <c r="AT205" i="8"/>
  <c r="R206" i="8"/>
  <c r="AP206" i="8" s="1"/>
  <c r="L206" i="8"/>
  <c r="X206" i="8" s="1"/>
  <c r="Q206" i="8"/>
  <c r="AO206" i="8" s="1"/>
  <c r="K206" i="8"/>
  <c r="S206" i="8"/>
  <c r="P206" i="8"/>
  <c r="AN206" i="8" s="1"/>
  <c r="O206" i="8"/>
  <c r="U206" i="8"/>
  <c r="AS206" i="8" s="1"/>
  <c r="T206" i="8"/>
  <c r="M206" i="8"/>
  <c r="AO212" i="8"/>
  <c r="O198" i="8"/>
  <c r="AM221" i="8"/>
  <c r="AJ199" i="8"/>
  <c r="AR199" i="8"/>
  <c r="X210" i="8"/>
  <c r="AN215" i="8"/>
  <c r="AJ229" i="8"/>
  <c r="X229" i="8"/>
  <c r="AY16" i="7" s="1"/>
  <c r="AR209" i="8"/>
  <c r="Q218" i="8"/>
  <c r="AO218" i="8" s="1"/>
  <c r="P218" i="8"/>
  <c r="AN218" i="8" s="1"/>
  <c r="O218" i="8"/>
  <c r="AM218" i="8" s="1"/>
  <c r="V218" i="8"/>
  <c r="AT218" i="8" s="1"/>
  <c r="N218" i="8"/>
  <c r="U218" i="8"/>
  <c r="M218" i="8"/>
  <c r="T218" i="8"/>
  <c r="L218" i="8"/>
  <c r="X218" i="8" s="1"/>
  <c r="Q223" i="8"/>
  <c r="AD14" i="7" s="1"/>
  <c r="K223" i="8"/>
  <c r="U223" i="8"/>
  <c r="AS223" i="8" s="1"/>
  <c r="O223" i="8"/>
  <c r="AM223" i="8" s="1"/>
  <c r="R223" i="8"/>
  <c r="AP223" i="8" s="1"/>
  <c r="P223" i="8"/>
  <c r="N223" i="8"/>
  <c r="V223" i="8"/>
  <c r="T223" i="8"/>
  <c r="M223" i="8"/>
  <c r="AK223" i="8" s="1"/>
  <c r="L223" i="8"/>
  <c r="X223" i="8" s="1"/>
  <c r="R203" i="8"/>
  <c r="L203" i="8"/>
  <c r="X203" i="8" s="1"/>
  <c r="Q203" i="8"/>
  <c r="K203" i="8"/>
  <c r="R205" i="8"/>
  <c r="L205" i="8"/>
  <c r="X205" i="8" s="1"/>
  <c r="Q205" i="8"/>
  <c r="K205" i="8"/>
  <c r="R207" i="8"/>
  <c r="L207" i="8"/>
  <c r="X207" i="8" s="1"/>
  <c r="Q207" i="8"/>
  <c r="K207" i="8"/>
  <c r="AI209" i="8"/>
  <c r="V212" i="8"/>
  <c r="S212" i="8"/>
  <c r="M212" i="8"/>
  <c r="R212" i="8"/>
  <c r="AP212" i="8" s="1"/>
  <c r="L212" i="8"/>
  <c r="X212" i="8" s="1"/>
  <c r="U212" i="8"/>
  <c r="V217" i="8"/>
  <c r="P217" i="8"/>
  <c r="AN217" i="8" s="1"/>
  <c r="U217" i="8"/>
  <c r="O217" i="8"/>
  <c r="T217" i="8"/>
  <c r="N217" i="8"/>
  <c r="S217" i="8"/>
  <c r="M217" i="8"/>
  <c r="R217" i="8"/>
  <c r="AP217" i="8" s="1"/>
  <c r="L217" i="8"/>
  <c r="R218" i="8"/>
  <c r="AP218" i="8" s="1"/>
  <c r="X228" i="8"/>
  <c r="X230" i="8"/>
  <c r="AY17" i="7" s="1"/>
  <c r="AS216" i="8"/>
  <c r="AK216" i="8"/>
  <c r="AR216" i="8"/>
  <c r="AJ216" i="8"/>
  <c r="AQ216" i="8"/>
  <c r="AI216" i="8"/>
  <c r="AP216" i="8"/>
  <c r="AO216" i="8"/>
  <c r="AN216" i="8"/>
  <c r="S218" i="8"/>
  <c r="AN244" i="8"/>
  <c r="U203" i="8"/>
  <c r="AS203" i="8" s="1"/>
  <c r="U205" i="8"/>
  <c r="AS205" i="8" s="1"/>
  <c r="U207" i="8"/>
  <c r="AS207" i="8" s="1"/>
  <c r="AN209" i="8"/>
  <c r="AM209" i="8"/>
  <c r="AT209" i="8"/>
  <c r="AL209" i="8"/>
  <c r="AK209" i="8"/>
  <c r="S211" i="8"/>
  <c r="M211" i="8"/>
  <c r="R211" i="8"/>
  <c r="L211" i="8"/>
  <c r="U211" i="8"/>
  <c r="N212" i="8"/>
  <c r="AL212" i="8" s="1"/>
  <c r="P213" i="8"/>
  <c r="M213" i="8"/>
  <c r="R213" i="8"/>
  <c r="L213" i="8"/>
  <c r="X213" i="8" s="1"/>
  <c r="AL216" i="8"/>
  <c r="AT208" i="8"/>
  <c r="AM216" i="8"/>
  <c r="AM222" i="8"/>
  <c r="AR222" i="8"/>
  <c r="AJ222" i="8"/>
  <c r="AI222" i="8"/>
  <c r="AT222" i="8"/>
  <c r="U227" i="8"/>
  <c r="O227" i="8"/>
  <c r="AM227" i="8" s="1"/>
  <c r="S227" i="8"/>
  <c r="AQ227" i="8" s="1"/>
  <c r="M227" i="8"/>
  <c r="R227" i="8"/>
  <c r="AR234" i="8"/>
  <c r="AJ234" i="8"/>
  <c r="AQ234" i="8"/>
  <c r="AI234" i="8"/>
  <c r="AO234" i="8"/>
  <c r="AN234" i="8"/>
  <c r="AS234" i="8"/>
  <c r="W239" i="8"/>
  <c r="W240" i="8"/>
  <c r="AP241" i="8"/>
  <c r="AO241" i="8"/>
  <c r="AM241" i="8"/>
  <c r="AT241" i="8"/>
  <c r="AL241" i="8"/>
  <c r="AR241" i="8"/>
  <c r="AJ241" i="8"/>
  <c r="AP247" i="8"/>
  <c r="AR247" i="8"/>
  <c r="AJ247" i="8"/>
  <c r="AT247" i="8"/>
  <c r="AI247" i="8"/>
  <c r="AS247" i="8"/>
  <c r="AO247" i="8"/>
  <c r="AN247" i="8"/>
  <c r="AL247" i="8"/>
  <c r="AR213" i="8"/>
  <c r="AL215" i="8"/>
  <c r="AT215" i="8"/>
  <c r="X216" i="8"/>
  <c r="P219" i="8"/>
  <c r="AK222" i="8"/>
  <c r="K227" i="8"/>
  <c r="AM228" i="8"/>
  <c r="AN231" i="8"/>
  <c r="AT231" i="8"/>
  <c r="AL231" i="8"/>
  <c r="AS231" i="8"/>
  <c r="AK231" i="8"/>
  <c r="AQ233" i="8"/>
  <c r="AI233" i="8"/>
  <c r="AP233" i="8"/>
  <c r="AN233" i="8"/>
  <c r="AM233" i="8"/>
  <c r="AL233" i="8"/>
  <c r="AT234" i="8"/>
  <c r="AT235" i="8"/>
  <c r="AO238" i="8"/>
  <c r="AI241" i="8"/>
  <c r="AT242" i="8"/>
  <c r="AL242" i="8"/>
  <c r="AS242" i="8"/>
  <c r="AK242" i="8"/>
  <c r="AQ242" i="8"/>
  <c r="AI242" i="8"/>
  <c r="AP242" i="8"/>
  <c r="AN242" i="8"/>
  <c r="K208" i="8"/>
  <c r="Q208" i="8"/>
  <c r="AO208" i="8" s="1"/>
  <c r="K210" i="8"/>
  <c r="AS213" i="8"/>
  <c r="AL214" i="8"/>
  <c r="AT214" i="8"/>
  <c r="AM215" i="8"/>
  <c r="AO217" i="8"/>
  <c r="AL222" i="8"/>
  <c r="AR226" i="8"/>
  <c r="L227" i="8"/>
  <c r="X227" i="8" s="1"/>
  <c r="T227" i="8"/>
  <c r="AN228" i="8"/>
  <c r="AM230" i="8"/>
  <c r="AR230" i="8"/>
  <c r="AJ230" i="8"/>
  <c r="AS230" i="8"/>
  <c r="AI231" i="8"/>
  <c r="AQ232" i="8"/>
  <c r="AO233" i="8"/>
  <c r="X234" i="8"/>
  <c r="AY21" i="7" s="1"/>
  <c r="AK237" i="8"/>
  <c r="AK241" i="8"/>
  <c r="AK247" i="8"/>
  <c r="L208" i="8"/>
  <c r="AL213" i="8"/>
  <c r="AT213" i="8"/>
  <c r="AQ221" i="8"/>
  <c r="AI221" i="8"/>
  <c r="AN221" i="8"/>
  <c r="AT221" i="8"/>
  <c r="AN222" i="8"/>
  <c r="AQ223" i="8"/>
  <c r="AM224" i="8"/>
  <c r="AR224" i="8"/>
  <c r="AQ224" i="8"/>
  <c r="AN225" i="8"/>
  <c r="AS225" i="8"/>
  <c r="AR225" i="8"/>
  <c r="V227" i="8"/>
  <c r="AT227" i="8" s="1"/>
  <c r="AI230" i="8"/>
  <c r="AT230" i="8"/>
  <c r="X231" i="8"/>
  <c r="AY18" i="7" s="1"/>
  <c r="AJ231" i="8"/>
  <c r="AR232" i="8"/>
  <c r="AR233" i="8"/>
  <c r="AM237" i="8"/>
  <c r="X237" i="8"/>
  <c r="AY24" i="7" s="1"/>
  <c r="AN238" i="8"/>
  <c r="AM238" i="8"/>
  <c r="AS238" i="8"/>
  <c r="AK238" i="8"/>
  <c r="AR238" i="8"/>
  <c r="AJ238" i="8"/>
  <c r="AL25" i="7" s="1"/>
  <c r="AP238" i="8"/>
  <c r="AT238" i="8"/>
  <c r="AN241" i="8"/>
  <c r="AI244" i="8"/>
  <c r="AQ245" i="8"/>
  <c r="AI245" i="8"/>
  <c r="AL245" i="8"/>
  <c r="AT245" i="8"/>
  <c r="AK245" i="8"/>
  <c r="AR245" i="8"/>
  <c r="AP245" i="8"/>
  <c r="AN245" i="8"/>
  <c r="AM247" i="8"/>
  <c r="W252" i="8"/>
  <c r="AX39" i="7" s="1"/>
  <c r="AI252" i="8"/>
  <c r="X214" i="8"/>
  <c r="Q219" i="8"/>
  <c r="K219" i="8"/>
  <c r="S219" i="8"/>
  <c r="AO222" i="8"/>
  <c r="AQ9" i="7" s="1"/>
  <c r="N227" i="8"/>
  <c r="AL227" i="8" s="1"/>
  <c r="AS228" i="8"/>
  <c r="AK228" i="8"/>
  <c r="AP228" i="8"/>
  <c r="AQ228" i="8"/>
  <c r="AM231" i="8"/>
  <c r="AS232" i="8"/>
  <c r="X233" i="8"/>
  <c r="AY20" i="7" s="1"/>
  <c r="AS233" i="8"/>
  <c r="AK234" i="8"/>
  <c r="AQ241" i="8"/>
  <c r="AJ242" i="8"/>
  <c r="W246" i="8"/>
  <c r="AX33" i="7" s="1"/>
  <c r="AQ247" i="8"/>
  <c r="AA42" i="7"/>
  <c r="L254" i="8"/>
  <c r="Y42" i="7" s="1"/>
  <c r="M254" i="8"/>
  <c r="Z42" i="7" s="1"/>
  <c r="K254" i="8"/>
  <c r="X42" i="7" s="1"/>
  <c r="AP222" i="8"/>
  <c r="P227" i="8"/>
  <c r="AT233" i="8"/>
  <c r="AL234" i="8"/>
  <c r="AS235" i="8"/>
  <c r="AK235" i="8"/>
  <c r="AR235" i="8"/>
  <c r="AJ235" i="8"/>
  <c r="AP235" i="8"/>
  <c r="AO235" i="8"/>
  <c r="AL235" i="8"/>
  <c r="AS241" i="8"/>
  <c r="AI243" i="8"/>
  <c r="S251" i="8"/>
  <c r="M251" i="8"/>
  <c r="Q251" i="8"/>
  <c r="U251" i="8"/>
  <c r="O251" i="8"/>
  <c r="T251" i="8"/>
  <c r="N251" i="8"/>
  <c r="P251" i="8"/>
  <c r="L251" i="8"/>
  <c r="K251" i="8"/>
  <c r="AS253" i="8"/>
  <c r="M219" i="8"/>
  <c r="U219" i="8"/>
  <c r="M221" i="8"/>
  <c r="Z8" i="7" s="1"/>
  <c r="AQ222" i="8"/>
  <c r="AI228" i="8"/>
  <c r="AT228" i="8"/>
  <c r="AP231" i="8"/>
  <c r="AO232" i="8"/>
  <c r="AM234" i="8"/>
  <c r="AM235" i="8"/>
  <c r="X238" i="8"/>
  <c r="AY25" i="7" s="1"/>
  <c r="AO242" i="8"/>
  <c r="AT244" i="8"/>
  <c r="AO245" i="8"/>
  <c r="AS257" i="8"/>
  <c r="AR257" i="8"/>
  <c r="AP257" i="8"/>
  <c r="AO257" i="8"/>
  <c r="AQ257" i="8"/>
  <c r="AN257" i="8"/>
  <c r="AT257" i="8"/>
  <c r="AM257" i="8"/>
  <c r="AO240" i="8"/>
  <c r="AQ27" i="7" s="1"/>
  <c r="AO226" i="8"/>
  <c r="AI229" i="8"/>
  <c r="AQ229" i="8"/>
  <c r="AL232" i="8"/>
  <c r="AT232" i="8"/>
  <c r="AP236" i="8"/>
  <c r="AI237" i="8"/>
  <c r="AQ237" i="8"/>
  <c r="AM239" i="8"/>
  <c r="AI240" i="8"/>
  <c r="AQ240" i="8"/>
  <c r="AM244" i="8"/>
  <c r="AP244" i="8"/>
  <c r="S250" i="8"/>
  <c r="M250" i="8"/>
  <c r="U250" i="8"/>
  <c r="O250" i="8"/>
  <c r="T250" i="8"/>
  <c r="N250" i="8"/>
  <c r="AA44" i="7"/>
  <c r="M257" i="8"/>
  <c r="L257" i="8"/>
  <c r="K257" i="8"/>
  <c r="X44" i="7" s="1"/>
  <c r="AS258" i="8"/>
  <c r="AI236" i="8"/>
  <c r="AQ236" i="8"/>
  <c r="AR237" i="8"/>
  <c r="AN239" i="8"/>
  <c r="AJ240" i="8"/>
  <c r="AR240" i="8"/>
  <c r="AQ244" i="8"/>
  <c r="AS31" i="7" s="1"/>
  <c r="AT246" i="8"/>
  <c r="AL246" i="8"/>
  <c r="AN246" i="8"/>
  <c r="AK246" i="8"/>
  <c r="AR252" i="8"/>
  <c r="AJ252" i="8"/>
  <c r="AP252" i="8"/>
  <c r="AM252" i="8"/>
  <c r="AT252" i="8"/>
  <c r="AL252" i="8"/>
  <c r="AQ252" i="8"/>
  <c r="AX50" i="7"/>
  <c r="AJ226" i="8"/>
  <c r="AL229" i="8"/>
  <c r="AK236" i="8"/>
  <c r="AS236" i="8"/>
  <c r="AL237" i="8"/>
  <c r="AP239" i="8"/>
  <c r="AL240" i="8"/>
  <c r="AT240" i="8"/>
  <c r="AJ244" i="8"/>
  <c r="AS244" i="8"/>
  <c r="AO246" i="8"/>
  <c r="V248" i="8"/>
  <c r="P248" i="8"/>
  <c r="U248" i="8"/>
  <c r="O248" i="8"/>
  <c r="S248" i="8"/>
  <c r="AF35" i="7" s="1"/>
  <c r="AL236" i="8"/>
  <c r="AI239" i="8"/>
  <c r="AP246" i="8"/>
  <c r="P250" i="8"/>
  <c r="S275" i="8"/>
  <c r="AQ275" i="8" s="1"/>
  <c r="M275" i="8"/>
  <c r="Q275" i="8"/>
  <c r="AO275" i="8" s="1"/>
  <c r="K275" i="8"/>
  <c r="T275" i="8"/>
  <c r="AR275" i="8" s="1"/>
  <c r="N275" i="8"/>
  <c r="AL275" i="8" s="1"/>
  <c r="R275" i="8"/>
  <c r="AP275" i="8" s="1"/>
  <c r="P275" i="8"/>
  <c r="AN275" i="8" s="1"/>
  <c r="V275" i="8"/>
  <c r="AT275" i="8" s="1"/>
  <c r="L275" i="8"/>
  <c r="X275" i="8" s="1"/>
  <c r="U275" i="8"/>
  <c r="O275" i="8"/>
  <c r="AM275" i="8" s="1"/>
  <c r="AQ249" i="8"/>
  <c r="AP254" i="8"/>
  <c r="AT258" i="8"/>
  <c r="AR249" i="8"/>
  <c r="K253" i="8"/>
  <c r="Q253" i="8"/>
  <c r="AD41" i="7" s="1"/>
  <c r="AS262" i="8"/>
  <c r="AS263" i="8"/>
  <c r="AR263" i="8"/>
  <c r="AS261" i="8"/>
  <c r="W267" i="8"/>
  <c r="AP274" i="8"/>
  <c r="O253" i="8"/>
  <c r="AN254" i="8"/>
  <c r="AT263" i="8"/>
  <c r="AQ254" i="8"/>
  <c r="AQ264" i="8"/>
  <c r="AT269" i="8"/>
  <c r="AL269" i="8"/>
  <c r="AN56" i="7" s="1"/>
  <c r="AS269" i="8"/>
  <c r="AK269" i="8"/>
  <c r="AQ269" i="8"/>
  <c r="AI269" i="8"/>
  <c r="AP269" i="8"/>
  <c r="AR269" i="8"/>
  <c r="AS271" i="8"/>
  <c r="AR289" i="8"/>
  <c r="AR254" i="8"/>
  <c r="AM258" i="8"/>
  <c r="K259" i="8"/>
  <c r="Q259" i="8"/>
  <c r="AD45" i="7" s="1"/>
  <c r="K260" i="8"/>
  <c r="Q260" i="8"/>
  <c r="K261" i="8"/>
  <c r="Q261" i="8"/>
  <c r="K262" i="8"/>
  <c r="Q262" i="8"/>
  <c r="AT264" i="8"/>
  <c r="L265" i="8"/>
  <c r="Y54" i="7" s="1"/>
  <c r="AI265" i="8"/>
  <c r="X294" i="8"/>
  <c r="AT254" i="8"/>
  <c r="AO258" i="8"/>
  <c r="M259" i="8"/>
  <c r="Z45" i="7" s="1"/>
  <c r="M260" i="8"/>
  <c r="S260" i="8"/>
  <c r="M261" i="8"/>
  <c r="S261" i="8"/>
  <c r="M262" i="8"/>
  <c r="S262" i="8"/>
  <c r="AI266" i="8"/>
  <c r="AM264" i="8"/>
  <c r="AS264" i="8"/>
  <c r="AK264" i="8"/>
  <c r="AR264" i="8"/>
  <c r="AJ264" i="8"/>
  <c r="AL264" i="8"/>
  <c r="AJ269" i="8"/>
  <c r="U277" i="8"/>
  <c r="N277" i="8"/>
  <c r="S277" i="8"/>
  <c r="M277" i="8"/>
  <c r="P277" i="8"/>
  <c r="AN277" i="8" s="1"/>
  <c r="O277" i="8"/>
  <c r="L277" i="8"/>
  <c r="V277" i="8"/>
  <c r="K277" i="8"/>
  <c r="R277" i="8"/>
  <c r="AP277" i="8" s="1"/>
  <c r="Q277" i="8"/>
  <c r="AI268" i="8"/>
  <c r="W268" i="8"/>
  <c r="AX55" i="7" s="1"/>
  <c r="AP273" i="8"/>
  <c r="O261" i="8"/>
  <c r="O262" i="8"/>
  <c r="AO264" i="8"/>
  <c r="AS266" i="8"/>
  <c r="AK266" i="8"/>
  <c r="AR266" i="8"/>
  <c r="AJ266" i="8"/>
  <c r="AP266" i="8"/>
  <c r="AO266" i="8"/>
  <c r="AN266" i="8"/>
  <c r="AN269" i="8"/>
  <c r="AT270" i="8"/>
  <c r="T277" i="8"/>
  <c r="AL265" i="8"/>
  <c r="AT265" i="8"/>
  <c r="AJ267" i="8"/>
  <c r="AR267" i="8"/>
  <c r="AM268" i="8"/>
  <c r="Q271" i="8"/>
  <c r="K271" i="8"/>
  <c r="T271" i="8"/>
  <c r="AR271" i="8" s="1"/>
  <c r="N271" i="8"/>
  <c r="S271" i="8"/>
  <c r="AQ271" i="8" s="1"/>
  <c r="O272" i="8"/>
  <c r="AM272" i="8" s="1"/>
  <c r="P276" i="8"/>
  <c r="AN276" i="8" s="1"/>
  <c r="AO279" i="8"/>
  <c r="R280" i="8"/>
  <c r="AP280" i="8" s="1"/>
  <c r="M281" i="8"/>
  <c r="AM265" i="8"/>
  <c r="AK267" i="8"/>
  <c r="AS267" i="8"/>
  <c r="AN268" i="8"/>
  <c r="N270" i="8"/>
  <c r="T270" i="8"/>
  <c r="P272" i="8"/>
  <c r="S274" i="8"/>
  <c r="AQ274" i="8" s="1"/>
  <c r="M274" i="8"/>
  <c r="Q274" i="8"/>
  <c r="AO274" i="8" s="1"/>
  <c r="K274" i="8"/>
  <c r="T274" i="8"/>
  <c r="N274" i="8"/>
  <c r="U274" i="8"/>
  <c r="AL278" i="8"/>
  <c r="P281" i="8"/>
  <c r="AN281" i="8" s="1"/>
  <c r="AM267" i="8"/>
  <c r="P270" i="8"/>
  <c r="AP272" i="8"/>
  <c r="S273" i="8"/>
  <c r="AQ273" i="8" s="1"/>
  <c r="M273" i="8"/>
  <c r="Q273" i="8"/>
  <c r="AO273" i="8" s="1"/>
  <c r="K273" i="8"/>
  <c r="T273" i="8"/>
  <c r="AR273" i="8" s="1"/>
  <c r="N273" i="8"/>
  <c r="U273" i="8"/>
  <c r="AQ276" i="8"/>
  <c r="S281" i="8"/>
  <c r="AQ281" i="8" s="1"/>
  <c r="S272" i="8"/>
  <c r="AQ272" i="8" s="1"/>
  <c r="Q272" i="8"/>
  <c r="AO272" i="8" s="1"/>
  <c r="K272" i="8"/>
  <c r="T272" i="8"/>
  <c r="N272" i="8"/>
  <c r="R276" i="8"/>
  <c r="L276" i="8"/>
  <c r="X276" i="8" s="1"/>
  <c r="U276" i="8"/>
  <c r="O276" i="8"/>
  <c r="T276" i="8"/>
  <c r="AS278" i="8"/>
  <c r="AT278" i="8"/>
  <c r="AJ278" i="8"/>
  <c r="AQ278" i="8"/>
  <c r="AM278" i="8"/>
  <c r="AP278" i="8"/>
  <c r="T280" i="8"/>
  <c r="N280" i="8"/>
  <c r="Q280" i="8"/>
  <c r="P280" i="8"/>
  <c r="U280" i="8"/>
  <c r="L280" i="8"/>
  <c r="S280" i="8"/>
  <c r="AQ280" i="8" s="1"/>
  <c r="K280" i="8"/>
  <c r="AL282" i="8"/>
  <c r="AN294" i="8"/>
  <c r="M278" i="8"/>
  <c r="K278" i="8"/>
  <c r="AR278" i="8"/>
  <c r="AT279" i="8"/>
  <c r="M280" i="8"/>
  <c r="AT281" i="8"/>
  <c r="S289" i="8"/>
  <c r="M289" i="8"/>
  <c r="R289" i="8"/>
  <c r="L289" i="8"/>
  <c r="Q289" i="8"/>
  <c r="AO289" i="8" s="1"/>
  <c r="K289" i="8"/>
  <c r="V289" i="8"/>
  <c r="P289" i="8"/>
  <c r="AN289" i="8" s="1"/>
  <c r="U289" i="8"/>
  <c r="AS289" i="8" s="1"/>
  <c r="O289" i="8"/>
  <c r="N289" i="8"/>
  <c r="U281" i="8"/>
  <c r="O281" i="8"/>
  <c r="T281" i="8"/>
  <c r="N281" i="8"/>
  <c r="L281" i="8"/>
  <c r="X281" i="8" s="1"/>
  <c r="Q281" i="8"/>
  <c r="AR285" i="8"/>
  <c r="L282" i="8"/>
  <c r="Y62" i="7" s="1"/>
  <c r="O285" i="8"/>
  <c r="AM285" i="8" s="1"/>
  <c r="AQ291" i="8"/>
  <c r="AK294" i="8"/>
  <c r="AR288" i="8"/>
  <c r="AQ279" i="8"/>
  <c r="AI279" i="8"/>
  <c r="AP279" i="8"/>
  <c r="AM279" i="8"/>
  <c r="AR286" i="8"/>
  <c r="AP286" i="8"/>
  <c r="AO286" i="8"/>
  <c r="AM286" i="8"/>
  <c r="AS286" i="8"/>
  <c r="AR294" i="8"/>
  <c r="AX294" i="8" s="1"/>
  <c r="AJ294" i="8"/>
  <c r="AQ294" i="8"/>
  <c r="AI294" i="8"/>
  <c r="AU294" i="8" s="1"/>
  <c r="AY294" i="8" s="1"/>
  <c r="AP294" i="8"/>
  <c r="AO294" i="8"/>
  <c r="AW294" i="8" s="1"/>
  <c r="AM294" i="8"/>
  <c r="AT294" i="8"/>
  <c r="R285" i="8"/>
  <c r="L285" i="8"/>
  <c r="Q285" i="8"/>
  <c r="K285" i="8"/>
  <c r="V285" i="8"/>
  <c r="P285" i="8"/>
  <c r="AN285" i="8" s="1"/>
  <c r="V282" i="8"/>
  <c r="AI59" i="7" s="1"/>
  <c r="P282" i="8"/>
  <c r="AC59" i="7" s="1"/>
  <c r="U282" i="8"/>
  <c r="AH59" i="7" s="1"/>
  <c r="O282" i="8"/>
  <c r="AB59" i="7" s="1"/>
  <c r="S282" i="8"/>
  <c r="AF59" i="7" s="1"/>
  <c r="M285" i="8"/>
  <c r="AJ287" i="8"/>
  <c r="AR287" i="8"/>
  <c r="O288" i="8"/>
  <c r="U288" i="8"/>
  <c r="W294" i="8"/>
  <c r="AS283" i="8"/>
  <c r="L286" i="8"/>
  <c r="AL287" i="8"/>
  <c r="AT287" i="8"/>
  <c r="K284" i="8"/>
  <c r="AM287" i="8"/>
  <c r="K288" i="8"/>
  <c r="Q288" i="8"/>
  <c r="AO288" i="8" s="1"/>
  <c r="M291" i="8"/>
  <c r="AN287" i="8"/>
  <c r="L288" i="8"/>
  <c r="X288" i="8" s="1"/>
  <c r="Y183" i="8" l="1"/>
  <c r="Y146" i="8"/>
  <c r="Y185" i="8"/>
  <c r="Y145" i="8"/>
  <c r="Y80" i="8"/>
  <c r="Y290" i="8"/>
  <c r="Y70" i="8"/>
  <c r="Y81" i="8"/>
  <c r="Y79" i="8"/>
  <c r="Y73" i="8"/>
  <c r="Y75" i="8"/>
  <c r="Y91" i="8"/>
  <c r="Y229" i="8"/>
  <c r="AZ16" i="7" s="1"/>
  <c r="R300" i="8"/>
  <c r="P299" i="8"/>
  <c r="V299" i="8"/>
  <c r="P297" i="8"/>
  <c r="Y12" i="30" s="1"/>
  <c r="K46" i="18" s="1"/>
  <c r="V301" i="8"/>
  <c r="S301" i="8"/>
  <c r="N299" i="8"/>
  <c r="T297" i="8"/>
  <c r="AC12" i="30" s="1"/>
  <c r="O46" i="18" s="1"/>
  <c r="L301" i="8"/>
  <c r="O297" i="8"/>
  <c r="X12" i="30" s="1"/>
  <c r="J46" i="18" s="1"/>
  <c r="M300" i="8"/>
  <c r="V298" i="8"/>
  <c r="AE12" i="39" s="1"/>
  <c r="S300" i="8"/>
  <c r="N301" i="8"/>
  <c r="Q297" i="8"/>
  <c r="Z12" i="30" s="1"/>
  <c r="L46" i="18" s="1"/>
  <c r="P301" i="8"/>
  <c r="T301" i="8"/>
  <c r="U299" i="8"/>
  <c r="K299" i="8"/>
  <c r="M297" i="8"/>
  <c r="K300" i="8"/>
  <c r="O300" i="8"/>
  <c r="T299" i="8"/>
  <c r="S34" i="22"/>
  <c r="L297" i="8"/>
  <c r="N297" i="8"/>
  <c r="W12" i="30" s="1"/>
  <c r="I46" i="18" s="1"/>
  <c r="R297" i="8"/>
  <c r="AA12" i="30" s="1"/>
  <c r="M46" i="18" s="1"/>
  <c r="P298" i="8"/>
  <c r="Y12" i="39" s="1"/>
  <c r="U297" i="8"/>
  <c r="AD12" i="30" s="1"/>
  <c r="P46" i="18" s="1"/>
  <c r="V297" i="8"/>
  <c r="AE12" i="30" s="1"/>
  <c r="Q46" i="18" s="1"/>
  <c r="L298" i="8"/>
  <c r="M298" i="8"/>
  <c r="N298" i="8"/>
  <c r="W12" i="39" s="1"/>
  <c r="O298" i="8"/>
  <c r="X12" i="39" s="1"/>
  <c r="Q298" i="8"/>
  <c r="Z12" i="39" s="1"/>
  <c r="R298" i="8"/>
  <c r="AA12" i="39" s="1"/>
  <c r="S298" i="8"/>
  <c r="AB12" i="39" s="1"/>
  <c r="T298" i="8"/>
  <c r="AC12" i="39" s="1"/>
  <c r="U298" i="8"/>
  <c r="AD12" i="39" s="1"/>
  <c r="L299" i="8"/>
  <c r="M299" i="8"/>
  <c r="O299" i="8"/>
  <c r="Q299" i="8"/>
  <c r="R299" i="8"/>
  <c r="S299" i="8"/>
  <c r="O301" i="8"/>
  <c r="K297" i="8"/>
  <c r="K298" i="8"/>
  <c r="L300" i="8"/>
  <c r="N300" i="8"/>
  <c r="P300" i="8"/>
  <c r="Q300" i="8"/>
  <c r="S297" i="8"/>
  <c r="AB12" i="30" s="1"/>
  <c r="N46" i="18" s="1"/>
  <c r="T300" i="8"/>
  <c r="U300" i="8"/>
  <c r="V300" i="8"/>
  <c r="M301" i="8"/>
  <c r="Q301" i="8"/>
  <c r="R301" i="8"/>
  <c r="U301" i="8"/>
  <c r="K301" i="8"/>
  <c r="R34" i="22"/>
  <c r="BF91" i="8"/>
  <c r="BS91" i="8" s="1"/>
  <c r="Y219" i="8"/>
  <c r="Y281" i="8"/>
  <c r="Y273" i="8"/>
  <c r="Y206" i="8"/>
  <c r="Y255" i="8"/>
  <c r="Y293" i="8"/>
  <c r="K16" i="22"/>
  <c r="AE39" i="7"/>
  <c r="Y292" i="8"/>
  <c r="AG39" i="7"/>
  <c r="Y294" i="8"/>
  <c r="Y285" i="8"/>
  <c r="Y278" i="8"/>
  <c r="Y280" i="8"/>
  <c r="AB39" i="7"/>
  <c r="Y235" i="8"/>
  <c r="AZ22" i="7" s="1"/>
  <c r="Y289" i="8"/>
  <c r="Y217" i="8"/>
  <c r="Y166" i="8"/>
  <c r="AH39" i="7"/>
  <c r="Y286" i="8"/>
  <c r="AZ61" i="7" s="1"/>
  <c r="Y181" i="8"/>
  <c r="AD39" i="7"/>
  <c r="Z39" i="7"/>
  <c r="AF39" i="7"/>
  <c r="X39" i="7"/>
  <c r="AI39" i="7"/>
  <c r="T16" i="22"/>
  <c r="J62" i="22"/>
  <c r="S16" i="22"/>
  <c r="V306" i="8"/>
  <c r="O307" i="8"/>
  <c r="M304" i="8"/>
  <c r="T306" i="8"/>
  <c r="S304" i="8"/>
  <c r="AB14" i="30" s="1"/>
  <c r="P304" i="8"/>
  <c r="Y14" i="30" s="1"/>
  <c r="N306" i="8"/>
  <c r="T304" i="8"/>
  <c r="AC14" i="30" s="1"/>
  <c r="P306" i="8"/>
  <c r="O304" i="8"/>
  <c r="X14" i="30" s="1"/>
  <c r="K304" i="8"/>
  <c r="R307" i="8"/>
  <c r="K307" i="8"/>
  <c r="U307" i="8"/>
  <c r="Q304" i="8"/>
  <c r="Z14" i="30" s="1"/>
  <c r="V305" i="8"/>
  <c r="AE14" i="39" s="1"/>
  <c r="K305" i="8"/>
  <c r="M307" i="8"/>
  <c r="R308" i="8"/>
  <c r="P305" i="8"/>
  <c r="Y14" i="39" s="1"/>
  <c r="S307" i="8"/>
  <c r="M308" i="8"/>
  <c r="K306" i="8"/>
  <c r="N307" i="8"/>
  <c r="S306" i="8"/>
  <c r="O305" i="8"/>
  <c r="X14" i="39" s="1"/>
  <c r="R306" i="8"/>
  <c r="V307" i="8"/>
  <c r="P307" i="8"/>
  <c r="L306" i="8"/>
  <c r="Q305" i="8"/>
  <c r="Z14" i="39" s="1"/>
  <c r="U304" i="8"/>
  <c r="AD14" i="30" s="1"/>
  <c r="N304" i="8"/>
  <c r="W14" i="30" s="1"/>
  <c r="J64" i="22"/>
  <c r="S308" i="8"/>
  <c r="M306" i="8"/>
  <c r="R305" i="8"/>
  <c r="AA14" i="39" s="1"/>
  <c r="V304" i="8"/>
  <c r="AE14" i="30" s="1"/>
  <c r="M305" i="8"/>
  <c r="U308" i="8"/>
  <c r="Q307" i="8"/>
  <c r="U306" i="8"/>
  <c r="O306" i="8"/>
  <c r="S305" i="8"/>
  <c r="AB14" i="39" s="1"/>
  <c r="N308" i="8"/>
  <c r="L307" i="8"/>
  <c r="L305" i="8"/>
  <c r="T308" i="8"/>
  <c r="V308" i="8"/>
  <c r="O308" i="8"/>
  <c r="P308" i="8"/>
  <c r="T307" i="8"/>
  <c r="J61" i="22"/>
  <c r="T305" i="8"/>
  <c r="AC14" i="39" s="1"/>
  <c r="N305" i="8"/>
  <c r="W14" i="39" s="1"/>
  <c r="L308" i="8"/>
  <c r="Q308" i="8"/>
  <c r="Q306" i="8"/>
  <c r="R304" i="8"/>
  <c r="AA14" i="30" s="1"/>
  <c r="K308" i="8"/>
  <c r="L304" i="8"/>
  <c r="U305" i="8"/>
  <c r="AD14" i="39" s="1"/>
  <c r="X94" i="8"/>
  <c r="BF94" i="8" s="1"/>
  <c r="BS94" i="8" s="1"/>
  <c r="AN253" i="8"/>
  <c r="AP41" i="7" s="1"/>
  <c r="N32" i="22"/>
  <c r="M34" i="22"/>
  <c r="P37" i="22"/>
  <c r="S38" i="22"/>
  <c r="L40" i="22"/>
  <c r="T37" i="22"/>
  <c r="Q43" i="22"/>
  <c r="T33" i="22"/>
  <c r="R37" i="22"/>
  <c r="I38" i="22"/>
  <c r="L33" i="22"/>
  <c r="R32" i="22"/>
  <c r="N37" i="22"/>
  <c r="N43" i="22"/>
  <c r="L37" i="22"/>
  <c r="I42" i="22"/>
  <c r="I32" i="22"/>
  <c r="I31" i="22"/>
  <c r="J37" i="22"/>
  <c r="P34" i="22"/>
  <c r="I40" i="22"/>
  <c r="R40" i="22"/>
  <c r="I37" i="22"/>
  <c r="N16" i="22"/>
  <c r="O37" i="22"/>
  <c r="O32" i="22"/>
  <c r="T31" i="22"/>
  <c r="K34" i="22"/>
  <c r="P15" i="22"/>
  <c r="Q37" i="22"/>
  <c r="Q16" i="22"/>
  <c r="Q32" i="22"/>
  <c r="N31" i="22"/>
  <c r="Q34" i="22"/>
  <c r="Q40" i="22"/>
  <c r="M37" i="22"/>
  <c r="O38" i="22"/>
  <c r="N33" i="22"/>
  <c r="I33" i="22"/>
  <c r="K32" i="22"/>
  <c r="K37" i="22"/>
  <c r="L43" i="22"/>
  <c r="K43" i="22"/>
  <c r="K42" i="22"/>
  <c r="T39" i="22"/>
  <c r="N40" i="22"/>
  <c r="I34" i="22"/>
  <c r="M32" i="22"/>
  <c r="J33" i="22"/>
  <c r="L38" i="22"/>
  <c r="R33" i="22"/>
  <c r="S37" i="22"/>
  <c r="I43" i="22"/>
  <c r="I39" i="22"/>
  <c r="J41" i="22"/>
  <c r="P32" i="22"/>
  <c r="Q39" i="22"/>
  <c r="S43" i="22"/>
  <c r="M31" i="22"/>
  <c r="J39" i="22"/>
  <c r="N38" i="22"/>
  <c r="R31" i="22"/>
  <c r="S42" i="22"/>
  <c r="P39" i="22"/>
  <c r="J40" i="22"/>
  <c r="T40" i="22"/>
  <c r="Q38" i="22"/>
  <c r="Q31" i="22"/>
  <c r="K41" i="22"/>
  <c r="K38" i="22"/>
  <c r="O40" i="22"/>
  <c r="S39" i="22"/>
  <c r="Q41" i="22"/>
  <c r="I41" i="22"/>
  <c r="AO301" i="8"/>
  <c r="O41" i="22"/>
  <c r="J34" i="22"/>
  <c r="K40" i="22"/>
  <c r="J38" i="22"/>
  <c r="N39" i="22"/>
  <c r="S41" i="22"/>
  <c r="T43" i="22"/>
  <c r="O33" i="22"/>
  <c r="L41" i="22"/>
  <c r="S31" i="22"/>
  <c r="P40" i="22"/>
  <c r="O31" i="22"/>
  <c r="L39" i="22"/>
  <c r="O34" i="22"/>
  <c r="L42" i="22"/>
  <c r="R41" i="22"/>
  <c r="K33" i="22"/>
  <c r="S40" i="22"/>
  <c r="J32" i="22"/>
  <c r="P42" i="22"/>
  <c r="L34" i="22"/>
  <c r="T41" i="22"/>
  <c r="S32" i="22"/>
  <c r="M41" i="22"/>
  <c r="L32" i="22"/>
  <c r="R38" i="22"/>
  <c r="T42" i="22"/>
  <c r="S33" i="22"/>
  <c r="P41" i="22"/>
  <c r="K39" i="22"/>
  <c r="R16" i="22"/>
  <c r="M43" i="22"/>
  <c r="T34" i="22"/>
  <c r="Q42" i="22"/>
  <c r="M40" i="22"/>
  <c r="P33" i="22"/>
  <c r="J42" i="22"/>
  <c r="O42" i="22"/>
  <c r="T32" i="22"/>
  <c r="N42" i="22"/>
  <c r="M42" i="22"/>
  <c r="K31" i="22"/>
  <c r="P43" i="22"/>
  <c r="O16" i="22"/>
  <c r="O39" i="22"/>
  <c r="R42" i="22"/>
  <c r="Q33" i="22"/>
  <c r="N41" i="22"/>
  <c r="P38" i="22"/>
  <c r="J31" i="22"/>
  <c r="J43" i="22"/>
  <c r="R39" i="22"/>
  <c r="L31" i="22"/>
  <c r="T38" i="22"/>
  <c r="M38" i="22"/>
  <c r="O43" i="22"/>
  <c r="N34" i="22"/>
  <c r="M33" i="22"/>
  <c r="P31" i="22"/>
  <c r="M39" i="22"/>
  <c r="R43" i="22"/>
  <c r="T18" i="22"/>
  <c r="M13" i="22"/>
  <c r="M16" i="22"/>
  <c r="O15" i="22"/>
  <c r="P16" i="22"/>
  <c r="S15" i="22"/>
  <c r="Q13" i="22"/>
  <c r="R18" i="22"/>
  <c r="O18" i="22"/>
  <c r="AL298" i="8"/>
  <c r="P13" i="22"/>
  <c r="T13" i="22"/>
  <c r="AN300" i="8"/>
  <c r="Y263" i="8"/>
  <c r="BF108" i="8"/>
  <c r="BS108" i="8" s="1"/>
  <c r="BF109" i="8"/>
  <c r="BS109" i="8" s="1"/>
  <c r="BF111" i="8"/>
  <c r="BS111" i="8" s="1"/>
  <c r="BF110" i="8"/>
  <c r="BS110" i="8" s="1"/>
  <c r="BF165" i="8"/>
  <c r="BS165" i="8" s="1"/>
  <c r="BF167" i="8"/>
  <c r="BS167" i="8" s="1"/>
  <c r="BF170" i="8"/>
  <c r="BS170" i="8" s="1"/>
  <c r="AY9" i="7"/>
  <c r="BF223" i="8"/>
  <c r="BF222" i="8"/>
  <c r="BF227" i="8"/>
  <c r="BF226" i="8"/>
  <c r="BF287" i="8"/>
  <c r="BF241" i="8"/>
  <c r="BS241" i="8" s="1"/>
  <c r="BF245" i="8"/>
  <c r="BS245" i="8" s="1"/>
  <c r="BF247" i="8"/>
  <c r="BS247" i="8" s="1"/>
  <c r="BF240" i="8"/>
  <c r="BS240" i="8" s="1"/>
  <c r="BF242" i="8"/>
  <c r="BS242" i="8" s="1"/>
  <c r="BF207" i="8"/>
  <c r="BS207" i="8" s="1"/>
  <c r="BF159" i="8"/>
  <c r="BS159" i="8" s="1"/>
  <c r="BF162" i="8"/>
  <c r="BS162" i="8" s="1"/>
  <c r="BF156" i="8"/>
  <c r="BS156" i="8" s="1"/>
  <c r="BF153" i="8"/>
  <c r="BS153" i="8" s="1"/>
  <c r="AX54" i="7"/>
  <c r="BE268" i="8"/>
  <c r="BR268" i="8" s="1"/>
  <c r="BE242" i="8"/>
  <c r="BR242" i="8" s="1"/>
  <c r="BE245" i="8"/>
  <c r="BR245" i="8" s="1"/>
  <c r="BE247" i="8"/>
  <c r="BR247" i="8" s="1"/>
  <c r="BE240" i="8"/>
  <c r="BR240" i="8" s="1"/>
  <c r="BE241" i="8"/>
  <c r="BR241" i="8" s="1"/>
  <c r="BE244" i="8"/>
  <c r="BR244" i="8" s="1"/>
  <c r="BE246" i="8"/>
  <c r="BR246" i="8" s="1"/>
  <c r="BE239" i="8"/>
  <c r="BR239" i="8" s="1"/>
  <c r="BE243" i="8"/>
  <c r="BR243" i="8" s="1"/>
  <c r="BE248" i="8"/>
  <c r="BR248" i="8" s="1"/>
  <c r="BF237" i="8"/>
  <c r="BS237" i="8" s="1"/>
  <c r="BF232" i="8"/>
  <c r="BS232" i="8" s="1"/>
  <c r="BF229" i="8"/>
  <c r="BS229" i="8" s="1"/>
  <c r="BF228" i="8"/>
  <c r="BS228" i="8" s="1"/>
  <c r="BF236" i="8"/>
  <c r="BS236" i="8" s="1"/>
  <c r="BF233" i="8"/>
  <c r="BS233" i="8" s="1"/>
  <c r="BF234" i="8"/>
  <c r="BS234" i="8" s="1"/>
  <c r="BF235" i="8"/>
  <c r="BS235" i="8" s="1"/>
  <c r="BF230" i="8"/>
  <c r="BS230" i="8" s="1"/>
  <c r="BF238" i="8"/>
  <c r="BS238" i="8" s="1"/>
  <c r="BF231" i="8"/>
  <c r="BS231" i="8" s="1"/>
  <c r="BF177" i="8"/>
  <c r="BS177" i="8" s="1"/>
  <c r="BF178" i="8"/>
  <c r="BS178" i="8" s="1"/>
  <c r="BF61" i="8"/>
  <c r="BS61" i="8" s="1"/>
  <c r="BF60" i="8"/>
  <c r="BS60" i="8" s="1"/>
  <c r="BF161" i="8"/>
  <c r="BS161" i="8" s="1"/>
  <c r="BF157" i="8"/>
  <c r="BS157" i="8" s="1"/>
  <c r="BF158" i="8"/>
  <c r="BS158" i="8" s="1"/>
  <c r="BF89" i="8"/>
  <c r="BS89" i="8" s="1"/>
  <c r="BF90" i="8"/>
  <c r="BS90" i="8" s="1"/>
  <c r="BF92" i="8"/>
  <c r="BS92" i="8" s="1"/>
  <c r="BE266" i="8"/>
  <c r="BR266" i="8" s="1"/>
  <c r="BE269" i="8"/>
  <c r="BR269" i="8" s="1"/>
  <c r="BE267" i="8"/>
  <c r="BR267" i="8" s="1"/>
  <c r="BE264" i="8"/>
  <c r="BR264" i="8" s="1"/>
  <c r="BF57" i="8"/>
  <c r="BS57" i="8" s="1"/>
  <c r="BF56" i="8"/>
  <c r="BS56" i="8" s="1"/>
  <c r="BF59" i="8"/>
  <c r="BS59" i="8" s="1"/>
  <c r="BF58" i="8"/>
  <c r="BS58" i="8" s="1"/>
  <c r="BF179" i="8"/>
  <c r="BS179" i="8" s="1"/>
  <c r="BF120" i="8"/>
  <c r="BS120" i="8" s="1"/>
  <c r="BE224" i="8"/>
  <c r="BR224" i="8" s="1"/>
  <c r="BE225" i="8"/>
  <c r="BR225" i="8" s="1"/>
  <c r="BE221" i="8"/>
  <c r="BR221" i="8" s="1"/>
  <c r="BE108" i="8"/>
  <c r="BR108" i="8" s="1"/>
  <c r="BE109" i="8"/>
  <c r="BR109" i="8" s="1"/>
  <c r="BE111" i="8"/>
  <c r="BR111" i="8" s="1"/>
  <c r="BE110" i="8"/>
  <c r="BR110" i="8" s="1"/>
  <c r="BF125" i="8"/>
  <c r="BS125" i="8" s="1"/>
  <c r="BF119" i="8"/>
  <c r="BS119" i="8" s="1"/>
  <c r="BF87" i="8"/>
  <c r="BS87" i="8" s="1"/>
  <c r="BF88" i="8"/>
  <c r="BS88" i="8" s="1"/>
  <c r="BF288" i="8"/>
  <c r="BS288" i="8" s="1"/>
  <c r="BF66" i="8"/>
  <c r="BF266" i="8"/>
  <c r="BF269" i="8"/>
  <c r="BF268" i="8"/>
  <c r="BF267" i="8"/>
  <c r="BF264" i="8"/>
  <c r="BS264" i="8" s="1"/>
  <c r="BF63" i="8"/>
  <c r="BS63" i="8" s="1"/>
  <c r="BF64" i="8"/>
  <c r="BS64" i="8" s="1"/>
  <c r="BF62" i="8"/>
  <c r="BS62" i="8" s="1"/>
  <c r="BF271" i="8"/>
  <c r="BS271" i="8" s="1"/>
  <c r="BF272" i="8"/>
  <c r="BS272" i="8" s="1"/>
  <c r="BF135" i="8"/>
  <c r="BS135" i="8" s="1"/>
  <c r="BF130" i="8"/>
  <c r="BS130" i="8" s="1"/>
  <c r="BF243" i="8"/>
  <c r="BS243" i="8" s="1"/>
  <c r="BF246" i="8"/>
  <c r="BS246" i="8" s="1"/>
  <c r="BF248" i="8"/>
  <c r="BS248" i="8" s="1"/>
  <c r="BF239" i="8"/>
  <c r="BS239" i="8" s="1"/>
  <c r="BF244" i="8"/>
  <c r="BS244" i="8" s="1"/>
  <c r="BF221" i="8"/>
  <c r="BS221" i="8" s="1"/>
  <c r="BE60" i="8"/>
  <c r="BR60" i="8" s="1"/>
  <c r="X273" i="8"/>
  <c r="BF275" i="8" s="1"/>
  <c r="BS275" i="8" s="1"/>
  <c r="AI291" i="8"/>
  <c r="Y272" i="8"/>
  <c r="AB47" i="7"/>
  <c r="AJ248" i="8"/>
  <c r="AL35" i="7" s="1"/>
  <c r="AJ57" i="8"/>
  <c r="AS56" i="7"/>
  <c r="AR17" i="7"/>
  <c r="AJ59" i="8"/>
  <c r="AJ274" i="8"/>
  <c r="AV56" i="7"/>
  <c r="AW199" i="8"/>
  <c r="X134" i="8"/>
  <c r="AI64" i="8"/>
  <c r="AP19" i="7"/>
  <c r="AN263" i="8"/>
  <c r="AP51" i="7" s="1"/>
  <c r="AR54" i="7"/>
  <c r="AJ62" i="8"/>
  <c r="AP24" i="7"/>
  <c r="AC46" i="7"/>
  <c r="AJ144" i="8"/>
  <c r="X123" i="8"/>
  <c r="AQ42" i="7"/>
  <c r="X96" i="8"/>
  <c r="AV137" i="8"/>
  <c r="AB61" i="7"/>
  <c r="X200" i="8"/>
  <c r="AP53" i="7"/>
  <c r="X270" i="8"/>
  <c r="AT251" i="8"/>
  <c r="AV38" i="7" s="1"/>
  <c r="X171" i="8"/>
  <c r="Y56" i="8"/>
  <c r="AJ166" i="8"/>
  <c r="AH55" i="7"/>
  <c r="AN13" i="7"/>
  <c r="AP13" i="7"/>
  <c r="AJ225" i="8"/>
  <c r="AL12" i="7" s="1"/>
  <c r="X225" i="8"/>
  <c r="AY12" i="7" s="1"/>
  <c r="AT16" i="7"/>
  <c r="AJ63" i="8"/>
  <c r="AU63" i="8" s="1"/>
  <c r="AW141" i="8"/>
  <c r="AO13" i="7"/>
  <c r="W61" i="8"/>
  <c r="BE61" i="8" s="1"/>
  <c r="BR61" i="8" s="1"/>
  <c r="AV226" i="8"/>
  <c r="AO263" i="8"/>
  <c r="AQ51" i="7" s="1"/>
  <c r="AU165" i="8"/>
  <c r="X202" i="8"/>
  <c r="AM16" i="7"/>
  <c r="AP16" i="7"/>
  <c r="X253" i="8"/>
  <c r="AJ56" i="8"/>
  <c r="AU56" i="8" s="1"/>
  <c r="AC55" i="7"/>
  <c r="AC61" i="7"/>
  <c r="AX115" i="8"/>
  <c r="AX51" i="7"/>
  <c r="BR265" i="8"/>
  <c r="AK19" i="7"/>
  <c r="AY40" i="7"/>
  <c r="AV128" i="8"/>
  <c r="AD61" i="7"/>
  <c r="AQ54" i="7"/>
  <c r="AI48" i="7"/>
  <c r="AY8" i="7"/>
  <c r="AX8" i="7"/>
  <c r="AQ253" i="8"/>
  <c r="AS41" i="7" s="1"/>
  <c r="AV42" i="7"/>
  <c r="Y276" i="8"/>
  <c r="AY51" i="7"/>
  <c r="AY26" i="7"/>
  <c r="BS249" i="8"/>
  <c r="AN59" i="7"/>
  <c r="AX27" i="7"/>
  <c r="AY15" i="7"/>
  <c r="AY27" i="7"/>
  <c r="AX26" i="7"/>
  <c r="BS93" i="8"/>
  <c r="AK56" i="7"/>
  <c r="AM54" i="7"/>
  <c r="AE50" i="7"/>
  <c r="AM20" i="7"/>
  <c r="Y89" i="8"/>
  <c r="AJ177" i="8"/>
  <c r="AJ175" i="8"/>
  <c r="AR253" i="8"/>
  <c r="AT41" i="7" s="1"/>
  <c r="AB55" i="7"/>
  <c r="AN62" i="7"/>
  <c r="AT51" i="7"/>
  <c r="AO16" i="7"/>
  <c r="AO56" i="7"/>
  <c r="AU54" i="7"/>
  <c r="Z46" i="7"/>
  <c r="AR56" i="7"/>
  <c r="AG55" i="7"/>
  <c r="AF37" i="7"/>
  <c r="AP17" i="7"/>
  <c r="AX199" i="8"/>
  <c r="AB60" i="7"/>
  <c r="AS54" i="7"/>
  <c r="AD60" i="7"/>
  <c r="AF61" i="7"/>
  <c r="X55" i="7"/>
  <c r="AG61" i="7"/>
  <c r="AJ271" i="8"/>
  <c r="AX149" i="8"/>
  <c r="AE61" i="7"/>
  <c r="AU44" i="7"/>
  <c r="AO54" i="7"/>
  <c r="AT54" i="7"/>
  <c r="AU40" i="7"/>
  <c r="AV13" i="7"/>
  <c r="AH60" i="7"/>
  <c r="AH61" i="7"/>
  <c r="AU48" i="7"/>
  <c r="BH55" i="8"/>
  <c r="Z37" i="7"/>
  <c r="Y38" i="7"/>
  <c r="Y39" i="7"/>
  <c r="AT44" i="7"/>
  <c r="AV54" i="7"/>
  <c r="AG48" i="7"/>
  <c r="AF62" i="7"/>
  <c r="X50" i="7"/>
  <c r="AB40" i="7"/>
  <c r="AB41" i="7"/>
  <c r="AA61" i="7"/>
  <c r="AP56" i="7"/>
  <c r="AM56" i="7"/>
  <c r="Z60" i="7"/>
  <c r="AI248" i="8"/>
  <c r="AK35" i="7" s="1"/>
  <c r="AR42" i="7"/>
  <c r="AP263" i="8"/>
  <c r="AE51" i="7"/>
  <c r="AQ56" i="7"/>
  <c r="AS61" i="7"/>
  <c r="AF50" i="7"/>
  <c r="AU56" i="7"/>
  <c r="Y43" i="7"/>
  <c r="Y44" i="7"/>
  <c r="Z55" i="7"/>
  <c r="AL259" i="8"/>
  <c r="AI141" i="8"/>
  <c r="AG60" i="7"/>
  <c r="AA60" i="7"/>
  <c r="AD50" i="7"/>
  <c r="AJ263" i="8"/>
  <c r="Y51" i="7"/>
  <c r="AB62" i="7"/>
  <c r="Y61" i="7"/>
  <c r="AO283" i="8"/>
  <c r="AL56" i="7"/>
  <c r="AF47" i="7"/>
  <c r="Z43" i="7"/>
  <c r="Z44" i="7"/>
  <c r="AF55" i="7"/>
  <c r="Z59" i="7"/>
  <c r="Z62" i="7"/>
  <c r="AE37" i="7"/>
  <c r="Y55" i="7"/>
  <c r="AB50" i="7"/>
  <c r="AC48" i="7"/>
  <c r="AQ263" i="8"/>
  <c r="AS51" i="7" s="1"/>
  <c r="AF51" i="7"/>
  <c r="AE62" i="7"/>
  <c r="AS42" i="7"/>
  <c r="AL263" i="8"/>
  <c r="AN51" i="7" s="1"/>
  <c r="AM19" i="7"/>
  <c r="AV23" i="7"/>
  <c r="AP44" i="7"/>
  <c r="AI37" i="7"/>
  <c r="AD55" i="7"/>
  <c r="AH50" i="7"/>
  <c r="AK263" i="8"/>
  <c r="AM51" i="7" s="1"/>
  <c r="Z51" i="7"/>
  <c r="AS45" i="7"/>
  <c r="AC62" i="7"/>
  <c r="AV61" i="7"/>
  <c r="AL51" i="7"/>
  <c r="AT56" i="7"/>
  <c r="AA38" i="7"/>
  <c r="AA39" i="7"/>
  <c r="AK54" i="7"/>
  <c r="AR44" i="7"/>
  <c r="AP250" i="8"/>
  <c r="AR55" i="7" s="1"/>
  <c r="AE55" i="7"/>
  <c r="AT45" i="7"/>
  <c r="AM263" i="8"/>
  <c r="AB51" i="7"/>
  <c r="AS44" i="7"/>
  <c r="AN53" i="7"/>
  <c r="AU42" i="7"/>
  <c r="AT42" i="7"/>
  <c r="AC38" i="7"/>
  <c r="AC39" i="7"/>
  <c r="AS18" i="7"/>
  <c r="AA55" i="7"/>
  <c r="AN54" i="7"/>
  <c r="AQ55" i="7"/>
  <c r="AI55" i="7"/>
  <c r="AI62" i="7"/>
  <c r="AH62" i="7"/>
  <c r="AL19" i="7"/>
  <c r="AM18" i="7"/>
  <c r="AL16" i="7"/>
  <c r="AR283" i="8"/>
  <c r="AU22" i="7"/>
  <c r="Y288" i="8"/>
  <c r="AQ25" i="7"/>
  <c r="AS12" i="7"/>
  <c r="AI190" i="8"/>
  <c r="X133" i="8"/>
  <c r="Y108" i="8"/>
  <c r="AO15" i="7"/>
  <c r="AL13" i="7"/>
  <c r="AR25" i="7"/>
  <c r="AP20" i="7"/>
  <c r="Y67" i="8"/>
  <c r="X14" i="7"/>
  <c r="X26" i="7"/>
  <c r="AI210" i="8"/>
  <c r="AU210" i="8" s="1"/>
  <c r="AI203" i="8"/>
  <c r="AG10" i="7"/>
  <c r="Y202" i="8"/>
  <c r="Y201" i="8"/>
  <c r="AI196" i="8"/>
  <c r="Y176" i="8"/>
  <c r="AI175" i="8"/>
  <c r="Y193" i="8"/>
  <c r="Y177" i="8"/>
  <c r="AI116" i="8"/>
  <c r="Y120" i="8"/>
  <c r="Y87" i="8"/>
  <c r="X173" i="8"/>
  <c r="W56" i="8"/>
  <c r="AI71" i="8"/>
  <c r="AQ18" i="7"/>
  <c r="AI192" i="8"/>
  <c r="X12" i="7"/>
  <c r="AI191" i="8"/>
  <c r="W166" i="8"/>
  <c r="AI212" i="8"/>
  <c r="Y82" i="8"/>
  <c r="AI58" i="8"/>
  <c r="W144" i="8"/>
  <c r="AJ84" i="8"/>
  <c r="AI98" i="8"/>
  <c r="AI112" i="8"/>
  <c r="AI280" i="8"/>
  <c r="AI274" i="8"/>
  <c r="Y271" i="8"/>
  <c r="AR20" i="7"/>
  <c r="Y107" i="8"/>
  <c r="AI102" i="8"/>
  <c r="AI119" i="8"/>
  <c r="AI69" i="8"/>
  <c r="AI59" i="8"/>
  <c r="AI76" i="8"/>
  <c r="X83" i="8"/>
  <c r="W63" i="8"/>
  <c r="W164" i="8"/>
  <c r="AI117" i="8"/>
  <c r="W155" i="8"/>
  <c r="W90" i="8"/>
  <c r="W139" i="8"/>
  <c r="AI135" i="8"/>
  <c r="AU135" i="8" s="1"/>
  <c r="Y234" i="8"/>
  <c r="AZ21" i="7" s="1"/>
  <c r="Y227" i="8"/>
  <c r="Y175" i="8"/>
  <c r="AI204" i="8"/>
  <c r="Y164" i="8"/>
  <c r="Y159" i="8"/>
  <c r="AI220" i="8"/>
  <c r="AJ127" i="8"/>
  <c r="AU127" i="8" s="1"/>
  <c r="Y111" i="8"/>
  <c r="AI67" i="8"/>
  <c r="Y97" i="8"/>
  <c r="W249" i="8"/>
  <c r="BR249" i="8" s="1"/>
  <c r="W88" i="8"/>
  <c r="AP282" i="8"/>
  <c r="AR59" i="7" s="1"/>
  <c r="W66" i="8"/>
  <c r="AI149" i="8"/>
  <c r="AK283" i="8"/>
  <c r="X40" i="7"/>
  <c r="AP25" i="7"/>
  <c r="AK201" i="8"/>
  <c r="AI147" i="8"/>
  <c r="Y105" i="8"/>
  <c r="AI118" i="8"/>
  <c r="AI101" i="8"/>
  <c r="Y115" i="8"/>
  <c r="Y88" i="8"/>
  <c r="AI93" i="8"/>
  <c r="AI68" i="8"/>
  <c r="X127" i="8"/>
  <c r="X35" i="7"/>
  <c r="W134" i="8"/>
  <c r="W171" i="8"/>
  <c r="AI187" i="8"/>
  <c r="Y84" i="8"/>
  <c r="X59" i="7"/>
  <c r="W211" i="8"/>
  <c r="AI65" i="8"/>
  <c r="AI74" i="8"/>
  <c r="W213" i="8"/>
  <c r="Y213" i="8"/>
  <c r="Y212" i="8"/>
  <c r="AI205" i="8"/>
  <c r="AP251" i="8"/>
  <c r="AU138" i="8"/>
  <c r="AI178" i="8"/>
  <c r="AU178" i="8" s="1"/>
  <c r="Y148" i="8"/>
  <c r="AI95" i="8"/>
  <c r="AU95" i="8" s="1"/>
  <c r="Y90" i="8"/>
  <c r="AN8" i="7"/>
  <c r="W263" i="8"/>
  <c r="AI60" i="8"/>
  <c r="I16" i="22" s="1"/>
  <c r="Y99" i="8"/>
  <c r="W276" i="8"/>
  <c r="AI272" i="8"/>
  <c r="X48" i="7"/>
  <c r="AX169" i="8"/>
  <c r="AI99" i="8"/>
  <c r="AI104" i="8"/>
  <c r="AI87" i="8"/>
  <c r="AI199" i="8"/>
  <c r="AU199" i="8" s="1"/>
  <c r="W194" i="8"/>
  <c r="W132" i="8"/>
  <c r="W281" i="8"/>
  <c r="W148" i="8"/>
  <c r="X47" i="7"/>
  <c r="AQ17" i="7"/>
  <c r="AI206" i="8"/>
  <c r="AI200" i="8"/>
  <c r="W130" i="8"/>
  <c r="AX265" i="8"/>
  <c r="AI275" i="8"/>
  <c r="X38" i="7"/>
  <c r="X43" i="7"/>
  <c r="AP22" i="7"/>
  <c r="AO20" i="7"/>
  <c r="Y182" i="8"/>
  <c r="AI173" i="8"/>
  <c r="AU173" i="8" s="1"/>
  <c r="AI130" i="8"/>
  <c r="AU130" i="8" s="1"/>
  <c r="Y102" i="8"/>
  <c r="Y117" i="8"/>
  <c r="W116" i="8"/>
  <c r="W59" i="8"/>
  <c r="AI77" i="8"/>
  <c r="Z12" i="7"/>
  <c r="AI189" i="8"/>
  <c r="AI62" i="8"/>
  <c r="W217" i="8"/>
  <c r="W133" i="8"/>
  <c r="W202" i="8"/>
  <c r="AN291" i="8"/>
  <c r="AV291" i="8" s="1"/>
  <c r="AN19" i="7"/>
  <c r="AK18" i="7"/>
  <c r="AJ221" i="8"/>
  <c r="Y215" i="8"/>
  <c r="W192" i="8"/>
  <c r="AX161" i="8"/>
  <c r="Y161" i="8"/>
  <c r="Y153" i="8"/>
  <c r="Y195" i="8"/>
  <c r="Y155" i="8"/>
  <c r="Y104" i="8"/>
  <c r="Y125" i="8"/>
  <c r="Y100" i="8"/>
  <c r="Y96" i="8"/>
  <c r="Y92" i="8"/>
  <c r="Y76" i="8"/>
  <c r="Y71" i="8"/>
  <c r="AM11" i="7"/>
  <c r="AQ19" i="7"/>
  <c r="Y205" i="8"/>
  <c r="AU8" i="7"/>
  <c r="Y207" i="8"/>
  <c r="Y189" i="8"/>
  <c r="AN262" i="8"/>
  <c r="AP48" i="7" s="1"/>
  <c r="AW265" i="8"/>
  <c r="AO19" i="7"/>
  <c r="Y230" i="8"/>
  <c r="AZ17" i="7" s="1"/>
  <c r="Y232" i="8"/>
  <c r="AZ19" i="7" s="1"/>
  <c r="AK16" i="7"/>
  <c r="Y237" i="8"/>
  <c r="AZ24" i="7" s="1"/>
  <c r="Y211" i="8"/>
  <c r="Y214" i="8"/>
  <c r="Y223" i="8"/>
  <c r="Y184" i="8"/>
  <c r="W191" i="8"/>
  <c r="Y156" i="8"/>
  <c r="Y129" i="8"/>
  <c r="Y132" i="8"/>
  <c r="Y112" i="8"/>
  <c r="Y103" i="8"/>
  <c r="Y118" i="8"/>
  <c r="Y123" i="8"/>
  <c r="Y133" i="8"/>
  <c r="Y93" i="8"/>
  <c r="Y72" i="8"/>
  <c r="Y114" i="8"/>
  <c r="Y74" i="8"/>
  <c r="Y68" i="8"/>
  <c r="Y168" i="8"/>
  <c r="AR11" i="7"/>
  <c r="Y135" i="8"/>
  <c r="Y8" i="7"/>
  <c r="X260" i="8"/>
  <c r="AY46" i="7" s="1"/>
  <c r="AX226" i="8"/>
  <c r="AU153" i="8"/>
  <c r="AV139" i="8"/>
  <c r="AM124" i="8"/>
  <c r="AV124" i="8" s="1"/>
  <c r="AO223" i="8"/>
  <c r="AQ10" i="7" s="1"/>
  <c r="AR26" i="7"/>
  <c r="AR22" i="7"/>
  <c r="Y171" i="8"/>
  <c r="Y101" i="8"/>
  <c r="AJ61" i="8"/>
  <c r="AU61" i="8" s="1"/>
  <c r="Y249" i="8"/>
  <c r="Y284" i="8"/>
  <c r="AV279" i="8"/>
  <c r="AU226" i="8"/>
  <c r="Y216" i="8"/>
  <c r="W212" i="8"/>
  <c r="Y180" i="8"/>
  <c r="Y200" i="8"/>
  <c r="AX138" i="8"/>
  <c r="Y137" i="8"/>
  <c r="Y128" i="8"/>
  <c r="Y143" i="8"/>
  <c r="Y69" i="8"/>
  <c r="AW157" i="8"/>
  <c r="Y78" i="8"/>
  <c r="Y113" i="8"/>
  <c r="AJ58" i="8"/>
  <c r="Y98" i="8"/>
  <c r="Y149" i="8"/>
  <c r="AP21" i="7"/>
  <c r="Y231" i="8"/>
  <c r="AZ18" i="7" s="1"/>
  <c r="Y204" i="8"/>
  <c r="Y106" i="8"/>
  <c r="Y119" i="8"/>
  <c r="Y139" i="8"/>
  <c r="AK84" i="8"/>
  <c r="Y77" i="8"/>
  <c r="AS25" i="7"/>
  <c r="Y203" i="8"/>
  <c r="Y59" i="8"/>
  <c r="AL23" i="7"/>
  <c r="Y83" i="8"/>
  <c r="AK289" i="8"/>
  <c r="AO270" i="8"/>
  <c r="AQ61" i="7" s="1"/>
  <c r="AK248" i="8"/>
  <c r="AM26" i="7" s="1"/>
  <c r="AR223" i="8"/>
  <c r="AT17" i="7"/>
  <c r="AT15" i="7"/>
  <c r="AB14" i="7"/>
  <c r="AK203" i="8"/>
  <c r="AX166" i="8"/>
  <c r="AN12" i="7"/>
  <c r="Z14" i="7"/>
  <c r="Y12" i="7"/>
  <c r="AR261" i="8"/>
  <c r="AT48" i="7" s="1"/>
  <c r="AU17" i="7"/>
  <c r="AM13" i="7"/>
  <c r="X10" i="7"/>
  <c r="Y147" i="8"/>
  <c r="X114" i="8"/>
  <c r="AV86" i="8"/>
  <c r="X132" i="8"/>
  <c r="AI88" i="8"/>
  <c r="AV19" i="7"/>
  <c r="AN20" i="7"/>
  <c r="AV138" i="8"/>
  <c r="AQ217" i="8"/>
  <c r="AW217" i="8" s="1"/>
  <c r="X126" i="8"/>
  <c r="AI164" i="8"/>
  <c r="AU164" i="8" s="1"/>
  <c r="Y169" i="8"/>
  <c r="AV125" i="8"/>
  <c r="AU21" i="7"/>
  <c r="AV8" i="7"/>
  <c r="AS23" i="7"/>
  <c r="AO9" i="7"/>
  <c r="AQ8" i="7"/>
  <c r="AI10" i="7"/>
  <c r="AI282" i="8"/>
  <c r="AK59" i="7" s="1"/>
  <c r="AO17" i="7"/>
  <c r="AV20" i="7"/>
  <c r="AV12" i="7"/>
  <c r="AQ15" i="7"/>
  <c r="AK22" i="7"/>
  <c r="AN22" i="7"/>
  <c r="AA10" i="7"/>
  <c r="AJ64" i="8"/>
  <c r="X139" i="8"/>
  <c r="Y65" i="8"/>
  <c r="AX174" i="8"/>
  <c r="AD10" i="7"/>
  <c r="Y248" i="8"/>
  <c r="AZ35" i="7" s="1"/>
  <c r="AN59" i="8"/>
  <c r="AV59" i="8" s="1"/>
  <c r="AT24" i="7"/>
  <c r="AP9" i="7"/>
  <c r="AS14" i="7"/>
  <c r="AX214" i="8"/>
  <c r="AI217" i="8"/>
  <c r="AC14" i="7"/>
  <c r="AV156" i="8"/>
  <c r="AX130" i="8"/>
  <c r="AK71" i="8"/>
  <c r="AQ56" i="8"/>
  <c r="X82" i="8"/>
  <c r="AS20" i="7"/>
  <c r="AP8" i="7"/>
  <c r="AU11" i="7"/>
  <c r="AL21" i="7"/>
  <c r="AS17" i="7"/>
  <c r="AI90" i="8"/>
  <c r="AJ291" i="8"/>
  <c r="W282" i="8"/>
  <c r="AX59" i="7" s="1"/>
  <c r="AV136" i="8"/>
  <c r="AJ66" i="8"/>
  <c r="AU215" i="8"/>
  <c r="AR16" i="7"/>
  <c r="AR31" i="7"/>
  <c r="AR45" i="7"/>
  <c r="AU30" i="7"/>
  <c r="AU43" i="7"/>
  <c r="AY10" i="7"/>
  <c r="AY14" i="7"/>
  <c r="AO53" i="7"/>
  <c r="AP262" i="8"/>
  <c r="AR48" i="7" s="1"/>
  <c r="AE48" i="7"/>
  <c r="AA32" i="7"/>
  <c r="AA46" i="7"/>
  <c r="AV53" i="7"/>
  <c r="AE28" i="7"/>
  <c r="AE40" i="7"/>
  <c r="AA26" i="7"/>
  <c r="AA35" i="7"/>
  <c r="AM24" i="7"/>
  <c r="AH10" i="7"/>
  <c r="AV286" i="8"/>
  <c r="AR35" i="7"/>
  <c r="AR53" i="7"/>
  <c r="AU34" i="7"/>
  <c r="AU51" i="7"/>
  <c r="AP29" i="7"/>
  <c r="AX258" i="8"/>
  <c r="AV44" i="7"/>
  <c r="AK249" i="8"/>
  <c r="AH26" i="7"/>
  <c r="AH35" i="7"/>
  <c r="AV240" i="8"/>
  <c r="AF38" i="7"/>
  <c r="AQ250" i="8"/>
  <c r="AF52" i="7"/>
  <c r="AF49" i="7"/>
  <c r="AF36" i="7"/>
  <c r="AU31" i="7"/>
  <c r="AU45" i="7"/>
  <c r="AO30" i="7"/>
  <c r="AO43" i="7"/>
  <c r="X251" i="8"/>
  <c r="AY37" i="7" s="1"/>
  <c r="Y37" i="7"/>
  <c r="Z29" i="7"/>
  <c r="Z41" i="7"/>
  <c r="AU15" i="7"/>
  <c r="AT12" i="7"/>
  <c r="AV16" i="7"/>
  <c r="AS16" i="7"/>
  <c r="AZ10" i="7"/>
  <c r="AZ14" i="7"/>
  <c r="AJ179" i="8"/>
  <c r="AX155" i="8"/>
  <c r="W117" i="8"/>
  <c r="Y95" i="8"/>
  <c r="W58" i="8"/>
  <c r="AE38" i="7"/>
  <c r="AS21" i="7"/>
  <c r="AP18" i="7"/>
  <c r="AI31" i="7"/>
  <c r="AI45" i="7"/>
  <c r="AI33" i="7"/>
  <c r="AI47" i="7"/>
  <c r="AT13" i="7"/>
  <c r="AB32" i="7"/>
  <c r="AB46" i="7"/>
  <c r="AG14" i="7"/>
  <c r="AR9" i="7"/>
  <c r="AL18" i="7"/>
  <c r="Y50" i="7"/>
  <c r="AP283" i="8"/>
  <c r="AE60" i="7"/>
  <c r="AP27" i="7"/>
  <c r="AR8" i="7"/>
  <c r="AC33" i="7"/>
  <c r="AC47" i="7"/>
  <c r="AT25" i="7"/>
  <c r="AC10" i="7"/>
  <c r="AR36" i="7"/>
  <c r="Z10" i="7"/>
  <c r="X32" i="7"/>
  <c r="X46" i="7"/>
  <c r="AB26" i="7"/>
  <c r="AB35" i="7"/>
  <c r="AL27" i="7"/>
  <c r="X29" i="7"/>
  <c r="X41" i="7"/>
  <c r="Y33" i="7"/>
  <c r="Y47" i="7"/>
  <c r="AV11" i="7"/>
  <c r="AT21" i="7"/>
  <c r="AM21" i="7"/>
  <c r="W283" i="8"/>
  <c r="AX60" i="7" s="1"/>
  <c r="X60" i="7"/>
  <c r="AD26" i="7"/>
  <c r="AD35" i="7"/>
  <c r="AL53" i="7"/>
  <c r="AC50" i="7"/>
  <c r="AO34" i="7"/>
  <c r="AW258" i="8"/>
  <c r="AQ44" i="7"/>
  <c r="X31" i="7"/>
  <c r="X45" i="7"/>
  <c r="X263" i="8"/>
  <c r="AC26" i="7"/>
  <c r="AC35" i="7"/>
  <c r="AA30" i="7"/>
  <c r="AA43" i="7"/>
  <c r="AN31" i="7"/>
  <c r="AN45" i="7"/>
  <c r="AV30" i="7"/>
  <c r="AV43" i="7"/>
  <c r="AN28" i="7"/>
  <c r="AN40" i="7"/>
  <c r="AN251" i="8"/>
  <c r="AC37" i="7"/>
  <c r="AJ254" i="8"/>
  <c r="AL42" i="7" s="1"/>
  <c r="Y41" i="7"/>
  <c r="AU9" i="7"/>
  <c r="AN15" i="7"/>
  <c r="AL22" i="7"/>
  <c r="AW214" i="8"/>
  <c r="AV174" i="8"/>
  <c r="AV170" i="8"/>
  <c r="AX134" i="8"/>
  <c r="AK99" i="8"/>
  <c r="AI57" i="8"/>
  <c r="X124" i="8"/>
  <c r="AM57" i="8"/>
  <c r="AV57" i="8" s="1"/>
  <c r="AW287" i="8"/>
  <c r="AR282" i="8"/>
  <c r="AT59" i="7" s="1"/>
  <c r="AG59" i="7"/>
  <c r="X262" i="8"/>
  <c r="AY48" i="7" s="1"/>
  <c r="Y48" i="7"/>
  <c r="Y60" i="7"/>
  <c r="AK20" i="7"/>
  <c r="AI28" i="7"/>
  <c r="AI40" i="7"/>
  <c r="AM23" i="7"/>
  <c r="AN9" i="7"/>
  <c r="AL15" i="7"/>
  <c r="AV9" i="7"/>
  <c r="AW136" i="8"/>
  <c r="AE33" i="7"/>
  <c r="AE47" i="7"/>
  <c r="AQ29" i="7"/>
  <c r="AP33" i="7"/>
  <c r="AS13" i="7"/>
  <c r="AH31" i="7"/>
  <c r="AH45" i="7"/>
  <c r="AA33" i="7"/>
  <c r="AA47" i="7"/>
  <c r="AA28" i="7"/>
  <c r="AA40" i="7"/>
  <c r="AE26" i="7"/>
  <c r="AE35" i="7"/>
  <c r="AU19" i="7"/>
  <c r="AE14" i="7"/>
  <c r="AI14" i="7"/>
  <c r="AF14" i="7"/>
  <c r="Y10" i="7"/>
  <c r="AB10" i="7"/>
  <c r="AD28" i="7"/>
  <c r="AD40" i="7"/>
  <c r="AL32" i="7"/>
  <c r="AZ38" i="7"/>
  <c r="Z38" i="7"/>
  <c r="AP42" i="7"/>
  <c r="AU33" i="7"/>
  <c r="AO31" i="7"/>
  <c r="AO45" i="7"/>
  <c r="AP30" i="7"/>
  <c r="AP43" i="7"/>
  <c r="AO262" i="8"/>
  <c r="AQ49" i="7" s="1"/>
  <c r="AD48" i="7"/>
  <c r="AV258" i="8"/>
  <c r="AO44" i="7"/>
  <c r="AI26" i="7"/>
  <c r="AI35" i="7"/>
  <c r="AG38" i="7"/>
  <c r="AQ24" i="7"/>
  <c r="Y31" i="7"/>
  <c r="Y45" i="7"/>
  <c r="AT29" i="7"/>
  <c r="AN33" i="7"/>
  <c r="AI263" i="8"/>
  <c r="AK51" i="7" s="1"/>
  <c r="AN27" i="7"/>
  <c r="AB38" i="7"/>
  <c r="AL250" i="8"/>
  <c r="AN55" i="7" s="1"/>
  <c r="AA36" i="7"/>
  <c r="AA52" i="7"/>
  <c r="AA49" i="7"/>
  <c r="AS30" i="7"/>
  <c r="AS43" i="7"/>
  <c r="AM28" i="7"/>
  <c r="AM40" i="7"/>
  <c r="AR251" i="8"/>
  <c r="AG37" i="7"/>
  <c r="AM17" i="7"/>
  <c r="AP15" i="7"/>
  <c r="AV155" i="8"/>
  <c r="AL95" i="8"/>
  <c r="AV95" i="8" s="1"/>
  <c r="AP84" i="8"/>
  <c r="AW84" i="8" s="1"/>
  <c r="AJ60" i="8"/>
  <c r="AO282" i="8"/>
  <c r="AQ59" i="7" s="1"/>
  <c r="AD59" i="7"/>
  <c r="AK26" i="7"/>
  <c r="AO18" i="7"/>
  <c r="Y58" i="7"/>
  <c r="Y57" i="7"/>
  <c r="AL28" i="7"/>
  <c r="AL40" i="7"/>
  <c r="AO23" i="7"/>
  <c r="AF28" i="7"/>
  <c r="AF40" i="7"/>
  <c r="AG32" i="7"/>
  <c r="AG46" i="7"/>
  <c r="Y14" i="7"/>
  <c r="AS9" i="7"/>
  <c r="AR12" i="7"/>
  <c r="X250" i="8"/>
  <c r="BF256" i="8" s="1"/>
  <c r="BS256" i="8" s="1"/>
  <c r="Y36" i="7"/>
  <c r="Y52" i="7"/>
  <c r="Y49" i="7"/>
  <c r="Z28" i="7"/>
  <c r="Z40" i="7"/>
  <c r="AG31" i="7"/>
  <c r="AG45" i="7"/>
  <c r="AQ21" i="7"/>
  <c r="Y26" i="7"/>
  <c r="Y35" i="7"/>
  <c r="AM34" i="7"/>
  <c r="Y250" i="8"/>
  <c r="BG256" i="8" s="1"/>
  <c r="BT256" i="8" s="1"/>
  <c r="Z36" i="7"/>
  <c r="Z52" i="7"/>
  <c r="Z49" i="7"/>
  <c r="AI251" i="8"/>
  <c r="X37" i="7"/>
  <c r="AL262" i="8"/>
  <c r="AN48" i="7" s="1"/>
  <c r="AA48" i="7"/>
  <c r="AT35" i="7"/>
  <c r="AT53" i="7"/>
  <c r="AL58" i="7"/>
  <c r="AL57" i="7"/>
  <c r="AQ262" i="8"/>
  <c r="AF48" i="7"/>
  <c r="AV29" i="7"/>
  <c r="AY58" i="7"/>
  <c r="AY57" i="7"/>
  <c r="AU163" i="8"/>
  <c r="X57" i="7"/>
  <c r="X58" i="7"/>
  <c r="AE32" i="7"/>
  <c r="AE46" i="7"/>
  <c r="W250" i="8"/>
  <c r="BE256" i="8" s="1"/>
  <c r="BR256" i="8" s="1"/>
  <c r="X52" i="7"/>
  <c r="X49" i="7"/>
  <c r="Y59" i="7"/>
  <c r="AQ58" i="7"/>
  <c r="AQ57" i="7"/>
  <c r="AM53" i="7"/>
  <c r="AM262" i="8"/>
  <c r="AB48" i="7"/>
  <c r="Y262" i="8"/>
  <c r="AZ48" i="7" s="1"/>
  <c r="Z48" i="7"/>
  <c r="AS34" i="7"/>
  <c r="AS58" i="7"/>
  <c r="AS57" i="7"/>
  <c r="AM283" i="8"/>
  <c r="AV58" i="7"/>
  <c r="AV57" i="7"/>
  <c r="AU53" i="7"/>
  <c r="AX268" i="8"/>
  <c r="AV34" i="7"/>
  <c r="AV51" i="7"/>
  <c r="AD33" i="7"/>
  <c r="AD47" i="7"/>
  <c r="AQ50" i="7"/>
  <c r="AR33" i="7"/>
  <c r="AT262" i="8"/>
  <c r="AX262" i="8" s="1"/>
  <c r="AV32" i="7"/>
  <c r="AI249" i="8"/>
  <c r="X261" i="8"/>
  <c r="AY47" i="7" s="1"/>
  <c r="AV27" i="7"/>
  <c r="AH38" i="7"/>
  <c r="AR250" i="8"/>
  <c r="AT55" i="7" s="1"/>
  <c r="AG36" i="7"/>
  <c r="AG52" i="7"/>
  <c r="AG49" i="7"/>
  <c r="AQ30" i="7"/>
  <c r="AQ43" i="7"/>
  <c r="AP253" i="8"/>
  <c r="AR41" i="7" s="1"/>
  <c r="AM251" i="8"/>
  <c r="AB37" i="7"/>
  <c r="AI250" i="8"/>
  <c r="AS22" i="7"/>
  <c r="AQ20" i="7"/>
  <c r="AR15" i="7"/>
  <c r="AV22" i="7"/>
  <c r="AU16" i="7"/>
  <c r="AL190" i="8"/>
  <c r="AV190" i="8" s="1"/>
  <c r="AW168" i="8"/>
  <c r="AU150" i="8"/>
  <c r="AV111" i="8"/>
  <c r="X164" i="8"/>
  <c r="BF164" i="8" s="1"/>
  <c r="AD58" i="7"/>
  <c r="AD57" i="7"/>
  <c r="AO25" i="7"/>
  <c r="W286" i="8"/>
  <c r="AX61" i="7" s="1"/>
  <c r="X61" i="7"/>
  <c r="Z58" i="7"/>
  <c r="Z57" i="7"/>
  <c r="AK17" i="7"/>
  <c r="AT36" i="7"/>
  <c r="Y28" i="7"/>
  <c r="Y40" i="7"/>
  <c r="AF57" i="7"/>
  <c r="AF58" i="7"/>
  <c r="AG50" i="7"/>
  <c r="AV21" i="7"/>
  <c r="AT11" i="7"/>
  <c r="AI32" i="7"/>
  <c r="AI46" i="7"/>
  <c r="AP34" i="7"/>
  <c r="AD52" i="7"/>
  <c r="AD49" i="7"/>
  <c r="AD36" i="7"/>
  <c r="AW186" i="8"/>
  <c r="AT28" i="7"/>
  <c r="AT40" i="7"/>
  <c r="AG28" i="7"/>
  <c r="AG40" i="7"/>
  <c r="AM15" i="7"/>
  <c r="AG33" i="7"/>
  <c r="AG47" i="7"/>
  <c r="Z26" i="7"/>
  <c r="Z35" i="7"/>
  <c r="AS53" i="7"/>
  <c r="Y11" i="7"/>
  <c r="AP12" i="7"/>
  <c r="AF10" i="7"/>
  <c r="AG26" i="7"/>
  <c r="AG35" i="7"/>
  <c r="AA58" i="7"/>
  <c r="AA57" i="7"/>
  <c r="AQ53" i="7"/>
  <c r="AS27" i="7"/>
  <c r="AV24" i="7"/>
  <c r="AP28" i="7"/>
  <c r="AP40" i="7"/>
  <c r="AL251" i="8"/>
  <c r="AA37" i="7"/>
  <c r="AA29" i="7"/>
  <c r="AA41" i="7"/>
  <c r="AK27" i="7"/>
  <c r="W62" i="8"/>
  <c r="W57" i="8"/>
  <c r="AU29" i="7"/>
  <c r="AU41" i="7"/>
  <c r="AE31" i="7"/>
  <c r="AE45" i="7"/>
  <c r="AB31" i="7"/>
  <c r="AB45" i="7"/>
  <c r="AA14" i="7"/>
  <c r="AK282" i="8"/>
  <c r="AM59" i="7" s="1"/>
  <c r="AK285" i="8"/>
  <c r="AC58" i="7"/>
  <c r="AC57" i="7"/>
  <c r="AI270" i="8"/>
  <c r="AU270" i="8" s="1"/>
  <c r="AK53" i="7"/>
  <c r="Z33" i="7"/>
  <c r="Z47" i="7"/>
  <c r="AS29" i="7"/>
  <c r="AJ261" i="8"/>
  <c r="AO32" i="7"/>
  <c r="AO46" i="7"/>
  <c r="AT26" i="7"/>
  <c r="AO27" i="7"/>
  <c r="AS24" i="7"/>
  <c r="AB36" i="7"/>
  <c r="AB52" i="7"/>
  <c r="AB49" i="7"/>
  <c r="AW226" i="8"/>
  <c r="AR30" i="7"/>
  <c r="AR43" i="7"/>
  <c r="AS28" i="7"/>
  <c r="AS40" i="7"/>
  <c r="AS251" i="8"/>
  <c r="AH37" i="7"/>
  <c r="AN16" i="7"/>
  <c r="AK24" i="7"/>
  <c r="AJ224" i="8"/>
  <c r="AU224" i="8" s="1"/>
  <c r="AM22" i="7"/>
  <c r="AO22" i="7"/>
  <c r="AU157" i="8"/>
  <c r="W270" i="8"/>
  <c r="AS126" i="8"/>
  <c r="X122" i="8"/>
  <c r="BF146" i="8" s="1"/>
  <c r="BS146" i="8" s="1"/>
  <c r="AP78" i="8"/>
  <c r="AW78" i="8" s="1"/>
  <c r="AK25" i="7"/>
  <c r="AK286" i="8"/>
  <c r="Z61" i="7"/>
  <c r="AI50" i="7"/>
  <c r="AS270" i="8"/>
  <c r="AH58" i="7"/>
  <c r="AH57" i="7"/>
  <c r="AN283" i="8"/>
  <c r="AC60" i="7"/>
  <c r="AU25" i="7"/>
  <c r="AH32" i="7"/>
  <c r="AH46" i="7"/>
  <c r="AO11" i="7"/>
  <c r="AW215" i="8"/>
  <c r="AR34" i="7"/>
  <c r="AE52" i="7"/>
  <c r="AE49" i="7"/>
  <c r="AE36" i="7"/>
  <c r="AU23" i="7"/>
  <c r="AV18" i="7"/>
  <c r="AP270" i="8"/>
  <c r="AE58" i="7"/>
  <c r="AE57" i="7"/>
  <c r="AU27" i="7"/>
  <c r="AC31" i="7"/>
  <c r="AC45" i="7"/>
  <c r="AJ272" i="8"/>
  <c r="AM27" i="7"/>
  <c r="AT18" i="7"/>
  <c r="AE10" i="7"/>
  <c r="AC52" i="7"/>
  <c r="AC49" i="7"/>
  <c r="AC36" i="7"/>
  <c r="AT22" i="7"/>
  <c r="AW150" i="8"/>
  <c r="X95" i="8"/>
  <c r="AO248" i="8"/>
  <c r="AQ26" i="7" s="1"/>
  <c r="AI283" i="8"/>
  <c r="AU279" i="8"/>
  <c r="AG58" i="7"/>
  <c r="AG57" i="7"/>
  <c r="AF32" i="7"/>
  <c r="AF46" i="7"/>
  <c r="AZ50" i="7"/>
  <c r="Z50" i="7"/>
  <c r="AD32" i="7"/>
  <c r="AD46" i="7"/>
  <c r="AO260" i="8"/>
  <c r="AL26" i="7"/>
  <c r="AL24" i="7"/>
  <c r="AD38" i="7"/>
  <c r="AS250" i="8"/>
  <c r="AU55" i="7" s="1"/>
  <c r="AH36" i="7"/>
  <c r="AH52" i="7"/>
  <c r="AH49" i="7"/>
  <c r="AT30" i="7"/>
  <c r="AT43" i="7"/>
  <c r="AO251" i="8"/>
  <c r="AQ37" i="7" s="1"/>
  <c r="AD37" i="7"/>
  <c r="AN17" i="7"/>
  <c r="AV15" i="7"/>
  <c r="AS10" i="7"/>
  <c r="AU20" i="7"/>
  <c r="AU12" i="7"/>
  <c r="AK213" i="8"/>
  <c r="AV17" i="7"/>
  <c r="AS15" i="7"/>
  <c r="AQ22" i="7"/>
  <c r="AU232" i="8"/>
  <c r="X224" i="8"/>
  <c r="AY11" i="7" s="1"/>
  <c r="AV120" i="8"/>
  <c r="AY38" i="7"/>
  <c r="AQ11" i="7"/>
  <c r="AM270" i="8"/>
  <c r="AO61" i="7" s="1"/>
  <c r="AB58" i="7"/>
  <c r="AB57" i="7"/>
  <c r="AT283" i="8"/>
  <c r="AI60" i="7"/>
  <c r="AR23" i="7"/>
  <c r="AO14" i="7"/>
  <c r="AQ283" i="8"/>
  <c r="AS60" i="7" s="1"/>
  <c r="AF60" i="7"/>
  <c r="AN21" i="7"/>
  <c r="AN36" i="7"/>
  <c r="AR19" i="7"/>
  <c r="Y32" i="7"/>
  <c r="Y46" i="7"/>
  <c r="AP11" i="7"/>
  <c r="AX163" i="8"/>
  <c r="AK34" i="7"/>
  <c r="AI36" i="7"/>
  <c r="AI52" i="7"/>
  <c r="AI49" i="7"/>
  <c r="AA50" i="7"/>
  <c r="AN24" i="7"/>
  <c r="AK8" i="7"/>
  <c r="AH14" i="7"/>
  <c r="X36" i="7"/>
  <c r="AQ13" i="7"/>
  <c r="AJ249" i="8"/>
  <c r="AK225" i="8"/>
  <c r="AM9" i="7" s="1"/>
  <c r="AJ262" i="8"/>
  <c r="AT253" i="8"/>
  <c r="AK168" i="8"/>
  <c r="AV135" i="8"/>
  <c r="AK92" i="8"/>
  <c r="AV100" i="8"/>
  <c r="AU85" i="8"/>
  <c r="AS260" i="8"/>
  <c r="AX205" i="8"/>
  <c r="AL248" i="8"/>
  <c r="AV214" i="8"/>
  <c r="AJ204" i="8"/>
  <c r="AW225" i="8"/>
  <c r="AX186" i="8"/>
  <c r="AV161" i="8"/>
  <c r="AX164" i="8"/>
  <c r="AX131" i="8"/>
  <c r="AU258" i="8"/>
  <c r="AX60" i="8"/>
  <c r="AK205" i="8"/>
  <c r="AT261" i="8"/>
  <c r="AV196" i="8"/>
  <c r="AV162" i="8"/>
  <c r="AW122" i="8"/>
  <c r="AW121" i="8"/>
  <c r="AU214" i="8"/>
  <c r="Y225" i="8"/>
  <c r="AZ12" i="7" s="1"/>
  <c r="AJ118" i="8"/>
  <c r="AV168" i="8"/>
  <c r="AW156" i="8"/>
  <c r="AW153" i="8"/>
  <c r="AJ283" i="8"/>
  <c r="AJ275" i="8"/>
  <c r="AN259" i="8"/>
  <c r="AX215" i="8"/>
  <c r="AV216" i="8"/>
  <c r="AV173" i="8"/>
  <c r="AT196" i="8"/>
  <c r="AN189" i="8"/>
  <c r="AV189" i="8" s="1"/>
  <c r="AU162" i="8"/>
  <c r="AV144" i="8"/>
  <c r="AW154" i="8"/>
  <c r="AI194" i="8"/>
  <c r="AK113" i="8"/>
  <c r="AU113" i="8" s="1"/>
  <c r="AW115" i="8"/>
  <c r="AV110" i="8"/>
  <c r="AS64" i="8"/>
  <c r="AK98" i="8"/>
  <c r="AN62" i="8"/>
  <c r="AK59" i="8"/>
  <c r="K15" i="22" s="1"/>
  <c r="AX239" i="8"/>
  <c r="AW193" i="8"/>
  <c r="AO187" i="8"/>
  <c r="AW187" i="8" s="1"/>
  <c r="AU186" i="8"/>
  <c r="AI134" i="8"/>
  <c r="AU134" i="8" s="1"/>
  <c r="AW114" i="8"/>
  <c r="AV119" i="8"/>
  <c r="AK83" i="8"/>
  <c r="AR99" i="8"/>
  <c r="AX99" i="8" s="1"/>
  <c r="Y63" i="8"/>
  <c r="AX68" i="8"/>
  <c r="AW249" i="8"/>
  <c r="AT259" i="8"/>
  <c r="Y199" i="8"/>
  <c r="AK200" i="8"/>
  <c r="AK149" i="8"/>
  <c r="AV195" i="8"/>
  <c r="AJ92" i="8"/>
  <c r="AW159" i="8"/>
  <c r="AR124" i="8"/>
  <c r="AX124" i="8" s="1"/>
  <c r="AR56" i="8"/>
  <c r="AI281" i="8"/>
  <c r="AX160" i="8"/>
  <c r="AR189" i="8"/>
  <c r="AX189" i="8" s="1"/>
  <c r="AV169" i="8"/>
  <c r="AW151" i="8"/>
  <c r="AX141" i="8"/>
  <c r="AK82" i="8"/>
  <c r="AL260" i="8"/>
  <c r="AX279" i="8"/>
  <c r="AK217" i="8"/>
  <c r="AX157" i="8"/>
  <c r="AV151" i="8"/>
  <c r="AI139" i="8"/>
  <c r="AU139" i="8" s="1"/>
  <c r="AJ116" i="8"/>
  <c r="AW98" i="8"/>
  <c r="AL61" i="8"/>
  <c r="AV61" i="8" s="1"/>
  <c r="AW288" i="8"/>
  <c r="AV160" i="8"/>
  <c r="AI276" i="8"/>
  <c r="AW278" i="8"/>
  <c r="AM58" i="7"/>
  <c r="AW286" i="8"/>
  <c r="AP260" i="8"/>
  <c r="AR47" i="7" s="1"/>
  <c r="AW163" i="8"/>
  <c r="AS147" i="8"/>
  <c r="AU125" i="8"/>
  <c r="AK72" i="8"/>
  <c r="AS248" i="8"/>
  <c r="AK284" i="8"/>
  <c r="AR260" i="8"/>
  <c r="X259" i="8"/>
  <c r="AY45" i="7" s="1"/>
  <c r="AV221" i="8"/>
  <c r="AK175" i="8"/>
  <c r="AI166" i="8"/>
  <c r="AK176" i="8"/>
  <c r="AU159" i="8"/>
  <c r="AX151" i="8"/>
  <c r="AJ141" i="8"/>
  <c r="AW97" i="8"/>
  <c r="AT57" i="8"/>
  <c r="AQ94" i="8"/>
  <c r="AW94" i="8" s="1"/>
  <c r="AK117" i="8"/>
  <c r="AK280" i="8"/>
  <c r="K14" i="22" s="1"/>
  <c r="AU240" i="8"/>
  <c r="AV225" i="8"/>
  <c r="AJ250" i="8"/>
  <c r="X219" i="8"/>
  <c r="AK206" i="8"/>
  <c r="AJ220" i="8"/>
  <c r="AX229" i="8"/>
  <c r="AU174" i="8"/>
  <c r="W189" i="8"/>
  <c r="AV164" i="8"/>
  <c r="AV157" i="8"/>
  <c r="AX150" i="8"/>
  <c r="AX119" i="8"/>
  <c r="X121" i="8"/>
  <c r="BF121" i="8" s="1"/>
  <c r="AJ86" i="8"/>
  <c r="AK68" i="8"/>
  <c r="AX94" i="8"/>
  <c r="AX63" i="8"/>
  <c r="AJ284" i="8"/>
  <c r="AJ259" i="8"/>
  <c r="AL46" i="7" s="1"/>
  <c r="AM206" i="8"/>
  <c r="AV206" i="8" s="1"/>
  <c r="AX216" i="8"/>
  <c r="AV199" i="8"/>
  <c r="AX198" i="8"/>
  <c r="AJ172" i="8"/>
  <c r="W187" i="8"/>
  <c r="AX170" i="8"/>
  <c r="AU171" i="8"/>
  <c r="AX133" i="8"/>
  <c r="AX140" i="8"/>
  <c r="AJ119" i="8"/>
  <c r="AV126" i="8"/>
  <c r="AW120" i="8"/>
  <c r="AW108" i="8"/>
  <c r="AW110" i="8"/>
  <c r="AU108" i="8"/>
  <c r="AK67" i="8"/>
  <c r="AX85" i="8"/>
  <c r="AX287" i="8"/>
  <c r="AJ223" i="8"/>
  <c r="AJ218" i="8"/>
  <c r="AV249" i="8"/>
  <c r="AJ206" i="8"/>
  <c r="AN205" i="8"/>
  <c r="AV205" i="8" s="1"/>
  <c r="AV201" i="8"/>
  <c r="AL191" i="8"/>
  <c r="AV191" i="8" s="1"/>
  <c r="AU156" i="8"/>
  <c r="AV129" i="8"/>
  <c r="AX136" i="8"/>
  <c r="X141" i="8"/>
  <c r="AX152" i="8"/>
  <c r="AX100" i="8"/>
  <c r="AT62" i="8"/>
  <c r="AT58" i="8"/>
  <c r="AU287" i="8"/>
  <c r="AW291" i="8"/>
  <c r="AX249" i="8"/>
  <c r="AX245" i="8"/>
  <c r="AW220" i="8"/>
  <c r="AJ201" i="8"/>
  <c r="Y190" i="8"/>
  <c r="AV130" i="8"/>
  <c r="AX132" i="8"/>
  <c r="AX123" i="8"/>
  <c r="AX127" i="8"/>
  <c r="AQ83" i="8"/>
  <c r="AW83" i="8" s="1"/>
  <c r="AP82" i="8"/>
  <c r="AW82" i="8" s="1"/>
  <c r="AL58" i="8"/>
  <c r="AV58" i="8" s="1"/>
  <c r="AW209" i="8"/>
  <c r="AI202" i="8"/>
  <c r="AU202" i="8" s="1"/>
  <c r="AV149" i="8"/>
  <c r="AI114" i="8"/>
  <c r="AU114" i="8" s="1"/>
  <c r="Y126" i="8"/>
  <c r="W114" i="8"/>
  <c r="AI124" i="8"/>
  <c r="AU124" i="8" s="1"/>
  <c r="W124" i="8"/>
  <c r="AP202" i="8"/>
  <c r="AW202" i="8" s="1"/>
  <c r="AX168" i="8"/>
  <c r="AV158" i="8"/>
  <c r="AJ89" i="8"/>
  <c r="AK78" i="8"/>
  <c r="AX61" i="8"/>
  <c r="AV264" i="8"/>
  <c r="AN34" i="7"/>
  <c r="AX291" i="8"/>
  <c r="AW254" i="8"/>
  <c r="AR29" i="7"/>
  <c r="AX252" i="8"/>
  <c r="AT27" i="7"/>
  <c r="AI257" i="8"/>
  <c r="AK44" i="7" s="1"/>
  <c r="X30" i="7"/>
  <c r="AW229" i="8"/>
  <c r="AS11" i="7"/>
  <c r="AW231" i="8"/>
  <c r="AR13" i="7"/>
  <c r="AU243" i="8"/>
  <c r="AK23" i="7"/>
  <c r="X254" i="8"/>
  <c r="AY41" i="7" s="1"/>
  <c r="Y29" i="7"/>
  <c r="AJ213" i="8"/>
  <c r="AV212" i="8"/>
  <c r="AK177" i="8"/>
  <c r="AX165" i="8"/>
  <c r="AW142" i="8"/>
  <c r="AU111" i="8"/>
  <c r="AW113" i="8"/>
  <c r="AK74" i="8"/>
  <c r="AX97" i="8"/>
  <c r="AJ93" i="8"/>
  <c r="AW85" i="8"/>
  <c r="AW243" i="8"/>
  <c r="AQ23" i="7"/>
  <c r="AV243" i="8"/>
  <c r="AN23" i="7"/>
  <c r="AV163" i="8"/>
  <c r="AI253" i="8"/>
  <c r="AK40" i="7" s="1"/>
  <c r="X28" i="7"/>
  <c r="AX244" i="8"/>
  <c r="AU24" i="7"/>
  <c r="AV229" i="8"/>
  <c r="AN11" i="7"/>
  <c r="X257" i="8"/>
  <c r="AY43" i="7" s="1"/>
  <c r="Y30" i="7"/>
  <c r="AU229" i="8"/>
  <c r="AK11" i="7"/>
  <c r="AW228" i="8"/>
  <c r="AW126" i="8"/>
  <c r="AW230" i="8"/>
  <c r="AQ12" i="7"/>
  <c r="AW162" i="8"/>
  <c r="AF26" i="7"/>
  <c r="AU246" i="8"/>
  <c r="AM25" i="7"/>
  <c r="AX237" i="8"/>
  <c r="AT19" i="7"/>
  <c r="Y257" i="8"/>
  <c r="AZ43" i="7" s="1"/>
  <c r="Z30" i="7"/>
  <c r="AV239" i="8"/>
  <c r="AO21" i="7"/>
  <c r="AX225" i="8"/>
  <c r="AT9" i="7"/>
  <c r="AX224" i="8"/>
  <c r="AT8" i="7"/>
  <c r="AW221" i="8"/>
  <c r="AU231" i="8"/>
  <c r="AK13" i="7"/>
  <c r="AW234" i="8"/>
  <c r="AQ16" i="7"/>
  <c r="AW125" i="8"/>
  <c r="AW86" i="8"/>
  <c r="AI225" i="8"/>
  <c r="AK9" i="7" s="1"/>
  <c r="X9" i="7"/>
  <c r="W161" i="8"/>
  <c r="AW237" i="8"/>
  <c r="AS19" i="7"/>
  <c r="AT31" i="7"/>
  <c r="AU228" i="8"/>
  <c r="AU28" i="7"/>
  <c r="AX228" i="8"/>
  <c r="AV224" i="8"/>
  <c r="AO8" i="7"/>
  <c r="AU233" i="8"/>
  <c r="AK15" i="7"/>
  <c r="AV228" i="8"/>
  <c r="AO10" i="7"/>
  <c r="AW164" i="8"/>
  <c r="AV127" i="8"/>
  <c r="AX120" i="8"/>
  <c r="AX111" i="8"/>
  <c r="AX59" i="8"/>
  <c r="W126" i="8"/>
  <c r="AI126" i="8"/>
  <c r="AU126" i="8" s="1"/>
  <c r="AI115" i="8"/>
  <c r="AU115" i="8" s="1"/>
  <c r="W115" i="8"/>
  <c r="Y260" i="8"/>
  <c r="AZ46" i="7" s="1"/>
  <c r="Z32" i="7"/>
  <c r="Y259" i="8"/>
  <c r="AZ45" i="7" s="1"/>
  <c r="Z31" i="7"/>
  <c r="AU268" i="8"/>
  <c r="AU264" i="8"/>
  <c r="AL34" i="7"/>
  <c r="AI261" i="8"/>
  <c r="X33" i="7"/>
  <c r="AX269" i="8"/>
  <c r="AV268" i="8"/>
  <c r="AB28" i="7"/>
  <c r="AV246" i="8"/>
  <c r="AN25" i="7"/>
  <c r="AX208" i="8"/>
  <c r="AV166" i="8"/>
  <c r="AU140" i="8"/>
  <c r="AW144" i="8"/>
  <c r="AW139" i="8"/>
  <c r="AW130" i="8"/>
  <c r="AU120" i="8"/>
  <c r="AK69" i="8"/>
  <c r="AV85" i="8"/>
  <c r="AI86" i="8"/>
  <c r="W86" i="8"/>
  <c r="AX286" i="8"/>
  <c r="AU267" i="8"/>
  <c r="AX264" i="8"/>
  <c r="AT34" i="7"/>
  <c r="AW269" i="8"/>
  <c r="AT33" i="7"/>
  <c r="AU239" i="8"/>
  <c r="AK21" i="7"/>
  <c r="AW239" i="8"/>
  <c r="AR21" i="7"/>
  <c r="AX246" i="8"/>
  <c r="AV25" i="7"/>
  <c r="AW236" i="8"/>
  <c r="AR18" i="7"/>
  <c r="AO253" i="8"/>
  <c r="AQ40" i="7" s="1"/>
  <c r="AU230" i="8"/>
  <c r="AX156" i="8"/>
  <c r="AU131" i="8"/>
  <c r="AJ88" i="8"/>
  <c r="AW64" i="8"/>
  <c r="AW267" i="8"/>
  <c r="AC32" i="7"/>
  <c r="AN260" i="8"/>
  <c r="AP47" i="7" s="1"/>
  <c r="W113" i="8"/>
  <c r="AX139" i="8"/>
  <c r="AW169" i="8"/>
  <c r="AO134" i="8"/>
  <c r="AW134" i="8" s="1"/>
  <c r="AV267" i="8"/>
  <c r="AM261" i="8"/>
  <c r="AV261" i="8" s="1"/>
  <c r="AB33" i="7"/>
  <c r="AN41" i="7"/>
  <c r="AU269" i="8"/>
  <c r="AV236" i="8"/>
  <c r="AN18" i="7"/>
  <c r="AW252" i="8"/>
  <c r="AR27" i="7"/>
  <c r="AW244" i="8"/>
  <c r="AR24" i="7"/>
  <c r="AJ251" i="8"/>
  <c r="AL39" i="7" s="1"/>
  <c r="AU235" i="8"/>
  <c r="AL17" i="7"/>
  <c r="AU238" i="8"/>
  <c r="AL20" i="7"/>
  <c r="AX221" i="8"/>
  <c r="AV230" i="8"/>
  <c r="AO12" i="7"/>
  <c r="AW208" i="8"/>
  <c r="AX242" i="8"/>
  <c r="AW174" i="8"/>
  <c r="AJ117" i="8"/>
  <c r="AU152" i="8"/>
  <c r="AX95" i="8"/>
  <c r="AI213" i="8"/>
  <c r="AW137" i="8"/>
  <c r="AX271" i="8"/>
  <c r="AV266" i="8"/>
  <c r="AW264" i="8"/>
  <c r="AQ34" i="7"/>
  <c r="AV284" i="8"/>
  <c r="AQ261" i="8"/>
  <c r="AF33" i="7"/>
  <c r="AO259" i="8"/>
  <c r="AQ45" i="7" s="1"/>
  <c r="AD31" i="7"/>
  <c r="AX263" i="8"/>
  <c r="AN32" i="7"/>
  <c r="AX236" i="8"/>
  <c r="AU18" i="7"/>
  <c r="AV244" i="8"/>
  <c r="AO24" i="7"/>
  <c r="AV232" i="8"/>
  <c r="AN44" i="7"/>
  <c r="AW242" i="8"/>
  <c r="AW232" i="8"/>
  <c r="AL9" i="7"/>
  <c r="AX238" i="8"/>
  <c r="AT20" i="7"/>
  <c r="AW224" i="8"/>
  <c r="AS8" i="7"/>
  <c r="AX231" i="8"/>
  <c r="AU13" i="7"/>
  <c r="AU247" i="8"/>
  <c r="AV238" i="8"/>
  <c r="AX222" i="8"/>
  <c r="AX178" i="8"/>
  <c r="AU193" i="8"/>
  <c r="AV133" i="8"/>
  <c r="AU154" i="8"/>
  <c r="AW167" i="8"/>
  <c r="AV142" i="8"/>
  <c r="AW111" i="8"/>
  <c r="AV66" i="8"/>
  <c r="AI286" i="8"/>
  <c r="AX243" i="8"/>
  <c r="AT23" i="7"/>
  <c r="AW268" i="8"/>
  <c r="AQ36" i="7"/>
  <c r="AW272" i="8"/>
  <c r="AV275" i="8"/>
  <c r="W271" i="8"/>
  <c r="AW273" i="8"/>
  <c r="Y261" i="8"/>
  <c r="AZ47" i="7" s="1"/>
  <c r="AK261" i="8"/>
  <c r="W259" i="8"/>
  <c r="AX45" i="7" s="1"/>
  <c r="AS275" i="8"/>
  <c r="AM248" i="8"/>
  <c r="AO26" i="7" s="1"/>
  <c r="AK259" i="8"/>
  <c r="AX257" i="8"/>
  <c r="AW222" i="8"/>
  <c r="X208" i="8"/>
  <c r="AJ208" i="8"/>
  <c r="AL217" i="8"/>
  <c r="AL223" i="8"/>
  <c r="AN10" i="7" s="1"/>
  <c r="AL194" i="8"/>
  <c r="AV194" i="8" s="1"/>
  <c r="Y197" i="8"/>
  <c r="AK197" i="8"/>
  <c r="Y191" i="8"/>
  <c r="AK191" i="8"/>
  <c r="X180" i="8"/>
  <c r="BF188" i="8" s="1"/>
  <c r="BS188" i="8" s="1"/>
  <c r="AJ180" i="8"/>
  <c r="X197" i="8"/>
  <c r="AJ197" i="8"/>
  <c r="W197" i="8"/>
  <c r="AP227" i="8"/>
  <c r="AW227" i="8" s="1"/>
  <c r="AN184" i="8"/>
  <c r="AV184" i="8" s="1"/>
  <c r="AN181" i="8"/>
  <c r="AV181" i="8" s="1"/>
  <c r="AS176" i="8"/>
  <c r="AJ203" i="8"/>
  <c r="AJ191" i="8"/>
  <c r="Y144" i="8"/>
  <c r="AK144" i="8"/>
  <c r="X289" i="8"/>
  <c r="AJ289" i="8"/>
  <c r="W260" i="8"/>
  <c r="AX46" i="7" s="1"/>
  <c r="AI260" i="8"/>
  <c r="AT285" i="8"/>
  <c r="AJ282" i="8"/>
  <c r="AL59" i="7" s="1"/>
  <c r="X282" i="8"/>
  <c r="AY59" i="7" s="1"/>
  <c r="AM289" i="8"/>
  <c r="AO280" i="8"/>
  <c r="AW280" i="8" s="1"/>
  <c r="AQ282" i="8"/>
  <c r="AS62" i="7" s="1"/>
  <c r="W285" i="8"/>
  <c r="AI285" i="8"/>
  <c r="AM288" i="8"/>
  <c r="AV288" i="8" s="1"/>
  <c r="AK281" i="8"/>
  <c r="AM281" i="8"/>
  <c r="AW275" i="8"/>
  <c r="AQ289" i="8"/>
  <c r="AX278" i="8"/>
  <c r="AL280" i="8"/>
  <c r="W274" i="8"/>
  <c r="AW279" i="8"/>
  <c r="AR277" i="8"/>
  <c r="AW266" i="8"/>
  <c r="AS273" i="8"/>
  <c r="Y277" i="8"/>
  <c r="AK277" i="8"/>
  <c r="AO271" i="8"/>
  <c r="AW284" i="8"/>
  <c r="X265" i="8"/>
  <c r="AJ265" i="8"/>
  <c r="AU265" i="8" s="1"/>
  <c r="AI271" i="8"/>
  <c r="AK260" i="8"/>
  <c r="AQ260" i="8"/>
  <c r="Y275" i="8"/>
  <c r="AK275" i="8"/>
  <c r="AU237" i="8"/>
  <c r="AK257" i="8"/>
  <c r="AM44" i="7" s="1"/>
  <c r="AV222" i="8"/>
  <c r="AV242" i="8"/>
  <c r="AX234" i="8"/>
  <c r="AV208" i="8"/>
  <c r="X211" i="8"/>
  <c r="AJ211" i="8"/>
  <c r="AR217" i="8"/>
  <c r="AR206" i="8"/>
  <c r="AX206" i="8" s="1"/>
  <c r="AN223" i="8"/>
  <c r="AV200" i="8"/>
  <c r="AW210" i="8"/>
  <c r="AQ196" i="8"/>
  <c r="AP184" i="8"/>
  <c r="W200" i="8"/>
  <c r="AP196" i="8"/>
  <c r="AP190" i="8"/>
  <c r="AW190" i="8" s="1"/>
  <c r="AI184" i="8"/>
  <c r="W184" i="8"/>
  <c r="AO180" i="8"/>
  <c r="AV211" i="8"/>
  <c r="AO196" i="8"/>
  <c r="AJ207" i="8"/>
  <c r="AW178" i="8"/>
  <c r="W176" i="8"/>
  <c r="AI176" i="8"/>
  <c r="AJ196" i="8"/>
  <c r="AN175" i="8"/>
  <c r="AX191" i="8"/>
  <c r="AV285" i="8"/>
  <c r="AK262" i="8"/>
  <c r="AM282" i="8"/>
  <c r="AO59" i="7" s="1"/>
  <c r="AO285" i="8"/>
  <c r="AS281" i="8"/>
  <c r="W278" i="8"/>
  <c r="AR280" i="8"/>
  <c r="AK278" i="8"/>
  <c r="AL273" i="8"/>
  <c r="AV273" i="8" s="1"/>
  <c r="AN270" i="8"/>
  <c r="AR270" i="8"/>
  <c r="AT61" i="7" s="1"/>
  <c r="AO277" i="8"/>
  <c r="AQ277" i="8"/>
  <c r="W262" i="8"/>
  <c r="AX48" i="7" s="1"/>
  <c r="AI262" i="8"/>
  <c r="AX254" i="8"/>
  <c r="AL271" i="8"/>
  <c r="W253" i="8"/>
  <c r="AN248" i="8"/>
  <c r="AP26" i="7" s="1"/>
  <c r="AX240" i="8"/>
  <c r="AK221" i="8"/>
  <c r="Y221" i="8"/>
  <c r="AX235" i="8"/>
  <c r="AN250" i="8"/>
  <c r="AP55" i="7" s="1"/>
  <c r="AU252" i="8"/>
  <c r="AV245" i="8"/>
  <c r="AK219" i="8"/>
  <c r="W227" i="8"/>
  <c r="AW241" i="8"/>
  <c r="AU222" i="8"/>
  <c r="AP213" i="8"/>
  <c r="AW213" i="8" s="1"/>
  <c r="AW216" i="8"/>
  <c r="AP211" i="8"/>
  <c r="AM217" i="8"/>
  <c r="W205" i="8"/>
  <c r="AX220" i="8"/>
  <c r="AR218" i="8"/>
  <c r="AV220" i="8"/>
  <c r="Y196" i="8"/>
  <c r="AK196" i="8"/>
  <c r="X184" i="8"/>
  <c r="AJ184" i="8"/>
  <c r="W180" i="8"/>
  <c r="AI180" i="8"/>
  <c r="W196" i="8"/>
  <c r="AS227" i="8"/>
  <c r="AR201" i="8"/>
  <c r="AX201" i="8" s="1"/>
  <c r="AK182" i="8"/>
  <c r="AK180" i="8"/>
  <c r="AO176" i="8"/>
  <c r="AW176" i="8" s="1"/>
  <c r="AQ172" i="8"/>
  <c r="W280" i="8"/>
  <c r="AL272" i="8"/>
  <c r="AV278" i="8"/>
  <c r="Y274" i="8"/>
  <c r="AK274" i="8"/>
  <c r="AL270" i="8"/>
  <c r="AI278" i="8"/>
  <c r="AW274" i="8"/>
  <c r="AL277" i="8"/>
  <c r="AT248" i="8"/>
  <c r="AV252" i="8"/>
  <c r="AS219" i="8"/>
  <c r="AQ219" i="8"/>
  <c r="AU245" i="8"/>
  <c r="AX233" i="8"/>
  <c r="AW233" i="8"/>
  <c r="AX230" i="8"/>
  <c r="W210" i="8"/>
  <c r="AU241" i="8"/>
  <c r="AX247" i="8"/>
  <c r="AU209" i="8"/>
  <c r="Y218" i="8"/>
  <c r="AK218" i="8"/>
  <c r="AV204" i="8"/>
  <c r="AX202" i="8"/>
  <c r="AT212" i="8"/>
  <c r="AK212" i="8"/>
  <c r="AJ205" i="8"/>
  <c r="AQ194" i="8"/>
  <c r="AP182" i="8"/>
  <c r="AP194" i="8"/>
  <c r="X189" i="8"/>
  <c r="AJ189" i="8"/>
  <c r="AO182" i="8"/>
  <c r="AI227" i="8"/>
  <c r="AT182" i="8"/>
  <c r="AT180" i="8"/>
  <c r="AJ190" i="8"/>
  <c r="AS276" i="8"/>
  <c r="Y291" i="8"/>
  <c r="AK291" i="8"/>
  <c r="X285" i="8"/>
  <c r="AJ285" i="8"/>
  <c r="AV287" i="8"/>
  <c r="AN282" i="8"/>
  <c r="AP59" i="7" s="1"/>
  <c r="AP285" i="8"/>
  <c r="AJ281" i="8"/>
  <c r="W289" i="8"/>
  <c r="AI289" i="8"/>
  <c r="AR272" i="8"/>
  <c r="AX272" i="8" s="1"/>
  <c r="AJ276" i="8"/>
  <c r="W273" i="8"/>
  <c r="AX267" i="8"/>
  <c r="AX266" i="8"/>
  <c r="AK273" i="8"/>
  <c r="W277" i="8"/>
  <c r="AI277" i="8"/>
  <c r="AS277" i="8"/>
  <c r="W261" i="8"/>
  <c r="AX47" i="7" s="1"/>
  <c r="AV269" i="8"/>
  <c r="AW246" i="8"/>
  <c r="AV237" i="8"/>
  <c r="AW240" i="8"/>
  <c r="AV235" i="8"/>
  <c r="W219" i="8"/>
  <c r="AI219" i="8"/>
  <c r="AX232" i="8"/>
  <c r="AV233" i="8"/>
  <c r="AV215" i="8"/>
  <c r="AV247" i="8"/>
  <c r="AN213" i="8"/>
  <c r="AV213" i="8" s="1"/>
  <c r="AU216" i="8"/>
  <c r="AJ217" i="8"/>
  <c r="X217" i="8"/>
  <c r="AS218" i="8"/>
  <c r="AX209" i="8"/>
  <c r="AJ212" i="8"/>
  <c r="AS212" i="8"/>
  <c r="AQ206" i="8"/>
  <c r="AW206" i="8" s="1"/>
  <c r="AV210" i="8"/>
  <c r="AK194" i="8"/>
  <c r="X182" i="8"/>
  <c r="AJ182" i="8"/>
  <c r="X194" i="8"/>
  <c r="AJ194" i="8"/>
  <c r="X187" i="8"/>
  <c r="AJ187" i="8"/>
  <c r="W182" i="8"/>
  <c r="AI182" i="8"/>
  <c r="W201" i="8"/>
  <c r="AI201" i="8"/>
  <c r="AO200" i="8"/>
  <c r="AW200" i="8" s="1"/>
  <c r="AK227" i="8"/>
  <c r="AM10" i="7" s="1"/>
  <c r="AV186" i="8"/>
  <c r="AN182" i="8"/>
  <c r="AV182" i="8" s="1"/>
  <c r="AP207" i="8"/>
  <c r="AO184" i="8"/>
  <c r="AU160" i="8"/>
  <c r="X148" i="8"/>
  <c r="AJ148" i="8"/>
  <c r="AU148" i="8" s="1"/>
  <c r="W284" i="8"/>
  <c r="AS288" i="8"/>
  <c r="AT289" i="8"/>
  <c r="W288" i="8"/>
  <c r="AI288" i="8"/>
  <c r="X286" i="8"/>
  <c r="AY61" i="7" s="1"/>
  <c r="AT282" i="8"/>
  <c r="AJ286" i="8"/>
  <c r="AL61" i="7" s="1"/>
  <c r="AJ288" i="8"/>
  <c r="AR281" i="8"/>
  <c r="AO281" i="8"/>
  <c r="AW281" i="8" s="1"/>
  <c r="X280" i="8"/>
  <c r="AJ280" i="8"/>
  <c r="AM276" i="8"/>
  <c r="AV276" i="8" s="1"/>
  <c r="W272" i="8"/>
  <c r="AR276" i="8"/>
  <c r="AN272" i="8"/>
  <c r="N13" i="22" s="1"/>
  <c r="AS282" i="8"/>
  <c r="AI273" i="8"/>
  <c r="AT277" i="8"/>
  <c r="AX284" i="8"/>
  <c r="AU266" i="8"/>
  <c r="AR52" i="7"/>
  <c r="AO261" i="8"/>
  <c r="AX38" i="7"/>
  <c r="AQ251" i="8"/>
  <c r="AW257" i="8"/>
  <c r="AW245" i="8"/>
  <c r="AV234" i="8"/>
  <c r="AK250" i="8"/>
  <c r="AO219" i="8"/>
  <c r="AU244" i="8"/>
  <c r="W208" i="8"/>
  <c r="AI208" i="8"/>
  <c r="AU242" i="8"/>
  <c r="AT217" i="8"/>
  <c r="W207" i="8"/>
  <c r="W223" i="8"/>
  <c r="AI223" i="8"/>
  <c r="AL218" i="8"/>
  <c r="AV218" i="8" s="1"/>
  <c r="AK211" i="8"/>
  <c r="AV203" i="8"/>
  <c r="AM198" i="8"/>
  <c r="W206" i="8"/>
  <c r="AL198" i="8"/>
  <c r="AQ192" i="8"/>
  <c r="AP181" i="8"/>
  <c r="AS200" i="8"/>
  <c r="AP198" i="8"/>
  <c r="AP192" i="8"/>
  <c r="AX173" i="8"/>
  <c r="AO198" i="8"/>
  <c r="AS217" i="8"/>
  <c r="AO201" i="8"/>
  <c r="AW201" i="8" s="1"/>
  <c r="AP179" i="8"/>
  <c r="AP148" i="8"/>
  <c r="AW148" i="8" s="1"/>
  <c r="AS274" i="8"/>
  <c r="AM250" i="8"/>
  <c r="W254" i="8"/>
  <c r="AX41" i="7" s="1"/>
  <c r="AV231" i="8"/>
  <c r="AX213" i="8"/>
  <c r="AW247" i="8"/>
  <c r="AX241" i="8"/>
  <c r="AU234" i="8"/>
  <c r="AV209" i="8"/>
  <c r="AO207" i="8"/>
  <c r="W203" i="8"/>
  <c r="AQ218" i="8"/>
  <c r="AW218" i="8" s="1"/>
  <c r="AQ211" i="8"/>
  <c r="AP203" i="8"/>
  <c r="AV202" i="8"/>
  <c r="AO205" i="8"/>
  <c r="AL197" i="8"/>
  <c r="AV197" i="8" s="1"/>
  <c r="Y198" i="8"/>
  <c r="AK198" i="8"/>
  <c r="Y192" i="8"/>
  <c r="AK192" i="8"/>
  <c r="X181" i="8"/>
  <c r="AJ181" i="8"/>
  <c r="X198" i="8"/>
  <c r="AJ198" i="8"/>
  <c r="X192" i="8"/>
  <c r="AJ192" i="8"/>
  <c r="AO181" i="8"/>
  <c r="W198" i="8"/>
  <c r="AI198" i="8"/>
  <c r="AJ227" i="8"/>
  <c r="AK184" i="8"/>
  <c r="AK181" i="8"/>
  <c r="AX207" i="8"/>
  <c r="AR176" i="8"/>
  <c r="AR175" i="8"/>
  <c r="AL171" i="8"/>
  <c r="AV171" i="8" s="1"/>
  <c r="AX192" i="8"/>
  <c r="AW147" i="8"/>
  <c r="AJ277" i="8"/>
  <c r="X277" i="8"/>
  <c r="AL281" i="8"/>
  <c r="AL289" i="8"/>
  <c r="AP289" i="8"/>
  <c r="AN280" i="8"/>
  <c r="AS280" i="8"/>
  <c r="AP276" i="8"/>
  <c r="AW276" i="8" s="1"/>
  <c r="AL274" i="8"/>
  <c r="AV274" i="8" s="1"/>
  <c r="AR274" i="8"/>
  <c r="AV265" i="8"/>
  <c r="AM277" i="8"/>
  <c r="AI284" i="8"/>
  <c r="AI254" i="8"/>
  <c r="AK42" i="7" s="1"/>
  <c r="W275" i="8"/>
  <c r="AQ248" i="8"/>
  <c r="AS35" i="7" s="1"/>
  <c r="AU236" i="8"/>
  <c r="W257" i="8"/>
  <c r="AX43" i="7" s="1"/>
  <c r="AI259" i="8"/>
  <c r="AK45" i="7" s="1"/>
  <c r="AJ257" i="8"/>
  <c r="AL43" i="7" s="1"/>
  <c r="AM253" i="8"/>
  <c r="W251" i="8"/>
  <c r="AX37" i="7" s="1"/>
  <c r="Y251" i="8"/>
  <c r="AZ37" i="7" s="1"/>
  <c r="AK251" i="8"/>
  <c r="AW235" i="8"/>
  <c r="AK254" i="8"/>
  <c r="AM42" i="7" s="1"/>
  <c r="Y254" i="8"/>
  <c r="AZ41" i="7" s="1"/>
  <c r="AW238" i="8"/>
  <c r="AN219" i="8"/>
  <c r="AV219" i="8" s="1"/>
  <c r="AV241" i="8"/>
  <c r="AS211" i="8"/>
  <c r="AO203" i="8"/>
  <c r="AT223" i="8"/>
  <c r="AQ212" i="8"/>
  <c r="AW212" i="8" s="1"/>
  <c r="AP205" i="8"/>
  <c r="AX210" i="8"/>
  <c r="AQ197" i="8"/>
  <c r="AQ191" i="8"/>
  <c r="AP180" i="8"/>
  <c r="AP197" i="8"/>
  <c r="AP191" i="8"/>
  <c r="W181" i="8"/>
  <c r="AI181" i="8"/>
  <c r="AX203" i="8"/>
  <c r="AO197" i="8"/>
  <c r="AN227" i="8"/>
  <c r="AV227" i="8" s="1"/>
  <c r="AR227" i="8"/>
  <c r="AT184" i="8"/>
  <c r="AT181" i="8"/>
  <c r="AI207" i="8"/>
  <c r="AV178" i="8"/>
  <c r="AM175" i="8"/>
  <c r="AM298" i="8" s="1"/>
  <c r="AO171" i="8"/>
  <c r="AW171" i="8" s="1"/>
  <c r="AW173" i="8"/>
  <c r="W204" i="8"/>
  <c r="AO177" i="8"/>
  <c r="AI197" i="8"/>
  <c r="AX66" i="8"/>
  <c r="W168" i="8"/>
  <c r="AW189" i="8"/>
  <c r="AT179" i="8"/>
  <c r="AW165" i="8"/>
  <c r="AU195" i="8"/>
  <c r="AL175" i="8"/>
  <c r="AW166" i="8"/>
  <c r="W177" i="8"/>
  <c r="AI168" i="8"/>
  <c r="AV192" i="8"/>
  <c r="AR148" i="8"/>
  <c r="AU158" i="8"/>
  <c r="W149" i="8"/>
  <c r="AX167" i="8"/>
  <c r="X97" i="8"/>
  <c r="AJ97" i="8"/>
  <c r="AP104" i="8"/>
  <c r="W97" i="8"/>
  <c r="W106" i="8"/>
  <c r="AL112" i="8"/>
  <c r="AN117" i="8"/>
  <c r="AK106" i="8"/>
  <c r="AK104" i="8"/>
  <c r="AK102" i="8"/>
  <c r="AL114" i="8"/>
  <c r="AR113" i="8"/>
  <c r="AV90" i="8"/>
  <c r="AS88" i="8"/>
  <c r="AN83" i="8"/>
  <c r="AK88" i="8"/>
  <c r="AK87" i="8"/>
  <c r="AV96" i="8"/>
  <c r="AL72" i="8"/>
  <c r="AV98" i="8"/>
  <c r="AP65" i="8"/>
  <c r="AW65" i="8" s="1"/>
  <c r="AR74" i="8"/>
  <c r="AW57" i="8"/>
  <c r="X68" i="8"/>
  <c r="AJ68" i="8"/>
  <c r="AL92" i="8"/>
  <c r="AJ76" i="8"/>
  <c r="X76" i="8"/>
  <c r="AR77" i="8"/>
  <c r="AX77" i="8" s="1"/>
  <c r="AT65" i="8"/>
  <c r="AK172" i="8"/>
  <c r="Y172" i="8"/>
  <c r="AX194" i="8"/>
  <c r="AT147" i="8"/>
  <c r="W220" i="8"/>
  <c r="AW128" i="8"/>
  <c r="W129" i="8"/>
  <c r="AI129" i="8"/>
  <c r="AJ129" i="8"/>
  <c r="X129" i="8"/>
  <c r="AP101" i="8"/>
  <c r="AW101" i="8" s="1"/>
  <c r="AO96" i="8"/>
  <c r="AW96" i="8" s="1"/>
  <c r="W103" i="8"/>
  <c r="AR112" i="8"/>
  <c r="AT117" i="8"/>
  <c r="AT106" i="8"/>
  <c r="AT104" i="8"/>
  <c r="AT102" i="8"/>
  <c r="AR114" i="8"/>
  <c r="AM113" i="8"/>
  <c r="AI106" i="8"/>
  <c r="AO103" i="8"/>
  <c r="AJ87" i="8"/>
  <c r="AW68" i="8"/>
  <c r="AV93" i="8"/>
  <c r="AR72" i="8"/>
  <c r="AJ69" i="8"/>
  <c r="X69" i="8"/>
  <c r="AL65" i="8"/>
  <c r="AV65" i="8" s="1"/>
  <c r="W74" i="8"/>
  <c r="AM74" i="8"/>
  <c r="AP76" i="8"/>
  <c r="AW76" i="8" s="1"/>
  <c r="AT76" i="8"/>
  <c r="AT67" i="8"/>
  <c r="AW117" i="8"/>
  <c r="W77" i="8"/>
  <c r="AL71" i="8"/>
  <c r="AV60" i="8"/>
  <c r="AV56" i="8"/>
  <c r="AT122" i="8"/>
  <c r="AP106" i="8"/>
  <c r="AW106" i="8" s="1"/>
  <c r="W96" i="8"/>
  <c r="AL118" i="8"/>
  <c r="AN112" i="8"/>
  <c r="AL117" i="8"/>
  <c r="AV108" i="8"/>
  <c r="AM114" i="8"/>
  <c r="AX108" i="8"/>
  <c r="AQ89" i="8"/>
  <c r="AT82" i="8"/>
  <c r="AX87" i="8"/>
  <c r="AR84" i="8"/>
  <c r="AR82" i="8"/>
  <c r="W72" i="8"/>
  <c r="AM72" i="8"/>
  <c r="AP69" i="8"/>
  <c r="AW69" i="8" s="1"/>
  <c r="AT69" i="8"/>
  <c r="AR65" i="8"/>
  <c r="AL68" i="8"/>
  <c r="AV68" i="8" s="1"/>
  <c r="AW63" i="8"/>
  <c r="X67" i="8"/>
  <c r="BF67" i="8" s="1"/>
  <c r="AJ67" i="8"/>
  <c r="AO77" i="8"/>
  <c r="AW77" i="8" s="1"/>
  <c r="AN77" i="8"/>
  <c r="AR71" i="8"/>
  <c r="Y60" i="8"/>
  <c r="AX190" i="8"/>
  <c r="AQ179" i="8"/>
  <c r="AX195" i="8"/>
  <c r="AU155" i="8"/>
  <c r="AW160" i="8"/>
  <c r="AI177" i="8"/>
  <c r="AK204" i="8"/>
  <c r="AM148" i="8"/>
  <c r="AN143" i="8"/>
  <c r="AV143" i="8" s="1"/>
  <c r="AO143" i="8"/>
  <c r="AW143" i="8" s="1"/>
  <c r="X137" i="8"/>
  <c r="BF137" i="8" s="1"/>
  <c r="AJ137" i="8"/>
  <c r="AK129" i="8"/>
  <c r="AX158" i="8"/>
  <c r="AV167" i="8"/>
  <c r="AU136" i="8"/>
  <c r="Y220" i="8"/>
  <c r="AK220" i="8"/>
  <c r="AV134" i="8"/>
  <c r="AU142" i="8"/>
  <c r="AV132" i="8"/>
  <c r="W128" i="8"/>
  <c r="AI128" i="8"/>
  <c r="AW124" i="8"/>
  <c r="AN122" i="8"/>
  <c r="AV122" i="8" s="1"/>
  <c r="AX129" i="8"/>
  <c r="AV131" i="8"/>
  <c r="AX137" i="8"/>
  <c r="AP103" i="8"/>
  <c r="AO99" i="8"/>
  <c r="AW99" i="8" s="1"/>
  <c r="W95" i="8"/>
  <c r="AM107" i="8"/>
  <c r="W105" i="8"/>
  <c r="AT112" i="8"/>
  <c r="AS107" i="8"/>
  <c r="AS105" i="8"/>
  <c r="AS103" i="8"/>
  <c r="AR117" i="8"/>
  <c r="AJ106" i="8"/>
  <c r="AJ104" i="8"/>
  <c r="AJ102" i="8"/>
  <c r="AN113" i="8"/>
  <c r="AL106" i="8"/>
  <c r="AV106" i="8" s="1"/>
  <c r="AL104" i="8"/>
  <c r="AL102" i="8"/>
  <c r="W84" i="8"/>
  <c r="AI84" i="8"/>
  <c r="AP90" i="8"/>
  <c r="AW90" i="8" s="1"/>
  <c r="AN82" i="8"/>
  <c r="AS114" i="8"/>
  <c r="S12" i="22" s="1"/>
  <c r="AI97" i="8"/>
  <c r="AN87" i="8"/>
  <c r="N18" i="22" s="1"/>
  <c r="AL84" i="8"/>
  <c r="AL82" i="8"/>
  <c r="W93" i="8"/>
  <c r="AK93" i="8"/>
  <c r="AJ74" i="8"/>
  <c r="X74" i="8"/>
  <c r="AP66" i="8"/>
  <c r="W67" i="8"/>
  <c r="AW61" i="8"/>
  <c r="AP67" i="8"/>
  <c r="AW67" i="8" s="1"/>
  <c r="X77" i="8"/>
  <c r="AJ77" i="8"/>
  <c r="W71" i="8"/>
  <c r="AM71" i="8"/>
  <c r="AN180" i="8"/>
  <c r="AV180" i="8" s="1"/>
  <c r="AV207" i="8"/>
  <c r="AV193" i="8"/>
  <c r="W175" i="8"/>
  <c r="AU161" i="8"/>
  <c r="AS204" i="8"/>
  <c r="AP204" i="8"/>
  <c r="AW204" i="8" s="1"/>
  <c r="AQ177" i="8"/>
  <c r="AV154" i="8"/>
  <c r="W143" i="8"/>
  <c r="AV140" i="8"/>
  <c r="W135" i="8"/>
  <c r="AW133" i="8"/>
  <c r="W123" i="8"/>
  <c r="AX135" i="8"/>
  <c r="AJ128" i="8"/>
  <c r="AI123" i="8"/>
  <c r="AU123" i="8" s="1"/>
  <c r="AV152" i="8"/>
  <c r="AK118" i="8"/>
  <c r="AQ116" i="8"/>
  <c r="Q12" i="22" s="1"/>
  <c r="W99" i="8"/>
  <c r="W94" i="8"/>
  <c r="AI94" i="8"/>
  <c r="AU94" i="8" s="1"/>
  <c r="AN118" i="8"/>
  <c r="AM118" i="8"/>
  <c r="W112" i="8"/>
  <c r="W102" i="8"/>
  <c r="AR118" i="8"/>
  <c r="AM117" i="8"/>
  <c r="AK107" i="8"/>
  <c r="AK105" i="8"/>
  <c r="AK103" i="8"/>
  <c r="AK101" i="8"/>
  <c r="AN114" i="8"/>
  <c r="AT113" i="8"/>
  <c r="W83" i="8"/>
  <c r="AI83" i="8"/>
  <c r="AX96" i="8"/>
  <c r="AP89" i="8"/>
  <c r="AT84" i="8"/>
  <c r="AQ87" i="8"/>
  <c r="Q18" i="22" s="1"/>
  <c r="AS90" i="8"/>
  <c r="AO105" i="8"/>
  <c r="AI96" i="8"/>
  <c r="AU96" i="8" s="1"/>
  <c r="AW93" i="8"/>
  <c r="AJ72" i="8"/>
  <c r="X72" i="8"/>
  <c r="AP74" i="8"/>
  <c r="AW74" i="8" s="1"/>
  <c r="AT74" i="8"/>
  <c r="Y66" i="8"/>
  <c r="AK66" i="8"/>
  <c r="AW58" i="8"/>
  <c r="AT92" i="8"/>
  <c r="AL76" i="8"/>
  <c r="Y287" i="8"/>
  <c r="AZ62" i="7" s="1"/>
  <c r="Y283" i="8"/>
  <c r="AZ60" i="7" s="1"/>
  <c r="Y282" i="8"/>
  <c r="AZ59" i="7" s="1"/>
  <c r="Y266" i="8"/>
  <c r="AZ53" i="7" s="1"/>
  <c r="Y267" i="8"/>
  <c r="AZ54" i="7" s="1"/>
  <c r="Y264" i="8"/>
  <c r="Y258" i="8"/>
  <c r="AZ44" i="7" s="1"/>
  <c r="Y279" i="8"/>
  <c r="Y268" i="8"/>
  <c r="AZ55" i="7" s="1"/>
  <c r="AZ42" i="7"/>
  <c r="Y270" i="8"/>
  <c r="Y243" i="8"/>
  <c r="AZ30" i="7" s="1"/>
  <c r="Y241" i="8"/>
  <c r="AZ28" i="7" s="1"/>
  <c r="Y245" i="8"/>
  <c r="AZ32" i="7" s="1"/>
  <c r="Y244" i="8"/>
  <c r="AZ31" i="7" s="1"/>
  <c r="Y269" i="8"/>
  <c r="AZ56" i="7" s="1"/>
  <c r="Y252" i="8"/>
  <c r="AZ39" i="7" s="1"/>
  <c r="Y226" i="8"/>
  <c r="AZ13" i="7" s="1"/>
  <c r="Y240" i="8"/>
  <c r="Y246" i="8"/>
  <c r="AZ33" i="7" s="1"/>
  <c r="Y224" i="8"/>
  <c r="AZ11" i="7" s="1"/>
  <c r="Y239" i="8"/>
  <c r="Y238" i="8"/>
  <c r="AZ25" i="7" s="1"/>
  <c r="Y233" i="8"/>
  <c r="AZ20" i="7" s="1"/>
  <c r="Y242" i="8"/>
  <c r="AZ29" i="7" s="1"/>
  <c r="Y222" i="8"/>
  <c r="Y253" i="8"/>
  <c r="Y236" i="8"/>
  <c r="AZ23" i="7" s="1"/>
  <c r="Y209" i="8"/>
  <c r="Y247" i="8"/>
  <c r="AZ34" i="7" s="1"/>
  <c r="Y228" i="8"/>
  <c r="Y179" i="8"/>
  <c r="Y186" i="8"/>
  <c r="Y174" i="8"/>
  <c r="Y178" i="8"/>
  <c r="Y208" i="8"/>
  <c r="Y162" i="8"/>
  <c r="Y150" i="8"/>
  <c r="Y165" i="8"/>
  <c r="Y157" i="8"/>
  <c r="Y170" i="8"/>
  <c r="Y160" i="8"/>
  <c r="Y163" i="8"/>
  <c r="Y173" i="8"/>
  <c r="Y152" i="8"/>
  <c r="Y136" i="8"/>
  <c r="Y167" i="8"/>
  <c r="Y140" i="8"/>
  <c r="Y158" i="8"/>
  <c r="Y141" i="8"/>
  <c r="Y134" i="8"/>
  <c r="Y154" i="8"/>
  <c r="Y151" i="8"/>
  <c r="Y138" i="8"/>
  <c r="Y131" i="8"/>
  <c r="Y142" i="8"/>
  <c r="Y127" i="8"/>
  <c r="Y124" i="8"/>
  <c r="Y130" i="8"/>
  <c r="Y86" i="8"/>
  <c r="Y121" i="8"/>
  <c r="Y116" i="8"/>
  <c r="Y110" i="8"/>
  <c r="Y122" i="8"/>
  <c r="Z55" i="8"/>
  <c r="Z256" i="8" s="1"/>
  <c r="Y85" i="8"/>
  <c r="Y94" i="8"/>
  <c r="Y62" i="8"/>
  <c r="Y64" i="8"/>
  <c r="Y57" i="8"/>
  <c r="AL176" i="8"/>
  <c r="AV176" i="8" s="1"/>
  <c r="AX193" i="8"/>
  <c r="AU170" i="8"/>
  <c r="AV153" i="8"/>
  <c r="AW161" i="8"/>
  <c r="AW149" i="8"/>
  <c r="AT148" i="8"/>
  <c r="AX162" i="8"/>
  <c r="AN148" i="8"/>
  <c r="AW140" i="8"/>
  <c r="AI172" i="8"/>
  <c r="W172" i="8"/>
  <c r="AM172" i="8"/>
  <c r="AX154" i="8"/>
  <c r="AU151" i="8"/>
  <c r="AX197" i="8"/>
  <c r="AU167" i="8"/>
  <c r="AW129" i="8"/>
  <c r="W178" i="8"/>
  <c r="AV141" i="8"/>
  <c r="AW132" i="8"/>
  <c r="W122" i="8"/>
  <c r="BE146" i="8" s="1"/>
  <c r="BR146" i="8" s="1"/>
  <c r="AI122" i="8"/>
  <c r="AU122" i="8" s="1"/>
  <c r="AX128" i="8"/>
  <c r="AN123" i="8"/>
  <c r="AV123" i="8" s="1"/>
  <c r="AT121" i="8"/>
  <c r="AP118" i="8"/>
  <c r="AX144" i="8"/>
  <c r="AM116" i="8"/>
  <c r="AV116" i="8" s="1"/>
  <c r="AP105" i="8"/>
  <c r="AN102" i="8"/>
  <c r="AT118" i="8"/>
  <c r="W107" i="8"/>
  <c r="AT107" i="8"/>
  <c r="AT105" i="8"/>
  <c r="AT103" i="8"/>
  <c r="AT101" i="8"/>
  <c r="AW123" i="8"/>
  <c r="AL115" i="8"/>
  <c r="AT114" i="8"/>
  <c r="AM112" i="8"/>
  <c r="AI107" i="8"/>
  <c r="AI105" i="8"/>
  <c r="AI103" i="8"/>
  <c r="AS86" i="8"/>
  <c r="W82" i="8"/>
  <c r="AI82" i="8"/>
  <c r="AK90" i="8"/>
  <c r="AM89" i="8"/>
  <c r="AV88" i="8"/>
  <c r="AN84" i="8"/>
  <c r="AT78" i="8"/>
  <c r="AV97" i="8"/>
  <c r="AP87" i="8"/>
  <c r="AR78" i="8"/>
  <c r="AJ99" i="8"/>
  <c r="AN69" i="8"/>
  <c r="AP72" i="8"/>
  <c r="AW72" i="8" s="1"/>
  <c r="AT72" i="8"/>
  <c r="AL69" i="8"/>
  <c r="AO104" i="8"/>
  <c r="AS69" i="8"/>
  <c r="AW62" i="8"/>
  <c r="AM92" i="8"/>
  <c r="AR76" i="8"/>
  <c r="AM64" i="8"/>
  <c r="AV64" i="8" s="1"/>
  <c r="AJ71" i="8"/>
  <c r="X71" i="8"/>
  <c r="AV63" i="8"/>
  <c r="Y61" i="8"/>
  <c r="AV187" i="8"/>
  <c r="AW195" i="8"/>
  <c r="AO175" i="8"/>
  <c r="AW175" i="8" s="1"/>
  <c r="AV165" i="8"/>
  <c r="AW155" i="8"/>
  <c r="AR177" i="8"/>
  <c r="W147" i="8"/>
  <c r="AW158" i="8"/>
  <c r="AS172" i="8"/>
  <c r="AT143" i="8"/>
  <c r="AJ143" i="8"/>
  <c r="AS175" i="8"/>
  <c r="AI143" i="8"/>
  <c r="AW138" i="8"/>
  <c r="AX142" i="8"/>
  <c r="AW127" i="8"/>
  <c r="W121" i="8"/>
  <c r="AI121" i="8"/>
  <c r="AU121" i="8" s="1"/>
  <c r="AK112" i="8"/>
  <c r="AX125" i="8"/>
  <c r="AV150" i="8"/>
  <c r="AN121" i="8"/>
  <c r="AV121" i="8" s="1"/>
  <c r="AW152" i="8"/>
  <c r="AX116" i="8"/>
  <c r="AP102" i="8"/>
  <c r="W98" i="8"/>
  <c r="W118" i="8"/>
  <c r="W104" i="8"/>
  <c r="W119" i="8"/>
  <c r="AX110" i="8"/>
  <c r="AM115" i="8"/>
  <c r="W89" i="8"/>
  <c r="AI89" i="8"/>
  <c r="W78" i="8"/>
  <c r="AI78" i="8"/>
  <c r="AO102" i="8"/>
  <c r="AS89" i="8"/>
  <c r="AL87" i="8"/>
  <c r="L18" i="22" s="1"/>
  <c r="W87" i="8"/>
  <c r="AN78" i="8"/>
  <c r="AI72" i="8"/>
  <c r="AU100" i="8"/>
  <c r="AW100" i="8"/>
  <c r="AP88" i="8"/>
  <c r="AW88" i="8" s="1"/>
  <c r="AR83" i="8"/>
  <c r="AL78" i="8"/>
  <c r="AW95" i="8"/>
  <c r="AX93" i="8"/>
  <c r="W69" i="8"/>
  <c r="AJ98" i="8"/>
  <c r="AR69" i="8"/>
  <c r="AW60" i="8"/>
  <c r="AS74" i="8"/>
  <c r="AS92" i="8"/>
  <c r="W76" i="8"/>
  <c r="AM76" i="8"/>
  <c r="AL67" i="8"/>
  <c r="AV67" i="8" s="1"/>
  <c r="AQ92" i="8"/>
  <c r="AW92" i="8" s="1"/>
  <c r="AP71" i="8"/>
  <c r="AW71" i="8" s="1"/>
  <c r="AT71" i="8"/>
  <c r="Y58" i="8"/>
  <c r="W179" i="8"/>
  <c r="AI179" i="8"/>
  <c r="W169" i="8"/>
  <c r="AI169" i="8"/>
  <c r="AU169" i="8" s="1"/>
  <c r="AX187" i="8"/>
  <c r="AV159" i="8"/>
  <c r="AW170" i="8"/>
  <c r="AX159" i="8"/>
  <c r="AX153" i="8"/>
  <c r="AM177" i="8"/>
  <c r="AJ147" i="8"/>
  <c r="AR171" i="8"/>
  <c r="AX171" i="8" s="1"/>
  <c r="W137" i="8"/>
  <c r="AI137" i="8"/>
  <c r="AO172" i="8"/>
  <c r="AN172" i="8"/>
  <c r="AU133" i="8"/>
  <c r="AU132" i="8"/>
  <c r="AW135" i="8"/>
  <c r="AW131" i="8"/>
  <c r="AJ112" i="8"/>
  <c r="X112" i="8"/>
  <c r="AP107" i="8"/>
  <c r="AW107" i="8" s="1"/>
  <c r="AN104" i="8"/>
  <c r="AN147" i="8"/>
  <c r="AV147" i="8" s="1"/>
  <c r="AO118" i="8"/>
  <c r="AO116" i="8"/>
  <c r="AM103" i="8"/>
  <c r="W101" i="8"/>
  <c r="AP112" i="8"/>
  <c r="AW112" i="8" s="1"/>
  <c r="AU110" i="8"/>
  <c r="AS106" i="8"/>
  <c r="AS104" i="8"/>
  <c r="AJ107" i="8"/>
  <c r="AJ105" i="8"/>
  <c r="AJ103" i="8"/>
  <c r="AJ101" i="8"/>
  <c r="AL113" i="8"/>
  <c r="AL107" i="8"/>
  <c r="AL105" i="8"/>
  <c r="AV105" i="8" s="1"/>
  <c r="AL103" i="8"/>
  <c r="AL101" i="8"/>
  <c r="AV101" i="8" s="1"/>
  <c r="AW119" i="8"/>
  <c r="AJ90" i="8"/>
  <c r="AK89" i="8"/>
  <c r="AT83" i="8"/>
  <c r="AV94" i="8"/>
  <c r="AL83" i="8"/>
  <c r="AV99" i="8"/>
  <c r="W65" i="8"/>
  <c r="AX98" i="8"/>
  <c r="AM69" i="8"/>
  <c r="X65" i="8"/>
  <c r="BF65" i="8" s="1"/>
  <c r="AJ65" i="8"/>
  <c r="AL74" i="8"/>
  <c r="W68" i="8"/>
  <c r="AW59" i="8"/>
  <c r="AI92" i="8"/>
  <c r="W92" i="8"/>
  <c r="AR67" i="8"/>
  <c r="AL77" i="8"/>
  <c r="AM77" i="8"/>
  <c r="BG188" i="8" l="1"/>
  <c r="BT188" i="8" s="1"/>
  <c r="BE188" i="8"/>
  <c r="BR188" i="8" s="1"/>
  <c r="Z183" i="8"/>
  <c r="Z188" i="8"/>
  <c r="BF185" i="8"/>
  <c r="BS185" i="8" s="1"/>
  <c r="BG183" i="8"/>
  <c r="BT183" i="8" s="1"/>
  <c r="BE183" i="8"/>
  <c r="BR183" i="8" s="1"/>
  <c r="BF183" i="8"/>
  <c r="BS183" i="8" s="1"/>
  <c r="BG185" i="8"/>
  <c r="BT185" i="8" s="1"/>
  <c r="BE185" i="8"/>
  <c r="BR185" i="8" s="1"/>
  <c r="Z146" i="8"/>
  <c r="Z185" i="8"/>
  <c r="BG146" i="8"/>
  <c r="BT146" i="8" s="1"/>
  <c r="BF145" i="8"/>
  <c r="BS145" i="8" s="1"/>
  <c r="BE145" i="8"/>
  <c r="BR145" i="8" s="1"/>
  <c r="BG145" i="8"/>
  <c r="BT145" i="8" s="1"/>
  <c r="Z145" i="8"/>
  <c r="BF126" i="8"/>
  <c r="BF290" i="8"/>
  <c r="BS290" i="8" s="1"/>
  <c r="BG70" i="8"/>
  <c r="BT70" i="8" s="1"/>
  <c r="BE70" i="8"/>
  <c r="BR70" i="8" s="1"/>
  <c r="BG290" i="8"/>
  <c r="BT290" i="8" s="1"/>
  <c r="Z80" i="8"/>
  <c r="Z70" i="8"/>
  <c r="Z290" i="8"/>
  <c r="BE290" i="8"/>
  <c r="BR290" i="8" s="1"/>
  <c r="BF70" i="8"/>
  <c r="BS70" i="8" s="1"/>
  <c r="BG80" i="8"/>
  <c r="BT80" i="8" s="1"/>
  <c r="BE80" i="8"/>
  <c r="BR80" i="8" s="1"/>
  <c r="BF80" i="8"/>
  <c r="BS80" i="8" s="1"/>
  <c r="BF79" i="8"/>
  <c r="BS79" i="8" s="1"/>
  <c r="Z81" i="8"/>
  <c r="Z79" i="8"/>
  <c r="BG79" i="8"/>
  <c r="BT79" i="8" s="1"/>
  <c r="BE81" i="8"/>
  <c r="BR81" i="8" s="1"/>
  <c r="BE79" i="8"/>
  <c r="BR79" i="8" s="1"/>
  <c r="BF81" i="8"/>
  <c r="BS81" i="8" s="1"/>
  <c r="BG81" i="8"/>
  <c r="BT81" i="8" s="1"/>
  <c r="BE75" i="8"/>
  <c r="BR75" i="8" s="1"/>
  <c r="Z73" i="8"/>
  <c r="Z75" i="8"/>
  <c r="BF75" i="8"/>
  <c r="BS75" i="8" s="1"/>
  <c r="BG75" i="8"/>
  <c r="BT75" i="8" s="1"/>
  <c r="W13" i="39"/>
  <c r="BG73" i="8"/>
  <c r="BT73" i="8" s="1"/>
  <c r="Y13" i="39"/>
  <c r="BE73" i="8"/>
  <c r="BR73" i="8" s="1"/>
  <c r="BF73" i="8"/>
  <c r="BS73" i="8" s="1"/>
  <c r="Z91" i="8"/>
  <c r="BF220" i="8"/>
  <c r="BS220" i="8" s="1"/>
  <c r="AD13" i="39"/>
  <c r="AC13" i="39"/>
  <c r="AB13" i="39"/>
  <c r="AA13" i="39"/>
  <c r="AE13" i="39"/>
  <c r="Z13" i="39"/>
  <c r="X13" i="39"/>
  <c r="AI297" i="8"/>
  <c r="BG91" i="8"/>
  <c r="BT91" i="8" s="1"/>
  <c r="BE91" i="8"/>
  <c r="BR91" i="8" s="1"/>
  <c r="BF96" i="8"/>
  <c r="BS96" i="8" s="1"/>
  <c r="BF107" i="8"/>
  <c r="BS107" i="8" s="1"/>
  <c r="BF106" i="8"/>
  <c r="BS106" i="8" s="1"/>
  <c r="Z255" i="8"/>
  <c r="Z293" i="8"/>
  <c r="BG293" i="8"/>
  <c r="BT293" i="8" s="1"/>
  <c r="BE293" i="8"/>
  <c r="BR293" i="8" s="1"/>
  <c r="BF293" i="8"/>
  <c r="BS293" i="8" s="1"/>
  <c r="M319" i="8"/>
  <c r="BE255" i="8"/>
  <c r="BR255" i="8" s="1"/>
  <c r="BG255" i="8"/>
  <c r="BT255" i="8" s="1"/>
  <c r="BF255" i="8"/>
  <c r="BS255" i="8" s="1"/>
  <c r="AR39" i="7"/>
  <c r="J16" i="22"/>
  <c r="C16" i="22" s="1"/>
  <c r="I15" i="22"/>
  <c r="BG292" i="8"/>
  <c r="BT292" i="8" s="1"/>
  <c r="BE292" i="8"/>
  <c r="BR292" i="8" s="1"/>
  <c r="BF292" i="8"/>
  <c r="BS292" i="8" s="1"/>
  <c r="J58" i="22"/>
  <c r="AV39" i="7"/>
  <c r="Z292" i="8"/>
  <c r="AO39" i="7"/>
  <c r="Z275" i="8"/>
  <c r="AS39" i="7"/>
  <c r="W304" i="8"/>
  <c r="W306" i="8"/>
  <c r="L319" i="8"/>
  <c r="X307" i="8"/>
  <c r="F33" i="22"/>
  <c r="AG33" i="22" s="1"/>
  <c r="R319" i="8"/>
  <c r="AA13" i="30"/>
  <c r="O319" i="8"/>
  <c r="X13" i="30"/>
  <c r="S319" i="8"/>
  <c r="AB13" i="30"/>
  <c r="P319" i="8"/>
  <c r="Y13" i="30"/>
  <c r="W305" i="8"/>
  <c r="W308" i="8"/>
  <c r="Y307" i="8"/>
  <c r="X305" i="8"/>
  <c r="Y304" i="8"/>
  <c r="N319" i="8"/>
  <c r="W13" i="30"/>
  <c r="X306" i="8"/>
  <c r="X308" i="8"/>
  <c r="Y305" i="8"/>
  <c r="V319" i="8"/>
  <c r="AE13" i="30"/>
  <c r="F16" i="22"/>
  <c r="T319" i="8"/>
  <c r="AC13" i="30"/>
  <c r="BF180" i="8"/>
  <c r="BS180" i="8" s="1"/>
  <c r="X304" i="8"/>
  <c r="U319" i="8"/>
  <c r="AD13" i="30"/>
  <c r="Q319" i="8"/>
  <c r="Z13" i="30"/>
  <c r="Y308" i="8"/>
  <c r="Y306" i="8"/>
  <c r="W307" i="8"/>
  <c r="K319" i="8"/>
  <c r="F43" i="22"/>
  <c r="AG43" i="22" s="1"/>
  <c r="E39" i="22"/>
  <c r="AF39" i="22" s="1"/>
  <c r="I58" i="22"/>
  <c r="I54" i="22"/>
  <c r="P44" i="22"/>
  <c r="E43" i="22"/>
  <c r="AF43" i="22" s="1"/>
  <c r="J55" i="22"/>
  <c r="I52" i="22"/>
  <c r="K63" i="22"/>
  <c r="C63" i="22" s="1"/>
  <c r="AD63" i="22" s="1"/>
  <c r="D43" i="22"/>
  <c r="AE43" i="22" s="1"/>
  <c r="F37" i="22"/>
  <c r="AG37" i="22" s="1"/>
  <c r="F39" i="22"/>
  <c r="AG39" i="22" s="1"/>
  <c r="C43" i="22"/>
  <c r="AD43" i="22" s="1"/>
  <c r="T44" i="22"/>
  <c r="D32" i="22"/>
  <c r="AE32" i="22" s="1"/>
  <c r="I63" i="22"/>
  <c r="K55" i="22"/>
  <c r="C55" i="22" s="1"/>
  <c r="AD55" i="22" s="1"/>
  <c r="J59" i="22"/>
  <c r="K60" i="22"/>
  <c r="C60" i="22" s="1"/>
  <c r="AD60" i="22" s="1"/>
  <c r="K54" i="22"/>
  <c r="C54" i="22" s="1"/>
  <c r="AD54" i="22" s="1"/>
  <c r="I59" i="22"/>
  <c r="K53" i="22"/>
  <c r="C53" i="22" s="1"/>
  <c r="AD53" i="22" s="1"/>
  <c r="J60" i="22"/>
  <c r="K52" i="22"/>
  <c r="K58" i="22"/>
  <c r="K59" i="22"/>
  <c r="C59" i="22" s="1"/>
  <c r="AD59" i="22" s="1"/>
  <c r="I61" i="22"/>
  <c r="K61" i="22"/>
  <c r="C61" i="22" s="1"/>
  <c r="AD61" i="22" s="1"/>
  <c r="E37" i="22"/>
  <c r="AF37" i="22" s="1"/>
  <c r="J53" i="22"/>
  <c r="I55" i="22"/>
  <c r="K62" i="22"/>
  <c r="C62" i="22" s="1"/>
  <c r="AD62" i="22" s="1"/>
  <c r="I60" i="22"/>
  <c r="F40" i="22"/>
  <c r="AG40" i="22" s="1"/>
  <c r="I62" i="22"/>
  <c r="I64" i="22"/>
  <c r="K64" i="22"/>
  <c r="C64" i="22" s="1"/>
  <c r="AD64" i="22" s="1"/>
  <c r="J54" i="22"/>
  <c r="J52" i="22"/>
  <c r="I53" i="22"/>
  <c r="J63" i="22"/>
  <c r="F41" i="22"/>
  <c r="AG41" i="22" s="1"/>
  <c r="C42" i="22"/>
  <c r="AD42" i="22" s="1"/>
  <c r="E34" i="22"/>
  <c r="AF34" i="22" s="1"/>
  <c r="P35" i="22"/>
  <c r="K35" i="22"/>
  <c r="G39" i="22"/>
  <c r="AH39" i="22" s="1"/>
  <c r="N35" i="22"/>
  <c r="G32" i="22"/>
  <c r="AH32" i="22" s="1"/>
  <c r="K44" i="22"/>
  <c r="I35" i="22"/>
  <c r="E16" i="22"/>
  <c r="G37" i="22"/>
  <c r="AH37" i="22" s="1"/>
  <c r="D37" i="22"/>
  <c r="AE37" i="22" s="1"/>
  <c r="AS301" i="8"/>
  <c r="AM308" i="8"/>
  <c r="O314" i="8" s="1"/>
  <c r="E32" i="22"/>
  <c r="AF32" i="22" s="1"/>
  <c r="AT308" i="8"/>
  <c r="V314" i="8" s="1"/>
  <c r="AP301" i="8"/>
  <c r="D33" i="22"/>
  <c r="AE33" i="22" s="1"/>
  <c r="Q44" i="22"/>
  <c r="C38" i="22"/>
  <c r="AD38" i="22" s="1"/>
  <c r="AO308" i="8"/>
  <c r="AI308" i="8"/>
  <c r="C34" i="22"/>
  <c r="AD34" i="22" s="1"/>
  <c r="N44" i="22"/>
  <c r="AJ301" i="8"/>
  <c r="AK301" i="8"/>
  <c r="D38" i="22"/>
  <c r="AE38" i="22" s="1"/>
  <c r="T35" i="22"/>
  <c r="T46" i="22" s="1"/>
  <c r="C33" i="22"/>
  <c r="AD33" i="22" s="1"/>
  <c r="D41" i="22"/>
  <c r="AE41" i="22" s="1"/>
  <c r="E41" i="22"/>
  <c r="AF41" i="22" s="1"/>
  <c r="C39" i="22"/>
  <c r="AD39" i="22" s="1"/>
  <c r="AR301" i="8"/>
  <c r="F32" i="22"/>
  <c r="AG32" i="22" s="1"/>
  <c r="E33" i="22"/>
  <c r="AF33" i="22" s="1"/>
  <c r="C37" i="22"/>
  <c r="AD37" i="22" s="1"/>
  <c r="AN308" i="8"/>
  <c r="P314" i="8" s="1"/>
  <c r="AU144" i="8"/>
  <c r="AY144" i="8" s="1"/>
  <c r="D42" i="22"/>
  <c r="AE42" i="22" s="1"/>
  <c r="I44" i="22"/>
  <c r="AT301" i="8"/>
  <c r="AN301" i="8"/>
  <c r="AM301" i="8"/>
  <c r="D34" i="22"/>
  <c r="AE34" i="22" s="1"/>
  <c r="C40" i="22"/>
  <c r="AD40" i="22" s="1"/>
  <c r="J44" i="22"/>
  <c r="AI301" i="8"/>
  <c r="D40" i="22"/>
  <c r="AE40" i="22" s="1"/>
  <c r="S44" i="22"/>
  <c r="AK298" i="8"/>
  <c r="J12" i="22"/>
  <c r="J35" i="22"/>
  <c r="S35" i="22"/>
  <c r="E40" i="22"/>
  <c r="AF40" i="22" s="1"/>
  <c r="C32" i="22"/>
  <c r="AD32" i="22" s="1"/>
  <c r="E38" i="22"/>
  <c r="AF38" i="22" s="1"/>
  <c r="AS308" i="8"/>
  <c r="U314" i="8" s="1"/>
  <c r="AJ308" i="8"/>
  <c r="R35" i="22"/>
  <c r="F31" i="22"/>
  <c r="AG31" i="22" s="1"/>
  <c r="F38" i="22"/>
  <c r="AG38" i="22" s="1"/>
  <c r="AQ301" i="8"/>
  <c r="Q35" i="22"/>
  <c r="G34" i="22"/>
  <c r="AH34" i="22" s="1"/>
  <c r="AQ308" i="8"/>
  <c r="S314" i="8" s="1"/>
  <c r="G33" i="22"/>
  <c r="AH33" i="22" s="1"/>
  <c r="C31" i="22"/>
  <c r="AD31" i="22" s="1"/>
  <c r="AL308" i="8"/>
  <c r="N314" i="8" s="1"/>
  <c r="AR308" i="8"/>
  <c r="T314" i="8" s="1"/>
  <c r="AL301" i="8"/>
  <c r="G43" i="22"/>
  <c r="AH43" i="22" s="1"/>
  <c r="G31" i="22"/>
  <c r="L44" i="22"/>
  <c r="L35" i="22"/>
  <c r="D31" i="22"/>
  <c r="AE31" i="22" s="1"/>
  <c r="F42" i="22"/>
  <c r="AG42" i="22" s="1"/>
  <c r="F34" i="22"/>
  <c r="AG34" i="22" s="1"/>
  <c r="R44" i="22"/>
  <c r="D39" i="22"/>
  <c r="AE39" i="22" s="1"/>
  <c r="G41" i="22"/>
  <c r="AH41" i="22" s="1"/>
  <c r="C41" i="22"/>
  <c r="AD41" i="22" s="1"/>
  <c r="M35" i="22"/>
  <c r="M44" i="22"/>
  <c r="G42" i="22"/>
  <c r="AH42" i="22" s="1"/>
  <c r="E42" i="22"/>
  <c r="AF42" i="22" s="1"/>
  <c r="O35" i="22"/>
  <c r="E31" i="22"/>
  <c r="AF31" i="22" s="1"/>
  <c r="G40" i="22"/>
  <c r="AH40" i="22" s="1"/>
  <c r="G38" i="22"/>
  <c r="AH38" i="22" s="1"/>
  <c r="AK308" i="8"/>
  <c r="AP308" i="8"/>
  <c r="O44" i="22"/>
  <c r="R12" i="22"/>
  <c r="AI300" i="8"/>
  <c r="AN307" i="8"/>
  <c r="AT307" i="8"/>
  <c r="V313" i="8" s="1"/>
  <c r="S13" i="22"/>
  <c r="AK297" i="8"/>
  <c r="AJ299" i="8"/>
  <c r="AM297" i="8"/>
  <c r="R14" i="22"/>
  <c r="N12" i="22"/>
  <c r="S18" i="22"/>
  <c r="F18" i="22" s="1"/>
  <c r="L12" i="22"/>
  <c r="T8" i="22"/>
  <c r="K13" i="22"/>
  <c r="S14" i="22"/>
  <c r="AR299" i="8"/>
  <c r="I17" i="22"/>
  <c r="M17" i="22"/>
  <c r="S8" i="22"/>
  <c r="T14" i="22"/>
  <c r="I12" i="22"/>
  <c r="T17" i="22"/>
  <c r="R17" i="22"/>
  <c r="N17" i="22"/>
  <c r="M12" i="22"/>
  <c r="AS297" i="8"/>
  <c r="AK300" i="8"/>
  <c r="S17" i="22"/>
  <c r="AM300" i="8"/>
  <c r="T6" i="22"/>
  <c r="AE5" i="39" s="1"/>
  <c r="AL307" i="8"/>
  <c r="N313" i="8" s="1"/>
  <c r="O12" i="22"/>
  <c r="K12" i="22"/>
  <c r="T12" i="22"/>
  <c r="J18" i="22"/>
  <c r="P7" i="22"/>
  <c r="I8" i="22"/>
  <c r="N8" i="22"/>
  <c r="AS298" i="8"/>
  <c r="AR298" i="8"/>
  <c r="AT297" i="8"/>
  <c r="AJ300" i="8"/>
  <c r="T15" i="22"/>
  <c r="P9" i="22"/>
  <c r="AP307" i="8"/>
  <c r="R313" i="8" s="1"/>
  <c r="Q7" i="22"/>
  <c r="AQ304" i="8"/>
  <c r="S310" i="8" s="1"/>
  <c r="BF116" i="8"/>
  <c r="BS116" i="8" s="1"/>
  <c r="AS307" i="8"/>
  <c r="U313" i="8" s="1"/>
  <c r="S9" i="22"/>
  <c r="AW66" i="8"/>
  <c r="P17" i="22"/>
  <c r="AW271" i="8"/>
  <c r="O13" i="22"/>
  <c r="E13" i="22" s="1"/>
  <c r="AL300" i="8"/>
  <c r="AT300" i="8"/>
  <c r="AT304" i="8"/>
  <c r="V310" i="8" s="1"/>
  <c r="AN305" i="8"/>
  <c r="P311" i="8" s="1"/>
  <c r="AL306" i="8"/>
  <c r="N312" i="8" s="1"/>
  <c r="AN304" i="8"/>
  <c r="P310" i="8" s="1"/>
  <c r="AN298" i="8"/>
  <c r="AP299" i="8"/>
  <c r="O9" i="22"/>
  <c r="AN306" i="8"/>
  <c r="P312" i="8" s="1"/>
  <c r="AL304" i="8"/>
  <c r="N310" i="8" s="1"/>
  <c r="AM305" i="8"/>
  <c r="AO298" i="8"/>
  <c r="AP306" i="8"/>
  <c r="R312" i="8" s="1"/>
  <c r="J14" i="22"/>
  <c r="N7" i="22"/>
  <c r="O6" i="22"/>
  <c r="Z5" i="39" s="1"/>
  <c r="AP305" i="8"/>
  <c r="R311" i="8" s="1"/>
  <c r="AR300" i="8"/>
  <c r="AP304" i="8"/>
  <c r="R310" i="8" s="1"/>
  <c r="R9" i="22"/>
  <c r="P14" i="22"/>
  <c r="AM299" i="8"/>
  <c r="AT299" i="8"/>
  <c r="AP300" i="8"/>
  <c r="R13" i="22"/>
  <c r="AN299" i="8"/>
  <c r="T7" i="22"/>
  <c r="I6" i="22"/>
  <c r="AI305" i="8"/>
  <c r="J7" i="22"/>
  <c r="AJ304" i="8"/>
  <c r="AV89" i="8"/>
  <c r="M9" i="22"/>
  <c r="AM307" i="8"/>
  <c r="AM8" i="7"/>
  <c r="AK306" i="8"/>
  <c r="K8" i="22"/>
  <c r="J17" i="22"/>
  <c r="I18" i="22"/>
  <c r="AI306" i="8"/>
  <c r="AS306" i="8"/>
  <c r="U312" i="8" s="1"/>
  <c r="AO299" i="8"/>
  <c r="AO306" i="8"/>
  <c r="Q312" i="8" s="1"/>
  <c r="L9" i="22"/>
  <c r="O14" i="22"/>
  <c r="L16" i="22"/>
  <c r="D16" i="22" s="1"/>
  <c r="N15" i="22"/>
  <c r="AP298" i="8"/>
  <c r="N9" i="22"/>
  <c r="AL299" i="8"/>
  <c r="AT298" i="8"/>
  <c r="Q17" i="22"/>
  <c r="Q9" i="22"/>
  <c r="AQ307" i="8"/>
  <c r="S313" i="8" s="1"/>
  <c r="AO300" i="8"/>
  <c r="AI299" i="8"/>
  <c r="AR307" i="8"/>
  <c r="AP297" i="8"/>
  <c r="S6" i="22"/>
  <c r="AD5" i="39" s="1"/>
  <c r="P12" i="22"/>
  <c r="AT305" i="8"/>
  <c r="V311" i="8" s="1"/>
  <c r="L14" i="22"/>
  <c r="M18" i="22"/>
  <c r="D18" i="22" s="1"/>
  <c r="AS300" i="8"/>
  <c r="M15" i="22"/>
  <c r="K9" i="22"/>
  <c r="AK307" i="8"/>
  <c r="AX177" i="8"/>
  <c r="AR304" i="8"/>
  <c r="T310" i="8" s="1"/>
  <c r="R7" i="22"/>
  <c r="I9" i="22"/>
  <c r="AI307" i="8"/>
  <c r="I13" i="22"/>
  <c r="J13" i="22"/>
  <c r="T9" i="22"/>
  <c r="K6" i="22"/>
  <c r="L6" i="22"/>
  <c r="W5" i="39" s="1"/>
  <c r="R6" i="22"/>
  <c r="AC5" i="39" s="1"/>
  <c r="AK299" i="8"/>
  <c r="AQ300" i="8"/>
  <c r="AI298" i="8"/>
  <c r="N6" i="22"/>
  <c r="Y5" i="39" s="1"/>
  <c r="S7" i="22"/>
  <c r="AK305" i="8"/>
  <c r="AO305" i="8"/>
  <c r="Q311" i="8" s="1"/>
  <c r="O17" i="22"/>
  <c r="AL305" i="8"/>
  <c r="P18" i="22"/>
  <c r="E18" i="22" s="1"/>
  <c r="K18" i="22"/>
  <c r="AJ307" i="8"/>
  <c r="J9" i="22"/>
  <c r="AX56" i="8"/>
  <c r="R15" i="22"/>
  <c r="AJ298" i="8"/>
  <c r="L7" i="22"/>
  <c r="M6" i="22"/>
  <c r="X5" i="39" s="1"/>
  <c r="Q8" i="22"/>
  <c r="Q6" i="22"/>
  <c r="AB5" i="39" s="1"/>
  <c r="Q14" i="22"/>
  <c r="AQ306" i="8"/>
  <c r="S312" i="8" s="1"/>
  <c r="AN297" i="8"/>
  <c r="P6" i="22"/>
  <c r="AA5" i="39" s="1"/>
  <c r="M8" i="22"/>
  <c r="R8" i="22"/>
  <c r="AQ297" i="8"/>
  <c r="AO304" i="8"/>
  <c r="Q310" i="8" s="1"/>
  <c r="O7" i="22"/>
  <c r="AJ305" i="8"/>
  <c r="J6" i="22"/>
  <c r="AV62" i="8"/>
  <c r="N14" i="22"/>
  <c r="AW56" i="8"/>
  <c r="Q15" i="22"/>
  <c r="E15" i="22" s="1"/>
  <c r="I14" i="22"/>
  <c r="AJ297" i="8"/>
  <c r="AM306" i="8"/>
  <c r="O312" i="8" s="1"/>
  <c r="AR306" i="8"/>
  <c r="T312" i="8" s="1"/>
  <c r="AS304" i="8"/>
  <c r="AQ298" i="8"/>
  <c r="AS299" i="8"/>
  <c r="AR305" i="8"/>
  <c r="T311" i="8" s="1"/>
  <c r="AQ305" i="8"/>
  <c r="S311" i="8" s="1"/>
  <c r="AS305" i="8"/>
  <c r="U311" i="8" s="1"/>
  <c r="AR297" i="8"/>
  <c r="L8" i="22"/>
  <c r="AV177" i="8"/>
  <c r="M7" i="22"/>
  <c r="AM304" i="8"/>
  <c r="O310" i="8" s="1"/>
  <c r="K17" i="22"/>
  <c r="I7" i="22"/>
  <c r="AI304" i="8"/>
  <c r="K310" i="8" s="1"/>
  <c r="AV271" i="8"/>
  <c r="L13" i="22"/>
  <c r="D13" i="22" s="1"/>
  <c r="K7" i="22"/>
  <c r="AK304" i="8"/>
  <c r="J8" i="22"/>
  <c r="AJ306" i="8"/>
  <c r="J15" i="22"/>
  <c r="BF273" i="8"/>
  <c r="BS273" i="8" s="1"/>
  <c r="AL297" i="8"/>
  <c r="AO307" i="8"/>
  <c r="Q313" i="8" s="1"/>
  <c r="P8" i="22"/>
  <c r="AT306" i="8"/>
  <c r="V312" i="8" s="1"/>
  <c r="L15" i="22"/>
  <c r="O8" i="22"/>
  <c r="AO297" i="8"/>
  <c r="L17" i="22"/>
  <c r="M14" i="22"/>
  <c r="AQ299" i="8"/>
  <c r="AU77" i="8"/>
  <c r="BF174" i="8"/>
  <c r="BS174" i="8" s="1"/>
  <c r="BF218" i="8"/>
  <c r="BS218" i="8" s="1"/>
  <c r="BF196" i="8"/>
  <c r="BS196" i="8" s="1"/>
  <c r="BE117" i="8"/>
  <c r="BR117" i="8" s="1"/>
  <c r="BF182" i="8"/>
  <c r="BS182" i="8" s="1"/>
  <c r="AU64" i="8"/>
  <c r="AU57" i="8"/>
  <c r="BF84" i="8"/>
  <c r="BS84" i="8" s="1"/>
  <c r="BF279" i="8"/>
  <c r="BS279" i="8" s="1"/>
  <c r="BF225" i="8"/>
  <c r="BS225" i="8" s="1"/>
  <c r="BE114" i="8"/>
  <c r="BR114" i="8" s="1"/>
  <c r="BF175" i="8"/>
  <c r="BS175" i="8" s="1"/>
  <c r="BE196" i="8"/>
  <c r="BR196" i="8" s="1"/>
  <c r="BE194" i="8"/>
  <c r="BR194" i="8" s="1"/>
  <c r="BE179" i="8"/>
  <c r="BR179" i="8" s="1"/>
  <c r="BE206" i="8"/>
  <c r="BR206" i="8" s="1"/>
  <c r="BE192" i="8"/>
  <c r="BR192" i="8" s="1"/>
  <c r="BE203" i="8"/>
  <c r="BR203" i="8" s="1"/>
  <c r="BE193" i="8"/>
  <c r="BR193" i="8" s="1"/>
  <c r="BE205" i="8"/>
  <c r="BR205" i="8" s="1"/>
  <c r="BE195" i="8"/>
  <c r="BR195" i="8" s="1"/>
  <c r="BE197" i="8"/>
  <c r="BR197" i="8" s="1"/>
  <c r="BE106" i="8"/>
  <c r="BR106" i="8" s="1"/>
  <c r="BE107" i="8"/>
  <c r="BR107" i="8" s="1"/>
  <c r="BF219" i="8"/>
  <c r="BS219" i="8" s="1"/>
  <c r="BF200" i="8"/>
  <c r="BS200" i="8" s="1"/>
  <c r="BF198" i="8"/>
  <c r="BS198" i="8" s="1"/>
  <c r="BF204" i="8"/>
  <c r="BS204" i="8" s="1"/>
  <c r="BF202" i="8"/>
  <c r="BS202" i="8" s="1"/>
  <c r="BF212" i="8"/>
  <c r="BS212" i="8" s="1"/>
  <c r="BE171" i="8"/>
  <c r="BR171" i="8" s="1"/>
  <c r="BE174" i="8"/>
  <c r="BR174" i="8" s="1"/>
  <c r="BG162" i="8"/>
  <c r="BT162" i="8" s="1"/>
  <c r="BG159" i="8"/>
  <c r="BT159" i="8" s="1"/>
  <c r="BG156" i="8"/>
  <c r="BT156" i="8" s="1"/>
  <c r="BG153" i="8"/>
  <c r="BT153" i="8" s="1"/>
  <c r="BE85" i="8"/>
  <c r="BR85" i="8" s="1"/>
  <c r="BE66" i="8"/>
  <c r="BR66" i="8" s="1"/>
  <c r="BE67" i="8"/>
  <c r="BR67" i="8" s="1"/>
  <c r="BE82" i="8"/>
  <c r="BR82" i="8" s="1"/>
  <c r="BE291" i="8"/>
  <c r="BR291" i="8" s="1"/>
  <c r="BE69" i="8"/>
  <c r="BR69" i="8" s="1"/>
  <c r="BE83" i="8"/>
  <c r="BR83" i="8" s="1"/>
  <c r="BE84" i="8"/>
  <c r="BR84" i="8" s="1"/>
  <c r="BF253" i="8"/>
  <c r="BS253" i="8" s="1"/>
  <c r="BF254" i="8"/>
  <c r="BS254" i="8" s="1"/>
  <c r="BF257" i="8"/>
  <c r="BS257" i="8" s="1"/>
  <c r="BF260" i="8"/>
  <c r="BS260" i="8" s="1"/>
  <c r="BF259" i="8"/>
  <c r="BS259" i="8" s="1"/>
  <c r="BF262" i="8"/>
  <c r="BS262" i="8" s="1"/>
  <c r="BF261" i="8"/>
  <c r="BS261" i="8" s="1"/>
  <c r="BF224" i="8"/>
  <c r="BS224" i="8" s="1"/>
  <c r="BF139" i="8"/>
  <c r="BS139" i="8" s="1"/>
  <c r="BF274" i="8"/>
  <c r="BS274" i="8" s="1"/>
  <c r="BF136" i="8"/>
  <c r="BS136" i="8" s="1"/>
  <c r="BF138" i="8"/>
  <c r="BS138" i="8" s="1"/>
  <c r="BE116" i="8"/>
  <c r="BR116" i="8" s="1"/>
  <c r="BF251" i="8"/>
  <c r="BS251" i="8" s="1"/>
  <c r="BF203" i="8"/>
  <c r="BS203" i="8" s="1"/>
  <c r="BF168" i="8"/>
  <c r="BS168" i="8" s="1"/>
  <c r="BF276" i="8"/>
  <c r="BS276" i="8" s="1"/>
  <c r="BE283" i="8"/>
  <c r="BR283" i="8" s="1"/>
  <c r="BF211" i="8"/>
  <c r="BS211" i="8" s="1"/>
  <c r="BF171" i="8"/>
  <c r="BS171" i="8" s="1"/>
  <c r="BF118" i="8"/>
  <c r="BS118" i="8" s="1"/>
  <c r="BG279" i="8"/>
  <c r="BT279" i="8" s="1"/>
  <c r="BG124" i="8"/>
  <c r="BT124" i="8" s="1"/>
  <c r="BG120" i="8"/>
  <c r="BT120" i="8" s="1"/>
  <c r="BG121" i="8"/>
  <c r="BT121" i="8" s="1"/>
  <c r="BF151" i="8"/>
  <c r="BS151" i="8" s="1"/>
  <c r="BF128" i="8"/>
  <c r="BS128" i="8" s="1"/>
  <c r="BF193" i="8"/>
  <c r="BS193" i="8" s="1"/>
  <c r="BF166" i="8"/>
  <c r="BS166" i="8" s="1"/>
  <c r="BF71" i="8"/>
  <c r="BS71" i="8" s="1"/>
  <c r="BF86" i="8"/>
  <c r="BS86" i="8" s="1"/>
  <c r="BF289" i="8"/>
  <c r="BS289" i="8" s="1"/>
  <c r="BF72" i="8"/>
  <c r="BS72" i="8" s="1"/>
  <c r="BF74" i="8"/>
  <c r="BS74" i="8" s="1"/>
  <c r="BF76" i="8"/>
  <c r="BS76" i="8" s="1"/>
  <c r="BF78" i="8"/>
  <c r="BS78" i="8" s="1"/>
  <c r="BG179" i="8"/>
  <c r="BT179" i="8" s="1"/>
  <c r="BG203" i="8"/>
  <c r="BT203" i="8" s="1"/>
  <c r="BG194" i="8"/>
  <c r="BT194" i="8" s="1"/>
  <c r="BG192" i="8"/>
  <c r="BT192" i="8" s="1"/>
  <c r="BG193" i="8"/>
  <c r="BT193" i="8" s="1"/>
  <c r="BG196" i="8"/>
  <c r="BT196" i="8" s="1"/>
  <c r="BG206" i="8"/>
  <c r="BT206" i="8" s="1"/>
  <c r="BG195" i="8"/>
  <c r="BT195" i="8" s="1"/>
  <c r="BG205" i="8"/>
  <c r="BT205" i="8" s="1"/>
  <c r="BG197" i="8"/>
  <c r="BT197" i="8" s="1"/>
  <c r="BG167" i="8"/>
  <c r="BT167" i="8" s="1"/>
  <c r="BG171" i="8"/>
  <c r="BT171" i="8" s="1"/>
  <c r="BG165" i="8"/>
  <c r="BT165" i="8" s="1"/>
  <c r="BG170" i="8"/>
  <c r="BT170" i="8" s="1"/>
  <c r="BG174" i="8"/>
  <c r="BT174" i="8" s="1"/>
  <c r="BG229" i="8"/>
  <c r="BT229" i="8" s="1"/>
  <c r="BG228" i="8"/>
  <c r="BT228" i="8" s="1"/>
  <c r="BG236" i="8"/>
  <c r="BT236" i="8" s="1"/>
  <c r="BG233" i="8"/>
  <c r="BT233" i="8" s="1"/>
  <c r="BG235" i="8"/>
  <c r="BT235" i="8" s="1"/>
  <c r="BG237" i="8"/>
  <c r="BT237" i="8" s="1"/>
  <c r="BG231" i="8"/>
  <c r="BT231" i="8" s="1"/>
  <c r="BG232" i="8"/>
  <c r="BT232" i="8" s="1"/>
  <c r="BG234" i="8"/>
  <c r="BT234" i="8" s="1"/>
  <c r="BG238" i="8"/>
  <c r="BT238" i="8" s="1"/>
  <c r="BG230" i="8"/>
  <c r="BT230" i="8" s="1"/>
  <c r="BE103" i="8"/>
  <c r="BR103" i="8" s="1"/>
  <c r="BE101" i="8"/>
  <c r="BR101" i="8" s="1"/>
  <c r="BE102" i="8"/>
  <c r="BR102" i="8" s="1"/>
  <c r="BE98" i="8"/>
  <c r="BR98" i="8" s="1"/>
  <c r="BE100" i="8"/>
  <c r="BR100" i="8" s="1"/>
  <c r="BE97" i="8"/>
  <c r="BR97" i="8" s="1"/>
  <c r="BE99" i="8"/>
  <c r="BR99" i="8" s="1"/>
  <c r="BF147" i="8"/>
  <c r="BS147" i="8" s="1"/>
  <c r="BF122" i="8"/>
  <c r="BS122" i="8" s="1"/>
  <c r="BF144" i="8"/>
  <c r="BS144" i="8" s="1"/>
  <c r="BF176" i="8"/>
  <c r="BS176" i="8" s="1"/>
  <c r="BG209" i="8"/>
  <c r="BT209" i="8" s="1"/>
  <c r="BG208" i="8"/>
  <c r="BT208" i="8" s="1"/>
  <c r="BG218" i="8"/>
  <c r="BT218" i="8" s="1"/>
  <c r="BG215" i="8"/>
  <c r="BT215" i="8" s="1"/>
  <c r="BG214" i="8"/>
  <c r="BT214" i="8" s="1"/>
  <c r="BG211" i="8"/>
  <c r="BT211" i="8" s="1"/>
  <c r="BG207" i="8"/>
  <c r="BT207" i="8" s="1"/>
  <c r="BG217" i="8"/>
  <c r="BT217" i="8" s="1"/>
  <c r="BG216" i="8"/>
  <c r="BT216" i="8" s="1"/>
  <c r="BG281" i="8"/>
  <c r="BT281" i="8" s="1"/>
  <c r="BG178" i="8"/>
  <c r="BT178" i="8" s="1"/>
  <c r="BG276" i="8"/>
  <c r="BT276" i="8" s="1"/>
  <c r="BG180" i="8"/>
  <c r="BT180" i="8" s="1"/>
  <c r="BG190" i="8"/>
  <c r="BT190" i="8" s="1"/>
  <c r="BG189" i="8"/>
  <c r="BT189" i="8" s="1"/>
  <c r="BG182" i="8"/>
  <c r="BT182" i="8" s="1"/>
  <c r="BG285" i="8"/>
  <c r="BT285" i="8" s="1"/>
  <c r="BG177" i="8"/>
  <c r="BT177" i="8" s="1"/>
  <c r="BG181" i="8"/>
  <c r="BT181" i="8" s="1"/>
  <c r="BG184" i="8"/>
  <c r="BT184" i="8" s="1"/>
  <c r="BG187" i="8"/>
  <c r="BT187" i="8" s="1"/>
  <c r="BG186" i="8"/>
  <c r="BT186" i="8" s="1"/>
  <c r="BG191" i="8"/>
  <c r="BT191" i="8" s="1"/>
  <c r="BG277" i="8"/>
  <c r="BT277" i="8" s="1"/>
  <c r="BG94" i="8"/>
  <c r="BT94" i="8" s="1"/>
  <c r="BG284" i="8"/>
  <c r="BT284" i="8" s="1"/>
  <c r="BG92" i="8"/>
  <c r="BT92" i="8" s="1"/>
  <c r="BG89" i="8"/>
  <c r="BT89" i="8" s="1"/>
  <c r="BG96" i="8"/>
  <c r="BT96" i="8" s="1"/>
  <c r="BG90" i="8"/>
  <c r="BT90" i="8" s="1"/>
  <c r="BF187" i="8"/>
  <c r="BS187" i="8" s="1"/>
  <c r="BF149" i="8"/>
  <c r="BS149" i="8" s="1"/>
  <c r="BF154" i="8"/>
  <c r="BS154" i="8" s="1"/>
  <c r="BF280" i="8"/>
  <c r="BS280" i="8" s="1"/>
  <c r="BF127" i="8"/>
  <c r="BS127" i="8" s="1"/>
  <c r="BF124" i="8"/>
  <c r="BS124" i="8" s="1"/>
  <c r="BF192" i="8"/>
  <c r="BS192" i="8" s="1"/>
  <c r="BF284" i="8"/>
  <c r="BS284" i="8" s="1"/>
  <c r="BF281" i="8"/>
  <c r="BS281" i="8" s="1"/>
  <c r="BF217" i="8"/>
  <c r="BS217" i="8" s="1"/>
  <c r="BG224" i="8"/>
  <c r="BT224" i="8" s="1"/>
  <c r="BG286" i="8"/>
  <c r="BT286" i="8" s="1"/>
  <c r="BG221" i="8"/>
  <c r="BT221" i="8" s="1"/>
  <c r="BG225" i="8"/>
  <c r="BT225" i="8" s="1"/>
  <c r="BE274" i="8"/>
  <c r="BR274" i="8" s="1"/>
  <c r="BE273" i="8"/>
  <c r="BR273" i="8" s="1"/>
  <c r="BE272" i="8"/>
  <c r="BR272" i="8" s="1"/>
  <c r="BE271" i="8"/>
  <c r="BR271" i="8" s="1"/>
  <c r="BE275" i="8"/>
  <c r="BR275" i="8" s="1"/>
  <c r="BE226" i="8"/>
  <c r="BR226" i="8" s="1"/>
  <c r="BE223" i="8"/>
  <c r="BR223" i="8" s="1"/>
  <c r="BE227" i="8"/>
  <c r="BR227" i="8" s="1"/>
  <c r="BE287" i="8"/>
  <c r="BR287" i="8" s="1"/>
  <c r="BF160" i="8"/>
  <c r="BS160" i="8" s="1"/>
  <c r="BF252" i="8"/>
  <c r="BS252" i="8" s="1"/>
  <c r="BF163" i="8"/>
  <c r="BS163" i="8" s="1"/>
  <c r="BF148" i="8"/>
  <c r="BS148" i="8" s="1"/>
  <c r="BF270" i="8"/>
  <c r="BS270" i="8" s="1"/>
  <c r="BF69" i="8"/>
  <c r="BS69" i="8" s="1"/>
  <c r="BF132" i="8"/>
  <c r="BS132" i="8" s="1"/>
  <c r="BE113" i="8"/>
  <c r="BR113" i="8" s="1"/>
  <c r="BE112" i="8"/>
  <c r="BR112" i="8" s="1"/>
  <c r="BF206" i="8"/>
  <c r="BS206" i="8" s="1"/>
  <c r="BF191" i="8"/>
  <c r="BS191" i="8" s="1"/>
  <c r="BF190" i="8"/>
  <c r="BS190" i="8" s="1"/>
  <c r="BF112" i="8"/>
  <c r="BS112" i="8" s="1"/>
  <c r="BS164" i="8"/>
  <c r="BF258" i="8"/>
  <c r="BS258" i="8" s="1"/>
  <c r="BF250" i="8"/>
  <c r="BS250" i="8" s="1"/>
  <c r="BE87" i="8"/>
  <c r="BR87" i="8" s="1"/>
  <c r="BE88" i="8"/>
  <c r="BR88" i="8" s="1"/>
  <c r="BE288" i="8"/>
  <c r="BR288" i="8" s="1"/>
  <c r="BG61" i="8"/>
  <c r="BT61" i="8" s="1"/>
  <c r="BG60" i="8"/>
  <c r="BT60" i="8" s="1"/>
  <c r="BE220" i="8"/>
  <c r="BR220" i="8" s="1"/>
  <c r="BE219" i="8"/>
  <c r="BR219" i="8" s="1"/>
  <c r="BE212" i="8"/>
  <c r="BR212" i="8" s="1"/>
  <c r="BE202" i="8"/>
  <c r="BR202" i="8" s="1"/>
  <c r="BE204" i="8"/>
  <c r="BR204" i="8" s="1"/>
  <c r="BE198" i="8"/>
  <c r="BR198" i="8" s="1"/>
  <c r="BE200" i="8"/>
  <c r="BR200" i="8" s="1"/>
  <c r="BE214" i="8"/>
  <c r="BR214" i="8" s="1"/>
  <c r="BE218" i="8"/>
  <c r="BR218" i="8" s="1"/>
  <c r="BE215" i="8"/>
  <c r="BR215" i="8" s="1"/>
  <c r="BE209" i="8"/>
  <c r="BR209" i="8" s="1"/>
  <c r="BE208" i="8"/>
  <c r="BR208" i="8" s="1"/>
  <c r="BE217" i="8"/>
  <c r="BR217" i="8" s="1"/>
  <c r="BE207" i="8"/>
  <c r="BR207" i="8" s="1"/>
  <c r="BE211" i="8"/>
  <c r="BR211" i="8" s="1"/>
  <c r="BE216" i="8"/>
  <c r="BR216" i="8" s="1"/>
  <c r="BE260" i="8"/>
  <c r="BR260" i="8" s="1"/>
  <c r="BE261" i="8"/>
  <c r="BR261" i="8" s="1"/>
  <c r="BE253" i="8"/>
  <c r="BR253" i="8" s="1"/>
  <c r="BE254" i="8"/>
  <c r="BR254" i="8" s="1"/>
  <c r="BE259" i="8"/>
  <c r="BR259" i="8" s="1"/>
  <c r="BE262" i="8"/>
  <c r="BR262" i="8" s="1"/>
  <c r="BE257" i="8"/>
  <c r="BR257" i="8" s="1"/>
  <c r="BF104" i="8"/>
  <c r="BS104" i="8" s="1"/>
  <c r="BF95" i="8"/>
  <c r="BS95" i="8" s="1"/>
  <c r="BF105" i="8"/>
  <c r="BS105" i="8" s="1"/>
  <c r="BE65" i="8"/>
  <c r="BR65" i="8" s="1"/>
  <c r="BE64" i="8"/>
  <c r="BR64" i="8" s="1"/>
  <c r="BE63" i="8"/>
  <c r="BR63" i="8" s="1"/>
  <c r="BE62" i="8"/>
  <c r="BR62" i="8" s="1"/>
  <c r="BE280" i="8"/>
  <c r="BR280" i="8" s="1"/>
  <c r="BG258" i="8"/>
  <c r="BT258" i="8" s="1"/>
  <c r="BG250" i="8"/>
  <c r="BT250" i="8" s="1"/>
  <c r="BG119" i="8"/>
  <c r="BT119" i="8" s="1"/>
  <c r="BG125" i="8"/>
  <c r="BT125" i="8" s="1"/>
  <c r="BG129" i="8"/>
  <c r="BT129" i="8" s="1"/>
  <c r="BG152" i="8"/>
  <c r="BT152" i="8" s="1"/>
  <c r="BG132" i="8"/>
  <c r="BT132" i="8" s="1"/>
  <c r="BG127" i="8"/>
  <c r="BT127" i="8" s="1"/>
  <c r="BG126" i="8"/>
  <c r="BT126" i="8" s="1"/>
  <c r="BG136" i="8"/>
  <c r="BT136" i="8" s="1"/>
  <c r="BG131" i="8"/>
  <c r="BT131" i="8" s="1"/>
  <c r="BG278" i="8"/>
  <c r="BT278" i="8" s="1"/>
  <c r="BG138" i="8"/>
  <c r="BT138" i="8" s="1"/>
  <c r="BG143" i="8"/>
  <c r="BT143" i="8" s="1"/>
  <c r="BG133" i="8"/>
  <c r="BT133" i="8" s="1"/>
  <c r="BG128" i="8"/>
  <c r="BT128" i="8" s="1"/>
  <c r="BG151" i="8"/>
  <c r="BT151" i="8" s="1"/>
  <c r="BG140" i="8"/>
  <c r="BT140" i="8" s="1"/>
  <c r="BG113" i="8"/>
  <c r="BT113" i="8" s="1"/>
  <c r="BG118" i="8"/>
  <c r="BT118" i="8" s="1"/>
  <c r="BG110" i="8"/>
  <c r="BT110" i="8" s="1"/>
  <c r="BG109" i="8"/>
  <c r="BT109" i="8" s="1"/>
  <c r="BG111" i="8"/>
  <c r="BT111" i="8" s="1"/>
  <c r="BG116" i="8"/>
  <c r="BT116" i="8" s="1"/>
  <c r="BG114" i="8"/>
  <c r="BT114" i="8" s="1"/>
  <c r="BG117" i="8"/>
  <c r="BT117" i="8" s="1"/>
  <c r="BG112" i="8"/>
  <c r="BT112" i="8" s="1"/>
  <c r="BG108" i="8"/>
  <c r="BT108" i="8" s="1"/>
  <c r="BG59" i="8"/>
  <c r="BT59" i="8" s="1"/>
  <c r="BG58" i="8"/>
  <c r="BG57" i="8"/>
  <c r="BG56" i="8"/>
  <c r="BT56" i="8" s="1"/>
  <c r="BF142" i="8"/>
  <c r="BS142" i="8" s="1"/>
  <c r="BF141" i="8"/>
  <c r="BS141" i="8" s="1"/>
  <c r="BF291" i="8"/>
  <c r="BS291" i="8" s="1"/>
  <c r="BF140" i="8"/>
  <c r="BS140" i="8" s="1"/>
  <c r="BF131" i="8"/>
  <c r="BS131" i="8" s="1"/>
  <c r="BE118" i="8"/>
  <c r="BR118" i="8" s="1"/>
  <c r="BF205" i="8"/>
  <c r="BS205" i="8" s="1"/>
  <c r="BF173" i="8"/>
  <c r="BS173" i="8" s="1"/>
  <c r="BF184" i="8"/>
  <c r="BS184" i="8" s="1"/>
  <c r="BE251" i="8"/>
  <c r="BR251" i="8" s="1"/>
  <c r="BF209" i="8"/>
  <c r="BS209" i="8" s="1"/>
  <c r="BE96" i="8"/>
  <c r="BR96" i="8" s="1"/>
  <c r="BE94" i="8"/>
  <c r="BR94" i="8" s="1"/>
  <c r="BE284" i="8"/>
  <c r="BR284" i="8" s="1"/>
  <c r="BE89" i="8"/>
  <c r="BR89" i="8" s="1"/>
  <c r="BE90" i="8"/>
  <c r="BR90" i="8" s="1"/>
  <c r="BE92" i="8"/>
  <c r="BR92" i="8" s="1"/>
  <c r="BE277" i="8"/>
  <c r="BR277" i="8" s="1"/>
  <c r="BG130" i="8"/>
  <c r="BT130" i="8" s="1"/>
  <c r="BG150" i="8"/>
  <c r="BT150" i="8" s="1"/>
  <c r="BG141" i="8"/>
  <c r="BT141" i="8" s="1"/>
  <c r="BG139" i="8"/>
  <c r="BT139" i="8" s="1"/>
  <c r="BG135" i="8"/>
  <c r="BT135" i="8" s="1"/>
  <c r="BG148" i="8"/>
  <c r="BT148" i="8" s="1"/>
  <c r="BG137" i="8"/>
  <c r="BT137" i="8" s="1"/>
  <c r="BG154" i="8"/>
  <c r="BT154" i="8" s="1"/>
  <c r="BG149" i="8"/>
  <c r="BT149" i="8" s="1"/>
  <c r="BG163" i="8"/>
  <c r="BT163" i="8" s="1"/>
  <c r="BG160" i="8"/>
  <c r="BT160" i="8" s="1"/>
  <c r="BG142" i="8"/>
  <c r="BT142" i="8" s="1"/>
  <c r="BG220" i="8"/>
  <c r="BT220" i="8" s="1"/>
  <c r="BE147" i="8"/>
  <c r="BR147" i="8" s="1"/>
  <c r="BE122" i="8"/>
  <c r="BR122" i="8" s="1"/>
  <c r="BE144" i="8"/>
  <c r="BR144" i="8" s="1"/>
  <c r="BE176" i="8"/>
  <c r="BR176" i="8" s="1"/>
  <c r="BG122" i="8"/>
  <c r="BT122" i="8" s="1"/>
  <c r="BG147" i="8"/>
  <c r="BT147" i="8" s="1"/>
  <c r="BG144" i="8"/>
  <c r="BT144" i="8" s="1"/>
  <c r="BG176" i="8"/>
  <c r="BT176" i="8" s="1"/>
  <c r="BE95" i="8"/>
  <c r="BR95" i="8" s="1"/>
  <c r="BE104" i="8"/>
  <c r="BR104" i="8" s="1"/>
  <c r="BE105" i="8"/>
  <c r="BR105" i="8" s="1"/>
  <c r="BF101" i="8"/>
  <c r="BS101" i="8" s="1"/>
  <c r="BF97" i="8"/>
  <c r="BS97" i="8" s="1"/>
  <c r="BF100" i="8"/>
  <c r="BS100" i="8" s="1"/>
  <c r="BF103" i="8"/>
  <c r="BS103" i="8" s="1"/>
  <c r="BF102" i="8"/>
  <c r="BS102" i="8" s="1"/>
  <c r="BF98" i="8"/>
  <c r="BS98" i="8" s="1"/>
  <c r="BF99" i="8"/>
  <c r="BS99" i="8" s="1"/>
  <c r="BE258" i="8"/>
  <c r="BR258" i="8" s="1"/>
  <c r="BE250" i="8"/>
  <c r="BR250" i="8" s="1"/>
  <c r="BG106" i="8"/>
  <c r="BT106" i="8" s="1"/>
  <c r="BG107" i="8"/>
  <c r="BT107" i="8" s="1"/>
  <c r="BG273" i="8"/>
  <c r="BT273" i="8" s="1"/>
  <c r="BG271" i="8"/>
  <c r="BT271" i="8" s="1"/>
  <c r="BG272" i="8"/>
  <c r="BT272" i="8" s="1"/>
  <c r="BG274" i="8"/>
  <c r="BT274" i="8" s="1"/>
  <c r="BG275" i="8"/>
  <c r="BT275" i="8" s="1"/>
  <c r="BE58" i="8"/>
  <c r="BR58" i="8" s="1"/>
  <c r="BE57" i="8"/>
  <c r="BR57" i="8" s="1"/>
  <c r="BE56" i="8"/>
  <c r="BR56" i="8" s="1"/>
  <c r="BE59" i="8"/>
  <c r="BR59" i="8" s="1"/>
  <c r="BF150" i="8"/>
  <c r="BS150" i="8" s="1"/>
  <c r="BF82" i="8"/>
  <c r="BS82" i="8" s="1"/>
  <c r="BF133" i="8"/>
  <c r="BS133" i="8" s="1"/>
  <c r="BF197" i="8"/>
  <c r="BS197" i="8" s="1"/>
  <c r="BF194" i="8"/>
  <c r="BS194" i="8" s="1"/>
  <c r="BE270" i="8"/>
  <c r="BR270" i="8" s="1"/>
  <c r="BF277" i="8"/>
  <c r="BS277" i="8" s="1"/>
  <c r="BF186" i="8"/>
  <c r="BS186" i="8" s="1"/>
  <c r="BF285" i="8"/>
  <c r="BS285" i="8" s="1"/>
  <c r="BE252" i="8"/>
  <c r="BR252" i="8" s="1"/>
  <c r="BF215" i="8"/>
  <c r="BS215" i="8" s="1"/>
  <c r="BF113" i="8"/>
  <c r="BS113" i="8" s="1"/>
  <c r="BG243" i="8"/>
  <c r="BT243" i="8" s="1"/>
  <c r="BG246" i="8"/>
  <c r="BT246" i="8" s="1"/>
  <c r="BG241" i="8"/>
  <c r="BT241" i="8" s="1"/>
  <c r="BG244" i="8"/>
  <c r="BT244" i="8" s="1"/>
  <c r="BG283" i="8"/>
  <c r="BT283" i="8" s="1"/>
  <c r="BG282" i="8"/>
  <c r="BT282" i="8" s="1"/>
  <c r="BG252" i="8"/>
  <c r="BT252" i="8" s="1"/>
  <c r="BG239" i="8"/>
  <c r="BT239" i="8" s="1"/>
  <c r="BG248" i="8"/>
  <c r="BT248" i="8" s="1"/>
  <c r="BG251" i="8"/>
  <c r="BT251" i="8" s="1"/>
  <c r="BE126" i="8"/>
  <c r="BR126" i="8" s="1"/>
  <c r="BE152" i="8"/>
  <c r="BR152" i="8" s="1"/>
  <c r="BE119" i="8"/>
  <c r="BR119" i="8" s="1"/>
  <c r="BE125" i="8"/>
  <c r="BR125" i="8" s="1"/>
  <c r="BE132" i="8"/>
  <c r="BR132" i="8" s="1"/>
  <c r="BE127" i="8"/>
  <c r="BR127" i="8" s="1"/>
  <c r="BE136" i="8"/>
  <c r="BR136" i="8" s="1"/>
  <c r="BE129" i="8"/>
  <c r="BR129" i="8" s="1"/>
  <c r="BE151" i="8"/>
  <c r="BR151" i="8" s="1"/>
  <c r="BE133" i="8"/>
  <c r="BR133" i="8" s="1"/>
  <c r="BE278" i="8"/>
  <c r="BR278" i="8" s="1"/>
  <c r="BE143" i="8"/>
  <c r="BR143" i="8" s="1"/>
  <c r="BE131" i="8"/>
  <c r="BR131" i="8" s="1"/>
  <c r="BE128" i="8"/>
  <c r="BR128" i="8" s="1"/>
  <c r="BE140" i="8"/>
  <c r="BR140" i="8" s="1"/>
  <c r="BE138" i="8"/>
  <c r="BR138" i="8" s="1"/>
  <c r="BG95" i="8"/>
  <c r="BT95" i="8" s="1"/>
  <c r="BG105" i="8"/>
  <c r="BT105" i="8" s="1"/>
  <c r="BG104" i="8"/>
  <c r="BT104" i="8" s="1"/>
  <c r="BG97" i="8"/>
  <c r="BT97" i="8" s="1"/>
  <c r="BG103" i="8"/>
  <c r="BT103" i="8" s="1"/>
  <c r="BG101" i="8"/>
  <c r="BT101" i="8" s="1"/>
  <c r="BG100" i="8"/>
  <c r="BT100" i="8" s="1"/>
  <c r="BG99" i="8"/>
  <c r="BT99" i="8" s="1"/>
  <c r="BG102" i="8"/>
  <c r="BT102" i="8" s="1"/>
  <c r="BG98" i="8"/>
  <c r="BT98" i="8" s="1"/>
  <c r="BF283" i="8"/>
  <c r="BS283" i="8" s="1"/>
  <c r="BF85" i="8"/>
  <c r="BS85" i="8" s="1"/>
  <c r="BF129" i="8"/>
  <c r="BS129" i="8" s="1"/>
  <c r="BF278" i="8"/>
  <c r="BS278" i="8" s="1"/>
  <c r="BE286" i="8"/>
  <c r="BR286" i="8" s="1"/>
  <c r="BF195" i="8"/>
  <c r="BS195" i="8" s="1"/>
  <c r="BF181" i="8"/>
  <c r="BS181" i="8" s="1"/>
  <c r="BF169" i="8"/>
  <c r="BS169" i="8" s="1"/>
  <c r="BF189" i="8"/>
  <c r="BS189" i="8" s="1"/>
  <c r="BE282" i="8"/>
  <c r="BR282" i="8" s="1"/>
  <c r="BF208" i="8"/>
  <c r="BS208" i="8" s="1"/>
  <c r="BF114" i="8"/>
  <c r="BS114" i="8" s="1"/>
  <c r="BG63" i="8"/>
  <c r="BT63" i="8" s="1"/>
  <c r="BG64" i="8"/>
  <c r="BT64" i="8" s="1"/>
  <c r="BG65" i="8"/>
  <c r="BT65" i="8" s="1"/>
  <c r="BG62" i="8"/>
  <c r="BT62" i="8" s="1"/>
  <c r="BG280" i="8"/>
  <c r="BT280" i="8" s="1"/>
  <c r="BE124" i="8"/>
  <c r="BR124" i="8" s="1"/>
  <c r="BE279" i="8"/>
  <c r="BR279" i="8" s="1"/>
  <c r="BE121" i="8"/>
  <c r="BR121" i="8" s="1"/>
  <c r="BG267" i="8"/>
  <c r="BT267" i="8" s="1"/>
  <c r="BG266" i="8"/>
  <c r="BT266" i="8" s="1"/>
  <c r="BG264" i="8"/>
  <c r="BT264" i="8" s="1"/>
  <c r="BG269" i="8"/>
  <c r="BT269" i="8" s="1"/>
  <c r="BG270" i="8"/>
  <c r="BT270" i="8" s="1"/>
  <c r="BG268" i="8"/>
  <c r="BT268" i="8" s="1"/>
  <c r="BG254" i="8"/>
  <c r="BT254" i="8" s="1"/>
  <c r="BG257" i="8"/>
  <c r="BT257" i="8" s="1"/>
  <c r="BG260" i="8"/>
  <c r="BT260" i="8" s="1"/>
  <c r="BG261" i="8"/>
  <c r="BT261" i="8" s="1"/>
  <c r="BG253" i="8"/>
  <c r="BT253" i="8" s="1"/>
  <c r="BG259" i="8"/>
  <c r="BT259" i="8" s="1"/>
  <c r="BG262" i="8"/>
  <c r="BT262" i="8" s="1"/>
  <c r="BG247" i="8"/>
  <c r="BT247" i="8" s="1"/>
  <c r="BG242" i="8"/>
  <c r="BT242" i="8" s="1"/>
  <c r="BG245" i="8"/>
  <c r="BT245" i="8" s="1"/>
  <c r="BG240" i="8"/>
  <c r="BT240" i="8" s="1"/>
  <c r="BE71" i="8"/>
  <c r="BR71" i="8" s="1"/>
  <c r="BE86" i="8"/>
  <c r="BR86" i="8" s="1"/>
  <c r="BE289" i="8"/>
  <c r="BR289" i="8" s="1"/>
  <c r="BE78" i="8"/>
  <c r="BR78" i="8" s="1"/>
  <c r="BE72" i="8"/>
  <c r="BR72" i="8" s="1"/>
  <c r="BE74" i="8"/>
  <c r="BR74" i="8" s="1"/>
  <c r="BE76" i="8"/>
  <c r="BR76" i="8" s="1"/>
  <c r="BE180" i="8"/>
  <c r="BR180" i="8" s="1"/>
  <c r="BE285" i="8"/>
  <c r="BR285" i="8" s="1"/>
  <c r="BE189" i="8"/>
  <c r="BR189" i="8" s="1"/>
  <c r="BE177" i="8"/>
  <c r="BR177" i="8" s="1"/>
  <c r="BE276" i="8"/>
  <c r="BR276" i="8" s="1"/>
  <c r="BE178" i="8"/>
  <c r="BR178" i="8" s="1"/>
  <c r="BE281" i="8"/>
  <c r="BR281" i="8" s="1"/>
  <c r="BE190" i="8"/>
  <c r="BR190" i="8" s="1"/>
  <c r="BE182" i="8"/>
  <c r="BR182" i="8" s="1"/>
  <c r="BE184" i="8"/>
  <c r="BR184" i="8" s="1"/>
  <c r="BE187" i="8"/>
  <c r="BR187" i="8" s="1"/>
  <c r="BE181" i="8"/>
  <c r="BR181" i="8" s="1"/>
  <c r="BE186" i="8"/>
  <c r="BR186" i="8" s="1"/>
  <c r="BE191" i="8"/>
  <c r="BR191" i="8" s="1"/>
  <c r="AZ9" i="7"/>
  <c r="BG226" i="8"/>
  <c r="BT226" i="8" s="1"/>
  <c r="BG223" i="8"/>
  <c r="BT223" i="8" s="1"/>
  <c r="BG222" i="8"/>
  <c r="BT222" i="8" s="1"/>
  <c r="BG287" i="8"/>
  <c r="BT287" i="8" s="1"/>
  <c r="BG227" i="8"/>
  <c r="BT227" i="8" s="1"/>
  <c r="BG84" i="8"/>
  <c r="BT84" i="8" s="1"/>
  <c r="BG83" i="8"/>
  <c r="BT83" i="8" s="1"/>
  <c r="BG85" i="8"/>
  <c r="BT85" i="8" s="1"/>
  <c r="BG291" i="8"/>
  <c r="BT291" i="8" s="1"/>
  <c r="BG67" i="8"/>
  <c r="BT67" i="8" s="1"/>
  <c r="BG69" i="8"/>
  <c r="BT69" i="8" s="1"/>
  <c r="BG82" i="8"/>
  <c r="BT82" i="8" s="1"/>
  <c r="BG66" i="8"/>
  <c r="BT66" i="8" s="1"/>
  <c r="BG198" i="8"/>
  <c r="BT198" i="8" s="1"/>
  <c r="BG219" i="8"/>
  <c r="BT219" i="8" s="1"/>
  <c r="BG212" i="8"/>
  <c r="BT212" i="8" s="1"/>
  <c r="BG202" i="8"/>
  <c r="BT202" i="8" s="1"/>
  <c r="BG204" i="8"/>
  <c r="BT204" i="8" s="1"/>
  <c r="BG200" i="8"/>
  <c r="BT200" i="8" s="1"/>
  <c r="BG86" i="8"/>
  <c r="BT86" i="8" s="1"/>
  <c r="BG289" i="8"/>
  <c r="BT289" i="8" s="1"/>
  <c r="BG72" i="8"/>
  <c r="BT72" i="8" s="1"/>
  <c r="BG74" i="8"/>
  <c r="BT74" i="8" s="1"/>
  <c r="BG76" i="8"/>
  <c r="BT76" i="8" s="1"/>
  <c r="BG71" i="8"/>
  <c r="BT71" i="8" s="1"/>
  <c r="BG78" i="8"/>
  <c r="BT78" i="8" s="1"/>
  <c r="BG169" i="8"/>
  <c r="BT169" i="8" s="1"/>
  <c r="BG161" i="8"/>
  <c r="BT161" i="8" s="1"/>
  <c r="BG157" i="8"/>
  <c r="BT157" i="8" s="1"/>
  <c r="BG164" i="8"/>
  <c r="BT164" i="8" s="1"/>
  <c r="BG173" i="8"/>
  <c r="BT173" i="8" s="1"/>
  <c r="BG175" i="8"/>
  <c r="BT175" i="8" s="1"/>
  <c r="BG155" i="8"/>
  <c r="BT155" i="8" s="1"/>
  <c r="BG166" i="8"/>
  <c r="BT166" i="8" s="1"/>
  <c r="BG158" i="8"/>
  <c r="BT158" i="8" s="1"/>
  <c r="BG168" i="8"/>
  <c r="BT168" i="8" s="1"/>
  <c r="BE135" i="8"/>
  <c r="BR135" i="8" s="1"/>
  <c r="BE150" i="8"/>
  <c r="BR150" i="8" s="1"/>
  <c r="BE141" i="8"/>
  <c r="BR141" i="8" s="1"/>
  <c r="BE148" i="8"/>
  <c r="BR148" i="8" s="1"/>
  <c r="BE139" i="8"/>
  <c r="BR139" i="8" s="1"/>
  <c r="BE130" i="8"/>
  <c r="BR130" i="8" s="1"/>
  <c r="BE149" i="8"/>
  <c r="BR149" i="8" s="1"/>
  <c r="BE154" i="8"/>
  <c r="BR154" i="8" s="1"/>
  <c r="BE142" i="8"/>
  <c r="BR142" i="8" s="1"/>
  <c r="BE137" i="8"/>
  <c r="BR137" i="8" s="1"/>
  <c r="BE160" i="8"/>
  <c r="BR160" i="8" s="1"/>
  <c r="BE163" i="8"/>
  <c r="BR163" i="8" s="1"/>
  <c r="BE169" i="8"/>
  <c r="BR169" i="8" s="1"/>
  <c r="BE164" i="8"/>
  <c r="BR164" i="8" s="1"/>
  <c r="BE175" i="8"/>
  <c r="BR175" i="8" s="1"/>
  <c r="BE161" i="8"/>
  <c r="BR161" i="8" s="1"/>
  <c r="BE157" i="8"/>
  <c r="BR157" i="8" s="1"/>
  <c r="BE173" i="8"/>
  <c r="BR173" i="8" s="1"/>
  <c r="BE166" i="8"/>
  <c r="BR166" i="8" s="1"/>
  <c r="BE168" i="8"/>
  <c r="BR168" i="8" s="1"/>
  <c r="BE158" i="8"/>
  <c r="BR158" i="8" s="1"/>
  <c r="BE155" i="8"/>
  <c r="BR155" i="8" s="1"/>
  <c r="BG87" i="8"/>
  <c r="BT87" i="8" s="1"/>
  <c r="BG88" i="8"/>
  <c r="BT88" i="8" s="1"/>
  <c r="BG288" i="8"/>
  <c r="BT288" i="8" s="1"/>
  <c r="BF286" i="8"/>
  <c r="BS286" i="8" s="1"/>
  <c r="BF282" i="8"/>
  <c r="BS282" i="8" s="1"/>
  <c r="BF83" i="8"/>
  <c r="BS83" i="8" s="1"/>
  <c r="BF143" i="8"/>
  <c r="BS143" i="8" s="1"/>
  <c r="BF152" i="8"/>
  <c r="BS152" i="8" s="1"/>
  <c r="BF216" i="8"/>
  <c r="BS216" i="8" s="1"/>
  <c r="BF214" i="8"/>
  <c r="BS214" i="8" s="1"/>
  <c r="BF117" i="8"/>
  <c r="BS117" i="8" s="1"/>
  <c r="AU271" i="8"/>
  <c r="AU62" i="8"/>
  <c r="AU116" i="8"/>
  <c r="AW270" i="8"/>
  <c r="AU76" i="8"/>
  <c r="AN46" i="7"/>
  <c r="AY138" i="8"/>
  <c r="AU203" i="8"/>
  <c r="AU65" i="8"/>
  <c r="AU84" i="8"/>
  <c r="AU60" i="8"/>
  <c r="AY60" i="8" s="1"/>
  <c r="AU99" i="8"/>
  <c r="AY99" i="8" s="1"/>
  <c r="AW250" i="8"/>
  <c r="AL48" i="7"/>
  <c r="AU66" i="8"/>
  <c r="AU166" i="8"/>
  <c r="AY166" i="8" s="1"/>
  <c r="AU93" i="8"/>
  <c r="AY93" i="8" s="1"/>
  <c r="AU118" i="8"/>
  <c r="AU205" i="8"/>
  <c r="AN38" i="7"/>
  <c r="AN50" i="7"/>
  <c r="AV263" i="8"/>
  <c r="AW263" i="8"/>
  <c r="AU141" i="8"/>
  <c r="AY141" i="8" s="1"/>
  <c r="AU83" i="8"/>
  <c r="AR49" i="7"/>
  <c r="AR51" i="7"/>
  <c r="AU272" i="8"/>
  <c r="AN37" i="7"/>
  <c r="BS227" i="8"/>
  <c r="BS226" i="8"/>
  <c r="AQ47" i="7"/>
  <c r="BT123" i="8"/>
  <c r="BR210" i="8"/>
  <c r="BR213" i="8"/>
  <c r="BT172" i="8"/>
  <c r="BT68" i="8"/>
  <c r="AX40" i="7"/>
  <c r="BR263" i="8"/>
  <c r="BR134" i="8"/>
  <c r="AM48" i="7"/>
  <c r="BT77" i="8"/>
  <c r="BR222" i="8"/>
  <c r="BS134" i="8"/>
  <c r="BS222" i="8"/>
  <c r="BS265" i="8"/>
  <c r="BS210" i="8"/>
  <c r="BR68" i="8"/>
  <c r="BS199" i="8"/>
  <c r="BS287" i="8"/>
  <c r="BS268" i="8"/>
  <c r="BS137" i="8"/>
  <c r="BT210" i="8"/>
  <c r="BT213" i="8"/>
  <c r="BS201" i="8"/>
  <c r="BS172" i="8"/>
  <c r="BR201" i="8"/>
  <c r="BR199" i="8"/>
  <c r="AZ8" i="7"/>
  <c r="BS77" i="8"/>
  <c r="AM55" i="7"/>
  <c r="AK61" i="7"/>
  <c r="BT93" i="8"/>
  <c r="BS213" i="8"/>
  <c r="BS121" i="8"/>
  <c r="BS115" i="8"/>
  <c r="BS266" i="8"/>
  <c r="BR77" i="8"/>
  <c r="AL36" i="7"/>
  <c r="AK60" i="7"/>
  <c r="BT134" i="8"/>
  <c r="AR37" i="7"/>
  <c r="BT115" i="8"/>
  <c r="BS126" i="8"/>
  <c r="BS267" i="8"/>
  <c r="AZ27" i="7"/>
  <c r="BR93" i="8"/>
  <c r="BT201" i="8"/>
  <c r="BT199" i="8"/>
  <c r="BR123" i="8"/>
  <c r="AT50" i="7"/>
  <c r="BR115" i="8"/>
  <c r="BS223" i="8"/>
  <c r="BS269" i="8"/>
  <c r="BS123" i="8"/>
  <c r="AZ40" i="7"/>
  <c r="BT263" i="8"/>
  <c r="BS67" i="8"/>
  <c r="BS68" i="8"/>
  <c r="BS66" i="8"/>
  <c r="AZ15" i="7"/>
  <c r="BR172" i="8"/>
  <c r="AZ26" i="7"/>
  <c r="BT249" i="8"/>
  <c r="AZ51" i="7"/>
  <c r="BT265" i="8"/>
  <c r="AU220" i="8"/>
  <c r="AY220" i="8" s="1"/>
  <c r="AQ52" i="7"/>
  <c r="AY226" i="8"/>
  <c r="BS263" i="8"/>
  <c r="AL54" i="7"/>
  <c r="AS50" i="7"/>
  <c r="AU263" i="8"/>
  <c r="AM38" i="7"/>
  <c r="AP38" i="7"/>
  <c r="AL37" i="7"/>
  <c r="AU47" i="7"/>
  <c r="AS48" i="7"/>
  <c r="AK37" i="7"/>
  <c r="AV55" i="7"/>
  <c r="AM60" i="7"/>
  <c r="AR62" i="7"/>
  <c r="AX184" i="8"/>
  <c r="AU248" i="8"/>
  <c r="AX196" i="8"/>
  <c r="AK50" i="7"/>
  <c r="AO51" i="7"/>
  <c r="AU78" i="8"/>
  <c r="AX211" i="8"/>
  <c r="AX289" i="8"/>
  <c r="AX219" i="8"/>
  <c r="AX275" i="8"/>
  <c r="AX143" i="8"/>
  <c r="AX121" i="8"/>
  <c r="AY121" i="8" s="1"/>
  <c r="AX204" i="8"/>
  <c r="AX200" i="8"/>
  <c r="AU59" i="7"/>
  <c r="AX288" i="8"/>
  <c r="AU187" i="8"/>
  <c r="AY187" i="8" s="1"/>
  <c r="AX273" i="8"/>
  <c r="AX57" i="8"/>
  <c r="AU26" i="7"/>
  <c r="AX122" i="8"/>
  <c r="AY122" i="8" s="1"/>
  <c r="AX88" i="8"/>
  <c r="AX181" i="8"/>
  <c r="AX172" i="8"/>
  <c r="AX179" i="8"/>
  <c r="AV35" i="7"/>
  <c r="AU274" i="8"/>
  <c r="AP61" i="7"/>
  <c r="AX58" i="8"/>
  <c r="AX126" i="8"/>
  <c r="AY126" i="8" s="1"/>
  <c r="AX62" i="8"/>
  <c r="AX259" i="8"/>
  <c r="AU59" i="8"/>
  <c r="AY59" i="8" s="1"/>
  <c r="AV60" i="7"/>
  <c r="AL8" i="7"/>
  <c r="AU38" i="7"/>
  <c r="AN42" i="7"/>
  <c r="AX285" i="8"/>
  <c r="AV49" i="7"/>
  <c r="AX64" i="8"/>
  <c r="AX253" i="8"/>
  <c r="AX90" i="8"/>
  <c r="AX102" i="8"/>
  <c r="AV59" i="7"/>
  <c r="AM47" i="7"/>
  <c r="AX250" i="8"/>
  <c r="AT60" i="7"/>
  <c r="AX223" i="8"/>
  <c r="AX182" i="8"/>
  <c r="AX89" i="8"/>
  <c r="AX86" i="8"/>
  <c r="AX101" i="8"/>
  <c r="AX180" i="8"/>
  <c r="AU14" i="7"/>
  <c r="AU60" i="7"/>
  <c r="AO60" i="7"/>
  <c r="AN47" i="7"/>
  <c r="AT38" i="7"/>
  <c r="BI55" i="8"/>
  <c r="AT39" i="7"/>
  <c r="AU175" i="8"/>
  <c r="AP37" i="7"/>
  <c r="AP39" i="7"/>
  <c r="AT47" i="7"/>
  <c r="AL62" i="7"/>
  <c r="AQ60" i="7"/>
  <c r="AV37" i="7"/>
  <c r="AM37" i="7"/>
  <c r="AK48" i="7"/>
  <c r="AV50" i="7"/>
  <c r="AS55" i="7"/>
  <c r="AT37" i="7"/>
  <c r="AK62" i="7"/>
  <c r="AL44" i="7"/>
  <c r="AK55" i="7"/>
  <c r="AO55" i="7"/>
  <c r="AV283" i="8"/>
  <c r="AY258" i="8"/>
  <c r="AO38" i="7"/>
  <c r="AP50" i="7"/>
  <c r="AR60" i="7"/>
  <c r="AR38" i="7"/>
  <c r="AO62" i="7"/>
  <c r="AU61" i="7"/>
  <c r="AK38" i="7"/>
  <c r="AU39" i="7"/>
  <c r="AO48" i="7"/>
  <c r="AU189" i="8"/>
  <c r="AY189" i="8" s="1"/>
  <c r="AV251" i="8"/>
  <c r="AO40" i="7"/>
  <c r="AO41" i="7"/>
  <c r="AN61" i="7"/>
  <c r="AP60" i="7"/>
  <c r="AM61" i="7"/>
  <c r="AU37" i="7"/>
  <c r="AV46" i="7"/>
  <c r="AM35" i="7"/>
  <c r="AV41" i="7"/>
  <c r="AN39" i="7"/>
  <c r="AL38" i="7"/>
  <c r="AV62" i="7"/>
  <c r="AR61" i="7"/>
  <c r="AT62" i="7"/>
  <c r="AK39" i="7"/>
  <c r="AU71" i="8"/>
  <c r="AU69" i="8"/>
  <c r="AY287" i="8"/>
  <c r="AM39" i="7"/>
  <c r="AQ48" i="7"/>
  <c r="AQ41" i="7"/>
  <c r="AL50" i="7"/>
  <c r="AS38" i="7"/>
  <c r="AO50" i="7"/>
  <c r="AQ62" i="7"/>
  <c r="AM62" i="7"/>
  <c r="AU50" i="7"/>
  <c r="AP62" i="7"/>
  <c r="AU92" i="8"/>
  <c r="AU190" i="8"/>
  <c r="AY190" i="8" s="1"/>
  <c r="AQ38" i="7"/>
  <c r="AQ39" i="7"/>
  <c r="AL55" i="7"/>
  <c r="AO37" i="7"/>
  <c r="AV48" i="7"/>
  <c r="AU58" i="8"/>
  <c r="AU62" i="7"/>
  <c r="AN60" i="7"/>
  <c r="AX260" i="8"/>
  <c r="AY133" i="8"/>
  <c r="AW283" i="8"/>
  <c r="AW223" i="8"/>
  <c r="AQ14" i="7"/>
  <c r="AU119" i="8"/>
  <c r="AY119" i="8" s="1"/>
  <c r="AK36" i="7"/>
  <c r="AU149" i="8"/>
  <c r="AU200" i="8"/>
  <c r="AU179" i="8"/>
  <c r="AY215" i="8"/>
  <c r="AY240" i="8"/>
  <c r="AV262" i="8"/>
  <c r="AU275" i="8"/>
  <c r="AU147" i="8"/>
  <c r="AY125" i="8"/>
  <c r="AY136" i="8"/>
  <c r="AX147" i="8"/>
  <c r="AX251" i="8"/>
  <c r="AU291" i="8"/>
  <c r="AU218" i="8"/>
  <c r="AU217" i="8"/>
  <c r="AU82" i="8"/>
  <c r="AU68" i="8"/>
  <c r="Z103" i="8"/>
  <c r="AX104" i="8"/>
  <c r="AW104" i="8"/>
  <c r="AV82" i="8"/>
  <c r="AU223" i="8"/>
  <c r="AU276" i="8"/>
  <c r="AX227" i="8"/>
  <c r="AY199" i="8"/>
  <c r="AY169" i="8"/>
  <c r="AU88" i="8"/>
  <c r="AW289" i="8"/>
  <c r="AU280" i="8"/>
  <c r="Z78" i="8"/>
  <c r="Z87" i="8"/>
  <c r="AU249" i="8"/>
  <c r="AO36" i="7"/>
  <c r="Z83" i="8"/>
  <c r="Z77" i="8"/>
  <c r="Z101" i="8"/>
  <c r="Z107" i="8"/>
  <c r="Z93" i="8"/>
  <c r="AY130" i="8"/>
  <c r="Z74" i="8"/>
  <c r="Z177" i="8"/>
  <c r="Z82" i="8"/>
  <c r="Z104" i="8"/>
  <c r="Z198" i="8"/>
  <c r="Z194" i="8"/>
  <c r="AK12" i="7"/>
  <c r="Z254" i="8"/>
  <c r="BA41" i="7" s="1"/>
  <c r="AY268" i="8"/>
  <c r="AY164" i="8"/>
  <c r="Z71" i="8"/>
  <c r="Z69" i="8"/>
  <c r="Z250" i="8"/>
  <c r="Z113" i="8"/>
  <c r="Z115" i="8"/>
  <c r="Z223" i="8"/>
  <c r="AN14" i="7"/>
  <c r="AP35" i="7"/>
  <c r="Z105" i="8"/>
  <c r="Z67" i="8"/>
  <c r="Z66" i="8"/>
  <c r="Z112" i="8"/>
  <c r="AU117" i="8"/>
  <c r="AY214" i="8"/>
  <c r="AU98" i="8"/>
  <c r="AY157" i="8"/>
  <c r="AU204" i="8"/>
  <c r="AW172" i="8"/>
  <c r="AU177" i="8"/>
  <c r="AU282" i="8"/>
  <c r="AY232" i="8"/>
  <c r="AY163" i="8"/>
  <c r="AU176" i="8"/>
  <c r="AW260" i="8"/>
  <c r="AU191" i="8"/>
  <c r="AW191" i="8"/>
  <c r="AP14" i="7"/>
  <c r="AX283" i="8"/>
  <c r="AU284" i="8"/>
  <c r="AW262" i="8"/>
  <c r="AW184" i="8"/>
  <c r="AW194" i="8"/>
  <c r="AY279" i="8"/>
  <c r="AL10" i="7"/>
  <c r="AY267" i="8"/>
  <c r="AU192" i="8"/>
  <c r="AW207" i="8"/>
  <c r="AP52" i="7"/>
  <c r="AP49" i="7"/>
  <c r="AW282" i="8"/>
  <c r="AS59" i="7"/>
  <c r="AS33" i="7"/>
  <c r="AS47" i="7"/>
  <c r="AU52" i="7"/>
  <c r="AU49" i="7"/>
  <c r="AX49" i="7"/>
  <c r="AX36" i="7"/>
  <c r="AX52" i="7"/>
  <c r="AV52" i="7"/>
  <c r="AL14" i="7"/>
  <c r="AO35" i="7"/>
  <c r="AM29" i="7"/>
  <c r="AM41" i="7"/>
  <c r="AU250" i="8"/>
  <c r="AM52" i="7"/>
  <c r="AM49" i="7"/>
  <c r="AP58" i="7"/>
  <c r="AP57" i="7"/>
  <c r="AK32" i="7"/>
  <c r="AK46" i="7"/>
  <c r="AO33" i="7"/>
  <c r="AO47" i="7"/>
  <c r="AU10" i="7"/>
  <c r="AU32" i="7"/>
  <c r="AU46" i="7"/>
  <c r="AT10" i="7"/>
  <c r="AV10" i="7"/>
  <c r="AR14" i="7"/>
  <c r="AU58" i="7"/>
  <c r="AU57" i="7"/>
  <c r="AZ36" i="7"/>
  <c r="AZ52" i="7"/>
  <c r="AZ49" i="7"/>
  <c r="AS36" i="7"/>
  <c r="AM12" i="7"/>
  <c r="AL11" i="7"/>
  <c r="AV36" i="7"/>
  <c r="AY100" i="8"/>
  <c r="AU67" i="8"/>
  <c r="AV31" i="7"/>
  <c r="AV45" i="7"/>
  <c r="AP31" i="7"/>
  <c r="AP45" i="7"/>
  <c r="AV28" i="7"/>
  <c r="AV40" i="7"/>
  <c r="AK58" i="7"/>
  <c r="AK57" i="7"/>
  <c r="AP10" i="7"/>
  <c r="AX276" i="8"/>
  <c r="AN30" i="7"/>
  <c r="AN43" i="7"/>
  <c r="AP32" i="7"/>
  <c r="AP46" i="7"/>
  <c r="AN26" i="7"/>
  <c r="AN35" i="7"/>
  <c r="AM14" i="7"/>
  <c r="AL33" i="7"/>
  <c r="AL47" i="7"/>
  <c r="AK52" i="7"/>
  <c r="AK49" i="7"/>
  <c r="AN52" i="7"/>
  <c r="AN49" i="7"/>
  <c r="AM36" i="7"/>
  <c r="AK29" i="7"/>
  <c r="AK41" i="7"/>
  <c r="AM30" i="7"/>
  <c r="AM43" i="7"/>
  <c r="AS32" i="7"/>
  <c r="AS46" i="7"/>
  <c r="AR10" i="7"/>
  <c r="AU283" i="8"/>
  <c r="AL60" i="7"/>
  <c r="AO57" i="7"/>
  <c r="AO58" i="7"/>
  <c r="AT14" i="7"/>
  <c r="AT52" i="7"/>
  <c r="AT49" i="7"/>
  <c r="AK14" i="7"/>
  <c r="AS52" i="7"/>
  <c r="AS49" i="7"/>
  <c r="AV289" i="8"/>
  <c r="AW192" i="8"/>
  <c r="AX14" i="7"/>
  <c r="AX10" i="7"/>
  <c r="AW251" i="8"/>
  <c r="AS37" i="7"/>
  <c r="AU278" i="8"/>
  <c r="AY278" i="8" s="1"/>
  <c r="AM50" i="7"/>
  <c r="AV282" i="8"/>
  <c r="AK10" i="7"/>
  <c r="AQ32" i="7"/>
  <c r="AQ46" i="7"/>
  <c r="AR58" i="7"/>
  <c r="AR57" i="7"/>
  <c r="AU36" i="7"/>
  <c r="AM57" i="7"/>
  <c r="AP36" i="7"/>
  <c r="AW87" i="8"/>
  <c r="AZ57" i="7"/>
  <c r="AZ58" i="7"/>
  <c r="AY244" i="8"/>
  <c r="AX270" i="8"/>
  <c r="AT58" i="7"/>
  <c r="AT57" i="7"/>
  <c r="AK33" i="7"/>
  <c r="AK47" i="7"/>
  <c r="AL31" i="7"/>
  <c r="AL45" i="7"/>
  <c r="AR32" i="7"/>
  <c r="AR46" i="7"/>
  <c r="AX57" i="7"/>
  <c r="AX58" i="7"/>
  <c r="AR28" i="7"/>
  <c r="AR40" i="7"/>
  <c r="AL29" i="7"/>
  <c r="AL41" i="7"/>
  <c r="AV250" i="8"/>
  <c r="AO52" i="7"/>
  <c r="AO49" i="7"/>
  <c r="AR50" i="7"/>
  <c r="AN58" i="7"/>
  <c r="AN57" i="7"/>
  <c r="AM32" i="7"/>
  <c r="AM46" i="7"/>
  <c r="AM31" i="7"/>
  <c r="AM45" i="7"/>
  <c r="AK30" i="7"/>
  <c r="AK43" i="7"/>
  <c r="AL52" i="7"/>
  <c r="AL49" i="7"/>
  <c r="AT32" i="7"/>
  <c r="AT46" i="7"/>
  <c r="AV33" i="7"/>
  <c r="AV47" i="7"/>
  <c r="AQ35" i="7"/>
  <c r="AU35" i="7"/>
  <c r="AY36" i="7"/>
  <c r="AY52" i="7"/>
  <c r="AY49" i="7"/>
  <c r="AV14" i="7"/>
  <c r="AU172" i="8"/>
  <c r="AW89" i="8"/>
  <c r="AU194" i="8"/>
  <c r="AY186" i="8"/>
  <c r="AU197" i="8"/>
  <c r="AW219" i="8"/>
  <c r="AU286" i="8"/>
  <c r="AY246" i="8"/>
  <c r="AU72" i="8"/>
  <c r="AU168" i="8"/>
  <c r="AX261" i="8"/>
  <c r="AY156" i="8"/>
  <c r="AU206" i="8"/>
  <c r="AU251" i="8"/>
  <c r="AV107" i="8"/>
  <c r="AX92" i="8"/>
  <c r="AU86" i="8"/>
  <c r="AY239" i="8"/>
  <c r="AX106" i="8"/>
  <c r="AY140" i="8"/>
  <c r="AU74" i="8"/>
  <c r="AY238" i="8"/>
  <c r="AY111" i="8"/>
  <c r="AY139" i="8"/>
  <c r="AY210" i="8"/>
  <c r="AY95" i="8"/>
  <c r="AY61" i="8"/>
  <c r="AY231" i="8"/>
  <c r="AV259" i="8"/>
  <c r="AY174" i="8"/>
  <c r="AY162" i="8"/>
  <c r="AU102" i="8"/>
  <c r="AX103" i="8"/>
  <c r="AU97" i="8"/>
  <c r="AU104" i="8"/>
  <c r="AX82" i="8"/>
  <c r="AW203" i="8"/>
  <c r="AW181" i="8"/>
  <c r="AY242" i="8"/>
  <c r="AX67" i="8"/>
  <c r="AU101" i="8"/>
  <c r="AW177" i="8"/>
  <c r="AU289" i="8"/>
  <c r="AU225" i="8"/>
  <c r="AY85" i="8"/>
  <c r="AY228" i="8"/>
  <c r="AY229" i="8"/>
  <c r="AY236" i="8"/>
  <c r="AU201" i="8"/>
  <c r="AY269" i="8"/>
  <c r="AY135" i="8"/>
  <c r="AV102" i="8"/>
  <c r="AU182" i="8"/>
  <c r="AX212" i="8"/>
  <c r="AY216" i="8"/>
  <c r="AU281" i="8"/>
  <c r="AY120" i="8"/>
  <c r="AV87" i="8"/>
  <c r="AY167" i="8"/>
  <c r="AY154" i="8"/>
  <c r="AV281" i="8"/>
  <c r="AU212" i="8"/>
  <c r="AY224" i="8"/>
  <c r="AV260" i="8"/>
  <c r="AV74" i="8"/>
  <c r="AV78" i="8"/>
  <c r="AW179" i="8"/>
  <c r="AY247" i="8"/>
  <c r="AY124" i="8"/>
  <c r="AY159" i="8"/>
  <c r="AY150" i="8"/>
  <c r="AV69" i="8"/>
  <c r="AY96" i="8"/>
  <c r="AY266" i="8"/>
  <c r="AY230" i="8"/>
  <c r="AU90" i="8"/>
  <c r="AV113" i="8"/>
  <c r="AU112" i="8"/>
  <c r="AW102" i="8"/>
  <c r="AY165" i="8"/>
  <c r="AY151" i="8"/>
  <c r="AU87" i="8"/>
  <c r="AU208" i="8"/>
  <c r="AV148" i="8"/>
  <c r="AU106" i="8"/>
  <c r="AV92" i="8"/>
  <c r="AX248" i="8"/>
  <c r="AV26" i="7"/>
  <c r="AV254" i="8"/>
  <c r="AN29" i="7"/>
  <c r="AY243" i="8"/>
  <c r="AY202" i="8"/>
  <c r="AU221" i="8"/>
  <c r="AU211" i="8"/>
  <c r="AY265" i="8"/>
  <c r="AY264" i="8"/>
  <c r="AX83" i="8"/>
  <c r="AW105" i="8"/>
  <c r="AX71" i="8"/>
  <c r="AY108" i="8"/>
  <c r="AV253" i="8"/>
  <c r="AO28" i="7"/>
  <c r="AW248" i="8"/>
  <c r="AS26" i="7"/>
  <c r="AX274" i="8"/>
  <c r="AY235" i="8"/>
  <c r="AW211" i="8"/>
  <c r="AW277" i="8"/>
  <c r="AU196" i="8"/>
  <c r="AW259" i="8"/>
  <c r="AQ31" i="7"/>
  <c r="AY134" i="8"/>
  <c r="AX78" i="8"/>
  <c r="AY153" i="8"/>
  <c r="AV103" i="8"/>
  <c r="AY110" i="8"/>
  <c r="AW118" i="8"/>
  <c r="AY63" i="8"/>
  <c r="AU143" i="8"/>
  <c r="AU181" i="8"/>
  <c r="AX176" i="8"/>
  <c r="AW198" i="8"/>
  <c r="AV257" i="8"/>
  <c r="AU261" i="8"/>
  <c r="AM33" i="7"/>
  <c r="AW253" i="8"/>
  <c r="AQ28" i="7"/>
  <c r="AV172" i="8"/>
  <c r="AX105" i="8"/>
  <c r="AU128" i="8"/>
  <c r="AY178" i="8"/>
  <c r="AU257" i="8"/>
  <c r="AL30" i="7"/>
  <c r="AX281" i="8"/>
  <c r="AY233" i="8"/>
  <c r="AU253" i="8"/>
  <c r="AK28" i="7"/>
  <c r="AU213" i="8"/>
  <c r="AX118" i="8"/>
  <c r="AX107" i="8"/>
  <c r="AY131" i="8"/>
  <c r="AY234" i="8"/>
  <c r="AW261" i="8"/>
  <c r="AQ33" i="7"/>
  <c r="AU89" i="8"/>
  <c r="AY152" i="8"/>
  <c r="AY155" i="8"/>
  <c r="AX74" i="8"/>
  <c r="AU259" i="8"/>
  <c r="AK31" i="7"/>
  <c r="AU262" i="8"/>
  <c r="AY193" i="8"/>
  <c r="AY171" i="8"/>
  <c r="AX282" i="8"/>
  <c r="AU219" i="8"/>
  <c r="AV112" i="8"/>
  <c r="AV175" i="8"/>
  <c r="Z227" i="8"/>
  <c r="BA14" i="7" s="1"/>
  <c r="Z281" i="8"/>
  <c r="Z270" i="8"/>
  <c r="Z257" i="8"/>
  <c r="BA43" i="7" s="1"/>
  <c r="AY173" i="8"/>
  <c r="BA38" i="7"/>
  <c r="AW116" i="8"/>
  <c r="AX69" i="8"/>
  <c r="AV118" i="8"/>
  <c r="Z92" i="8"/>
  <c r="AX113" i="8"/>
  <c r="Z274" i="8"/>
  <c r="Z218" i="8"/>
  <c r="Z272" i="8"/>
  <c r="AX218" i="8"/>
  <c r="Z273" i="8"/>
  <c r="AX76" i="8"/>
  <c r="AY94" i="8"/>
  <c r="Z84" i="8"/>
  <c r="AV104" i="8"/>
  <c r="AX84" i="8"/>
  <c r="AV117" i="8"/>
  <c r="AU129" i="8"/>
  <c r="AV114" i="8"/>
  <c r="Z143" i="8"/>
  <c r="Z175" i="8"/>
  <c r="Z196" i="8"/>
  <c r="Z201" i="8"/>
  <c r="AU227" i="8"/>
  <c r="AV277" i="8"/>
  <c r="AV270" i="8"/>
  <c r="AV272" i="8"/>
  <c r="AU180" i="8"/>
  <c r="Z251" i="8"/>
  <c r="BA37" i="7" s="1"/>
  <c r="AW196" i="8"/>
  <c r="AX277" i="8"/>
  <c r="AU285" i="8"/>
  <c r="AY123" i="8"/>
  <c r="AV77" i="8"/>
  <c r="AV115" i="8"/>
  <c r="AV76" i="8"/>
  <c r="Z106" i="8"/>
  <c r="Z172" i="8"/>
  <c r="Z68" i="8"/>
  <c r="Z118" i="8"/>
  <c r="Z65" i="8"/>
  <c r="AX112" i="8"/>
  <c r="AY158" i="8"/>
  <c r="AY195" i="8"/>
  <c r="AU207" i="8"/>
  <c r="AW197" i="8"/>
  <c r="Z171" i="8"/>
  <c r="AU288" i="8"/>
  <c r="AY160" i="8"/>
  <c r="AU277" i="8"/>
  <c r="AY245" i="8"/>
  <c r="Z277" i="8"/>
  <c r="AU184" i="8"/>
  <c r="AV217" i="8"/>
  <c r="AU137" i="8"/>
  <c r="AU103" i="8"/>
  <c r="Z220" i="8"/>
  <c r="AY170" i="8"/>
  <c r="Z176" i="8"/>
  <c r="Z76" i="8"/>
  <c r="AV84" i="8"/>
  <c r="AY142" i="8"/>
  <c r="AX65" i="8"/>
  <c r="Z117" i="8"/>
  <c r="AX114" i="8"/>
  <c r="Z72" i="8"/>
  <c r="Z114" i="8"/>
  <c r="AX148" i="8"/>
  <c r="Z204" i="8"/>
  <c r="AX175" i="8"/>
  <c r="AW182" i="8"/>
  <c r="AY241" i="8"/>
  <c r="AX280" i="8"/>
  <c r="AY237" i="8"/>
  <c r="AV83" i="8"/>
  <c r="AU105" i="8"/>
  <c r="Z286" i="8"/>
  <c r="BA61" i="7" s="1"/>
  <c r="Z278" i="8"/>
  <c r="Z268" i="8"/>
  <c r="BA55" i="7" s="1"/>
  <c r="Z266" i="8"/>
  <c r="BA53" i="7" s="1"/>
  <c r="Z288" i="8"/>
  <c r="Z283" i="8"/>
  <c r="BA60" i="7" s="1"/>
  <c r="Z269" i="8"/>
  <c r="BA56" i="7" s="1"/>
  <c r="Z267" i="8"/>
  <c r="BA54" i="7" s="1"/>
  <c r="Z264" i="8"/>
  <c r="Z258" i="8"/>
  <c r="BA44" i="7" s="1"/>
  <c r="Z247" i="8"/>
  <c r="BA34" i="7" s="1"/>
  <c r="BA42" i="7"/>
  <c r="Z252" i="8"/>
  <c r="BA39" i="7" s="1"/>
  <c r="Z241" i="8"/>
  <c r="BA28" i="7" s="1"/>
  <c r="Z239" i="8"/>
  <c r="Z235" i="8"/>
  <c r="BA22" i="7" s="1"/>
  <c r="Z246" i="8"/>
  <c r="BA33" i="7" s="1"/>
  <c r="Z242" i="8"/>
  <c r="BA29" i="7" s="1"/>
  <c r="Z238" i="8"/>
  <c r="BA25" i="7" s="1"/>
  <c r="Z240" i="8"/>
  <c r="Z237" i="8"/>
  <c r="BA24" i="7" s="1"/>
  <c r="Z225" i="8"/>
  <c r="BA12" i="7" s="1"/>
  <c r="Z230" i="8"/>
  <c r="BA17" i="7" s="1"/>
  <c r="Z221" i="8"/>
  <c r="Z243" i="8"/>
  <c r="BA30" i="7" s="1"/>
  <c r="Z245" i="8"/>
  <c r="BA32" i="7" s="1"/>
  <c r="Z222" i="8"/>
  <c r="Z244" i="8"/>
  <c r="BA31" i="7" s="1"/>
  <c r="Z234" i="8"/>
  <c r="BA21" i="7" s="1"/>
  <c r="Z232" i="8"/>
  <c r="BA19" i="7" s="1"/>
  <c r="Z200" i="8"/>
  <c r="Z215" i="8"/>
  <c r="Z174" i="8"/>
  <c r="Z202" i="8"/>
  <c r="Z156" i="8"/>
  <c r="Z166" i="8"/>
  <c r="Z163" i="8"/>
  <c r="Z161" i="8"/>
  <c r="Z179" i="8"/>
  <c r="Z173" i="8"/>
  <c r="Z164" i="8"/>
  <c r="Z168" i="8"/>
  <c r="Z167" i="8"/>
  <c r="Z153" i="8"/>
  <c r="Z137" i="8"/>
  <c r="Z130" i="8"/>
  <c r="Z155" i="8"/>
  <c r="Z141" i="8"/>
  <c r="Z134" i="8"/>
  <c r="Z169" i="8"/>
  <c r="Z135" i="8"/>
  <c r="Z129" i="8"/>
  <c r="Z139" i="8"/>
  <c r="Z159" i="8"/>
  <c r="Z142" i="8"/>
  <c r="Z136" i="8"/>
  <c r="Z128" i="8"/>
  <c r="Z149" i="8"/>
  <c r="Z127" i="8"/>
  <c r="Z111" i="8"/>
  <c r="Z86" i="8"/>
  <c r="Z119" i="8"/>
  <c r="Z100" i="8"/>
  <c r="Z85" i="8"/>
  <c r="AA55" i="8"/>
  <c r="AA256" i="8" s="1"/>
  <c r="Z56" i="8"/>
  <c r="Z57" i="8"/>
  <c r="Z95" i="8"/>
  <c r="Z94" i="8"/>
  <c r="Z122" i="8"/>
  <c r="Z150" i="8"/>
  <c r="Z148" i="8"/>
  <c r="Z138" i="8"/>
  <c r="Z184" i="8"/>
  <c r="Z170" i="8"/>
  <c r="Z192" i="8"/>
  <c r="Z89" i="8"/>
  <c r="Z160" i="8"/>
  <c r="Z178" i="8"/>
  <c r="Z193" i="8"/>
  <c r="Z186" i="8"/>
  <c r="Z126" i="8"/>
  <c r="Z154" i="8"/>
  <c r="Z151" i="8"/>
  <c r="Z187" i="8"/>
  <c r="Z199" i="8"/>
  <c r="Z191" i="8"/>
  <c r="Z203" i="8"/>
  <c r="Z59" i="8"/>
  <c r="Z120" i="8"/>
  <c r="Z124" i="8"/>
  <c r="Z131" i="8"/>
  <c r="Z189" i="8"/>
  <c r="Z182" i="8"/>
  <c r="Z181" i="8"/>
  <c r="Z62" i="8"/>
  <c r="Z63" i="8"/>
  <c r="Z110" i="8"/>
  <c r="Z190" i="8"/>
  <c r="Z58" i="8"/>
  <c r="Z90" i="8"/>
  <c r="Z96" i="8"/>
  <c r="Z97" i="8"/>
  <c r="Z123" i="8"/>
  <c r="Z140" i="8"/>
  <c r="Z132" i="8"/>
  <c r="Z61" i="8"/>
  <c r="Z98" i="8"/>
  <c r="Z165" i="8"/>
  <c r="Z162" i="8"/>
  <c r="Z60" i="8"/>
  <c r="Z64" i="8"/>
  <c r="Z108" i="8"/>
  <c r="Z88" i="8"/>
  <c r="Z99" i="8"/>
  <c r="Z121" i="8"/>
  <c r="Z125" i="8"/>
  <c r="Z158" i="8"/>
  <c r="Z133" i="8"/>
  <c r="Z152" i="8"/>
  <c r="Z207" i="8"/>
  <c r="Z231" i="8"/>
  <c r="BA18" i="7" s="1"/>
  <c r="Z249" i="8"/>
  <c r="Z236" i="8"/>
  <c r="BA23" i="7" s="1"/>
  <c r="Z285" i="8"/>
  <c r="Z294" i="8"/>
  <c r="Z213" i="8"/>
  <c r="Z195" i="8"/>
  <c r="Z260" i="8"/>
  <c r="BA46" i="7" s="1"/>
  <c r="Z262" i="8"/>
  <c r="BA48" i="7" s="1"/>
  <c r="Z276" i="8"/>
  <c r="Z279" i="8"/>
  <c r="Z144" i="8"/>
  <c r="Z205" i="8"/>
  <c r="Z219" i="8"/>
  <c r="Z216" i="8"/>
  <c r="Z214" i="8"/>
  <c r="Z224" i="8"/>
  <c r="BA11" i="7" s="1"/>
  <c r="Z287" i="8"/>
  <c r="BA62" i="7" s="1"/>
  <c r="Z291" i="8"/>
  <c r="Z284" i="8"/>
  <c r="Z208" i="8"/>
  <c r="Z209" i="8"/>
  <c r="Z226" i="8"/>
  <c r="BA13" i="7" s="1"/>
  <c r="Z259" i="8"/>
  <c r="BA45" i="7" s="1"/>
  <c r="Z263" i="8"/>
  <c r="Z157" i="8"/>
  <c r="Z211" i="8"/>
  <c r="Z229" i="8"/>
  <c r="BA16" i="7" s="1"/>
  <c r="Z248" i="8"/>
  <c r="BA35" i="7" s="1"/>
  <c r="Z253" i="8"/>
  <c r="Z282" i="8"/>
  <c r="BA59" i="7" s="1"/>
  <c r="BA50" i="7"/>
  <c r="Z180" i="8"/>
  <c r="Z206" i="8"/>
  <c r="Z233" i="8"/>
  <c r="BA20" i="7" s="1"/>
  <c r="Z228" i="8"/>
  <c r="Z261" i="8"/>
  <c r="BA47" i="7" s="1"/>
  <c r="Z102" i="8"/>
  <c r="AX117" i="8"/>
  <c r="AV71" i="8"/>
  <c r="AV72" i="8"/>
  <c r="Z197" i="8"/>
  <c r="AV198" i="8"/>
  <c r="AY209" i="8"/>
  <c r="Z271" i="8"/>
  <c r="AX217" i="8"/>
  <c r="AV280" i="8"/>
  <c r="AV223" i="8"/>
  <c r="Z217" i="8"/>
  <c r="AY132" i="8"/>
  <c r="AU107" i="8"/>
  <c r="AY161" i="8"/>
  <c r="Z116" i="8"/>
  <c r="AX72" i="8"/>
  <c r="AW103" i="8"/>
  <c r="AY127" i="8"/>
  <c r="Z147" i="8"/>
  <c r="AU254" i="8"/>
  <c r="Z289" i="8"/>
  <c r="AU198" i="8"/>
  <c r="AW205" i="8"/>
  <c r="Z212" i="8"/>
  <c r="AU273" i="8"/>
  <c r="AY222" i="8"/>
  <c r="AY252" i="8"/>
  <c r="AW285" i="8"/>
  <c r="AW180" i="8"/>
  <c r="Z280" i="8"/>
  <c r="AU260" i="8"/>
  <c r="AV248" i="8"/>
  <c r="BH256" i="8" l="1"/>
  <c r="BU256" i="8" s="1"/>
  <c r="BH188" i="8"/>
  <c r="BU188" i="8" s="1"/>
  <c r="AA183" i="8"/>
  <c r="AA188" i="8"/>
  <c r="BH183" i="8"/>
  <c r="BU183" i="8" s="1"/>
  <c r="BH185" i="8"/>
  <c r="BU185" i="8" s="1"/>
  <c r="AA146" i="8"/>
  <c r="AA185" i="8"/>
  <c r="BH146" i="8"/>
  <c r="BU146" i="8" s="1"/>
  <c r="AA145" i="8"/>
  <c r="BH145" i="8"/>
  <c r="BU145" i="8" s="1"/>
  <c r="BH70" i="8"/>
  <c r="BU70" i="8" s="1"/>
  <c r="AA80" i="8"/>
  <c r="AA70" i="8"/>
  <c r="AA290" i="8"/>
  <c r="BH290" i="8"/>
  <c r="BU290" i="8" s="1"/>
  <c r="BH80" i="8"/>
  <c r="BU80" i="8" s="1"/>
  <c r="AA81" i="8"/>
  <c r="AA79" i="8"/>
  <c r="BH79" i="8"/>
  <c r="BU79" i="8" s="1"/>
  <c r="BH81" i="8"/>
  <c r="BU81" i="8" s="1"/>
  <c r="BH75" i="8"/>
  <c r="BU75" i="8" s="1"/>
  <c r="AA73" i="8"/>
  <c r="AA75" i="8"/>
  <c r="C15" i="22"/>
  <c r="AD15" i="22" s="1"/>
  <c r="AY77" i="8"/>
  <c r="BH73" i="8"/>
  <c r="BU73" i="8" s="1"/>
  <c r="AA91" i="8"/>
  <c r="E75" i="28"/>
  <c r="E67" i="28"/>
  <c r="E73" i="28"/>
  <c r="E78" i="28"/>
  <c r="E77" i="28"/>
  <c r="E68" i="28"/>
  <c r="E80" i="28"/>
  <c r="E74" i="28"/>
  <c r="E79" i="28"/>
  <c r="E71" i="28"/>
  <c r="E70" i="28"/>
  <c r="E76" i="28"/>
  <c r="E72" i="28"/>
  <c r="E69" i="28"/>
  <c r="AF18" i="22"/>
  <c r="R85" i="27"/>
  <c r="R20" i="27" s="1"/>
  <c r="AN20" i="27" s="1"/>
  <c r="AE18" i="22"/>
  <c r="Q85" i="27"/>
  <c r="Q20" i="27" s="1"/>
  <c r="AM20" i="27" s="1"/>
  <c r="AE16" i="22"/>
  <c r="Q74" i="27"/>
  <c r="Q18" i="27" s="1"/>
  <c r="AM18" i="27" s="1"/>
  <c r="AF13" i="22"/>
  <c r="R64" i="27"/>
  <c r="W65" i="27" s="1"/>
  <c r="AF16" i="22"/>
  <c r="R74" i="27"/>
  <c r="R18" i="27" s="1"/>
  <c r="AN18" i="27" s="1"/>
  <c r="AG16" i="22"/>
  <c r="S74" i="27"/>
  <c r="S18" i="27" s="1"/>
  <c r="AO18" i="27" s="1"/>
  <c r="AE13" i="22"/>
  <c r="Q64" i="27"/>
  <c r="AG18" i="22"/>
  <c r="S85" i="27"/>
  <c r="S20" i="27" s="1"/>
  <c r="AO20" i="27" s="1"/>
  <c r="AF15" i="22"/>
  <c r="R71" i="27"/>
  <c r="R17" i="27" s="1"/>
  <c r="AN17" i="27" s="1"/>
  <c r="X6" i="39"/>
  <c r="Z6" i="39"/>
  <c r="AA6" i="39"/>
  <c r="AC6" i="39"/>
  <c r="AE6" i="39"/>
  <c r="W6" i="39"/>
  <c r="AD6" i="39"/>
  <c r="AB6" i="39"/>
  <c r="Y6" i="39"/>
  <c r="BH91" i="8"/>
  <c r="BU91" i="8" s="1"/>
  <c r="E52" i="28"/>
  <c r="E56" i="28"/>
  <c r="E60" i="28"/>
  <c r="E64" i="28"/>
  <c r="E53" i="28"/>
  <c r="E57" i="28"/>
  <c r="E61" i="28"/>
  <c r="E65" i="28"/>
  <c r="E59" i="28"/>
  <c r="E54" i="28"/>
  <c r="E58" i="28"/>
  <c r="E62" i="28"/>
  <c r="E63" i="28"/>
  <c r="E55" i="28"/>
  <c r="E43" i="28"/>
  <c r="E48" i="28"/>
  <c r="E38" i="28"/>
  <c r="E45" i="28"/>
  <c r="E50" i="28"/>
  <c r="E41" i="28"/>
  <c r="E40" i="28"/>
  <c r="E46" i="28"/>
  <c r="E47" i="28"/>
  <c r="E37" i="28"/>
  <c r="E49" i="28"/>
  <c r="E39" i="28"/>
  <c r="E44" i="28"/>
  <c r="E42" i="28"/>
  <c r="AA5" i="30"/>
  <c r="Z5" i="30"/>
  <c r="AD5" i="30"/>
  <c r="AE5" i="30"/>
  <c r="X5" i="30"/>
  <c r="AC5" i="30"/>
  <c r="Y5" i="30"/>
  <c r="AB5" i="30"/>
  <c r="AA255" i="8"/>
  <c r="AA293" i="8"/>
  <c r="BH293" i="8"/>
  <c r="BU293" i="8" s="1"/>
  <c r="BH255" i="8"/>
  <c r="BU255" i="8" s="1"/>
  <c r="AY66" i="8"/>
  <c r="F15" i="22"/>
  <c r="P46" i="22"/>
  <c r="BH292" i="8"/>
  <c r="BU292" i="8" s="1"/>
  <c r="AA292" i="8"/>
  <c r="AY56" i="8"/>
  <c r="AC49" i="30"/>
  <c r="AC41" i="30"/>
  <c r="Y49" i="30"/>
  <c r="Y41" i="30"/>
  <c r="W49" i="30"/>
  <c r="W41" i="30"/>
  <c r="Z49" i="30"/>
  <c r="Z41" i="30"/>
  <c r="AB49" i="30"/>
  <c r="AB41" i="30"/>
  <c r="AE49" i="30"/>
  <c r="AE41" i="30"/>
  <c r="AD49" i="30"/>
  <c r="AD41" i="30"/>
  <c r="X49" i="30"/>
  <c r="X41" i="30"/>
  <c r="AA49" i="30"/>
  <c r="AA41" i="30"/>
  <c r="AJ312" i="8"/>
  <c r="L311" i="8"/>
  <c r="M311" i="8"/>
  <c r="AK312" i="8"/>
  <c r="K311" i="8"/>
  <c r="AI312" i="8"/>
  <c r="L314" i="8"/>
  <c r="AJ315" i="8"/>
  <c r="AK314" i="8"/>
  <c r="M313" i="8"/>
  <c r="M312" i="8"/>
  <c r="AK313" i="8"/>
  <c r="Z304" i="8"/>
  <c r="AI319" i="8"/>
  <c r="AJ314" i="8"/>
  <c r="L313" i="8"/>
  <c r="AM312" i="8"/>
  <c r="J75" i="29" s="1"/>
  <c r="O311" i="8"/>
  <c r="AN314" i="8"/>
  <c r="K87" i="24" s="1"/>
  <c r="K88" i="24" s="1"/>
  <c r="P313" i="8"/>
  <c r="L312" i="8"/>
  <c r="AJ313" i="8"/>
  <c r="AR314" i="8"/>
  <c r="O78" i="29" s="1"/>
  <c r="O79" i="29" s="1"/>
  <c r="T313" i="8"/>
  <c r="AM314" i="8"/>
  <c r="J78" i="29" s="1"/>
  <c r="J79" i="29" s="1"/>
  <c r="O313" i="8"/>
  <c r="Z307" i="8"/>
  <c r="Z305" i="8"/>
  <c r="Z306" i="8"/>
  <c r="AY64" i="8"/>
  <c r="K313" i="8"/>
  <c r="AI314" i="8"/>
  <c r="AI313" i="8"/>
  <c r="K312" i="8"/>
  <c r="AI315" i="8"/>
  <c r="K314" i="8"/>
  <c r="Z308" i="8"/>
  <c r="M310" i="8"/>
  <c r="AK311" i="8"/>
  <c r="AL312" i="8"/>
  <c r="I75" i="29" s="1"/>
  <c r="N311" i="8"/>
  <c r="AO315" i="8"/>
  <c r="L80" i="29" s="1"/>
  <c r="L74" i="29" s="1"/>
  <c r="Q314" i="8"/>
  <c r="AY271" i="8"/>
  <c r="L310" i="8"/>
  <c r="AJ311" i="8"/>
  <c r="AP315" i="8"/>
  <c r="M80" i="29" s="1"/>
  <c r="M74" i="29" s="1"/>
  <c r="R314" i="8"/>
  <c r="D35" i="22"/>
  <c r="AE35" i="22" s="1"/>
  <c r="M314" i="8"/>
  <c r="AK315" i="8"/>
  <c r="AI311" i="8"/>
  <c r="AK319" i="8"/>
  <c r="AR319" i="8"/>
  <c r="AN319" i="8"/>
  <c r="AQ319" i="8"/>
  <c r="AJ319" i="8"/>
  <c r="AM319" i="8"/>
  <c r="AO319" i="8"/>
  <c r="AS319" i="8"/>
  <c r="AP319" i="8"/>
  <c r="AT319" i="8"/>
  <c r="AL319" i="8"/>
  <c r="W5" i="30"/>
  <c r="I49" i="18" s="1"/>
  <c r="I46" i="22"/>
  <c r="J56" i="22"/>
  <c r="AM313" i="8"/>
  <c r="J77" i="29" s="1"/>
  <c r="AS312" i="8"/>
  <c r="P75" i="29" s="1"/>
  <c r="AT314" i="8"/>
  <c r="Q78" i="29" s="1"/>
  <c r="Q79" i="29" s="1"/>
  <c r="AO314" i="8"/>
  <c r="L78" i="29" s="1"/>
  <c r="L79" i="29" s="1"/>
  <c r="AO312" i="8"/>
  <c r="L75" i="29" s="1"/>
  <c r="AT315" i="8"/>
  <c r="Q80" i="29" s="1"/>
  <c r="Q74" i="29" s="1"/>
  <c r="C14" i="22"/>
  <c r="AD14" i="22" s="1"/>
  <c r="L62" i="22"/>
  <c r="AS311" i="8"/>
  <c r="P76" i="29" s="1"/>
  <c r="U310" i="8"/>
  <c r="I56" i="22"/>
  <c r="J65" i="22"/>
  <c r="I65" i="22"/>
  <c r="L53" i="22"/>
  <c r="W10" i="30" s="1"/>
  <c r="L60" i="22"/>
  <c r="K65" i="22"/>
  <c r="C58" i="22"/>
  <c r="AD58" i="22" s="1"/>
  <c r="L61" i="22"/>
  <c r="AQ312" i="8"/>
  <c r="N75" i="29" s="1"/>
  <c r="AL315" i="8"/>
  <c r="I80" i="29" s="1"/>
  <c r="I74" i="29" s="1"/>
  <c r="K56" i="22"/>
  <c r="C56" i="22" s="1"/>
  <c r="AD56" i="22" s="1"/>
  <c r="C52" i="22"/>
  <c r="AD52" i="22" s="1"/>
  <c r="L59" i="22"/>
  <c r="AT311" i="8"/>
  <c r="Q76" i="29" s="1"/>
  <c r="L55" i="22"/>
  <c r="L52" i="22"/>
  <c r="W10" i="39" s="1"/>
  <c r="L54" i="22"/>
  <c r="L64" i="22"/>
  <c r="L63" i="22"/>
  <c r="L58" i="22"/>
  <c r="R46" i="22"/>
  <c r="AR315" i="8"/>
  <c r="O80" i="29" s="1"/>
  <c r="O74" i="29" s="1"/>
  <c r="C44" i="22"/>
  <c r="AD44" i="22" s="1"/>
  <c r="AY116" i="8"/>
  <c r="AM315" i="8"/>
  <c r="J80" i="29" s="1"/>
  <c r="J74" i="29" s="1"/>
  <c r="D44" i="22"/>
  <c r="AS315" i="8"/>
  <c r="P80" i="29" s="1"/>
  <c r="P74" i="29" s="1"/>
  <c r="S46" i="22"/>
  <c r="O46" i="22"/>
  <c r="E44" i="22"/>
  <c r="AF44" i="22" s="1"/>
  <c r="N46" i="22"/>
  <c r="K46" i="22"/>
  <c r="F44" i="22"/>
  <c r="AG44" i="22" s="1"/>
  <c r="Q46" i="22"/>
  <c r="F13" i="22"/>
  <c r="C8" i="22"/>
  <c r="AD8" i="22" s="1"/>
  <c r="J46" i="22"/>
  <c r="E35" i="22"/>
  <c r="AF35" i="22" s="1"/>
  <c r="F8" i="22"/>
  <c r="AG8" i="22" s="1"/>
  <c r="AN315" i="8"/>
  <c r="K80" i="29" s="1"/>
  <c r="K74" i="29" s="1"/>
  <c r="G44" i="22"/>
  <c r="AH44" i="22" s="1"/>
  <c r="L46" i="22"/>
  <c r="G35" i="22"/>
  <c r="AH35" i="22" s="1"/>
  <c r="AT312" i="8"/>
  <c r="Q75" i="29" s="1"/>
  <c r="C12" i="22"/>
  <c r="AD12" i="22" s="1"/>
  <c r="C35" i="22"/>
  <c r="AD35" i="22" s="1"/>
  <c r="AT313" i="8"/>
  <c r="Q77" i="29" s="1"/>
  <c r="AO311" i="8"/>
  <c r="L76" i="29" s="1"/>
  <c r="N10" i="22"/>
  <c r="M46" i="22"/>
  <c r="F35" i="22"/>
  <c r="AG35" i="22" s="1"/>
  <c r="AQ315" i="8"/>
  <c r="N80" i="29" s="1"/>
  <c r="N74" i="29" s="1"/>
  <c r="N37" i="29" s="1"/>
  <c r="K19" i="22"/>
  <c r="D15" i="22"/>
  <c r="E17" i="22"/>
  <c r="AF17" i="22" s="1"/>
  <c r="D8" i="22"/>
  <c r="AE8" i="22" s="1"/>
  <c r="Q10" i="22"/>
  <c r="T19" i="22"/>
  <c r="AR312" i="8"/>
  <c r="O75" i="29" s="1"/>
  <c r="AM311" i="8"/>
  <c r="J76" i="29" s="1"/>
  <c r="N19" i="22"/>
  <c r="AL314" i="8"/>
  <c r="I87" i="24" s="1"/>
  <c r="I88" i="24" s="1"/>
  <c r="S19" i="22"/>
  <c r="D12" i="22"/>
  <c r="Q61" i="27" s="1"/>
  <c r="Q14" i="27" s="1"/>
  <c r="AM14" i="27" s="1"/>
  <c r="M19" i="22"/>
  <c r="AR313" i="8"/>
  <c r="O77" i="29" s="1"/>
  <c r="D17" i="22"/>
  <c r="AE17" i="22" s="1"/>
  <c r="E12" i="22"/>
  <c r="F12" i="22"/>
  <c r="AY65" i="8"/>
  <c r="E7" i="22"/>
  <c r="AF7" i="22" s="1"/>
  <c r="Q19" i="22"/>
  <c r="F14" i="22"/>
  <c r="F17" i="22"/>
  <c r="AG17" i="22" s="1"/>
  <c r="E8" i="22"/>
  <c r="AF8" i="22" s="1"/>
  <c r="J19" i="22"/>
  <c r="T10" i="22"/>
  <c r="M10" i="22"/>
  <c r="F7" i="22"/>
  <c r="AG7" i="22" s="1"/>
  <c r="C17" i="22"/>
  <c r="AD17" i="22" s="1"/>
  <c r="C7" i="22"/>
  <c r="C13" i="22"/>
  <c r="AS313" i="8"/>
  <c r="P77" i="29" s="1"/>
  <c r="AL311" i="8"/>
  <c r="I76" i="29" s="1"/>
  <c r="AS314" i="8"/>
  <c r="P78" i="29" s="1"/>
  <c r="P79" i="29" s="1"/>
  <c r="AP312" i="8"/>
  <c r="M75" i="29" s="1"/>
  <c r="AN313" i="8"/>
  <c r="K77" i="29" s="1"/>
  <c r="C9" i="22"/>
  <c r="AD16" i="22"/>
  <c r="G16" i="22"/>
  <c r="AH16" i="22" s="1"/>
  <c r="O10" i="22"/>
  <c r="E6" i="22"/>
  <c r="E9" i="22"/>
  <c r="AF9" i="22" s="1"/>
  <c r="AQ311" i="8"/>
  <c r="N76" i="29" s="1"/>
  <c r="F6" i="22"/>
  <c r="R10" i="22"/>
  <c r="D14" i="22"/>
  <c r="AQ314" i="8"/>
  <c r="N78" i="29" s="1"/>
  <c r="N79" i="29" s="1"/>
  <c r="C18" i="22"/>
  <c r="R19" i="22"/>
  <c r="O19" i="22"/>
  <c r="D7" i="22"/>
  <c r="AE7" i="22" s="1"/>
  <c r="L10" i="22"/>
  <c r="D6" i="22"/>
  <c r="AR311" i="8"/>
  <c r="O76" i="29" s="1"/>
  <c r="E14" i="22"/>
  <c r="AP314" i="8"/>
  <c r="M78" i="29" s="1"/>
  <c r="M79" i="29" s="1"/>
  <c r="P10" i="22"/>
  <c r="K10" i="22"/>
  <c r="P19" i="22"/>
  <c r="D9" i="22"/>
  <c r="AE9" i="22" s="1"/>
  <c r="AP313" i="8"/>
  <c r="M77" i="29" s="1"/>
  <c r="AN311" i="8"/>
  <c r="K76" i="29" s="1"/>
  <c r="I19" i="22"/>
  <c r="J10" i="22"/>
  <c r="S10" i="22"/>
  <c r="AO313" i="8"/>
  <c r="L77" i="29" s="1"/>
  <c r="C6" i="22"/>
  <c r="I10" i="22"/>
  <c r="F9" i="22"/>
  <c r="AG9" i="22" s="1"/>
  <c r="AL313" i="8"/>
  <c r="I77" i="29" s="1"/>
  <c r="E19" i="28"/>
  <c r="E18" i="28"/>
  <c r="E25" i="28"/>
  <c r="E27" i="28"/>
  <c r="E15" i="28"/>
  <c r="E14" i="28"/>
  <c r="E10" i="28"/>
  <c r="E12" i="28"/>
  <c r="E11" i="28"/>
  <c r="E24" i="28"/>
  <c r="E32" i="28"/>
  <c r="E35" i="28"/>
  <c r="E34" i="28"/>
  <c r="E33" i="28"/>
  <c r="E7" i="28"/>
  <c r="E9" i="28"/>
  <c r="E22" i="28"/>
  <c r="E20" i="28"/>
  <c r="E17" i="28"/>
  <c r="E16" i="28"/>
  <c r="E13" i="28"/>
  <c r="E23" i="28"/>
  <c r="E30" i="28"/>
  <c r="E31" i="28"/>
  <c r="E8" i="28"/>
  <c r="E28" i="28"/>
  <c r="E26" i="28"/>
  <c r="E29" i="28"/>
  <c r="AQ313" i="8"/>
  <c r="N77" i="29" s="1"/>
  <c r="AP311" i="8"/>
  <c r="M76" i="29" s="1"/>
  <c r="AN312" i="8"/>
  <c r="K75" i="29" s="1"/>
  <c r="L19" i="22"/>
  <c r="AY57" i="8"/>
  <c r="AY62" i="8"/>
  <c r="E48" i="17"/>
  <c r="E38" i="17"/>
  <c r="E8" i="17"/>
  <c r="E35" i="17"/>
  <c r="E23" i="17"/>
  <c r="E47" i="17"/>
  <c r="E30" i="17"/>
  <c r="E29" i="17"/>
  <c r="E46" i="17"/>
  <c r="E33" i="17"/>
  <c r="E11" i="17"/>
  <c r="E10" i="17"/>
  <c r="E17" i="17"/>
  <c r="E22" i="17"/>
  <c r="E12" i="17"/>
  <c r="E34" i="17"/>
  <c r="E9" i="17"/>
  <c r="E31" i="17"/>
  <c r="E27" i="17"/>
  <c r="E44" i="17"/>
  <c r="E15" i="17"/>
  <c r="E19" i="17"/>
  <c r="E32" i="17"/>
  <c r="E40" i="17"/>
  <c r="E7" i="17"/>
  <c r="E20" i="17"/>
  <c r="E49" i="17"/>
  <c r="E41" i="17"/>
  <c r="E14" i="17"/>
  <c r="E18" i="17"/>
  <c r="E42" i="17"/>
  <c r="E25" i="17"/>
  <c r="E24" i="17"/>
  <c r="E37" i="17"/>
  <c r="E50" i="17"/>
  <c r="E39" i="17"/>
  <c r="E13" i="17"/>
  <c r="E43" i="17"/>
  <c r="E16" i="17"/>
  <c r="E28" i="17"/>
  <c r="E26" i="17"/>
  <c r="E45" i="17"/>
  <c r="BH229" i="8"/>
  <c r="BU229" i="8" s="1"/>
  <c r="BH232" i="8"/>
  <c r="BU232" i="8" s="1"/>
  <c r="BH231" i="8"/>
  <c r="BU231" i="8" s="1"/>
  <c r="BH233" i="8"/>
  <c r="BU233" i="8" s="1"/>
  <c r="BH228" i="8"/>
  <c r="BH236" i="8"/>
  <c r="BU236" i="8" s="1"/>
  <c r="BH235" i="8"/>
  <c r="BU235" i="8" s="1"/>
  <c r="BH237" i="8"/>
  <c r="BU237" i="8" s="1"/>
  <c r="BH234" i="8"/>
  <c r="BU234" i="8" s="1"/>
  <c r="BH230" i="8"/>
  <c r="BU230" i="8" s="1"/>
  <c r="BH238" i="8"/>
  <c r="BU238" i="8" s="1"/>
  <c r="BH61" i="8"/>
  <c r="BU61" i="8" s="1"/>
  <c r="BH60" i="8"/>
  <c r="BH63" i="8"/>
  <c r="BH64" i="8"/>
  <c r="BU64" i="8" s="1"/>
  <c r="BH65" i="8"/>
  <c r="BU65" i="8" s="1"/>
  <c r="BH280" i="8"/>
  <c r="BU280" i="8" s="1"/>
  <c r="BH62" i="8"/>
  <c r="BH59" i="8"/>
  <c r="BU59" i="8" s="1"/>
  <c r="BH58" i="8"/>
  <c r="BU58" i="8" s="1"/>
  <c r="BH57" i="8"/>
  <c r="BH56" i="8"/>
  <c r="BU56" i="8" s="1"/>
  <c r="BH159" i="8"/>
  <c r="BU159" i="8" s="1"/>
  <c r="BH162" i="8"/>
  <c r="BU162" i="8" s="1"/>
  <c r="BH156" i="8"/>
  <c r="BU156" i="8" s="1"/>
  <c r="BH153" i="8"/>
  <c r="BU153" i="8" s="1"/>
  <c r="BH247" i="8"/>
  <c r="BU247" i="8" s="1"/>
  <c r="BH245" i="8"/>
  <c r="BU245" i="8" s="1"/>
  <c r="BH242" i="8"/>
  <c r="BU242" i="8" s="1"/>
  <c r="BH240" i="8"/>
  <c r="BU240" i="8" s="1"/>
  <c r="BH72" i="8"/>
  <c r="BU72" i="8" s="1"/>
  <c r="BH74" i="8"/>
  <c r="BU74" i="8" s="1"/>
  <c r="BH289" i="8"/>
  <c r="BU289" i="8" s="1"/>
  <c r="BH71" i="8"/>
  <c r="BH78" i="8"/>
  <c r="BH86" i="8"/>
  <c r="BU86" i="8" s="1"/>
  <c r="BH76" i="8"/>
  <c r="BU76" i="8" s="1"/>
  <c r="E68" i="16"/>
  <c r="E29" i="16"/>
  <c r="E76" i="16"/>
  <c r="E42" i="16"/>
  <c r="E35" i="16"/>
  <c r="E18" i="16"/>
  <c r="E9" i="16"/>
  <c r="E8" i="16"/>
  <c r="E70" i="16"/>
  <c r="E15" i="16"/>
  <c r="E32" i="16"/>
  <c r="E55" i="16"/>
  <c r="E22" i="16"/>
  <c r="E58" i="16"/>
  <c r="E46" i="16"/>
  <c r="E77" i="16"/>
  <c r="E52" i="16"/>
  <c r="E67" i="16"/>
  <c r="E17" i="16"/>
  <c r="E14" i="16"/>
  <c r="E54" i="16"/>
  <c r="E24" i="16"/>
  <c r="E34" i="16"/>
  <c r="E49" i="16"/>
  <c r="E45" i="16"/>
  <c r="E79" i="16"/>
  <c r="E78" i="16"/>
  <c r="E63" i="16"/>
  <c r="E20" i="16"/>
  <c r="E74" i="16"/>
  <c r="E65" i="16"/>
  <c r="E19" i="16"/>
  <c r="E41" i="16"/>
  <c r="E16" i="16"/>
  <c r="E59" i="16"/>
  <c r="E62" i="16"/>
  <c r="E7" i="16"/>
  <c r="E28" i="16"/>
  <c r="E12" i="16"/>
  <c r="E44" i="16"/>
  <c r="E10" i="16"/>
  <c r="E56" i="16"/>
  <c r="E39" i="16"/>
  <c r="E73" i="16"/>
  <c r="E48" i="16"/>
  <c r="E53" i="16"/>
  <c r="E13" i="16"/>
  <c r="E33" i="16"/>
  <c r="E71" i="16"/>
  <c r="E69" i="16"/>
  <c r="E72" i="16"/>
  <c r="E40" i="16"/>
  <c r="E37" i="16"/>
  <c r="E47" i="16"/>
  <c r="E43" i="16"/>
  <c r="E60" i="16"/>
  <c r="E38" i="16"/>
  <c r="E11" i="16"/>
  <c r="E61" i="16"/>
  <c r="E27" i="16"/>
  <c r="E80" i="16"/>
  <c r="E64" i="16"/>
  <c r="E50" i="16"/>
  <c r="E75" i="16"/>
  <c r="E57" i="16"/>
  <c r="E23" i="16"/>
  <c r="E25" i="16"/>
  <c r="E31" i="16"/>
  <c r="E26" i="16"/>
  <c r="E30" i="16"/>
  <c r="BH178" i="8"/>
  <c r="BU178" i="8" s="1"/>
  <c r="BH190" i="8"/>
  <c r="BU190" i="8" s="1"/>
  <c r="BH180" i="8"/>
  <c r="BU180" i="8" s="1"/>
  <c r="BH285" i="8"/>
  <c r="BU285" i="8" s="1"/>
  <c r="BH177" i="8"/>
  <c r="BU177" i="8" s="1"/>
  <c r="BH184" i="8"/>
  <c r="BU184" i="8" s="1"/>
  <c r="BH276" i="8"/>
  <c r="BU276" i="8" s="1"/>
  <c r="BH281" i="8"/>
  <c r="BU281" i="8" s="1"/>
  <c r="BH189" i="8"/>
  <c r="BU189" i="8" s="1"/>
  <c r="BH182" i="8"/>
  <c r="BU182" i="8" s="1"/>
  <c r="BH187" i="8"/>
  <c r="BU187" i="8" s="1"/>
  <c r="BH186" i="8"/>
  <c r="BU186" i="8" s="1"/>
  <c r="BH181" i="8"/>
  <c r="BU181" i="8" s="1"/>
  <c r="BH191" i="8"/>
  <c r="BU191" i="8" s="1"/>
  <c r="BH220" i="8"/>
  <c r="BU220" i="8" s="1"/>
  <c r="BH271" i="8"/>
  <c r="BU271" i="8" s="1"/>
  <c r="BH273" i="8"/>
  <c r="BU273" i="8" s="1"/>
  <c r="BH275" i="8"/>
  <c r="BU275" i="8" s="1"/>
  <c r="BH274" i="8"/>
  <c r="BU274" i="8" s="1"/>
  <c r="BH272" i="8"/>
  <c r="BU272" i="8" s="1"/>
  <c r="BH99" i="8"/>
  <c r="BU99" i="8" s="1"/>
  <c r="BH100" i="8"/>
  <c r="BU100" i="8" s="1"/>
  <c r="BH97" i="8"/>
  <c r="BU97" i="8" s="1"/>
  <c r="BH103" i="8"/>
  <c r="BU103" i="8" s="1"/>
  <c r="BH101" i="8"/>
  <c r="BU101" i="8" s="1"/>
  <c r="BH102" i="8"/>
  <c r="BU102" i="8" s="1"/>
  <c r="BH98" i="8"/>
  <c r="BU98" i="8" s="1"/>
  <c r="BH165" i="8"/>
  <c r="BU165" i="8" s="1"/>
  <c r="BH167" i="8"/>
  <c r="BU167" i="8" s="1"/>
  <c r="BH171" i="8"/>
  <c r="BU171" i="8" s="1"/>
  <c r="BH170" i="8"/>
  <c r="BU170" i="8" s="1"/>
  <c r="BH174" i="8"/>
  <c r="BU174" i="8" s="1"/>
  <c r="BH122" i="8"/>
  <c r="BU122" i="8" s="1"/>
  <c r="BH147" i="8"/>
  <c r="BU147" i="8" s="1"/>
  <c r="BH144" i="8"/>
  <c r="BU144" i="8" s="1"/>
  <c r="BH176" i="8"/>
  <c r="BU176" i="8" s="1"/>
  <c r="BH284" i="8"/>
  <c r="BU284" i="8" s="1"/>
  <c r="BH94" i="8"/>
  <c r="BU94" i="8" s="1"/>
  <c r="BH89" i="8"/>
  <c r="BU89" i="8" s="1"/>
  <c r="BH90" i="8"/>
  <c r="BU90" i="8" s="1"/>
  <c r="BH96" i="8"/>
  <c r="BU96" i="8" s="1"/>
  <c r="BH277" i="8"/>
  <c r="BU277" i="8" s="1"/>
  <c r="BH92" i="8"/>
  <c r="BU92" i="8" s="1"/>
  <c r="BH278" i="8"/>
  <c r="BU278" i="8" s="1"/>
  <c r="BH128" i="8"/>
  <c r="BU128" i="8" s="1"/>
  <c r="BH132" i="8"/>
  <c r="BU132" i="8" s="1"/>
  <c r="BH126" i="8"/>
  <c r="BU126" i="8" s="1"/>
  <c r="BH152" i="8"/>
  <c r="BU152" i="8" s="1"/>
  <c r="BH133" i="8"/>
  <c r="BU133" i="8" s="1"/>
  <c r="BH131" i="8"/>
  <c r="BU131" i="8" s="1"/>
  <c r="BH136" i="8"/>
  <c r="BU136" i="8" s="1"/>
  <c r="BH129" i="8"/>
  <c r="BU129" i="8" s="1"/>
  <c r="BH119" i="8"/>
  <c r="BU119" i="8" s="1"/>
  <c r="BH125" i="8"/>
  <c r="BU125" i="8" s="1"/>
  <c r="BH143" i="8"/>
  <c r="BU143" i="8" s="1"/>
  <c r="BH138" i="8"/>
  <c r="BU138" i="8" s="1"/>
  <c r="BH140" i="8"/>
  <c r="BU140" i="8" s="1"/>
  <c r="BH127" i="8"/>
  <c r="BU127" i="8" s="1"/>
  <c r="BH151" i="8"/>
  <c r="BU151" i="8" s="1"/>
  <c r="BH224" i="8"/>
  <c r="BU224" i="8" s="1"/>
  <c r="BH221" i="8"/>
  <c r="BU221" i="8" s="1"/>
  <c r="BH225" i="8"/>
  <c r="BU225" i="8" s="1"/>
  <c r="BH286" i="8"/>
  <c r="BU286" i="8" s="1"/>
  <c r="BH161" i="8"/>
  <c r="BU161" i="8" s="1"/>
  <c r="BH157" i="8"/>
  <c r="BU157" i="8" s="1"/>
  <c r="BH169" i="8"/>
  <c r="BU169" i="8" s="1"/>
  <c r="BH173" i="8"/>
  <c r="BU173" i="8" s="1"/>
  <c r="BH164" i="8"/>
  <c r="BU164" i="8" s="1"/>
  <c r="BH175" i="8"/>
  <c r="BU175" i="8" s="1"/>
  <c r="BH158" i="8"/>
  <c r="BU158" i="8" s="1"/>
  <c r="BH166" i="8"/>
  <c r="BU166" i="8" s="1"/>
  <c r="BH168" i="8"/>
  <c r="BU168" i="8" s="1"/>
  <c r="BH155" i="8"/>
  <c r="BU155" i="8" s="1"/>
  <c r="BH196" i="8"/>
  <c r="BU196" i="8" s="1"/>
  <c r="BH194" i="8"/>
  <c r="BU194" i="8" s="1"/>
  <c r="BH206" i="8"/>
  <c r="BU206" i="8" s="1"/>
  <c r="BH179" i="8"/>
  <c r="BU179" i="8" s="1"/>
  <c r="BH192" i="8"/>
  <c r="BU192" i="8" s="1"/>
  <c r="BH195" i="8"/>
  <c r="BU195" i="8" s="1"/>
  <c r="BH197" i="8"/>
  <c r="BU197" i="8" s="1"/>
  <c r="BH203" i="8"/>
  <c r="BU203" i="8" s="1"/>
  <c r="BH193" i="8"/>
  <c r="BU193" i="8" s="1"/>
  <c r="BH205" i="8"/>
  <c r="BU205" i="8" s="1"/>
  <c r="BH243" i="8"/>
  <c r="BU243" i="8" s="1"/>
  <c r="BH241" i="8"/>
  <c r="BU241" i="8" s="1"/>
  <c r="BH246" i="8"/>
  <c r="BU246" i="8" s="1"/>
  <c r="BH244" i="8"/>
  <c r="BU244" i="8" s="1"/>
  <c r="BH248" i="8"/>
  <c r="BU248" i="8" s="1"/>
  <c r="BH252" i="8"/>
  <c r="BU252" i="8" s="1"/>
  <c r="BH282" i="8"/>
  <c r="BU282" i="8" s="1"/>
  <c r="BH239" i="8"/>
  <c r="BU239" i="8" s="1"/>
  <c r="BH251" i="8"/>
  <c r="BU251" i="8" s="1"/>
  <c r="BH283" i="8"/>
  <c r="BU283" i="8" s="1"/>
  <c r="BH106" i="8"/>
  <c r="BU106" i="8" s="1"/>
  <c r="BH107" i="8"/>
  <c r="BU107" i="8" s="1"/>
  <c r="BH88" i="8"/>
  <c r="BU88" i="8" s="1"/>
  <c r="BH87" i="8"/>
  <c r="BU87" i="8" s="1"/>
  <c r="BH288" i="8"/>
  <c r="BU288" i="8" s="1"/>
  <c r="BA9" i="7"/>
  <c r="BH223" i="8"/>
  <c r="BU223" i="8" s="1"/>
  <c r="BH226" i="8"/>
  <c r="BU226" i="8" s="1"/>
  <c r="BH222" i="8"/>
  <c r="BU222" i="8" s="1"/>
  <c r="BH287" i="8"/>
  <c r="BU287" i="8" s="1"/>
  <c r="BH227" i="8"/>
  <c r="BU227" i="8" s="1"/>
  <c r="BH266" i="8"/>
  <c r="BU266" i="8" s="1"/>
  <c r="BH267" i="8"/>
  <c r="BU267" i="8" s="1"/>
  <c r="BH269" i="8"/>
  <c r="BU269" i="8" s="1"/>
  <c r="BH268" i="8"/>
  <c r="BU268" i="8" s="1"/>
  <c r="BH270" i="8"/>
  <c r="BU270" i="8" s="1"/>
  <c r="BH264" i="8"/>
  <c r="BU264" i="8" s="1"/>
  <c r="BH118" i="8"/>
  <c r="BU118" i="8" s="1"/>
  <c r="BH110" i="8"/>
  <c r="BU110" i="8" s="1"/>
  <c r="BH111" i="8"/>
  <c r="BU111" i="8" s="1"/>
  <c r="BH108" i="8"/>
  <c r="BU108" i="8" s="1"/>
  <c r="BH113" i="8"/>
  <c r="BU113" i="8" s="1"/>
  <c r="BH116" i="8"/>
  <c r="BU116" i="8" s="1"/>
  <c r="BH112" i="8"/>
  <c r="BU112" i="8" s="1"/>
  <c r="BH114" i="8"/>
  <c r="BU114" i="8" s="1"/>
  <c r="BH117" i="8"/>
  <c r="BU117" i="8" s="1"/>
  <c r="BH109" i="8"/>
  <c r="BU109" i="8" s="1"/>
  <c r="BH104" i="8"/>
  <c r="BU104" i="8" s="1"/>
  <c r="BH95" i="8"/>
  <c r="BU95" i="8" s="1"/>
  <c r="BH105" i="8"/>
  <c r="BU105" i="8" s="1"/>
  <c r="BH139" i="8"/>
  <c r="BU139" i="8" s="1"/>
  <c r="BH130" i="8"/>
  <c r="BU130" i="8" s="1"/>
  <c r="BH135" i="8"/>
  <c r="BU135" i="8" s="1"/>
  <c r="BH154" i="8"/>
  <c r="BU154" i="8" s="1"/>
  <c r="BH141" i="8"/>
  <c r="BU141" i="8" s="1"/>
  <c r="BH137" i="8"/>
  <c r="BU137" i="8" s="1"/>
  <c r="BH148" i="8"/>
  <c r="BU148" i="8" s="1"/>
  <c r="BH163" i="8"/>
  <c r="BU163" i="8" s="1"/>
  <c r="BH150" i="8"/>
  <c r="BU150" i="8" s="1"/>
  <c r="BH142" i="8"/>
  <c r="BU142" i="8" s="1"/>
  <c r="BH160" i="8"/>
  <c r="BU160" i="8" s="1"/>
  <c r="BH149" i="8"/>
  <c r="BU149" i="8" s="1"/>
  <c r="BH84" i="8"/>
  <c r="BU84" i="8" s="1"/>
  <c r="BH83" i="8"/>
  <c r="BU83" i="8" s="1"/>
  <c r="BH85" i="8"/>
  <c r="BU85" i="8" s="1"/>
  <c r="BH66" i="8"/>
  <c r="BU66" i="8" s="1"/>
  <c r="BH67" i="8"/>
  <c r="BU67" i="8" s="1"/>
  <c r="BH82" i="8"/>
  <c r="BU82" i="8" s="1"/>
  <c r="BH291" i="8"/>
  <c r="BU291" i="8" s="1"/>
  <c r="BH69" i="8"/>
  <c r="BU69" i="8" s="1"/>
  <c r="BH258" i="8"/>
  <c r="BU258" i="8" s="1"/>
  <c r="BH250" i="8"/>
  <c r="BU250" i="8" s="1"/>
  <c r="BH219" i="8"/>
  <c r="BU219" i="8" s="1"/>
  <c r="BH198" i="8"/>
  <c r="BU198" i="8" s="1"/>
  <c r="BH212" i="8"/>
  <c r="BU212" i="8" s="1"/>
  <c r="BH200" i="8"/>
  <c r="BU200" i="8" s="1"/>
  <c r="BH202" i="8"/>
  <c r="BU202" i="8" s="1"/>
  <c r="BH204" i="8"/>
  <c r="BU204" i="8" s="1"/>
  <c r="BH260" i="8"/>
  <c r="BU260" i="8" s="1"/>
  <c r="BH254" i="8"/>
  <c r="BU254" i="8" s="1"/>
  <c r="BH257" i="8"/>
  <c r="BU257" i="8" s="1"/>
  <c r="BH253" i="8"/>
  <c r="BU253" i="8" s="1"/>
  <c r="BH259" i="8"/>
  <c r="BU259" i="8" s="1"/>
  <c r="BH261" i="8"/>
  <c r="BU261" i="8" s="1"/>
  <c r="BH262" i="8"/>
  <c r="BU262" i="8" s="1"/>
  <c r="BH209" i="8"/>
  <c r="BU209" i="8" s="1"/>
  <c r="BH208" i="8"/>
  <c r="BU208" i="8" s="1"/>
  <c r="BH214" i="8"/>
  <c r="BU214" i="8" s="1"/>
  <c r="BH215" i="8"/>
  <c r="BU215" i="8" s="1"/>
  <c r="BH218" i="8"/>
  <c r="BU218" i="8" s="1"/>
  <c r="BH207" i="8"/>
  <c r="BU207" i="8" s="1"/>
  <c r="BH217" i="8"/>
  <c r="BU217" i="8" s="1"/>
  <c r="BH216" i="8"/>
  <c r="BU216" i="8" s="1"/>
  <c r="BH211" i="8"/>
  <c r="BU211" i="8" s="1"/>
  <c r="BH121" i="8"/>
  <c r="BU121" i="8" s="1"/>
  <c r="BH279" i="8"/>
  <c r="BU279" i="8" s="1"/>
  <c r="BH124" i="8"/>
  <c r="BU124" i="8" s="1"/>
  <c r="BH120" i="8"/>
  <c r="BU120" i="8" s="1"/>
  <c r="AY205" i="8"/>
  <c r="AY272" i="8"/>
  <c r="E102" i="9"/>
  <c r="E88" i="9"/>
  <c r="E86" i="9"/>
  <c r="E74" i="9"/>
  <c r="E70" i="9"/>
  <c r="E68" i="9"/>
  <c r="E114" i="9"/>
  <c r="E112" i="9"/>
  <c r="E97" i="9"/>
  <c r="E94" i="9"/>
  <c r="E83" i="9"/>
  <c r="E78" i="9"/>
  <c r="E76" i="9"/>
  <c r="E62" i="9"/>
  <c r="E60" i="9"/>
  <c r="E57" i="9"/>
  <c r="E53" i="9"/>
  <c r="E50" i="9"/>
  <c r="E122" i="9"/>
  <c r="E120" i="9"/>
  <c r="E108" i="9"/>
  <c r="E103" i="9"/>
  <c r="E91" i="9"/>
  <c r="E87" i="9"/>
  <c r="E85" i="9"/>
  <c r="E71" i="9"/>
  <c r="E69" i="9"/>
  <c r="E113" i="9"/>
  <c r="E110" i="9"/>
  <c r="E100" i="9"/>
  <c r="E95" i="9"/>
  <c r="E93" i="9"/>
  <c r="E79" i="9"/>
  <c r="E77" i="9"/>
  <c r="E65" i="9"/>
  <c r="E61" i="9"/>
  <c r="E59" i="9"/>
  <c r="E54" i="9"/>
  <c r="E119" i="9"/>
  <c r="E44" i="9"/>
  <c r="E42" i="9"/>
  <c r="E37" i="9"/>
  <c r="E34" i="9"/>
  <c r="E32" i="9"/>
  <c r="E125" i="9"/>
  <c r="E105" i="9"/>
  <c r="E52" i="9"/>
  <c r="E48" i="9"/>
  <c r="E27" i="9"/>
  <c r="E25" i="9"/>
  <c r="E23" i="9"/>
  <c r="E45" i="9"/>
  <c r="E43" i="9"/>
  <c r="E121" i="9"/>
  <c r="E40" i="9"/>
  <c r="E35" i="9"/>
  <c r="E33" i="9"/>
  <c r="E31" i="9"/>
  <c r="E26" i="9"/>
  <c r="E24" i="9"/>
  <c r="E30" i="9"/>
  <c r="E38" i="9"/>
  <c r="E106" i="9"/>
  <c r="E60" i="14"/>
  <c r="E117" i="9"/>
  <c r="E39" i="9"/>
  <c r="E46" i="9"/>
  <c r="E123" i="9"/>
  <c r="E107" i="9"/>
  <c r="E16" i="14"/>
  <c r="E67" i="14"/>
  <c r="E47" i="9"/>
  <c r="E82" i="9"/>
  <c r="E44" i="14"/>
  <c r="E30" i="14"/>
  <c r="E90" i="9"/>
  <c r="E55" i="9"/>
  <c r="E98" i="9"/>
  <c r="E69" i="14"/>
  <c r="E76" i="14"/>
  <c r="E68" i="14"/>
  <c r="E25" i="14"/>
  <c r="E73" i="9"/>
  <c r="E77" i="14"/>
  <c r="E71" i="14"/>
  <c r="E24" i="14"/>
  <c r="E22" i="9"/>
  <c r="E124" i="9"/>
  <c r="E72" i="14"/>
  <c r="E29" i="9"/>
  <c r="E80" i="9"/>
  <c r="E56" i="9"/>
  <c r="E72" i="9"/>
  <c r="E63" i="9"/>
  <c r="E99" i="9"/>
  <c r="E73" i="14"/>
  <c r="E64" i="9"/>
  <c r="E116" i="9"/>
  <c r="E28" i="14"/>
  <c r="E85" i="14"/>
  <c r="E58" i="14"/>
  <c r="E52" i="14"/>
  <c r="E34" i="14"/>
  <c r="E23" i="14"/>
  <c r="E33" i="14"/>
  <c r="E57" i="14"/>
  <c r="E47" i="14"/>
  <c r="E115" i="9"/>
  <c r="E75" i="14"/>
  <c r="E50" i="14"/>
  <c r="E8" i="14"/>
  <c r="E35" i="14"/>
  <c r="E61" i="14"/>
  <c r="E42" i="14"/>
  <c r="E39" i="14"/>
  <c r="E59" i="14"/>
  <c r="E22" i="14"/>
  <c r="E43" i="14"/>
  <c r="E7" i="14"/>
  <c r="E20" i="14"/>
  <c r="E38" i="14"/>
  <c r="E15" i="14"/>
  <c r="E17" i="14"/>
  <c r="E9" i="14"/>
  <c r="E40" i="14"/>
  <c r="E74" i="14"/>
  <c r="E48" i="14"/>
  <c r="E32" i="14"/>
  <c r="E26" i="14"/>
  <c r="E45" i="14"/>
  <c r="E62" i="14"/>
  <c r="E63" i="14"/>
  <c r="E78" i="14"/>
  <c r="E10" i="14"/>
  <c r="E89" i="14"/>
  <c r="E13" i="14"/>
  <c r="E37" i="14"/>
  <c r="E29" i="14"/>
  <c r="E12" i="14"/>
  <c r="E18" i="14"/>
  <c r="E80" i="14"/>
  <c r="E49" i="14"/>
  <c r="E53" i="14"/>
  <c r="E19" i="14"/>
  <c r="E55" i="14"/>
  <c r="E88" i="14"/>
  <c r="E91" i="14"/>
  <c r="E64" i="14"/>
  <c r="E95" i="14"/>
  <c r="E92" i="14"/>
  <c r="E87" i="14"/>
  <c r="E84" i="14"/>
  <c r="E28" i="9"/>
  <c r="E41" i="14"/>
  <c r="E65" i="14"/>
  <c r="E83" i="14"/>
  <c r="E41" i="9"/>
  <c r="E118" i="9"/>
  <c r="E86" i="14"/>
  <c r="E104" i="9"/>
  <c r="E82" i="14"/>
  <c r="E11" i="14"/>
  <c r="E14" i="14"/>
  <c r="E27" i="14"/>
  <c r="E49" i="9"/>
  <c r="E92" i="9"/>
  <c r="E67" i="9"/>
  <c r="E89" i="9"/>
  <c r="E31" i="14"/>
  <c r="E70" i="14"/>
  <c r="E93" i="14"/>
  <c r="E109" i="9"/>
  <c r="E75" i="9"/>
  <c r="E79" i="14"/>
  <c r="E46" i="14"/>
  <c r="E56" i="14"/>
  <c r="E94" i="14"/>
  <c r="E58" i="9"/>
  <c r="E101" i="9"/>
  <c r="E84" i="9"/>
  <c r="E54" i="14"/>
  <c r="E90" i="14"/>
  <c r="BT58" i="8"/>
  <c r="E20" i="9"/>
  <c r="E18" i="9"/>
  <c r="E16" i="9"/>
  <c r="E14" i="9"/>
  <c r="E12" i="9"/>
  <c r="E10" i="9"/>
  <c r="E8" i="9"/>
  <c r="E17" i="9"/>
  <c r="E15" i="9"/>
  <c r="E13" i="9"/>
  <c r="E11" i="9"/>
  <c r="E7" i="9"/>
  <c r="E19" i="9"/>
  <c r="E9" i="9"/>
  <c r="BT57" i="8"/>
  <c r="BS65" i="8"/>
  <c r="AY203" i="8"/>
  <c r="AY283" i="8"/>
  <c r="AY274" i="8"/>
  <c r="AY204" i="8"/>
  <c r="AY58" i="8"/>
  <c r="AY148" i="8"/>
  <c r="AY275" i="8"/>
  <c r="AY218" i="8"/>
  <c r="AY67" i="8"/>
  <c r="AY263" i="8"/>
  <c r="AY179" i="8"/>
  <c r="AY176" i="8"/>
  <c r="BU93" i="8"/>
  <c r="BU78" i="8"/>
  <c r="BU77" i="8"/>
  <c r="BU71" i="8"/>
  <c r="BA8" i="7"/>
  <c r="BU201" i="8"/>
  <c r="BU199" i="8"/>
  <c r="BA26" i="7"/>
  <c r="BU249" i="8"/>
  <c r="BA40" i="7"/>
  <c r="BU263" i="8"/>
  <c r="BU213" i="8"/>
  <c r="BU210" i="8"/>
  <c r="BU115" i="8"/>
  <c r="BA51" i="7"/>
  <c r="BU265" i="8"/>
  <c r="BU123" i="8"/>
  <c r="BU134" i="8"/>
  <c r="BA15" i="7"/>
  <c r="BU228" i="8"/>
  <c r="BU57" i="8"/>
  <c r="BU60" i="8"/>
  <c r="BU62" i="8"/>
  <c r="BU63" i="8"/>
  <c r="BA27" i="7"/>
  <c r="BU68" i="8"/>
  <c r="AY200" i="8"/>
  <c r="BU172" i="8"/>
  <c r="AY225" i="8"/>
  <c r="AY249" i="8"/>
  <c r="AY251" i="8"/>
  <c r="AY286" i="8"/>
  <c r="AY282" i="8"/>
  <c r="AY143" i="8"/>
  <c r="AY206" i="8"/>
  <c r="AY68" i="8"/>
  <c r="AY288" i="8"/>
  <c r="AY221" i="8"/>
  <c r="AY201" i="8"/>
  <c r="AY149" i="8"/>
  <c r="AY129" i="8"/>
  <c r="AY273" i="8"/>
  <c r="AY115" i="8"/>
  <c r="AY284" i="8"/>
  <c r="AY168" i="8"/>
  <c r="AY147" i="8"/>
  <c r="AY223" i="8"/>
  <c r="AY88" i="8"/>
  <c r="AY262" i="8"/>
  <c r="AY213" i="8"/>
  <c r="AY128" i="8"/>
  <c r="AY90" i="8"/>
  <c r="AY86" i="8"/>
  <c r="AY98" i="8"/>
  <c r="AY137" i="8"/>
  <c r="AY207" i="8"/>
  <c r="AY270" i="8"/>
  <c r="AY208" i="8"/>
  <c r="AY101" i="8"/>
  <c r="AY97" i="8"/>
  <c r="AY291" i="8"/>
  <c r="BJ55" i="8"/>
  <c r="AY71" i="8"/>
  <c r="AY276" i="8"/>
  <c r="AY78" i="8"/>
  <c r="AY74" i="8"/>
  <c r="AY82" i="8"/>
  <c r="AY92" i="8"/>
  <c r="AY184" i="8"/>
  <c r="AY106" i="8"/>
  <c r="AY182" i="8"/>
  <c r="AY257" i="8"/>
  <c r="AY192" i="8"/>
  <c r="AY194" i="8"/>
  <c r="AY191" i="8"/>
  <c r="AY280" i="8"/>
  <c r="AY260" i="8"/>
  <c r="AY289" i="8"/>
  <c r="AY177" i="8"/>
  <c r="AY227" i="8"/>
  <c r="AY250" i="8"/>
  <c r="AY175" i="8"/>
  <c r="AY172" i="8"/>
  <c r="BA52" i="7"/>
  <c r="AY83" i="8"/>
  <c r="AY212" i="8"/>
  <c r="AY84" i="8"/>
  <c r="AY107" i="8"/>
  <c r="AY197" i="8"/>
  <c r="AY254" i="8"/>
  <c r="AY219" i="8"/>
  <c r="AY104" i="8"/>
  <c r="AY89" i="8"/>
  <c r="AY211" i="8"/>
  <c r="BA10" i="7"/>
  <c r="BA49" i="7"/>
  <c r="BA36" i="7"/>
  <c r="AY105" i="8"/>
  <c r="AY277" i="8"/>
  <c r="BA58" i="7"/>
  <c r="BA57" i="7"/>
  <c r="AY113" i="8"/>
  <c r="AY281" i="8"/>
  <c r="AY248" i="8"/>
  <c r="AY69" i="8"/>
  <c r="AY181" i="8"/>
  <c r="AY87" i="8"/>
  <c r="AY102" i="8"/>
  <c r="AY118" i="8"/>
  <c r="AY259" i="8"/>
  <c r="AY76" i="8"/>
  <c r="AY117" i="8"/>
  <c r="AY114" i="8"/>
  <c r="AY198" i="8"/>
  <c r="AY196" i="8"/>
  <c r="AY112" i="8"/>
  <c r="AY72" i="8"/>
  <c r="AY261" i="8"/>
  <c r="AY253" i="8"/>
  <c r="AY217" i="8"/>
  <c r="AY285" i="8"/>
  <c r="AY103" i="8"/>
  <c r="AA287" i="8"/>
  <c r="BB62" i="7" s="1"/>
  <c r="AA278" i="8"/>
  <c r="AA286" i="8"/>
  <c r="BB61" i="7" s="1"/>
  <c r="AA284" i="8"/>
  <c r="AA268" i="8"/>
  <c r="BB55" i="7" s="1"/>
  <c r="AA269" i="8"/>
  <c r="BB56" i="7" s="1"/>
  <c r="AA267" i="8"/>
  <c r="BB54" i="7" s="1"/>
  <c r="AA264" i="8"/>
  <c r="AA263" i="8"/>
  <c r="AA254" i="8"/>
  <c r="BB41" i="7" s="1"/>
  <c r="AA245" i="8"/>
  <c r="BB32" i="7" s="1"/>
  <c r="AA259" i="8"/>
  <c r="BB45" i="7" s="1"/>
  <c r="AA266" i="8"/>
  <c r="BB53" i="7" s="1"/>
  <c r="AA257" i="8"/>
  <c r="BB43" i="7" s="1"/>
  <c r="AA260" i="8"/>
  <c r="BB46" i="7" s="1"/>
  <c r="AA258" i="8"/>
  <c r="BB44" i="7" s="1"/>
  <c r="AA252" i="8"/>
  <c r="BB39" i="7" s="1"/>
  <c r="AA242" i="8"/>
  <c r="BB29" i="7" s="1"/>
  <c r="AA236" i="8"/>
  <c r="BB23" i="7" s="1"/>
  <c r="AA240" i="8"/>
  <c r="AA247" i="8"/>
  <c r="BB34" i="7" s="1"/>
  <c r="AA243" i="8"/>
  <c r="BB30" i="7" s="1"/>
  <c r="AA241" i="8"/>
  <c r="BB28" i="7" s="1"/>
  <c r="AA230" i="8"/>
  <c r="BB17" i="7" s="1"/>
  <c r="AA238" i="8"/>
  <c r="BB25" i="7" s="1"/>
  <c r="AA231" i="8"/>
  <c r="BB18" i="7" s="1"/>
  <c r="AA226" i="8"/>
  <c r="BB13" i="7" s="1"/>
  <c r="AA222" i="8"/>
  <c r="AA235" i="8"/>
  <c r="BB22" i="7" s="1"/>
  <c r="AA232" i="8"/>
  <c r="BB19" i="7" s="1"/>
  <c r="AA228" i="8"/>
  <c r="AA224" i="8"/>
  <c r="BB11" i="7" s="1"/>
  <c r="AA209" i="8"/>
  <c r="AA214" i="8"/>
  <c r="AA208" i="8"/>
  <c r="AA178" i="8"/>
  <c r="AA203" i="8"/>
  <c r="AA213" i="8"/>
  <c r="AA160" i="8"/>
  <c r="AA158" i="8"/>
  <c r="AA154" i="8"/>
  <c r="AA152" i="8"/>
  <c r="AA163" i="8"/>
  <c r="AA161" i="8"/>
  <c r="AA179" i="8"/>
  <c r="AA164" i="8"/>
  <c r="AA169" i="8"/>
  <c r="AA181" i="8"/>
  <c r="AA162" i="8"/>
  <c r="AA135" i="8"/>
  <c r="AA138" i="8"/>
  <c r="AA159" i="8"/>
  <c r="AA136" i="8"/>
  <c r="AA128" i="8"/>
  <c r="AA137" i="8"/>
  <c r="AA129" i="8"/>
  <c r="AA125" i="8"/>
  <c r="AA153" i="8"/>
  <c r="AA110" i="8"/>
  <c r="AA86" i="8"/>
  <c r="AA120" i="8"/>
  <c r="AA108" i="8"/>
  <c r="AA63" i="8"/>
  <c r="AA62" i="8"/>
  <c r="AA61" i="8"/>
  <c r="AA60" i="8"/>
  <c r="AA59" i="8"/>
  <c r="AA58" i="8"/>
  <c r="AA57" i="8"/>
  <c r="AA56" i="8"/>
  <c r="AB55" i="8"/>
  <c r="AB256" i="8" s="1"/>
  <c r="AA98" i="8"/>
  <c r="AA111" i="8"/>
  <c r="AA127" i="8"/>
  <c r="AA211" i="8"/>
  <c r="AA67" i="8"/>
  <c r="AA142" i="8"/>
  <c r="AA133" i="8"/>
  <c r="AA132" i="8"/>
  <c r="AA140" i="8"/>
  <c r="AA149" i="8"/>
  <c r="AA187" i="8"/>
  <c r="AA192" i="8"/>
  <c r="AA83" i="8"/>
  <c r="AA123" i="8"/>
  <c r="AA139" i="8"/>
  <c r="AA174" i="8"/>
  <c r="AA193" i="8"/>
  <c r="AA199" i="8"/>
  <c r="AA78" i="8"/>
  <c r="AA156" i="8"/>
  <c r="AA126" i="8"/>
  <c r="AA144" i="8"/>
  <c r="AA180" i="8"/>
  <c r="AA189" i="8"/>
  <c r="AA194" i="8"/>
  <c r="AA173" i="8"/>
  <c r="AA96" i="8"/>
  <c r="AA121" i="8"/>
  <c r="AA119" i="8"/>
  <c r="AA122" i="8"/>
  <c r="BI146" i="8" s="1"/>
  <c r="BV146" i="8" s="1"/>
  <c r="AA196" i="8"/>
  <c r="AA195" i="8"/>
  <c r="AA207" i="8"/>
  <c r="AA66" i="8"/>
  <c r="AA124" i="8"/>
  <c r="AA141" i="8"/>
  <c r="AA131" i="8"/>
  <c r="AA151" i="8"/>
  <c r="AA134" i="8"/>
  <c r="AA94" i="8"/>
  <c r="AA85" i="8"/>
  <c r="AA100" i="8"/>
  <c r="AA82" i="8"/>
  <c r="AA84" i="8"/>
  <c r="AA99" i="8"/>
  <c r="AA150" i="8"/>
  <c r="AA95" i="8"/>
  <c r="AA130" i="8"/>
  <c r="AA97" i="8"/>
  <c r="AA155" i="8"/>
  <c r="AA182" i="8"/>
  <c r="AA157" i="8"/>
  <c r="AA171" i="8"/>
  <c r="AA205" i="8"/>
  <c r="AA197" i="8"/>
  <c r="AA212" i="8"/>
  <c r="AA233" i="8"/>
  <c r="BB20" i="7" s="1"/>
  <c r="AA239" i="8"/>
  <c r="AA229" i="8"/>
  <c r="BB16" i="7" s="1"/>
  <c r="AA234" i="8"/>
  <c r="BB21" i="7" s="1"/>
  <c r="AA165" i="8"/>
  <c r="AA202" i="8"/>
  <c r="AA219" i="8"/>
  <c r="AA237" i="8"/>
  <c r="BB24" i="7" s="1"/>
  <c r="AA294" i="8"/>
  <c r="AA166" i="8"/>
  <c r="AA170" i="8"/>
  <c r="AA190" i="8"/>
  <c r="AA246" i="8"/>
  <c r="BB33" i="7" s="1"/>
  <c r="AA270" i="8"/>
  <c r="AA283" i="8"/>
  <c r="BB60" i="7" s="1"/>
  <c r="AA291" i="8"/>
  <c r="AA273" i="8"/>
  <c r="AA280" i="8"/>
  <c r="AA249" i="8"/>
  <c r="AA184" i="8"/>
  <c r="AA167" i="8"/>
  <c r="AA225" i="8"/>
  <c r="BB12" i="7" s="1"/>
  <c r="AA168" i="8"/>
  <c r="AA274" i="8"/>
  <c r="AA221" i="8"/>
  <c r="AA215" i="8"/>
  <c r="AA244" i="8"/>
  <c r="BB31" i="7" s="1"/>
  <c r="BB50" i="7"/>
  <c r="AA279" i="8"/>
  <c r="AA191" i="8"/>
  <c r="AA186" i="8"/>
  <c r="AA216" i="8"/>
  <c r="BB42" i="7"/>
  <c r="AA271" i="8"/>
  <c r="AA285" i="8"/>
  <c r="AA272" i="8"/>
  <c r="AA277" i="8"/>
  <c r="AA218" i="8"/>
  <c r="AA90" i="8"/>
  <c r="AA103" i="8"/>
  <c r="AA71" i="8"/>
  <c r="AA117" i="8"/>
  <c r="AA65" i="8"/>
  <c r="AA93" i="8"/>
  <c r="AA76" i="8"/>
  <c r="AA118" i="8"/>
  <c r="BB38" i="7"/>
  <c r="AA253" i="8"/>
  <c r="AA143" i="8"/>
  <c r="AA101" i="8"/>
  <c r="AA147" i="8"/>
  <c r="AA64" i="8"/>
  <c r="AA172" i="8"/>
  <c r="AA92" i="8"/>
  <c r="AA115" i="8"/>
  <c r="AA88" i="8"/>
  <c r="AA248" i="8"/>
  <c r="BB35" i="7" s="1"/>
  <c r="AA281" i="8"/>
  <c r="AA289" i="8"/>
  <c r="AA69" i="8"/>
  <c r="AA116" i="8"/>
  <c r="AA206" i="8"/>
  <c r="AA201" i="8"/>
  <c r="AA198" i="8"/>
  <c r="AA177" i="8"/>
  <c r="AA104" i="8"/>
  <c r="AA282" i="8"/>
  <c r="BB59" i="7" s="1"/>
  <c r="AA223" i="8"/>
  <c r="AA251" i="8"/>
  <c r="BB37" i="7" s="1"/>
  <c r="AA276" i="8"/>
  <c r="AA89" i="8"/>
  <c r="AA112" i="8"/>
  <c r="AA220" i="8"/>
  <c r="AA102" i="8"/>
  <c r="AA250" i="8"/>
  <c r="BI256" i="8" s="1"/>
  <c r="BV256" i="8" s="1"/>
  <c r="AA176" i="8"/>
  <c r="AA204" i="8"/>
  <c r="AA113" i="8"/>
  <c r="AA114" i="8"/>
  <c r="AA72" i="8"/>
  <c r="AA106" i="8"/>
  <c r="AA87" i="8"/>
  <c r="AA105" i="8"/>
  <c r="AA74" i="8"/>
  <c r="AA288" i="8"/>
  <c r="AA217" i="8"/>
  <c r="AA262" i="8"/>
  <c r="BB48" i="7" s="1"/>
  <c r="AA261" i="8"/>
  <c r="BB47" i="7" s="1"/>
  <c r="AA275" i="8"/>
  <c r="AA227" i="8"/>
  <c r="AA200" i="8"/>
  <c r="AA175" i="8"/>
  <c r="AA107" i="8"/>
  <c r="AA77" i="8"/>
  <c r="AA148" i="8"/>
  <c r="AY180" i="8"/>
  <c r="AB73" i="9"/>
  <c r="AL64" i="28"/>
  <c r="AB75" i="9"/>
  <c r="AL67" i="28"/>
  <c r="AL74" i="28"/>
  <c r="AB54" i="28"/>
  <c r="AB80" i="28"/>
  <c r="R56" i="28"/>
  <c r="R65" i="28"/>
  <c r="AB72" i="9"/>
  <c r="AB40" i="28"/>
  <c r="R62" i="28"/>
  <c r="AB71" i="28"/>
  <c r="R57" i="28"/>
  <c r="R55" i="28"/>
  <c r="R45" i="28"/>
  <c r="AB73" i="28"/>
  <c r="AL55" i="28"/>
  <c r="AB79" i="28"/>
  <c r="AB74" i="28"/>
  <c r="R72" i="28"/>
  <c r="AB70" i="9"/>
  <c r="R71" i="28"/>
  <c r="AB62" i="28"/>
  <c r="AL57" i="28"/>
  <c r="AB43" i="28"/>
  <c r="AL62" i="28"/>
  <c r="R44" i="28"/>
  <c r="R86" i="9"/>
  <c r="AL45" i="28"/>
  <c r="AL79" i="28"/>
  <c r="R47" i="28"/>
  <c r="R68" i="28"/>
  <c r="AB49" i="28"/>
  <c r="R39" i="28"/>
  <c r="AL39" i="28"/>
  <c r="R63" i="28"/>
  <c r="R40" i="28"/>
  <c r="AB65" i="28"/>
  <c r="AL65" i="28"/>
  <c r="R84" i="9"/>
  <c r="AB63" i="28"/>
  <c r="AB79" i="9"/>
  <c r="AL71" i="28"/>
  <c r="AL50" i="28"/>
  <c r="R64" i="28"/>
  <c r="R42" i="28"/>
  <c r="AB80" i="9"/>
  <c r="AB67" i="28"/>
  <c r="AB55" i="28"/>
  <c r="AL72" i="28"/>
  <c r="AB47" i="28"/>
  <c r="AB76" i="28"/>
  <c r="R49" i="28"/>
  <c r="AL44" i="28"/>
  <c r="AB56" i="28"/>
  <c r="AB37" i="28"/>
  <c r="AL48" i="28"/>
  <c r="R43" i="28"/>
  <c r="AB57" i="28"/>
  <c r="R79" i="28"/>
  <c r="AL47" i="28"/>
  <c r="AB45" i="28"/>
  <c r="R83" i="9"/>
  <c r="AL63" i="28"/>
  <c r="AL49" i="28"/>
  <c r="AB68" i="28"/>
  <c r="AL38" i="28"/>
  <c r="R54" i="28"/>
  <c r="R80" i="28"/>
  <c r="R50" i="28"/>
  <c r="AB76" i="9"/>
  <c r="AL77" i="28"/>
  <c r="AL54" i="28"/>
  <c r="R77" i="28"/>
  <c r="AB70" i="28"/>
  <c r="AL75" i="28"/>
  <c r="AL69" i="28"/>
  <c r="AB75" i="28"/>
  <c r="R38" i="28"/>
  <c r="AB74" i="9"/>
  <c r="AB69" i="28"/>
  <c r="AB58" i="28"/>
  <c r="R58" i="28"/>
  <c r="R70" i="28"/>
  <c r="R46" i="28"/>
  <c r="R37" i="28"/>
  <c r="AB38" i="28"/>
  <c r="AB39" i="28"/>
  <c r="AL76" i="28"/>
  <c r="R61" i="28"/>
  <c r="R59" i="28"/>
  <c r="AB42" i="28"/>
  <c r="AB61" i="28"/>
  <c r="AL37" i="28"/>
  <c r="AL41" i="28"/>
  <c r="AB69" i="9"/>
  <c r="R60" i="28"/>
  <c r="AL73" i="28"/>
  <c r="AB78" i="28"/>
  <c r="R52" i="28"/>
  <c r="AB77" i="9"/>
  <c r="R88" i="9"/>
  <c r="AB77" i="28"/>
  <c r="AL58" i="28"/>
  <c r="R48" i="28"/>
  <c r="R76" i="28"/>
  <c r="R67" i="28"/>
  <c r="AL42" i="28"/>
  <c r="AL61" i="28"/>
  <c r="AB72" i="28"/>
  <c r="AL59" i="28"/>
  <c r="AB48" i="28"/>
  <c r="R82" i="9"/>
  <c r="AB53" i="28"/>
  <c r="AL60" i="28"/>
  <c r="AB60" i="28"/>
  <c r="AL68" i="28"/>
  <c r="AL70" i="28"/>
  <c r="R87" i="9"/>
  <c r="AB52" i="28"/>
  <c r="R69" i="28"/>
  <c r="R75" i="28"/>
  <c r="AL56" i="28"/>
  <c r="AB71" i="9"/>
  <c r="R53" i="28"/>
  <c r="AB59" i="28"/>
  <c r="AL80" i="28"/>
  <c r="AB67" i="9"/>
  <c r="AB46" i="28"/>
  <c r="AL43" i="28"/>
  <c r="AL40" i="28"/>
  <c r="AB50" i="28"/>
  <c r="AB78" i="9"/>
  <c r="AL78" i="28"/>
  <c r="AL46" i="28"/>
  <c r="AB68" i="9"/>
  <c r="R41" i="28"/>
  <c r="R74" i="28"/>
  <c r="R73" i="28"/>
  <c r="AB41" i="28"/>
  <c r="AB64" i="28"/>
  <c r="AL52" i="28"/>
  <c r="R78" i="28"/>
  <c r="R85" i="9"/>
  <c r="AL53" i="28"/>
  <c r="AB44" i="28"/>
  <c r="AF65" i="27" l="1"/>
  <c r="Q15" i="27"/>
  <c r="AM15" i="27" s="1"/>
  <c r="V64" i="27"/>
  <c r="R15" i="27"/>
  <c r="AN15" i="27" s="1"/>
  <c r="AB183" i="8"/>
  <c r="AB188" i="8"/>
  <c r="BI183" i="8"/>
  <c r="BV183" i="8" s="1"/>
  <c r="BI188" i="8"/>
  <c r="BV188" i="8" s="1"/>
  <c r="AB146" i="8"/>
  <c r="AB185" i="8"/>
  <c r="BI185" i="8"/>
  <c r="BV185" i="8" s="1"/>
  <c r="AB145" i="8"/>
  <c r="BI145" i="8"/>
  <c r="BV145" i="8" s="1"/>
  <c r="I34" i="29"/>
  <c r="I35" i="29"/>
  <c r="I36" i="29"/>
  <c r="K57" i="29"/>
  <c r="K37" i="29"/>
  <c r="O10" i="29"/>
  <c r="O37" i="29"/>
  <c r="L46" i="29"/>
  <c r="L37" i="29"/>
  <c r="Q28" i="29"/>
  <c r="Q37" i="29"/>
  <c r="P28" i="29"/>
  <c r="P37" i="29"/>
  <c r="M57" i="29"/>
  <c r="M37" i="29"/>
  <c r="I10" i="29"/>
  <c r="I37" i="29"/>
  <c r="J10" i="29"/>
  <c r="J37" i="29"/>
  <c r="BI290" i="8"/>
  <c r="BV290" i="8" s="1"/>
  <c r="AB80" i="8"/>
  <c r="AB290" i="8"/>
  <c r="AB70" i="8"/>
  <c r="BI70" i="8"/>
  <c r="BV70" i="8" s="1"/>
  <c r="BI80" i="8"/>
  <c r="BV80" i="8" s="1"/>
  <c r="AB81" i="8"/>
  <c r="AB79" i="8"/>
  <c r="BI81" i="8"/>
  <c r="BV81" i="8" s="1"/>
  <c r="BI79" i="8"/>
  <c r="BV79" i="8" s="1"/>
  <c r="AB73" i="8"/>
  <c r="AB75" i="8"/>
  <c r="BI75" i="8"/>
  <c r="BV75" i="8" s="1"/>
  <c r="BI73" i="8"/>
  <c r="BV73" i="8" s="1"/>
  <c r="M19" i="29"/>
  <c r="M10" i="29"/>
  <c r="L66" i="18"/>
  <c r="I66" i="18"/>
  <c r="AB91" i="8"/>
  <c r="G73" i="28"/>
  <c r="G69" i="28"/>
  <c r="F77" i="28"/>
  <c r="F69" i="28"/>
  <c r="F80" i="28"/>
  <c r="F75" i="28"/>
  <c r="F76" i="28"/>
  <c r="F73" i="28"/>
  <c r="F67" i="28"/>
  <c r="F71" i="28"/>
  <c r="F79" i="28"/>
  <c r="F74" i="28"/>
  <c r="F72" i="28"/>
  <c r="F78" i="28"/>
  <c r="F70" i="28"/>
  <c r="F68" i="28"/>
  <c r="G79" i="28"/>
  <c r="H79" i="28"/>
  <c r="H72" i="28"/>
  <c r="H70" i="28"/>
  <c r="H68" i="28"/>
  <c r="H77" i="28"/>
  <c r="H73" i="28"/>
  <c r="H75" i="28"/>
  <c r="H71" i="28"/>
  <c r="H78" i="28"/>
  <c r="H74" i="28"/>
  <c r="H67" i="28"/>
  <c r="H76" i="28"/>
  <c r="H69" i="28"/>
  <c r="H80" i="28"/>
  <c r="G75" i="28"/>
  <c r="G78" i="28"/>
  <c r="G77" i="28"/>
  <c r="G70" i="28"/>
  <c r="G71" i="28"/>
  <c r="G72" i="28"/>
  <c r="G74" i="28"/>
  <c r="G68" i="28"/>
  <c r="G80" i="28"/>
  <c r="G76" i="28"/>
  <c r="G67" i="28"/>
  <c r="AF12" i="22"/>
  <c r="R61" i="27"/>
  <c r="R14" i="27" s="1"/>
  <c r="AN14" i="27" s="1"/>
  <c r="AG15" i="22"/>
  <c r="S71" i="27"/>
  <c r="S17" i="27" s="1"/>
  <c r="AO17" i="27" s="1"/>
  <c r="AE14" i="22"/>
  <c r="Q68" i="27"/>
  <c r="Q16" i="27" s="1"/>
  <c r="AM16" i="27" s="1"/>
  <c r="AG14" i="22"/>
  <c r="S68" i="27"/>
  <c r="S16" i="27" s="1"/>
  <c r="AO16" i="27" s="1"/>
  <c r="AG13" i="22"/>
  <c r="S64" i="27"/>
  <c r="X65" i="27" s="1"/>
  <c r="AE15" i="22"/>
  <c r="Q71" i="27"/>
  <c r="Q17" i="27" s="1"/>
  <c r="AM17" i="27" s="1"/>
  <c r="AF14" i="22"/>
  <c r="R68" i="27"/>
  <c r="R16" i="27" s="1"/>
  <c r="AN16" i="27" s="1"/>
  <c r="AG12" i="22"/>
  <c r="S61" i="27"/>
  <c r="S14" i="27" s="1"/>
  <c r="AO14" i="27" s="1"/>
  <c r="X6" i="30"/>
  <c r="J49" i="18"/>
  <c r="AA6" i="30"/>
  <c r="M49" i="18"/>
  <c r="AB6" i="30"/>
  <c r="N49" i="18"/>
  <c r="AE6" i="30"/>
  <c r="Q49" i="18"/>
  <c r="Y6" i="30"/>
  <c r="K49" i="18"/>
  <c r="AD6" i="30"/>
  <c r="P49" i="18"/>
  <c r="W6" i="30"/>
  <c r="AC6" i="30"/>
  <c r="O49" i="18"/>
  <c r="Z6" i="30"/>
  <c r="L49" i="18"/>
  <c r="G54" i="28"/>
  <c r="BI91" i="8"/>
  <c r="BV91" i="8" s="1"/>
  <c r="I44" i="29"/>
  <c r="I43" i="29"/>
  <c r="I45" i="29"/>
  <c r="G56" i="28"/>
  <c r="H52" i="28"/>
  <c r="H56" i="28"/>
  <c r="H60" i="28"/>
  <c r="H64" i="28"/>
  <c r="H53" i="28"/>
  <c r="H57" i="28"/>
  <c r="H61" i="28"/>
  <c r="H65" i="28"/>
  <c r="H54" i="28"/>
  <c r="H58" i="28"/>
  <c r="H62" i="28"/>
  <c r="H55" i="28"/>
  <c r="H59" i="28"/>
  <c r="H63" i="28"/>
  <c r="G52" i="28"/>
  <c r="G65" i="28"/>
  <c r="G63" i="28"/>
  <c r="G61" i="28"/>
  <c r="G59" i="28"/>
  <c r="G57" i="28"/>
  <c r="G55" i="28"/>
  <c r="F52" i="28"/>
  <c r="F54" i="28"/>
  <c r="F56" i="28"/>
  <c r="F58" i="28"/>
  <c r="F60" i="28"/>
  <c r="F62" i="28"/>
  <c r="F64" i="28"/>
  <c r="F55" i="28"/>
  <c r="F53" i="28"/>
  <c r="F59" i="28"/>
  <c r="F57" i="28"/>
  <c r="F63" i="28"/>
  <c r="F61" i="28"/>
  <c r="F65" i="28"/>
  <c r="G53" i="28"/>
  <c r="G62" i="28"/>
  <c r="G64" i="28"/>
  <c r="G58" i="28"/>
  <c r="G60" i="28"/>
  <c r="I25" i="29"/>
  <c r="I26" i="29"/>
  <c r="I27" i="29"/>
  <c r="L87" i="23"/>
  <c r="L88" i="23" s="1"/>
  <c r="N84" i="24"/>
  <c r="N83" i="24" s="1"/>
  <c r="G45" i="28"/>
  <c r="G38" i="28"/>
  <c r="H42" i="28"/>
  <c r="H43" i="28"/>
  <c r="H50" i="28"/>
  <c r="H49" i="28"/>
  <c r="H47" i="28"/>
  <c r="H45" i="28"/>
  <c r="H46" i="28"/>
  <c r="H41" i="28"/>
  <c r="H39" i="28"/>
  <c r="H38" i="28"/>
  <c r="H44" i="28"/>
  <c r="H48" i="28"/>
  <c r="H40" i="28"/>
  <c r="H37" i="28"/>
  <c r="G49" i="28"/>
  <c r="G41" i="28"/>
  <c r="G40" i="28"/>
  <c r="G37" i="28"/>
  <c r="G39" i="28"/>
  <c r="G50" i="28"/>
  <c r="F46" i="28"/>
  <c r="F47" i="28"/>
  <c r="F43" i="28"/>
  <c r="F48" i="28"/>
  <c r="F50" i="28"/>
  <c r="F40" i="28"/>
  <c r="F42" i="28"/>
  <c r="F38" i="28"/>
  <c r="F49" i="28"/>
  <c r="F39" i="28"/>
  <c r="F45" i="28"/>
  <c r="F44" i="28"/>
  <c r="F41" i="28"/>
  <c r="F37" i="28"/>
  <c r="G42" i="28"/>
  <c r="G43" i="28"/>
  <c r="G48" i="28"/>
  <c r="G46" i="28"/>
  <c r="G44" i="28"/>
  <c r="G47" i="28"/>
  <c r="BI255" i="8"/>
  <c r="BV255" i="8" s="1"/>
  <c r="AB255" i="8"/>
  <c r="AB293" i="8"/>
  <c r="BI293" i="8"/>
  <c r="BV293" i="8" s="1"/>
  <c r="H88" i="9"/>
  <c r="H87" i="9"/>
  <c r="H86" i="9"/>
  <c r="H85" i="9"/>
  <c r="H84" i="9"/>
  <c r="H83" i="9"/>
  <c r="H82" i="9"/>
  <c r="L69" i="25"/>
  <c r="L65" i="25" s="1"/>
  <c r="O87" i="24"/>
  <c r="O88" i="24" s="1"/>
  <c r="N66" i="18"/>
  <c r="N84" i="23"/>
  <c r="N66" i="25"/>
  <c r="L69" i="18"/>
  <c r="L70" i="18" s="1"/>
  <c r="L87" i="24"/>
  <c r="L88" i="24" s="1"/>
  <c r="BI292" i="8"/>
  <c r="BV292" i="8" s="1"/>
  <c r="AB292" i="8"/>
  <c r="M28" i="29"/>
  <c r="L84" i="23"/>
  <c r="L66" i="25"/>
  <c r="L84" i="24"/>
  <c r="L83" i="24" s="1"/>
  <c r="I84" i="23"/>
  <c r="I66" i="25"/>
  <c r="M46" i="29"/>
  <c r="J66" i="18"/>
  <c r="J84" i="24"/>
  <c r="J83" i="24" s="1"/>
  <c r="J66" i="25"/>
  <c r="J69" i="18"/>
  <c r="J70" i="18" s="1"/>
  <c r="D46" i="22"/>
  <c r="AE46" i="22" s="1"/>
  <c r="AE44" i="22"/>
  <c r="J87" i="24"/>
  <c r="J88" i="24" s="1"/>
  <c r="J84" i="23"/>
  <c r="J69" i="25"/>
  <c r="J65" i="25" s="1"/>
  <c r="P85" i="23"/>
  <c r="I84" i="24"/>
  <c r="I83" i="24" s="1"/>
  <c r="Q69" i="18"/>
  <c r="Q70" i="18" s="1"/>
  <c r="L28" i="29"/>
  <c r="J87" i="23"/>
  <c r="J88" i="23" s="1"/>
  <c r="L10" i="29"/>
  <c r="M62" i="22"/>
  <c r="K87" i="23"/>
  <c r="K88" i="23" s="1"/>
  <c r="J68" i="25"/>
  <c r="K69" i="18"/>
  <c r="K70" i="18" s="1"/>
  <c r="L19" i="29"/>
  <c r="L57" i="29"/>
  <c r="P84" i="23"/>
  <c r="P66" i="25"/>
  <c r="P67" i="25"/>
  <c r="Q87" i="24"/>
  <c r="Q88" i="24" s="1"/>
  <c r="J86" i="23"/>
  <c r="J83" i="23" s="1"/>
  <c r="J46" i="23" s="1"/>
  <c r="P67" i="18"/>
  <c r="P65" i="18" s="1"/>
  <c r="P48" i="18" s="1"/>
  <c r="P47" i="18" s="1"/>
  <c r="P85" i="24"/>
  <c r="Q85" i="23"/>
  <c r="J68" i="18"/>
  <c r="Q67" i="25"/>
  <c r="P66" i="18"/>
  <c r="J86" i="24"/>
  <c r="Q67" i="18"/>
  <c r="Q65" i="18" s="1"/>
  <c r="O87" i="23"/>
  <c r="O88" i="23" s="1"/>
  <c r="Q85" i="24"/>
  <c r="O69" i="25"/>
  <c r="O70" i="25" s="1"/>
  <c r="Q87" i="23"/>
  <c r="Q88" i="23" s="1"/>
  <c r="O69" i="18"/>
  <c r="O70" i="18" s="1"/>
  <c r="Q69" i="25"/>
  <c r="Q70" i="25" s="1"/>
  <c r="AA304" i="8"/>
  <c r="AA308" i="8"/>
  <c r="P84" i="24"/>
  <c r="P83" i="24" s="1"/>
  <c r="K78" i="29"/>
  <c r="K79" i="29" s="1"/>
  <c r="K69" i="25"/>
  <c r="AA307" i="8"/>
  <c r="O86" i="23"/>
  <c r="O83" i="23" s="1"/>
  <c r="O19" i="23" s="1"/>
  <c r="J67" i="22"/>
  <c r="AA306" i="8"/>
  <c r="AA305" i="8"/>
  <c r="I67" i="22"/>
  <c r="I57" i="29"/>
  <c r="I46" i="29"/>
  <c r="I19" i="29"/>
  <c r="I28" i="29"/>
  <c r="O46" i="29"/>
  <c r="J19" i="29"/>
  <c r="J28" i="29"/>
  <c r="Q19" i="29"/>
  <c r="L21" i="22"/>
  <c r="Q46" i="29"/>
  <c r="Q57" i="29"/>
  <c r="Q10" i="29"/>
  <c r="K21" i="22"/>
  <c r="Q84" i="24"/>
  <c r="Q83" i="24" s="1"/>
  <c r="E46" i="22"/>
  <c r="AF46" i="22" s="1"/>
  <c r="C46" i="22"/>
  <c r="AD46" i="22" s="1"/>
  <c r="M63" i="22"/>
  <c r="M54" i="22"/>
  <c r="M52" i="22"/>
  <c r="X10" i="39" s="1"/>
  <c r="L56" i="22"/>
  <c r="M59" i="22"/>
  <c r="M60" i="22"/>
  <c r="M64" i="22"/>
  <c r="M61" i="22"/>
  <c r="M58" i="22"/>
  <c r="J67" i="25"/>
  <c r="M53" i="22"/>
  <c r="X10" i="30" s="1"/>
  <c r="L65" i="22"/>
  <c r="L67" i="22" s="1"/>
  <c r="K67" i="22"/>
  <c r="C67" i="22" s="1"/>
  <c r="AD67" i="22" s="1"/>
  <c r="C65" i="22"/>
  <c r="AD65" i="22" s="1"/>
  <c r="M55" i="22"/>
  <c r="G25" i="28"/>
  <c r="J46" i="29"/>
  <c r="O57" i="29"/>
  <c r="P57" i="29"/>
  <c r="J57" i="29"/>
  <c r="P19" i="29"/>
  <c r="K46" i="29"/>
  <c r="F46" i="22"/>
  <c r="AG46" i="22" s="1"/>
  <c r="P10" i="29"/>
  <c r="P46" i="29"/>
  <c r="L85" i="24"/>
  <c r="O19" i="29"/>
  <c r="L85" i="23"/>
  <c r="O28" i="29"/>
  <c r="G46" i="22"/>
  <c r="AH46" i="22" s="1"/>
  <c r="L67" i="25"/>
  <c r="K28" i="29"/>
  <c r="L67" i="18"/>
  <c r="L65" i="18" s="1"/>
  <c r="I87" i="23"/>
  <c r="I88" i="23" s="1"/>
  <c r="N21" i="22"/>
  <c r="K19" i="29"/>
  <c r="K10" i="29"/>
  <c r="Q66" i="18"/>
  <c r="O68" i="25"/>
  <c r="Q86" i="23"/>
  <c r="Q83" i="23" s="1"/>
  <c r="Q46" i="23" s="1"/>
  <c r="O68" i="18"/>
  <c r="Q68" i="25"/>
  <c r="O86" i="24"/>
  <c r="Q68" i="18"/>
  <c r="Q86" i="24"/>
  <c r="Q84" i="23"/>
  <c r="Q66" i="25"/>
  <c r="J85" i="23"/>
  <c r="O66" i="25"/>
  <c r="N28" i="29"/>
  <c r="N46" i="29"/>
  <c r="N19" i="29"/>
  <c r="N57" i="29"/>
  <c r="N10" i="29"/>
  <c r="J67" i="18"/>
  <c r="J65" i="18" s="1"/>
  <c r="J85" i="24"/>
  <c r="I69" i="25"/>
  <c r="I70" i="25" s="1"/>
  <c r="G15" i="22"/>
  <c r="AH15" i="22" s="1"/>
  <c r="I69" i="18"/>
  <c r="I70" i="18" s="1"/>
  <c r="O66" i="18"/>
  <c r="Q21" i="22"/>
  <c r="O84" i="24"/>
  <c r="O83" i="24" s="1"/>
  <c r="J21" i="22"/>
  <c r="O84" i="23"/>
  <c r="I78" i="29"/>
  <c r="I79" i="29" s="1"/>
  <c r="T21" i="22"/>
  <c r="O21" i="22"/>
  <c r="G12" i="22"/>
  <c r="AH12" i="22" s="1"/>
  <c r="M21" i="22"/>
  <c r="S21" i="22"/>
  <c r="AE12" i="22"/>
  <c r="F19" i="22"/>
  <c r="AG19" i="22" s="1"/>
  <c r="G8" i="22"/>
  <c r="AH8" i="22" s="1"/>
  <c r="G17" i="22"/>
  <c r="AH17" i="22" s="1"/>
  <c r="P21" i="22"/>
  <c r="H26" i="28"/>
  <c r="H15" i="28"/>
  <c r="H30" i="28"/>
  <c r="H27" i="28"/>
  <c r="H29" i="28"/>
  <c r="H14" i="28"/>
  <c r="H12" i="28"/>
  <c r="H11" i="28"/>
  <c r="H33" i="28"/>
  <c r="H31" i="28"/>
  <c r="H10" i="28"/>
  <c r="H34" i="28"/>
  <c r="H17" i="28"/>
  <c r="H8" i="28"/>
  <c r="H22" i="28"/>
  <c r="H24" i="28"/>
  <c r="H35" i="28"/>
  <c r="H7" i="28"/>
  <c r="H23" i="28"/>
  <c r="H28" i="28"/>
  <c r="H9" i="28"/>
  <c r="H20" i="28"/>
  <c r="H32" i="28"/>
  <c r="H16" i="28"/>
  <c r="H25" i="28"/>
  <c r="H18" i="28"/>
  <c r="H13" i="28"/>
  <c r="H19" i="28"/>
  <c r="G32" i="28"/>
  <c r="G31" i="28"/>
  <c r="G20" i="28"/>
  <c r="G14" i="22"/>
  <c r="AH14" i="22" s="1"/>
  <c r="AD13" i="22"/>
  <c r="G13" i="22"/>
  <c r="AH13" i="22" s="1"/>
  <c r="G18" i="28"/>
  <c r="G29" i="28"/>
  <c r="AD9" i="22"/>
  <c r="G9" i="22"/>
  <c r="AH9" i="22" s="1"/>
  <c r="P87" i="24"/>
  <c r="P88" i="24" s="1"/>
  <c r="P69" i="18"/>
  <c r="P70" i="18" s="1"/>
  <c r="P69" i="25"/>
  <c r="P87" i="23"/>
  <c r="P88" i="23" s="1"/>
  <c r="J70" i="25"/>
  <c r="I86" i="24"/>
  <c r="I68" i="18"/>
  <c r="I68" i="25"/>
  <c r="I86" i="23"/>
  <c r="I83" i="23" s="1"/>
  <c r="AG6" i="22"/>
  <c r="F10" i="22"/>
  <c r="G13" i="28"/>
  <c r="G17" i="28"/>
  <c r="G19" i="28"/>
  <c r="G27" i="28"/>
  <c r="K68" i="18"/>
  <c r="K68" i="25"/>
  <c r="K86" i="23"/>
  <c r="K83" i="23" s="1"/>
  <c r="K86" i="24"/>
  <c r="G22" i="28"/>
  <c r="G24" i="28"/>
  <c r="G30" i="28"/>
  <c r="N67" i="25"/>
  <c r="N85" i="23"/>
  <c r="N85" i="24"/>
  <c r="N67" i="18"/>
  <c r="N65" i="18" s="1"/>
  <c r="M66" i="25"/>
  <c r="M84" i="23"/>
  <c r="M84" i="24"/>
  <c r="M83" i="24" s="1"/>
  <c r="M66" i="18"/>
  <c r="P86" i="24"/>
  <c r="P68" i="18"/>
  <c r="P68" i="25"/>
  <c r="P86" i="23"/>
  <c r="P83" i="23" s="1"/>
  <c r="F25" i="28"/>
  <c r="F11" i="28"/>
  <c r="F17" i="28"/>
  <c r="F13" i="28"/>
  <c r="F28" i="28"/>
  <c r="F31" i="28"/>
  <c r="F32" i="28"/>
  <c r="F20" i="28"/>
  <c r="F23" i="28"/>
  <c r="F29" i="28"/>
  <c r="F33" i="28"/>
  <c r="F35" i="28"/>
  <c r="F15" i="28"/>
  <c r="F14" i="28"/>
  <c r="F22" i="28"/>
  <c r="F19" i="28"/>
  <c r="F12" i="28"/>
  <c r="F27" i="28"/>
  <c r="F10" i="28"/>
  <c r="F30" i="28"/>
  <c r="F18" i="28"/>
  <c r="F9" i="28"/>
  <c r="F7" i="28"/>
  <c r="F26" i="28"/>
  <c r="F24" i="28"/>
  <c r="F8" i="28"/>
  <c r="F16" i="28"/>
  <c r="F34" i="28"/>
  <c r="M67" i="25"/>
  <c r="M85" i="23"/>
  <c r="M85" i="24"/>
  <c r="M67" i="18"/>
  <c r="M65" i="18" s="1"/>
  <c r="O85" i="24"/>
  <c r="O67" i="25"/>
  <c r="O85" i="23"/>
  <c r="O67" i="18"/>
  <c r="O65" i="18" s="1"/>
  <c r="G7" i="28"/>
  <c r="G10" i="28"/>
  <c r="N86" i="24"/>
  <c r="N68" i="18"/>
  <c r="N68" i="25"/>
  <c r="N86" i="23"/>
  <c r="AD6" i="22"/>
  <c r="C10" i="22"/>
  <c r="G6" i="22"/>
  <c r="AH6" i="22" s="1"/>
  <c r="C19" i="22"/>
  <c r="I21" i="22"/>
  <c r="AE6" i="22"/>
  <c r="D10" i="22"/>
  <c r="R21" i="22"/>
  <c r="G28" i="28"/>
  <c r="G11" i="28"/>
  <c r="G35" i="28"/>
  <c r="G33" i="28"/>
  <c r="G15" i="28"/>
  <c r="AF6" i="22"/>
  <c r="E10" i="22"/>
  <c r="AD7" i="22"/>
  <c r="G7" i="22"/>
  <c r="AH7" i="22" s="1"/>
  <c r="L68" i="25"/>
  <c r="L86" i="23"/>
  <c r="L83" i="23" s="1"/>
  <c r="L68" i="18"/>
  <c r="L86" i="24"/>
  <c r="K85" i="24"/>
  <c r="K67" i="18"/>
  <c r="K65" i="18" s="1"/>
  <c r="K67" i="25"/>
  <c r="K85" i="23"/>
  <c r="M87" i="24"/>
  <c r="M88" i="24" s="1"/>
  <c r="M69" i="18"/>
  <c r="M70" i="18" s="1"/>
  <c r="M69" i="25"/>
  <c r="M70" i="25" s="1"/>
  <c r="M87" i="23"/>
  <c r="M88" i="23" s="1"/>
  <c r="AD18" i="22"/>
  <c r="G18" i="22"/>
  <c r="AH18" i="22" s="1"/>
  <c r="G26" i="28"/>
  <c r="G16" i="28"/>
  <c r="G12" i="28"/>
  <c r="G23" i="28"/>
  <c r="I85" i="24"/>
  <c r="I67" i="18"/>
  <c r="I65" i="18" s="1"/>
  <c r="I67" i="25"/>
  <c r="I85" i="23"/>
  <c r="E19" i="22"/>
  <c r="AF19" i="22" s="1"/>
  <c r="K84" i="24"/>
  <c r="K83" i="24" s="1"/>
  <c r="K66" i="18"/>
  <c r="K66" i="25"/>
  <c r="K84" i="23"/>
  <c r="M68" i="25"/>
  <c r="M86" i="23"/>
  <c r="M86" i="24"/>
  <c r="M68" i="18"/>
  <c r="N87" i="24"/>
  <c r="N88" i="24" s="1"/>
  <c r="N69" i="18"/>
  <c r="N70" i="18" s="1"/>
  <c r="N69" i="25"/>
  <c r="N70" i="25" s="1"/>
  <c r="N87" i="23"/>
  <c r="N88" i="23" s="1"/>
  <c r="G34" i="28"/>
  <c r="G9" i="28"/>
  <c r="G8" i="28"/>
  <c r="G14" i="28"/>
  <c r="D19" i="22"/>
  <c r="AE19" i="22" s="1"/>
  <c r="G23" i="17"/>
  <c r="G39" i="17"/>
  <c r="G10" i="17"/>
  <c r="G46" i="17"/>
  <c r="G49" i="17"/>
  <c r="G29" i="17"/>
  <c r="G30" i="17"/>
  <c r="G40" i="17"/>
  <c r="G33" i="17"/>
  <c r="G37" i="17"/>
  <c r="G13" i="17"/>
  <c r="G44" i="17"/>
  <c r="G7" i="17"/>
  <c r="G47" i="17"/>
  <c r="G45" i="17"/>
  <c r="G14" i="17"/>
  <c r="G15" i="17"/>
  <c r="G32" i="17"/>
  <c r="G16" i="17"/>
  <c r="G9" i="17"/>
  <c r="G12" i="17"/>
  <c r="F17" i="17"/>
  <c r="F7" i="17"/>
  <c r="F20" i="17"/>
  <c r="F13" i="17"/>
  <c r="F24" i="17"/>
  <c r="F12" i="17"/>
  <c r="F48" i="17"/>
  <c r="F38" i="17"/>
  <c r="F14" i="17"/>
  <c r="F27" i="17"/>
  <c r="F41" i="17"/>
  <c r="F43" i="17"/>
  <c r="F11" i="17"/>
  <c r="F40" i="17"/>
  <c r="F8" i="17"/>
  <c r="F23" i="17"/>
  <c r="F26" i="17"/>
  <c r="F10" i="17"/>
  <c r="F33" i="17"/>
  <c r="F34" i="17"/>
  <c r="F42" i="17"/>
  <c r="F32" i="17"/>
  <c r="F19" i="17"/>
  <c r="F22" i="17"/>
  <c r="F31" i="17"/>
  <c r="F44" i="17"/>
  <c r="F49" i="17"/>
  <c r="F46" i="17"/>
  <c r="F47" i="17"/>
  <c r="F45" i="17"/>
  <c r="F15" i="17"/>
  <c r="F50" i="17"/>
  <c r="F39" i="17"/>
  <c r="F30" i="17"/>
  <c r="F37" i="17"/>
  <c r="F28" i="17"/>
  <c r="F25" i="17"/>
  <c r="F18" i="17"/>
  <c r="F35" i="17"/>
  <c r="F29" i="17"/>
  <c r="F9" i="17"/>
  <c r="F16" i="17"/>
  <c r="G34" i="17"/>
  <c r="G27" i="17"/>
  <c r="G25" i="17"/>
  <c r="G18" i="17"/>
  <c r="G67" i="16"/>
  <c r="G19" i="17"/>
  <c r="G22" i="17"/>
  <c r="G31" i="17"/>
  <c r="G24" i="17"/>
  <c r="G26" i="17"/>
  <c r="G42" i="17"/>
  <c r="G20" i="17"/>
  <c r="G41" i="17"/>
  <c r="G38" i="17"/>
  <c r="G35" i="17"/>
  <c r="H39" i="17"/>
  <c r="H23" i="17"/>
  <c r="H50" i="17"/>
  <c r="H47" i="17"/>
  <c r="H29" i="17"/>
  <c r="H49" i="17"/>
  <c r="H32" i="17"/>
  <c r="H14" i="17"/>
  <c r="H48" i="17"/>
  <c r="H35" i="17"/>
  <c r="H44" i="17"/>
  <c r="H34" i="17"/>
  <c r="H15" i="17"/>
  <c r="H8" i="17"/>
  <c r="H38" i="17"/>
  <c r="H16" i="17"/>
  <c r="H11" i="17"/>
  <c r="H42" i="17"/>
  <c r="H31" i="17"/>
  <c r="H9" i="17"/>
  <c r="H25" i="17"/>
  <c r="H43" i="17"/>
  <c r="H7" i="17"/>
  <c r="H28" i="17"/>
  <c r="H20" i="17"/>
  <c r="H17" i="17"/>
  <c r="H41" i="17"/>
  <c r="H40" i="17"/>
  <c r="H33" i="17"/>
  <c r="H26" i="17"/>
  <c r="H10" i="17"/>
  <c r="H27" i="17"/>
  <c r="H22" i="17"/>
  <c r="H19" i="17"/>
  <c r="H46" i="17"/>
  <c r="H45" i="17"/>
  <c r="H37" i="17"/>
  <c r="H12" i="17"/>
  <c r="H24" i="17"/>
  <c r="H30" i="17"/>
  <c r="H13" i="17"/>
  <c r="H18" i="17"/>
  <c r="G43" i="17"/>
  <c r="G28" i="17"/>
  <c r="G11" i="17"/>
  <c r="G50" i="17"/>
  <c r="G17" i="17"/>
  <c r="G8" i="17"/>
  <c r="G48" i="17"/>
  <c r="BI254" i="8"/>
  <c r="BV254" i="8" s="1"/>
  <c r="BI253" i="8"/>
  <c r="BV253" i="8" s="1"/>
  <c r="BI257" i="8"/>
  <c r="BV257" i="8" s="1"/>
  <c r="BI261" i="8"/>
  <c r="BV261" i="8" s="1"/>
  <c r="BI260" i="8"/>
  <c r="BV260" i="8" s="1"/>
  <c r="BI259" i="8"/>
  <c r="BV259" i="8" s="1"/>
  <c r="BI262" i="8"/>
  <c r="BV262" i="8" s="1"/>
  <c r="BI167" i="8"/>
  <c r="BV167" i="8" s="1"/>
  <c r="BI171" i="8"/>
  <c r="BV171" i="8" s="1"/>
  <c r="BI165" i="8"/>
  <c r="BV165" i="8" s="1"/>
  <c r="BI170" i="8"/>
  <c r="BV170" i="8" s="1"/>
  <c r="BI174" i="8"/>
  <c r="BV174" i="8" s="1"/>
  <c r="BI122" i="8"/>
  <c r="BI147" i="8"/>
  <c r="BV147" i="8" s="1"/>
  <c r="BI176" i="8"/>
  <c r="BV176" i="8" s="1"/>
  <c r="BI144" i="8"/>
  <c r="BV144" i="8" s="1"/>
  <c r="G77" i="16"/>
  <c r="G48" i="16"/>
  <c r="G60" i="16"/>
  <c r="G79" i="16"/>
  <c r="G26" i="16"/>
  <c r="G25" i="16"/>
  <c r="G8" i="16"/>
  <c r="G11" i="16"/>
  <c r="G13" i="16"/>
  <c r="BI179" i="8"/>
  <c r="BV179" i="8" s="1"/>
  <c r="BI196" i="8"/>
  <c r="BI194" i="8"/>
  <c r="BV194" i="8" s="1"/>
  <c r="BI193" i="8"/>
  <c r="BV193" i="8" s="1"/>
  <c r="BI192" i="8"/>
  <c r="BV192" i="8" s="1"/>
  <c r="BI205" i="8"/>
  <c r="BV205" i="8" s="1"/>
  <c r="BI206" i="8"/>
  <c r="BV206" i="8" s="1"/>
  <c r="BI195" i="8"/>
  <c r="BV195" i="8" s="1"/>
  <c r="BI203" i="8"/>
  <c r="BV203" i="8" s="1"/>
  <c r="BI197" i="8"/>
  <c r="BV197" i="8" s="1"/>
  <c r="BI86" i="8"/>
  <c r="BI289" i="8"/>
  <c r="BV289" i="8" s="1"/>
  <c r="BI74" i="8"/>
  <c r="BV74" i="8" s="1"/>
  <c r="BI72" i="8"/>
  <c r="BV72" i="8" s="1"/>
  <c r="BI78" i="8"/>
  <c r="BI76" i="8"/>
  <c r="BV76" i="8" s="1"/>
  <c r="BI71" i="8"/>
  <c r="BV71" i="8" s="1"/>
  <c r="BI273" i="8"/>
  <c r="BV273" i="8" s="1"/>
  <c r="BI271" i="8"/>
  <c r="BV271" i="8" s="1"/>
  <c r="BI274" i="8"/>
  <c r="BV274" i="8" s="1"/>
  <c r="BI272" i="8"/>
  <c r="BV272" i="8" s="1"/>
  <c r="BI275" i="8"/>
  <c r="BV275" i="8" s="1"/>
  <c r="BI63" i="8"/>
  <c r="BV63" i="8" s="1"/>
  <c r="BI65" i="8"/>
  <c r="BV65" i="8" s="1"/>
  <c r="BI62" i="8"/>
  <c r="BV62" i="8" s="1"/>
  <c r="BI64" i="8"/>
  <c r="BV64" i="8" s="1"/>
  <c r="BI280" i="8"/>
  <c r="BV280" i="8" s="1"/>
  <c r="F15" i="16"/>
  <c r="F56" i="16"/>
  <c r="F52" i="16"/>
  <c r="F27" i="16"/>
  <c r="F35" i="16"/>
  <c r="F80" i="16"/>
  <c r="F12" i="16"/>
  <c r="F10" i="16"/>
  <c r="F79" i="16"/>
  <c r="F23" i="16"/>
  <c r="F33" i="16"/>
  <c r="F58" i="16"/>
  <c r="F59" i="16"/>
  <c r="F40" i="16"/>
  <c r="F19" i="16"/>
  <c r="F39" i="16"/>
  <c r="F48" i="16"/>
  <c r="F78" i="16"/>
  <c r="F31" i="16"/>
  <c r="F13" i="16"/>
  <c r="F64" i="16"/>
  <c r="F54" i="16"/>
  <c r="F28" i="16"/>
  <c r="F46" i="16"/>
  <c r="F68" i="16"/>
  <c r="F32" i="16"/>
  <c r="F50" i="16"/>
  <c r="F22" i="16"/>
  <c r="F53" i="16"/>
  <c r="F43" i="16"/>
  <c r="F30" i="16"/>
  <c r="F72" i="16"/>
  <c r="F71" i="16"/>
  <c r="F16" i="16"/>
  <c r="F42" i="16"/>
  <c r="F55" i="16"/>
  <c r="F73" i="16"/>
  <c r="F74" i="16"/>
  <c r="F38" i="16"/>
  <c r="F61" i="16"/>
  <c r="F77" i="16"/>
  <c r="F75" i="16"/>
  <c r="F47" i="16"/>
  <c r="F25" i="16"/>
  <c r="F45" i="16"/>
  <c r="F60" i="16"/>
  <c r="F29" i="16"/>
  <c r="F9" i="16"/>
  <c r="F26" i="16"/>
  <c r="F24" i="16"/>
  <c r="F67" i="16"/>
  <c r="F37" i="16"/>
  <c r="F8" i="16"/>
  <c r="F17" i="16"/>
  <c r="F70" i="16"/>
  <c r="F57" i="16"/>
  <c r="F44" i="16"/>
  <c r="F63" i="16"/>
  <c r="F49" i="16"/>
  <c r="F7" i="16"/>
  <c r="F65" i="16"/>
  <c r="F62" i="16"/>
  <c r="F14" i="16"/>
  <c r="F11" i="16"/>
  <c r="F41" i="16"/>
  <c r="F76" i="16"/>
  <c r="F18" i="16"/>
  <c r="F34" i="16"/>
  <c r="F20" i="16"/>
  <c r="F69" i="16"/>
  <c r="G31" i="16"/>
  <c r="G20" i="16"/>
  <c r="G35" i="16"/>
  <c r="G64" i="16"/>
  <c r="G45" i="16"/>
  <c r="G24" i="16"/>
  <c r="G59" i="16"/>
  <c r="G12" i="16"/>
  <c r="BI88" i="8"/>
  <c r="BV88" i="8" s="1"/>
  <c r="BI87" i="8"/>
  <c r="BV87" i="8" s="1"/>
  <c r="BI288" i="8"/>
  <c r="BV288" i="8" s="1"/>
  <c r="BI285" i="8"/>
  <c r="BV285" i="8" s="1"/>
  <c r="BI281" i="8"/>
  <c r="BV281" i="8" s="1"/>
  <c r="BI178" i="8"/>
  <c r="BV178" i="8" s="1"/>
  <c r="BI276" i="8"/>
  <c r="BV276" i="8" s="1"/>
  <c r="BI177" i="8"/>
  <c r="BV177" i="8" s="1"/>
  <c r="BI180" i="8"/>
  <c r="BV180" i="8" s="1"/>
  <c r="BI189" i="8"/>
  <c r="BV189" i="8" s="1"/>
  <c r="BI182" i="8"/>
  <c r="BV182" i="8" s="1"/>
  <c r="BI184" i="8"/>
  <c r="BV184" i="8" s="1"/>
  <c r="BI190" i="8"/>
  <c r="BV190" i="8" s="1"/>
  <c r="BI186" i="8"/>
  <c r="BV186" i="8" s="1"/>
  <c r="BI191" i="8"/>
  <c r="BV191" i="8" s="1"/>
  <c r="BI181" i="8"/>
  <c r="BV181" i="8" s="1"/>
  <c r="BI187" i="8"/>
  <c r="BV187" i="8" s="1"/>
  <c r="BB9" i="7"/>
  <c r="BI226" i="8"/>
  <c r="BV226" i="8" s="1"/>
  <c r="BI223" i="8"/>
  <c r="BV223" i="8" s="1"/>
  <c r="BI227" i="8"/>
  <c r="BV227" i="8" s="1"/>
  <c r="BI222" i="8"/>
  <c r="BV222" i="8" s="1"/>
  <c r="BI287" i="8"/>
  <c r="BV287" i="8" s="1"/>
  <c r="BI258" i="8"/>
  <c r="BV258" i="8" s="1"/>
  <c r="BI250" i="8"/>
  <c r="BV250" i="8" s="1"/>
  <c r="BI224" i="8"/>
  <c r="BV224" i="8" s="1"/>
  <c r="BI225" i="8"/>
  <c r="BV225" i="8" s="1"/>
  <c r="BI286" i="8"/>
  <c r="BV286" i="8" s="1"/>
  <c r="BI221" i="8"/>
  <c r="BV221" i="8" s="1"/>
  <c r="BI152" i="8"/>
  <c r="BV152" i="8" s="1"/>
  <c r="BI132" i="8"/>
  <c r="BV132" i="8" s="1"/>
  <c r="BI119" i="8"/>
  <c r="BV119" i="8" s="1"/>
  <c r="BI125" i="8"/>
  <c r="BV125" i="8" s="1"/>
  <c r="BI126" i="8"/>
  <c r="BV126" i="8" s="1"/>
  <c r="BI127" i="8"/>
  <c r="BV127" i="8" s="1"/>
  <c r="BI133" i="8"/>
  <c r="BV133" i="8" s="1"/>
  <c r="BI138" i="8"/>
  <c r="BV138" i="8" s="1"/>
  <c r="BI278" i="8"/>
  <c r="BV278" i="8" s="1"/>
  <c r="BI151" i="8"/>
  <c r="BV151" i="8" s="1"/>
  <c r="BI128" i="8"/>
  <c r="BV128" i="8" s="1"/>
  <c r="BI143" i="8"/>
  <c r="BV143" i="8" s="1"/>
  <c r="BI129" i="8"/>
  <c r="BV129" i="8" s="1"/>
  <c r="BI140" i="8"/>
  <c r="BV140" i="8" s="1"/>
  <c r="BI136" i="8"/>
  <c r="BV136" i="8" s="1"/>
  <c r="BI131" i="8"/>
  <c r="BV131" i="8" s="1"/>
  <c r="G54" i="16"/>
  <c r="G58" i="16"/>
  <c r="G50" i="16"/>
  <c r="G18" i="16"/>
  <c r="G29" i="16"/>
  <c r="G44" i="16"/>
  <c r="G73" i="16"/>
  <c r="G27" i="16"/>
  <c r="G19" i="16"/>
  <c r="G7" i="16"/>
  <c r="BI173" i="8"/>
  <c r="BV173" i="8" s="1"/>
  <c r="BI175" i="8"/>
  <c r="BV175" i="8" s="1"/>
  <c r="BI161" i="8"/>
  <c r="BV161" i="8" s="1"/>
  <c r="BI169" i="8"/>
  <c r="BV169" i="8" s="1"/>
  <c r="BI164" i="8"/>
  <c r="BV164" i="8" s="1"/>
  <c r="BI157" i="8"/>
  <c r="BV157" i="8" s="1"/>
  <c r="BI155" i="8"/>
  <c r="BV155" i="8" s="1"/>
  <c r="BI168" i="8"/>
  <c r="BV168" i="8" s="1"/>
  <c r="BI158" i="8"/>
  <c r="BV158" i="8" s="1"/>
  <c r="BI166" i="8"/>
  <c r="BV166" i="8" s="1"/>
  <c r="BI58" i="8"/>
  <c r="BV58" i="8" s="1"/>
  <c r="BI59" i="8"/>
  <c r="BV59" i="8" s="1"/>
  <c r="BI56" i="8"/>
  <c r="BV56" i="8" s="1"/>
  <c r="BI57" i="8"/>
  <c r="BV57" i="8" s="1"/>
  <c r="BI228" i="8"/>
  <c r="BV228" i="8" s="1"/>
  <c r="BI237" i="8"/>
  <c r="BV237" i="8" s="1"/>
  <c r="BI236" i="8"/>
  <c r="BV236" i="8" s="1"/>
  <c r="BI229" i="8"/>
  <c r="BV229" i="8" s="1"/>
  <c r="BI232" i="8"/>
  <c r="BV232" i="8" s="1"/>
  <c r="BI235" i="8"/>
  <c r="BV235" i="8" s="1"/>
  <c r="BI234" i="8"/>
  <c r="BV234" i="8" s="1"/>
  <c r="BI233" i="8"/>
  <c r="BV233" i="8" s="1"/>
  <c r="BI231" i="8"/>
  <c r="BV231" i="8" s="1"/>
  <c r="BI238" i="8"/>
  <c r="BV238" i="8" s="1"/>
  <c r="BI230" i="8"/>
  <c r="BV230" i="8" s="1"/>
  <c r="BI269" i="8"/>
  <c r="BV269" i="8" s="1"/>
  <c r="BI270" i="8"/>
  <c r="BV270" i="8" s="1"/>
  <c r="BI267" i="8"/>
  <c r="BV267" i="8" s="1"/>
  <c r="BI268" i="8"/>
  <c r="BV268" i="8" s="1"/>
  <c r="BI266" i="8"/>
  <c r="BV266" i="8" s="1"/>
  <c r="BI264" i="8"/>
  <c r="BV264" i="8" s="1"/>
  <c r="G22" i="16"/>
  <c r="G46" i="16"/>
  <c r="G17" i="16"/>
  <c r="G41" i="16"/>
  <c r="G76" i="16"/>
  <c r="G38" i="16"/>
  <c r="G71" i="16"/>
  <c r="G30" i="16"/>
  <c r="BI244" i="8"/>
  <c r="BV244" i="8" s="1"/>
  <c r="BI239" i="8"/>
  <c r="BV239" i="8" s="1"/>
  <c r="BI282" i="8"/>
  <c r="BV282" i="8" s="1"/>
  <c r="BI283" i="8"/>
  <c r="BV283" i="8" s="1"/>
  <c r="BI252" i="8"/>
  <c r="BV252" i="8" s="1"/>
  <c r="BI243" i="8"/>
  <c r="BV243" i="8" s="1"/>
  <c r="BI241" i="8"/>
  <c r="BV241" i="8" s="1"/>
  <c r="BI251" i="8"/>
  <c r="BV251" i="8" s="1"/>
  <c r="BI248" i="8"/>
  <c r="BV248" i="8" s="1"/>
  <c r="BI246" i="8"/>
  <c r="BV246" i="8" s="1"/>
  <c r="BI111" i="8"/>
  <c r="BV111" i="8" s="1"/>
  <c r="BI118" i="8"/>
  <c r="BV118" i="8" s="1"/>
  <c r="BI110" i="8"/>
  <c r="BV110" i="8" s="1"/>
  <c r="BI109" i="8"/>
  <c r="BV109" i="8" s="1"/>
  <c r="BI114" i="8"/>
  <c r="BV114" i="8" s="1"/>
  <c r="BI116" i="8"/>
  <c r="BV116" i="8" s="1"/>
  <c r="BI113" i="8"/>
  <c r="BV113" i="8" s="1"/>
  <c r="BI117" i="8"/>
  <c r="BV117" i="8" s="1"/>
  <c r="BI112" i="8"/>
  <c r="BV112" i="8" s="1"/>
  <c r="BI108" i="8"/>
  <c r="BV108" i="8" s="1"/>
  <c r="BI106" i="8"/>
  <c r="BV106" i="8" s="1"/>
  <c r="BI107" i="8"/>
  <c r="BV107" i="8" s="1"/>
  <c r="BI220" i="8"/>
  <c r="BV220" i="8" s="1"/>
  <c r="BI85" i="8"/>
  <c r="BV85" i="8" s="1"/>
  <c r="BI66" i="8"/>
  <c r="BV66" i="8" s="1"/>
  <c r="BI84" i="8"/>
  <c r="BV84" i="8" s="1"/>
  <c r="BI291" i="8"/>
  <c r="BV291" i="8" s="1"/>
  <c r="BI67" i="8"/>
  <c r="BV67" i="8" s="1"/>
  <c r="BI69" i="8"/>
  <c r="BV69" i="8" s="1"/>
  <c r="BI82" i="8"/>
  <c r="BV82" i="8" s="1"/>
  <c r="BI83" i="8"/>
  <c r="BV83" i="8" s="1"/>
  <c r="BI279" i="8"/>
  <c r="BV279" i="8" s="1"/>
  <c r="BI121" i="8"/>
  <c r="BV121" i="8" s="1"/>
  <c r="BI124" i="8"/>
  <c r="BV124" i="8" s="1"/>
  <c r="BI120" i="8"/>
  <c r="BV120" i="8" s="1"/>
  <c r="H13" i="16"/>
  <c r="H79" i="16"/>
  <c r="H39" i="16"/>
  <c r="H12" i="16"/>
  <c r="H15" i="16"/>
  <c r="H58" i="16"/>
  <c r="H56" i="16"/>
  <c r="H40" i="16"/>
  <c r="H18" i="16"/>
  <c r="H46" i="16"/>
  <c r="H7" i="16"/>
  <c r="H53" i="16"/>
  <c r="H29" i="16"/>
  <c r="H26" i="16"/>
  <c r="H30" i="16"/>
  <c r="H70" i="16"/>
  <c r="H37" i="16"/>
  <c r="H24" i="16"/>
  <c r="H67" i="16"/>
  <c r="H77" i="16"/>
  <c r="H62" i="16"/>
  <c r="H80" i="16"/>
  <c r="H65" i="16"/>
  <c r="H33" i="16"/>
  <c r="H16" i="16"/>
  <c r="H57" i="16"/>
  <c r="H31" i="16"/>
  <c r="H61" i="16"/>
  <c r="H74" i="16"/>
  <c r="H49" i="16"/>
  <c r="H35" i="16"/>
  <c r="H8" i="16"/>
  <c r="H64" i="16"/>
  <c r="H10" i="16"/>
  <c r="H52" i="16"/>
  <c r="H17" i="16"/>
  <c r="H59" i="16"/>
  <c r="H63" i="16"/>
  <c r="H34" i="16"/>
  <c r="H43" i="16"/>
  <c r="H32" i="16"/>
  <c r="H45" i="16"/>
  <c r="H60" i="16"/>
  <c r="H69" i="16"/>
  <c r="H23" i="16"/>
  <c r="H55" i="16"/>
  <c r="H47" i="16"/>
  <c r="H14" i="16"/>
  <c r="H72" i="16"/>
  <c r="H75" i="16"/>
  <c r="H76" i="16"/>
  <c r="H78" i="16"/>
  <c r="H48" i="16"/>
  <c r="H25" i="16"/>
  <c r="H42" i="16"/>
  <c r="H41" i="16"/>
  <c r="H44" i="16"/>
  <c r="H27" i="16"/>
  <c r="H22" i="16"/>
  <c r="H50" i="16"/>
  <c r="H28" i="16"/>
  <c r="H20" i="16"/>
  <c r="H71" i="16"/>
  <c r="H38" i="16"/>
  <c r="H11" i="16"/>
  <c r="H73" i="16"/>
  <c r="H19" i="16"/>
  <c r="H9" i="16"/>
  <c r="H68" i="16"/>
  <c r="H54" i="16"/>
  <c r="G62" i="16"/>
  <c r="G55" i="16"/>
  <c r="G37" i="16"/>
  <c r="G75" i="16"/>
  <c r="G80" i="16"/>
  <c r="G61" i="16"/>
  <c r="G47" i="16"/>
  <c r="G74" i="16"/>
  <c r="G15" i="16"/>
  <c r="G39" i="16"/>
  <c r="BI103" i="8"/>
  <c r="BV103" i="8" s="1"/>
  <c r="BI100" i="8"/>
  <c r="BV100" i="8" s="1"/>
  <c r="BI101" i="8"/>
  <c r="BV101" i="8" s="1"/>
  <c r="BI102" i="8"/>
  <c r="BV102" i="8" s="1"/>
  <c r="BI97" i="8"/>
  <c r="BV97" i="8" s="1"/>
  <c r="BI99" i="8"/>
  <c r="BV99" i="8" s="1"/>
  <c r="BI98" i="8"/>
  <c r="BV98" i="8" s="1"/>
  <c r="G32" i="16"/>
  <c r="G10" i="16"/>
  <c r="G65" i="16"/>
  <c r="G68" i="16"/>
  <c r="G69" i="16"/>
  <c r="G28" i="16"/>
  <c r="G53" i="16"/>
  <c r="G52" i="16"/>
  <c r="BI214" i="8"/>
  <c r="BV214" i="8" s="1"/>
  <c r="BI209" i="8"/>
  <c r="BV209" i="8" s="1"/>
  <c r="BI215" i="8"/>
  <c r="BV215" i="8" s="1"/>
  <c r="BI208" i="8"/>
  <c r="BV208" i="8" s="1"/>
  <c r="BI218" i="8"/>
  <c r="BV218" i="8" s="1"/>
  <c r="BI217" i="8"/>
  <c r="BV217" i="8" s="1"/>
  <c r="BI211" i="8"/>
  <c r="BV211" i="8" s="1"/>
  <c r="BI207" i="8"/>
  <c r="BV207" i="8" s="1"/>
  <c r="BI216" i="8"/>
  <c r="BV216" i="8" s="1"/>
  <c r="G57" i="16"/>
  <c r="G49" i="16"/>
  <c r="G43" i="16"/>
  <c r="G70" i="16"/>
  <c r="G23" i="16"/>
  <c r="G34" i="16"/>
  <c r="G16" i="16"/>
  <c r="G42" i="16"/>
  <c r="G14" i="16"/>
  <c r="G9" i="16"/>
  <c r="BI139" i="8"/>
  <c r="BV139" i="8" s="1"/>
  <c r="BI141" i="8"/>
  <c r="BV141" i="8" s="1"/>
  <c r="BI148" i="8"/>
  <c r="BV148" i="8" s="1"/>
  <c r="BI154" i="8"/>
  <c r="BV154" i="8" s="1"/>
  <c r="BI135" i="8"/>
  <c r="BV135" i="8" s="1"/>
  <c r="BI163" i="8"/>
  <c r="BV163" i="8" s="1"/>
  <c r="BI130" i="8"/>
  <c r="BV130" i="8" s="1"/>
  <c r="BI150" i="8"/>
  <c r="BV150" i="8" s="1"/>
  <c r="BI142" i="8"/>
  <c r="BV142" i="8" s="1"/>
  <c r="BI149" i="8"/>
  <c r="BV149" i="8" s="1"/>
  <c r="BI137" i="8"/>
  <c r="BV137" i="8" s="1"/>
  <c r="BI160" i="8"/>
  <c r="BV160" i="8" s="1"/>
  <c r="BI94" i="8"/>
  <c r="BV94" i="8" s="1"/>
  <c r="BI89" i="8"/>
  <c r="BV89" i="8" s="1"/>
  <c r="BI277" i="8"/>
  <c r="BV277" i="8" s="1"/>
  <c r="BI96" i="8"/>
  <c r="BV96" i="8" s="1"/>
  <c r="BI284" i="8"/>
  <c r="BV284" i="8" s="1"/>
  <c r="BI90" i="8"/>
  <c r="BV90" i="8" s="1"/>
  <c r="BI92" i="8"/>
  <c r="BV92" i="8" s="1"/>
  <c r="BI219" i="8"/>
  <c r="BV219" i="8" s="1"/>
  <c r="BI198" i="8"/>
  <c r="BV198" i="8" s="1"/>
  <c r="BI204" i="8"/>
  <c r="BV204" i="8" s="1"/>
  <c r="BI212" i="8"/>
  <c r="BV212" i="8" s="1"/>
  <c r="BI202" i="8"/>
  <c r="BV202" i="8" s="1"/>
  <c r="BI200" i="8"/>
  <c r="BV200" i="8" s="1"/>
  <c r="BI95" i="8"/>
  <c r="BV95" i="8" s="1"/>
  <c r="BI104" i="8"/>
  <c r="BV104" i="8" s="1"/>
  <c r="BI105" i="8"/>
  <c r="BV105" i="8" s="1"/>
  <c r="BI61" i="8"/>
  <c r="BV61" i="8" s="1"/>
  <c r="BI60" i="8"/>
  <c r="BV60" i="8" s="1"/>
  <c r="BI159" i="8"/>
  <c r="BV159" i="8" s="1"/>
  <c r="BI156" i="8"/>
  <c r="BV156" i="8" s="1"/>
  <c r="BI162" i="8"/>
  <c r="BV162" i="8" s="1"/>
  <c r="BI153" i="8"/>
  <c r="BV153" i="8" s="1"/>
  <c r="BI245" i="8"/>
  <c r="BV245" i="8" s="1"/>
  <c r="BI242" i="8"/>
  <c r="BV242" i="8" s="1"/>
  <c r="BI247" i="8"/>
  <c r="BV247" i="8" s="1"/>
  <c r="BI240" i="8"/>
  <c r="BV240" i="8" s="1"/>
  <c r="G56" i="16"/>
  <c r="G78" i="16"/>
  <c r="G33" i="16"/>
  <c r="G72" i="16"/>
  <c r="G40" i="16"/>
  <c r="G63" i="16"/>
  <c r="H112" i="9"/>
  <c r="F83" i="9"/>
  <c r="F120" i="9"/>
  <c r="F69" i="9"/>
  <c r="F77" i="9"/>
  <c r="F119" i="9"/>
  <c r="F70" i="9"/>
  <c r="F43" i="9"/>
  <c r="F102" i="9"/>
  <c r="F76" i="14"/>
  <c r="F72" i="14"/>
  <c r="F87" i="14"/>
  <c r="F73" i="9"/>
  <c r="F22" i="9"/>
  <c r="F74" i="14"/>
  <c r="F124" i="9"/>
  <c r="F40" i="14"/>
  <c r="F53" i="14"/>
  <c r="F49" i="9"/>
  <c r="F82" i="14"/>
  <c r="F58" i="9"/>
  <c r="F78" i="9"/>
  <c r="F108" i="9"/>
  <c r="F75" i="9"/>
  <c r="F65" i="9"/>
  <c r="F117" i="9"/>
  <c r="F50" i="9"/>
  <c r="F68" i="9"/>
  <c r="F24" i="9"/>
  <c r="F10" i="14"/>
  <c r="F65" i="14"/>
  <c r="F79" i="14"/>
  <c r="F43" i="14"/>
  <c r="F18" i="14"/>
  <c r="F31" i="14"/>
  <c r="F116" i="9"/>
  <c r="F123" i="9"/>
  <c r="F35" i="14"/>
  <c r="F48" i="14"/>
  <c r="F28" i="14"/>
  <c r="F69" i="14"/>
  <c r="F56" i="14"/>
  <c r="F73" i="14"/>
  <c r="F78" i="14"/>
  <c r="F76" i="9"/>
  <c r="F67" i="9"/>
  <c r="F113" i="9"/>
  <c r="F61" i="9"/>
  <c r="F105" i="9"/>
  <c r="F48" i="9"/>
  <c r="F40" i="9"/>
  <c r="F44" i="9"/>
  <c r="F38" i="9"/>
  <c r="F15" i="14"/>
  <c r="F84" i="14"/>
  <c r="F30" i="14"/>
  <c r="F75" i="14"/>
  <c r="F32" i="14"/>
  <c r="F89" i="14"/>
  <c r="F37" i="14"/>
  <c r="F41" i="14"/>
  <c r="F91" i="14"/>
  <c r="F52" i="14"/>
  <c r="F85" i="14"/>
  <c r="F92" i="9"/>
  <c r="F62" i="9"/>
  <c r="F103" i="9"/>
  <c r="F110" i="9"/>
  <c r="F59" i="9"/>
  <c r="F84" i="9"/>
  <c r="F27" i="9"/>
  <c r="F35" i="9"/>
  <c r="F42" i="9"/>
  <c r="F25" i="14"/>
  <c r="F89" i="9"/>
  <c r="F29" i="9"/>
  <c r="F39" i="9"/>
  <c r="F56" i="9"/>
  <c r="F58" i="14"/>
  <c r="F95" i="14"/>
  <c r="F14" i="14"/>
  <c r="F27" i="14"/>
  <c r="F12" i="14"/>
  <c r="F46" i="14"/>
  <c r="F109" i="9"/>
  <c r="F28" i="9"/>
  <c r="F62" i="14"/>
  <c r="F54" i="14"/>
  <c r="F114" i="9"/>
  <c r="F60" i="9"/>
  <c r="F91" i="9"/>
  <c r="F100" i="9"/>
  <c r="F54" i="9"/>
  <c r="F88" i="9"/>
  <c r="F25" i="9"/>
  <c r="F33" i="9"/>
  <c r="F71" i="14"/>
  <c r="F57" i="14"/>
  <c r="F107" i="9"/>
  <c r="F115" i="9"/>
  <c r="F90" i="9"/>
  <c r="F98" i="9"/>
  <c r="F86" i="14"/>
  <c r="F59" i="14"/>
  <c r="F26" i="14"/>
  <c r="F29" i="14"/>
  <c r="F39" i="14"/>
  <c r="F13" i="14"/>
  <c r="F8" i="14"/>
  <c r="F101" i="9"/>
  <c r="F64" i="14"/>
  <c r="F70" i="14"/>
  <c r="F20" i="14"/>
  <c r="F112" i="9"/>
  <c r="F57" i="9"/>
  <c r="F87" i="9"/>
  <c r="F95" i="9"/>
  <c r="F52" i="9"/>
  <c r="F37" i="9"/>
  <c r="F23" i="9"/>
  <c r="F31" i="9"/>
  <c r="F67" i="14"/>
  <c r="F30" i="9"/>
  <c r="F68" i="14"/>
  <c r="F72" i="9"/>
  <c r="F106" i="9"/>
  <c r="F63" i="14"/>
  <c r="F17" i="14"/>
  <c r="F50" i="14"/>
  <c r="F19" i="14"/>
  <c r="F80" i="14"/>
  <c r="F61" i="14"/>
  <c r="F118" i="9"/>
  <c r="F90" i="14"/>
  <c r="F83" i="14"/>
  <c r="F60" i="14"/>
  <c r="F97" i="9"/>
  <c r="F53" i="9"/>
  <c r="F85" i="9"/>
  <c r="F93" i="9"/>
  <c r="F125" i="9"/>
  <c r="F34" i="9"/>
  <c r="F86" i="9"/>
  <c r="F74" i="9"/>
  <c r="F44" i="14"/>
  <c r="F47" i="9"/>
  <c r="F55" i="14"/>
  <c r="F99" i="9"/>
  <c r="F7" i="14"/>
  <c r="F11" i="14"/>
  <c r="F33" i="14"/>
  <c r="F34" i="14"/>
  <c r="F47" i="14"/>
  <c r="F45" i="14"/>
  <c r="F49" i="14"/>
  <c r="F9" i="14"/>
  <c r="F42" i="14"/>
  <c r="F88" i="14"/>
  <c r="F77" i="14"/>
  <c r="F92" i="14"/>
  <c r="F94" i="14"/>
  <c r="F94" i="9"/>
  <c r="F122" i="9"/>
  <c r="F71" i="9"/>
  <c r="F79" i="9"/>
  <c r="F121" i="9"/>
  <c r="F32" i="9"/>
  <c r="F45" i="9"/>
  <c r="F26" i="9"/>
  <c r="F16" i="14"/>
  <c r="F63" i="9"/>
  <c r="F64" i="9"/>
  <c r="F82" i="9"/>
  <c r="F38" i="14"/>
  <c r="F55" i="9"/>
  <c r="F23" i="14"/>
  <c r="F22" i="14"/>
  <c r="F46" i="9"/>
  <c r="F24" i="14"/>
  <c r="F93" i="14"/>
  <c r="F80" i="9"/>
  <c r="F104" i="9"/>
  <c r="F41" i="9"/>
  <c r="G114" i="9"/>
  <c r="G60" i="9"/>
  <c r="G91" i="9"/>
  <c r="G95" i="9"/>
  <c r="G125" i="9"/>
  <c r="G74" i="9"/>
  <c r="G43" i="9"/>
  <c r="G42" i="9"/>
  <c r="G42" i="14"/>
  <c r="G77" i="14"/>
  <c r="G80" i="9"/>
  <c r="G107" i="9"/>
  <c r="G98" i="9"/>
  <c r="G47" i="9"/>
  <c r="G18" i="14"/>
  <c r="G71" i="14"/>
  <c r="G45" i="14"/>
  <c r="G88" i="14"/>
  <c r="G94" i="14"/>
  <c r="G28" i="9"/>
  <c r="G56" i="14"/>
  <c r="G112" i="9"/>
  <c r="G57" i="9"/>
  <c r="G87" i="9"/>
  <c r="G93" i="9"/>
  <c r="G121" i="9"/>
  <c r="G70" i="9"/>
  <c r="G40" i="9"/>
  <c r="G37" i="9"/>
  <c r="G99" i="9"/>
  <c r="G56" i="9"/>
  <c r="G55" i="9"/>
  <c r="G82" i="14"/>
  <c r="G82" i="9"/>
  <c r="G25" i="14"/>
  <c r="G62" i="14"/>
  <c r="G12" i="14"/>
  <c r="G41" i="14"/>
  <c r="G40" i="14"/>
  <c r="G22" i="9"/>
  <c r="G15" i="14"/>
  <c r="G92" i="14"/>
  <c r="G92" i="9"/>
  <c r="G67" i="9"/>
  <c r="G74" i="14"/>
  <c r="G97" i="9"/>
  <c r="G53" i="9"/>
  <c r="G85" i="9"/>
  <c r="G79" i="9"/>
  <c r="G119" i="9"/>
  <c r="G68" i="9"/>
  <c r="G35" i="9"/>
  <c r="G34" i="9"/>
  <c r="G124" i="9"/>
  <c r="G116" i="9"/>
  <c r="G123" i="9"/>
  <c r="G65" i="14"/>
  <c r="G47" i="14"/>
  <c r="G32" i="14"/>
  <c r="G48" i="14"/>
  <c r="G57" i="14"/>
  <c r="G46" i="9"/>
  <c r="G91" i="14"/>
  <c r="G84" i="14"/>
  <c r="G54" i="14"/>
  <c r="G104" i="9"/>
  <c r="G41" i="9"/>
  <c r="G94" i="9"/>
  <c r="G50" i="9"/>
  <c r="G71" i="9"/>
  <c r="G77" i="9"/>
  <c r="G105" i="9"/>
  <c r="G52" i="9"/>
  <c r="G33" i="9"/>
  <c r="G32" i="9"/>
  <c r="G58" i="14"/>
  <c r="G72" i="14"/>
  <c r="G9" i="14"/>
  <c r="G17" i="14"/>
  <c r="G87" i="14"/>
  <c r="G44" i="14"/>
  <c r="G52" i="14"/>
  <c r="G49" i="14"/>
  <c r="G37" i="14"/>
  <c r="G14" i="14"/>
  <c r="G64" i="14"/>
  <c r="G58" i="9"/>
  <c r="G95" i="14"/>
  <c r="G93" i="14"/>
  <c r="G101" i="9"/>
  <c r="G83" i="9"/>
  <c r="G122" i="9"/>
  <c r="G69" i="9"/>
  <c r="G65" i="9"/>
  <c r="G48" i="9"/>
  <c r="G27" i="9"/>
  <c r="G31" i="9"/>
  <c r="G29" i="9"/>
  <c r="G68" i="14"/>
  <c r="G86" i="14"/>
  <c r="G63" i="14"/>
  <c r="G67" i="14"/>
  <c r="G10" i="14"/>
  <c r="G24" i="14"/>
  <c r="G35" i="14"/>
  <c r="G20" i="14"/>
  <c r="G80" i="14"/>
  <c r="G46" i="14"/>
  <c r="G31" i="14"/>
  <c r="G75" i="9"/>
  <c r="G89" i="14"/>
  <c r="G90" i="14"/>
  <c r="G78" i="9"/>
  <c r="G120" i="9"/>
  <c r="G113" i="9"/>
  <c r="G61" i="9"/>
  <c r="G102" i="9"/>
  <c r="G25" i="9"/>
  <c r="G44" i="9"/>
  <c r="G72" i="9"/>
  <c r="G76" i="14"/>
  <c r="G16" i="14"/>
  <c r="G30" i="9"/>
  <c r="G30" i="14"/>
  <c r="G69" i="14"/>
  <c r="G39" i="14"/>
  <c r="G29" i="14"/>
  <c r="G27" i="14"/>
  <c r="G73" i="9"/>
  <c r="G55" i="14"/>
  <c r="G75" i="14"/>
  <c r="G59" i="14"/>
  <c r="G70" i="14"/>
  <c r="G79" i="14"/>
  <c r="G89" i="9"/>
  <c r="G76" i="9"/>
  <c r="G108" i="9"/>
  <c r="G110" i="9"/>
  <c r="G59" i="9"/>
  <c r="G88" i="9"/>
  <c r="G23" i="9"/>
  <c r="G26" i="9"/>
  <c r="G11" i="14"/>
  <c r="G19" i="14"/>
  <c r="G78" i="14"/>
  <c r="G64" i="9"/>
  <c r="G28" i="14"/>
  <c r="G106" i="9"/>
  <c r="G7" i="14"/>
  <c r="G50" i="14"/>
  <c r="G61" i="14"/>
  <c r="G38" i="14"/>
  <c r="G8" i="14"/>
  <c r="G34" i="14"/>
  <c r="G23" i="14"/>
  <c r="G49" i="9"/>
  <c r="G84" i="9"/>
  <c r="G85" i="14"/>
  <c r="G33" i="14"/>
  <c r="G62" i="9"/>
  <c r="G103" i="9"/>
  <c r="G100" i="9"/>
  <c r="G54" i="9"/>
  <c r="G86" i="9"/>
  <c r="G45" i="9"/>
  <c r="G24" i="9"/>
  <c r="G83" i="14"/>
  <c r="G73" i="14"/>
  <c r="G38" i="9"/>
  <c r="G63" i="9"/>
  <c r="G117" i="9"/>
  <c r="G39" i="9"/>
  <c r="G60" i="14"/>
  <c r="G115" i="9"/>
  <c r="G43" i="14"/>
  <c r="G90" i="9"/>
  <c r="G26" i="14"/>
  <c r="G13" i="14"/>
  <c r="G22" i="14"/>
  <c r="G118" i="9"/>
  <c r="G109" i="9"/>
  <c r="G53" i="14"/>
  <c r="H122" i="9"/>
  <c r="H120" i="9"/>
  <c r="H108" i="9"/>
  <c r="H92" i="9"/>
  <c r="H103" i="9"/>
  <c r="H91" i="9"/>
  <c r="H71" i="9"/>
  <c r="H69" i="9"/>
  <c r="H101" i="9"/>
  <c r="H113" i="9"/>
  <c r="H110" i="9"/>
  <c r="H100" i="9"/>
  <c r="H95" i="9"/>
  <c r="H93" i="9"/>
  <c r="H79" i="9"/>
  <c r="H77" i="9"/>
  <c r="H65" i="9"/>
  <c r="H61" i="9"/>
  <c r="H59" i="9"/>
  <c r="H121" i="9"/>
  <c r="H119" i="9"/>
  <c r="H105" i="9"/>
  <c r="H117" i="9"/>
  <c r="H102" i="9"/>
  <c r="H74" i="9"/>
  <c r="H70" i="9"/>
  <c r="H68" i="9"/>
  <c r="H97" i="9"/>
  <c r="H52" i="9"/>
  <c r="H50" i="9"/>
  <c r="H48" i="9"/>
  <c r="H27" i="9"/>
  <c r="H25" i="9"/>
  <c r="H23" i="9"/>
  <c r="H78" i="9"/>
  <c r="H45" i="9"/>
  <c r="H43" i="9"/>
  <c r="H114" i="9"/>
  <c r="H60" i="9"/>
  <c r="H40" i="9"/>
  <c r="H35" i="9"/>
  <c r="H33" i="9"/>
  <c r="H31" i="9"/>
  <c r="H94" i="9"/>
  <c r="H53" i="9"/>
  <c r="H34" i="9"/>
  <c r="H76" i="9"/>
  <c r="H26" i="9"/>
  <c r="H24" i="9"/>
  <c r="H22" i="9"/>
  <c r="H37" i="9"/>
  <c r="H32" i="9"/>
  <c r="H57" i="9"/>
  <c r="H44" i="9"/>
  <c r="H42" i="9"/>
  <c r="H62" i="9"/>
  <c r="H54" i="9"/>
  <c r="H29" i="9"/>
  <c r="H39" i="9"/>
  <c r="H80" i="9"/>
  <c r="H17" i="14"/>
  <c r="H56" i="9"/>
  <c r="H55" i="9"/>
  <c r="H90" i="9"/>
  <c r="H11" i="14"/>
  <c r="H56" i="14"/>
  <c r="H19" i="14"/>
  <c r="H38" i="9"/>
  <c r="H63" i="9"/>
  <c r="H106" i="9"/>
  <c r="H73" i="9"/>
  <c r="H124" i="9"/>
  <c r="H68" i="14"/>
  <c r="H73" i="14"/>
  <c r="H28" i="14"/>
  <c r="H98" i="9"/>
  <c r="H72" i="9"/>
  <c r="H116" i="9"/>
  <c r="H86" i="14"/>
  <c r="H77" i="14"/>
  <c r="H31" i="14"/>
  <c r="H87" i="14"/>
  <c r="H18" i="14"/>
  <c r="H76" i="14"/>
  <c r="H46" i="9"/>
  <c r="H49" i="14"/>
  <c r="H91" i="14"/>
  <c r="H64" i="9"/>
  <c r="H47" i="9"/>
  <c r="H115" i="9"/>
  <c r="H9" i="14"/>
  <c r="H72" i="14"/>
  <c r="H60" i="14"/>
  <c r="H125" i="9"/>
  <c r="H30" i="9"/>
  <c r="H107" i="9"/>
  <c r="H58" i="14"/>
  <c r="H12" i="14"/>
  <c r="H63" i="14"/>
  <c r="H8" i="14"/>
  <c r="H15" i="14"/>
  <c r="H16" i="14"/>
  <c r="H34" i="14"/>
  <c r="H27" i="14"/>
  <c r="H61" i="14"/>
  <c r="H30" i="14"/>
  <c r="H43" i="14"/>
  <c r="H44" i="14"/>
  <c r="H42" i="14"/>
  <c r="H59" i="14"/>
  <c r="H14" i="14"/>
  <c r="H99" i="9"/>
  <c r="H22" i="14"/>
  <c r="H71" i="14"/>
  <c r="H48" i="14"/>
  <c r="H32" i="14"/>
  <c r="H20" i="14"/>
  <c r="H35" i="14"/>
  <c r="H37" i="14"/>
  <c r="H64" i="14"/>
  <c r="H89" i="14"/>
  <c r="H13" i="14"/>
  <c r="H7" i="14"/>
  <c r="H38" i="14"/>
  <c r="H62" i="14"/>
  <c r="H39" i="14"/>
  <c r="H57" i="14"/>
  <c r="H41" i="14"/>
  <c r="H10" i="14"/>
  <c r="H23" i="14"/>
  <c r="H29" i="14"/>
  <c r="H40" i="14"/>
  <c r="H53" i="14"/>
  <c r="H75" i="14"/>
  <c r="H33" i="14"/>
  <c r="H45" i="14"/>
  <c r="H80" i="14"/>
  <c r="H123" i="9"/>
  <c r="H69" i="14"/>
  <c r="H84" i="14"/>
  <c r="H85" i="14"/>
  <c r="H54" i="14"/>
  <c r="H24" i="14"/>
  <c r="H26" i="14"/>
  <c r="H25" i="14"/>
  <c r="H104" i="9"/>
  <c r="H58" i="9"/>
  <c r="H50" i="14"/>
  <c r="H55" i="14"/>
  <c r="H70" i="14"/>
  <c r="H78" i="14"/>
  <c r="H92" i="14"/>
  <c r="H52" i="14"/>
  <c r="H95" i="14"/>
  <c r="H83" i="14"/>
  <c r="H75" i="9"/>
  <c r="H28" i="9"/>
  <c r="H46" i="14"/>
  <c r="H65" i="14"/>
  <c r="H41" i="9"/>
  <c r="H47" i="14"/>
  <c r="H90" i="14"/>
  <c r="H67" i="14"/>
  <c r="H74" i="14"/>
  <c r="H67" i="9"/>
  <c r="H118" i="9"/>
  <c r="H88" i="14"/>
  <c r="H82" i="14"/>
  <c r="H94" i="14"/>
  <c r="H49" i="9"/>
  <c r="H93" i="14"/>
  <c r="H79" i="14"/>
  <c r="H109" i="9"/>
  <c r="H89" i="9"/>
  <c r="H20" i="9"/>
  <c r="H18" i="9"/>
  <c r="H16" i="9"/>
  <c r="H14" i="9"/>
  <c r="H12" i="9"/>
  <c r="H10" i="9"/>
  <c r="H8" i="9"/>
  <c r="H13" i="9"/>
  <c r="H11" i="9"/>
  <c r="H9" i="9"/>
  <c r="H7" i="9"/>
  <c r="H19" i="9"/>
  <c r="H17" i="9"/>
  <c r="H15" i="9"/>
  <c r="F12" i="9"/>
  <c r="F17" i="9"/>
  <c r="F10" i="9"/>
  <c r="F7" i="9"/>
  <c r="F8" i="9"/>
  <c r="F15" i="9"/>
  <c r="F20" i="9"/>
  <c r="F13" i="9"/>
  <c r="F18" i="9"/>
  <c r="F11" i="9"/>
  <c r="F16" i="9"/>
  <c r="F9" i="9"/>
  <c r="F14" i="9"/>
  <c r="F19" i="9"/>
  <c r="G20" i="9"/>
  <c r="G17" i="9"/>
  <c r="G18" i="9"/>
  <c r="G15" i="9"/>
  <c r="G16" i="9"/>
  <c r="G13" i="9"/>
  <c r="G14" i="9"/>
  <c r="G11" i="9"/>
  <c r="G12" i="9"/>
  <c r="G9" i="9"/>
  <c r="G10" i="9"/>
  <c r="G7" i="9"/>
  <c r="G8" i="9"/>
  <c r="G19" i="9"/>
  <c r="BV115" i="8"/>
  <c r="BV123" i="8"/>
  <c r="BB26" i="7"/>
  <c r="BV249" i="8"/>
  <c r="BV213" i="8"/>
  <c r="BV210" i="8"/>
  <c r="BV68" i="8"/>
  <c r="BV201" i="8"/>
  <c r="BV199" i="8"/>
  <c r="BV196" i="8"/>
  <c r="BV93" i="8"/>
  <c r="BB27" i="7"/>
  <c r="BB51" i="7"/>
  <c r="BV265" i="8"/>
  <c r="BV77" i="8"/>
  <c r="BV78" i="8"/>
  <c r="BV86" i="8"/>
  <c r="BB15" i="7"/>
  <c r="BB40" i="7"/>
  <c r="BV263" i="8"/>
  <c r="BV172" i="8"/>
  <c r="BV122" i="8"/>
  <c r="BB8" i="7"/>
  <c r="BV134" i="8"/>
  <c r="BK55" i="8"/>
  <c r="BB36" i="7"/>
  <c r="BB52" i="7"/>
  <c r="BB49" i="7"/>
  <c r="BB58" i="7"/>
  <c r="BB57" i="7"/>
  <c r="BB10" i="7"/>
  <c r="BB14" i="7"/>
  <c r="AB291" i="8"/>
  <c r="AB283" i="8"/>
  <c r="BC60" i="7" s="1"/>
  <c r="AB278" i="8"/>
  <c r="AB266" i="8"/>
  <c r="BC53" i="7" s="1"/>
  <c r="AB279" i="8"/>
  <c r="AB267" i="8"/>
  <c r="BC54" i="7" s="1"/>
  <c r="AB264" i="8"/>
  <c r="AB269" i="8"/>
  <c r="BC56" i="7" s="1"/>
  <c r="AB252" i="8"/>
  <c r="BC39" i="7" s="1"/>
  <c r="AB247" i="8"/>
  <c r="BC34" i="7" s="1"/>
  <c r="AB245" i="8"/>
  <c r="BC32" i="7" s="1"/>
  <c r="AB240" i="8"/>
  <c r="AB237" i="8"/>
  <c r="BC24" i="7" s="1"/>
  <c r="AB268" i="8"/>
  <c r="BC55" i="7" s="1"/>
  <c r="AB216" i="8"/>
  <c r="AB239" i="8"/>
  <c r="AB243" i="8"/>
  <c r="BC30" i="7" s="1"/>
  <c r="AB242" i="8"/>
  <c r="BC29" i="7" s="1"/>
  <c r="AB232" i="8"/>
  <c r="BC19" i="7" s="1"/>
  <c r="AB228" i="8"/>
  <c r="AB236" i="8"/>
  <c r="BC23" i="7" s="1"/>
  <c r="AB214" i="8"/>
  <c r="AB246" i="8"/>
  <c r="BC33" i="7" s="1"/>
  <c r="AB225" i="8"/>
  <c r="BC12" i="7" s="1"/>
  <c r="AB229" i="8"/>
  <c r="BC16" i="7" s="1"/>
  <c r="AB186" i="8"/>
  <c r="AB209" i="8"/>
  <c r="AB211" i="8"/>
  <c r="AB179" i="8"/>
  <c r="AB170" i="8"/>
  <c r="AB163" i="8"/>
  <c r="AB161" i="8"/>
  <c r="AB155" i="8"/>
  <c r="AB173" i="8"/>
  <c r="AB168" i="8"/>
  <c r="AB167" i="8"/>
  <c r="AB156" i="8"/>
  <c r="AB150" i="8"/>
  <c r="AB138" i="8"/>
  <c r="AB165" i="8"/>
  <c r="AB139" i="8"/>
  <c r="AB133" i="8"/>
  <c r="AB151" i="8"/>
  <c r="AB157" i="8"/>
  <c r="AB149" i="8"/>
  <c r="AB137" i="8"/>
  <c r="AB119" i="8"/>
  <c r="AB130" i="8"/>
  <c r="AB129" i="8"/>
  <c r="AB125" i="8"/>
  <c r="AB162" i="8"/>
  <c r="AB140" i="8"/>
  <c r="AB86" i="8"/>
  <c r="AB96" i="8"/>
  <c r="AB111" i="8"/>
  <c r="AB85" i="8"/>
  <c r="AC55" i="8"/>
  <c r="AC256" i="8" s="1"/>
  <c r="AB66" i="8"/>
  <c r="AB63" i="8"/>
  <c r="AB62" i="8"/>
  <c r="AB56" i="8"/>
  <c r="AB88" i="8"/>
  <c r="AB98" i="8"/>
  <c r="AB116" i="8"/>
  <c r="AB128" i="8"/>
  <c r="AB176" i="8"/>
  <c r="AB198" i="8"/>
  <c r="AB64" i="8"/>
  <c r="AB94" i="8"/>
  <c r="AB99" i="8"/>
  <c r="AB132" i="8"/>
  <c r="AB158" i="8"/>
  <c r="AB153" i="8"/>
  <c r="AB169" i="8"/>
  <c r="AB58" i="8"/>
  <c r="AB95" i="8"/>
  <c r="AB108" i="8"/>
  <c r="AB120" i="8"/>
  <c r="AB100" i="8"/>
  <c r="AB171" i="8"/>
  <c r="AB202" i="8"/>
  <c r="AB174" i="8"/>
  <c r="AB193" i="8"/>
  <c r="AB97" i="8"/>
  <c r="AB126" i="8"/>
  <c r="AB127" i="8"/>
  <c r="AB154" i="8"/>
  <c r="AB166" i="8"/>
  <c r="AB187" i="8"/>
  <c r="AB194" i="8"/>
  <c r="AB89" i="8"/>
  <c r="AB124" i="8"/>
  <c r="AB160" i="8"/>
  <c r="AB189" i="8"/>
  <c r="AB195" i="8"/>
  <c r="AB203" i="8"/>
  <c r="AB61" i="8"/>
  <c r="AB110" i="8"/>
  <c r="AB134" i="8"/>
  <c r="AB164" i="8"/>
  <c r="AB59" i="8"/>
  <c r="AB57" i="8"/>
  <c r="AB93" i="8"/>
  <c r="AB131" i="8"/>
  <c r="AB135" i="8"/>
  <c r="AB144" i="8"/>
  <c r="AB142" i="8"/>
  <c r="AB60" i="8"/>
  <c r="AB141" i="8"/>
  <c r="AB136" i="8"/>
  <c r="AB159" i="8"/>
  <c r="AB152" i="8"/>
  <c r="AB196" i="8"/>
  <c r="AB178" i="8"/>
  <c r="AB191" i="8"/>
  <c r="AB192" i="8"/>
  <c r="AB224" i="8"/>
  <c r="BC11" i="7" s="1"/>
  <c r="AB259" i="8"/>
  <c r="BC45" i="7" s="1"/>
  <c r="BC42" i="7"/>
  <c r="AB235" i="8"/>
  <c r="BC22" i="7" s="1"/>
  <c r="AB234" i="8"/>
  <c r="BC21" i="7" s="1"/>
  <c r="AB253" i="8"/>
  <c r="AB208" i="8"/>
  <c r="AB257" i="8"/>
  <c r="BC43" i="7" s="1"/>
  <c r="AB190" i="8"/>
  <c r="AB215" i="8"/>
  <c r="AB221" i="8"/>
  <c r="AB238" i="8"/>
  <c r="BC25" i="7" s="1"/>
  <c r="AB288" i="8"/>
  <c r="AB286" i="8"/>
  <c r="BC61" i="7" s="1"/>
  <c r="AB244" i="8"/>
  <c r="BC31" i="7" s="1"/>
  <c r="AB263" i="8"/>
  <c r="AB200" i="8"/>
  <c r="AB205" i="8"/>
  <c r="AB241" i="8"/>
  <c r="BC28" i="7" s="1"/>
  <c r="AB261" i="8"/>
  <c r="BC47" i="7" s="1"/>
  <c r="AB294" i="8"/>
  <c r="AB274" i="8"/>
  <c r="AB284" i="8"/>
  <c r="AB197" i="8"/>
  <c r="AB212" i="8"/>
  <c r="AB207" i="8"/>
  <c r="AB231" i="8"/>
  <c r="BC18" i="7" s="1"/>
  <c r="AB230" i="8"/>
  <c r="BC17" i="7" s="1"/>
  <c r="AB222" i="8"/>
  <c r="AB226" i="8"/>
  <c r="BC13" i="7" s="1"/>
  <c r="AB260" i="8"/>
  <c r="BC46" i="7" s="1"/>
  <c r="AB271" i="8"/>
  <c r="AB287" i="8"/>
  <c r="BC62" i="7" s="1"/>
  <c r="AB254" i="8"/>
  <c r="BC41" i="7" s="1"/>
  <c r="AB177" i="8"/>
  <c r="AB233" i="8"/>
  <c r="BC20" i="7" s="1"/>
  <c r="AB258" i="8"/>
  <c r="BC44" i="7" s="1"/>
  <c r="AB262" i="8"/>
  <c r="BC48" i="7" s="1"/>
  <c r="AB273" i="8"/>
  <c r="AB270" i="8"/>
  <c r="AB250" i="8"/>
  <c r="BJ256" i="8" s="1"/>
  <c r="BW256" i="8" s="1"/>
  <c r="AB285" i="8"/>
  <c r="AB147" i="8"/>
  <c r="AB104" i="8"/>
  <c r="AB74" i="8"/>
  <c r="AB172" i="8"/>
  <c r="AB281" i="8"/>
  <c r="AB248" i="8"/>
  <c r="BC35" i="7" s="1"/>
  <c r="AB217" i="8"/>
  <c r="AB117" i="8"/>
  <c r="AB112" i="8"/>
  <c r="AB102" i="8"/>
  <c r="AB122" i="8"/>
  <c r="AB114" i="8"/>
  <c r="AB71" i="8"/>
  <c r="BJ80" i="8" s="1"/>
  <c r="BW80" i="8" s="1"/>
  <c r="AB107" i="8"/>
  <c r="AB113" i="8"/>
  <c r="AB84" i="8"/>
  <c r="AB218" i="8"/>
  <c r="AB184" i="8"/>
  <c r="AB213" i="8"/>
  <c r="AB272" i="8"/>
  <c r="AB82" i="8"/>
  <c r="AB105" i="8"/>
  <c r="AB277" i="8"/>
  <c r="AB282" i="8"/>
  <c r="BC59" i="7" s="1"/>
  <c r="AB219" i="8"/>
  <c r="AB201" i="8"/>
  <c r="AB76" i="8"/>
  <c r="AB92" i="8"/>
  <c r="AB103" i="8"/>
  <c r="AB78" i="8"/>
  <c r="AB106" i="8"/>
  <c r="AB181" i="8"/>
  <c r="AB251" i="8"/>
  <c r="BC37" i="7" s="1"/>
  <c r="AB275" i="8"/>
  <c r="AB206" i="8"/>
  <c r="BC50" i="7"/>
  <c r="AB182" i="8"/>
  <c r="AB67" i="8"/>
  <c r="AB77" i="8"/>
  <c r="AB65" i="8"/>
  <c r="AB90" i="8"/>
  <c r="AB101" i="8"/>
  <c r="BC38" i="7"/>
  <c r="AB289" i="8"/>
  <c r="AB276" i="8"/>
  <c r="AB143" i="8"/>
  <c r="AB69" i="8"/>
  <c r="AB180" i="8"/>
  <c r="AB118" i="8"/>
  <c r="AB123" i="8"/>
  <c r="AB121" i="8"/>
  <c r="AB220" i="8"/>
  <c r="AB148" i="8"/>
  <c r="AB87" i="8"/>
  <c r="AB204" i="8"/>
  <c r="AB223" i="8"/>
  <c r="AB175" i="8"/>
  <c r="AB227" i="8"/>
  <c r="AB280" i="8"/>
  <c r="AB83" i="8"/>
  <c r="AG65" i="27" l="1"/>
  <c r="V65" i="27"/>
  <c r="S15" i="27"/>
  <c r="AO15" i="27" s="1"/>
  <c r="V15" i="27"/>
  <c r="BJ188" i="8"/>
  <c r="BW188" i="8" s="1"/>
  <c r="AC183" i="8"/>
  <c r="AC188" i="8"/>
  <c r="BJ183" i="8"/>
  <c r="BW183" i="8" s="1"/>
  <c r="AC146" i="8"/>
  <c r="AC185" i="8"/>
  <c r="BJ185" i="8"/>
  <c r="BW185" i="8" s="1"/>
  <c r="G28" i="29"/>
  <c r="P37" i="24"/>
  <c r="P46" i="24"/>
  <c r="P10" i="24"/>
  <c r="P55" i="24"/>
  <c r="P19" i="24"/>
  <c r="I37" i="24"/>
  <c r="I10" i="24"/>
  <c r="I19" i="24"/>
  <c r="I46" i="24"/>
  <c r="I55" i="24"/>
  <c r="N28" i="24"/>
  <c r="N10" i="24"/>
  <c r="N37" i="24"/>
  <c r="N46" i="24"/>
  <c r="N55" i="24"/>
  <c r="N19" i="24"/>
  <c r="J28" i="24"/>
  <c r="J46" i="24"/>
  <c r="J10" i="24"/>
  <c r="J55" i="24"/>
  <c r="J19" i="24"/>
  <c r="J37" i="24"/>
  <c r="K10" i="24"/>
  <c r="K19" i="24"/>
  <c r="K55" i="24"/>
  <c r="K46" i="24"/>
  <c r="K37" i="24"/>
  <c r="M19" i="24"/>
  <c r="M46" i="24"/>
  <c r="M10" i="24"/>
  <c r="M37" i="24"/>
  <c r="M55" i="24"/>
  <c r="O55" i="24"/>
  <c r="O37" i="24"/>
  <c r="O10" i="24"/>
  <c r="O19" i="24"/>
  <c r="O46" i="24"/>
  <c r="Q66" i="24"/>
  <c r="Q37" i="24"/>
  <c r="Q19" i="24"/>
  <c r="Q46" i="24"/>
  <c r="Q10" i="24"/>
  <c r="Q55" i="24"/>
  <c r="L55" i="24"/>
  <c r="L19" i="24"/>
  <c r="L46" i="24"/>
  <c r="L10" i="24"/>
  <c r="L37" i="24"/>
  <c r="BJ146" i="8"/>
  <c r="BW146" i="8" s="1"/>
  <c r="AC145" i="8"/>
  <c r="BJ145" i="8"/>
  <c r="BW145" i="8" s="1"/>
  <c r="E10" i="29"/>
  <c r="E37" i="29"/>
  <c r="I38" i="29"/>
  <c r="I40" i="29"/>
  <c r="F37" i="29"/>
  <c r="G37" i="29"/>
  <c r="BJ70" i="8"/>
  <c r="BW70" i="8" s="1"/>
  <c r="AC80" i="8"/>
  <c r="AC290" i="8"/>
  <c r="AC70" i="8"/>
  <c r="BJ290" i="8"/>
  <c r="BW290" i="8" s="1"/>
  <c r="BJ79" i="8"/>
  <c r="BW79" i="8" s="1"/>
  <c r="AC81" i="8"/>
  <c r="AC79" i="8"/>
  <c r="BJ81" i="8"/>
  <c r="BW81" i="8" s="1"/>
  <c r="BJ75" i="8"/>
  <c r="BW75" i="8" s="1"/>
  <c r="AC73" i="8"/>
  <c r="AC75" i="8"/>
  <c r="BJ73" i="8"/>
  <c r="BW73" i="8" s="1"/>
  <c r="AC91" i="8"/>
  <c r="I72" i="28"/>
  <c r="I70" i="28"/>
  <c r="I75" i="28"/>
  <c r="I73" i="28"/>
  <c r="I67" i="28"/>
  <c r="I71" i="28"/>
  <c r="I78" i="28"/>
  <c r="I69" i="28"/>
  <c r="I74" i="28"/>
  <c r="I77" i="28"/>
  <c r="I68" i="28"/>
  <c r="I76" i="28"/>
  <c r="I80" i="28"/>
  <c r="I79" i="28"/>
  <c r="O65" i="25"/>
  <c r="O37" i="25" s="1"/>
  <c r="Q55" i="23"/>
  <c r="P66" i="24"/>
  <c r="I28" i="24"/>
  <c r="J66" i="24"/>
  <c r="I66" i="24"/>
  <c r="N66" i="24"/>
  <c r="P28" i="24"/>
  <c r="G49" i="18"/>
  <c r="C49" i="18"/>
  <c r="E49" i="18"/>
  <c r="F49" i="18"/>
  <c r="L70" i="25"/>
  <c r="BJ255" i="8"/>
  <c r="BW255" i="8" s="1"/>
  <c r="BJ91" i="8"/>
  <c r="BW91" i="8" s="1"/>
  <c r="I47" i="29"/>
  <c r="I52" i="28"/>
  <c r="I60" i="28"/>
  <c r="I53" i="28"/>
  <c r="I61" i="28"/>
  <c r="I54" i="28"/>
  <c r="I62" i="28"/>
  <c r="I55" i="28"/>
  <c r="I63" i="28"/>
  <c r="I59" i="28"/>
  <c r="I56" i="28"/>
  <c r="I64" i="28"/>
  <c r="I57" i="28"/>
  <c r="I65" i="28"/>
  <c r="I58" i="28"/>
  <c r="I29" i="29"/>
  <c r="I37" i="28"/>
  <c r="I43" i="28"/>
  <c r="I44" i="28"/>
  <c r="I46" i="28"/>
  <c r="I40" i="28"/>
  <c r="I49" i="28"/>
  <c r="I39" i="28"/>
  <c r="I42" i="28"/>
  <c r="I47" i="28"/>
  <c r="I50" i="28"/>
  <c r="I45" i="28"/>
  <c r="I41" i="28"/>
  <c r="I38" i="28"/>
  <c r="I48" i="28"/>
  <c r="Q66" i="23"/>
  <c r="BJ293" i="8"/>
  <c r="BW293" i="8" s="1"/>
  <c r="AC255" i="8"/>
  <c r="AC293" i="8"/>
  <c r="O66" i="24"/>
  <c r="Q28" i="24"/>
  <c r="O28" i="24"/>
  <c r="Q65" i="25"/>
  <c r="Q48" i="25" s="1"/>
  <c r="I65" i="25"/>
  <c r="I10" i="25" s="1"/>
  <c r="L66" i="24"/>
  <c r="L28" i="24"/>
  <c r="Q19" i="23"/>
  <c r="Q10" i="23"/>
  <c r="F28" i="29"/>
  <c r="BJ292" i="8"/>
  <c r="BW292" i="8" s="1"/>
  <c r="AC292" i="8"/>
  <c r="F46" i="29"/>
  <c r="J28" i="23"/>
  <c r="Q48" i="18"/>
  <c r="Q47" i="18" s="1"/>
  <c r="J66" i="23"/>
  <c r="J37" i="23"/>
  <c r="O37" i="23"/>
  <c r="F10" i="29"/>
  <c r="J19" i="23"/>
  <c r="J10" i="23"/>
  <c r="J55" i="23"/>
  <c r="Q28" i="23"/>
  <c r="Q37" i="23"/>
  <c r="L48" i="18"/>
  <c r="L47" i="18" s="1"/>
  <c r="E57" i="29"/>
  <c r="G46" i="29"/>
  <c r="F57" i="29"/>
  <c r="F19" i="29"/>
  <c r="I36" i="25"/>
  <c r="I35" i="25"/>
  <c r="I26" i="23"/>
  <c r="I34" i="25"/>
  <c r="O55" i="23"/>
  <c r="J48" i="18"/>
  <c r="J47" i="18" s="1"/>
  <c r="O28" i="23"/>
  <c r="O46" i="23"/>
  <c r="E19" i="29"/>
  <c r="O10" i="23"/>
  <c r="O66" i="23"/>
  <c r="E28" i="29"/>
  <c r="K70" i="25"/>
  <c r="K65" i="25"/>
  <c r="AB305" i="8"/>
  <c r="AB307" i="8"/>
  <c r="AB304" i="8"/>
  <c r="AB308" i="8"/>
  <c r="AB306" i="8"/>
  <c r="M65" i="22"/>
  <c r="G19" i="29"/>
  <c r="G10" i="29"/>
  <c r="G57" i="29"/>
  <c r="E46" i="29"/>
  <c r="M56" i="22"/>
  <c r="N53" i="22"/>
  <c r="Y10" i="30" s="1"/>
  <c r="N63" i="22"/>
  <c r="D63" i="22" s="1"/>
  <c r="AE63" i="22" s="1"/>
  <c r="N64" i="22"/>
  <c r="D64" i="22" s="1"/>
  <c r="AE64" i="22" s="1"/>
  <c r="N54" i="22"/>
  <c r="D54" i="22" s="1"/>
  <c r="AE54" i="22" s="1"/>
  <c r="N59" i="22"/>
  <c r="D59" i="22" s="1"/>
  <c r="AE59" i="22" s="1"/>
  <c r="N62" i="22"/>
  <c r="D62" i="22" s="1"/>
  <c r="AE62" i="22" s="1"/>
  <c r="N52" i="22"/>
  <c r="Y10" i="39" s="1"/>
  <c r="N55" i="22"/>
  <c r="D55" i="22" s="1"/>
  <c r="AE55" i="22" s="1"/>
  <c r="N58" i="22"/>
  <c r="N61" i="22"/>
  <c r="D61" i="22" s="1"/>
  <c r="AE61" i="22" s="1"/>
  <c r="N60" i="22"/>
  <c r="D60" i="22" s="1"/>
  <c r="AE60" i="22" s="1"/>
  <c r="I31" i="29"/>
  <c r="I49" i="29"/>
  <c r="I27" i="28"/>
  <c r="I23" i="28"/>
  <c r="I28" i="28"/>
  <c r="I29" i="28"/>
  <c r="I14" i="28"/>
  <c r="I12" i="28"/>
  <c r="I11" i="28"/>
  <c r="I31" i="28"/>
  <c r="I10" i="28"/>
  <c r="I8" i="28"/>
  <c r="I26" i="28"/>
  <c r="I25" i="28"/>
  <c r="I7" i="28"/>
  <c r="I34" i="28"/>
  <c r="I33" i="28"/>
  <c r="I19" i="28"/>
  <c r="I18" i="28"/>
  <c r="I20" i="28"/>
  <c r="I17" i="28"/>
  <c r="I32" i="28"/>
  <c r="I13" i="28"/>
  <c r="I9" i="28"/>
  <c r="I24" i="28"/>
  <c r="I30" i="28"/>
  <c r="I15" i="28"/>
  <c r="I35" i="28"/>
  <c r="I16" i="28"/>
  <c r="I22" i="28"/>
  <c r="L55" i="23"/>
  <c r="L46" i="23"/>
  <c r="L19" i="23"/>
  <c r="L10" i="23"/>
  <c r="L28" i="23"/>
  <c r="L66" i="23"/>
  <c r="L37" i="23"/>
  <c r="M65" i="25"/>
  <c r="O48" i="18"/>
  <c r="P46" i="23"/>
  <c r="P37" i="23"/>
  <c r="P19" i="23"/>
  <c r="P10" i="23"/>
  <c r="P28" i="23"/>
  <c r="P66" i="23"/>
  <c r="P55" i="23"/>
  <c r="N48" i="18"/>
  <c r="N47" i="18" s="1"/>
  <c r="K66" i="23"/>
  <c r="K28" i="23"/>
  <c r="K37" i="23"/>
  <c r="K19" i="23"/>
  <c r="K46" i="23"/>
  <c r="K55" i="23"/>
  <c r="K10" i="23"/>
  <c r="AD19" i="22"/>
  <c r="G19" i="22"/>
  <c r="AH19" i="22" s="1"/>
  <c r="J37" i="25"/>
  <c r="J28" i="25"/>
  <c r="J10" i="25"/>
  <c r="J19" i="25"/>
  <c r="J48" i="25"/>
  <c r="AY11" i="28"/>
  <c r="AY9" i="28"/>
  <c r="AY7" i="28"/>
  <c r="AY8" i="28"/>
  <c r="AY10" i="28"/>
  <c r="AY12" i="28"/>
  <c r="I48" i="18"/>
  <c r="I47" i="18" s="1"/>
  <c r="N83" i="23"/>
  <c r="K48" i="18"/>
  <c r="K47" i="18" s="1"/>
  <c r="AD10" i="22"/>
  <c r="C21" i="22"/>
  <c r="AD21" i="22" s="1"/>
  <c r="G10" i="22"/>
  <c r="N65" i="25"/>
  <c r="F21" i="22"/>
  <c r="AG21" i="22" s="1"/>
  <c r="AG10" i="22"/>
  <c r="AF10" i="22"/>
  <c r="E21" i="22"/>
  <c r="AF21" i="22" s="1"/>
  <c r="M48" i="18"/>
  <c r="M47" i="18" s="1"/>
  <c r="P70" i="25"/>
  <c r="P65" i="25"/>
  <c r="M28" i="24"/>
  <c r="M66" i="24"/>
  <c r="L10" i="25"/>
  <c r="L28" i="25"/>
  <c r="L48" i="25"/>
  <c r="L19" i="25"/>
  <c r="L37" i="25"/>
  <c r="I55" i="23"/>
  <c r="I37" i="23"/>
  <c r="I10" i="23"/>
  <c r="I28" i="23"/>
  <c r="I66" i="23"/>
  <c r="I46" i="23"/>
  <c r="I19" i="23"/>
  <c r="K28" i="24"/>
  <c r="K66" i="24"/>
  <c r="AE10" i="22"/>
  <c r="D21" i="22"/>
  <c r="AE21" i="22" s="1"/>
  <c r="M83" i="23"/>
  <c r="M10" i="23" s="1"/>
  <c r="I48" i="25"/>
  <c r="BI17" i="9"/>
  <c r="BI16" i="9"/>
  <c r="BI18" i="9"/>
  <c r="BS16" i="9"/>
  <c r="AY19" i="17"/>
  <c r="AY10" i="17"/>
  <c r="I47" i="17"/>
  <c r="I46" i="17"/>
  <c r="I17" i="17"/>
  <c r="I29" i="17"/>
  <c r="I14" i="17"/>
  <c r="I45" i="17"/>
  <c r="I16" i="17"/>
  <c r="I39" i="17"/>
  <c r="I8" i="17"/>
  <c r="I38" i="17"/>
  <c r="I27" i="17"/>
  <c r="I32" i="17"/>
  <c r="I12" i="17"/>
  <c r="I35" i="17"/>
  <c r="I49" i="17"/>
  <c r="I24" i="17"/>
  <c r="I20" i="17"/>
  <c r="I10" i="17"/>
  <c r="I30" i="17"/>
  <c r="I43" i="17"/>
  <c r="I22" i="17"/>
  <c r="I33" i="17"/>
  <c r="I26" i="17"/>
  <c r="I19" i="17"/>
  <c r="I31" i="17"/>
  <c r="I23" i="17"/>
  <c r="I41" i="17"/>
  <c r="I40" i="17"/>
  <c r="I13" i="17"/>
  <c r="I18" i="17"/>
  <c r="I15" i="17"/>
  <c r="I44" i="17"/>
  <c r="I50" i="17"/>
  <c r="I34" i="17"/>
  <c r="I48" i="17"/>
  <c r="I7" i="17"/>
  <c r="I42" i="17"/>
  <c r="I37" i="17"/>
  <c r="I9" i="17"/>
  <c r="I11" i="17"/>
  <c r="I25" i="17"/>
  <c r="I28" i="17"/>
  <c r="AY17" i="16"/>
  <c r="AY14" i="16"/>
  <c r="AY12" i="16"/>
  <c r="AY19" i="16"/>
  <c r="AY27" i="16"/>
  <c r="AY18" i="16"/>
  <c r="AY24" i="16"/>
  <c r="AY20" i="16"/>
  <c r="AY15" i="16"/>
  <c r="AY22" i="16"/>
  <c r="AY7" i="16"/>
  <c r="AY8" i="16"/>
  <c r="AY26" i="16"/>
  <c r="AY25" i="16"/>
  <c r="AY11" i="16"/>
  <c r="AY23" i="16"/>
  <c r="AY10" i="16"/>
  <c r="AY16" i="16"/>
  <c r="AY21" i="16"/>
  <c r="AY13" i="16"/>
  <c r="BJ178" i="8"/>
  <c r="BW178" i="8" s="1"/>
  <c r="BJ180" i="8"/>
  <c r="BW180" i="8" s="1"/>
  <c r="BJ285" i="8"/>
  <c r="BJ190" i="8"/>
  <c r="BW190" i="8" s="1"/>
  <c r="BJ281" i="8"/>
  <c r="BW281" i="8" s="1"/>
  <c r="BJ276" i="8"/>
  <c r="BW276" i="8" s="1"/>
  <c r="BJ189" i="8"/>
  <c r="BW189" i="8" s="1"/>
  <c r="BJ177" i="8"/>
  <c r="BW177" i="8" s="1"/>
  <c r="BJ181" i="8"/>
  <c r="BW181" i="8" s="1"/>
  <c r="BJ182" i="8"/>
  <c r="BW182" i="8" s="1"/>
  <c r="BJ186" i="8"/>
  <c r="BJ191" i="8"/>
  <c r="BJ187" i="8"/>
  <c r="BW187" i="8" s="1"/>
  <c r="BJ184" i="8"/>
  <c r="BW184" i="8" s="1"/>
  <c r="BJ66" i="8"/>
  <c r="BW66" i="8" s="1"/>
  <c r="BJ84" i="8"/>
  <c r="BW84" i="8" s="1"/>
  <c r="BJ291" i="8"/>
  <c r="BW291" i="8" s="1"/>
  <c r="BJ67" i="8"/>
  <c r="BJ85" i="8"/>
  <c r="BW85" i="8" s="1"/>
  <c r="BJ69" i="8"/>
  <c r="BW69" i="8" s="1"/>
  <c r="BJ82" i="8"/>
  <c r="BW82" i="8" s="1"/>
  <c r="BJ83" i="8"/>
  <c r="BW83" i="8" s="1"/>
  <c r="BJ88" i="8"/>
  <c r="BW88" i="8" s="1"/>
  <c r="BJ87" i="8"/>
  <c r="BJ288" i="8"/>
  <c r="BW288" i="8" s="1"/>
  <c r="BJ289" i="8"/>
  <c r="BW289" i="8" s="1"/>
  <c r="BJ74" i="8"/>
  <c r="BJ72" i="8"/>
  <c r="BW72" i="8" s="1"/>
  <c r="BJ76" i="8"/>
  <c r="BW76" i="8" s="1"/>
  <c r="BJ71" i="8"/>
  <c r="BW71" i="8" s="1"/>
  <c r="BJ78" i="8"/>
  <c r="BW78" i="8" s="1"/>
  <c r="BJ86" i="8"/>
  <c r="BJ258" i="8"/>
  <c r="BW258" i="8" s="1"/>
  <c r="BJ250" i="8"/>
  <c r="BW250" i="8" s="1"/>
  <c r="BJ224" i="8"/>
  <c r="BJ225" i="8"/>
  <c r="BW225" i="8" s="1"/>
  <c r="BJ286" i="8"/>
  <c r="BW286" i="8" s="1"/>
  <c r="BJ221" i="8"/>
  <c r="BW221" i="8" s="1"/>
  <c r="BJ159" i="8"/>
  <c r="BW159" i="8" s="1"/>
  <c r="BJ162" i="8"/>
  <c r="BW162" i="8" s="1"/>
  <c r="BJ156" i="8"/>
  <c r="BJ153" i="8"/>
  <c r="BW153" i="8" s="1"/>
  <c r="BJ209" i="8"/>
  <c r="BJ214" i="8"/>
  <c r="BW214" i="8" s="1"/>
  <c r="BJ208" i="8"/>
  <c r="BW208" i="8" s="1"/>
  <c r="BJ218" i="8"/>
  <c r="BW218" i="8" s="1"/>
  <c r="BJ217" i="8"/>
  <c r="BW217" i="8" s="1"/>
  <c r="BJ216" i="8"/>
  <c r="BW216" i="8" s="1"/>
  <c r="BJ207" i="8"/>
  <c r="BW207" i="8" s="1"/>
  <c r="BJ211" i="8"/>
  <c r="BW211" i="8" s="1"/>
  <c r="BJ215" i="8"/>
  <c r="BJ135" i="8"/>
  <c r="BW135" i="8" s="1"/>
  <c r="BJ148" i="8"/>
  <c r="BW148" i="8" s="1"/>
  <c r="BJ154" i="8"/>
  <c r="BW154" i="8" s="1"/>
  <c r="BJ141" i="8"/>
  <c r="BW141" i="8" s="1"/>
  <c r="BJ130" i="8"/>
  <c r="BW130" i="8" s="1"/>
  <c r="BJ150" i="8"/>
  <c r="BW150" i="8" s="1"/>
  <c r="BJ137" i="8"/>
  <c r="BW137" i="8" s="1"/>
  <c r="BJ163" i="8"/>
  <c r="BW163" i="8" s="1"/>
  <c r="BJ139" i="8"/>
  <c r="BW139" i="8" s="1"/>
  <c r="BJ149" i="8"/>
  <c r="BW149" i="8" s="1"/>
  <c r="BJ160" i="8"/>
  <c r="BW160" i="8" s="1"/>
  <c r="BJ142" i="8"/>
  <c r="BW142" i="8" s="1"/>
  <c r="BJ164" i="8"/>
  <c r="BW164" i="8" s="1"/>
  <c r="BJ175" i="8"/>
  <c r="BW175" i="8" s="1"/>
  <c r="BJ169" i="8"/>
  <c r="BW169" i="8" s="1"/>
  <c r="BJ173" i="8"/>
  <c r="BJ157" i="8"/>
  <c r="BW157" i="8" s="1"/>
  <c r="BJ161" i="8"/>
  <c r="BW161" i="8" s="1"/>
  <c r="BJ168" i="8"/>
  <c r="BW168" i="8" s="1"/>
  <c r="BJ158" i="8"/>
  <c r="BW158" i="8" s="1"/>
  <c r="BJ155" i="8"/>
  <c r="BW155" i="8" s="1"/>
  <c r="BJ166" i="8"/>
  <c r="BW166" i="8" s="1"/>
  <c r="BJ220" i="8"/>
  <c r="BW220" i="8" s="1"/>
  <c r="BJ106" i="8"/>
  <c r="BJ107" i="8"/>
  <c r="BW107" i="8" s="1"/>
  <c r="BJ273" i="8"/>
  <c r="BW273" i="8" s="1"/>
  <c r="BJ271" i="8"/>
  <c r="BW271" i="8" s="1"/>
  <c r="BJ274" i="8"/>
  <c r="BW274" i="8" s="1"/>
  <c r="BJ275" i="8"/>
  <c r="BW275" i="8" s="1"/>
  <c r="BJ272" i="8"/>
  <c r="BJ165" i="8"/>
  <c r="BW165" i="8" s="1"/>
  <c r="BJ167" i="8"/>
  <c r="BW167" i="8" s="1"/>
  <c r="BJ171" i="8"/>
  <c r="BW171" i="8" s="1"/>
  <c r="BJ170" i="8"/>
  <c r="BW170" i="8" s="1"/>
  <c r="BJ174" i="8"/>
  <c r="BW174" i="8" s="1"/>
  <c r="BJ246" i="8"/>
  <c r="BW246" i="8" s="1"/>
  <c r="BJ283" i="8"/>
  <c r="BW283" i="8" s="1"/>
  <c r="BJ243" i="8"/>
  <c r="BW243" i="8" s="1"/>
  <c r="BJ248" i="8"/>
  <c r="BW248" i="8" s="1"/>
  <c r="BJ251" i="8"/>
  <c r="BW251" i="8" s="1"/>
  <c r="BJ282" i="8"/>
  <c r="BW282" i="8" s="1"/>
  <c r="BJ241" i="8"/>
  <c r="BW241" i="8" s="1"/>
  <c r="BJ239" i="8"/>
  <c r="BW239" i="8" s="1"/>
  <c r="BJ244" i="8"/>
  <c r="BW244" i="8" s="1"/>
  <c r="BJ252" i="8"/>
  <c r="BW252" i="8" s="1"/>
  <c r="I13" i="16"/>
  <c r="I58" i="16"/>
  <c r="I73" i="16"/>
  <c r="I74" i="16"/>
  <c r="I63" i="16"/>
  <c r="I67" i="16"/>
  <c r="I16" i="16"/>
  <c r="I19" i="16"/>
  <c r="I78" i="16"/>
  <c r="I12" i="16"/>
  <c r="I44" i="16"/>
  <c r="I38" i="16"/>
  <c r="I47" i="16"/>
  <c r="I52" i="16"/>
  <c r="I43" i="16"/>
  <c r="I26" i="16"/>
  <c r="I32" i="16"/>
  <c r="I25" i="16"/>
  <c r="I56" i="16"/>
  <c r="I57" i="16"/>
  <c r="I76" i="16"/>
  <c r="I7" i="16"/>
  <c r="I17" i="16"/>
  <c r="I42" i="16"/>
  <c r="I60" i="16"/>
  <c r="I80" i="16"/>
  <c r="I23" i="16"/>
  <c r="I41" i="16"/>
  <c r="I50" i="16"/>
  <c r="I75" i="16"/>
  <c r="I65" i="16"/>
  <c r="I8" i="16"/>
  <c r="I18" i="16"/>
  <c r="I28" i="16"/>
  <c r="I29" i="16"/>
  <c r="I55" i="16"/>
  <c r="I10" i="16"/>
  <c r="I62" i="16"/>
  <c r="I77" i="16"/>
  <c r="I59" i="16"/>
  <c r="I68" i="16"/>
  <c r="I9" i="16"/>
  <c r="I48" i="16"/>
  <c r="I20" i="16"/>
  <c r="I40" i="16"/>
  <c r="I30" i="16"/>
  <c r="I49" i="16"/>
  <c r="I79" i="16"/>
  <c r="I11" i="16"/>
  <c r="I37" i="16"/>
  <c r="I33" i="16"/>
  <c r="I35" i="16"/>
  <c r="I54" i="16"/>
  <c r="I53" i="16"/>
  <c r="I69" i="16"/>
  <c r="I34" i="16"/>
  <c r="I72" i="16"/>
  <c r="I71" i="16"/>
  <c r="I27" i="16"/>
  <c r="I46" i="16"/>
  <c r="I61" i="16"/>
  <c r="I70" i="16"/>
  <c r="I15" i="16"/>
  <c r="I22" i="16"/>
  <c r="I24" i="16"/>
  <c r="I14" i="16"/>
  <c r="I31" i="16"/>
  <c r="I39" i="16"/>
  <c r="I45" i="16"/>
  <c r="I64" i="16"/>
  <c r="BJ122" i="8"/>
  <c r="BW122" i="8" s="1"/>
  <c r="BJ147" i="8"/>
  <c r="BW147" i="8" s="1"/>
  <c r="BJ144" i="8"/>
  <c r="BW144" i="8" s="1"/>
  <c r="BJ176" i="8"/>
  <c r="BW176" i="8" s="1"/>
  <c r="BJ61" i="8"/>
  <c r="BW61" i="8" s="1"/>
  <c r="BJ60" i="8"/>
  <c r="BW60" i="8" s="1"/>
  <c r="BJ97" i="8"/>
  <c r="BW97" i="8" s="1"/>
  <c r="BJ100" i="8"/>
  <c r="BW100" i="8" s="1"/>
  <c r="BJ101" i="8"/>
  <c r="BW101" i="8" s="1"/>
  <c r="BJ103" i="8"/>
  <c r="BW103" i="8" s="1"/>
  <c r="BJ99" i="8"/>
  <c r="BW99" i="8" s="1"/>
  <c r="BJ102" i="8"/>
  <c r="BW102" i="8" s="1"/>
  <c r="BJ98" i="8"/>
  <c r="BW98" i="8" s="1"/>
  <c r="BJ279" i="8"/>
  <c r="BW279" i="8" s="1"/>
  <c r="BJ124" i="8"/>
  <c r="BW124" i="8" s="1"/>
  <c r="BJ120" i="8"/>
  <c r="BW120" i="8" s="1"/>
  <c r="BJ121" i="8"/>
  <c r="BW121" i="8" s="1"/>
  <c r="BJ132" i="8"/>
  <c r="BW132" i="8" s="1"/>
  <c r="BJ129" i="8"/>
  <c r="BW129" i="8" s="1"/>
  <c r="BJ133" i="8"/>
  <c r="BW133" i="8" s="1"/>
  <c r="BJ131" i="8"/>
  <c r="BW131" i="8" s="1"/>
  <c r="BJ136" i="8"/>
  <c r="BW136" i="8" s="1"/>
  <c r="BJ126" i="8"/>
  <c r="BW126" i="8" s="1"/>
  <c r="BJ127" i="8"/>
  <c r="BW127" i="8" s="1"/>
  <c r="BJ138" i="8"/>
  <c r="BW138" i="8" s="1"/>
  <c r="BJ278" i="8"/>
  <c r="BW278" i="8" s="1"/>
  <c r="BJ128" i="8"/>
  <c r="BW128" i="8" s="1"/>
  <c r="BJ151" i="8"/>
  <c r="BW151" i="8" s="1"/>
  <c r="BJ119" i="8"/>
  <c r="BW119" i="8" s="1"/>
  <c r="BJ152" i="8"/>
  <c r="BW152" i="8" s="1"/>
  <c r="BJ125" i="8"/>
  <c r="BW125" i="8" s="1"/>
  <c r="BJ143" i="8"/>
  <c r="BW143" i="8" s="1"/>
  <c r="BJ140" i="8"/>
  <c r="BW140" i="8" s="1"/>
  <c r="BJ267" i="8"/>
  <c r="BW267" i="8" s="1"/>
  <c r="BJ269" i="8"/>
  <c r="BW269" i="8" s="1"/>
  <c r="BJ270" i="8"/>
  <c r="BW270" i="8" s="1"/>
  <c r="BJ266" i="8"/>
  <c r="BW266" i="8" s="1"/>
  <c r="BJ264" i="8"/>
  <c r="BW264" i="8" s="1"/>
  <c r="BJ268" i="8"/>
  <c r="BW268" i="8" s="1"/>
  <c r="BJ277" i="8"/>
  <c r="BW277" i="8" s="1"/>
  <c r="BJ89" i="8"/>
  <c r="BW89" i="8" s="1"/>
  <c r="BJ284" i="8"/>
  <c r="BW284" i="8" s="1"/>
  <c r="BJ96" i="8"/>
  <c r="BW96" i="8" s="1"/>
  <c r="BJ90" i="8"/>
  <c r="BW90" i="8" s="1"/>
  <c r="BJ92" i="8"/>
  <c r="BW92" i="8" s="1"/>
  <c r="BJ94" i="8"/>
  <c r="BW94" i="8" s="1"/>
  <c r="BJ118" i="8"/>
  <c r="BW118" i="8" s="1"/>
  <c r="BJ113" i="8"/>
  <c r="BW113" i="8" s="1"/>
  <c r="BJ110" i="8"/>
  <c r="BW110" i="8" s="1"/>
  <c r="BJ109" i="8"/>
  <c r="BW109" i="8" s="1"/>
  <c r="BJ108" i="8"/>
  <c r="BW108" i="8" s="1"/>
  <c r="BJ116" i="8"/>
  <c r="BW116" i="8" s="1"/>
  <c r="BJ112" i="8"/>
  <c r="BW112" i="8" s="1"/>
  <c r="BJ117" i="8"/>
  <c r="BW117" i="8" s="1"/>
  <c r="BJ111" i="8"/>
  <c r="BW111" i="8" s="1"/>
  <c r="BJ114" i="8"/>
  <c r="BW114" i="8" s="1"/>
  <c r="BJ56" i="8"/>
  <c r="BW56" i="8" s="1"/>
  <c r="BJ57" i="8"/>
  <c r="BW57" i="8" s="1"/>
  <c r="BJ58" i="8"/>
  <c r="BW58" i="8" s="1"/>
  <c r="BJ59" i="8"/>
  <c r="BW59" i="8" s="1"/>
  <c r="BJ257" i="8"/>
  <c r="BW257" i="8" s="1"/>
  <c r="BJ253" i="8"/>
  <c r="BW253" i="8" s="1"/>
  <c r="BJ261" i="8"/>
  <c r="BW261" i="8" s="1"/>
  <c r="BJ260" i="8"/>
  <c r="BW260" i="8" s="1"/>
  <c r="BJ254" i="8"/>
  <c r="BW254" i="8" s="1"/>
  <c r="BJ259" i="8"/>
  <c r="BW259" i="8" s="1"/>
  <c r="BJ262" i="8"/>
  <c r="BW262" i="8" s="1"/>
  <c r="BJ104" i="8"/>
  <c r="BW104" i="8" s="1"/>
  <c r="BJ95" i="8"/>
  <c r="BW95" i="8" s="1"/>
  <c r="BJ105" i="8"/>
  <c r="BW105" i="8" s="1"/>
  <c r="BJ63" i="8"/>
  <c r="BW63" i="8" s="1"/>
  <c r="BJ65" i="8"/>
  <c r="BW65" i="8" s="1"/>
  <c r="BJ62" i="8"/>
  <c r="BW62" i="8" s="1"/>
  <c r="BJ64" i="8"/>
  <c r="BW64" i="8" s="1"/>
  <c r="BJ280" i="8"/>
  <c r="BW280" i="8" s="1"/>
  <c r="BJ196" i="8"/>
  <c r="BW196" i="8" s="1"/>
  <c r="BJ179" i="8"/>
  <c r="BW179" i="8" s="1"/>
  <c r="BJ192" i="8"/>
  <c r="BW192" i="8" s="1"/>
  <c r="BJ193" i="8"/>
  <c r="BW193" i="8" s="1"/>
  <c r="BJ206" i="8"/>
  <c r="BW206" i="8" s="1"/>
  <c r="BJ195" i="8"/>
  <c r="BW195" i="8" s="1"/>
  <c r="BJ197" i="8"/>
  <c r="BW197" i="8" s="1"/>
  <c r="BJ194" i="8"/>
  <c r="BW194" i="8" s="1"/>
  <c r="BJ203" i="8"/>
  <c r="BW203" i="8" s="1"/>
  <c r="BJ205" i="8"/>
  <c r="BW205" i="8" s="1"/>
  <c r="BC9" i="7"/>
  <c r="BJ226" i="8"/>
  <c r="BW226" i="8" s="1"/>
  <c r="BJ222" i="8"/>
  <c r="BW222" i="8" s="1"/>
  <c r="BJ287" i="8"/>
  <c r="BW287" i="8" s="1"/>
  <c r="BJ223" i="8"/>
  <c r="BW223" i="8" s="1"/>
  <c r="BJ227" i="8"/>
  <c r="BW227" i="8" s="1"/>
  <c r="BJ219" i="8"/>
  <c r="BW219" i="8" s="1"/>
  <c r="BJ212" i="8"/>
  <c r="BW212" i="8" s="1"/>
  <c r="BJ202" i="8"/>
  <c r="BW202" i="8" s="1"/>
  <c r="BJ198" i="8"/>
  <c r="BW198" i="8" s="1"/>
  <c r="BJ204" i="8"/>
  <c r="BW204" i="8" s="1"/>
  <c r="BJ200" i="8"/>
  <c r="BW200" i="8" s="1"/>
  <c r="BJ237" i="8"/>
  <c r="BW237" i="8" s="1"/>
  <c r="BJ236" i="8"/>
  <c r="BW236" i="8" s="1"/>
  <c r="BJ229" i="8"/>
  <c r="BW229" i="8" s="1"/>
  <c r="BJ228" i="8"/>
  <c r="BW228" i="8" s="1"/>
  <c r="BJ231" i="8"/>
  <c r="BW231" i="8" s="1"/>
  <c r="BJ233" i="8"/>
  <c r="BW233" i="8" s="1"/>
  <c r="BJ235" i="8"/>
  <c r="BW235" i="8" s="1"/>
  <c r="BJ232" i="8"/>
  <c r="BW232" i="8" s="1"/>
  <c r="BJ230" i="8"/>
  <c r="BW230" i="8" s="1"/>
  <c r="BJ234" i="8"/>
  <c r="BW234" i="8" s="1"/>
  <c r="BJ238" i="8"/>
  <c r="BW238" i="8" s="1"/>
  <c r="BJ242" i="8"/>
  <c r="BW242" i="8" s="1"/>
  <c r="BJ247" i="8"/>
  <c r="BW247" i="8" s="1"/>
  <c r="BJ245" i="8"/>
  <c r="BW245" i="8" s="1"/>
  <c r="BJ240" i="8"/>
  <c r="BW240" i="8" s="1"/>
  <c r="I103" i="9"/>
  <c r="I91" i="9"/>
  <c r="I87" i="9"/>
  <c r="I85" i="9"/>
  <c r="I71" i="9"/>
  <c r="I69" i="9"/>
  <c r="I113" i="9"/>
  <c r="I110" i="9"/>
  <c r="I100" i="9"/>
  <c r="I95" i="9"/>
  <c r="I93" i="9"/>
  <c r="I79" i="9"/>
  <c r="I77" i="9"/>
  <c r="I65" i="9"/>
  <c r="I61" i="9"/>
  <c r="I59" i="9"/>
  <c r="I54" i="9"/>
  <c r="I52" i="9"/>
  <c r="I121" i="9"/>
  <c r="I119" i="9"/>
  <c r="I105" i="9"/>
  <c r="I117" i="9"/>
  <c r="I102" i="9"/>
  <c r="I88" i="9"/>
  <c r="I86" i="9"/>
  <c r="I74" i="9"/>
  <c r="I70" i="9"/>
  <c r="I68" i="9"/>
  <c r="I114" i="9"/>
  <c r="I112" i="9"/>
  <c r="I97" i="9"/>
  <c r="I94" i="9"/>
  <c r="I83" i="9"/>
  <c r="I78" i="9"/>
  <c r="I76" i="9"/>
  <c r="I62" i="9"/>
  <c r="I60" i="9"/>
  <c r="I57" i="9"/>
  <c r="I108" i="9"/>
  <c r="I45" i="9"/>
  <c r="I43" i="9"/>
  <c r="I40" i="9"/>
  <c r="I35" i="9"/>
  <c r="I33" i="9"/>
  <c r="I31" i="9"/>
  <c r="I53" i="9"/>
  <c r="I122" i="9"/>
  <c r="I26" i="9"/>
  <c r="I24" i="9"/>
  <c r="I44" i="9"/>
  <c r="I42" i="9"/>
  <c r="I37" i="9"/>
  <c r="I34" i="9"/>
  <c r="I32" i="9"/>
  <c r="I120" i="9"/>
  <c r="I50" i="9"/>
  <c r="I48" i="9"/>
  <c r="I28" i="9"/>
  <c r="I27" i="9"/>
  <c r="I25" i="9"/>
  <c r="I23" i="9"/>
  <c r="I22" i="9"/>
  <c r="I30" i="9"/>
  <c r="I107" i="9"/>
  <c r="I50" i="14"/>
  <c r="I83" i="14"/>
  <c r="I44" i="14"/>
  <c r="I72" i="14"/>
  <c r="I76" i="14"/>
  <c r="I28" i="14"/>
  <c r="I29" i="9"/>
  <c r="I70" i="14"/>
  <c r="I38" i="9"/>
  <c r="I39" i="9"/>
  <c r="I98" i="9"/>
  <c r="I99" i="9"/>
  <c r="I19" i="14"/>
  <c r="I77" i="14"/>
  <c r="I124" i="9"/>
  <c r="I115" i="9"/>
  <c r="I65" i="14"/>
  <c r="I17" i="14"/>
  <c r="I79" i="14"/>
  <c r="I84" i="14"/>
  <c r="I125" i="9"/>
  <c r="I56" i="9"/>
  <c r="I123" i="9"/>
  <c r="I78" i="14"/>
  <c r="I46" i="9"/>
  <c r="I64" i="9"/>
  <c r="I116" i="9"/>
  <c r="I90" i="9"/>
  <c r="I7" i="14"/>
  <c r="I64" i="14"/>
  <c r="I9" i="14"/>
  <c r="I47" i="9"/>
  <c r="I73" i="9"/>
  <c r="I63" i="9"/>
  <c r="I55" i="9"/>
  <c r="I43" i="14"/>
  <c r="I68" i="14"/>
  <c r="I30" i="14"/>
  <c r="I60" i="14"/>
  <c r="I54" i="14"/>
  <c r="I73" i="14"/>
  <c r="I72" i="9"/>
  <c r="I106" i="9"/>
  <c r="I80" i="9"/>
  <c r="I49" i="14"/>
  <c r="I58" i="14"/>
  <c r="I48" i="14"/>
  <c r="I42" i="14"/>
  <c r="I31" i="14"/>
  <c r="I67" i="14"/>
  <c r="I14" i="14"/>
  <c r="I18" i="14"/>
  <c r="I37" i="14"/>
  <c r="I26" i="14"/>
  <c r="I80" i="14"/>
  <c r="I11" i="14"/>
  <c r="I41" i="14"/>
  <c r="I63" i="14"/>
  <c r="I87" i="14"/>
  <c r="I20" i="14"/>
  <c r="I62" i="14"/>
  <c r="I38" i="14"/>
  <c r="I47" i="14"/>
  <c r="I34" i="14"/>
  <c r="I23" i="14"/>
  <c r="I29" i="14"/>
  <c r="I45" i="14"/>
  <c r="I16" i="14"/>
  <c r="I40" i="14"/>
  <c r="I75" i="14"/>
  <c r="I10" i="14"/>
  <c r="I24" i="14"/>
  <c r="I25" i="14"/>
  <c r="I71" i="14"/>
  <c r="I8" i="14"/>
  <c r="I12" i="14"/>
  <c r="I61" i="14"/>
  <c r="I82" i="9"/>
  <c r="I22" i="14"/>
  <c r="I59" i="14"/>
  <c r="I55" i="14"/>
  <c r="I32" i="14"/>
  <c r="I13" i="14"/>
  <c r="I39" i="14"/>
  <c r="I35" i="14"/>
  <c r="I33" i="14"/>
  <c r="I57" i="14"/>
  <c r="I90" i="14"/>
  <c r="I82" i="14"/>
  <c r="I89" i="14"/>
  <c r="I89" i="9"/>
  <c r="I41" i="9"/>
  <c r="I118" i="9"/>
  <c r="I69" i="14"/>
  <c r="I46" i="14"/>
  <c r="I92" i="14"/>
  <c r="I85" i="14"/>
  <c r="I109" i="9"/>
  <c r="I104" i="9"/>
  <c r="I58" i="9"/>
  <c r="I53" i="14"/>
  <c r="I56" i="14"/>
  <c r="I15" i="14"/>
  <c r="I91" i="14"/>
  <c r="I52" i="14"/>
  <c r="I93" i="14"/>
  <c r="I67" i="9"/>
  <c r="I88" i="14"/>
  <c r="I95" i="14"/>
  <c r="I94" i="14"/>
  <c r="I92" i="9"/>
  <c r="I75" i="9"/>
  <c r="I74" i="14"/>
  <c r="I101" i="9"/>
  <c r="I84" i="9"/>
  <c r="I27" i="14"/>
  <c r="I86" i="14"/>
  <c r="I49" i="9"/>
  <c r="I19" i="9"/>
  <c r="I17" i="9"/>
  <c r="I15" i="9"/>
  <c r="I13" i="9"/>
  <c r="I11" i="9"/>
  <c r="I9" i="9"/>
  <c r="I7" i="9"/>
  <c r="I20" i="9"/>
  <c r="I18" i="9"/>
  <c r="I16" i="9"/>
  <c r="I12" i="9"/>
  <c r="I10" i="9"/>
  <c r="I8" i="9"/>
  <c r="I14" i="9"/>
  <c r="AY22" i="9"/>
  <c r="AY19" i="9"/>
  <c r="AY23" i="9"/>
  <c r="AY21" i="9"/>
  <c r="AY20" i="9"/>
  <c r="AY16" i="9"/>
  <c r="BW272" i="8"/>
  <c r="BC26" i="7"/>
  <c r="BW249" i="8"/>
  <c r="BW123" i="8"/>
  <c r="BW134" i="8"/>
  <c r="BC40" i="7"/>
  <c r="BW263" i="8"/>
  <c r="BW201" i="8"/>
  <c r="BW199" i="8"/>
  <c r="BW172" i="8"/>
  <c r="BC15" i="7"/>
  <c r="BW285" i="8"/>
  <c r="BW191" i="8"/>
  <c r="BW186" i="8"/>
  <c r="BW115" i="8"/>
  <c r="BW86" i="8"/>
  <c r="BW77" i="8"/>
  <c r="BW74" i="8"/>
  <c r="BW156" i="8"/>
  <c r="BC51" i="7"/>
  <c r="BW265" i="8"/>
  <c r="BW93" i="8"/>
  <c r="BW106" i="8"/>
  <c r="BW68" i="8"/>
  <c r="BW67" i="8"/>
  <c r="BC27" i="7"/>
  <c r="BW87" i="8"/>
  <c r="BC8" i="7"/>
  <c r="BW224" i="8"/>
  <c r="BW215" i="8"/>
  <c r="BW213" i="8"/>
  <c r="BW209" i="8"/>
  <c r="BW210" i="8"/>
  <c r="BW173" i="8"/>
  <c r="BL55" i="8"/>
  <c r="BC57" i="7"/>
  <c r="BC58" i="7"/>
  <c r="BC49" i="7"/>
  <c r="BC36" i="7"/>
  <c r="BC52" i="7"/>
  <c r="BC10" i="7"/>
  <c r="BC14" i="7"/>
  <c r="AC294" i="8"/>
  <c r="AC286" i="8"/>
  <c r="BD61" i="7" s="1"/>
  <c r="AC266" i="8"/>
  <c r="BD53" i="7" s="1"/>
  <c r="AC269" i="8"/>
  <c r="BD56" i="7" s="1"/>
  <c r="AC267" i="8"/>
  <c r="BD54" i="7" s="1"/>
  <c r="AC264" i="8"/>
  <c r="AC287" i="8"/>
  <c r="BD62" i="7" s="1"/>
  <c r="AC268" i="8"/>
  <c r="BD55" i="7" s="1"/>
  <c r="BD50" i="7"/>
  <c r="AC258" i="8"/>
  <c r="BD44" i="7" s="1"/>
  <c r="AC276" i="8"/>
  <c r="AC254" i="8"/>
  <c r="BD41" i="7" s="1"/>
  <c r="AC245" i="8"/>
  <c r="BD32" i="7" s="1"/>
  <c r="AC242" i="8"/>
  <c r="BD29" i="7" s="1"/>
  <c r="AC238" i="8"/>
  <c r="BD25" i="7" s="1"/>
  <c r="AC263" i="8"/>
  <c r="AC243" i="8"/>
  <c r="BD30" i="7" s="1"/>
  <c r="AC239" i="8"/>
  <c r="AC240" i="8"/>
  <c r="AC230" i="8"/>
  <c r="BD17" i="7" s="1"/>
  <c r="AC221" i="8"/>
  <c r="AC233" i="8"/>
  <c r="BD20" i="7" s="1"/>
  <c r="AC222" i="8"/>
  <c r="AC214" i="8"/>
  <c r="AC252" i="8"/>
  <c r="BD39" i="7" s="1"/>
  <c r="AC247" i="8"/>
  <c r="BD34" i="7" s="1"/>
  <c r="AC234" i="8"/>
  <c r="BD21" i="7" s="1"/>
  <c r="AC229" i="8"/>
  <c r="BD16" i="7" s="1"/>
  <c r="AC224" i="8"/>
  <c r="BD11" i="7" s="1"/>
  <c r="AC215" i="8"/>
  <c r="AC209" i="8"/>
  <c r="AC178" i="8"/>
  <c r="AC241" i="8"/>
  <c r="BD28" i="7" s="1"/>
  <c r="AC174" i="8"/>
  <c r="AC158" i="8"/>
  <c r="AC152" i="8"/>
  <c r="AC186" i="8"/>
  <c r="AC163" i="8"/>
  <c r="AC191" i="8"/>
  <c r="AC164" i="8"/>
  <c r="AC193" i="8"/>
  <c r="AC169" i="8"/>
  <c r="AC159" i="8"/>
  <c r="AC195" i="8"/>
  <c r="AC192" i="8"/>
  <c r="AC189" i="8"/>
  <c r="AC187" i="8"/>
  <c r="AC165" i="8"/>
  <c r="AC166" i="8"/>
  <c r="AC139" i="8"/>
  <c r="AC133" i="8"/>
  <c r="AC132" i="8"/>
  <c r="AC190" i="8"/>
  <c r="AC151" i="8"/>
  <c r="AC142" i="8"/>
  <c r="AC194" i="8"/>
  <c r="AC157" i="8"/>
  <c r="AC153" i="8"/>
  <c r="AC140" i="8"/>
  <c r="AC131" i="8"/>
  <c r="AC127" i="8"/>
  <c r="AC134" i="8"/>
  <c r="AC130" i="8"/>
  <c r="AC125" i="8"/>
  <c r="AC126" i="8"/>
  <c r="AC141" i="8"/>
  <c r="AC100" i="8"/>
  <c r="AC86" i="8"/>
  <c r="AC85" i="8"/>
  <c r="AD55" i="8"/>
  <c r="AD256" i="8" s="1"/>
  <c r="AC61" i="8"/>
  <c r="AC57" i="8"/>
  <c r="AC64" i="8"/>
  <c r="AC60" i="8"/>
  <c r="AC59" i="8"/>
  <c r="AC63" i="8"/>
  <c r="AC62" i="8"/>
  <c r="AC58" i="8"/>
  <c r="AC56" i="8"/>
  <c r="AC129" i="8"/>
  <c r="AC90" i="8"/>
  <c r="AC121" i="8"/>
  <c r="AC114" i="8"/>
  <c r="AC161" i="8"/>
  <c r="AC149" i="8"/>
  <c r="AC95" i="8"/>
  <c r="AC82" i="8"/>
  <c r="AC122" i="8"/>
  <c r="AC138" i="8"/>
  <c r="AC168" i="8"/>
  <c r="AC150" i="8"/>
  <c r="AC108" i="8"/>
  <c r="AC111" i="8"/>
  <c r="AC202" i="8"/>
  <c r="AC65" i="8"/>
  <c r="AC123" i="8"/>
  <c r="AC160" i="8"/>
  <c r="AC69" i="8"/>
  <c r="AC83" i="8"/>
  <c r="AC136" i="8"/>
  <c r="AC156" i="8"/>
  <c r="AC117" i="8"/>
  <c r="AC66" i="8"/>
  <c r="AC110" i="8"/>
  <c r="AC128" i="8"/>
  <c r="AC154" i="8"/>
  <c r="AC84" i="8"/>
  <c r="AC88" i="8"/>
  <c r="AC94" i="8"/>
  <c r="AC120" i="8"/>
  <c r="AC135" i="8"/>
  <c r="AC124" i="8"/>
  <c r="AC137" i="8"/>
  <c r="AC170" i="8"/>
  <c r="AC148" i="8"/>
  <c r="AC67" i="8"/>
  <c r="AC78" i="8"/>
  <c r="AC112" i="8"/>
  <c r="AC119" i="8"/>
  <c r="AC113" i="8"/>
  <c r="AC155" i="8"/>
  <c r="AC216" i="8"/>
  <c r="BD42" i="7"/>
  <c r="AC231" i="8"/>
  <c r="BD18" i="7" s="1"/>
  <c r="AC167" i="8"/>
  <c r="AC235" i="8"/>
  <c r="BD22" i="7" s="1"/>
  <c r="AC236" i="8"/>
  <c r="BD23" i="7" s="1"/>
  <c r="AC257" i="8"/>
  <c r="BD43" i="7" s="1"/>
  <c r="AC217" i="8"/>
  <c r="AC291" i="8"/>
  <c r="AC212" i="8"/>
  <c r="AC283" i="8"/>
  <c r="BD60" i="7" s="1"/>
  <c r="AC162" i="8"/>
  <c r="AC173" i="8"/>
  <c r="AC232" i="8"/>
  <c r="BD19" i="7" s="1"/>
  <c r="AC227" i="8"/>
  <c r="AC246" i="8"/>
  <c r="BD33" i="7" s="1"/>
  <c r="AC244" i="8"/>
  <c r="BD31" i="7" s="1"/>
  <c r="AC225" i="8"/>
  <c r="BD12" i="7" s="1"/>
  <c r="AC250" i="8"/>
  <c r="BK256" i="8" s="1"/>
  <c r="BX256" i="8" s="1"/>
  <c r="AC248" i="8"/>
  <c r="BD35" i="7" s="1"/>
  <c r="AC270" i="8"/>
  <c r="AC284" i="8"/>
  <c r="AC278" i="8"/>
  <c r="AC213" i="8"/>
  <c r="AC211" i="8"/>
  <c r="AC282" i="8"/>
  <c r="BD59" i="7" s="1"/>
  <c r="AC226" i="8"/>
  <c r="BD13" i="7" s="1"/>
  <c r="AC228" i="8"/>
  <c r="AC237" i="8"/>
  <c r="BD24" i="7" s="1"/>
  <c r="AC279" i="8"/>
  <c r="AC271" i="8"/>
  <c r="AC277" i="8"/>
  <c r="AC288" i="8"/>
  <c r="AC273" i="8"/>
  <c r="AC207" i="8"/>
  <c r="AC102" i="8"/>
  <c r="AC106" i="8"/>
  <c r="AC176" i="8"/>
  <c r="AC262" i="8"/>
  <c r="BD48" i="7" s="1"/>
  <c r="AC218" i="8"/>
  <c r="AC200" i="8"/>
  <c r="AC261" i="8"/>
  <c r="BD47" i="7" s="1"/>
  <c r="AC182" i="8"/>
  <c r="AC77" i="8"/>
  <c r="AC118" i="8"/>
  <c r="AC97" i="8"/>
  <c r="AC144" i="8"/>
  <c r="AC205" i="8"/>
  <c r="AC260" i="8"/>
  <c r="BD46" i="7" s="1"/>
  <c r="AC219" i="8"/>
  <c r="AC251" i="8"/>
  <c r="BD37" i="7" s="1"/>
  <c r="AC197" i="8"/>
  <c r="AC143" i="8"/>
  <c r="AC147" i="8"/>
  <c r="AC71" i="8"/>
  <c r="AC104" i="8"/>
  <c r="AC101" i="8"/>
  <c r="AC92" i="8"/>
  <c r="AC196" i="8"/>
  <c r="AC274" i="8"/>
  <c r="AC208" i="8"/>
  <c r="AC201" i="8"/>
  <c r="AC171" i="8"/>
  <c r="BD38" i="7"/>
  <c r="AC181" i="8"/>
  <c r="AC103" i="8"/>
  <c r="AC107" i="8"/>
  <c r="AC76" i="8"/>
  <c r="AC204" i="8"/>
  <c r="AC259" i="8"/>
  <c r="BD45" i="7" s="1"/>
  <c r="AC275" i="8"/>
  <c r="AC184" i="8"/>
  <c r="AC280" i="8"/>
  <c r="AC203" i="8"/>
  <c r="AC72" i="8"/>
  <c r="AC98" i="8"/>
  <c r="AC89" i="8"/>
  <c r="AC172" i="8"/>
  <c r="AC116" i="8"/>
  <c r="AC180" i="8"/>
  <c r="AC179" i="8"/>
  <c r="AC289" i="8"/>
  <c r="AC223" i="8"/>
  <c r="AC272" i="8"/>
  <c r="AC281" i="8"/>
  <c r="AC74" i="8"/>
  <c r="AC175" i="8"/>
  <c r="AC253" i="8"/>
  <c r="AC285" i="8"/>
  <c r="AC220" i="8"/>
  <c r="AC87" i="8"/>
  <c r="AC198" i="8"/>
  <c r="AC177" i="8"/>
  <c r="AC206" i="8"/>
  <c r="AC96" i="8"/>
  <c r="AC105" i="8"/>
  <c r="AC99" i="8"/>
  <c r="AN22" i="16"/>
  <c r="AE65" i="27" l="1"/>
  <c r="BK188" i="8"/>
  <c r="BX188" i="8" s="1"/>
  <c r="AD183" i="8"/>
  <c r="AD188" i="8"/>
  <c r="BK185" i="8"/>
  <c r="BX185" i="8" s="1"/>
  <c r="BK183" i="8"/>
  <c r="BX183" i="8" s="1"/>
  <c r="AD146" i="8"/>
  <c r="AD185" i="8"/>
  <c r="G46" i="24"/>
  <c r="F46" i="24"/>
  <c r="F10" i="24"/>
  <c r="F37" i="24"/>
  <c r="E10" i="24"/>
  <c r="E37" i="24"/>
  <c r="F19" i="24"/>
  <c r="F55" i="24"/>
  <c r="G19" i="24"/>
  <c r="E19" i="24"/>
  <c r="G10" i="24"/>
  <c r="G37" i="24"/>
  <c r="E55" i="24"/>
  <c r="G55" i="24"/>
  <c r="E46" i="24"/>
  <c r="BK146" i="8"/>
  <c r="BX146" i="8" s="1"/>
  <c r="AD145" i="8"/>
  <c r="BK145" i="8"/>
  <c r="BX145" i="8" s="1"/>
  <c r="O19" i="25"/>
  <c r="E28" i="24"/>
  <c r="AY14" i="14"/>
  <c r="AY15" i="14"/>
  <c r="AY16" i="14"/>
  <c r="BK70" i="8"/>
  <c r="BX70" i="8" s="1"/>
  <c r="BK290" i="8"/>
  <c r="BX290" i="8" s="1"/>
  <c r="AD80" i="8"/>
  <c r="AD70" i="8"/>
  <c r="AD290" i="8"/>
  <c r="BK80" i="8"/>
  <c r="BX80" i="8" s="1"/>
  <c r="I19" i="25"/>
  <c r="O48" i="25"/>
  <c r="I28" i="25"/>
  <c r="O28" i="25"/>
  <c r="I37" i="25"/>
  <c r="I38" i="25" s="1"/>
  <c r="O10" i="25"/>
  <c r="BK81" i="8"/>
  <c r="BX81" i="8" s="1"/>
  <c r="BK79" i="8"/>
  <c r="BX79" i="8" s="1"/>
  <c r="AD81" i="8"/>
  <c r="AD79" i="8"/>
  <c r="BK75" i="8"/>
  <c r="BX75" i="8" s="1"/>
  <c r="AD73" i="8"/>
  <c r="AD75" i="8"/>
  <c r="BK73" i="8"/>
  <c r="BX73" i="8" s="1"/>
  <c r="AD91" i="8"/>
  <c r="J69" i="28"/>
  <c r="J75" i="28"/>
  <c r="J73" i="28"/>
  <c r="J71" i="28"/>
  <c r="J78" i="28"/>
  <c r="J72" i="28"/>
  <c r="J74" i="28"/>
  <c r="J68" i="28"/>
  <c r="J77" i="28"/>
  <c r="J80" i="28"/>
  <c r="J76" i="28"/>
  <c r="J67" i="28"/>
  <c r="J79" i="28"/>
  <c r="J70" i="28"/>
  <c r="G66" i="24"/>
  <c r="F66" i="24"/>
  <c r="E66" i="24"/>
  <c r="F28" i="24"/>
  <c r="G28" i="24"/>
  <c r="G48" i="18"/>
  <c r="O47" i="18"/>
  <c r="Q19" i="25"/>
  <c r="BK91" i="8"/>
  <c r="BX91" i="8" s="1"/>
  <c r="J59" i="28"/>
  <c r="J52" i="28"/>
  <c r="J60" i="28"/>
  <c r="J53" i="28"/>
  <c r="J61" i="28"/>
  <c r="J62" i="28"/>
  <c r="J54" i="28"/>
  <c r="J55" i="28"/>
  <c r="J63" i="28"/>
  <c r="J58" i="28"/>
  <c r="J56" i="28"/>
  <c r="J64" i="28"/>
  <c r="J57" i="28"/>
  <c r="J65" i="28"/>
  <c r="J39" i="28"/>
  <c r="J43" i="28"/>
  <c r="J37" i="28"/>
  <c r="J44" i="28"/>
  <c r="J42" i="28"/>
  <c r="J48" i="28"/>
  <c r="J40" i="28"/>
  <c r="J50" i="28"/>
  <c r="J45" i="28"/>
  <c r="J47" i="28"/>
  <c r="J46" i="28"/>
  <c r="J41" i="28"/>
  <c r="J49" i="28"/>
  <c r="J38" i="28"/>
  <c r="Q10" i="25"/>
  <c r="Q37" i="25"/>
  <c r="Q28" i="25"/>
  <c r="AD255" i="8"/>
  <c r="AD293" i="8"/>
  <c r="BK293" i="8"/>
  <c r="BX293" i="8" s="1"/>
  <c r="BK255" i="8"/>
  <c r="BX255" i="8" s="1"/>
  <c r="BK292" i="8"/>
  <c r="BX292" i="8" s="1"/>
  <c r="AD292" i="8"/>
  <c r="M67" i="22"/>
  <c r="O64" i="22"/>
  <c r="AC307" i="8"/>
  <c r="AC308" i="8"/>
  <c r="AC304" i="8"/>
  <c r="AC305" i="8"/>
  <c r="AC306" i="8"/>
  <c r="K37" i="25"/>
  <c r="K10" i="25"/>
  <c r="K28" i="25"/>
  <c r="K48" i="25"/>
  <c r="K19" i="25"/>
  <c r="O58" i="22"/>
  <c r="N65" i="22"/>
  <c r="D58" i="22"/>
  <c r="AE58" i="22" s="1"/>
  <c r="D53" i="22"/>
  <c r="AE53" i="22" s="1"/>
  <c r="O52" i="22"/>
  <c r="Z10" i="39" s="1"/>
  <c r="O61" i="22"/>
  <c r="O63" i="22"/>
  <c r="O60" i="22"/>
  <c r="O54" i="22"/>
  <c r="O53" i="22"/>
  <c r="Z10" i="30" s="1"/>
  <c r="O59" i="22"/>
  <c r="O62" i="22"/>
  <c r="O55" i="22"/>
  <c r="N56" i="22"/>
  <c r="D56" i="22" s="1"/>
  <c r="AE56" i="22" s="1"/>
  <c r="D52" i="22"/>
  <c r="AE52" i="22" s="1"/>
  <c r="F48" i="18"/>
  <c r="E48" i="18"/>
  <c r="AH10" i="22"/>
  <c r="G21" i="22"/>
  <c r="M37" i="25"/>
  <c r="M48" i="25"/>
  <c r="M19" i="25"/>
  <c r="M28" i="25"/>
  <c r="M10" i="25"/>
  <c r="M55" i="23"/>
  <c r="M37" i="23"/>
  <c r="M66" i="23"/>
  <c r="M19" i="23"/>
  <c r="M28" i="23"/>
  <c r="M46" i="23"/>
  <c r="N55" i="23"/>
  <c r="N66" i="23"/>
  <c r="N19" i="23"/>
  <c r="N37" i="23"/>
  <c r="N28" i="23"/>
  <c r="N10" i="23"/>
  <c r="N46" i="23"/>
  <c r="P28" i="25"/>
  <c r="P37" i="25"/>
  <c r="P10" i="25"/>
  <c r="P19" i="25"/>
  <c r="P48" i="25"/>
  <c r="J29" i="28"/>
  <c r="J12" i="28"/>
  <c r="J31" i="28"/>
  <c r="J13" i="28"/>
  <c r="J10" i="28"/>
  <c r="J9" i="28"/>
  <c r="J33" i="28"/>
  <c r="J20" i="28"/>
  <c r="J22" i="28"/>
  <c r="J27" i="28"/>
  <c r="J15" i="28"/>
  <c r="J26" i="28"/>
  <c r="J25" i="28"/>
  <c r="J18" i="28"/>
  <c r="J7" i="28"/>
  <c r="J19" i="28"/>
  <c r="J34" i="28"/>
  <c r="J23" i="28"/>
  <c r="J24" i="28"/>
  <c r="J8" i="28"/>
  <c r="J16" i="28"/>
  <c r="J35" i="28"/>
  <c r="J30" i="28"/>
  <c r="J14" i="28"/>
  <c r="J11" i="28"/>
  <c r="J32" i="28"/>
  <c r="J28" i="28"/>
  <c r="J17" i="28"/>
  <c r="N37" i="25"/>
  <c r="N10" i="25"/>
  <c r="N19" i="25"/>
  <c r="N28" i="25"/>
  <c r="N48" i="25"/>
  <c r="J29" i="17"/>
  <c r="J13" i="17"/>
  <c r="J32" i="17"/>
  <c r="J18" i="17"/>
  <c r="J37" i="17"/>
  <c r="J47" i="17"/>
  <c r="J17" i="17"/>
  <c r="J38" i="17"/>
  <c r="J39" i="17"/>
  <c r="J35" i="17"/>
  <c r="J23" i="17"/>
  <c r="J20" i="17"/>
  <c r="J8" i="17"/>
  <c r="J48" i="17"/>
  <c r="J40" i="17"/>
  <c r="J28" i="17"/>
  <c r="J11" i="17"/>
  <c r="J27" i="17"/>
  <c r="J10" i="17"/>
  <c r="J45" i="17"/>
  <c r="J43" i="17"/>
  <c r="J34" i="17"/>
  <c r="J46" i="17"/>
  <c r="J12" i="17"/>
  <c r="J15" i="17"/>
  <c r="J24" i="17"/>
  <c r="J49" i="17"/>
  <c r="J41" i="17"/>
  <c r="J50" i="17"/>
  <c r="J16" i="17"/>
  <c r="J33" i="17"/>
  <c r="J19" i="17"/>
  <c r="J30" i="17"/>
  <c r="J9" i="17"/>
  <c r="J26" i="17"/>
  <c r="J25" i="17"/>
  <c r="J31" i="17"/>
  <c r="J14" i="17"/>
  <c r="J22" i="17"/>
  <c r="J44" i="17"/>
  <c r="J7" i="17"/>
  <c r="J42" i="17"/>
  <c r="AZ7" i="16"/>
  <c r="AZ16" i="16"/>
  <c r="AZ15" i="16"/>
  <c r="AZ14" i="16"/>
  <c r="AZ24" i="16"/>
  <c r="AZ19" i="16"/>
  <c r="AZ23" i="16"/>
  <c r="AZ21" i="16"/>
  <c r="AZ8" i="16"/>
  <c r="AZ12" i="16"/>
  <c r="AZ18" i="16"/>
  <c r="AZ13" i="16"/>
  <c r="AZ10" i="16"/>
  <c r="AZ22" i="16"/>
  <c r="AZ26" i="16"/>
  <c r="AZ25" i="16"/>
  <c r="AZ20" i="16"/>
  <c r="AZ11" i="16"/>
  <c r="AZ27" i="16"/>
  <c r="AZ17" i="16"/>
  <c r="BK220" i="8"/>
  <c r="BX220" i="8" s="1"/>
  <c r="BK233" i="8"/>
  <c r="BX233" i="8" s="1"/>
  <c r="BK228" i="8"/>
  <c r="BX228" i="8" s="1"/>
  <c r="BK236" i="8"/>
  <c r="BX236" i="8" s="1"/>
  <c r="BK235" i="8"/>
  <c r="BX235" i="8" s="1"/>
  <c r="BK237" i="8"/>
  <c r="BX237" i="8" s="1"/>
  <c r="BK229" i="8"/>
  <c r="BX229" i="8" s="1"/>
  <c r="BK232" i="8"/>
  <c r="BX232" i="8" s="1"/>
  <c r="BK231" i="8"/>
  <c r="BX231" i="8" s="1"/>
  <c r="BK230" i="8"/>
  <c r="BX230" i="8" s="1"/>
  <c r="BK238" i="8"/>
  <c r="BK234" i="8"/>
  <c r="BX234" i="8" s="1"/>
  <c r="BK152" i="8"/>
  <c r="BX152" i="8" s="1"/>
  <c r="BK129" i="8"/>
  <c r="BX129" i="8" s="1"/>
  <c r="BK133" i="8"/>
  <c r="BK131" i="8"/>
  <c r="BX131" i="8" s="1"/>
  <c r="BK119" i="8"/>
  <c r="BX119" i="8" s="1"/>
  <c r="BK125" i="8"/>
  <c r="BX125" i="8" s="1"/>
  <c r="BK126" i="8"/>
  <c r="BX126" i="8" s="1"/>
  <c r="BK278" i="8"/>
  <c r="BX278" i="8" s="1"/>
  <c r="BK128" i="8"/>
  <c r="BX128" i="8" s="1"/>
  <c r="BK138" i="8"/>
  <c r="BX138" i="8" s="1"/>
  <c r="BK132" i="8"/>
  <c r="BX132" i="8" s="1"/>
  <c r="BK136" i="8"/>
  <c r="BX136" i="8" s="1"/>
  <c r="BK151" i="8"/>
  <c r="BX151" i="8" s="1"/>
  <c r="BK143" i="8"/>
  <c r="BX143" i="8" s="1"/>
  <c r="BK127" i="8"/>
  <c r="BX127" i="8" s="1"/>
  <c r="BK140" i="8"/>
  <c r="BX140" i="8" s="1"/>
  <c r="BK104" i="8"/>
  <c r="BX104" i="8" s="1"/>
  <c r="BK95" i="8"/>
  <c r="BX95" i="8" s="1"/>
  <c r="BK105" i="8"/>
  <c r="BK59" i="8"/>
  <c r="BX59" i="8" s="1"/>
  <c r="BK56" i="8"/>
  <c r="BX56" i="8" s="1"/>
  <c r="BK57" i="8"/>
  <c r="BX57" i="8" s="1"/>
  <c r="BK58" i="8"/>
  <c r="BX58" i="8" s="1"/>
  <c r="BK165" i="8"/>
  <c r="BX165" i="8" s="1"/>
  <c r="BK167" i="8"/>
  <c r="BX167" i="8" s="1"/>
  <c r="BK171" i="8"/>
  <c r="BX171" i="8" s="1"/>
  <c r="BK170" i="8"/>
  <c r="BX170" i="8" s="1"/>
  <c r="BK174" i="8"/>
  <c r="BX174" i="8" s="1"/>
  <c r="BK209" i="8"/>
  <c r="BX209" i="8" s="1"/>
  <c r="BK214" i="8"/>
  <c r="BX214" i="8" s="1"/>
  <c r="BK208" i="8"/>
  <c r="BX208" i="8" s="1"/>
  <c r="BK218" i="8"/>
  <c r="BX218" i="8" s="1"/>
  <c r="BK217" i="8"/>
  <c r="BX217" i="8" s="1"/>
  <c r="BK216" i="8"/>
  <c r="BX216" i="8" s="1"/>
  <c r="BK211" i="8"/>
  <c r="BX211" i="8" s="1"/>
  <c r="BK207" i="8"/>
  <c r="BX207" i="8" s="1"/>
  <c r="BK215" i="8"/>
  <c r="BX215" i="8" s="1"/>
  <c r="BK258" i="8"/>
  <c r="BX258" i="8" s="1"/>
  <c r="BK250" i="8"/>
  <c r="BX250" i="8" s="1"/>
  <c r="BK121" i="8"/>
  <c r="BX121" i="8" s="1"/>
  <c r="BK124" i="8"/>
  <c r="BX124" i="8" s="1"/>
  <c r="BK120" i="8"/>
  <c r="BX120" i="8" s="1"/>
  <c r="BK279" i="8"/>
  <c r="BX279" i="8" s="1"/>
  <c r="BK66" i="8"/>
  <c r="BX66" i="8" s="1"/>
  <c r="BK84" i="8"/>
  <c r="BX84" i="8" s="1"/>
  <c r="BK291" i="8"/>
  <c r="BX291" i="8" s="1"/>
  <c r="BK67" i="8"/>
  <c r="BX67" i="8" s="1"/>
  <c r="BK82" i="8"/>
  <c r="BX82" i="8" s="1"/>
  <c r="BK69" i="8"/>
  <c r="BX69" i="8" s="1"/>
  <c r="BK83" i="8"/>
  <c r="BX83" i="8" s="1"/>
  <c r="BK85" i="8"/>
  <c r="BX85" i="8" s="1"/>
  <c r="BK135" i="8"/>
  <c r="BX135" i="8" s="1"/>
  <c r="BK141" i="8"/>
  <c r="BX141" i="8" s="1"/>
  <c r="BK148" i="8"/>
  <c r="BX148" i="8" s="1"/>
  <c r="BK154" i="8"/>
  <c r="BX154" i="8" s="1"/>
  <c r="BK139" i="8"/>
  <c r="BX139" i="8" s="1"/>
  <c r="BK163" i="8"/>
  <c r="BX163" i="8" s="1"/>
  <c r="BK130" i="8"/>
  <c r="BX130" i="8" s="1"/>
  <c r="BK149" i="8"/>
  <c r="BX149" i="8" s="1"/>
  <c r="BK142" i="8"/>
  <c r="BX142" i="8" s="1"/>
  <c r="BK160" i="8"/>
  <c r="BX160" i="8" s="1"/>
  <c r="BK150" i="8"/>
  <c r="BX150" i="8" s="1"/>
  <c r="BK137" i="8"/>
  <c r="BX137" i="8" s="1"/>
  <c r="BD9" i="7"/>
  <c r="BK226" i="8"/>
  <c r="BX226" i="8" s="1"/>
  <c r="BK223" i="8"/>
  <c r="BX223" i="8" s="1"/>
  <c r="BK227" i="8"/>
  <c r="BX227" i="8" s="1"/>
  <c r="BK222" i="8"/>
  <c r="BX222" i="8" s="1"/>
  <c r="BK287" i="8"/>
  <c r="BX287" i="8" s="1"/>
  <c r="BK257" i="8"/>
  <c r="BK253" i="8"/>
  <c r="BX253" i="8" s="1"/>
  <c r="BK261" i="8"/>
  <c r="BX261" i="8" s="1"/>
  <c r="BK260" i="8"/>
  <c r="BX260" i="8" s="1"/>
  <c r="BK254" i="8"/>
  <c r="BX254" i="8" s="1"/>
  <c r="BK262" i="8"/>
  <c r="BX262" i="8" s="1"/>
  <c r="BK259" i="8"/>
  <c r="BX259" i="8" s="1"/>
  <c r="BK196" i="8"/>
  <c r="BX196" i="8" s="1"/>
  <c r="BK194" i="8"/>
  <c r="BX194" i="8" s="1"/>
  <c r="BK179" i="8"/>
  <c r="BX179" i="8" s="1"/>
  <c r="BK203" i="8"/>
  <c r="BX203" i="8" s="1"/>
  <c r="BK192" i="8"/>
  <c r="BX192" i="8" s="1"/>
  <c r="BK206" i="8"/>
  <c r="BX206" i="8" s="1"/>
  <c r="BK195" i="8"/>
  <c r="BX195" i="8" s="1"/>
  <c r="BK197" i="8"/>
  <c r="BX197" i="8" s="1"/>
  <c r="BK193" i="8"/>
  <c r="BX193" i="8" s="1"/>
  <c r="BK205" i="8"/>
  <c r="BX205" i="8" s="1"/>
  <c r="BK63" i="8"/>
  <c r="BX63" i="8" s="1"/>
  <c r="BK65" i="8"/>
  <c r="BX65" i="8" s="1"/>
  <c r="BK64" i="8"/>
  <c r="BX64" i="8" s="1"/>
  <c r="BK62" i="8"/>
  <c r="BX62" i="8" s="1"/>
  <c r="BK280" i="8"/>
  <c r="BX280" i="8" s="1"/>
  <c r="BK224" i="8"/>
  <c r="BX224" i="8" s="1"/>
  <c r="BK225" i="8"/>
  <c r="BX225" i="8" s="1"/>
  <c r="BK286" i="8"/>
  <c r="BX286" i="8" s="1"/>
  <c r="BK221" i="8"/>
  <c r="BX221" i="8" s="1"/>
  <c r="BK269" i="8"/>
  <c r="BX269" i="8" s="1"/>
  <c r="BK266" i="8"/>
  <c r="BX266" i="8" s="1"/>
  <c r="BK264" i="8"/>
  <c r="BX264" i="8" s="1"/>
  <c r="BK270" i="8"/>
  <c r="BX270" i="8" s="1"/>
  <c r="BK268" i="8"/>
  <c r="BX268" i="8" s="1"/>
  <c r="BK267" i="8"/>
  <c r="BX267" i="8" s="1"/>
  <c r="BK178" i="8"/>
  <c r="BX178" i="8" s="1"/>
  <c r="BK186" i="8"/>
  <c r="BX186" i="8" s="1"/>
  <c r="BK285" i="8"/>
  <c r="BX285" i="8" s="1"/>
  <c r="BK276" i="8"/>
  <c r="BX276" i="8" s="1"/>
  <c r="BK281" i="8"/>
  <c r="BX281" i="8" s="1"/>
  <c r="BK177" i="8"/>
  <c r="BX177" i="8" s="1"/>
  <c r="BK180" i="8"/>
  <c r="BX180" i="8" s="1"/>
  <c r="BK190" i="8"/>
  <c r="BX190" i="8" s="1"/>
  <c r="BK189" i="8"/>
  <c r="BX189" i="8" s="1"/>
  <c r="BK182" i="8"/>
  <c r="BX182" i="8" s="1"/>
  <c r="BK181" i="8"/>
  <c r="BX181" i="8" s="1"/>
  <c r="BK187" i="8"/>
  <c r="BX187" i="8" s="1"/>
  <c r="BK184" i="8"/>
  <c r="BX184" i="8" s="1"/>
  <c r="BK191" i="8"/>
  <c r="BX191" i="8" s="1"/>
  <c r="BK74" i="8"/>
  <c r="BX74" i="8" s="1"/>
  <c r="BK72" i="8"/>
  <c r="BX72" i="8" s="1"/>
  <c r="BK71" i="8"/>
  <c r="BX71" i="8" s="1"/>
  <c r="BK289" i="8"/>
  <c r="BX289" i="8" s="1"/>
  <c r="BK76" i="8"/>
  <c r="BX76" i="8" s="1"/>
  <c r="BK86" i="8"/>
  <c r="BX86" i="8" s="1"/>
  <c r="BK78" i="8"/>
  <c r="BX78" i="8" s="1"/>
  <c r="BK273" i="8"/>
  <c r="BX273" i="8" s="1"/>
  <c r="BK271" i="8"/>
  <c r="BX271" i="8" s="1"/>
  <c r="BK274" i="8"/>
  <c r="BX274" i="8" s="1"/>
  <c r="BK275" i="8"/>
  <c r="BX275" i="8" s="1"/>
  <c r="BK272" i="8"/>
  <c r="BX272" i="8" s="1"/>
  <c r="BK61" i="8"/>
  <c r="BX61" i="8" s="1"/>
  <c r="BK60" i="8"/>
  <c r="BX60" i="8" s="1"/>
  <c r="BK240" i="8"/>
  <c r="BX240" i="8" s="1"/>
  <c r="BK242" i="8"/>
  <c r="BX242" i="8" s="1"/>
  <c r="BK247" i="8"/>
  <c r="BX247" i="8" s="1"/>
  <c r="BK245" i="8"/>
  <c r="BX245" i="8" s="1"/>
  <c r="BK219" i="8"/>
  <c r="BX219" i="8" s="1"/>
  <c r="BK212" i="8"/>
  <c r="BX212" i="8" s="1"/>
  <c r="BK204" i="8"/>
  <c r="BX204" i="8" s="1"/>
  <c r="BK198" i="8"/>
  <c r="BX198" i="8" s="1"/>
  <c r="BK202" i="8"/>
  <c r="BX202" i="8" s="1"/>
  <c r="BK200" i="8"/>
  <c r="BX200" i="8" s="1"/>
  <c r="BK89" i="8"/>
  <c r="BX89" i="8" s="1"/>
  <c r="BK96" i="8"/>
  <c r="BX96" i="8" s="1"/>
  <c r="BK90" i="8"/>
  <c r="BX90" i="8" s="1"/>
  <c r="BK277" i="8"/>
  <c r="BX277" i="8" s="1"/>
  <c r="BK92" i="8"/>
  <c r="BX92" i="8" s="1"/>
  <c r="BK284" i="8"/>
  <c r="BX284" i="8" s="1"/>
  <c r="BK94" i="8"/>
  <c r="BX94" i="8" s="1"/>
  <c r="BK97" i="8"/>
  <c r="BX97" i="8" s="1"/>
  <c r="BK103" i="8"/>
  <c r="BX103" i="8" s="1"/>
  <c r="BK101" i="8"/>
  <c r="BX101" i="8" s="1"/>
  <c r="BK99" i="8"/>
  <c r="BX99" i="8" s="1"/>
  <c r="BK98" i="8"/>
  <c r="BX98" i="8" s="1"/>
  <c r="BK100" i="8"/>
  <c r="BX100" i="8" s="1"/>
  <c r="BK102" i="8"/>
  <c r="BX102" i="8" s="1"/>
  <c r="BK175" i="8"/>
  <c r="BX175" i="8" s="1"/>
  <c r="BK169" i="8"/>
  <c r="BX169" i="8" s="1"/>
  <c r="BK161" i="8"/>
  <c r="BX161" i="8" s="1"/>
  <c r="BK157" i="8"/>
  <c r="BX157" i="8" s="1"/>
  <c r="BK166" i="8"/>
  <c r="BX166" i="8" s="1"/>
  <c r="BK164" i="8"/>
  <c r="BX164" i="8" s="1"/>
  <c r="BK173" i="8"/>
  <c r="BX173" i="8" s="1"/>
  <c r="BK158" i="8"/>
  <c r="BX158" i="8" s="1"/>
  <c r="BK155" i="8"/>
  <c r="BX155" i="8" s="1"/>
  <c r="BK168" i="8"/>
  <c r="BX168" i="8" s="1"/>
  <c r="BK147" i="8"/>
  <c r="BX147" i="8" s="1"/>
  <c r="BK122" i="8"/>
  <c r="BX122" i="8" s="1"/>
  <c r="BK176" i="8"/>
  <c r="BX176" i="8" s="1"/>
  <c r="BK144" i="8"/>
  <c r="BX144" i="8" s="1"/>
  <c r="BK162" i="8"/>
  <c r="BX162" i="8" s="1"/>
  <c r="BK159" i="8"/>
  <c r="BX159" i="8" s="1"/>
  <c r="BK156" i="8"/>
  <c r="BX156" i="8" s="1"/>
  <c r="BK153" i="8"/>
  <c r="BX153" i="8" s="1"/>
  <c r="BK246" i="8"/>
  <c r="BX246" i="8" s="1"/>
  <c r="BK244" i="8"/>
  <c r="BX244" i="8" s="1"/>
  <c r="BK243" i="8"/>
  <c r="BX243" i="8" s="1"/>
  <c r="BK241" i="8"/>
  <c r="BX241" i="8" s="1"/>
  <c r="BK239" i="8"/>
  <c r="BX239" i="8" s="1"/>
  <c r="BK248" i="8"/>
  <c r="BX248" i="8" s="1"/>
  <c r="BK283" i="8"/>
  <c r="BX283" i="8" s="1"/>
  <c r="BK252" i="8"/>
  <c r="BX252" i="8" s="1"/>
  <c r="BK251" i="8"/>
  <c r="BX251" i="8" s="1"/>
  <c r="BK282" i="8"/>
  <c r="BX282" i="8" s="1"/>
  <c r="BK88" i="8"/>
  <c r="BX88" i="8" s="1"/>
  <c r="BK87" i="8"/>
  <c r="BX87" i="8" s="1"/>
  <c r="BK288" i="8"/>
  <c r="BX288" i="8" s="1"/>
  <c r="BK106" i="8"/>
  <c r="BX106" i="8" s="1"/>
  <c r="BK107" i="8"/>
  <c r="BX107" i="8" s="1"/>
  <c r="BK113" i="8"/>
  <c r="BX113" i="8" s="1"/>
  <c r="BK118" i="8"/>
  <c r="BX118" i="8" s="1"/>
  <c r="BK108" i="8"/>
  <c r="BX108" i="8" s="1"/>
  <c r="BK116" i="8"/>
  <c r="BX116" i="8" s="1"/>
  <c r="BK117" i="8"/>
  <c r="BX117" i="8" s="1"/>
  <c r="BK111" i="8"/>
  <c r="BX111" i="8" s="1"/>
  <c r="BK112" i="8"/>
  <c r="BX112" i="8" s="1"/>
  <c r="BK109" i="8"/>
  <c r="BX109" i="8" s="1"/>
  <c r="BK114" i="8"/>
  <c r="BX114" i="8" s="1"/>
  <c r="BK110" i="8"/>
  <c r="BX110" i="8" s="1"/>
  <c r="J35" i="16"/>
  <c r="J39" i="16"/>
  <c r="J72" i="16"/>
  <c r="J63" i="16"/>
  <c r="J68" i="16"/>
  <c r="J43" i="16"/>
  <c r="J40" i="16"/>
  <c r="J65" i="16"/>
  <c r="J54" i="16"/>
  <c r="J28" i="16"/>
  <c r="J49" i="16"/>
  <c r="J20" i="16"/>
  <c r="J17" i="16"/>
  <c r="J11" i="16"/>
  <c r="J50" i="16"/>
  <c r="J77" i="16"/>
  <c r="J60" i="16"/>
  <c r="J34" i="16"/>
  <c r="J75" i="16"/>
  <c r="J26" i="16"/>
  <c r="J42" i="16"/>
  <c r="J59" i="16"/>
  <c r="J69" i="16"/>
  <c r="J57" i="16"/>
  <c r="J79" i="16"/>
  <c r="J23" i="16"/>
  <c r="J31" i="16"/>
  <c r="J18" i="16"/>
  <c r="J8" i="16"/>
  <c r="J37" i="16"/>
  <c r="J53" i="16"/>
  <c r="J12" i="16"/>
  <c r="J25" i="16"/>
  <c r="J38" i="16"/>
  <c r="J62" i="16"/>
  <c r="J46" i="16"/>
  <c r="J45" i="16"/>
  <c r="J9" i="16"/>
  <c r="J61" i="16"/>
  <c r="J76" i="16"/>
  <c r="J7" i="16"/>
  <c r="J19" i="16"/>
  <c r="J33" i="16"/>
  <c r="J13" i="16"/>
  <c r="J14" i="16"/>
  <c r="J32" i="16"/>
  <c r="J10" i="16"/>
  <c r="J41" i="16"/>
  <c r="J16" i="16"/>
  <c r="J29" i="16"/>
  <c r="J47" i="16"/>
  <c r="J52" i="16"/>
  <c r="J64" i="16"/>
  <c r="J74" i="16"/>
  <c r="J70" i="16"/>
  <c r="J78" i="16"/>
  <c r="J58" i="16"/>
  <c r="J27" i="16"/>
  <c r="J80" i="16"/>
  <c r="J15" i="16"/>
  <c r="J55" i="16"/>
  <c r="J56" i="16"/>
  <c r="J71" i="16"/>
  <c r="J30" i="16"/>
  <c r="J44" i="16"/>
  <c r="J22" i="16"/>
  <c r="J67" i="16"/>
  <c r="J73" i="16"/>
  <c r="J24" i="16"/>
  <c r="J48" i="16"/>
  <c r="J113" i="9"/>
  <c r="J110" i="9"/>
  <c r="J100" i="9"/>
  <c r="J95" i="9"/>
  <c r="J93" i="9"/>
  <c r="J79" i="9"/>
  <c r="J77" i="9"/>
  <c r="J65" i="9"/>
  <c r="J61" i="9"/>
  <c r="J59" i="9"/>
  <c r="J54" i="9"/>
  <c r="J52" i="9"/>
  <c r="J121" i="9"/>
  <c r="J119" i="9"/>
  <c r="J105" i="9"/>
  <c r="J48" i="9"/>
  <c r="J117" i="9"/>
  <c r="J102" i="9"/>
  <c r="J88" i="9"/>
  <c r="J86" i="9"/>
  <c r="J74" i="9"/>
  <c r="J70" i="9"/>
  <c r="J68" i="9"/>
  <c r="J114" i="9"/>
  <c r="J112" i="9"/>
  <c r="J97" i="9"/>
  <c r="J94" i="9"/>
  <c r="J83" i="9"/>
  <c r="J78" i="9"/>
  <c r="J76" i="9"/>
  <c r="J62" i="9"/>
  <c r="J60" i="9"/>
  <c r="J57" i="9"/>
  <c r="J53" i="9"/>
  <c r="J50" i="9"/>
  <c r="J122" i="9"/>
  <c r="J120" i="9"/>
  <c r="J108" i="9"/>
  <c r="J40" i="9"/>
  <c r="J35" i="9"/>
  <c r="J33" i="9"/>
  <c r="J31" i="9"/>
  <c r="J87" i="9"/>
  <c r="J69" i="9"/>
  <c r="J26" i="9"/>
  <c r="J24" i="9"/>
  <c r="J103" i="9"/>
  <c r="J44" i="9"/>
  <c r="J42" i="9"/>
  <c r="J85" i="9"/>
  <c r="J37" i="9"/>
  <c r="J34" i="9"/>
  <c r="J32" i="9"/>
  <c r="J91" i="9"/>
  <c r="J27" i="9"/>
  <c r="J23" i="9"/>
  <c r="J25" i="9"/>
  <c r="J71" i="9"/>
  <c r="J45" i="9"/>
  <c r="J43" i="9"/>
  <c r="J19" i="14"/>
  <c r="J107" i="9"/>
  <c r="J39" i="9"/>
  <c r="J28" i="14"/>
  <c r="J47" i="9"/>
  <c r="J29" i="9"/>
  <c r="J64" i="9"/>
  <c r="J63" i="9"/>
  <c r="J124" i="9"/>
  <c r="J46" i="14"/>
  <c r="J72" i="14"/>
  <c r="J73" i="14"/>
  <c r="J79" i="14"/>
  <c r="J84" i="14"/>
  <c r="J104" i="9"/>
  <c r="J24" i="14"/>
  <c r="J80" i="9"/>
  <c r="J55" i="14"/>
  <c r="J76" i="14"/>
  <c r="J27" i="14"/>
  <c r="J48" i="14"/>
  <c r="J41" i="14"/>
  <c r="J38" i="9"/>
  <c r="J99" i="9"/>
  <c r="J50" i="14"/>
  <c r="J40" i="14"/>
  <c r="J55" i="9"/>
  <c r="J123" i="9"/>
  <c r="J22" i="9"/>
  <c r="J30" i="9"/>
  <c r="J56" i="9"/>
  <c r="J106" i="9"/>
  <c r="J82" i="9"/>
  <c r="J86" i="14"/>
  <c r="J31" i="14"/>
  <c r="J44" i="14"/>
  <c r="J60" i="14"/>
  <c r="J72" i="9"/>
  <c r="J98" i="9"/>
  <c r="J109" i="9"/>
  <c r="J42" i="14"/>
  <c r="J46" i="9"/>
  <c r="J115" i="9"/>
  <c r="J116" i="9"/>
  <c r="J90" i="9"/>
  <c r="J87" i="14"/>
  <c r="J68" i="14"/>
  <c r="J89" i="14"/>
  <c r="J11" i="14"/>
  <c r="J30" i="14"/>
  <c r="J53" i="14"/>
  <c r="J95" i="14"/>
  <c r="J14" i="14"/>
  <c r="J34" i="14"/>
  <c r="J16" i="14"/>
  <c r="J37" i="14"/>
  <c r="J26" i="14"/>
  <c r="J125" i="9"/>
  <c r="J64" i="14"/>
  <c r="J43" i="14"/>
  <c r="J32" i="14"/>
  <c r="J18" i="14"/>
  <c r="J35" i="14"/>
  <c r="J13" i="14"/>
  <c r="J61" i="14"/>
  <c r="J63" i="14"/>
  <c r="J9" i="14"/>
  <c r="J20" i="14"/>
  <c r="J29" i="14"/>
  <c r="J45" i="14"/>
  <c r="J38" i="14"/>
  <c r="J7" i="14"/>
  <c r="J23" i="14"/>
  <c r="J25" i="14"/>
  <c r="J39" i="14"/>
  <c r="J80" i="14"/>
  <c r="J73" i="9"/>
  <c r="J10" i="14"/>
  <c r="J22" i="14"/>
  <c r="J33" i="14"/>
  <c r="J17" i="14"/>
  <c r="J85" i="14"/>
  <c r="J59" i="14"/>
  <c r="J12" i="14"/>
  <c r="J62" i="14"/>
  <c r="J15" i="14"/>
  <c r="J57" i="14"/>
  <c r="J78" i="14"/>
  <c r="J71" i="14"/>
  <c r="J75" i="9"/>
  <c r="J65" i="14"/>
  <c r="J8" i="14"/>
  <c r="J49" i="14"/>
  <c r="J54" i="14"/>
  <c r="J70" i="14"/>
  <c r="J92" i="14"/>
  <c r="J84" i="9"/>
  <c r="J41" i="9"/>
  <c r="J93" i="14"/>
  <c r="J74" i="14"/>
  <c r="J83" i="14"/>
  <c r="J91" i="14"/>
  <c r="J92" i="9"/>
  <c r="J49" i="9"/>
  <c r="J89" i="9"/>
  <c r="J69" i="14"/>
  <c r="J88" i="14"/>
  <c r="J90" i="14"/>
  <c r="J67" i="14"/>
  <c r="J75" i="14"/>
  <c r="J101" i="9"/>
  <c r="J58" i="9"/>
  <c r="J82" i="14"/>
  <c r="J58" i="14"/>
  <c r="J56" i="14"/>
  <c r="J28" i="9"/>
  <c r="J77" i="14"/>
  <c r="J94" i="14"/>
  <c r="J47" i="14"/>
  <c r="J52" i="14"/>
  <c r="J67" i="9"/>
  <c r="J118" i="9"/>
  <c r="J19" i="9"/>
  <c r="J17" i="9"/>
  <c r="J15" i="9"/>
  <c r="J13" i="9"/>
  <c r="J11" i="9"/>
  <c r="J9" i="9"/>
  <c r="J7" i="9"/>
  <c r="J20" i="9"/>
  <c r="J18" i="9"/>
  <c r="J16" i="9"/>
  <c r="J14" i="9"/>
  <c r="J10" i="9"/>
  <c r="J8" i="9"/>
  <c r="J12" i="9"/>
  <c r="BD15" i="7"/>
  <c r="BX238" i="8"/>
  <c r="BX134" i="8"/>
  <c r="BX133" i="8"/>
  <c r="BX105" i="8"/>
  <c r="BX172" i="8"/>
  <c r="BX213" i="8"/>
  <c r="BX210" i="8"/>
  <c r="BX123" i="8"/>
  <c r="BD40" i="7"/>
  <c r="BX263" i="8"/>
  <c r="BX257" i="8"/>
  <c r="BX201" i="8"/>
  <c r="BX199" i="8"/>
  <c r="BX68" i="8"/>
  <c r="BX77" i="8"/>
  <c r="BD27" i="7"/>
  <c r="BX115" i="8"/>
  <c r="BD8" i="7"/>
  <c r="BD51" i="7"/>
  <c r="BX265" i="8"/>
  <c r="BX93" i="8"/>
  <c r="BD26" i="7"/>
  <c r="BX249" i="8"/>
  <c r="BM55" i="8"/>
  <c r="BD10" i="7"/>
  <c r="BD14" i="7"/>
  <c r="BD49" i="7"/>
  <c r="BD36" i="7"/>
  <c r="BD52" i="7"/>
  <c r="BD58" i="7"/>
  <c r="BD57" i="7"/>
  <c r="AD286" i="8"/>
  <c r="BE61" i="7" s="1"/>
  <c r="AD269" i="8"/>
  <c r="BE56" i="7" s="1"/>
  <c r="AD282" i="8"/>
  <c r="BE59" i="7" s="1"/>
  <c r="AD273" i="8"/>
  <c r="AD268" i="8"/>
  <c r="BE55" i="7" s="1"/>
  <c r="AD263" i="8"/>
  <c r="AD266" i="8"/>
  <c r="BE53" i="7" s="1"/>
  <c r="BE42" i="7"/>
  <c r="AD267" i="8"/>
  <c r="BE54" i="7" s="1"/>
  <c r="AD264" i="8"/>
  <c r="AD252" i="8"/>
  <c r="BE39" i="7" s="1"/>
  <c r="BE38" i="7"/>
  <c r="AD242" i="8"/>
  <c r="BE29" i="7" s="1"/>
  <c r="AD240" i="8"/>
  <c r="AD243" i="8"/>
  <c r="BE30" i="7" s="1"/>
  <c r="AD271" i="8"/>
  <c r="AD247" i="8"/>
  <c r="BE34" i="7" s="1"/>
  <c r="AD244" i="8"/>
  <c r="BE31" i="7" s="1"/>
  <c r="AD231" i="8"/>
  <c r="BE18" i="7" s="1"/>
  <c r="AD239" i="8"/>
  <c r="AD233" i="8"/>
  <c r="BE20" i="7" s="1"/>
  <c r="AD226" i="8"/>
  <c r="BE13" i="7" s="1"/>
  <c r="AD245" i="8"/>
  <c r="BE32" i="7" s="1"/>
  <c r="AD235" i="8"/>
  <c r="BE22" i="7" s="1"/>
  <c r="AD234" i="8"/>
  <c r="BE21" i="7" s="1"/>
  <c r="AD215" i="8"/>
  <c r="AD209" i="8"/>
  <c r="AD257" i="8"/>
  <c r="BE43" i="7" s="1"/>
  <c r="AD225" i="8"/>
  <c r="BE12" i="7" s="1"/>
  <c r="AD216" i="8"/>
  <c r="AD221" i="8"/>
  <c r="AD195" i="8"/>
  <c r="AD193" i="8"/>
  <c r="AD163" i="8"/>
  <c r="AD161" i="8"/>
  <c r="AD155" i="8"/>
  <c r="AD178" i="8"/>
  <c r="AD168" i="8"/>
  <c r="AD167" i="8"/>
  <c r="AD230" i="8"/>
  <c r="BE17" i="7" s="1"/>
  <c r="AD162" i="8"/>
  <c r="AD171" i="8"/>
  <c r="AD166" i="8"/>
  <c r="AD176" i="8"/>
  <c r="AD158" i="8"/>
  <c r="AD142" i="8"/>
  <c r="AD136" i="8"/>
  <c r="AD154" i="8"/>
  <c r="AD170" i="8"/>
  <c r="AD160" i="8"/>
  <c r="AD174" i="8"/>
  <c r="AD141" i="8"/>
  <c r="AD156" i="8"/>
  <c r="AD144" i="8"/>
  <c r="AD135" i="8"/>
  <c r="AD128" i="8"/>
  <c r="AD152" i="8"/>
  <c r="AD108" i="8"/>
  <c r="AD86" i="8"/>
  <c r="AD100" i="8"/>
  <c r="AD114" i="8"/>
  <c r="AD113" i="8"/>
  <c r="AE55" i="8"/>
  <c r="AE256" i="8" s="1"/>
  <c r="AD63" i="8"/>
  <c r="AD59" i="8"/>
  <c r="AD99" i="8"/>
  <c r="AD127" i="8"/>
  <c r="AD62" i="8"/>
  <c r="AD58" i="8"/>
  <c r="AD121" i="8"/>
  <c r="AD123" i="8"/>
  <c r="AD149" i="8"/>
  <c r="AD150" i="8"/>
  <c r="AD61" i="8"/>
  <c r="AD82" i="8"/>
  <c r="AD96" i="8"/>
  <c r="AD111" i="8"/>
  <c r="AD122" i="8"/>
  <c r="AD143" i="8"/>
  <c r="AD153" i="8"/>
  <c r="AD126" i="8"/>
  <c r="AD159" i="8"/>
  <c r="AD164" i="8"/>
  <c r="AD208" i="8"/>
  <c r="AD57" i="8"/>
  <c r="AD64" i="8"/>
  <c r="AD95" i="8"/>
  <c r="AD132" i="8"/>
  <c r="AD129" i="8"/>
  <c r="AD130" i="8"/>
  <c r="AD175" i="8"/>
  <c r="AD173" i="8"/>
  <c r="AD189" i="8"/>
  <c r="AD201" i="8"/>
  <c r="AD200" i="8"/>
  <c r="AD60" i="8"/>
  <c r="AD186" i="8"/>
  <c r="AD157" i="8"/>
  <c r="AD56" i="8"/>
  <c r="AD84" i="8"/>
  <c r="AD98" i="8"/>
  <c r="AD94" i="8"/>
  <c r="AD97" i="8"/>
  <c r="AD119" i="8"/>
  <c r="AD120" i="8"/>
  <c r="AD137" i="8"/>
  <c r="AD110" i="8"/>
  <c r="AD116" i="8"/>
  <c r="AD138" i="8"/>
  <c r="AD140" i="8"/>
  <c r="AD124" i="8"/>
  <c r="AD131" i="8"/>
  <c r="AD125" i="8"/>
  <c r="AD85" i="8"/>
  <c r="AD78" i="8"/>
  <c r="AD83" i="8"/>
  <c r="AD133" i="8"/>
  <c r="AD139" i="8"/>
  <c r="AD169" i="8"/>
  <c r="AD258" i="8"/>
  <c r="BE44" i="7" s="1"/>
  <c r="AD262" i="8"/>
  <c r="BE48" i="7" s="1"/>
  <c r="AD294" i="8"/>
  <c r="AD248" i="8"/>
  <c r="BE35" i="7" s="1"/>
  <c r="AD165" i="8"/>
  <c r="AD219" i="8"/>
  <c r="AD229" i="8"/>
  <c r="BE16" i="7" s="1"/>
  <c r="AD274" i="8"/>
  <c r="AD288" i="8"/>
  <c r="AD278" i="8"/>
  <c r="AD283" i="8"/>
  <c r="BE60" i="7" s="1"/>
  <c r="AD228" i="8"/>
  <c r="AD251" i="8"/>
  <c r="BE37" i="7" s="1"/>
  <c r="AD241" i="8"/>
  <c r="BE28" i="7" s="1"/>
  <c r="AD222" i="8"/>
  <c r="AD270" i="8"/>
  <c r="AD287" i="8"/>
  <c r="BE62" i="7" s="1"/>
  <c r="AD187" i="8"/>
  <c r="AD232" i="8"/>
  <c r="BE19" i="7" s="1"/>
  <c r="AD261" i="8"/>
  <c r="BE47" i="7" s="1"/>
  <c r="AD279" i="8"/>
  <c r="AD224" i="8"/>
  <c r="BE11" i="7" s="1"/>
  <c r="AD236" i="8"/>
  <c r="BE23" i="7" s="1"/>
  <c r="AD246" i="8"/>
  <c r="BE33" i="7" s="1"/>
  <c r="AD254" i="8"/>
  <c r="BE41" i="7" s="1"/>
  <c r="AD259" i="8"/>
  <c r="BE45" i="7" s="1"/>
  <c r="AD260" i="8"/>
  <c r="BE46" i="7" s="1"/>
  <c r="AD281" i="8"/>
  <c r="AD291" i="8"/>
  <c r="AD202" i="8"/>
  <c r="AD238" i="8"/>
  <c r="BE25" i="7" s="1"/>
  <c r="AD250" i="8"/>
  <c r="BL256" i="8" s="1"/>
  <c r="BY256" i="8" s="1"/>
  <c r="AD237" i="8"/>
  <c r="BE24" i="7" s="1"/>
  <c r="AD284" i="8"/>
  <c r="AD272" i="8"/>
  <c r="AD151" i="8"/>
  <c r="AD214" i="8"/>
  <c r="AD253" i="8"/>
  <c r="AD190" i="8"/>
  <c r="AD179" i="8"/>
  <c r="AD92" i="8"/>
  <c r="AD118" i="8"/>
  <c r="AD74" i="8"/>
  <c r="AD105" i="8"/>
  <c r="AD72" i="8"/>
  <c r="AD106" i="8"/>
  <c r="AD213" i="8"/>
  <c r="BE50" i="7"/>
  <c r="AD227" i="8"/>
  <c r="AD205" i="8"/>
  <c r="AD148" i="8"/>
  <c r="AD280" i="8"/>
  <c r="AD191" i="8"/>
  <c r="AD87" i="8"/>
  <c r="AD66" i="8"/>
  <c r="AD77" i="8"/>
  <c r="AD277" i="8"/>
  <c r="AD182" i="8"/>
  <c r="AD275" i="8"/>
  <c r="AD69" i="8"/>
  <c r="AD102" i="8"/>
  <c r="AD107" i="8"/>
  <c r="AD197" i="8"/>
  <c r="AD184" i="8"/>
  <c r="AD211" i="8"/>
  <c r="AD223" i="8"/>
  <c r="AD194" i="8"/>
  <c r="AD217" i="8"/>
  <c r="AD181" i="8"/>
  <c r="AD89" i="8"/>
  <c r="AD101" i="8"/>
  <c r="AD88" i="8"/>
  <c r="AD103" i="8"/>
  <c r="AD67" i="8"/>
  <c r="AD112" i="8"/>
  <c r="AD289" i="8"/>
  <c r="AD180" i="8"/>
  <c r="AD172" i="8"/>
  <c r="AD65" i="8"/>
  <c r="AD90" i="8"/>
  <c r="AD204" i="8"/>
  <c r="AD147" i="8"/>
  <c r="AD177" i="8"/>
  <c r="AD203" i="8"/>
  <c r="AD198" i="8"/>
  <c r="AD104" i="8"/>
  <c r="AD117" i="8"/>
  <c r="AD220" i="8"/>
  <c r="AD71" i="8"/>
  <c r="AD276" i="8"/>
  <c r="AD192" i="8"/>
  <c r="AD207" i="8"/>
  <c r="AD206" i="8"/>
  <c r="AD196" i="8"/>
  <c r="AD218" i="8"/>
  <c r="AD285" i="8"/>
  <c r="AD212" i="8"/>
  <c r="AD76" i="8"/>
  <c r="BL188" i="8" l="1"/>
  <c r="BY188" i="8" s="1"/>
  <c r="AE183" i="8"/>
  <c r="AE188" i="8"/>
  <c r="BL183" i="8"/>
  <c r="BY183" i="8" s="1"/>
  <c r="AE146" i="8"/>
  <c r="AE185" i="8"/>
  <c r="BL185" i="8"/>
  <c r="BY185" i="8" s="1"/>
  <c r="BL146" i="8"/>
  <c r="BY146" i="8" s="1"/>
  <c r="AE145" i="8"/>
  <c r="BL145" i="8"/>
  <c r="BY145" i="8" s="1"/>
  <c r="BL70" i="8"/>
  <c r="BY70" i="8" s="1"/>
  <c r="BL290" i="8"/>
  <c r="BY290" i="8" s="1"/>
  <c r="AE80" i="8"/>
  <c r="AE290" i="8"/>
  <c r="AE70" i="8"/>
  <c r="BL79" i="8"/>
  <c r="BY79" i="8" s="1"/>
  <c r="BL80" i="8"/>
  <c r="BY80" i="8" s="1"/>
  <c r="AE81" i="8"/>
  <c r="AE79" i="8"/>
  <c r="BL81" i="8"/>
  <c r="BY81" i="8" s="1"/>
  <c r="AE73" i="8"/>
  <c r="AE75" i="8"/>
  <c r="BL75" i="8"/>
  <c r="BY75" i="8" s="1"/>
  <c r="BL73" i="8"/>
  <c r="BY73" i="8" s="1"/>
  <c r="AE91" i="8"/>
  <c r="K71" i="28"/>
  <c r="K78" i="28"/>
  <c r="K68" i="28"/>
  <c r="K74" i="28"/>
  <c r="K77" i="28"/>
  <c r="K80" i="28"/>
  <c r="K76" i="28"/>
  <c r="K67" i="28"/>
  <c r="K79" i="28"/>
  <c r="K72" i="28"/>
  <c r="K70" i="28"/>
  <c r="K75" i="28"/>
  <c r="K73" i="28"/>
  <c r="K69" i="28"/>
  <c r="BL91" i="8"/>
  <c r="BY91" i="8" s="1"/>
  <c r="K58" i="28"/>
  <c r="K53" i="28"/>
  <c r="K65" i="28"/>
  <c r="K59" i="28"/>
  <c r="K61" i="28"/>
  <c r="K52" i="28"/>
  <c r="K60" i="28"/>
  <c r="K57" i="28"/>
  <c r="K54" i="28"/>
  <c r="K62" i="28"/>
  <c r="K55" i="28"/>
  <c r="K63" i="28"/>
  <c r="K56" i="28"/>
  <c r="K64" i="28"/>
  <c r="K45" i="28"/>
  <c r="K43" i="28"/>
  <c r="K44" i="28"/>
  <c r="K38" i="28"/>
  <c r="K40" i="28"/>
  <c r="K39" i="28"/>
  <c r="K42" i="28"/>
  <c r="K50" i="28"/>
  <c r="K47" i="28"/>
  <c r="K46" i="28"/>
  <c r="K41" i="28"/>
  <c r="K49" i="28"/>
  <c r="K48" i="28"/>
  <c r="K37" i="28"/>
  <c r="BL255" i="8"/>
  <c r="BY255" i="8" s="1"/>
  <c r="BL293" i="8"/>
  <c r="BY293" i="8" s="1"/>
  <c r="AE255" i="8"/>
  <c r="AE293" i="8"/>
  <c r="BL292" i="8"/>
  <c r="BY292" i="8" s="1"/>
  <c r="AE292" i="8"/>
  <c r="AD305" i="8"/>
  <c r="AD307" i="8"/>
  <c r="AD308" i="8"/>
  <c r="AD304" i="8"/>
  <c r="AD306" i="8"/>
  <c r="O65" i="22"/>
  <c r="P64" i="22"/>
  <c r="O56" i="22"/>
  <c r="D65" i="22"/>
  <c r="AE65" i="22" s="1"/>
  <c r="N67" i="22"/>
  <c r="D67" i="22" s="1"/>
  <c r="AE67" i="22" s="1"/>
  <c r="P53" i="22"/>
  <c r="AA10" i="30" s="1"/>
  <c r="P59" i="22"/>
  <c r="P61" i="22"/>
  <c r="P60" i="22"/>
  <c r="P54" i="22"/>
  <c r="P58" i="22"/>
  <c r="P52" i="22"/>
  <c r="AA10" i="39" s="1"/>
  <c r="P62" i="22"/>
  <c r="P55" i="22"/>
  <c r="P63" i="22"/>
  <c r="AH21" i="22"/>
  <c r="G23" i="22"/>
  <c r="K30" i="28"/>
  <c r="K29" i="28"/>
  <c r="K12" i="28"/>
  <c r="K14" i="28"/>
  <c r="K11" i="28"/>
  <c r="K10" i="28"/>
  <c r="K9" i="28"/>
  <c r="K33" i="28"/>
  <c r="K20" i="28"/>
  <c r="K17" i="28"/>
  <c r="K18" i="28"/>
  <c r="K15" i="28"/>
  <c r="K26" i="28"/>
  <c r="K8" i="28"/>
  <c r="K24" i="28"/>
  <c r="K28" i="28"/>
  <c r="K35" i="28"/>
  <c r="K34" i="28"/>
  <c r="K13" i="28"/>
  <c r="K32" i="28"/>
  <c r="K27" i="28"/>
  <c r="K22" i="28"/>
  <c r="K19" i="28"/>
  <c r="K16" i="28"/>
  <c r="K7" i="28"/>
  <c r="K23" i="28"/>
  <c r="K25" i="28"/>
  <c r="K31" i="28"/>
  <c r="K42" i="17"/>
  <c r="K30" i="17"/>
  <c r="K18" i="17"/>
  <c r="K14" i="17"/>
  <c r="K16" i="17"/>
  <c r="K8" i="17"/>
  <c r="K34" i="17"/>
  <c r="K9" i="17"/>
  <c r="K47" i="17"/>
  <c r="K17" i="17"/>
  <c r="K10" i="17"/>
  <c r="K28" i="17"/>
  <c r="K31" i="17"/>
  <c r="K27" i="17"/>
  <c r="K22" i="17"/>
  <c r="K33" i="17"/>
  <c r="K26" i="17"/>
  <c r="K19" i="17"/>
  <c r="K43" i="17"/>
  <c r="K40" i="17"/>
  <c r="K37" i="17"/>
  <c r="K38" i="17"/>
  <c r="K39" i="17"/>
  <c r="K24" i="17"/>
  <c r="K11" i="17"/>
  <c r="K12" i="17"/>
  <c r="K15" i="17"/>
  <c r="K44" i="17"/>
  <c r="K23" i="17"/>
  <c r="K35" i="17"/>
  <c r="K50" i="17"/>
  <c r="K29" i="17"/>
  <c r="K7" i="17"/>
  <c r="K32" i="17"/>
  <c r="K20" i="17"/>
  <c r="K45" i="17"/>
  <c r="K48" i="17"/>
  <c r="K41" i="17"/>
  <c r="K49" i="17"/>
  <c r="K13" i="17"/>
  <c r="K25" i="17"/>
  <c r="K46" i="17"/>
  <c r="BA26" i="16"/>
  <c r="BA20" i="16"/>
  <c r="BA7" i="16"/>
  <c r="BA25" i="16"/>
  <c r="BA27" i="16"/>
  <c r="BA14" i="16"/>
  <c r="BA15" i="16"/>
  <c r="BA17" i="16"/>
  <c r="BA18" i="16"/>
  <c r="BA21" i="16"/>
  <c r="BA16" i="16"/>
  <c r="BA8" i="16"/>
  <c r="BA23" i="16"/>
  <c r="BA12" i="16"/>
  <c r="BA11" i="16"/>
  <c r="BA24" i="16"/>
  <c r="BA13" i="16"/>
  <c r="BA19" i="16"/>
  <c r="BA10" i="16"/>
  <c r="BA22" i="16"/>
  <c r="BL84" i="8"/>
  <c r="BY84" i="8" s="1"/>
  <c r="BL67" i="8"/>
  <c r="BY67" i="8" s="1"/>
  <c r="BL82" i="8"/>
  <c r="BL291" i="8"/>
  <c r="BL69" i="8"/>
  <c r="BY69" i="8" s="1"/>
  <c r="BL83" i="8"/>
  <c r="BY83" i="8" s="1"/>
  <c r="BL85" i="8"/>
  <c r="BL66" i="8"/>
  <c r="BY66" i="8" s="1"/>
  <c r="BL229" i="8"/>
  <c r="BL232" i="8"/>
  <c r="BY232" i="8" s="1"/>
  <c r="BL237" i="8"/>
  <c r="BL233" i="8"/>
  <c r="BY233" i="8" s="1"/>
  <c r="BL231" i="8"/>
  <c r="BY231" i="8" s="1"/>
  <c r="BL230" i="8"/>
  <c r="BY230" i="8" s="1"/>
  <c r="BL238" i="8"/>
  <c r="BY238" i="8" s="1"/>
  <c r="BL235" i="8"/>
  <c r="BY235" i="8" s="1"/>
  <c r="BL236" i="8"/>
  <c r="BY236" i="8" s="1"/>
  <c r="BL234" i="8"/>
  <c r="BY234" i="8" s="1"/>
  <c r="BL228" i="8"/>
  <c r="BY228" i="8" s="1"/>
  <c r="BL177" i="8"/>
  <c r="BL180" i="8"/>
  <c r="BY180" i="8" s="1"/>
  <c r="BL189" i="8"/>
  <c r="BY189" i="8" s="1"/>
  <c r="BL190" i="8"/>
  <c r="BY190" i="8" s="1"/>
  <c r="BL285" i="8"/>
  <c r="BY285" i="8" s="1"/>
  <c r="BL281" i="8"/>
  <c r="BY281" i="8" s="1"/>
  <c r="BL178" i="8"/>
  <c r="BL276" i="8"/>
  <c r="BL182" i="8"/>
  <c r="BL184" i="8"/>
  <c r="BY184" i="8" s="1"/>
  <c r="BL181" i="8"/>
  <c r="BY181" i="8" s="1"/>
  <c r="BL187" i="8"/>
  <c r="BY187" i="8" s="1"/>
  <c r="BL191" i="8"/>
  <c r="BY191" i="8" s="1"/>
  <c r="BL186" i="8"/>
  <c r="BY186" i="8" s="1"/>
  <c r="BL88" i="8"/>
  <c r="BL87" i="8"/>
  <c r="BY87" i="8" s="1"/>
  <c r="BL288" i="8"/>
  <c r="BY288" i="8" s="1"/>
  <c r="BL196" i="8"/>
  <c r="BY196" i="8" s="1"/>
  <c r="BL194" i="8"/>
  <c r="BY194" i="8" s="1"/>
  <c r="BL179" i="8"/>
  <c r="BY179" i="8" s="1"/>
  <c r="BL193" i="8"/>
  <c r="BY193" i="8" s="1"/>
  <c r="BL192" i="8"/>
  <c r="BL206" i="8"/>
  <c r="BL203" i="8"/>
  <c r="BY203" i="8" s="1"/>
  <c r="BL195" i="8"/>
  <c r="BY195" i="8" s="1"/>
  <c r="BL197" i="8"/>
  <c r="BY197" i="8" s="1"/>
  <c r="BL205" i="8"/>
  <c r="BY205" i="8" s="1"/>
  <c r="BL271" i="8"/>
  <c r="BY271" i="8" s="1"/>
  <c r="BL275" i="8"/>
  <c r="BY275" i="8" s="1"/>
  <c r="BL272" i="8"/>
  <c r="BL273" i="8"/>
  <c r="BY273" i="8" s="1"/>
  <c r="BL274" i="8"/>
  <c r="BY274" i="8" s="1"/>
  <c r="BL72" i="8"/>
  <c r="BY72" i="8" s="1"/>
  <c r="BL71" i="8"/>
  <c r="BY71" i="8" s="1"/>
  <c r="BL86" i="8"/>
  <c r="BY86" i="8" s="1"/>
  <c r="BL289" i="8"/>
  <c r="BY289" i="8" s="1"/>
  <c r="BL76" i="8"/>
  <c r="BL74" i="8"/>
  <c r="BL78" i="8"/>
  <c r="BL59" i="8"/>
  <c r="BY59" i="8" s="1"/>
  <c r="BL56" i="8"/>
  <c r="BY56" i="8" s="1"/>
  <c r="BL57" i="8"/>
  <c r="BY57" i="8" s="1"/>
  <c r="BL58" i="8"/>
  <c r="BY58" i="8" s="1"/>
  <c r="BL63" i="8"/>
  <c r="BY63" i="8" s="1"/>
  <c r="BL65" i="8"/>
  <c r="BY65" i="8" s="1"/>
  <c r="BL64" i="8"/>
  <c r="BL280" i="8"/>
  <c r="BL62" i="8"/>
  <c r="BL225" i="8"/>
  <c r="BY225" i="8" s="1"/>
  <c r="BL221" i="8"/>
  <c r="BY221" i="8" s="1"/>
  <c r="BL224" i="8"/>
  <c r="BY224" i="8" s="1"/>
  <c r="BL286" i="8"/>
  <c r="BY286" i="8" s="1"/>
  <c r="BL220" i="8"/>
  <c r="BY220" i="8" s="1"/>
  <c r="BL106" i="8"/>
  <c r="BL107" i="8"/>
  <c r="BY107" i="8" s="1"/>
  <c r="BL253" i="8"/>
  <c r="BY253" i="8" s="1"/>
  <c r="BL254" i="8"/>
  <c r="BY254" i="8" s="1"/>
  <c r="BL257" i="8"/>
  <c r="BY257" i="8" s="1"/>
  <c r="BL260" i="8"/>
  <c r="BY260" i="8" s="1"/>
  <c r="BL262" i="8"/>
  <c r="BY262" i="8" s="1"/>
  <c r="BL261" i="8"/>
  <c r="BY261" i="8" s="1"/>
  <c r="BL259" i="8"/>
  <c r="BY259" i="8" s="1"/>
  <c r="BL258" i="8"/>
  <c r="BY258" i="8" s="1"/>
  <c r="BL250" i="8"/>
  <c r="BY250" i="8" s="1"/>
  <c r="BL135" i="8"/>
  <c r="BY135" i="8" s="1"/>
  <c r="BL141" i="8"/>
  <c r="BY141" i="8" s="1"/>
  <c r="BL148" i="8"/>
  <c r="BY148" i="8" s="1"/>
  <c r="BL154" i="8"/>
  <c r="BY154" i="8" s="1"/>
  <c r="BL139" i="8"/>
  <c r="BY139" i="8" s="1"/>
  <c r="BL130" i="8"/>
  <c r="BL150" i="8"/>
  <c r="BY150" i="8" s="1"/>
  <c r="BL137" i="8"/>
  <c r="BY137" i="8" s="1"/>
  <c r="BL142" i="8"/>
  <c r="BY142" i="8" s="1"/>
  <c r="BL160" i="8"/>
  <c r="BY160" i="8" s="1"/>
  <c r="BL163" i="8"/>
  <c r="BY163" i="8" s="1"/>
  <c r="BL149" i="8"/>
  <c r="BY149" i="8" s="1"/>
  <c r="BL240" i="8"/>
  <c r="BL242" i="8"/>
  <c r="BL247" i="8"/>
  <c r="BY247" i="8" s="1"/>
  <c r="BL245" i="8"/>
  <c r="BY245" i="8" s="1"/>
  <c r="K71" i="16"/>
  <c r="K67" i="16"/>
  <c r="K37" i="16"/>
  <c r="K60" i="16"/>
  <c r="K28" i="16"/>
  <c r="K13" i="16"/>
  <c r="K43" i="16"/>
  <c r="K68" i="16"/>
  <c r="K46" i="16"/>
  <c r="K61" i="16"/>
  <c r="K39" i="16"/>
  <c r="K70" i="16"/>
  <c r="K63" i="16"/>
  <c r="K35" i="16"/>
  <c r="K26" i="16"/>
  <c r="K56" i="16"/>
  <c r="K64" i="16"/>
  <c r="K78" i="16"/>
  <c r="K75" i="16"/>
  <c r="K80" i="16"/>
  <c r="K32" i="16"/>
  <c r="K7" i="16"/>
  <c r="K42" i="16"/>
  <c r="K45" i="16"/>
  <c r="K69" i="16"/>
  <c r="K74" i="16"/>
  <c r="K17" i="16"/>
  <c r="K30" i="16"/>
  <c r="K73" i="16"/>
  <c r="K31" i="16"/>
  <c r="K38" i="16"/>
  <c r="K55" i="16"/>
  <c r="K33" i="16"/>
  <c r="K49" i="16"/>
  <c r="K77" i="16"/>
  <c r="K59" i="16"/>
  <c r="K65" i="16"/>
  <c r="K14" i="16"/>
  <c r="K29" i="16"/>
  <c r="K20" i="16"/>
  <c r="K50" i="16"/>
  <c r="K48" i="16"/>
  <c r="K53" i="16"/>
  <c r="K41" i="16"/>
  <c r="K9" i="16"/>
  <c r="K25" i="16"/>
  <c r="K15" i="16"/>
  <c r="K10" i="16"/>
  <c r="K12" i="16"/>
  <c r="K54" i="16"/>
  <c r="K72" i="16"/>
  <c r="K79" i="16"/>
  <c r="K34" i="16"/>
  <c r="K23" i="16"/>
  <c r="K11" i="16"/>
  <c r="K19" i="16"/>
  <c r="K44" i="16"/>
  <c r="K8" i="16"/>
  <c r="K40" i="16"/>
  <c r="K18" i="16"/>
  <c r="K76" i="16"/>
  <c r="K27" i="16"/>
  <c r="K24" i="16"/>
  <c r="K62" i="16"/>
  <c r="K16" i="16"/>
  <c r="K52" i="16"/>
  <c r="K57" i="16"/>
  <c r="K47" i="16"/>
  <c r="K58" i="16"/>
  <c r="K22" i="16"/>
  <c r="BL124" i="8"/>
  <c r="BY124" i="8" s="1"/>
  <c r="BL120" i="8"/>
  <c r="BY120" i="8" s="1"/>
  <c r="BL121" i="8"/>
  <c r="BY121" i="8" s="1"/>
  <c r="BL279" i="8"/>
  <c r="BY279" i="8" s="1"/>
  <c r="BL118" i="8"/>
  <c r="BY118" i="8" s="1"/>
  <c r="BL110" i="8"/>
  <c r="BY110" i="8" s="1"/>
  <c r="BL109" i="8"/>
  <c r="BY109" i="8" s="1"/>
  <c r="BL108" i="8"/>
  <c r="BY108" i="8" s="1"/>
  <c r="BL116" i="8"/>
  <c r="BY116" i="8" s="1"/>
  <c r="BL112" i="8"/>
  <c r="BY112" i="8" s="1"/>
  <c r="BL111" i="8"/>
  <c r="BY111" i="8" s="1"/>
  <c r="BL117" i="8"/>
  <c r="BY117" i="8" s="1"/>
  <c r="BL113" i="8"/>
  <c r="BY113" i="8" s="1"/>
  <c r="BL114" i="8"/>
  <c r="BY114" i="8" s="1"/>
  <c r="BE9" i="7"/>
  <c r="BL226" i="8"/>
  <c r="BY226" i="8" s="1"/>
  <c r="BL223" i="8"/>
  <c r="BY223" i="8" s="1"/>
  <c r="BL287" i="8"/>
  <c r="BY287" i="8" s="1"/>
  <c r="BL222" i="8"/>
  <c r="BY222" i="8" s="1"/>
  <c r="BL227" i="8"/>
  <c r="BY227" i="8" s="1"/>
  <c r="BL119" i="8"/>
  <c r="BY119" i="8" s="1"/>
  <c r="BL125" i="8"/>
  <c r="BY125" i="8" s="1"/>
  <c r="BL126" i="8"/>
  <c r="BY126" i="8" s="1"/>
  <c r="BL127" i="8"/>
  <c r="BY127" i="8" s="1"/>
  <c r="BL133" i="8"/>
  <c r="BY133" i="8" s="1"/>
  <c r="BL128" i="8"/>
  <c r="BY128" i="8" s="1"/>
  <c r="BL152" i="8"/>
  <c r="BY152" i="8" s="1"/>
  <c r="BL131" i="8"/>
  <c r="BY131" i="8" s="1"/>
  <c r="BL132" i="8"/>
  <c r="BY132" i="8" s="1"/>
  <c r="BL136" i="8"/>
  <c r="BY136" i="8" s="1"/>
  <c r="BL143" i="8"/>
  <c r="BY143" i="8" s="1"/>
  <c r="BL129" i="8"/>
  <c r="BY129" i="8" s="1"/>
  <c r="BL278" i="8"/>
  <c r="BY278" i="8" s="1"/>
  <c r="BL138" i="8"/>
  <c r="BY138" i="8" s="1"/>
  <c r="BL140" i="8"/>
  <c r="BY140" i="8" s="1"/>
  <c r="BL151" i="8"/>
  <c r="BY151" i="8" s="1"/>
  <c r="BL60" i="8"/>
  <c r="BY60" i="8" s="1"/>
  <c r="BL61" i="8"/>
  <c r="BY61" i="8" s="1"/>
  <c r="BL162" i="8"/>
  <c r="BY162" i="8" s="1"/>
  <c r="BL153" i="8"/>
  <c r="BY153" i="8" s="1"/>
  <c r="BL156" i="8"/>
  <c r="BY156" i="8" s="1"/>
  <c r="BL159" i="8"/>
  <c r="BY159" i="8" s="1"/>
  <c r="BL175" i="8"/>
  <c r="BY175" i="8" s="1"/>
  <c r="BL169" i="8"/>
  <c r="BY169" i="8" s="1"/>
  <c r="BL161" i="8"/>
  <c r="BY161" i="8" s="1"/>
  <c r="BL157" i="8"/>
  <c r="BY157" i="8" s="1"/>
  <c r="BL173" i="8"/>
  <c r="BY173" i="8" s="1"/>
  <c r="BL164" i="8"/>
  <c r="BY164" i="8" s="1"/>
  <c r="BL158" i="8"/>
  <c r="BY158" i="8" s="1"/>
  <c r="BL155" i="8"/>
  <c r="BY155" i="8" s="1"/>
  <c r="BL168" i="8"/>
  <c r="BY168" i="8" s="1"/>
  <c r="BL166" i="8"/>
  <c r="BY166" i="8" s="1"/>
  <c r="BL246" i="8"/>
  <c r="BY246" i="8" s="1"/>
  <c r="BL244" i="8"/>
  <c r="BY244" i="8" s="1"/>
  <c r="BL239" i="8"/>
  <c r="BY239" i="8" s="1"/>
  <c r="BL283" i="8"/>
  <c r="BY283" i="8" s="1"/>
  <c r="BL282" i="8"/>
  <c r="BY282" i="8" s="1"/>
  <c r="BL243" i="8"/>
  <c r="BY243" i="8" s="1"/>
  <c r="BL241" i="8"/>
  <c r="BY241" i="8" s="1"/>
  <c r="BL252" i="8"/>
  <c r="BY252" i="8" s="1"/>
  <c r="BL251" i="8"/>
  <c r="BY251" i="8" s="1"/>
  <c r="BL248" i="8"/>
  <c r="BY248" i="8" s="1"/>
  <c r="BL96" i="8"/>
  <c r="BY96" i="8" s="1"/>
  <c r="BL277" i="8"/>
  <c r="BY277" i="8" s="1"/>
  <c r="BL90" i="8"/>
  <c r="BY90" i="8" s="1"/>
  <c r="BL284" i="8"/>
  <c r="BY284" i="8" s="1"/>
  <c r="BL94" i="8"/>
  <c r="BY94" i="8" s="1"/>
  <c r="BL89" i="8"/>
  <c r="BY89" i="8" s="1"/>
  <c r="BL92" i="8"/>
  <c r="BY92" i="8" s="1"/>
  <c r="BL103" i="8"/>
  <c r="BY103" i="8" s="1"/>
  <c r="BL100" i="8"/>
  <c r="BY100" i="8" s="1"/>
  <c r="BL101" i="8"/>
  <c r="BY101" i="8" s="1"/>
  <c r="BL99" i="8"/>
  <c r="BY99" i="8" s="1"/>
  <c r="BL97" i="8"/>
  <c r="BY97" i="8" s="1"/>
  <c r="BL102" i="8"/>
  <c r="BY102" i="8" s="1"/>
  <c r="BL98" i="8"/>
  <c r="BY98" i="8" s="1"/>
  <c r="BL104" i="8"/>
  <c r="BY104" i="8" s="1"/>
  <c r="BL95" i="8"/>
  <c r="BY95" i="8" s="1"/>
  <c r="BL105" i="8"/>
  <c r="BY105" i="8" s="1"/>
  <c r="BL214" i="8"/>
  <c r="BY214" i="8" s="1"/>
  <c r="BL209" i="8"/>
  <c r="BY209" i="8" s="1"/>
  <c r="BL218" i="8"/>
  <c r="BY218" i="8" s="1"/>
  <c r="BL217" i="8"/>
  <c r="BY217" i="8" s="1"/>
  <c r="BL216" i="8"/>
  <c r="BY216" i="8" s="1"/>
  <c r="BL215" i="8"/>
  <c r="BY215" i="8" s="1"/>
  <c r="BL208" i="8"/>
  <c r="BY208" i="8" s="1"/>
  <c r="BL207" i="8"/>
  <c r="BY207" i="8" s="1"/>
  <c r="BL211" i="8"/>
  <c r="BY211" i="8" s="1"/>
  <c r="BL212" i="8"/>
  <c r="BY212" i="8" s="1"/>
  <c r="BL204" i="8"/>
  <c r="BY204" i="8" s="1"/>
  <c r="BL219" i="8"/>
  <c r="BY219" i="8" s="1"/>
  <c r="BL198" i="8"/>
  <c r="BY198" i="8" s="1"/>
  <c r="BL200" i="8"/>
  <c r="BY200" i="8" s="1"/>
  <c r="BL202" i="8"/>
  <c r="BY202" i="8" s="1"/>
  <c r="BL167" i="8"/>
  <c r="BY167" i="8" s="1"/>
  <c r="BL165" i="8"/>
  <c r="BY165" i="8" s="1"/>
  <c r="BL171" i="8"/>
  <c r="BY171" i="8" s="1"/>
  <c r="BL174" i="8"/>
  <c r="BY174" i="8" s="1"/>
  <c r="BL170" i="8"/>
  <c r="BY170" i="8" s="1"/>
  <c r="BL122" i="8"/>
  <c r="BY122" i="8" s="1"/>
  <c r="BL147" i="8"/>
  <c r="BY147" i="8" s="1"/>
  <c r="BL144" i="8"/>
  <c r="BY144" i="8" s="1"/>
  <c r="BL176" i="8"/>
  <c r="BY176" i="8" s="1"/>
  <c r="BL267" i="8"/>
  <c r="BY267" i="8" s="1"/>
  <c r="BL269" i="8"/>
  <c r="BY269" i="8" s="1"/>
  <c r="BL266" i="8"/>
  <c r="BY266" i="8" s="1"/>
  <c r="BL270" i="8"/>
  <c r="BY270" i="8" s="1"/>
  <c r="BL268" i="8"/>
  <c r="BY268" i="8" s="1"/>
  <c r="BL264" i="8"/>
  <c r="BY264" i="8" s="1"/>
  <c r="K113" i="9"/>
  <c r="K110" i="9"/>
  <c r="K100" i="9"/>
  <c r="K95" i="9"/>
  <c r="K93" i="9"/>
  <c r="K79" i="9"/>
  <c r="K77" i="9"/>
  <c r="K65" i="9"/>
  <c r="K61" i="9"/>
  <c r="K59" i="9"/>
  <c r="K54" i="9"/>
  <c r="K52" i="9"/>
  <c r="K121" i="9"/>
  <c r="K119" i="9"/>
  <c r="K105" i="9"/>
  <c r="K117" i="9"/>
  <c r="K102" i="9"/>
  <c r="K88" i="9"/>
  <c r="K86" i="9"/>
  <c r="K74" i="9"/>
  <c r="K70" i="9"/>
  <c r="K68" i="9"/>
  <c r="K114" i="9"/>
  <c r="K112" i="9"/>
  <c r="K97" i="9"/>
  <c r="K94" i="9"/>
  <c r="K83" i="9"/>
  <c r="K78" i="9"/>
  <c r="K76" i="9"/>
  <c r="K62" i="9"/>
  <c r="K60" i="9"/>
  <c r="K57" i="9"/>
  <c r="K53" i="9"/>
  <c r="K122" i="9"/>
  <c r="K120" i="9"/>
  <c r="K108" i="9"/>
  <c r="K103" i="9"/>
  <c r="K91" i="9"/>
  <c r="K87" i="9"/>
  <c r="K85" i="9"/>
  <c r="K71" i="9"/>
  <c r="K69" i="9"/>
  <c r="K26" i="9"/>
  <c r="K24" i="9"/>
  <c r="K44" i="9"/>
  <c r="K42" i="9"/>
  <c r="K37" i="9"/>
  <c r="K34" i="9"/>
  <c r="K32" i="9"/>
  <c r="K50" i="9"/>
  <c r="K45" i="9"/>
  <c r="K27" i="9"/>
  <c r="K25" i="9"/>
  <c r="K23" i="9"/>
  <c r="K48" i="9"/>
  <c r="K43" i="9"/>
  <c r="K109" i="9"/>
  <c r="K40" i="9"/>
  <c r="K35" i="9"/>
  <c r="K33" i="9"/>
  <c r="K31" i="9"/>
  <c r="K9" i="14"/>
  <c r="K39" i="9"/>
  <c r="K29" i="9"/>
  <c r="K38" i="9"/>
  <c r="K47" i="9"/>
  <c r="K116" i="9"/>
  <c r="K44" i="14"/>
  <c r="K11" i="14"/>
  <c r="K72" i="14"/>
  <c r="K79" i="14"/>
  <c r="K84" i="14"/>
  <c r="K17" i="14"/>
  <c r="K55" i="9"/>
  <c r="K106" i="9"/>
  <c r="K73" i="9"/>
  <c r="K92" i="14"/>
  <c r="K7" i="14"/>
  <c r="K22" i="9"/>
  <c r="K115" i="9"/>
  <c r="K49" i="14"/>
  <c r="K19" i="14"/>
  <c r="K27" i="14"/>
  <c r="K43" i="14"/>
  <c r="K46" i="9"/>
  <c r="K64" i="9"/>
  <c r="K56" i="9"/>
  <c r="K98" i="9"/>
  <c r="K65" i="14"/>
  <c r="K77" i="14"/>
  <c r="K47" i="14"/>
  <c r="K60" i="14"/>
  <c r="K125" i="9"/>
  <c r="K124" i="9"/>
  <c r="K63" i="14"/>
  <c r="K63" i="9"/>
  <c r="K80" i="9"/>
  <c r="K99" i="9"/>
  <c r="K48" i="14"/>
  <c r="K68" i="14"/>
  <c r="K38" i="14"/>
  <c r="K90" i="9"/>
  <c r="K41" i="9"/>
  <c r="K52" i="14"/>
  <c r="K72" i="9"/>
  <c r="K107" i="9"/>
  <c r="K82" i="9"/>
  <c r="K76" i="14"/>
  <c r="K24" i="14"/>
  <c r="K58" i="14"/>
  <c r="K13" i="14"/>
  <c r="K50" i="14"/>
  <c r="K41" i="14"/>
  <c r="K39" i="14"/>
  <c r="K55" i="14"/>
  <c r="K62" i="14"/>
  <c r="K49" i="9"/>
  <c r="K16" i="14"/>
  <c r="K40" i="14"/>
  <c r="K80" i="14"/>
  <c r="K75" i="14"/>
  <c r="K33" i="14"/>
  <c r="K23" i="14"/>
  <c r="K10" i="14"/>
  <c r="K30" i="14"/>
  <c r="K85" i="14"/>
  <c r="K59" i="14"/>
  <c r="K29" i="14"/>
  <c r="K67" i="14"/>
  <c r="K25" i="14"/>
  <c r="K61" i="14"/>
  <c r="K46" i="14"/>
  <c r="K22" i="14"/>
  <c r="K14" i="14"/>
  <c r="K12" i="14"/>
  <c r="K20" i="14"/>
  <c r="K57" i="14"/>
  <c r="K30" i="9"/>
  <c r="K8" i="14"/>
  <c r="K32" i="14"/>
  <c r="K35" i="14"/>
  <c r="K28" i="14"/>
  <c r="K90" i="14"/>
  <c r="K82" i="14"/>
  <c r="K78" i="14"/>
  <c r="K67" i="9"/>
  <c r="K118" i="9"/>
  <c r="K37" i="14"/>
  <c r="K45" i="14"/>
  <c r="K91" i="14"/>
  <c r="K69" i="14"/>
  <c r="K95" i="14"/>
  <c r="K71" i="14"/>
  <c r="K87" i="14"/>
  <c r="K75" i="9"/>
  <c r="K104" i="9"/>
  <c r="K42" i="14"/>
  <c r="K70" i="14"/>
  <c r="K123" i="9"/>
  <c r="K15" i="14"/>
  <c r="K26" i="14"/>
  <c r="K54" i="14"/>
  <c r="K88" i="14"/>
  <c r="K83" i="14"/>
  <c r="K73" i="14"/>
  <c r="K84" i="9"/>
  <c r="K86" i="14"/>
  <c r="K92" i="9"/>
  <c r="K53" i="14"/>
  <c r="K56" i="14"/>
  <c r="K93" i="14"/>
  <c r="K94" i="14"/>
  <c r="K89" i="9"/>
  <c r="K18" i="14"/>
  <c r="K58" i="9"/>
  <c r="K28" i="9"/>
  <c r="K64" i="14"/>
  <c r="K74" i="14"/>
  <c r="K89" i="14"/>
  <c r="K34" i="14"/>
  <c r="K31" i="14"/>
  <c r="K101" i="9"/>
  <c r="K19" i="9"/>
  <c r="K17" i="9"/>
  <c r="K15" i="9"/>
  <c r="K13" i="9"/>
  <c r="K11" i="9"/>
  <c r="K9" i="9"/>
  <c r="K7" i="9"/>
  <c r="K20" i="9"/>
  <c r="K18" i="9"/>
  <c r="K16" i="9"/>
  <c r="K14" i="9"/>
  <c r="K12" i="9"/>
  <c r="K10" i="9"/>
  <c r="K8" i="9"/>
  <c r="BY276" i="8"/>
  <c r="BY182" i="8"/>
  <c r="BY178" i="8"/>
  <c r="BY177" i="8"/>
  <c r="BY272" i="8"/>
  <c r="BE15" i="7"/>
  <c r="BY229" i="8"/>
  <c r="BY237" i="8"/>
  <c r="BY291" i="8"/>
  <c r="BY106" i="8"/>
  <c r="BY85" i="8"/>
  <c r="BY82" i="8"/>
  <c r="BY68" i="8"/>
  <c r="BY88" i="8"/>
  <c r="BY206" i="8"/>
  <c r="BY192" i="8"/>
  <c r="BY201" i="8"/>
  <c r="BY199" i="8"/>
  <c r="BY77" i="8"/>
  <c r="BY74" i="8"/>
  <c r="BY78" i="8"/>
  <c r="BY76" i="8"/>
  <c r="BY280" i="8"/>
  <c r="BY64" i="8"/>
  <c r="BY62" i="8"/>
  <c r="BE8" i="7"/>
  <c r="BY93" i="8"/>
  <c r="BE40" i="7"/>
  <c r="BY263" i="8"/>
  <c r="BY130" i="8"/>
  <c r="BE27" i="7"/>
  <c r="BY242" i="8"/>
  <c r="BY240" i="8"/>
  <c r="BY123" i="8"/>
  <c r="BY115" i="8"/>
  <c r="BY134" i="8"/>
  <c r="BE26" i="7"/>
  <c r="BY249" i="8"/>
  <c r="BY210" i="8"/>
  <c r="BY213" i="8"/>
  <c r="BY172" i="8"/>
  <c r="BE51" i="7"/>
  <c r="BY265" i="8"/>
  <c r="BN55" i="8"/>
  <c r="BE36" i="7"/>
  <c r="BE52" i="7"/>
  <c r="BE49" i="7"/>
  <c r="BE58" i="7"/>
  <c r="BE57" i="7"/>
  <c r="BE10" i="7"/>
  <c r="BE14" i="7"/>
  <c r="AE286" i="8"/>
  <c r="BF61" i="7" s="1"/>
  <c r="AE279" i="8"/>
  <c r="AE267" i="8"/>
  <c r="BF54" i="7" s="1"/>
  <c r="AE264" i="8"/>
  <c r="AE291" i="8"/>
  <c r="AE268" i="8"/>
  <c r="BF55" i="7" s="1"/>
  <c r="AE269" i="8"/>
  <c r="BF56" i="7" s="1"/>
  <c r="AE266" i="8"/>
  <c r="BF53" i="7" s="1"/>
  <c r="AE252" i="8"/>
  <c r="BF39" i="7" s="1"/>
  <c r="AE270" i="8"/>
  <c r="AE240" i="8"/>
  <c r="AE257" i="8"/>
  <c r="BF43" i="7" s="1"/>
  <c r="AE247" i="8"/>
  <c r="BF34" i="7" s="1"/>
  <c r="AE241" i="8"/>
  <c r="BF28" i="7" s="1"/>
  <c r="AE245" i="8"/>
  <c r="BF32" i="7" s="1"/>
  <c r="AE226" i="8"/>
  <c r="BF13" i="7" s="1"/>
  <c r="AE243" i="8"/>
  <c r="BF30" i="7" s="1"/>
  <c r="AE228" i="8"/>
  <c r="AE242" i="8"/>
  <c r="BF29" i="7" s="1"/>
  <c r="AE235" i="8"/>
  <c r="BF22" i="7" s="1"/>
  <c r="AE236" i="8"/>
  <c r="BF23" i="7" s="1"/>
  <c r="AE221" i="8"/>
  <c r="AE231" i="8"/>
  <c r="BF18" i="7" s="1"/>
  <c r="AE216" i="8"/>
  <c r="BF42" i="7"/>
  <c r="AE202" i="8"/>
  <c r="AE195" i="8"/>
  <c r="AE193" i="8"/>
  <c r="AE189" i="8"/>
  <c r="AE187" i="8"/>
  <c r="AE186" i="8"/>
  <c r="AE174" i="8"/>
  <c r="AE178" i="8"/>
  <c r="AE169" i="8"/>
  <c r="AE159" i="8"/>
  <c r="AE153" i="8"/>
  <c r="AE165" i="8"/>
  <c r="AE170" i="8"/>
  <c r="AE158" i="8"/>
  <c r="AE151" i="8"/>
  <c r="AE136" i="8"/>
  <c r="AE137" i="8"/>
  <c r="AE160" i="8"/>
  <c r="AE157" i="8"/>
  <c r="AE149" i="8"/>
  <c r="AE163" i="8"/>
  <c r="AE161" i="8"/>
  <c r="AE152" i="8"/>
  <c r="AE135" i="8"/>
  <c r="AE138" i="8"/>
  <c r="AE124" i="8"/>
  <c r="AE125" i="8"/>
  <c r="AE129" i="8"/>
  <c r="AE108" i="8"/>
  <c r="AE126" i="8"/>
  <c r="AE128" i="8"/>
  <c r="AE119" i="8"/>
  <c r="AE111" i="8"/>
  <c r="AE110" i="8"/>
  <c r="AE58" i="8"/>
  <c r="AE57" i="8"/>
  <c r="AE56" i="8"/>
  <c r="AE86" i="8"/>
  <c r="AF55" i="8"/>
  <c r="AF256" i="8" s="1"/>
  <c r="AE78" i="8"/>
  <c r="AE105" i="8"/>
  <c r="AE101" i="8"/>
  <c r="AE132" i="8"/>
  <c r="AE166" i="8"/>
  <c r="AE60" i="8"/>
  <c r="AE83" i="8"/>
  <c r="AE127" i="8"/>
  <c r="AE142" i="8"/>
  <c r="AE131" i="8"/>
  <c r="AE171" i="8"/>
  <c r="AE173" i="8"/>
  <c r="AE64" i="8"/>
  <c r="AE63" i="8"/>
  <c r="AE117" i="8"/>
  <c r="AE84" i="8"/>
  <c r="AE104" i="8"/>
  <c r="AE94" i="8"/>
  <c r="AE107" i="8"/>
  <c r="AE95" i="8"/>
  <c r="AE120" i="8"/>
  <c r="AE156" i="8"/>
  <c r="AE162" i="8"/>
  <c r="AE164" i="8"/>
  <c r="AE180" i="8"/>
  <c r="AE209" i="8"/>
  <c r="AE59" i="8"/>
  <c r="AE96" i="8"/>
  <c r="AE82" i="8"/>
  <c r="AE103" i="8"/>
  <c r="AE106" i="8"/>
  <c r="AE121" i="8"/>
  <c r="AE154" i="8"/>
  <c r="AE139" i="8"/>
  <c r="AE184" i="8"/>
  <c r="AE97" i="8"/>
  <c r="AE144" i="8"/>
  <c r="AE100" i="8"/>
  <c r="AE140" i="8"/>
  <c r="AE133" i="8"/>
  <c r="AE61" i="8"/>
  <c r="AE99" i="8"/>
  <c r="AE85" i="8"/>
  <c r="AE98" i="8"/>
  <c r="AE102" i="8"/>
  <c r="AE141" i="8"/>
  <c r="AE147" i="8"/>
  <c r="AE62" i="8"/>
  <c r="AE118" i="8"/>
  <c r="AE122" i="8"/>
  <c r="AE148" i="8"/>
  <c r="AE143" i="8"/>
  <c r="AE155" i="8"/>
  <c r="AE130" i="8"/>
  <c r="AE167" i="8"/>
  <c r="AE168" i="8"/>
  <c r="AE181" i="8"/>
  <c r="AE150" i="8"/>
  <c r="AE207" i="8"/>
  <c r="AE234" i="8"/>
  <c r="BF21" i="7" s="1"/>
  <c r="AE238" i="8"/>
  <c r="BF25" i="7" s="1"/>
  <c r="AE259" i="8"/>
  <c r="BF45" i="7" s="1"/>
  <c r="AE223" i="8"/>
  <c r="AE237" i="8"/>
  <c r="BF24" i="7" s="1"/>
  <c r="AE215" i="8"/>
  <c r="AE239" i="8"/>
  <c r="AE263" i="8"/>
  <c r="AE258" i="8"/>
  <c r="BF44" i="7" s="1"/>
  <c r="AE284" i="8"/>
  <c r="AE182" i="8"/>
  <c r="AE214" i="8"/>
  <c r="AE294" i="8"/>
  <c r="AE229" i="8"/>
  <c r="BF16" i="7" s="1"/>
  <c r="AE222" i="8"/>
  <c r="AE225" i="8"/>
  <c r="BF12" i="7" s="1"/>
  <c r="AE233" i="8"/>
  <c r="BF20" i="7" s="1"/>
  <c r="AE224" i="8"/>
  <c r="BF11" i="7" s="1"/>
  <c r="AE253" i="8"/>
  <c r="AE190" i="8"/>
  <c r="AE203" i="8"/>
  <c r="AE208" i="8"/>
  <c r="AE232" i="8"/>
  <c r="BF19" i="7" s="1"/>
  <c r="AE288" i="8"/>
  <c r="AE246" i="8"/>
  <c r="BF33" i="7" s="1"/>
  <c r="AE244" i="8"/>
  <c r="BF31" i="7" s="1"/>
  <c r="AE287" i="8"/>
  <c r="BF62" i="7" s="1"/>
  <c r="AE278" i="8"/>
  <c r="AE283" i="8"/>
  <c r="BF60" i="7" s="1"/>
  <c r="AE285" i="8"/>
  <c r="AE205" i="8"/>
  <c r="AE230" i="8"/>
  <c r="BF17" i="7" s="1"/>
  <c r="AE254" i="8"/>
  <c r="BF41" i="7" s="1"/>
  <c r="AE276" i="8"/>
  <c r="AE196" i="8"/>
  <c r="AE192" i="8"/>
  <c r="AE201" i="8"/>
  <c r="AE65" i="8"/>
  <c r="AE90" i="8"/>
  <c r="AE72" i="8"/>
  <c r="AE274" i="8"/>
  <c r="AE227" i="8"/>
  <c r="BF38" i="7"/>
  <c r="AE282" i="8"/>
  <c r="BF59" i="7" s="1"/>
  <c r="AE250" i="8"/>
  <c r="BM256" i="8" s="1"/>
  <c r="BZ256" i="8" s="1"/>
  <c r="AE219" i="8"/>
  <c r="AE217" i="8"/>
  <c r="AE191" i="8"/>
  <c r="AE89" i="8"/>
  <c r="AE204" i="8"/>
  <c r="AE177" i="8"/>
  <c r="AE198" i="8"/>
  <c r="AE272" i="8"/>
  <c r="AE179" i="8"/>
  <c r="AE67" i="8"/>
  <c r="AE277" i="8"/>
  <c r="AE206" i="8"/>
  <c r="AE273" i="8"/>
  <c r="AE212" i="8"/>
  <c r="AE76" i="8"/>
  <c r="AE87" i="8"/>
  <c r="AE69" i="8"/>
  <c r="AE275" i="8"/>
  <c r="AE176" i="8"/>
  <c r="AE289" i="8"/>
  <c r="AE172" i="8"/>
  <c r="AE200" i="8"/>
  <c r="AE261" i="8"/>
  <c r="BF47" i="7" s="1"/>
  <c r="AE248" i="8"/>
  <c r="BF35" i="7" s="1"/>
  <c r="AE88" i="8"/>
  <c r="AE113" i="8"/>
  <c r="AE74" i="8"/>
  <c r="AE114" i="8"/>
  <c r="AE175" i="8"/>
  <c r="BF50" i="7"/>
  <c r="AE281" i="8"/>
  <c r="AE260" i="8"/>
  <c r="BF46" i="7" s="1"/>
  <c r="AE211" i="8"/>
  <c r="AE112" i="8"/>
  <c r="AE197" i="8"/>
  <c r="AE66" i="8"/>
  <c r="AE251" i="8"/>
  <c r="BF37" i="7" s="1"/>
  <c r="AE218" i="8"/>
  <c r="AE116" i="8"/>
  <c r="AE77" i="8"/>
  <c r="AE194" i="8"/>
  <c r="AE92" i="8"/>
  <c r="AE280" i="8"/>
  <c r="AE271" i="8"/>
  <c r="AE262" i="8"/>
  <c r="BF48" i="7" s="1"/>
  <c r="AE220" i="8"/>
  <c r="AE71" i="8"/>
  <c r="AF183" i="8" l="1"/>
  <c r="AF188" i="8"/>
  <c r="BM188" i="8"/>
  <c r="BZ188" i="8" s="1"/>
  <c r="BM185" i="8"/>
  <c r="BZ185" i="8" s="1"/>
  <c r="BM183" i="8"/>
  <c r="BZ183" i="8" s="1"/>
  <c r="AF146" i="8"/>
  <c r="AF185" i="8"/>
  <c r="BM146" i="8"/>
  <c r="BZ146" i="8" s="1"/>
  <c r="AF145" i="8"/>
  <c r="BM145" i="8"/>
  <c r="BZ145" i="8" s="1"/>
  <c r="BM290" i="8"/>
  <c r="BZ290" i="8" s="1"/>
  <c r="BM70" i="8"/>
  <c r="BZ70" i="8" s="1"/>
  <c r="AF80" i="8"/>
  <c r="AF290" i="8"/>
  <c r="AF70" i="8"/>
  <c r="BM80" i="8"/>
  <c r="BZ80" i="8" s="1"/>
  <c r="AF81" i="8"/>
  <c r="AF79" i="8"/>
  <c r="BM81" i="8"/>
  <c r="BZ81" i="8" s="1"/>
  <c r="BM79" i="8"/>
  <c r="BZ79" i="8" s="1"/>
  <c r="BM75" i="8"/>
  <c r="BZ75" i="8" s="1"/>
  <c r="AF73" i="8"/>
  <c r="AF75" i="8"/>
  <c r="BM73" i="8"/>
  <c r="BZ73" i="8" s="1"/>
  <c r="AF91" i="8"/>
  <c r="L80" i="28"/>
  <c r="L75" i="28"/>
  <c r="L79" i="28"/>
  <c r="L77" i="28"/>
  <c r="L69" i="28"/>
  <c r="L67" i="28"/>
  <c r="L73" i="28"/>
  <c r="L76" i="28"/>
  <c r="L71" i="28"/>
  <c r="L74" i="28"/>
  <c r="L78" i="28"/>
  <c r="L68" i="28"/>
  <c r="L72" i="28"/>
  <c r="L70" i="28"/>
  <c r="BM91" i="8"/>
  <c r="BZ91" i="8" s="1"/>
  <c r="L54" i="28"/>
  <c r="L63" i="28"/>
  <c r="L58" i="28"/>
  <c r="L65" i="28"/>
  <c r="L62" i="28"/>
  <c r="L61" i="28"/>
  <c r="L64" i="28"/>
  <c r="L52" i="28"/>
  <c r="L53" i="28"/>
  <c r="L59" i="28"/>
  <c r="L57" i="28"/>
  <c r="L56" i="28"/>
  <c r="L60" i="28"/>
  <c r="L55" i="28"/>
  <c r="L43" i="28"/>
  <c r="L39" i="28"/>
  <c r="L41" i="28"/>
  <c r="L44" i="28"/>
  <c r="L37" i="28"/>
  <c r="L50" i="28"/>
  <c r="L40" i="28"/>
  <c r="L49" i="28"/>
  <c r="L42" i="28"/>
  <c r="L45" i="28"/>
  <c r="L38" i="28"/>
  <c r="L48" i="28"/>
  <c r="L47" i="28"/>
  <c r="L46" i="28"/>
  <c r="AF255" i="8"/>
  <c r="AF293" i="8"/>
  <c r="BM293" i="8"/>
  <c r="BZ293" i="8" s="1"/>
  <c r="BM255" i="8"/>
  <c r="BZ255" i="8" s="1"/>
  <c r="L68" i="9"/>
  <c r="BM292" i="8"/>
  <c r="BZ292" i="8" s="1"/>
  <c r="AF292" i="8"/>
  <c r="K36" i="25"/>
  <c r="K38" i="25" s="1"/>
  <c r="BA8" i="17"/>
  <c r="BA12" i="28"/>
  <c r="K35" i="25"/>
  <c r="BA14" i="14"/>
  <c r="BA15" i="14"/>
  <c r="BA16" i="14"/>
  <c r="AZ15" i="14"/>
  <c r="BA19" i="17"/>
  <c r="K34" i="25"/>
  <c r="E34" i="25" s="1"/>
  <c r="AZ12" i="28"/>
  <c r="AZ9" i="28"/>
  <c r="J34" i="25"/>
  <c r="AZ19" i="17"/>
  <c r="AZ14" i="14"/>
  <c r="AZ8" i="17"/>
  <c r="J36" i="25"/>
  <c r="AZ16" i="14"/>
  <c r="J35" i="25"/>
  <c r="AE308" i="8"/>
  <c r="AE306" i="8"/>
  <c r="AE305" i="8"/>
  <c r="AE304" i="8"/>
  <c r="AE307" i="8"/>
  <c r="L57" i="16"/>
  <c r="O67" i="22"/>
  <c r="Q61" i="22"/>
  <c r="E61" i="22" s="1"/>
  <c r="AF61" i="22" s="1"/>
  <c r="Q54" i="22"/>
  <c r="E54" i="22" s="1"/>
  <c r="AF54" i="22" s="1"/>
  <c r="Q53" i="22"/>
  <c r="AB10" i="30" s="1"/>
  <c r="Q59" i="22"/>
  <c r="E59" i="22" s="1"/>
  <c r="AF59" i="22" s="1"/>
  <c r="Q58" i="22"/>
  <c r="Q63" i="22"/>
  <c r="E63" i="22" s="1"/>
  <c r="AF63" i="22" s="1"/>
  <c r="Q62" i="22"/>
  <c r="E62" i="22" s="1"/>
  <c r="AF62" i="22" s="1"/>
  <c r="Q64" i="22"/>
  <c r="E64" i="22" s="1"/>
  <c r="AF64" i="22" s="1"/>
  <c r="Q52" i="22"/>
  <c r="AB10" i="39" s="1"/>
  <c r="P56" i="22"/>
  <c r="P65" i="22"/>
  <c r="Q60" i="22"/>
  <c r="E60" i="22" s="1"/>
  <c r="AF60" i="22" s="1"/>
  <c r="Q55" i="22"/>
  <c r="E55" i="22" s="1"/>
  <c r="AF55" i="22" s="1"/>
  <c r="L10" i="28"/>
  <c r="L9" i="28"/>
  <c r="L33" i="28"/>
  <c r="L31" i="28"/>
  <c r="L20" i="28"/>
  <c r="L13" i="28"/>
  <c r="L17" i="28"/>
  <c r="L18" i="28"/>
  <c r="L26" i="28"/>
  <c r="L25" i="28"/>
  <c r="L29" i="28"/>
  <c r="L15" i="28"/>
  <c r="L27" i="28"/>
  <c r="L30" i="28"/>
  <c r="L34" i="28"/>
  <c r="L32" i="28"/>
  <c r="L16" i="28"/>
  <c r="L14" i="28"/>
  <c r="L8" i="28"/>
  <c r="L7" i="28"/>
  <c r="L11" i="28"/>
  <c r="L23" i="28"/>
  <c r="L28" i="28"/>
  <c r="L35" i="28"/>
  <c r="L12" i="28"/>
  <c r="L22" i="28"/>
  <c r="L24" i="28"/>
  <c r="L19" i="28"/>
  <c r="L38" i="17"/>
  <c r="L34" i="17"/>
  <c r="L29" i="17"/>
  <c r="L48" i="17"/>
  <c r="L33" i="17"/>
  <c r="L8" i="17"/>
  <c r="L30" i="17"/>
  <c r="L7" i="17"/>
  <c r="L25" i="17"/>
  <c r="L20" i="17"/>
  <c r="L26" i="17"/>
  <c r="L32" i="17"/>
  <c r="L40" i="17"/>
  <c r="L44" i="17"/>
  <c r="L11" i="17"/>
  <c r="L45" i="17"/>
  <c r="L12" i="17"/>
  <c r="L17" i="17"/>
  <c r="L41" i="17"/>
  <c r="L31" i="17"/>
  <c r="L15" i="17"/>
  <c r="L22" i="17"/>
  <c r="L10" i="17"/>
  <c r="L42" i="17"/>
  <c r="L24" i="17"/>
  <c r="L35" i="17"/>
  <c r="L46" i="17"/>
  <c r="L27" i="17"/>
  <c r="L13" i="17"/>
  <c r="L23" i="17"/>
  <c r="L49" i="17"/>
  <c r="L39" i="17"/>
  <c r="L43" i="17"/>
  <c r="L18" i="17"/>
  <c r="L16" i="17"/>
  <c r="L47" i="17"/>
  <c r="L50" i="17"/>
  <c r="L19" i="17"/>
  <c r="L28" i="17"/>
  <c r="L37" i="17"/>
  <c r="L9" i="17"/>
  <c r="L14" i="17"/>
  <c r="BB10" i="16"/>
  <c r="BB15" i="16"/>
  <c r="BB22" i="16"/>
  <c r="BB24" i="16"/>
  <c r="BB19" i="16"/>
  <c r="BB11" i="16"/>
  <c r="BB14" i="16"/>
  <c r="BB23" i="16"/>
  <c r="BB16" i="16"/>
  <c r="BB26" i="16"/>
  <c r="BB20" i="16"/>
  <c r="BB12" i="16"/>
  <c r="BB13" i="16"/>
  <c r="BB25" i="16"/>
  <c r="BB21" i="16"/>
  <c r="BB18" i="16"/>
  <c r="BB17" i="16"/>
  <c r="BB8" i="16"/>
  <c r="BB7" i="16"/>
  <c r="BB27" i="16"/>
  <c r="BM87" i="8"/>
  <c r="BM88" i="8"/>
  <c r="BZ88" i="8" s="1"/>
  <c r="BM288" i="8"/>
  <c r="BZ288" i="8" s="1"/>
  <c r="BM258" i="8"/>
  <c r="BZ258" i="8" s="1"/>
  <c r="BM250" i="8"/>
  <c r="BZ250" i="8" s="1"/>
  <c r="BF9" i="7"/>
  <c r="BM226" i="8"/>
  <c r="BZ226" i="8" s="1"/>
  <c r="BM222" i="8"/>
  <c r="BZ222" i="8" s="1"/>
  <c r="BM287" i="8"/>
  <c r="BZ287" i="8" s="1"/>
  <c r="BM223" i="8"/>
  <c r="BZ223" i="8" s="1"/>
  <c r="BM227" i="8"/>
  <c r="BZ227" i="8" s="1"/>
  <c r="BM243" i="8"/>
  <c r="BZ243" i="8" s="1"/>
  <c r="BM241" i="8"/>
  <c r="BZ241" i="8" s="1"/>
  <c r="BM246" i="8"/>
  <c r="BZ246" i="8" s="1"/>
  <c r="BM282" i="8"/>
  <c r="BZ282" i="8" s="1"/>
  <c r="BM283" i="8"/>
  <c r="BZ283" i="8" s="1"/>
  <c r="BM239" i="8"/>
  <c r="BZ239" i="8" s="1"/>
  <c r="BM252" i="8"/>
  <c r="BZ252" i="8" s="1"/>
  <c r="BM244" i="8"/>
  <c r="BZ244" i="8" s="1"/>
  <c r="BM251" i="8"/>
  <c r="BZ251" i="8" s="1"/>
  <c r="BM248" i="8"/>
  <c r="BZ248" i="8" s="1"/>
  <c r="BM147" i="8"/>
  <c r="BZ147" i="8" s="1"/>
  <c r="BM122" i="8"/>
  <c r="BZ122" i="8" s="1"/>
  <c r="BM144" i="8"/>
  <c r="BZ144" i="8" s="1"/>
  <c r="BM176" i="8"/>
  <c r="BM219" i="8"/>
  <c r="BZ219" i="8" s="1"/>
  <c r="BM204" i="8"/>
  <c r="BZ204" i="8" s="1"/>
  <c r="BM198" i="8"/>
  <c r="BZ198" i="8" s="1"/>
  <c r="BM212" i="8"/>
  <c r="BZ212" i="8" s="1"/>
  <c r="BM200" i="8"/>
  <c r="BZ200" i="8" s="1"/>
  <c r="BM202" i="8"/>
  <c r="BZ202" i="8" s="1"/>
  <c r="BM225" i="8"/>
  <c r="BZ225" i="8" s="1"/>
  <c r="BM224" i="8"/>
  <c r="BZ224" i="8" s="1"/>
  <c r="BM286" i="8"/>
  <c r="BZ286" i="8" s="1"/>
  <c r="BM221" i="8"/>
  <c r="BZ221" i="8" s="1"/>
  <c r="BM281" i="8"/>
  <c r="BZ281" i="8" s="1"/>
  <c r="BM190" i="8"/>
  <c r="BZ190" i="8" s="1"/>
  <c r="BM177" i="8"/>
  <c r="BZ177" i="8" s="1"/>
  <c r="BM178" i="8"/>
  <c r="BZ178" i="8" s="1"/>
  <c r="BM276" i="8"/>
  <c r="BZ276" i="8" s="1"/>
  <c r="BM285" i="8"/>
  <c r="BZ285" i="8" s="1"/>
  <c r="BM182" i="8"/>
  <c r="BZ182" i="8" s="1"/>
  <c r="BM180" i="8"/>
  <c r="BZ180" i="8" s="1"/>
  <c r="BM184" i="8"/>
  <c r="BZ184" i="8" s="1"/>
  <c r="BM186" i="8"/>
  <c r="BZ186" i="8" s="1"/>
  <c r="BM189" i="8"/>
  <c r="BZ189" i="8" s="1"/>
  <c r="BM181" i="8"/>
  <c r="BZ181" i="8" s="1"/>
  <c r="BM191" i="8"/>
  <c r="BZ191" i="8" s="1"/>
  <c r="BM187" i="8"/>
  <c r="BZ187" i="8" s="1"/>
  <c r="BM64" i="8"/>
  <c r="BZ64" i="8" s="1"/>
  <c r="BM63" i="8"/>
  <c r="BZ63" i="8" s="1"/>
  <c r="BM65" i="8"/>
  <c r="BZ65" i="8" s="1"/>
  <c r="BM62" i="8"/>
  <c r="BM280" i="8"/>
  <c r="BZ280" i="8" s="1"/>
  <c r="BM165" i="8"/>
  <c r="BZ165" i="8" s="1"/>
  <c r="BM167" i="8"/>
  <c r="BZ167" i="8" s="1"/>
  <c r="BM170" i="8"/>
  <c r="BM171" i="8"/>
  <c r="BZ171" i="8" s="1"/>
  <c r="BM174" i="8"/>
  <c r="BZ174" i="8" s="1"/>
  <c r="BM71" i="8"/>
  <c r="BZ71" i="8" s="1"/>
  <c r="BM86" i="8"/>
  <c r="BZ86" i="8" s="1"/>
  <c r="BM289" i="8"/>
  <c r="BZ289" i="8" s="1"/>
  <c r="BM72" i="8"/>
  <c r="BZ72" i="8" s="1"/>
  <c r="BM74" i="8"/>
  <c r="BZ74" i="8" s="1"/>
  <c r="BM76" i="8"/>
  <c r="BZ76" i="8" s="1"/>
  <c r="BM78" i="8"/>
  <c r="BZ78" i="8" s="1"/>
  <c r="BM129" i="8"/>
  <c r="BM132" i="8"/>
  <c r="BZ132" i="8" s="1"/>
  <c r="BM136" i="8"/>
  <c r="BZ136" i="8" s="1"/>
  <c r="BM119" i="8"/>
  <c r="BZ119" i="8" s="1"/>
  <c r="BM125" i="8"/>
  <c r="BZ125" i="8" s="1"/>
  <c r="BM138" i="8"/>
  <c r="BZ138" i="8" s="1"/>
  <c r="BM278" i="8"/>
  <c r="BZ278" i="8" s="1"/>
  <c r="BM128" i="8"/>
  <c r="BZ128" i="8" s="1"/>
  <c r="BM126" i="8"/>
  <c r="BM152" i="8"/>
  <c r="BZ152" i="8" s="1"/>
  <c r="BM127" i="8"/>
  <c r="BZ127" i="8" s="1"/>
  <c r="BM133" i="8"/>
  <c r="BZ133" i="8" s="1"/>
  <c r="BM143" i="8"/>
  <c r="BZ143" i="8" s="1"/>
  <c r="BM131" i="8"/>
  <c r="BZ131" i="8" s="1"/>
  <c r="BM151" i="8"/>
  <c r="BZ151" i="8" s="1"/>
  <c r="BM140" i="8"/>
  <c r="BZ140" i="8" s="1"/>
  <c r="BM162" i="8"/>
  <c r="BZ162" i="8" s="1"/>
  <c r="BM159" i="8"/>
  <c r="BZ159" i="8" s="1"/>
  <c r="BM156" i="8"/>
  <c r="BZ156" i="8" s="1"/>
  <c r="BM153" i="8"/>
  <c r="BZ153" i="8" s="1"/>
  <c r="BM220" i="8"/>
  <c r="BZ220" i="8" s="1"/>
  <c r="BM96" i="8"/>
  <c r="BZ96" i="8" s="1"/>
  <c r="BM284" i="8"/>
  <c r="BZ284" i="8" s="1"/>
  <c r="BM89" i="8"/>
  <c r="BZ89" i="8" s="1"/>
  <c r="BM90" i="8"/>
  <c r="BM94" i="8"/>
  <c r="BZ94" i="8" s="1"/>
  <c r="BM92" i="8"/>
  <c r="BZ92" i="8" s="1"/>
  <c r="BM277" i="8"/>
  <c r="BZ277" i="8" s="1"/>
  <c r="BM253" i="8"/>
  <c r="BZ253" i="8" s="1"/>
  <c r="BM254" i="8"/>
  <c r="BZ254" i="8" s="1"/>
  <c r="BM257" i="8"/>
  <c r="BZ257" i="8" s="1"/>
  <c r="BM260" i="8"/>
  <c r="BZ260" i="8" s="1"/>
  <c r="BM259" i="8"/>
  <c r="BZ259" i="8" s="1"/>
  <c r="BM261" i="8"/>
  <c r="BZ261" i="8" s="1"/>
  <c r="BM262" i="8"/>
  <c r="BZ262" i="8" s="1"/>
  <c r="BM142" i="8"/>
  <c r="BZ142" i="8" s="1"/>
  <c r="BM141" i="8"/>
  <c r="BZ141" i="8" s="1"/>
  <c r="BM139" i="8"/>
  <c r="BZ139" i="8" s="1"/>
  <c r="BM154" i="8"/>
  <c r="BZ154" i="8" s="1"/>
  <c r="BM148" i="8"/>
  <c r="BZ148" i="8" s="1"/>
  <c r="BM150" i="8"/>
  <c r="BM163" i="8"/>
  <c r="BZ163" i="8" s="1"/>
  <c r="BM135" i="8"/>
  <c r="BZ135" i="8" s="1"/>
  <c r="BM160" i="8"/>
  <c r="BZ160" i="8" s="1"/>
  <c r="BM137" i="8"/>
  <c r="BZ137" i="8" s="1"/>
  <c r="BM130" i="8"/>
  <c r="BZ130" i="8" s="1"/>
  <c r="BM149" i="8"/>
  <c r="BZ149" i="8" s="1"/>
  <c r="BM107" i="8"/>
  <c r="BZ107" i="8" s="1"/>
  <c r="BM106" i="8"/>
  <c r="BM247" i="8"/>
  <c r="BZ247" i="8" s="1"/>
  <c r="BM245" i="8"/>
  <c r="BZ245" i="8" s="1"/>
  <c r="BM240" i="8"/>
  <c r="BZ240" i="8" s="1"/>
  <c r="BM242" i="8"/>
  <c r="BZ242" i="8" s="1"/>
  <c r="BM266" i="8"/>
  <c r="BZ266" i="8" s="1"/>
  <c r="BM267" i="8"/>
  <c r="BZ267" i="8" s="1"/>
  <c r="BM269" i="8"/>
  <c r="BZ269" i="8" s="1"/>
  <c r="BM270" i="8"/>
  <c r="BZ270" i="8" s="1"/>
  <c r="BM268" i="8"/>
  <c r="BZ268" i="8" s="1"/>
  <c r="BM264" i="8"/>
  <c r="BZ264" i="8" s="1"/>
  <c r="BM161" i="8"/>
  <c r="BZ161" i="8" s="1"/>
  <c r="BM157" i="8"/>
  <c r="BZ157" i="8" s="1"/>
  <c r="BM164" i="8"/>
  <c r="BZ164" i="8" s="1"/>
  <c r="BM173" i="8"/>
  <c r="BZ173" i="8" s="1"/>
  <c r="BM169" i="8"/>
  <c r="BZ169" i="8" s="1"/>
  <c r="BM175" i="8"/>
  <c r="BZ175" i="8" s="1"/>
  <c r="BM168" i="8"/>
  <c r="BZ168" i="8" s="1"/>
  <c r="BM158" i="8"/>
  <c r="BZ158" i="8" s="1"/>
  <c r="BM155" i="8"/>
  <c r="BZ155" i="8" s="1"/>
  <c r="BM166" i="8"/>
  <c r="BZ166" i="8" s="1"/>
  <c r="BM232" i="8"/>
  <c r="BZ232" i="8" s="1"/>
  <c r="BM229" i="8"/>
  <c r="BZ229" i="8" s="1"/>
  <c r="BM237" i="8"/>
  <c r="BZ237" i="8" s="1"/>
  <c r="BM235" i="8"/>
  <c r="BZ235" i="8" s="1"/>
  <c r="BM233" i="8"/>
  <c r="BZ233" i="8" s="1"/>
  <c r="BM231" i="8"/>
  <c r="BZ231" i="8" s="1"/>
  <c r="BM228" i="8"/>
  <c r="BZ228" i="8" s="1"/>
  <c r="BM236" i="8"/>
  <c r="BZ236" i="8" s="1"/>
  <c r="BM234" i="8"/>
  <c r="BZ234" i="8" s="1"/>
  <c r="BM230" i="8"/>
  <c r="BZ230" i="8" s="1"/>
  <c r="BM238" i="8"/>
  <c r="BZ238" i="8" s="1"/>
  <c r="L35" i="16"/>
  <c r="L63" i="16"/>
  <c r="L16" i="16"/>
  <c r="L53" i="16"/>
  <c r="L15" i="16"/>
  <c r="L25" i="16"/>
  <c r="L19" i="16"/>
  <c r="L33" i="16"/>
  <c r="L68" i="16"/>
  <c r="L46" i="16"/>
  <c r="L7" i="16"/>
  <c r="L26" i="16"/>
  <c r="L32" i="16"/>
  <c r="L34" i="16"/>
  <c r="L52" i="16"/>
  <c r="L29" i="16"/>
  <c r="L28" i="16"/>
  <c r="L39" i="16"/>
  <c r="L13" i="16"/>
  <c r="L72" i="16"/>
  <c r="L58" i="16"/>
  <c r="L38" i="16"/>
  <c r="L18" i="16"/>
  <c r="L10" i="16"/>
  <c r="L55" i="16"/>
  <c r="L43" i="16"/>
  <c r="L48" i="16"/>
  <c r="L77" i="16"/>
  <c r="L9" i="16"/>
  <c r="L79" i="16"/>
  <c r="L61" i="16"/>
  <c r="L14" i="16"/>
  <c r="L40" i="16"/>
  <c r="L11" i="16"/>
  <c r="L31" i="16"/>
  <c r="L60" i="16"/>
  <c r="L45" i="16"/>
  <c r="L59" i="16"/>
  <c r="L17" i="16"/>
  <c r="L80" i="16"/>
  <c r="L65" i="16"/>
  <c r="L49" i="16"/>
  <c r="L42" i="16"/>
  <c r="L54" i="16"/>
  <c r="L23" i="16"/>
  <c r="L73" i="16"/>
  <c r="L62" i="16"/>
  <c r="L27" i="16"/>
  <c r="L70" i="16"/>
  <c r="L78" i="16"/>
  <c r="L24" i="16"/>
  <c r="L20" i="16"/>
  <c r="L56" i="16"/>
  <c r="L71" i="16"/>
  <c r="L69" i="16"/>
  <c r="L74" i="16"/>
  <c r="L22" i="16"/>
  <c r="L41" i="16"/>
  <c r="L67" i="16"/>
  <c r="L64" i="16"/>
  <c r="L44" i="16"/>
  <c r="L8" i="16"/>
  <c r="L76" i="16"/>
  <c r="L50" i="16"/>
  <c r="L12" i="16"/>
  <c r="L75" i="16"/>
  <c r="L30" i="16"/>
  <c r="L37" i="16"/>
  <c r="L47" i="16"/>
  <c r="BM274" i="8"/>
  <c r="BZ274" i="8" s="1"/>
  <c r="BM273" i="8"/>
  <c r="BZ273" i="8" s="1"/>
  <c r="BM271" i="8"/>
  <c r="BZ271" i="8" s="1"/>
  <c r="BM272" i="8"/>
  <c r="BZ272" i="8" s="1"/>
  <c r="BM275" i="8"/>
  <c r="BZ275" i="8" s="1"/>
  <c r="BM101" i="8"/>
  <c r="BZ101" i="8" s="1"/>
  <c r="BM103" i="8"/>
  <c r="BZ103" i="8" s="1"/>
  <c r="BM99" i="8"/>
  <c r="BZ99" i="8" s="1"/>
  <c r="BM102" i="8"/>
  <c r="BZ102" i="8" s="1"/>
  <c r="BM98" i="8"/>
  <c r="BZ98" i="8" s="1"/>
  <c r="BM100" i="8"/>
  <c r="BZ100" i="8" s="1"/>
  <c r="BM97" i="8"/>
  <c r="BZ97" i="8" s="1"/>
  <c r="BM124" i="8"/>
  <c r="BZ124" i="8" s="1"/>
  <c r="BM279" i="8"/>
  <c r="BZ279" i="8" s="1"/>
  <c r="BM121" i="8"/>
  <c r="BZ121" i="8" s="1"/>
  <c r="BM120" i="8"/>
  <c r="BZ120" i="8" s="1"/>
  <c r="BM61" i="8"/>
  <c r="BZ61" i="8" s="1"/>
  <c r="BM60" i="8"/>
  <c r="BZ60" i="8" s="1"/>
  <c r="BM57" i="8"/>
  <c r="BZ57" i="8" s="1"/>
  <c r="BM59" i="8"/>
  <c r="BZ59" i="8" s="1"/>
  <c r="BM56" i="8"/>
  <c r="BZ56" i="8" s="1"/>
  <c r="BM58" i="8"/>
  <c r="BZ58" i="8" s="1"/>
  <c r="BM111" i="8"/>
  <c r="BZ111" i="8" s="1"/>
  <c r="BM113" i="8"/>
  <c r="BZ113" i="8" s="1"/>
  <c r="BM108" i="8"/>
  <c r="BZ108" i="8" s="1"/>
  <c r="BM116" i="8"/>
  <c r="BZ116" i="8" s="1"/>
  <c r="BM112" i="8"/>
  <c r="BZ112" i="8" s="1"/>
  <c r="BM109" i="8"/>
  <c r="BZ109" i="8" s="1"/>
  <c r="BM117" i="8"/>
  <c r="BZ117" i="8" s="1"/>
  <c r="BM114" i="8"/>
  <c r="BZ114" i="8" s="1"/>
  <c r="BM110" i="8"/>
  <c r="BZ110" i="8" s="1"/>
  <c r="BM118" i="8"/>
  <c r="BZ118" i="8" s="1"/>
  <c r="BM66" i="8"/>
  <c r="BZ66" i="8" s="1"/>
  <c r="BM67" i="8"/>
  <c r="BZ67" i="8" s="1"/>
  <c r="BM82" i="8"/>
  <c r="BZ82" i="8" s="1"/>
  <c r="BM291" i="8"/>
  <c r="BZ291" i="8" s="1"/>
  <c r="BM69" i="8"/>
  <c r="BZ69" i="8" s="1"/>
  <c r="BM83" i="8"/>
  <c r="BZ83" i="8" s="1"/>
  <c r="BM85" i="8"/>
  <c r="BZ85" i="8" s="1"/>
  <c r="BM84" i="8"/>
  <c r="BZ84" i="8" s="1"/>
  <c r="BM196" i="8"/>
  <c r="BZ196" i="8" s="1"/>
  <c r="BM194" i="8"/>
  <c r="BZ194" i="8" s="1"/>
  <c r="BM192" i="8"/>
  <c r="BZ192" i="8" s="1"/>
  <c r="BM206" i="8"/>
  <c r="BZ206" i="8" s="1"/>
  <c r="BM179" i="8"/>
  <c r="BZ179" i="8" s="1"/>
  <c r="BM203" i="8"/>
  <c r="BZ203" i="8" s="1"/>
  <c r="BM205" i="8"/>
  <c r="BZ205" i="8" s="1"/>
  <c r="BM193" i="8"/>
  <c r="BZ193" i="8" s="1"/>
  <c r="BM195" i="8"/>
  <c r="BZ195" i="8" s="1"/>
  <c r="BM197" i="8"/>
  <c r="BZ197" i="8" s="1"/>
  <c r="BM214" i="8"/>
  <c r="BZ214" i="8" s="1"/>
  <c r="BM208" i="8"/>
  <c r="BZ208" i="8" s="1"/>
  <c r="BM209" i="8"/>
  <c r="BZ209" i="8" s="1"/>
  <c r="BM215" i="8"/>
  <c r="BZ215" i="8" s="1"/>
  <c r="BM211" i="8"/>
  <c r="BZ211" i="8" s="1"/>
  <c r="BM218" i="8"/>
  <c r="BZ218" i="8" s="1"/>
  <c r="BM207" i="8"/>
  <c r="BZ207" i="8" s="1"/>
  <c r="BM216" i="8"/>
  <c r="BZ216" i="8" s="1"/>
  <c r="BM217" i="8"/>
  <c r="BZ217" i="8" s="1"/>
  <c r="BM104" i="8"/>
  <c r="BZ104" i="8" s="1"/>
  <c r="BM95" i="8"/>
  <c r="BZ95" i="8" s="1"/>
  <c r="BM105" i="8"/>
  <c r="BZ105" i="8" s="1"/>
  <c r="L121" i="9"/>
  <c r="L119" i="9"/>
  <c r="L105" i="9"/>
  <c r="L104" i="9"/>
  <c r="L48" i="9"/>
  <c r="L102" i="9"/>
  <c r="L88" i="9"/>
  <c r="L86" i="9"/>
  <c r="L74" i="9"/>
  <c r="L70" i="9"/>
  <c r="L114" i="9"/>
  <c r="L112" i="9"/>
  <c r="L97" i="9"/>
  <c r="L94" i="9"/>
  <c r="L83" i="9"/>
  <c r="L78" i="9"/>
  <c r="L76" i="9"/>
  <c r="L62" i="9"/>
  <c r="L60" i="9"/>
  <c r="L57" i="9"/>
  <c r="L122" i="9"/>
  <c r="L120" i="9"/>
  <c r="L108" i="9"/>
  <c r="L103" i="9"/>
  <c r="L91" i="9"/>
  <c r="L87" i="9"/>
  <c r="L85" i="9"/>
  <c r="L71" i="9"/>
  <c r="L69" i="9"/>
  <c r="L61" i="9"/>
  <c r="L26" i="9"/>
  <c r="L24" i="9"/>
  <c r="L95" i="9"/>
  <c r="L53" i="9"/>
  <c r="L44" i="9"/>
  <c r="L42" i="9"/>
  <c r="L41" i="9"/>
  <c r="L35" i="9"/>
  <c r="L77" i="9"/>
  <c r="L49" i="9"/>
  <c r="L37" i="9"/>
  <c r="L34" i="9"/>
  <c r="L32" i="9"/>
  <c r="L30" i="9"/>
  <c r="L113" i="9"/>
  <c r="L59" i="9"/>
  <c r="L93" i="9"/>
  <c r="L27" i="9"/>
  <c r="L25" i="9"/>
  <c r="L23" i="9"/>
  <c r="L110" i="9"/>
  <c r="L54" i="9"/>
  <c r="L40" i="9"/>
  <c r="L33" i="9"/>
  <c r="L65" i="9"/>
  <c r="L50" i="9"/>
  <c r="L45" i="9"/>
  <c r="L43" i="9"/>
  <c r="L100" i="9"/>
  <c r="L31" i="9"/>
  <c r="L79" i="9"/>
  <c r="L52" i="9"/>
  <c r="L89" i="9"/>
  <c r="L58" i="9"/>
  <c r="L64" i="9"/>
  <c r="L56" i="9"/>
  <c r="L98" i="9"/>
  <c r="L82" i="9"/>
  <c r="L64" i="14"/>
  <c r="L73" i="14"/>
  <c r="L86" i="14"/>
  <c r="L107" i="9"/>
  <c r="L116" i="9"/>
  <c r="L37" i="14"/>
  <c r="L29" i="9"/>
  <c r="L47" i="9"/>
  <c r="L72" i="9"/>
  <c r="L57" i="14"/>
  <c r="L58" i="14"/>
  <c r="L54" i="14"/>
  <c r="L60" i="14"/>
  <c r="L42" i="14"/>
  <c r="L115" i="9"/>
  <c r="L39" i="9"/>
  <c r="L22" i="9"/>
  <c r="L63" i="9"/>
  <c r="L90" i="9"/>
  <c r="L73" i="9"/>
  <c r="L43" i="14"/>
  <c r="L30" i="14"/>
  <c r="L49" i="14"/>
  <c r="L125" i="9"/>
  <c r="L55" i="9"/>
  <c r="L40" i="14"/>
  <c r="L117" i="9"/>
  <c r="L46" i="9"/>
  <c r="L106" i="9"/>
  <c r="L124" i="9"/>
  <c r="L27" i="14"/>
  <c r="L92" i="14"/>
  <c r="L77" i="14"/>
  <c r="L38" i="9"/>
  <c r="L123" i="9"/>
  <c r="L50" i="14"/>
  <c r="L38" i="14"/>
  <c r="L32" i="14"/>
  <c r="L35" i="14"/>
  <c r="L16" i="14"/>
  <c r="L12" i="14"/>
  <c r="L62" i="14"/>
  <c r="L28" i="14"/>
  <c r="L80" i="14"/>
  <c r="L7" i="14"/>
  <c r="L74" i="14"/>
  <c r="L25" i="14"/>
  <c r="L18" i="14"/>
  <c r="L20" i="14"/>
  <c r="L29" i="14"/>
  <c r="L75" i="14"/>
  <c r="L33" i="14"/>
  <c r="L15" i="14"/>
  <c r="L31" i="14"/>
  <c r="L47" i="14"/>
  <c r="L82" i="14"/>
  <c r="L118" i="9"/>
  <c r="L85" i="14"/>
  <c r="L22" i="14"/>
  <c r="L67" i="14"/>
  <c r="L94" i="14"/>
  <c r="L9" i="14"/>
  <c r="L61" i="14"/>
  <c r="L11" i="14"/>
  <c r="L17" i="14"/>
  <c r="L80" i="9"/>
  <c r="L69" i="14"/>
  <c r="L24" i="14"/>
  <c r="L52" i="14"/>
  <c r="L46" i="14"/>
  <c r="L71" i="14"/>
  <c r="L14" i="14"/>
  <c r="L23" i="14"/>
  <c r="L45" i="14"/>
  <c r="L84" i="14"/>
  <c r="L13" i="14"/>
  <c r="L19" i="14"/>
  <c r="L78" i="14"/>
  <c r="L53" i="14"/>
  <c r="L34" i="14"/>
  <c r="L26" i="14"/>
  <c r="L83" i="14"/>
  <c r="L59" i="14"/>
  <c r="L88" i="14"/>
  <c r="L41" i="14"/>
  <c r="L79" i="14"/>
  <c r="L44" i="14"/>
  <c r="L63" i="14"/>
  <c r="L109" i="9"/>
  <c r="L8" i="14"/>
  <c r="L93" i="14"/>
  <c r="L90" i="14"/>
  <c r="L48" i="14"/>
  <c r="L68" i="14"/>
  <c r="L92" i="9"/>
  <c r="L95" i="14"/>
  <c r="L87" i="14"/>
  <c r="L72" i="14"/>
  <c r="L101" i="9"/>
  <c r="L67" i="9"/>
  <c r="L56" i="14"/>
  <c r="L65" i="14"/>
  <c r="L89" i="14"/>
  <c r="L76" i="14"/>
  <c r="L75" i="9"/>
  <c r="L99" i="9"/>
  <c r="L39" i="14"/>
  <c r="L10" i="14"/>
  <c r="L84" i="9"/>
  <c r="L91" i="14"/>
  <c r="L70" i="14"/>
  <c r="L55" i="14"/>
  <c r="L28" i="9"/>
  <c r="L19" i="9"/>
  <c r="L17" i="9"/>
  <c r="L15" i="9"/>
  <c r="L13" i="9"/>
  <c r="L11" i="9"/>
  <c r="L9" i="9"/>
  <c r="L7" i="9"/>
  <c r="L20" i="9"/>
  <c r="L18" i="9"/>
  <c r="L16" i="9"/>
  <c r="L14" i="9"/>
  <c r="L12" i="9"/>
  <c r="L8" i="9"/>
  <c r="L10" i="9"/>
  <c r="BZ201" i="8"/>
  <c r="BZ199" i="8"/>
  <c r="BF26" i="7"/>
  <c r="BZ249" i="8"/>
  <c r="BZ176" i="8"/>
  <c r="BZ210" i="8"/>
  <c r="BZ213" i="8"/>
  <c r="BF8" i="7"/>
  <c r="BZ123" i="8"/>
  <c r="BZ87" i="8"/>
  <c r="BZ106" i="8"/>
  <c r="BZ68" i="8"/>
  <c r="BZ62" i="8"/>
  <c r="BZ172" i="8"/>
  <c r="BZ170" i="8"/>
  <c r="BZ129" i="8"/>
  <c r="BZ134" i="8"/>
  <c r="BZ126" i="8"/>
  <c r="BF40" i="7"/>
  <c r="BZ263" i="8"/>
  <c r="BZ77" i="8"/>
  <c r="BZ93" i="8"/>
  <c r="BZ90" i="8"/>
  <c r="BZ150" i="8"/>
  <c r="BF27" i="7"/>
  <c r="BF51" i="7"/>
  <c r="BZ265" i="8"/>
  <c r="BF15" i="7"/>
  <c r="BZ115" i="8"/>
  <c r="BO55" i="8"/>
  <c r="BF49" i="7"/>
  <c r="BF36" i="7"/>
  <c r="BF52" i="7"/>
  <c r="BF14" i="7"/>
  <c r="BF10" i="7"/>
  <c r="BF57" i="7"/>
  <c r="BF58" i="7"/>
  <c r="AF267" i="8"/>
  <c r="BG54" i="7" s="1"/>
  <c r="AF294" i="8"/>
  <c r="AF283" i="8"/>
  <c r="BG60" i="7" s="1"/>
  <c r="AF268" i="8"/>
  <c r="BG55" i="7" s="1"/>
  <c r="AF264" i="8"/>
  <c r="AF279" i="8"/>
  <c r="AF266" i="8"/>
  <c r="BG53" i="7" s="1"/>
  <c r="AF269" i="8"/>
  <c r="BG56" i="7" s="1"/>
  <c r="AF238" i="8"/>
  <c r="BG25" i="7" s="1"/>
  <c r="AF254" i="8"/>
  <c r="BG41" i="7" s="1"/>
  <c r="AF252" i="8"/>
  <c r="BG39" i="7" s="1"/>
  <c r="AF243" i="8"/>
  <c r="BG30" i="7" s="1"/>
  <c r="AF239" i="8"/>
  <c r="AF259" i="8"/>
  <c r="BG45" i="7" s="1"/>
  <c r="AF242" i="8"/>
  <c r="BG29" i="7" s="1"/>
  <c r="AF222" i="8"/>
  <c r="AF228" i="8"/>
  <c r="AF245" i="8"/>
  <c r="BG32" i="7" s="1"/>
  <c r="AF235" i="8"/>
  <c r="BG22" i="7" s="1"/>
  <c r="AF244" i="8"/>
  <c r="BG31" i="7" s="1"/>
  <c r="AF247" i="8"/>
  <c r="BG34" i="7" s="1"/>
  <c r="AF241" i="8"/>
  <c r="BG28" i="7" s="1"/>
  <c r="AF230" i="8"/>
  <c r="BG17" i="7" s="1"/>
  <c r="AF219" i="8"/>
  <c r="AF237" i="8"/>
  <c r="BG24" i="7" s="1"/>
  <c r="AF240" i="8"/>
  <c r="AF226" i="8"/>
  <c r="BG13" i="7" s="1"/>
  <c r="AF178" i="8"/>
  <c r="AF168" i="8"/>
  <c r="AF167" i="8"/>
  <c r="AF173" i="8"/>
  <c r="AF166" i="8"/>
  <c r="AF174" i="8"/>
  <c r="AF163" i="8"/>
  <c r="AF155" i="8"/>
  <c r="AF142" i="8"/>
  <c r="AF140" i="8"/>
  <c r="AF149" i="8"/>
  <c r="AF141" i="8"/>
  <c r="AF164" i="8"/>
  <c r="AF161" i="8"/>
  <c r="AF150" i="8"/>
  <c r="AF132" i="8"/>
  <c r="AF131" i="8"/>
  <c r="AF139" i="8"/>
  <c r="AF130" i="8"/>
  <c r="AF133" i="8"/>
  <c r="AF126" i="8"/>
  <c r="AF119" i="8"/>
  <c r="AF127" i="8"/>
  <c r="AF124" i="8"/>
  <c r="AF111" i="8"/>
  <c r="AG55" i="8"/>
  <c r="AG256" i="8" s="1"/>
  <c r="AF57" i="8"/>
  <c r="AF100" i="8"/>
  <c r="AF88" i="8"/>
  <c r="AF89" i="8"/>
  <c r="AF98" i="8"/>
  <c r="AF122" i="8"/>
  <c r="AF197" i="8"/>
  <c r="AF60" i="8"/>
  <c r="AF86" i="8"/>
  <c r="AF96" i="8"/>
  <c r="AF147" i="8"/>
  <c r="AF152" i="8"/>
  <c r="AF157" i="8"/>
  <c r="AF179" i="8"/>
  <c r="AF64" i="8"/>
  <c r="AF56" i="8"/>
  <c r="AF61" i="8"/>
  <c r="AF94" i="8"/>
  <c r="AF137" i="8"/>
  <c r="AF125" i="8"/>
  <c r="AF193" i="8"/>
  <c r="AF187" i="8"/>
  <c r="AF110" i="8"/>
  <c r="AF108" i="8"/>
  <c r="AF95" i="8"/>
  <c r="AF144" i="8"/>
  <c r="AF169" i="8"/>
  <c r="AF153" i="8"/>
  <c r="AF162" i="8"/>
  <c r="AF194" i="8"/>
  <c r="AF59" i="8"/>
  <c r="AF97" i="8"/>
  <c r="AF128" i="8"/>
  <c r="AF180" i="8"/>
  <c r="AF189" i="8"/>
  <c r="AF85" i="8"/>
  <c r="AF156" i="8"/>
  <c r="AF58" i="8"/>
  <c r="AF63" i="8"/>
  <c r="AF62" i="8"/>
  <c r="AF158" i="8"/>
  <c r="AF138" i="8"/>
  <c r="AF154" i="8"/>
  <c r="AF170" i="8"/>
  <c r="AF90" i="8"/>
  <c r="AF99" i="8"/>
  <c r="AF120" i="8"/>
  <c r="AF165" i="8"/>
  <c r="AF121" i="8"/>
  <c r="AF135" i="8"/>
  <c r="AF136" i="8"/>
  <c r="AF129" i="8"/>
  <c r="AF160" i="8"/>
  <c r="AF184" i="8"/>
  <c r="AF192" i="8"/>
  <c r="AF182" i="8"/>
  <c r="AF191" i="8"/>
  <c r="AF205" i="8"/>
  <c r="AF211" i="8"/>
  <c r="AF202" i="8"/>
  <c r="AF286" i="8"/>
  <c r="BG61" i="7" s="1"/>
  <c r="AF289" i="8"/>
  <c r="AF151" i="8"/>
  <c r="AF181" i="8"/>
  <c r="AF186" i="8"/>
  <c r="AF212" i="8"/>
  <c r="AF208" i="8"/>
  <c r="AF209" i="8"/>
  <c r="AF216" i="8"/>
  <c r="AF224" i="8"/>
  <c r="BG11" i="7" s="1"/>
  <c r="AF229" i="8"/>
  <c r="BG16" i="7" s="1"/>
  <c r="AF232" i="8"/>
  <c r="BG19" i="7" s="1"/>
  <c r="AF261" i="8"/>
  <c r="BG47" i="7" s="1"/>
  <c r="AF246" i="8"/>
  <c r="BG33" i="7" s="1"/>
  <c r="AF260" i="8"/>
  <c r="BG46" i="7" s="1"/>
  <c r="AF195" i="8"/>
  <c r="AF207" i="8"/>
  <c r="BG50" i="7"/>
  <c r="AF285" i="8"/>
  <c r="AF288" i="8"/>
  <c r="AF278" i="8"/>
  <c r="AF284" i="8"/>
  <c r="AF287" i="8"/>
  <c r="BG62" i="7" s="1"/>
  <c r="AF190" i="8"/>
  <c r="AF196" i="8"/>
  <c r="AF203" i="8"/>
  <c r="AF214" i="8"/>
  <c r="AF253" i="8"/>
  <c r="AF231" i="8"/>
  <c r="BG18" i="7" s="1"/>
  <c r="AF262" i="8"/>
  <c r="BG48" i="7" s="1"/>
  <c r="AF258" i="8"/>
  <c r="BG44" i="7" s="1"/>
  <c r="AF236" i="8"/>
  <c r="BG23" i="7" s="1"/>
  <c r="AF225" i="8"/>
  <c r="BG12" i="7" s="1"/>
  <c r="AF215" i="8"/>
  <c r="AF248" i="8"/>
  <c r="BG35" i="7" s="1"/>
  <c r="AF282" i="8"/>
  <c r="BG59" i="7" s="1"/>
  <c r="AF159" i="8"/>
  <c r="BG42" i="7"/>
  <c r="AF234" i="8"/>
  <c r="BG21" i="7" s="1"/>
  <c r="AF221" i="8"/>
  <c r="AF257" i="8"/>
  <c r="BG43" i="7" s="1"/>
  <c r="AF291" i="8"/>
  <c r="AF233" i="8"/>
  <c r="BG20" i="7" s="1"/>
  <c r="AF227" i="8"/>
  <c r="AF280" i="8"/>
  <c r="AF273" i="8"/>
  <c r="AF175" i="8"/>
  <c r="AF148" i="8"/>
  <c r="AF74" i="8"/>
  <c r="AF82" i="8"/>
  <c r="AF103" i="8"/>
  <c r="AF204" i="8"/>
  <c r="AF251" i="8"/>
  <c r="BG37" i="7" s="1"/>
  <c r="AF272" i="8"/>
  <c r="AF72" i="8"/>
  <c r="AF106" i="8"/>
  <c r="AF65" i="8"/>
  <c r="AF78" i="8"/>
  <c r="AF177" i="8"/>
  <c r="AF276" i="8"/>
  <c r="AF113" i="8"/>
  <c r="AF274" i="8"/>
  <c r="AF217" i="8"/>
  <c r="AF275" i="8"/>
  <c r="AF118" i="8"/>
  <c r="AF172" i="8"/>
  <c r="AF101" i="8"/>
  <c r="AF87" i="8"/>
  <c r="AF277" i="8"/>
  <c r="AF104" i="8"/>
  <c r="AF143" i="8"/>
  <c r="AF66" i="8"/>
  <c r="AF105" i="8"/>
  <c r="AF69" i="8"/>
  <c r="AF281" i="8"/>
  <c r="AF206" i="8"/>
  <c r="AF270" i="8"/>
  <c r="BG38" i="7"/>
  <c r="AF198" i="8"/>
  <c r="AF200" i="8"/>
  <c r="AF271" i="8"/>
  <c r="AF77" i="8"/>
  <c r="AF112" i="8"/>
  <c r="AF114" i="8"/>
  <c r="AF171" i="8"/>
  <c r="AF107" i="8"/>
  <c r="AF67" i="8"/>
  <c r="AF218" i="8"/>
  <c r="AF250" i="8"/>
  <c r="BN256" i="8" s="1"/>
  <c r="CA256" i="8" s="1"/>
  <c r="AF71" i="8"/>
  <c r="AF92" i="8"/>
  <c r="AF220" i="8"/>
  <c r="AF102" i="8"/>
  <c r="AF84" i="8"/>
  <c r="AF117" i="8"/>
  <c r="AF116" i="8"/>
  <c r="AF76" i="8"/>
  <c r="AF201" i="8"/>
  <c r="AF83" i="8"/>
  <c r="AF223" i="8"/>
  <c r="AF176" i="8"/>
  <c r="BN188" i="8" l="1"/>
  <c r="CA188" i="8" s="1"/>
  <c r="AG183" i="8"/>
  <c r="AG188" i="8"/>
  <c r="BN183" i="8"/>
  <c r="CA183" i="8" s="1"/>
  <c r="AG146" i="8"/>
  <c r="AG185" i="8"/>
  <c r="BN185" i="8"/>
  <c r="CA185" i="8" s="1"/>
  <c r="BN146" i="8"/>
  <c r="CA146" i="8" s="1"/>
  <c r="AG145" i="8"/>
  <c r="BN145" i="8"/>
  <c r="CA145" i="8" s="1"/>
  <c r="BN70" i="8"/>
  <c r="CA70" i="8" s="1"/>
  <c r="BN290" i="8"/>
  <c r="CA290" i="8" s="1"/>
  <c r="AG80" i="8"/>
  <c r="AG290" i="8"/>
  <c r="AG70" i="8"/>
  <c r="BN79" i="8"/>
  <c r="CA79" i="8" s="1"/>
  <c r="BN80" i="8"/>
  <c r="CA80" i="8" s="1"/>
  <c r="AG81" i="8"/>
  <c r="AG79" i="8"/>
  <c r="BN81" i="8"/>
  <c r="CA81" i="8" s="1"/>
  <c r="BN75" i="8"/>
  <c r="CA75" i="8" s="1"/>
  <c r="AG73" i="8"/>
  <c r="AG75" i="8"/>
  <c r="BN73" i="8"/>
  <c r="CA73" i="8" s="1"/>
  <c r="AG91" i="8"/>
  <c r="M76" i="28"/>
  <c r="M75" i="28"/>
  <c r="M67" i="28"/>
  <c r="M68" i="28"/>
  <c r="M73" i="28"/>
  <c r="M70" i="28"/>
  <c r="M80" i="28"/>
  <c r="M77" i="28"/>
  <c r="M72" i="28"/>
  <c r="M79" i="28"/>
  <c r="M74" i="28"/>
  <c r="M71" i="28"/>
  <c r="M69" i="28"/>
  <c r="M78" i="28"/>
  <c r="E36" i="25"/>
  <c r="J38" i="25"/>
  <c r="BN91" i="8"/>
  <c r="CA91" i="8" s="1"/>
  <c r="M55" i="28"/>
  <c r="M59" i="28"/>
  <c r="M63" i="28"/>
  <c r="M52" i="28"/>
  <c r="M56" i="28"/>
  <c r="M60" i="28"/>
  <c r="M64" i="28"/>
  <c r="M53" i="28"/>
  <c r="M57" i="28"/>
  <c r="M61" i="28"/>
  <c r="M65" i="28"/>
  <c r="M54" i="28"/>
  <c r="M58" i="28"/>
  <c r="M62" i="28"/>
  <c r="M43" i="28"/>
  <c r="M40" i="28"/>
  <c r="M41" i="28"/>
  <c r="M49" i="28"/>
  <c r="M45" i="28"/>
  <c r="M38" i="28"/>
  <c r="M42" i="28"/>
  <c r="M46" i="28"/>
  <c r="M37" i="28"/>
  <c r="M44" i="28"/>
  <c r="M50" i="28"/>
  <c r="M48" i="28"/>
  <c r="M39" i="28"/>
  <c r="M47" i="28"/>
  <c r="AG255" i="8"/>
  <c r="AG293" i="8"/>
  <c r="BN293" i="8"/>
  <c r="CA293" i="8" s="1"/>
  <c r="BN255" i="8"/>
  <c r="CA255" i="8" s="1"/>
  <c r="M68" i="9"/>
  <c r="BN292" i="8"/>
  <c r="CA292" i="8" s="1"/>
  <c r="AG292" i="8"/>
  <c r="E35" i="25"/>
  <c r="AF306" i="8"/>
  <c r="AF304" i="8"/>
  <c r="AF307" i="8"/>
  <c r="AF305" i="8"/>
  <c r="AF308" i="8"/>
  <c r="P67" i="22"/>
  <c r="R60" i="22"/>
  <c r="R64" i="22"/>
  <c r="Q56" i="22"/>
  <c r="E56" i="22" s="1"/>
  <c r="AF56" i="22" s="1"/>
  <c r="E52" i="22"/>
  <c r="AF52" i="22" s="1"/>
  <c r="E58" i="22"/>
  <c r="AF58" i="22" s="1"/>
  <c r="Q65" i="22"/>
  <c r="R54" i="22"/>
  <c r="R58" i="22"/>
  <c r="R59" i="22"/>
  <c r="R61" i="22"/>
  <c r="R62" i="22"/>
  <c r="R53" i="22"/>
  <c r="AC10" i="30" s="1"/>
  <c r="R63" i="22"/>
  <c r="R55" i="22"/>
  <c r="R52" i="22"/>
  <c r="AC10" i="39" s="1"/>
  <c r="E53" i="22"/>
  <c r="AF53" i="22" s="1"/>
  <c r="M14" i="28"/>
  <c r="M7" i="28"/>
  <c r="M17" i="28"/>
  <c r="M18" i="28"/>
  <c r="M27" i="28"/>
  <c r="M15" i="28"/>
  <c r="M23" i="28"/>
  <c r="M12" i="28"/>
  <c r="M34" i="28"/>
  <c r="M33" i="28"/>
  <c r="M8" i="28"/>
  <c r="M20" i="28"/>
  <c r="M31" i="28"/>
  <c r="M28" i="28"/>
  <c r="M16" i="28"/>
  <c r="M25" i="28"/>
  <c r="M9" i="28"/>
  <c r="M10" i="28"/>
  <c r="M24" i="28"/>
  <c r="M22" i="28"/>
  <c r="M26" i="28"/>
  <c r="M29" i="28"/>
  <c r="M13" i="28"/>
  <c r="M35" i="28"/>
  <c r="M32" i="28"/>
  <c r="M30" i="28"/>
  <c r="M19" i="28"/>
  <c r="M11" i="28"/>
  <c r="M27" i="17"/>
  <c r="M13" i="17"/>
  <c r="M46" i="17"/>
  <c r="M23" i="17"/>
  <c r="M39" i="17"/>
  <c r="M26" i="17"/>
  <c r="M33" i="17"/>
  <c r="M42" i="17"/>
  <c r="M31" i="17"/>
  <c r="M37" i="17"/>
  <c r="M10" i="17"/>
  <c r="M17" i="17"/>
  <c r="M29" i="17"/>
  <c r="M38" i="17"/>
  <c r="M24" i="17"/>
  <c r="M12" i="17"/>
  <c r="M43" i="17"/>
  <c r="M7" i="17"/>
  <c r="M49" i="17"/>
  <c r="M45" i="17"/>
  <c r="M16" i="17"/>
  <c r="M22" i="17"/>
  <c r="M47" i="17"/>
  <c r="M8" i="17"/>
  <c r="M14" i="17"/>
  <c r="M28" i="17"/>
  <c r="M50" i="17"/>
  <c r="M35" i="17"/>
  <c r="M18" i="17"/>
  <c r="M40" i="17"/>
  <c r="M25" i="17"/>
  <c r="M11" i="17"/>
  <c r="M9" i="17"/>
  <c r="M34" i="17"/>
  <c r="M32" i="17"/>
  <c r="M19" i="17"/>
  <c r="M30" i="17"/>
  <c r="M44" i="17"/>
  <c r="M41" i="17"/>
  <c r="M48" i="17"/>
  <c r="M20" i="17"/>
  <c r="M15" i="17"/>
  <c r="BN106" i="8"/>
  <c r="CA106" i="8" s="1"/>
  <c r="BN107" i="8"/>
  <c r="CA107" i="8" s="1"/>
  <c r="BN124" i="8"/>
  <c r="CA124" i="8" s="1"/>
  <c r="BN120" i="8"/>
  <c r="CA120" i="8" s="1"/>
  <c r="BN121" i="8"/>
  <c r="CA121" i="8" s="1"/>
  <c r="BN279" i="8"/>
  <c r="CA279" i="8" s="1"/>
  <c r="BN63" i="8"/>
  <c r="CA63" i="8" s="1"/>
  <c r="BN64" i="8"/>
  <c r="CA64" i="8" s="1"/>
  <c r="BN65" i="8"/>
  <c r="CA65" i="8" s="1"/>
  <c r="BN62" i="8"/>
  <c r="CA62" i="8" s="1"/>
  <c r="BN280" i="8"/>
  <c r="CA280" i="8" s="1"/>
  <c r="BN95" i="8"/>
  <c r="CA95" i="8" s="1"/>
  <c r="BN104" i="8"/>
  <c r="CA104" i="8" s="1"/>
  <c r="BN105" i="8"/>
  <c r="CA105" i="8" s="1"/>
  <c r="BN233" i="8"/>
  <c r="CA233" i="8" s="1"/>
  <c r="BN229" i="8"/>
  <c r="CA229" i="8" s="1"/>
  <c r="BN237" i="8"/>
  <c r="CA237" i="8" s="1"/>
  <c r="BN228" i="8"/>
  <c r="CA228" i="8" s="1"/>
  <c r="BN236" i="8"/>
  <c r="CA236" i="8" s="1"/>
  <c r="BN231" i="8"/>
  <c r="CA231" i="8" s="1"/>
  <c r="BN234" i="8"/>
  <c r="CA234" i="8" s="1"/>
  <c r="BN230" i="8"/>
  <c r="CA230" i="8" s="1"/>
  <c r="BN238" i="8"/>
  <c r="CA238" i="8" s="1"/>
  <c r="BN235" i="8"/>
  <c r="CA235" i="8" s="1"/>
  <c r="BN232" i="8"/>
  <c r="CA232" i="8" s="1"/>
  <c r="BN71" i="8"/>
  <c r="CA71" i="8" s="1"/>
  <c r="BN86" i="8"/>
  <c r="CA86" i="8" s="1"/>
  <c r="BN289" i="8"/>
  <c r="CA289" i="8" s="1"/>
  <c r="BN72" i="8"/>
  <c r="CA72" i="8" s="1"/>
  <c r="BN74" i="8"/>
  <c r="CA74" i="8" s="1"/>
  <c r="BN76" i="8"/>
  <c r="CA76" i="8" s="1"/>
  <c r="BN78" i="8"/>
  <c r="CA78" i="8" s="1"/>
  <c r="BN87" i="8"/>
  <c r="CA87" i="8" s="1"/>
  <c r="BN88" i="8"/>
  <c r="CA88" i="8" s="1"/>
  <c r="BN288" i="8"/>
  <c r="CA288" i="8" s="1"/>
  <c r="BN224" i="8"/>
  <c r="CA224" i="8" s="1"/>
  <c r="BN221" i="8"/>
  <c r="CA221" i="8" s="1"/>
  <c r="BN286" i="8"/>
  <c r="CA286" i="8" s="1"/>
  <c r="BN225" i="8"/>
  <c r="CA225" i="8" s="1"/>
  <c r="BN99" i="8"/>
  <c r="CA99" i="8" s="1"/>
  <c r="BN100" i="8"/>
  <c r="CA100" i="8" s="1"/>
  <c r="BN103" i="8"/>
  <c r="CA103" i="8" s="1"/>
  <c r="BN102" i="8"/>
  <c r="CA102" i="8" s="1"/>
  <c r="BN98" i="8"/>
  <c r="CA98" i="8" s="1"/>
  <c r="BN101" i="8"/>
  <c r="CA101" i="8" s="1"/>
  <c r="BN97" i="8"/>
  <c r="CA97" i="8" s="1"/>
  <c r="BN112" i="8"/>
  <c r="CA112" i="8" s="1"/>
  <c r="BN111" i="8"/>
  <c r="CA111" i="8" s="1"/>
  <c r="BN118" i="8"/>
  <c r="CA118" i="8" s="1"/>
  <c r="BN110" i="8"/>
  <c r="CA110" i="8" s="1"/>
  <c r="BN113" i="8"/>
  <c r="CA113" i="8" s="1"/>
  <c r="BN109" i="8"/>
  <c r="CA109" i="8" s="1"/>
  <c r="BN116" i="8"/>
  <c r="CA116" i="8" s="1"/>
  <c r="BN114" i="8"/>
  <c r="CA114" i="8" s="1"/>
  <c r="BN108" i="8"/>
  <c r="CA108" i="8" s="1"/>
  <c r="BN117" i="8"/>
  <c r="CA117" i="8" s="1"/>
  <c r="BN139" i="8"/>
  <c r="CA139" i="8" s="1"/>
  <c r="BN130" i="8"/>
  <c r="CA130" i="8" s="1"/>
  <c r="BN150" i="8"/>
  <c r="CA150" i="8" s="1"/>
  <c r="BN135" i="8"/>
  <c r="CA135" i="8" s="1"/>
  <c r="BN141" i="8"/>
  <c r="CA141" i="8" s="1"/>
  <c r="BN137" i="8"/>
  <c r="BN148" i="8"/>
  <c r="CA148" i="8" s="1"/>
  <c r="BN154" i="8"/>
  <c r="CA154" i="8" s="1"/>
  <c r="BN163" i="8"/>
  <c r="CA163" i="8" s="1"/>
  <c r="BN149" i="8"/>
  <c r="CA149" i="8" s="1"/>
  <c r="BN160" i="8"/>
  <c r="CA160" i="8" s="1"/>
  <c r="BN142" i="8"/>
  <c r="CA142" i="8" s="1"/>
  <c r="BG9" i="7"/>
  <c r="BN223" i="8"/>
  <c r="CA223" i="8" s="1"/>
  <c r="BN226" i="8"/>
  <c r="CA226" i="8" s="1"/>
  <c r="BN222" i="8"/>
  <c r="CA222" i="8" s="1"/>
  <c r="BN227" i="8"/>
  <c r="CA227" i="8" s="1"/>
  <c r="BN287" i="8"/>
  <c r="CA287" i="8" s="1"/>
  <c r="BN258" i="8"/>
  <c r="CA258" i="8" s="1"/>
  <c r="BN250" i="8"/>
  <c r="CA250" i="8" s="1"/>
  <c r="BN274" i="8"/>
  <c r="CA274" i="8" s="1"/>
  <c r="BN273" i="8"/>
  <c r="CA273" i="8" s="1"/>
  <c r="BN271" i="8"/>
  <c r="CA271" i="8" s="1"/>
  <c r="BN272" i="8"/>
  <c r="CA272" i="8" s="1"/>
  <c r="BN275" i="8"/>
  <c r="CA275" i="8" s="1"/>
  <c r="BN217" i="8"/>
  <c r="CA217" i="8" s="1"/>
  <c r="BN209" i="8"/>
  <c r="CA209" i="8" s="1"/>
  <c r="BN208" i="8"/>
  <c r="CA208" i="8" s="1"/>
  <c r="BN218" i="8"/>
  <c r="CA218" i="8" s="1"/>
  <c r="BN215" i="8"/>
  <c r="CA215" i="8" s="1"/>
  <c r="BN214" i="8"/>
  <c r="CA214" i="8" s="1"/>
  <c r="BN211" i="8"/>
  <c r="CA211" i="8" s="1"/>
  <c r="BN207" i="8"/>
  <c r="CA207" i="8" s="1"/>
  <c r="BN216" i="8"/>
  <c r="CA216" i="8" s="1"/>
  <c r="BN57" i="8"/>
  <c r="CA57" i="8" s="1"/>
  <c r="BN56" i="8"/>
  <c r="CA56" i="8" s="1"/>
  <c r="BN59" i="8"/>
  <c r="CA59" i="8" s="1"/>
  <c r="BN58" i="8"/>
  <c r="CA58" i="8" s="1"/>
  <c r="BN61" i="8"/>
  <c r="CA61" i="8" s="1"/>
  <c r="BN60" i="8"/>
  <c r="CA60" i="8" s="1"/>
  <c r="BN219" i="8"/>
  <c r="CA219" i="8" s="1"/>
  <c r="BN204" i="8"/>
  <c r="CA204" i="8" s="1"/>
  <c r="BN212" i="8"/>
  <c r="CA212" i="8" s="1"/>
  <c r="BN200" i="8"/>
  <c r="CA200" i="8" s="1"/>
  <c r="BN198" i="8"/>
  <c r="CA198" i="8" s="1"/>
  <c r="BN202" i="8"/>
  <c r="CA202" i="8" s="1"/>
  <c r="BN190" i="8"/>
  <c r="CA190" i="8" s="1"/>
  <c r="BN178" i="8"/>
  <c r="CA178" i="8" s="1"/>
  <c r="BN281" i="8"/>
  <c r="CA281" i="8" s="1"/>
  <c r="BN180" i="8"/>
  <c r="CA180" i="8" s="1"/>
  <c r="BN189" i="8"/>
  <c r="CA189" i="8" s="1"/>
  <c r="BN285" i="8"/>
  <c r="CA285" i="8" s="1"/>
  <c r="BN182" i="8"/>
  <c r="CA182" i="8" s="1"/>
  <c r="BN184" i="8"/>
  <c r="CA184" i="8" s="1"/>
  <c r="BN276" i="8"/>
  <c r="CA276" i="8" s="1"/>
  <c r="BN181" i="8"/>
  <c r="CA181" i="8" s="1"/>
  <c r="BN191" i="8"/>
  <c r="CA191" i="8" s="1"/>
  <c r="BN177" i="8"/>
  <c r="CA177" i="8" s="1"/>
  <c r="BN187" i="8"/>
  <c r="CA187" i="8" s="1"/>
  <c r="BN186" i="8"/>
  <c r="CA186" i="8" s="1"/>
  <c r="BN196" i="8"/>
  <c r="CA196" i="8" s="1"/>
  <c r="BN194" i="8"/>
  <c r="CA194" i="8" s="1"/>
  <c r="BN203" i="8"/>
  <c r="CA203" i="8" s="1"/>
  <c r="BN179" i="8"/>
  <c r="CA179" i="8" s="1"/>
  <c r="BN193" i="8"/>
  <c r="CA193" i="8" s="1"/>
  <c r="BN206" i="8"/>
  <c r="CA206" i="8" s="1"/>
  <c r="BN192" i="8"/>
  <c r="CA192" i="8" s="1"/>
  <c r="BN195" i="8"/>
  <c r="CA195" i="8" s="1"/>
  <c r="BN197" i="8"/>
  <c r="CA197" i="8" s="1"/>
  <c r="BN205" i="8"/>
  <c r="CA205" i="8" s="1"/>
  <c r="BN147" i="8"/>
  <c r="CA147" i="8" s="1"/>
  <c r="BN122" i="8"/>
  <c r="CA122" i="8" s="1"/>
  <c r="BN144" i="8"/>
  <c r="CA144" i="8" s="1"/>
  <c r="BN176" i="8"/>
  <c r="CA176" i="8" s="1"/>
  <c r="BN239" i="8"/>
  <c r="CA239" i="8" s="1"/>
  <c r="BN243" i="8"/>
  <c r="CA243" i="8" s="1"/>
  <c r="BN246" i="8"/>
  <c r="CA246" i="8" s="1"/>
  <c r="BN241" i="8"/>
  <c r="CA241" i="8" s="1"/>
  <c r="BN282" i="8"/>
  <c r="CA282" i="8" s="1"/>
  <c r="BN244" i="8"/>
  <c r="CA244" i="8" s="1"/>
  <c r="BN283" i="8"/>
  <c r="CA283" i="8" s="1"/>
  <c r="BN248" i="8"/>
  <c r="CA248" i="8" s="1"/>
  <c r="BN252" i="8"/>
  <c r="CA252" i="8" s="1"/>
  <c r="BN251" i="8"/>
  <c r="CA251" i="8" s="1"/>
  <c r="BN269" i="8"/>
  <c r="CA269" i="8" s="1"/>
  <c r="BN270" i="8"/>
  <c r="CA270" i="8" s="1"/>
  <c r="BN268" i="8"/>
  <c r="CA268" i="8" s="1"/>
  <c r="BN267" i="8"/>
  <c r="CA267" i="8" s="1"/>
  <c r="BN266" i="8"/>
  <c r="CA266" i="8" s="1"/>
  <c r="BN264" i="8"/>
  <c r="CA264" i="8" s="1"/>
  <c r="M26" i="16"/>
  <c r="M17" i="16"/>
  <c r="M13" i="16"/>
  <c r="M75" i="16"/>
  <c r="M23" i="16"/>
  <c r="M15" i="16"/>
  <c r="M65" i="16"/>
  <c r="M80" i="16"/>
  <c r="M38" i="16"/>
  <c r="M31" i="16"/>
  <c r="M14" i="16"/>
  <c r="M54" i="16"/>
  <c r="M24" i="16"/>
  <c r="M30" i="16"/>
  <c r="M52" i="16"/>
  <c r="M49" i="16"/>
  <c r="M59" i="16"/>
  <c r="M77" i="16"/>
  <c r="M68" i="16"/>
  <c r="M79" i="16"/>
  <c r="M72" i="16"/>
  <c r="M71" i="16"/>
  <c r="M70" i="16"/>
  <c r="M9" i="16"/>
  <c r="M41" i="16"/>
  <c r="M55" i="16"/>
  <c r="M78" i="16"/>
  <c r="M33" i="16"/>
  <c r="M35" i="16"/>
  <c r="M28" i="16"/>
  <c r="M10" i="16"/>
  <c r="M34" i="16"/>
  <c r="M48" i="16"/>
  <c r="M45" i="16"/>
  <c r="M53" i="16"/>
  <c r="M27" i="16"/>
  <c r="M44" i="16"/>
  <c r="M18" i="16"/>
  <c r="M63" i="16"/>
  <c r="M22" i="16"/>
  <c r="M11" i="16"/>
  <c r="M12" i="16"/>
  <c r="M40" i="16"/>
  <c r="M67" i="16"/>
  <c r="M37" i="16"/>
  <c r="M56" i="16"/>
  <c r="M39" i="16"/>
  <c r="M60" i="16"/>
  <c r="M73" i="16"/>
  <c r="M29" i="16"/>
  <c r="M16" i="16"/>
  <c r="M61" i="16"/>
  <c r="M19" i="16"/>
  <c r="M8" i="16"/>
  <c r="M64" i="16"/>
  <c r="M62" i="16"/>
  <c r="M57" i="16"/>
  <c r="M76" i="16"/>
  <c r="M42" i="16"/>
  <c r="M47" i="16"/>
  <c r="M46" i="16"/>
  <c r="M69" i="16"/>
  <c r="M43" i="16"/>
  <c r="M74" i="16"/>
  <c r="M25" i="16"/>
  <c r="M7" i="16"/>
  <c r="M32" i="16"/>
  <c r="M20" i="16"/>
  <c r="M58" i="16"/>
  <c r="M50" i="16"/>
  <c r="BN82" i="8"/>
  <c r="CA82" i="8" s="1"/>
  <c r="BN291" i="8"/>
  <c r="CA291" i="8" s="1"/>
  <c r="BN69" i="8"/>
  <c r="CA69" i="8" s="1"/>
  <c r="BN84" i="8"/>
  <c r="CA84" i="8" s="1"/>
  <c r="BN83" i="8"/>
  <c r="CA83" i="8" s="1"/>
  <c r="BN85" i="8"/>
  <c r="CA85" i="8" s="1"/>
  <c r="BN67" i="8"/>
  <c r="CA67" i="8" s="1"/>
  <c r="BN66" i="8"/>
  <c r="CA66" i="8" s="1"/>
  <c r="BN162" i="8"/>
  <c r="CA162" i="8" s="1"/>
  <c r="BN159" i="8"/>
  <c r="CA159" i="8" s="1"/>
  <c r="BN156" i="8"/>
  <c r="CA156" i="8" s="1"/>
  <c r="BN153" i="8"/>
  <c r="CA153" i="8" s="1"/>
  <c r="BN253" i="8"/>
  <c r="CA253" i="8" s="1"/>
  <c r="BN254" i="8"/>
  <c r="CA254" i="8" s="1"/>
  <c r="BN257" i="8"/>
  <c r="CA257" i="8" s="1"/>
  <c r="BN260" i="8"/>
  <c r="CA260" i="8" s="1"/>
  <c r="BN261" i="8"/>
  <c r="CA261" i="8" s="1"/>
  <c r="BN259" i="8"/>
  <c r="CA259" i="8" s="1"/>
  <c r="BN262" i="8"/>
  <c r="CA262" i="8" s="1"/>
  <c r="BN277" i="8"/>
  <c r="CA277" i="8" s="1"/>
  <c r="BN94" i="8"/>
  <c r="CA94" i="8" s="1"/>
  <c r="BN92" i="8"/>
  <c r="CA92" i="8" s="1"/>
  <c r="BN96" i="8"/>
  <c r="CA96" i="8" s="1"/>
  <c r="BN89" i="8"/>
  <c r="CA89" i="8" s="1"/>
  <c r="BN284" i="8"/>
  <c r="CA284" i="8" s="1"/>
  <c r="BN90" i="8"/>
  <c r="CA90" i="8" s="1"/>
  <c r="BN138" i="8"/>
  <c r="CA138" i="8" s="1"/>
  <c r="BN152" i="8"/>
  <c r="CA152" i="8" s="1"/>
  <c r="BN278" i="8"/>
  <c r="CA278" i="8" s="1"/>
  <c r="BN133" i="8"/>
  <c r="CA133" i="8" s="1"/>
  <c r="BN131" i="8"/>
  <c r="CA131" i="8" s="1"/>
  <c r="BN132" i="8"/>
  <c r="CA132" i="8" s="1"/>
  <c r="BN126" i="8"/>
  <c r="CA126" i="8" s="1"/>
  <c r="BN129" i="8"/>
  <c r="CA129" i="8" s="1"/>
  <c r="BN136" i="8"/>
  <c r="CA136" i="8" s="1"/>
  <c r="BN127" i="8"/>
  <c r="CA127" i="8" s="1"/>
  <c r="BN143" i="8"/>
  <c r="CA143" i="8" s="1"/>
  <c r="BN128" i="8"/>
  <c r="CA128" i="8" s="1"/>
  <c r="BN119" i="8"/>
  <c r="CA119" i="8" s="1"/>
  <c r="BN125" i="8"/>
  <c r="CA125" i="8" s="1"/>
  <c r="BN151" i="8"/>
  <c r="CA151" i="8" s="1"/>
  <c r="BN140" i="8"/>
  <c r="CA140" i="8" s="1"/>
  <c r="BN161" i="8"/>
  <c r="CA161" i="8" s="1"/>
  <c r="BN157" i="8"/>
  <c r="CA157" i="8" s="1"/>
  <c r="BN175" i="8"/>
  <c r="CA175" i="8" s="1"/>
  <c r="BN173" i="8"/>
  <c r="CA173" i="8" s="1"/>
  <c r="BN169" i="8"/>
  <c r="CA169" i="8" s="1"/>
  <c r="BN164" i="8"/>
  <c r="CA164" i="8" s="1"/>
  <c r="BN155" i="8"/>
  <c r="CA155" i="8" s="1"/>
  <c r="BN166" i="8"/>
  <c r="CA166" i="8" s="1"/>
  <c r="BN168" i="8"/>
  <c r="CA168" i="8" s="1"/>
  <c r="BN158" i="8"/>
  <c r="CA158" i="8" s="1"/>
  <c r="BN220" i="8"/>
  <c r="CA220" i="8" s="1"/>
  <c r="BN165" i="8"/>
  <c r="CA165" i="8" s="1"/>
  <c r="BN167" i="8"/>
  <c r="CA167" i="8" s="1"/>
  <c r="BN171" i="8"/>
  <c r="CA171" i="8" s="1"/>
  <c r="BN174" i="8"/>
  <c r="CA174" i="8" s="1"/>
  <c r="BN170" i="8"/>
  <c r="CA170" i="8" s="1"/>
  <c r="BN247" i="8"/>
  <c r="CA247" i="8" s="1"/>
  <c r="BN242" i="8"/>
  <c r="CA242" i="8" s="1"/>
  <c r="BN245" i="8"/>
  <c r="CA245" i="8" s="1"/>
  <c r="BN240" i="8"/>
  <c r="CA240" i="8" s="1"/>
  <c r="BC25" i="16"/>
  <c r="BC16" i="16"/>
  <c r="BC13" i="16"/>
  <c r="BC15" i="16"/>
  <c r="BC23" i="16"/>
  <c r="BC8" i="16"/>
  <c r="BC7" i="16"/>
  <c r="BC20" i="16"/>
  <c r="BC26" i="16"/>
  <c r="BC24" i="16"/>
  <c r="BC27" i="16"/>
  <c r="BC22" i="16"/>
  <c r="BC21" i="16"/>
  <c r="BC14" i="16"/>
  <c r="BC18" i="16"/>
  <c r="BC17" i="16"/>
  <c r="BC19" i="16"/>
  <c r="BC10" i="16"/>
  <c r="BC12" i="16"/>
  <c r="BC11" i="16"/>
  <c r="M102" i="9"/>
  <c r="M88" i="9"/>
  <c r="M86" i="9"/>
  <c r="M74" i="9"/>
  <c r="M70" i="9"/>
  <c r="M114" i="9"/>
  <c r="M112" i="9"/>
  <c r="M97" i="9"/>
  <c r="M94" i="9"/>
  <c r="M83" i="9"/>
  <c r="M78" i="9"/>
  <c r="M76" i="9"/>
  <c r="M62" i="9"/>
  <c r="M60" i="9"/>
  <c r="M57" i="9"/>
  <c r="M53" i="9"/>
  <c r="M50" i="9"/>
  <c r="M122" i="9"/>
  <c r="M120" i="9"/>
  <c r="M108" i="9"/>
  <c r="M103" i="9"/>
  <c r="M91" i="9"/>
  <c r="M87" i="9"/>
  <c r="M85" i="9"/>
  <c r="M71" i="9"/>
  <c r="M69" i="9"/>
  <c r="M113" i="9"/>
  <c r="M110" i="9"/>
  <c r="M100" i="9"/>
  <c r="M95" i="9"/>
  <c r="M93" i="9"/>
  <c r="M79" i="9"/>
  <c r="M77" i="9"/>
  <c r="M65" i="9"/>
  <c r="M61" i="9"/>
  <c r="M59" i="9"/>
  <c r="M54" i="9"/>
  <c r="M44" i="9"/>
  <c r="M42" i="9"/>
  <c r="M105" i="9"/>
  <c r="M37" i="9"/>
  <c r="M34" i="9"/>
  <c r="M32" i="9"/>
  <c r="M27" i="9"/>
  <c r="M25" i="9"/>
  <c r="M23" i="9"/>
  <c r="M121" i="9"/>
  <c r="M45" i="9"/>
  <c r="M43" i="9"/>
  <c r="M48" i="9"/>
  <c r="M40" i="9"/>
  <c r="M35" i="9"/>
  <c r="M33" i="9"/>
  <c r="M31" i="9"/>
  <c r="M52" i="9"/>
  <c r="M119" i="9"/>
  <c r="M26" i="9"/>
  <c r="M24" i="9"/>
  <c r="M90" i="9"/>
  <c r="M49" i="14"/>
  <c r="M64" i="14"/>
  <c r="M116" i="9"/>
  <c r="M67" i="9"/>
  <c r="M38" i="9"/>
  <c r="M106" i="9"/>
  <c r="M86" i="14"/>
  <c r="M42" i="14"/>
  <c r="M56" i="9"/>
  <c r="M59" i="14"/>
  <c r="M75" i="9"/>
  <c r="M117" i="9"/>
  <c r="M39" i="9"/>
  <c r="M123" i="9"/>
  <c r="M107" i="9"/>
  <c r="M13" i="14"/>
  <c r="M68" i="14"/>
  <c r="M84" i="9"/>
  <c r="M47" i="9"/>
  <c r="M82" i="9"/>
  <c r="M47" i="14"/>
  <c r="M29" i="14"/>
  <c r="M56" i="14"/>
  <c r="M72" i="14"/>
  <c r="M73" i="9"/>
  <c r="M64" i="9"/>
  <c r="M46" i="9"/>
  <c r="M55" i="9"/>
  <c r="M98" i="9"/>
  <c r="M41" i="14"/>
  <c r="M65" i="14"/>
  <c r="M39" i="14"/>
  <c r="M67" i="14"/>
  <c r="M24" i="14"/>
  <c r="M35" i="14"/>
  <c r="M125" i="9"/>
  <c r="M80" i="9"/>
  <c r="M22" i="9"/>
  <c r="M124" i="9"/>
  <c r="M40" i="14"/>
  <c r="M69" i="14"/>
  <c r="M48" i="14"/>
  <c r="M8" i="14"/>
  <c r="M33" i="14"/>
  <c r="M26" i="14"/>
  <c r="M57" i="14"/>
  <c r="M55" i="14"/>
  <c r="M45" i="14"/>
  <c r="M15" i="14"/>
  <c r="M30" i="14"/>
  <c r="M31" i="14"/>
  <c r="M72" i="9"/>
  <c r="M85" i="14"/>
  <c r="M19" i="14"/>
  <c r="M63" i="14"/>
  <c r="M22" i="14"/>
  <c r="M23" i="14"/>
  <c r="M61" i="14"/>
  <c r="M53" i="14"/>
  <c r="M115" i="9"/>
  <c r="M52" i="14"/>
  <c r="M14" i="14"/>
  <c r="M9" i="14"/>
  <c r="M20" i="14"/>
  <c r="M16" i="14"/>
  <c r="M38" i="14"/>
  <c r="M29" i="9"/>
  <c r="M11" i="14"/>
  <c r="M32" i="14"/>
  <c r="M34" i="14"/>
  <c r="M25" i="14"/>
  <c r="M7" i="14"/>
  <c r="M10" i="14"/>
  <c r="M50" i="14"/>
  <c r="M63" i="9"/>
  <c r="M37" i="14"/>
  <c r="M12" i="14"/>
  <c r="M18" i="14"/>
  <c r="M80" i="14"/>
  <c r="M44" i="14"/>
  <c r="M76" i="14"/>
  <c r="M27" i="14"/>
  <c r="M28" i="14"/>
  <c r="M99" i="9"/>
  <c r="M43" i="14"/>
  <c r="M54" i="14"/>
  <c r="M90" i="14"/>
  <c r="M83" i="14"/>
  <c r="M60" i="14"/>
  <c r="M30" i="9"/>
  <c r="M93" i="14"/>
  <c r="M71" i="14"/>
  <c r="M28" i="9"/>
  <c r="M17" i="14"/>
  <c r="M94" i="14"/>
  <c r="M74" i="14"/>
  <c r="M70" i="14"/>
  <c r="M41" i="9"/>
  <c r="M118" i="9"/>
  <c r="M82" i="14"/>
  <c r="M101" i="9"/>
  <c r="M89" i="14"/>
  <c r="M58" i="9"/>
  <c r="M104" i="9"/>
  <c r="M46" i="14"/>
  <c r="M75" i="14"/>
  <c r="M73" i="14"/>
  <c r="M49" i="9"/>
  <c r="M92" i="9"/>
  <c r="M89" i="9"/>
  <c r="M62" i="14"/>
  <c r="M58" i="14"/>
  <c r="M79" i="14"/>
  <c r="M109" i="9"/>
  <c r="M88" i="14"/>
  <c r="M91" i="14"/>
  <c r="M95" i="14"/>
  <c r="M77" i="14"/>
  <c r="M92" i="14"/>
  <c r="M87" i="14"/>
  <c r="M78" i="14"/>
  <c r="M84" i="14"/>
  <c r="M20" i="9"/>
  <c r="M18" i="9"/>
  <c r="M16" i="9"/>
  <c r="M14" i="9"/>
  <c r="M12" i="9"/>
  <c r="M10" i="9"/>
  <c r="M8" i="9"/>
  <c r="M11" i="9"/>
  <c r="M9" i="9"/>
  <c r="M7" i="9"/>
  <c r="M17" i="9"/>
  <c r="M15" i="9"/>
  <c r="M19" i="9"/>
  <c r="M13" i="9"/>
  <c r="CA115" i="8"/>
  <c r="CA137" i="8"/>
  <c r="CA123" i="8"/>
  <c r="BG15" i="7"/>
  <c r="CA210" i="8"/>
  <c r="CA213" i="8"/>
  <c r="BG8" i="7"/>
  <c r="CA77" i="8"/>
  <c r="CA201" i="8"/>
  <c r="CA199" i="8"/>
  <c r="BG26" i="7"/>
  <c r="CA249" i="8"/>
  <c r="BG51" i="7"/>
  <c r="CA265" i="8"/>
  <c r="CA134" i="8"/>
  <c r="CA68" i="8"/>
  <c r="BG40" i="7"/>
  <c r="CA263" i="8"/>
  <c r="CA93" i="8"/>
  <c r="CA172" i="8"/>
  <c r="BG27" i="7"/>
  <c r="BP55" i="8"/>
  <c r="BG10" i="7"/>
  <c r="BG14" i="7"/>
  <c r="BG58" i="7"/>
  <c r="BG57" i="7"/>
  <c r="BG36" i="7"/>
  <c r="BG52" i="7"/>
  <c r="BG49" i="7"/>
  <c r="AG287" i="8"/>
  <c r="BH62" i="7" s="1"/>
  <c r="AG284" i="8"/>
  <c r="AG266" i="8"/>
  <c r="BH53" i="7" s="1"/>
  <c r="AG268" i="8"/>
  <c r="BH55" i="7" s="1"/>
  <c r="AG270" i="8"/>
  <c r="AG269" i="8"/>
  <c r="BH56" i="7" s="1"/>
  <c r="AG278" i="8"/>
  <c r="AG264" i="8"/>
  <c r="AG267" i="8"/>
  <c r="BH54" i="7" s="1"/>
  <c r="AG254" i="8"/>
  <c r="BH41" i="7" s="1"/>
  <c r="AG252" i="8"/>
  <c r="BH39" i="7" s="1"/>
  <c r="AG243" i="8"/>
  <c r="BH30" i="7" s="1"/>
  <c r="AG247" i="8"/>
  <c r="BH34" i="7" s="1"/>
  <c r="AG283" i="8"/>
  <c r="BH60" i="7" s="1"/>
  <c r="AG245" i="8"/>
  <c r="BH32" i="7" s="1"/>
  <c r="AG253" i="8"/>
  <c r="AG240" i="8"/>
  <c r="AG238" i="8"/>
  <c r="BH25" i="7" s="1"/>
  <c r="AG222" i="8"/>
  <c r="AG228" i="8"/>
  <c r="AG242" i="8"/>
  <c r="BH29" i="7" s="1"/>
  <c r="AG236" i="8"/>
  <c r="BH23" i="7" s="1"/>
  <c r="AG224" i="8"/>
  <c r="BH11" i="7" s="1"/>
  <c r="AG246" i="8"/>
  <c r="BH33" i="7" s="1"/>
  <c r="AG237" i="8"/>
  <c r="BH24" i="7" s="1"/>
  <c r="AG231" i="8"/>
  <c r="BH18" i="7" s="1"/>
  <c r="AG208" i="8"/>
  <c r="AG178" i="8"/>
  <c r="AG169" i="8"/>
  <c r="AG159" i="8"/>
  <c r="AG153" i="8"/>
  <c r="AG173" i="8"/>
  <c r="AG170" i="8"/>
  <c r="AG160" i="8"/>
  <c r="AG158" i="8"/>
  <c r="AG163" i="8"/>
  <c r="AG164" i="8"/>
  <c r="AG167" i="8"/>
  <c r="AG136" i="8"/>
  <c r="AG128" i="8"/>
  <c r="AG154" i="8"/>
  <c r="AG141" i="8"/>
  <c r="AG135" i="8"/>
  <c r="AG152" i="8"/>
  <c r="AG130" i="8"/>
  <c r="AG142" i="8"/>
  <c r="AG168" i="8"/>
  <c r="AG119" i="8"/>
  <c r="AG120" i="8"/>
  <c r="AG111" i="8"/>
  <c r="AG110" i="8"/>
  <c r="AG124" i="8"/>
  <c r="AG122" i="8"/>
  <c r="AG99" i="8"/>
  <c r="AG127" i="8"/>
  <c r="AG98" i="8"/>
  <c r="AG94" i="8"/>
  <c r="AG96" i="8"/>
  <c r="AG62" i="8"/>
  <c r="AG61" i="8"/>
  <c r="AG60" i="8"/>
  <c r="AG97" i="8"/>
  <c r="AG85" i="8"/>
  <c r="AH55" i="8"/>
  <c r="AH256" i="8" s="1"/>
  <c r="AG121" i="8"/>
  <c r="AG108" i="8"/>
  <c r="AG133" i="8"/>
  <c r="AG132" i="8"/>
  <c r="AG138" i="8"/>
  <c r="AG156" i="8"/>
  <c r="AG149" i="8"/>
  <c r="AG161" i="8"/>
  <c r="AG64" i="8"/>
  <c r="AG95" i="8"/>
  <c r="AG151" i="8"/>
  <c r="AG162" i="8"/>
  <c r="AG184" i="8"/>
  <c r="AG58" i="8"/>
  <c r="AG83" i="8"/>
  <c r="AG125" i="8"/>
  <c r="AG137" i="8"/>
  <c r="AG193" i="8"/>
  <c r="AG186" i="8"/>
  <c r="AG155" i="8"/>
  <c r="AG171" i="8"/>
  <c r="AG57" i="8"/>
  <c r="AG65" i="8"/>
  <c r="AG82" i="8"/>
  <c r="AG84" i="8"/>
  <c r="AG192" i="8"/>
  <c r="AG150" i="8"/>
  <c r="AG165" i="8"/>
  <c r="AG195" i="8"/>
  <c r="AG166" i="8"/>
  <c r="AG180" i="8"/>
  <c r="AG182" i="8"/>
  <c r="AG56" i="8"/>
  <c r="AG126" i="8"/>
  <c r="AG144" i="8"/>
  <c r="AG140" i="8"/>
  <c r="AG202" i="8"/>
  <c r="AG59" i="8"/>
  <c r="AG78" i="8"/>
  <c r="AG131" i="8"/>
  <c r="AG63" i="8"/>
  <c r="AG67" i="8"/>
  <c r="AG100" i="8"/>
  <c r="AG129" i="8"/>
  <c r="AG139" i="8"/>
  <c r="AG157" i="8"/>
  <c r="AG198" i="8"/>
  <c r="AG197" i="8"/>
  <c r="AG215" i="8"/>
  <c r="AG235" i="8"/>
  <c r="BH22" i="7" s="1"/>
  <c r="BH42" i="7"/>
  <c r="AG174" i="8"/>
  <c r="AG181" i="8"/>
  <c r="AG209" i="8"/>
  <c r="AG233" i="8"/>
  <c r="BH20" i="7" s="1"/>
  <c r="AG232" i="8"/>
  <c r="BH19" i="7" s="1"/>
  <c r="AG244" i="8"/>
  <c r="BH31" i="7" s="1"/>
  <c r="AG259" i="8"/>
  <c r="BH45" i="7" s="1"/>
  <c r="AG258" i="8"/>
  <c r="BH44" i="7" s="1"/>
  <c r="AG241" i="8"/>
  <c r="BH28" i="7" s="1"/>
  <c r="AG226" i="8"/>
  <c r="BH13" i="7" s="1"/>
  <c r="AG291" i="8"/>
  <c r="AG294" i="8"/>
  <c r="AG187" i="8"/>
  <c r="AG225" i="8"/>
  <c r="BH12" i="7" s="1"/>
  <c r="AG229" i="8"/>
  <c r="BH16" i="7" s="1"/>
  <c r="AG239" i="8"/>
  <c r="AG262" i="8"/>
  <c r="BH48" i="7" s="1"/>
  <c r="AG260" i="8"/>
  <c r="BH46" i="7" s="1"/>
  <c r="AG191" i="8"/>
  <c r="AG194" i="8"/>
  <c r="AG216" i="8"/>
  <c r="AG279" i="8"/>
  <c r="AG189" i="8"/>
  <c r="AG230" i="8"/>
  <c r="BH17" i="7" s="1"/>
  <c r="AG214" i="8"/>
  <c r="AG221" i="8"/>
  <c r="AG271" i="8"/>
  <c r="AG285" i="8"/>
  <c r="AG190" i="8"/>
  <c r="AG234" i="8"/>
  <c r="BH21" i="7" s="1"/>
  <c r="BH50" i="7"/>
  <c r="AG286" i="8"/>
  <c r="BH61" i="7" s="1"/>
  <c r="AG272" i="8"/>
  <c r="AG196" i="8"/>
  <c r="AG257" i="8"/>
  <c r="BH43" i="7" s="1"/>
  <c r="AG261" i="8"/>
  <c r="BH47" i="7" s="1"/>
  <c r="AG200" i="8"/>
  <c r="AG212" i="8"/>
  <c r="AG103" i="8"/>
  <c r="AG220" i="8"/>
  <c r="AG102" i="8"/>
  <c r="AG116" i="8"/>
  <c r="AG118" i="8"/>
  <c r="AG275" i="8"/>
  <c r="AG288" i="8"/>
  <c r="AG205" i="8"/>
  <c r="AG101" i="8"/>
  <c r="AG90" i="8"/>
  <c r="AG66" i="8"/>
  <c r="AG172" i="8"/>
  <c r="AG143" i="8"/>
  <c r="AG274" i="8"/>
  <c r="AG113" i="8"/>
  <c r="AG147" i="8"/>
  <c r="AG289" i="8"/>
  <c r="AG223" i="8"/>
  <c r="AG112" i="8"/>
  <c r="AG204" i="8"/>
  <c r="AG105" i="8"/>
  <c r="AG74" i="8"/>
  <c r="AG273" i="8"/>
  <c r="AG276" i="8"/>
  <c r="AG282" i="8"/>
  <c r="BH59" i="7" s="1"/>
  <c r="AG203" i="8"/>
  <c r="AG177" i="8"/>
  <c r="AG87" i="8"/>
  <c r="AG175" i="8"/>
  <c r="AG86" i="8"/>
  <c r="AG89" i="8"/>
  <c r="AG76" i="8"/>
  <c r="AG217" i="8"/>
  <c r="AG248" i="8"/>
  <c r="BH35" i="7" s="1"/>
  <c r="AG206" i="8"/>
  <c r="AG281" i="8"/>
  <c r="AG219" i="8"/>
  <c r="AG207" i="8"/>
  <c r="AG218" i="8"/>
  <c r="AG88" i="8"/>
  <c r="AG148" i="8"/>
  <c r="AG71" i="8"/>
  <c r="AG117" i="8"/>
  <c r="AG92" i="8"/>
  <c r="AG179" i="8"/>
  <c r="AG72" i="8"/>
  <c r="AG250" i="8"/>
  <c r="BO256" i="8" s="1"/>
  <c r="CB256" i="8" s="1"/>
  <c r="AG69" i="8"/>
  <c r="AG227" i="8"/>
  <c r="AG176" i="8"/>
  <c r="AG277" i="8"/>
  <c r="BH38" i="7"/>
  <c r="AG251" i="8"/>
  <c r="BH37" i="7" s="1"/>
  <c r="AG106" i="8"/>
  <c r="AG104" i="8"/>
  <c r="AG211" i="8"/>
  <c r="AG280" i="8"/>
  <c r="AG107" i="8"/>
  <c r="AG114" i="8"/>
  <c r="AL122" i="9"/>
  <c r="AB72" i="14"/>
  <c r="AB70" i="14"/>
  <c r="AM67" i="28"/>
  <c r="R9" i="9"/>
  <c r="AL78" i="16"/>
  <c r="S76" i="28"/>
  <c r="AM40" i="28"/>
  <c r="AB92" i="14"/>
  <c r="AL8" i="9"/>
  <c r="AL16" i="16"/>
  <c r="AD56" i="28"/>
  <c r="AC37" i="28"/>
  <c r="R48" i="9"/>
  <c r="AL46" i="16"/>
  <c r="AL55" i="14"/>
  <c r="AM65" i="28"/>
  <c r="AL54" i="14"/>
  <c r="AB60" i="16"/>
  <c r="R91" i="14"/>
  <c r="AB39" i="14"/>
  <c r="AL40" i="14"/>
  <c r="AE47" i="28"/>
  <c r="AB34" i="14"/>
  <c r="AB48" i="17"/>
  <c r="R68" i="9"/>
  <c r="AL50" i="16"/>
  <c r="T63" i="28"/>
  <c r="AL19" i="17"/>
  <c r="AB14" i="16"/>
  <c r="R22" i="14"/>
  <c r="AO37" i="28"/>
  <c r="AL44" i="16"/>
  <c r="AB19" i="14"/>
  <c r="AL18" i="16"/>
  <c r="AL44" i="9"/>
  <c r="AB39" i="16"/>
  <c r="AL71" i="14"/>
  <c r="R62" i="16"/>
  <c r="AB69" i="14"/>
  <c r="AL40" i="16"/>
  <c r="R40" i="17"/>
  <c r="AB93" i="9"/>
  <c r="AM56" i="28"/>
  <c r="R46" i="16"/>
  <c r="AB77" i="14"/>
  <c r="AE45" i="28"/>
  <c r="R116" i="9"/>
  <c r="AO65" i="28"/>
  <c r="R70" i="16"/>
  <c r="AC58" i="28"/>
  <c r="AB14" i="9"/>
  <c r="AC39" i="28"/>
  <c r="AB31" i="16"/>
  <c r="R58" i="9"/>
  <c r="T80" i="28"/>
  <c r="AL31" i="14"/>
  <c r="R72" i="14"/>
  <c r="R93" i="14"/>
  <c r="T43" i="28"/>
  <c r="AD76" i="28"/>
  <c r="AL19" i="9"/>
  <c r="AL61" i="9"/>
  <c r="U76" i="28"/>
  <c r="AL41" i="17"/>
  <c r="U72" i="28"/>
  <c r="R61" i="14"/>
  <c r="AL26" i="28"/>
  <c r="U55" i="28"/>
  <c r="R42" i="16"/>
  <c r="AL48" i="16"/>
  <c r="AL108" i="9"/>
  <c r="AL16" i="9"/>
  <c r="AL112" i="9"/>
  <c r="AL63" i="16"/>
  <c r="AB33" i="17"/>
  <c r="AN57" i="28"/>
  <c r="AC71" i="28"/>
  <c r="AL73" i="16"/>
  <c r="AB44" i="9"/>
  <c r="AN55" i="28"/>
  <c r="AB108" i="9"/>
  <c r="R7" i="28"/>
  <c r="R28" i="9"/>
  <c r="R24" i="17"/>
  <c r="AM43" i="28"/>
  <c r="AL9" i="28"/>
  <c r="AL109" i="9"/>
  <c r="R48" i="14"/>
  <c r="R78" i="16"/>
  <c r="AO61" i="28"/>
  <c r="AB30" i="14"/>
  <c r="AB56" i="16"/>
  <c r="AN75" i="28"/>
  <c r="R47" i="17"/>
  <c r="AB11" i="9"/>
  <c r="AL20" i="17"/>
  <c r="AB61" i="14"/>
  <c r="AL106" i="9"/>
  <c r="AB22" i="14"/>
  <c r="AB91" i="14"/>
  <c r="R33" i="16"/>
  <c r="R20" i="9"/>
  <c r="AL78" i="9"/>
  <c r="R19" i="28"/>
  <c r="R49" i="16"/>
  <c r="AB22" i="9"/>
  <c r="AL29" i="16"/>
  <c r="AL8" i="16"/>
  <c r="AB74" i="14"/>
  <c r="AL57" i="9"/>
  <c r="R49" i="14"/>
  <c r="S55" i="28"/>
  <c r="U59" i="28"/>
  <c r="AE42" i="28"/>
  <c r="U39" i="28"/>
  <c r="AO70" i="28"/>
  <c r="AN80" i="28"/>
  <c r="AD63" i="28"/>
  <c r="AM44" i="28"/>
  <c r="R61" i="9"/>
  <c r="AE59" i="28"/>
  <c r="AB59" i="9"/>
  <c r="R78" i="14"/>
  <c r="AB12" i="14"/>
  <c r="U40" i="28"/>
  <c r="R38" i="16"/>
  <c r="R88" i="14"/>
  <c r="AC53" i="28"/>
  <c r="AL20" i="28"/>
  <c r="AL43" i="9"/>
  <c r="R62" i="9"/>
  <c r="AL116" i="9"/>
  <c r="AB8" i="14"/>
  <c r="AB53" i="9"/>
  <c r="AL33" i="9"/>
  <c r="AL56" i="14"/>
  <c r="AB9" i="28"/>
  <c r="R49" i="17"/>
  <c r="AC52" i="28"/>
  <c r="AL20" i="9"/>
  <c r="AL76" i="14"/>
  <c r="AE62" i="28"/>
  <c r="AB9" i="9"/>
  <c r="R52" i="14"/>
  <c r="AL83" i="9"/>
  <c r="R122" i="9"/>
  <c r="AB24" i="17"/>
  <c r="R78" i="9"/>
  <c r="S79" i="28"/>
  <c r="R67" i="16"/>
  <c r="AO73" i="28"/>
  <c r="AE64" i="28"/>
  <c r="R45" i="17"/>
  <c r="R46" i="17"/>
  <c r="AB77" i="16"/>
  <c r="AL38" i="9"/>
  <c r="AB47" i="14"/>
  <c r="AD77" i="28"/>
  <c r="AL47" i="9"/>
  <c r="R13" i="17"/>
  <c r="R62" i="14"/>
  <c r="AL47" i="14"/>
  <c r="R125" i="9"/>
  <c r="R57" i="14"/>
  <c r="AB27" i="16"/>
  <c r="AB33" i="16"/>
  <c r="AB18" i="14"/>
  <c r="AL54" i="9"/>
  <c r="AB10" i="14"/>
  <c r="U70" i="28"/>
  <c r="AB92" i="9"/>
  <c r="AO54" i="28"/>
  <c r="R65" i="9"/>
  <c r="AB8" i="16"/>
  <c r="AB17" i="28"/>
  <c r="AL32" i="28"/>
  <c r="R34" i="16"/>
  <c r="AL26" i="17"/>
  <c r="AB19" i="17"/>
  <c r="R50" i="17"/>
  <c r="R103" i="9"/>
  <c r="R123" i="9"/>
  <c r="R7" i="16"/>
  <c r="AL27" i="16"/>
  <c r="R27" i="16"/>
  <c r="AB26" i="16"/>
  <c r="AB60" i="14"/>
  <c r="AN77" i="28"/>
  <c r="AL30" i="28"/>
  <c r="AL17" i="9"/>
  <c r="AB38" i="16"/>
  <c r="S75" i="28"/>
  <c r="R31" i="28"/>
  <c r="AL40" i="9"/>
  <c r="AB39" i="9"/>
  <c r="AE63" i="28"/>
  <c r="R110" i="9"/>
  <c r="T72" i="28"/>
  <c r="R32" i="28"/>
  <c r="R97" i="9"/>
  <c r="R50" i="9"/>
  <c r="AL34" i="28"/>
  <c r="AB80" i="16"/>
  <c r="AD70" i="28"/>
  <c r="AL25" i="28"/>
  <c r="T75" i="28"/>
  <c r="R29" i="16"/>
  <c r="T67" i="28"/>
  <c r="AE72" i="28"/>
  <c r="T57" i="28"/>
  <c r="AC60" i="28"/>
  <c r="AD68" i="28"/>
  <c r="AB91" i="9"/>
  <c r="AL64" i="14"/>
  <c r="AB68" i="14"/>
  <c r="R80" i="16"/>
  <c r="AB93" i="14"/>
  <c r="AL57" i="16"/>
  <c r="R64" i="16"/>
  <c r="AL27" i="9"/>
  <c r="R65" i="16"/>
  <c r="AL56" i="16"/>
  <c r="AB52" i="9"/>
  <c r="AC77" i="28"/>
  <c r="R39" i="17"/>
  <c r="R35" i="16"/>
  <c r="AB52" i="16"/>
  <c r="AB109" i="9"/>
  <c r="AM48" i="28"/>
  <c r="R34" i="14"/>
  <c r="AO47" i="28"/>
  <c r="AB37" i="14"/>
  <c r="AB15" i="28"/>
  <c r="AB104" i="9"/>
  <c r="T73" i="28"/>
  <c r="AB49" i="9"/>
  <c r="AB12" i="16"/>
  <c r="AB24" i="14"/>
  <c r="R104" i="9"/>
  <c r="R73" i="9"/>
  <c r="AM54" i="28"/>
  <c r="AL28" i="17"/>
  <c r="AL84" i="9"/>
  <c r="AB8" i="17"/>
  <c r="AD58" i="28"/>
  <c r="AB78" i="16"/>
  <c r="AL28" i="9"/>
  <c r="R64" i="9"/>
  <c r="AB100" i="9"/>
  <c r="AB103" i="9"/>
  <c r="AL7" i="17"/>
  <c r="U50" i="28"/>
  <c r="AL52" i="14"/>
  <c r="AE67" i="28"/>
  <c r="AL11" i="16"/>
  <c r="AL104" i="9"/>
  <c r="AL14" i="14"/>
  <c r="AB20" i="28"/>
  <c r="S48" i="28"/>
  <c r="AB17" i="14"/>
  <c r="R25" i="17"/>
  <c r="S64" i="28"/>
  <c r="AL35" i="9"/>
  <c r="AL14" i="16"/>
  <c r="AB84" i="9"/>
  <c r="R28" i="17"/>
  <c r="S59" i="28"/>
  <c r="R20" i="17"/>
  <c r="AN47" i="28"/>
  <c r="AL28" i="28"/>
  <c r="R63" i="9"/>
  <c r="R10" i="16"/>
  <c r="AL25" i="17"/>
  <c r="AO48" i="28"/>
  <c r="R37" i="9"/>
  <c r="AB88" i="9"/>
  <c r="AL38" i="14"/>
  <c r="AE43" i="28"/>
  <c r="AB55" i="14"/>
  <c r="AL12" i="9"/>
  <c r="AL67" i="9"/>
  <c r="AL58" i="16"/>
  <c r="T74" i="28"/>
  <c r="AB12" i="28"/>
  <c r="R31" i="14"/>
  <c r="S70" i="28"/>
  <c r="AC44" i="28"/>
  <c r="R14" i="9"/>
  <c r="AL48" i="9"/>
  <c r="T55" i="28"/>
  <c r="AL10" i="17"/>
  <c r="AC49" i="28"/>
  <c r="AB32" i="14"/>
  <c r="AB40" i="9"/>
  <c r="R15" i="14"/>
  <c r="AB32" i="9"/>
  <c r="AD39" i="28"/>
  <c r="AB45" i="9"/>
  <c r="T71" i="28"/>
  <c r="S60" i="28"/>
  <c r="AB50" i="16"/>
  <c r="R29" i="28"/>
  <c r="AL50" i="9"/>
  <c r="R57" i="16"/>
  <c r="AL118" i="9"/>
  <c r="AB52" i="14"/>
  <c r="AL63" i="14"/>
  <c r="R44" i="14"/>
  <c r="AE79" i="28"/>
  <c r="AL86" i="14"/>
  <c r="R115" i="9"/>
  <c r="R55" i="16"/>
  <c r="AL50" i="17"/>
  <c r="S67" i="28"/>
  <c r="AL72" i="14"/>
  <c r="AB56" i="9"/>
  <c r="R83" i="14"/>
  <c r="R89" i="9"/>
  <c r="AB23" i="14"/>
  <c r="AB97" i="9"/>
  <c r="R43" i="14"/>
  <c r="T79" i="28"/>
  <c r="AB95" i="14"/>
  <c r="S52" i="28"/>
  <c r="AL37" i="16"/>
  <c r="AL33" i="17"/>
  <c r="AL65" i="16"/>
  <c r="AB63" i="14"/>
  <c r="AL28" i="14"/>
  <c r="AM62" i="28"/>
  <c r="AL123" i="9"/>
  <c r="R102" i="9"/>
  <c r="AB63" i="9"/>
  <c r="AB105" i="9"/>
  <c r="AL33" i="14"/>
  <c r="AB57" i="16"/>
  <c r="R55" i="9"/>
  <c r="AB65" i="9"/>
  <c r="AL73" i="9"/>
  <c r="AB122" i="9"/>
  <c r="AN53" i="28"/>
  <c r="AL45" i="17"/>
  <c r="U37" i="28"/>
  <c r="T68" i="28"/>
  <c r="AB32" i="17"/>
  <c r="AC54" i="28"/>
  <c r="R59" i="9"/>
  <c r="AD47" i="28"/>
  <c r="R24" i="14"/>
  <c r="AL28" i="16"/>
  <c r="AL9" i="16"/>
  <c r="R118" i="9"/>
  <c r="AE65" i="28"/>
  <c r="R27" i="14"/>
  <c r="AB40" i="16"/>
  <c r="AO53" i="28"/>
  <c r="AL35" i="14"/>
  <c r="R40" i="14"/>
  <c r="AL86" i="9"/>
  <c r="AB65" i="14"/>
  <c r="AL27" i="14"/>
  <c r="AE37" i="28"/>
  <c r="AO76" i="28"/>
  <c r="R24" i="16"/>
  <c r="AL74" i="16"/>
  <c r="AN56" i="28"/>
  <c r="AB67" i="16"/>
  <c r="T45" i="28"/>
  <c r="R38" i="9"/>
  <c r="AL24" i="28"/>
  <c r="AL60" i="16"/>
  <c r="AL115" i="9"/>
  <c r="AN76" i="28"/>
  <c r="AL47" i="17"/>
  <c r="AL15" i="9"/>
  <c r="AB45" i="16"/>
  <c r="R82" i="14"/>
  <c r="R79" i="16"/>
  <c r="R63" i="16"/>
  <c r="U78" i="28"/>
  <c r="AB42" i="9"/>
  <c r="AL29" i="28"/>
  <c r="S69" i="28"/>
  <c r="AC47" i="28"/>
  <c r="AL68" i="16"/>
  <c r="AL18" i="17"/>
  <c r="U62" i="28"/>
  <c r="AB124" i="9"/>
  <c r="R17" i="14"/>
  <c r="AB16" i="28"/>
  <c r="AB62" i="9"/>
  <c r="R87" i="14"/>
  <c r="R91" i="9"/>
  <c r="AB14" i="14"/>
  <c r="AL11" i="17"/>
  <c r="AN41" i="28"/>
  <c r="AE75" i="28"/>
  <c r="AL78" i="14"/>
  <c r="R41" i="9"/>
  <c r="AB24" i="16"/>
  <c r="R40" i="16"/>
  <c r="R80" i="14"/>
  <c r="AC45" i="28"/>
  <c r="S63" i="28"/>
  <c r="AD62" i="28"/>
  <c r="R75" i="9"/>
  <c r="AD72" i="28"/>
  <c r="AB13" i="9"/>
  <c r="AL83" i="14"/>
  <c r="R85" i="14"/>
  <c r="AB76" i="14"/>
  <c r="R16" i="28"/>
  <c r="S56" i="28"/>
  <c r="AE39" i="28"/>
  <c r="R44" i="16"/>
  <c r="U65" i="28"/>
  <c r="AL16" i="28"/>
  <c r="AB18" i="9"/>
  <c r="AL120" i="9"/>
  <c r="AL14" i="9"/>
  <c r="AC73" i="28"/>
  <c r="AL72" i="9"/>
  <c r="AL46" i="17"/>
  <c r="R113" i="9"/>
  <c r="AB75" i="16"/>
  <c r="AC57" i="28"/>
  <c r="AL22" i="28"/>
  <c r="R52" i="9"/>
  <c r="R15" i="28"/>
  <c r="AL20" i="14"/>
  <c r="AB41" i="14"/>
  <c r="AM61" i="28"/>
  <c r="AL39" i="14"/>
  <c r="AB30" i="9"/>
  <c r="AM76" i="28"/>
  <c r="R15" i="16"/>
  <c r="AB28" i="14"/>
  <c r="R35" i="17"/>
  <c r="AL77" i="16"/>
  <c r="AM79" i="28"/>
  <c r="AB7" i="16"/>
  <c r="AB57" i="9"/>
  <c r="AO75" i="28"/>
  <c r="R45" i="9"/>
  <c r="AB54" i="14"/>
  <c r="AL17" i="28"/>
  <c r="AO52" i="28"/>
  <c r="AB20" i="17"/>
  <c r="AL61" i="14"/>
  <c r="R44" i="9"/>
  <c r="AL38" i="16"/>
  <c r="AL100" i="9"/>
  <c r="S72" i="28"/>
  <c r="AE56" i="28"/>
  <c r="R75" i="14"/>
  <c r="R37" i="17"/>
  <c r="AB42" i="14"/>
  <c r="AE76" i="28"/>
  <c r="R19" i="9"/>
  <c r="R70" i="14"/>
  <c r="AB17" i="16"/>
  <c r="AO46" i="28"/>
  <c r="AB7" i="9"/>
  <c r="AB64" i="14"/>
  <c r="R58" i="16"/>
  <c r="AL13" i="14"/>
  <c r="R9" i="28"/>
  <c r="U61" i="28"/>
  <c r="AL82" i="9"/>
  <c r="AB20" i="9"/>
  <c r="AN60" i="28"/>
  <c r="U48" i="28"/>
  <c r="AD45" i="28"/>
  <c r="R10" i="28"/>
  <c r="AL9" i="17"/>
  <c r="R16" i="9"/>
  <c r="AL53" i="16"/>
  <c r="AB9" i="14"/>
  <c r="R33" i="17"/>
  <c r="U45" i="28"/>
  <c r="R27" i="28"/>
  <c r="R30" i="16"/>
  <c r="R30" i="17"/>
  <c r="AO41" i="28"/>
  <c r="AB25" i="14"/>
  <c r="R74" i="16"/>
  <c r="R54" i="16"/>
  <c r="R12" i="28"/>
  <c r="R63" i="14"/>
  <c r="R50" i="16"/>
  <c r="R17" i="9"/>
  <c r="R26" i="9"/>
  <c r="AL23" i="17"/>
  <c r="R17" i="28"/>
  <c r="R22" i="17"/>
  <c r="T56" i="28"/>
  <c r="AE77" i="28"/>
  <c r="AL34" i="16"/>
  <c r="R35" i="28"/>
  <c r="AB43" i="17"/>
  <c r="AB11" i="28"/>
  <c r="AB22" i="28"/>
  <c r="S38" i="28"/>
  <c r="AL10" i="9"/>
  <c r="AL80" i="14"/>
  <c r="AL15" i="28"/>
  <c r="AO77" i="28"/>
  <c r="AM53" i="28"/>
  <c r="T53" i="28"/>
  <c r="AB11" i="14"/>
  <c r="AN54" i="28"/>
  <c r="AL91" i="14"/>
  <c r="AE41" i="28"/>
  <c r="AB31" i="9"/>
  <c r="AB37" i="9"/>
  <c r="AL56" i="9"/>
  <c r="AB71" i="14"/>
  <c r="AB89" i="14"/>
  <c r="R33" i="9"/>
  <c r="AL17" i="14"/>
  <c r="AN73" i="28"/>
  <c r="AL19" i="16"/>
  <c r="R11" i="9"/>
  <c r="AM37" i="28"/>
  <c r="AN49" i="28"/>
  <c r="AB42" i="17"/>
  <c r="AL92" i="14"/>
  <c r="U41" i="28"/>
  <c r="AB113" i="9"/>
  <c r="AL7" i="14"/>
  <c r="R77" i="9"/>
  <c r="U46" i="28"/>
  <c r="AL117" i="9"/>
  <c r="R23" i="28"/>
  <c r="AB37" i="16"/>
  <c r="R26" i="14"/>
  <c r="R19" i="14"/>
  <c r="AB68" i="16"/>
  <c r="AL60" i="14"/>
  <c r="AO80" i="28"/>
  <c r="AB118" i="9"/>
  <c r="AB15" i="14"/>
  <c r="R90" i="9"/>
  <c r="AL121" i="9"/>
  <c r="S50" i="28"/>
  <c r="U38" i="28"/>
  <c r="R32" i="17"/>
  <c r="AL44" i="17"/>
  <c r="AL26" i="14"/>
  <c r="AM45" i="28"/>
  <c r="AC40" i="28"/>
  <c r="AB11" i="17"/>
  <c r="AB35" i="28"/>
  <c r="AN61" i="28"/>
  <c r="AB117" i="9"/>
  <c r="AL17" i="17"/>
  <c r="U64" i="28"/>
  <c r="AM73" i="28"/>
  <c r="AB86" i="9"/>
  <c r="AL45" i="9"/>
  <c r="AB48" i="9"/>
  <c r="R39" i="16"/>
  <c r="AB32" i="28"/>
  <c r="R8" i="16"/>
  <c r="R30" i="9"/>
  <c r="AB114" i="9"/>
  <c r="T69" i="28"/>
  <c r="AM47" i="28"/>
  <c r="AM55" i="28"/>
  <c r="R71" i="14"/>
  <c r="AE74" i="28"/>
  <c r="AB12" i="17"/>
  <c r="R39" i="9"/>
  <c r="AB8" i="9"/>
  <c r="R11" i="16"/>
  <c r="R7" i="17"/>
  <c r="R69" i="9"/>
  <c r="AB23" i="16"/>
  <c r="R23" i="14"/>
  <c r="R28" i="14"/>
  <c r="R27" i="9"/>
  <c r="R68" i="16"/>
  <c r="AL29" i="9"/>
  <c r="AB29" i="17"/>
  <c r="R59" i="14"/>
  <c r="AE38" i="28"/>
  <c r="R12" i="17"/>
  <c r="AB9" i="17"/>
  <c r="R54" i="14"/>
  <c r="AB13" i="16"/>
  <c r="AB9" i="16"/>
  <c r="AB35" i="16"/>
  <c r="AL107" i="9"/>
  <c r="AB72" i="16"/>
  <c r="AL98" i="9"/>
  <c r="AB16" i="14"/>
  <c r="AL91" i="9"/>
  <c r="AL31" i="28"/>
  <c r="AN39" i="28"/>
  <c r="AB29" i="28"/>
  <c r="AB26" i="28"/>
  <c r="AO55" i="28"/>
  <c r="AE58" i="28"/>
  <c r="AL71" i="9"/>
  <c r="AC41" i="28"/>
  <c r="AD60" i="28"/>
  <c r="AC65" i="28"/>
  <c r="AN40" i="28"/>
  <c r="AN58" i="28"/>
  <c r="U77" i="28"/>
  <c r="AM64" i="28"/>
  <c r="AO45" i="28"/>
  <c r="R60" i="16"/>
  <c r="AM70" i="28"/>
  <c r="AB18" i="28"/>
  <c r="R109" i="9"/>
  <c r="R47" i="14"/>
  <c r="R27" i="17"/>
  <c r="AN43" i="28"/>
  <c r="AB35" i="9"/>
  <c r="R54" i="9"/>
  <c r="AL18" i="28"/>
  <c r="R56" i="9"/>
  <c r="R30" i="28"/>
  <c r="AO69" i="28"/>
  <c r="R23" i="16"/>
  <c r="AB86" i="14"/>
  <c r="AB47" i="16"/>
  <c r="AL59" i="16"/>
  <c r="AC55" i="28"/>
  <c r="AB10" i="17"/>
  <c r="R20" i="28"/>
  <c r="R94" i="14"/>
  <c r="AN78" i="28"/>
  <c r="AC59" i="28"/>
  <c r="AL43" i="16"/>
  <c r="T58" i="28"/>
  <c r="AL80" i="9"/>
  <c r="AC42" i="28"/>
  <c r="AB23" i="17"/>
  <c r="R11" i="28"/>
  <c r="AL18" i="14"/>
  <c r="AB94" i="14"/>
  <c r="AB54" i="16"/>
  <c r="AL95" i="9"/>
  <c r="S49" i="28"/>
  <c r="T49" i="28"/>
  <c r="AE57" i="28"/>
  <c r="AC68" i="28"/>
  <c r="AB50" i="14"/>
  <c r="U60" i="28"/>
  <c r="AL105" i="9"/>
  <c r="AB64" i="16"/>
  <c r="AL74" i="14"/>
  <c r="AN42" i="28"/>
  <c r="AB18" i="16"/>
  <c r="R120" i="9"/>
  <c r="R59" i="16"/>
  <c r="AL75" i="14"/>
  <c r="R124" i="9"/>
  <c r="R43" i="16"/>
  <c r="T41" i="28"/>
  <c r="AB13" i="28"/>
  <c r="AB58" i="9"/>
  <c r="AO62" i="28"/>
  <c r="AO74" i="28"/>
  <c r="S44" i="28"/>
  <c r="AL31" i="9"/>
  <c r="U58" i="28"/>
  <c r="AL40" i="17"/>
  <c r="AL32" i="9"/>
  <c r="R46" i="9"/>
  <c r="AL22" i="16"/>
  <c r="AM60" i="28"/>
  <c r="R26" i="17"/>
  <c r="AL68" i="9"/>
  <c r="AL89" i="14"/>
  <c r="R95" i="14"/>
  <c r="AB17" i="9"/>
  <c r="R52" i="16"/>
  <c r="AL97" i="9"/>
  <c r="R43" i="17"/>
  <c r="AB50" i="17"/>
  <c r="AB17" i="17"/>
  <c r="AL59" i="14"/>
  <c r="AE73" i="28"/>
  <c r="R37" i="14"/>
  <c r="AL23" i="16"/>
  <c r="R15" i="9"/>
  <c r="AL12" i="17"/>
  <c r="AC38" i="28"/>
  <c r="R76" i="16"/>
  <c r="U42" i="28"/>
  <c r="R10" i="17"/>
  <c r="R18" i="28"/>
  <c r="AB34" i="17"/>
  <c r="U44" i="28"/>
  <c r="AL74" i="9"/>
  <c r="AB101" i="9"/>
  <c r="AB31" i="17"/>
  <c r="AL33" i="16"/>
  <c r="AC68" i="9"/>
  <c r="AB99" i="9"/>
  <c r="R26" i="16"/>
  <c r="R34" i="9"/>
  <c r="U57" i="28"/>
  <c r="R10" i="9"/>
  <c r="AL35" i="28"/>
  <c r="AL65" i="14"/>
  <c r="R18" i="17"/>
  <c r="AL39" i="16"/>
  <c r="R40" i="9"/>
  <c r="AC70" i="28"/>
  <c r="AB95" i="9"/>
  <c r="AL45" i="14"/>
  <c r="AL69" i="9"/>
  <c r="U47" i="28"/>
  <c r="AL52" i="9"/>
  <c r="AL18" i="9"/>
  <c r="AL12" i="16"/>
  <c r="AD40" i="28"/>
  <c r="AB40" i="17"/>
  <c r="AL25" i="9"/>
  <c r="AL16" i="17"/>
  <c r="AB20" i="16"/>
  <c r="R61" i="16"/>
  <c r="AO60" i="28"/>
  <c r="AL15" i="16"/>
  <c r="AL29" i="17"/>
  <c r="AC64" i="28"/>
  <c r="AB90" i="9"/>
  <c r="R14" i="28"/>
  <c r="AB88" i="14"/>
  <c r="AL42" i="14"/>
  <c r="R8" i="9"/>
  <c r="S47" i="28"/>
  <c r="AD52" i="28"/>
  <c r="R41" i="14"/>
  <c r="AB33" i="14"/>
  <c r="AL125" i="9"/>
  <c r="AC80" i="28"/>
  <c r="T48" i="28"/>
  <c r="AL10" i="14"/>
  <c r="AB26" i="14"/>
  <c r="AB7" i="28"/>
  <c r="U56" i="28"/>
  <c r="AB30" i="16"/>
  <c r="AL92" i="9"/>
  <c r="AL53" i="9"/>
  <c r="AN44" i="28"/>
  <c r="R11" i="14"/>
  <c r="AB7" i="14"/>
  <c r="AB119" i="9"/>
  <c r="AL62" i="16"/>
  <c r="AB84" i="14"/>
  <c r="R19" i="16"/>
  <c r="AL9" i="9"/>
  <c r="AB121" i="9"/>
  <c r="R73" i="16"/>
  <c r="AB49" i="14"/>
  <c r="T47" i="28"/>
  <c r="AB25" i="9"/>
  <c r="AO67" i="28"/>
  <c r="AB14" i="28"/>
  <c r="AM78" i="28"/>
  <c r="AL75" i="9"/>
  <c r="AL13" i="28"/>
  <c r="AN45" i="28"/>
  <c r="AB23" i="9"/>
  <c r="AC46" i="28"/>
  <c r="AL77" i="14"/>
  <c r="AB58" i="14"/>
  <c r="AB28" i="17"/>
  <c r="R117" i="9"/>
  <c r="R29" i="14"/>
  <c r="AB14" i="17"/>
  <c r="AL60" i="9"/>
  <c r="AL124" i="9"/>
  <c r="AL61" i="16"/>
  <c r="R20" i="16"/>
  <c r="AO71" i="28"/>
  <c r="R32" i="16"/>
  <c r="AL73" i="14"/>
  <c r="R112" i="9"/>
  <c r="U63" i="28"/>
  <c r="R76" i="14"/>
  <c r="AL7" i="9"/>
  <c r="AB116" i="9"/>
  <c r="R49" i="9"/>
  <c r="AL114" i="9"/>
  <c r="R7" i="9"/>
  <c r="AB82" i="14"/>
  <c r="AL94" i="9"/>
  <c r="R42" i="9"/>
  <c r="R10" i="14"/>
  <c r="T68" i="9"/>
  <c r="S42" i="28"/>
  <c r="R13" i="28"/>
  <c r="AB53" i="14"/>
  <c r="R72" i="9"/>
  <c r="AB26" i="9"/>
  <c r="AL76" i="9"/>
  <c r="AO78" i="28"/>
  <c r="T70" i="28"/>
  <c r="AL37" i="17"/>
  <c r="R42" i="14"/>
  <c r="R100" i="9"/>
  <c r="AL27" i="28"/>
  <c r="AB45" i="17"/>
  <c r="AL46" i="9"/>
  <c r="R89" i="14"/>
  <c r="AL84" i="14"/>
  <c r="AB62" i="16"/>
  <c r="R14" i="16"/>
  <c r="AB16" i="16"/>
  <c r="R86" i="14"/>
  <c r="R77" i="16"/>
  <c r="R70" i="9"/>
  <c r="AL93" i="14"/>
  <c r="AD41" i="28"/>
  <c r="AM50" i="28"/>
  <c r="AB110" i="9"/>
  <c r="R28" i="28"/>
  <c r="AL71" i="16"/>
  <c r="AB46" i="9"/>
  <c r="AL85" i="9"/>
  <c r="AB50" i="9"/>
  <c r="R15" i="17"/>
  <c r="AB39" i="17"/>
  <c r="AN59" i="28"/>
  <c r="AB55" i="16"/>
  <c r="AN69" i="28"/>
  <c r="R53" i="16"/>
  <c r="AB60" i="9"/>
  <c r="AE54" i="28"/>
  <c r="R68" i="14"/>
  <c r="R60" i="14"/>
  <c r="AB16" i="17"/>
  <c r="AM80" i="28"/>
  <c r="AB32" i="16"/>
  <c r="AN67" i="28"/>
  <c r="AL10" i="16"/>
  <c r="AL23" i="14"/>
  <c r="AO79" i="28"/>
  <c r="AB120" i="9"/>
  <c r="AB55" i="9"/>
  <c r="AE44" i="28"/>
  <c r="R30" i="14"/>
  <c r="R45" i="14"/>
  <c r="AC72" i="28"/>
  <c r="S58" i="28"/>
  <c r="AB30" i="17"/>
  <c r="AL42" i="9"/>
  <c r="R92" i="9"/>
  <c r="R60" i="9"/>
  <c r="AD65" i="28"/>
  <c r="AB27" i="9"/>
  <c r="AL37" i="14"/>
  <c r="AL10" i="28"/>
  <c r="AC75" i="28"/>
  <c r="AB31" i="28"/>
  <c r="R71" i="9"/>
  <c r="AB29" i="16"/>
  <c r="AD73" i="28"/>
  <c r="AC61" i="28"/>
  <c r="AE68" i="28"/>
  <c r="AB85" i="9"/>
  <c r="AB87" i="14"/>
  <c r="AB11" i="16"/>
  <c r="AL53" i="14"/>
  <c r="AL26" i="16"/>
  <c r="AL76" i="16"/>
  <c r="AB90" i="14"/>
  <c r="AL58" i="14"/>
  <c r="AN52" i="28"/>
  <c r="R64" i="14"/>
  <c r="R12" i="16"/>
  <c r="AL30" i="17"/>
  <c r="R67" i="9"/>
  <c r="AD48" i="28"/>
  <c r="AL50" i="14"/>
  <c r="AL38" i="17"/>
  <c r="R69" i="14"/>
  <c r="T65" i="28"/>
  <c r="T62" i="28"/>
  <c r="AL19" i="28"/>
  <c r="S57" i="28"/>
  <c r="AL82" i="14"/>
  <c r="R47" i="9"/>
  <c r="AN74" i="28"/>
  <c r="AL11" i="14"/>
  <c r="AO49" i="28"/>
  <c r="R22" i="9"/>
  <c r="AD75" i="28"/>
  <c r="R47" i="16"/>
  <c r="AB112" i="9"/>
  <c r="R58" i="14"/>
  <c r="AL69" i="14"/>
  <c r="AB83" i="14"/>
  <c r="AN37" i="28"/>
  <c r="S68" i="28"/>
  <c r="AB30" i="28"/>
  <c r="AE53" i="28"/>
  <c r="AL79" i="9"/>
  <c r="AC79" i="28"/>
  <c r="S45" i="28"/>
  <c r="AL49" i="16"/>
  <c r="AL39" i="17"/>
  <c r="AN65" i="28"/>
  <c r="AB44" i="17"/>
  <c r="R79" i="14"/>
  <c r="R25" i="28"/>
  <c r="AB74" i="16"/>
  <c r="AE49" i="28"/>
  <c r="U74" i="28"/>
  <c r="U54" i="28"/>
  <c r="AB25" i="28"/>
  <c r="AB54" i="9"/>
  <c r="AE68" i="9"/>
  <c r="R16" i="14"/>
  <c r="S54" i="28"/>
  <c r="R32" i="9"/>
  <c r="AB23" i="28"/>
  <c r="AL35" i="17"/>
  <c r="AB94" i="9"/>
  <c r="AC56" i="28"/>
  <c r="AL87" i="9"/>
  <c r="T59" i="28"/>
  <c r="AB47" i="17"/>
  <c r="AL55" i="9"/>
  <c r="AB48" i="14"/>
  <c r="R42" i="17"/>
  <c r="AB73" i="14"/>
  <c r="AB41" i="17"/>
  <c r="AD59" i="28"/>
  <c r="AL110" i="9"/>
  <c r="AE55" i="28"/>
  <c r="R67" i="14"/>
  <c r="AL12" i="14"/>
  <c r="AD55" i="28"/>
  <c r="S40" i="28"/>
  <c r="AB67" i="14"/>
  <c r="R29" i="17"/>
  <c r="AB115" i="9"/>
  <c r="AL95" i="14"/>
  <c r="AB123" i="9"/>
  <c r="AL85" i="14"/>
  <c r="AC69" i="28"/>
  <c r="R53" i="14"/>
  <c r="AO39" i="28"/>
  <c r="S62" i="28"/>
  <c r="AE60" i="28"/>
  <c r="AB13" i="17"/>
  <c r="R43" i="9"/>
  <c r="AC67" i="28"/>
  <c r="AB107" i="9"/>
  <c r="AD37" i="28"/>
  <c r="AE69" i="28"/>
  <c r="AM59" i="28"/>
  <c r="AB56" i="14"/>
  <c r="AD68" i="9"/>
  <c r="T38" i="28"/>
  <c r="AD43" i="28"/>
  <c r="AN64" i="28"/>
  <c r="R74" i="14"/>
  <c r="AL13" i="17"/>
  <c r="AL7" i="16"/>
  <c r="AL17" i="16"/>
  <c r="AB79" i="16"/>
  <c r="AN79" i="28"/>
  <c r="AC50" i="28"/>
  <c r="U53" i="28"/>
  <c r="R53" i="9"/>
  <c r="AL48" i="14"/>
  <c r="AB27" i="28"/>
  <c r="T37" i="28"/>
  <c r="U73" i="28"/>
  <c r="AL79" i="14"/>
  <c r="AB34" i="16"/>
  <c r="R39" i="14"/>
  <c r="AN72" i="28"/>
  <c r="AL24" i="9"/>
  <c r="AL11" i="9"/>
  <c r="AL87" i="14"/>
  <c r="U68" i="9"/>
  <c r="AB46" i="16"/>
  <c r="AE80" i="28"/>
  <c r="R19" i="17"/>
  <c r="R13" i="14"/>
  <c r="AB10" i="16"/>
  <c r="R12" i="14"/>
  <c r="AL48" i="17"/>
  <c r="R22" i="28"/>
  <c r="AD61" i="28"/>
  <c r="AL119" i="9"/>
  <c r="R107" i="9"/>
  <c r="AL14" i="28"/>
  <c r="AO38" i="28"/>
  <c r="AB76" i="16"/>
  <c r="U79" i="28"/>
  <c r="R44" i="17"/>
  <c r="R80" i="9"/>
  <c r="AB61" i="16"/>
  <c r="AB63" i="16"/>
  <c r="U69" i="28"/>
  <c r="AL103" i="9"/>
  <c r="AD71" i="28"/>
  <c r="AB59" i="14"/>
  <c r="AL34" i="14"/>
  <c r="AL62" i="14"/>
  <c r="AB29" i="14"/>
  <c r="AB19" i="28"/>
  <c r="R77" i="14"/>
  <c r="AD44" i="28"/>
  <c r="AL9" i="14"/>
  <c r="R84" i="14"/>
  <c r="AL88" i="9"/>
  <c r="AB125" i="9"/>
  <c r="AL26" i="9"/>
  <c r="AL33" i="28"/>
  <c r="R90" i="14"/>
  <c r="AM38" i="28"/>
  <c r="R94" i="9"/>
  <c r="T76" i="28"/>
  <c r="AB25" i="17"/>
  <c r="AE40" i="28"/>
  <c r="AE71" i="28"/>
  <c r="AB12" i="9"/>
  <c r="AL42" i="17"/>
  <c r="AD64" i="28"/>
  <c r="R18" i="14"/>
  <c r="AB87" i="9"/>
  <c r="AD38" i="28"/>
  <c r="AM58" i="28"/>
  <c r="AL58" i="9"/>
  <c r="R108" i="9"/>
  <c r="R26" i="28"/>
  <c r="AL13" i="16"/>
  <c r="R25" i="16"/>
  <c r="AO57" i="28"/>
  <c r="AN38" i="28"/>
  <c r="AL88" i="14"/>
  <c r="R34" i="17"/>
  <c r="R106" i="9"/>
  <c r="AB7" i="17"/>
  <c r="T44" i="28"/>
  <c r="AE70" i="28"/>
  <c r="AB20" i="14"/>
  <c r="R35" i="14"/>
  <c r="AO63" i="28"/>
  <c r="R101" i="9"/>
  <c r="R48" i="17"/>
  <c r="AB38" i="14"/>
  <c r="S71" i="28"/>
  <c r="AL8" i="28"/>
  <c r="AE52" i="28"/>
  <c r="AL79" i="16"/>
  <c r="AL93" i="9"/>
  <c r="AB38" i="17"/>
  <c r="AM74" i="28"/>
  <c r="AL43" i="17"/>
  <c r="AL67" i="14"/>
  <c r="R8" i="28"/>
  <c r="R20" i="14"/>
  <c r="AN68" i="28"/>
  <c r="AL31" i="17"/>
  <c r="AO42" i="28"/>
  <c r="S61" i="28"/>
  <c r="AL59" i="9"/>
  <c r="AL68" i="14"/>
  <c r="AB70" i="16"/>
  <c r="U43" i="28"/>
  <c r="AB46" i="14"/>
  <c r="AL57" i="14"/>
  <c r="AB33" i="9"/>
  <c r="AL30" i="9"/>
  <c r="R24" i="28"/>
  <c r="AE48" i="28"/>
  <c r="AB47" i="9"/>
  <c r="AL94" i="14"/>
  <c r="AB41" i="9"/>
  <c r="AB15" i="9"/>
  <c r="AL27" i="17"/>
  <c r="R65" i="14"/>
  <c r="R8" i="14"/>
  <c r="AB59" i="16"/>
  <c r="R45" i="16"/>
  <c r="AB45" i="14"/>
  <c r="AL54" i="16"/>
  <c r="AL19" i="14"/>
  <c r="AL24" i="17"/>
  <c r="AL102" i="9"/>
  <c r="AM69" i="28"/>
  <c r="AB71" i="16"/>
  <c r="AL75" i="16"/>
  <c r="AB24" i="9"/>
  <c r="AL67" i="16"/>
  <c r="R7" i="14"/>
  <c r="AD78" i="28"/>
  <c r="R41" i="17"/>
  <c r="AL15" i="14"/>
  <c r="AL13" i="9"/>
  <c r="R16" i="16"/>
  <c r="AD57" i="28"/>
  <c r="R13" i="9"/>
  <c r="AB29" i="9"/>
  <c r="AL7" i="28"/>
  <c r="R11" i="17"/>
  <c r="AL45" i="16"/>
  <c r="AL29" i="14"/>
  <c r="AB98" i="9"/>
  <c r="AB83" i="9"/>
  <c r="AB44" i="14"/>
  <c r="AB80" i="14"/>
  <c r="R14" i="17"/>
  <c r="AC74" i="28"/>
  <c r="R79" i="9"/>
  <c r="AL52" i="16"/>
  <c r="AL34" i="17"/>
  <c r="R9" i="16"/>
  <c r="U52" i="28"/>
  <c r="R24" i="9"/>
  <c r="R16" i="17"/>
  <c r="AM63" i="28"/>
  <c r="R48" i="16"/>
  <c r="T39" i="28"/>
  <c r="AB102" i="9"/>
  <c r="T60" i="28"/>
  <c r="R31" i="9"/>
  <c r="AB58" i="16"/>
  <c r="R105" i="9"/>
  <c r="AL49" i="14"/>
  <c r="T42" i="28"/>
  <c r="AL35" i="16"/>
  <c r="AC78" i="28"/>
  <c r="T78" i="28"/>
  <c r="R33" i="28"/>
  <c r="AL65" i="9"/>
  <c r="AB16" i="9"/>
  <c r="AO50" i="28"/>
  <c r="AB61" i="9"/>
  <c r="AD80" i="28"/>
  <c r="AC62" i="28"/>
  <c r="R18" i="16"/>
  <c r="R41" i="16"/>
  <c r="AL41" i="9"/>
  <c r="R23" i="17"/>
  <c r="AB10" i="28"/>
  <c r="AB89" i="9"/>
  <c r="AL30" i="16"/>
  <c r="AL89" i="9"/>
  <c r="AB26" i="17"/>
  <c r="AB37" i="17"/>
  <c r="AL43" i="14"/>
  <c r="R8" i="17"/>
  <c r="AB64" i="9"/>
  <c r="AL62" i="9"/>
  <c r="S73" i="28"/>
  <c r="AB27" i="17"/>
  <c r="R98" i="9"/>
  <c r="AB43" i="16"/>
  <c r="R12" i="9"/>
  <c r="AL20" i="16"/>
  <c r="AO56" i="28"/>
  <c r="R72" i="16"/>
  <c r="R121" i="9"/>
  <c r="AO58" i="28"/>
  <c r="AB106" i="9"/>
  <c r="AE78" i="28"/>
  <c r="R71" i="16"/>
  <c r="AB43" i="9"/>
  <c r="AB34" i="28"/>
  <c r="AM72" i="28"/>
  <c r="AM42" i="28"/>
  <c r="S43" i="28"/>
  <c r="AB43" i="14"/>
  <c r="AL32" i="14"/>
  <c r="AB13" i="14"/>
  <c r="R29" i="9"/>
  <c r="AB75" i="14"/>
  <c r="AB78" i="14"/>
  <c r="AM52" i="28"/>
  <c r="AO59" i="28"/>
  <c r="AL32" i="17"/>
  <c r="AL41" i="16"/>
  <c r="AL90" i="14"/>
  <c r="U68" i="28"/>
  <c r="AL32" i="16"/>
  <c r="AB24" i="28"/>
  <c r="AB28" i="16"/>
  <c r="AB19" i="9"/>
  <c r="AB38" i="9"/>
  <c r="AN48" i="28"/>
  <c r="S78" i="28"/>
  <c r="AO64" i="28"/>
  <c r="S37" i="28"/>
  <c r="AL101" i="9"/>
  <c r="AB18" i="17"/>
  <c r="AB10" i="9"/>
  <c r="AC76" i="28"/>
  <c r="AB41" i="16"/>
  <c r="R76" i="9"/>
  <c r="AM46" i="28"/>
  <c r="AB42" i="16"/>
  <c r="AM68" i="28"/>
  <c r="AB15" i="16"/>
  <c r="AL8" i="14"/>
  <c r="AB31" i="14"/>
  <c r="AL24" i="16"/>
  <c r="R93" i="9"/>
  <c r="AL30" i="14"/>
  <c r="R56" i="14"/>
  <c r="R33" i="14"/>
  <c r="AM39" i="28"/>
  <c r="AB28" i="9"/>
  <c r="AL70" i="14"/>
  <c r="R17" i="16"/>
  <c r="AL14" i="17"/>
  <c r="AN62" i="28"/>
  <c r="AB22" i="16"/>
  <c r="AL49" i="17"/>
  <c r="T52" i="28"/>
  <c r="AL24" i="14"/>
  <c r="AO43" i="28"/>
  <c r="AB49" i="16"/>
  <c r="AB46" i="17"/>
  <c r="AB35" i="14"/>
  <c r="AB33" i="28"/>
  <c r="R74" i="9"/>
  <c r="AL11" i="28"/>
  <c r="U67" i="28"/>
  <c r="AM75" i="28"/>
  <c r="AB65" i="16"/>
  <c r="AB62" i="14"/>
  <c r="AL15" i="17"/>
  <c r="R31" i="16"/>
  <c r="AD46" i="28"/>
  <c r="AB53" i="16"/>
  <c r="AB85" i="14"/>
  <c r="AL12" i="28"/>
  <c r="AB44" i="16"/>
  <c r="R119" i="9"/>
  <c r="S80" i="28"/>
  <c r="AE61" i="28"/>
  <c r="R32" i="14"/>
  <c r="AN63" i="28"/>
  <c r="AL46" i="14"/>
  <c r="AL8" i="17"/>
  <c r="AL113" i="9"/>
  <c r="AL39" i="9"/>
  <c r="S53" i="28"/>
  <c r="R35" i="9"/>
  <c r="R69" i="16"/>
  <c r="AL31" i="16"/>
  <c r="U80" i="28"/>
  <c r="U49" i="28"/>
  <c r="AB15" i="17"/>
  <c r="T50" i="28"/>
  <c r="AB48" i="16"/>
  <c r="R23" i="9"/>
  <c r="S46" i="28"/>
  <c r="AL23" i="28"/>
  <c r="AM49" i="28"/>
  <c r="AO68" i="28"/>
  <c r="AO44" i="28"/>
  <c r="R46" i="14"/>
  <c r="AM41" i="28"/>
  <c r="AL64" i="16"/>
  <c r="T64" i="28"/>
  <c r="AL37" i="9"/>
  <c r="AL80" i="16"/>
  <c r="R50" i="14"/>
  <c r="AE50" i="28"/>
  <c r="AL23" i="9"/>
  <c r="T61" i="28"/>
  <c r="AD50" i="28"/>
  <c r="T46" i="28"/>
  <c r="AB40" i="14"/>
  <c r="AL42" i="16"/>
  <c r="AB79" i="14"/>
  <c r="AL90" i="9"/>
  <c r="U71" i="28"/>
  <c r="S65" i="28"/>
  <c r="AC48" i="28"/>
  <c r="AL70" i="9"/>
  <c r="AD53" i="28"/>
  <c r="AB82" i="9"/>
  <c r="R37" i="16"/>
  <c r="R18" i="9"/>
  <c r="R38" i="17"/>
  <c r="AO40" i="28"/>
  <c r="AB28" i="28"/>
  <c r="AD49" i="28"/>
  <c r="AE46" i="28"/>
  <c r="AB69" i="16"/>
  <c r="AB49" i="17"/>
  <c r="AB34" i="9"/>
  <c r="R25" i="9"/>
  <c r="AB57" i="14"/>
  <c r="AO72" i="28"/>
  <c r="R92" i="14"/>
  <c r="T54" i="28"/>
  <c r="AL49" i="9"/>
  <c r="R75" i="16"/>
  <c r="AL47" i="16"/>
  <c r="AB73" i="16"/>
  <c r="AD67" i="28"/>
  <c r="AL41" i="14"/>
  <c r="T40" i="28"/>
  <c r="AD79" i="28"/>
  <c r="AL44" i="14"/>
  <c r="AL64" i="9"/>
  <c r="AL34" i="9"/>
  <c r="AB25" i="16"/>
  <c r="S39" i="28"/>
  <c r="AL22" i="9"/>
  <c r="AL63" i="9"/>
  <c r="AL99" i="9"/>
  <c r="AD69" i="28"/>
  <c r="R25" i="14"/>
  <c r="AL72" i="16"/>
  <c r="AL77" i="9"/>
  <c r="R9" i="17"/>
  <c r="R95" i="9"/>
  <c r="AB35" i="17"/>
  <c r="R31" i="17"/>
  <c r="R73" i="14"/>
  <c r="AL69" i="16"/>
  <c r="S77" i="28"/>
  <c r="AN70" i="28"/>
  <c r="AN46" i="28"/>
  <c r="AL22" i="14"/>
  <c r="R13" i="16"/>
  <c r="S74" i="28"/>
  <c r="R38" i="14"/>
  <c r="AL25" i="16"/>
  <c r="U75" i="28"/>
  <c r="R56" i="16"/>
  <c r="AD42" i="28"/>
  <c r="AB27" i="14"/>
  <c r="AL55" i="16"/>
  <c r="AM77" i="28"/>
  <c r="AD74" i="28"/>
  <c r="AB22" i="17"/>
  <c r="R14" i="14"/>
  <c r="R22" i="16"/>
  <c r="AC63" i="28"/>
  <c r="R114" i="9"/>
  <c r="R55" i="14"/>
  <c r="AL70" i="16"/>
  <c r="AN50" i="28"/>
  <c r="AN71" i="28"/>
  <c r="R99" i="9"/>
  <c r="R28" i="16"/>
  <c r="AD54" i="28"/>
  <c r="AL16" i="14"/>
  <c r="AL22" i="17"/>
  <c r="AB19" i="16"/>
  <c r="R34" i="28"/>
  <c r="S41" i="28"/>
  <c r="T77" i="28"/>
  <c r="AM57" i="28"/>
  <c r="AL25" i="14"/>
  <c r="R57" i="9"/>
  <c r="R17" i="17"/>
  <c r="R9" i="14"/>
  <c r="AM71" i="28"/>
  <c r="AC43" i="28"/>
  <c r="AB8" i="28"/>
  <c r="BI19" i="9" l="1"/>
  <c r="I35" i="23"/>
  <c r="BI14" i="9"/>
  <c r="AY23" i="14"/>
  <c r="I45" i="24"/>
  <c r="I47" i="24" s="1"/>
  <c r="I18" i="25"/>
  <c r="I20" i="25" s="1"/>
  <c r="AY17" i="28"/>
  <c r="AY25" i="9"/>
  <c r="L35" i="29"/>
  <c r="BA10" i="28"/>
  <c r="K34" i="29"/>
  <c r="E34" i="29" s="1"/>
  <c r="D80" i="27" s="1"/>
  <c r="AY20" i="14"/>
  <c r="AY27" i="14"/>
  <c r="AY30" i="9"/>
  <c r="AY27" i="9"/>
  <c r="I16" i="18"/>
  <c r="K25" i="29"/>
  <c r="E25" i="29" s="1"/>
  <c r="D79" i="27" s="1"/>
  <c r="BA7" i="28"/>
  <c r="I17" i="25"/>
  <c r="BS27" i="9"/>
  <c r="BS7" i="9"/>
  <c r="I9" i="23"/>
  <c r="I11" i="23" s="1"/>
  <c r="AZ7" i="28"/>
  <c r="J25" i="29"/>
  <c r="L34" i="29"/>
  <c r="AY13" i="9"/>
  <c r="K27" i="29"/>
  <c r="I8" i="25"/>
  <c r="BS11" i="9"/>
  <c r="BI8" i="9"/>
  <c r="I53" i="23"/>
  <c r="BI28" i="9"/>
  <c r="W28" i="30"/>
  <c r="W30" i="30" s="1"/>
  <c r="I17" i="18"/>
  <c r="I9" i="18"/>
  <c r="I11" i="18" s="1"/>
  <c r="AY19" i="14"/>
  <c r="AY11" i="14"/>
  <c r="BI20" i="9"/>
  <c r="I18" i="24"/>
  <c r="I20" i="24" s="1"/>
  <c r="BA8" i="28"/>
  <c r="BK18" i="9"/>
  <c r="AY12" i="17"/>
  <c r="I54" i="24"/>
  <c r="I56" i="24" s="1"/>
  <c r="J36" i="29"/>
  <c r="I9" i="29"/>
  <c r="K26" i="29"/>
  <c r="J44" i="29"/>
  <c r="AZ11" i="28"/>
  <c r="AY9" i="17"/>
  <c r="BS9" i="9"/>
  <c r="BS29" i="9"/>
  <c r="AY18" i="17"/>
  <c r="I25" i="23"/>
  <c r="AY17" i="9"/>
  <c r="AY12" i="14"/>
  <c r="W8" i="39"/>
  <c r="W9" i="39" s="1"/>
  <c r="I7" i="24"/>
  <c r="AY9" i="14"/>
  <c r="AY25" i="14"/>
  <c r="BS25" i="9"/>
  <c r="K36" i="29"/>
  <c r="AY15" i="17"/>
  <c r="BS19" i="9"/>
  <c r="I36" i="23"/>
  <c r="I38" i="23" s="1"/>
  <c r="BI15" i="9"/>
  <c r="BS12" i="9"/>
  <c r="I18" i="23"/>
  <c r="I20" i="23" s="1"/>
  <c r="I44" i="24"/>
  <c r="AY26" i="14"/>
  <c r="I16" i="29"/>
  <c r="AY13" i="28"/>
  <c r="K45" i="29"/>
  <c r="K49" i="29" s="1"/>
  <c r="AY13" i="17"/>
  <c r="AY10" i="9"/>
  <c r="AY14" i="17"/>
  <c r="I25" i="25"/>
  <c r="L25" i="29"/>
  <c r="I26" i="24"/>
  <c r="AY7" i="14"/>
  <c r="BS26" i="9"/>
  <c r="BI25" i="9"/>
  <c r="I7" i="25"/>
  <c r="AY7" i="17"/>
  <c r="BJ18" i="9"/>
  <c r="AY9" i="16"/>
  <c r="AY15" i="9"/>
  <c r="I17" i="24"/>
  <c r="L36" i="29"/>
  <c r="AY16" i="17"/>
  <c r="AY9" i="9"/>
  <c r="BS22" i="9"/>
  <c r="BI27" i="9"/>
  <c r="BI12" i="9"/>
  <c r="I17" i="23"/>
  <c r="BI22" i="9"/>
  <c r="I8" i="18"/>
  <c r="AY11" i="17"/>
  <c r="BI30" i="9"/>
  <c r="I43" i="24"/>
  <c r="I27" i="18"/>
  <c r="AZ10" i="28"/>
  <c r="J34" i="29"/>
  <c r="K44" i="29"/>
  <c r="AY18" i="14"/>
  <c r="I25" i="24"/>
  <c r="BI23" i="9"/>
  <c r="I44" i="23"/>
  <c r="BI24" i="9"/>
  <c r="AY15" i="28"/>
  <c r="I7" i="29"/>
  <c r="I54" i="29" s="1"/>
  <c r="AY10" i="14"/>
  <c r="K43" i="29"/>
  <c r="E43" i="29" s="1"/>
  <c r="D81" i="27" s="1"/>
  <c r="I34" i="23"/>
  <c r="AY12" i="9"/>
  <c r="I16" i="23"/>
  <c r="BS24" i="9"/>
  <c r="I45" i="23"/>
  <c r="I47" i="23" s="1"/>
  <c r="I18" i="29"/>
  <c r="AY26" i="9"/>
  <c r="J43" i="29"/>
  <c r="I27" i="25"/>
  <c r="I29" i="25" s="1"/>
  <c r="AY29" i="9"/>
  <c r="BS18" i="9"/>
  <c r="I43" i="23"/>
  <c r="AY24" i="9"/>
  <c r="BS28" i="9"/>
  <c r="I54" i="23"/>
  <c r="I56" i="23" s="1"/>
  <c r="I18" i="18"/>
  <c r="I20" i="18" s="1"/>
  <c r="I35" i="24"/>
  <c r="BI9" i="9"/>
  <c r="BS10" i="9"/>
  <c r="BA18" i="9"/>
  <c r="AY17" i="14"/>
  <c r="I53" i="24"/>
  <c r="BS30" i="9"/>
  <c r="L43" i="29"/>
  <c r="W29" i="30"/>
  <c r="I26" i="18"/>
  <c r="AY14" i="28"/>
  <c r="BI10" i="9"/>
  <c r="W8" i="30"/>
  <c r="I7" i="18"/>
  <c r="I52" i="23"/>
  <c r="AY28" i="9"/>
  <c r="I9" i="24"/>
  <c r="I11" i="24" s="1"/>
  <c r="BI29" i="9"/>
  <c r="AY11" i="9"/>
  <c r="BI11" i="9"/>
  <c r="J27" i="29"/>
  <c r="J29" i="29" s="1"/>
  <c r="BS17" i="9"/>
  <c r="I27" i="23"/>
  <c r="I29" i="23" s="1"/>
  <c r="AY8" i="17"/>
  <c r="BS14" i="9"/>
  <c r="AY17" i="17"/>
  <c r="BI7" i="9"/>
  <c r="I8" i="23"/>
  <c r="I25" i="18"/>
  <c r="I7" i="23"/>
  <c r="AY7" i="9"/>
  <c r="L45" i="29"/>
  <c r="L47" i="29" s="1"/>
  <c r="BA11" i="28"/>
  <c r="L27" i="29"/>
  <c r="L31" i="29" s="1"/>
  <c r="I16" i="24"/>
  <c r="AY13" i="14"/>
  <c r="BS8" i="9"/>
  <c r="I52" i="24"/>
  <c r="AZ8" i="28"/>
  <c r="BI21" i="9"/>
  <c r="I26" i="25"/>
  <c r="I17" i="29"/>
  <c r="AY18" i="9"/>
  <c r="BS15" i="9"/>
  <c r="I8" i="24"/>
  <c r="I27" i="24"/>
  <c r="I29" i="24" s="1"/>
  <c r="AY8" i="9"/>
  <c r="BS13" i="9"/>
  <c r="I16" i="25"/>
  <c r="AY14" i="9"/>
  <c r="BS20" i="9"/>
  <c r="AY16" i="28"/>
  <c r="I34" i="24"/>
  <c r="AY24" i="14"/>
  <c r="L44" i="29"/>
  <c r="I8" i="29"/>
  <c r="I36" i="24"/>
  <c r="I38" i="24" s="1"/>
  <c r="L26" i="29"/>
  <c r="I9" i="25"/>
  <c r="J35" i="29"/>
  <c r="J26" i="29"/>
  <c r="BI26" i="9"/>
  <c r="BS23" i="9"/>
  <c r="AY21" i="14"/>
  <c r="AY22" i="14"/>
  <c r="K35" i="29"/>
  <c r="BI13" i="9"/>
  <c r="BS21" i="9"/>
  <c r="J45" i="29"/>
  <c r="J47" i="29" s="1"/>
  <c r="AY8" i="14"/>
  <c r="W45" i="30"/>
  <c r="BO188" i="8"/>
  <c r="CB188" i="8" s="1"/>
  <c r="AH183" i="8"/>
  <c r="AH188" i="8"/>
  <c r="BO183" i="8"/>
  <c r="CB183" i="8" s="1"/>
  <c r="BO185" i="8"/>
  <c r="CB185" i="8" s="1"/>
  <c r="AH146" i="8"/>
  <c r="AH185" i="8"/>
  <c r="BJ16" i="9"/>
  <c r="BT16" i="9"/>
  <c r="AZ16" i="9"/>
  <c r="BO146" i="8"/>
  <c r="CB146" i="8" s="1"/>
  <c r="AH145" i="8"/>
  <c r="BO145" i="8"/>
  <c r="CB145" i="8" s="1"/>
  <c r="BO290" i="8"/>
  <c r="CB290" i="8" s="1"/>
  <c r="AH80" i="8"/>
  <c r="AH70" i="8"/>
  <c r="AH290" i="8"/>
  <c r="BO70" i="8"/>
  <c r="CB70" i="8" s="1"/>
  <c r="BO80" i="8"/>
  <c r="CB80" i="8" s="1"/>
  <c r="AH81" i="8"/>
  <c r="AH79" i="8"/>
  <c r="BO79" i="8"/>
  <c r="CB79" i="8" s="1"/>
  <c r="BO81" i="8"/>
  <c r="CB81" i="8" s="1"/>
  <c r="AH73" i="8"/>
  <c r="AH75" i="8"/>
  <c r="BO75" i="8"/>
  <c r="CB75" i="8" s="1"/>
  <c r="BO73" i="8"/>
  <c r="CB73" i="8" s="1"/>
  <c r="AH91" i="8"/>
  <c r="N76" i="28"/>
  <c r="N67" i="28"/>
  <c r="N79" i="28"/>
  <c r="N72" i="28"/>
  <c r="N70" i="28"/>
  <c r="N69" i="28"/>
  <c r="N74" i="28"/>
  <c r="N75" i="28"/>
  <c r="N71" i="28"/>
  <c r="N78" i="28"/>
  <c r="N68" i="28"/>
  <c r="N77" i="28"/>
  <c r="N80" i="28"/>
  <c r="N73" i="28"/>
  <c r="E38" i="25"/>
  <c r="E37" i="25" s="1"/>
  <c r="BO91" i="8"/>
  <c r="CB91" i="8" s="1"/>
  <c r="N59" i="28"/>
  <c r="N52" i="28"/>
  <c r="N56" i="28"/>
  <c r="N60" i="28"/>
  <c r="N64" i="28"/>
  <c r="N55" i="28"/>
  <c r="N53" i="28"/>
  <c r="N57" i="28"/>
  <c r="N61" i="28"/>
  <c r="N65" i="28"/>
  <c r="N54" i="28"/>
  <c r="N58" i="28"/>
  <c r="N62" i="28"/>
  <c r="N63" i="28"/>
  <c r="N48" i="28"/>
  <c r="N39" i="28"/>
  <c r="N40" i="28"/>
  <c r="N50" i="28"/>
  <c r="N46" i="28"/>
  <c r="N43" i="28"/>
  <c r="N47" i="28"/>
  <c r="N38" i="28"/>
  <c r="N44" i="28"/>
  <c r="N37" i="28"/>
  <c r="N42" i="28"/>
  <c r="N45" i="28"/>
  <c r="N41" i="28"/>
  <c r="N49" i="28"/>
  <c r="BO293" i="8"/>
  <c r="CB293" i="8" s="1"/>
  <c r="AH255" i="8"/>
  <c r="AH293" i="8"/>
  <c r="BO255" i="8"/>
  <c r="CB255" i="8" s="1"/>
  <c r="N68" i="9"/>
  <c r="E46" i="18"/>
  <c r="BO292" i="8"/>
  <c r="CB292" i="8" s="1"/>
  <c r="E47" i="18"/>
  <c r="AH292" i="8"/>
  <c r="S62" i="22"/>
  <c r="N34" i="25"/>
  <c r="F34" i="25" s="1"/>
  <c r="N36" i="25"/>
  <c r="N38" i="25" s="1"/>
  <c r="N35" i="25"/>
  <c r="BW17" i="9"/>
  <c r="M34" i="25"/>
  <c r="BC19" i="17"/>
  <c r="M36" i="25"/>
  <c r="M38" i="25" s="1"/>
  <c r="BM17" i="9"/>
  <c r="BC8" i="17"/>
  <c r="BC17" i="9"/>
  <c r="M35" i="25"/>
  <c r="BB8" i="17"/>
  <c r="L35" i="25"/>
  <c r="L34" i="25"/>
  <c r="BB19" i="17"/>
  <c r="L36" i="25"/>
  <c r="L38" i="25" s="1"/>
  <c r="R56" i="22"/>
  <c r="AG304" i="8"/>
  <c r="AG308" i="8"/>
  <c r="S61" i="22"/>
  <c r="AG307" i="8"/>
  <c r="AG306" i="8"/>
  <c r="AG305" i="8"/>
  <c r="S64" i="22"/>
  <c r="R65" i="22"/>
  <c r="R67" i="22" s="1"/>
  <c r="E65" i="22"/>
  <c r="AF65" i="22" s="1"/>
  <c r="Q67" i="22"/>
  <c r="E67" i="22" s="1"/>
  <c r="AF67" i="22" s="1"/>
  <c r="S53" i="22"/>
  <c r="AD10" i="30" s="1"/>
  <c r="S63" i="22"/>
  <c r="S60" i="22"/>
  <c r="S59" i="22"/>
  <c r="S58" i="22"/>
  <c r="S55" i="22"/>
  <c r="S54" i="22"/>
  <c r="S52" i="22"/>
  <c r="AD10" i="39" s="1"/>
  <c r="N33" i="28"/>
  <c r="N28" i="28"/>
  <c r="N20" i="28"/>
  <c r="N13" i="28"/>
  <c r="N16" i="28"/>
  <c r="N25" i="28"/>
  <c r="N14" i="28"/>
  <c r="N23" i="28"/>
  <c r="N12" i="28"/>
  <c r="N29" i="28"/>
  <c r="N7" i="28"/>
  <c r="N22" i="28"/>
  <c r="N15" i="28"/>
  <c r="N19" i="28"/>
  <c r="N31" i="28"/>
  <c r="N34" i="28"/>
  <c r="N27" i="28"/>
  <c r="N8" i="28"/>
  <c r="N17" i="28"/>
  <c r="N32" i="28"/>
  <c r="N30" i="28"/>
  <c r="N18" i="28"/>
  <c r="N26" i="28"/>
  <c r="N10" i="28"/>
  <c r="N35" i="28"/>
  <c r="N9" i="28"/>
  <c r="N24" i="28"/>
  <c r="N11" i="28"/>
  <c r="BN17" i="9"/>
  <c r="BX17" i="9"/>
  <c r="BD19" i="17"/>
  <c r="BD8" i="17"/>
  <c r="N38" i="17"/>
  <c r="N8" i="17"/>
  <c r="N47" i="17"/>
  <c r="N17" i="17"/>
  <c r="N23" i="17"/>
  <c r="N13" i="17"/>
  <c r="N31" i="17"/>
  <c r="N28" i="17"/>
  <c r="N22" i="17"/>
  <c r="N15" i="17"/>
  <c r="N25" i="17"/>
  <c r="N39" i="17"/>
  <c r="N24" i="17"/>
  <c r="N14" i="17"/>
  <c r="N26" i="17"/>
  <c r="N19" i="17"/>
  <c r="N45" i="17"/>
  <c r="N50" i="17"/>
  <c r="N7" i="17"/>
  <c r="N42" i="17"/>
  <c r="N29" i="17"/>
  <c r="N46" i="17"/>
  <c r="N9" i="17"/>
  <c r="N35" i="17"/>
  <c r="N37" i="17"/>
  <c r="N18" i="17"/>
  <c r="N30" i="17"/>
  <c r="N10" i="17"/>
  <c r="N32" i="17"/>
  <c r="N44" i="17"/>
  <c r="N41" i="17"/>
  <c r="N34" i="17"/>
  <c r="N27" i="17"/>
  <c r="N11" i="17"/>
  <c r="N49" i="17"/>
  <c r="N33" i="17"/>
  <c r="N20" i="17"/>
  <c r="N48" i="17"/>
  <c r="N16" i="17"/>
  <c r="N43" i="17"/>
  <c r="N12" i="17"/>
  <c r="N40" i="17"/>
  <c r="BD8" i="16"/>
  <c r="BD21" i="16"/>
  <c r="BD27" i="16"/>
  <c r="BD17" i="16"/>
  <c r="BD7" i="16"/>
  <c r="BD22" i="16"/>
  <c r="BD15" i="16"/>
  <c r="BD13" i="16"/>
  <c r="BD20" i="16"/>
  <c r="BD11" i="16"/>
  <c r="BD23" i="16"/>
  <c r="BD12" i="16"/>
  <c r="BD18" i="16"/>
  <c r="BD19" i="16"/>
  <c r="BD25" i="16"/>
  <c r="BD14" i="16"/>
  <c r="BD26" i="16"/>
  <c r="BD24" i="16"/>
  <c r="BD10" i="16"/>
  <c r="BD16" i="16"/>
  <c r="BO289" i="8"/>
  <c r="CB289" i="8" s="1"/>
  <c r="BO72" i="8"/>
  <c r="BO74" i="8"/>
  <c r="CB74" i="8" s="1"/>
  <c r="BO71" i="8"/>
  <c r="CB71" i="8" s="1"/>
  <c r="BO78" i="8"/>
  <c r="CB78" i="8" s="1"/>
  <c r="BO86" i="8"/>
  <c r="CB86" i="8" s="1"/>
  <c r="BO76" i="8"/>
  <c r="CB76" i="8" s="1"/>
  <c r="BO101" i="8"/>
  <c r="CB101" i="8" s="1"/>
  <c r="BO99" i="8"/>
  <c r="CB99" i="8" s="1"/>
  <c r="BO97" i="8"/>
  <c r="BO103" i="8"/>
  <c r="CB103" i="8" s="1"/>
  <c r="BO100" i="8"/>
  <c r="CB100" i="8" s="1"/>
  <c r="BO102" i="8"/>
  <c r="CB102" i="8" s="1"/>
  <c r="BO98" i="8"/>
  <c r="CB98" i="8" s="1"/>
  <c r="BO247" i="8"/>
  <c r="CB247" i="8" s="1"/>
  <c r="BO242" i="8"/>
  <c r="CB242" i="8" s="1"/>
  <c r="BO245" i="8"/>
  <c r="CB245" i="8" s="1"/>
  <c r="BO240" i="8"/>
  <c r="CB240" i="8" s="1"/>
  <c r="BO88" i="8"/>
  <c r="CB88" i="8" s="1"/>
  <c r="BO87" i="8"/>
  <c r="CB87" i="8" s="1"/>
  <c r="BO288" i="8"/>
  <c r="CB288" i="8" s="1"/>
  <c r="BO165" i="8"/>
  <c r="CB165" i="8" s="1"/>
  <c r="BO167" i="8"/>
  <c r="CB167" i="8" s="1"/>
  <c r="BO171" i="8"/>
  <c r="CB171" i="8" s="1"/>
  <c r="BO174" i="8"/>
  <c r="CB174" i="8" s="1"/>
  <c r="BO170" i="8"/>
  <c r="CB170" i="8" s="1"/>
  <c r="BO173" i="8"/>
  <c r="CB173" i="8" s="1"/>
  <c r="BO161" i="8"/>
  <c r="CB161" i="8" s="1"/>
  <c r="BO157" i="8"/>
  <c r="CB157" i="8" s="1"/>
  <c r="BO175" i="8"/>
  <c r="CB175" i="8" s="1"/>
  <c r="BO169" i="8"/>
  <c r="CB169" i="8" s="1"/>
  <c r="BO164" i="8"/>
  <c r="CB164" i="8" s="1"/>
  <c r="BO155" i="8"/>
  <c r="CB155" i="8" s="1"/>
  <c r="BO158" i="8"/>
  <c r="CB158" i="8" s="1"/>
  <c r="BO168" i="8"/>
  <c r="CB168" i="8" s="1"/>
  <c r="BO166" i="8"/>
  <c r="CB166" i="8" s="1"/>
  <c r="BO61" i="8"/>
  <c r="CB61" i="8" s="1"/>
  <c r="BO60" i="8"/>
  <c r="CB60" i="8" s="1"/>
  <c r="BO257" i="8"/>
  <c r="CB257" i="8" s="1"/>
  <c r="BO260" i="8"/>
  <c r="CB260" i="8" s="1"/>
  <c r="BO261" i="8"/>
  <c r="CB261" i="8" s="1"/>
  <c r="BO253" i="8"/>
  <c r="CB253" i="8" s="1"/>
  <c r="BO254" i="8"/>
  <c r="CB254" i="8" s="1"/>
  <c r="BO259" i="8"/>
  <c r="CB259" i="8" s="1"/>
  <c r="BO262" i="8"/>
  <c r="CB262" i="8" s="1"/>
  <c r="BO270" i="8"/>
  <c r="CB270" i="8" s="1"/>
  <c r="BO267" i="8"/>
  <c r="CB267" i="8" s="1"/>
  <c r="BO266" i="8"/>
  <c r="CB266" i="8" s="1"/>
  <c r="BO264" i="8"/>
  <c r="CB264" i="8" s="1"/>
  <c r="BO269" i="8"/>
  <c r="CB269" i="8" s="1"/>
  <c r="BO268" i="8"/>
  <c r="CB268" i="8" s="1"/>
  <c r="BO178" i="8"/>
  <c r="CB178" i="8" s="1"/>
  <c r="BO190" i="8"/>
  <c r="CB190" i="8" s="1"/>
  <c r="BO180" i="8"/>
  <c r="CB180" i="8" s="1"/>
  <c r="BO177" i="8"/>
  <c r="CB177" i="8" s="1"/>
  <c r="BO189" i="8"/>
  <c r="CB189" i="8" s="1"/>
  <c r="BO285" i="8"/>
  <c r="CB285" i="8" s="1"/>
  <c r="BO184" i="8"/>
  <c r="CB184" i="8" s="1"/>
  <c r="BO276" i="8"/>
  <c r="CB276" i="8" s="1"/>
  <c r="BO182" i="8"/>
  <c r="CB182" i="8" s="1"/>
  <c r="BO187" i="8"/>
  <c r="CB187" i="8" s="1"/>
  <c r="BO186" i="8"/>
  <c r="CB186" i="8" s="1"/>
  <c r="BO191" i="8"/>
  <c r="CB191" i="8" s="1"/>
  <c r="BO181" i="8"/>
  <c r="CB181" i="8" s="1"/>
  <c r="BO281" i="8"/>
  <c r="CB281" i="8" s="1"/>
  <c r="BO147" i="8"/>
  <c r="CB147" i="8" s="1"/>
  <c r="BO122" i="8"/>
  <c r="CB122" i="8" s="1"/>
  <c r="BO144" i="8"/>
  <c r="CB144" i="8" s="1"/>
  <c r="BO176" i="8"/>
  <c r="CB176" i="8" s="1"/>
  <c r="BO159" i="8"/>
  <c r="CB159" i="8" s="1"/>
  <c r="BO156" i="8"/>
  <c r="CB156" i="8" s="1"/>
  <c r="BO162" i="8"/>
  <c r="CB162" i="8" s="1"/>
  <c r="BO153" i="8"/>
  <c r="CB153" i="8" s="1"/>
  <c r="BO258" i="8"/>
  <c r="CB258" i="8" s="1"/>
  <c r="BO250" i="8"/>
  <c r="CB250" i="8" s="1"/>
  <c r="BO84" i="8"/>
  <c r="CB84" i="8" s="1"/>
  <c r="BO85" i="8"/>
  <c r="CB85" i="8" s="1"/>
  <c r="BO66" i="8"/>
  <c r="CB66" i="8" s="1"/>
  <c r="BO67" i="8"/>
  <c r="CB67" i="8" s="1"/>
  <c r="BO83" i="8"/>
  <c r="CB83" i="8" s="1"/>
  <c r="BO82" i="8"/>
  <c r="CB82" i="8" s="1"/>
  <c r="BO291" i="8"/>
  <c r="CB291" i="8" s="1"/>
  <c r="BO69" i="8"/>
  <c r="CB69" i="8" s="1"/>
  <c r="BO63" i="8"/>
  <c r="CB63" i="8" s="1"/>
  <c r="BO65" i="8"/>
  <c r="BO280" i="8"/>
  <c r="CB280" i="8" s="1"/>
  <c r="BO62" i="8"/>
  <c r="CB62" i="8" s="1"/>
  <c r="BO64" i="8"/>
  <c r="CB64" i="8" s="1"/>
  <c r="BO139" i="8"/>
  <c r="CB139" i="8" s="1"/>
  <c r="BO148" i="8"/>
  <c r="CB148" i="8" s="1"/>
  <c r="BO154" i="8"/>
  <c r="CB154" i="8" s="1"/>
  <c r="BO141" i="8"/>
  <c r="CB141" i="8" s="1"/>
  <c r="BO130" i="8"/>
  <c r="CB130" i="8" s="1"/>
  <c r="BO135" i="8"/>
  <c r="CB135" i="8" s="1"/>
  <c r="BO150" i="8"/>
  <c r="CB150" i="8" s="1"/>
  <c r="BO163" i="8"/>
  <c r="CB163" i="8" s="1"/>
  <c r="BO149" i="8"/>
  <c r="CB149" i="8" s="1"/>
  <c r="BO160" i="8"/>
  <c r="CB160" i="8" s="1"/>
  <c r="BO142" i="8"/>
  <c r="CB142" i="8" s="1"/>
  <c r="BO137" i="8"/>
  <c r="CB137" i="8" s="1"/>
  <c r="N76" i="16"/>
  <c r="N28" i="16"/>
  <c r="N59" i="16"/>
  <c r="N53" i="16"/>
  <c r="N29" i="16"/>
  <c r="N72" i="16"/>
  <c r="N58" i="16"/>
  <c r="N64" i="16"/>
  <c r="N68" i="16"/>
  <c r="N39" i="16"/>
  <c r="N32" i="16"/>
  <c r="N22" i="16"/>
  <c r="N17" i="16"/>
  <c r="N18" i="16"/>
  <c r="N9" i="16"/>
  <c r="N70" i="16"/>
  <c r="N33" i="16"/>
  <c r="N8" i="16"/>
  <c r="N40" i="16"/>
  <c r="N46" i="16"/>
  <c r="N71" i="16"/>
  <c r="N52" i="16"/>
  <c r="N75" i="16"/>
  <c r="N19" i="16"/>
  <c r="N16" i="16"/>
  <c r="N24" i="16"/>
  <c r="N73" i="16"/>
  <c r="N45" i="16"/>
  <c r="N56" i="16"/>
  <c r="N34" i="16"/>
  <c r="N74" i="16"/>
  <c r="N65" i="16"/>
  <c r="N78" i="16"/>
  <c r="N44" i="16"/>
  <c r="N35" i="16"/>
  <c r="N26" i="16"/>
  <c r="N54" i="16"/>
  <c r="N69" i="16"/>
  <c r="N55" i="16"/>
  <c r="N63" i="16"/>
  <c r="N48" i="16"/>
  <c r="N38" i="16"/>
  <c r="N80" i="16"/>
  <c r="N25" i="16"/>
  <c r="N37" i="16"/>
  <c r="N67" i="16"/>
  <c r="N60" i="16"/>
  <c r="N57" i="16"/>
  <c r="N13" i="16"/>
  <c r="N7" i="16"/>
  <c r="N14" i="16"/>
  <c r="N31" i="16"/>
  <c r="N20" i="16"/>
  <c r="N41" i="16"/>
  <c r="N30" i="16"/>
  <c r="N27" i="16"/>
  <c r="N42" i="16"/>
  <c r="N12" i="16"/>
  <c r="N10" i="16"/>
  <c r="N47" i="16"/>
  <c r="N49" i="16"/>
  <c r="N50" i="16"/>
  <c r="N62" i="16"/>
  <c r="N79" i="16"/>
  <c r="N23" i="16"/>
  <c r="N43" i="16"/>
  <c r="N61" i="16"/>
  <c r="N11" i="16"/>
  <c r="N15" i="16"/>
  <c r="N77" i="16"/>
  <c r="BO106" i="8"/>
  <c r="CB106" i="8" s="1"/>
  <c r="BO107" i="8"/>
  <c r="CB107" i="8" s="1"/>
  <c r="BO209" i="8"/>
  <c r="CB209" i="8" s="1"/>
  <c r="BO218" i="8"/>
  <c r="CB218" i="8" s="1"/>
  <c r="BO214" i="8"/>
  <c r="CB214" i="8" s="1"/>
  <c r="BO208" i="8"/>
  <c r="CB208" i="8" s="1"/>
  <c r="BO215" i="8"/>
  <c r="CB215" i="8" s="1"/>
  <c r="BO207" i="8"/>
  <c r="CB207" i="8" s="1"/>
  <c r="BO217" i="8"/>
  <c r="CB217" i="8" s="1"/>
  <c r="BO216" i="8"/>
  <c r="CB216" i="8" s="1"/>
  <c r="BO211" i="8"/>
  <c r="CB211" i="8" s="1"/>
  <c r="BO220" i="8"/>
  <c r="CB220" i="8" s="1"/>
  <c r="BO274" i="8"/>
  <c r="CB274" i="8" s="1"/>
  <c r="BO273" i="8"/>
  <c r="CB273" i="8" s="1"/>
  <c r="BO271" i="8"/>
  <c r="CB271" i="8" s="1"/>
  <c r="BO272" i="8"/>
  <c r="CB272" i="8" s="1"/>
  <c r="BO275" i="8"/>
  <c r="CB275" i="8" s="1"/>
  <c r="BO58" i="8"/>
  <c r="CB58" i="8" s="1"/>
  <c r="BO57" i="8"/>
  <c r="CB57" i="8" s="1"/>
  <c r="BO56" i="8"/>
  <c r="CB56" i="8" s="1"/>
  <c r="BO59" i="8"/>
  <c r="CB59" i="8" s="1"/>
  <c r="BO104" i="8"/>
  <c r="CB104" i="8" s="1"/>
  <c r="BO105" i="8"/>
  <c r="CB105" i="8" s="1"/>
  <c r="BO95" i="8"/>
  <c r="CB95" i="8" s="1"/>
  <c r="BO109" i="8"/>
  <c r="CB109" i="8" s="1"/>
  <c r="BO118" i="8"/>
  <c r="CB118" i="8" s="1"/>
  <c r="BO108" i="8"/>
  <c r="CB108" i="8" s="1"/>
  <c r="BO116" i="8"/>
  <c r="CB116" i="8" s="1"/>
  <c r="BO117" i="8"/>
  <c r="CB117" i="8" s="1"/>
  <c r="BO112" i="8"/>
  <c r="CB112" i="8" s="1"/>
  <c r="BO110" i="8"/>
  <c r="CB110" i="8" s="1"/>
  <c r="BO111" i="8"/>
  <c r="CB111" i="8" s="1"/>
  <c r="BO113" i="8"/>
  <c r="CB113" i="8" s="1"/>
  <c r="BO114" i="8"/>
  <c r="CB114" i="8" s="1"/>
  <c r="BO196" i="8"/>
  <c r="CB196" i="8" s="1"/>
  <c r="BO179" i="8"/>
  <c r="CB179" i="8" s="1"/>
  <c r="BO194" i="8"/>
  <c r="CB194" i="8" s="1"/>
  <c r="BO193" i="8"/>
  <c r="CB193" i="8" s="1"/>
  <c r="BO192" i="8"/>
  <c r="CB192" i="8" s="1"/>
  <c r="BO206" i="8"/>
  <c r="CB206" i="8" s="1"/>
  <c r="BO195" i="8"/>
  <c r="CB195" i="8" s="1"/>
  <c r="BO197" i="8"/>
  <c r="CB197" i="8" s="1"/>
  <c r="BO203" i="8"/>
  <c r="CB203" i="8" s="1"/>
  <c r="BO205" i="8"/>
  <c r="CB205" i="8" s="1"/>
  <c r="BO277" i="8"/>
  <c r="CB277" i="8" s="1"/>
  <c r="BO94" i="8"/>
  <c r="CB94" i="8" s="1"/>
  <c r="BO284" i="8"/>
  <c r="CB284" i="8" s="1"/>
  <c r="BO89" i="8"/>
  <c r="CB89" i="8" s="1"/>
  <c r="BO90" i="8"/>
  <c r="CB90" i="8" s="1"/>
  <c r="BO96" i="8"/>
  <c r="CB96" i="8" s="1"/>
  <c r="BO92" i="8"/>
  <c r="CB92" i="8" s="1"/>
  <c r="BO224" i="8"/>
  <c r="CB224" i="8" s="1"/>
  <c r="BO221" i="8"/>
  <c r="CB221" i="8" s="1"/>
  <c r="BO225" i="8"/>
  <c r="CB225" i="8" s="1"/>
  <c r="BO286" i="8"/>
  <c r="CB286" i="8" s="1"/>
  <c r="BO219" i="8"/>
  <c r="CB219" i="8" s="1"/>
  <c r="BO204" i="8"/>
  <c r="CB204" i="8" s="1"/>
  <c r="BO212" i="8"/>
  <c r="CB212" i="8" s="1"/>
  <c r="BO198" i="8"/>
  <c r="CB198" i="8" s="1"/>
  <c r="BO202" i="8"/>
  <c r="CB202" i="8" s="1"/>
  <c r="BO200" i="8"/>
  <c r="CB200" i="8" s="1"/>
  <c r="BO228" i="8"/>
  <c r="CB228" i="8" s="1"/>
  <c r="BO236" i="8"/>
  <c r="CB236" i="8" s="1"/>
  <c r="BO233" i="8"/>
  <c r="CB233" i="8" s="1"/>
  <c r="BO232" i="8"/>
  <c r="CB232" i="8" s="1"/>
  <c r="BO235" i="8"/>
  <c r="CB235" i="8" s="1"/>
  <c r="BO237" i="8"/>
  <c r="CB237" i="8" s="1"/>
  <c r="BO229" i="8"/>
  <c r="CB229" i="8" s="1"/>
  <c r="BO230" i="8"/>
  <c r="CB230" i="8" s="1"/>
  <c r="BO238" i="8"/>
  <c r="CB238" i="8" s="1"/>
  <c r="BO231" i="8"/>
  <c r="CB231" i="8" s="1"/>
  <c r="BO234" i="8"/>
  <c r="CB234" i="8" s="1"/>
  <c r="BO279" i="8"/>
  <c r="CB279" i="8" s="1"/>
  <c r="BO121" i="8"/>
  <c r="CB121" i="8" s="1"/>
  <c r="BO124" i="8"/>
  <c r="CB124" i="8" s="1"/>
  <c r="BO120" i="8"/>
  <c r="CB120" i="8" s="1"/>
  <c r="BH9" i="7"/>
  <c r="BO226" i="8"/>
  <c r="CB226" i="8" s="1"/>
  <c r="BO222" i="8"/>
  <c r="CB222" i="8" s="1"/>
  <c r="BO223" i="8"/>
  <c r="CB223" i="8" s="1"/>
  <c r="BO287" i="8"/>
  <c r="CB287" i="8" s="1"/>
  <c r="BO227" i="8"/>
  <c r="CB227" i="8" s="1"/>
  <c r="BO243" i="8"/>
  <c r="CB243" i="8" s="1"/>
  <c r="BO246" i="8"/>
  <c r="CB246" i="8" s="1"/>
  <c r="BO241" i="8"/>
  <c r="CB241" i="8" s="1"/>
  <c r="BO244" i="8"/>
  <c r="CB244" i="8" s="1"/>
  <c r="BO283" i="8"/>
  <c r="CB283" i="8" s="1"/>
  <c r="BO239" i="8"/>
  <c r="CB239" i="8" s="1"/>
  <c r="BO248" i="8"/>
  <c r="CB248" i="8" s="1"/>
  <c r="BO282" i="8"/>
  <c r="CB282" i="8" s="1"/>
  <c r="BO252" i="8"/>
  <c r="CB252" i="8" s="1"/>
  <c r="BO251" i="8"/>
  <c r="CB251" i="8" s="1"/>
  <c r="BO152" i="8"/>
  <c r="CB152" i="8" s="1"/>
  <c r="BO278" i="8"/>
  <c r="CB278" i="8" s="1"/>
  <c r="BO127" i="8"/>
  <c r="CB127" i="8" s="1"/>
  <c r="BO126" i="8"/>
  <c r="CB126" i="8" s="1"/>
  <c r="BO136" i="8"/>
  <c r="CB136" i="8" s="1"/>
  <c r="BO131" i="8"/>
  <c r="CB131" i="8" s="1"/>
  <c r="BO128" i="8"/>
  <c r="CB128" i="8" s="1"/>
  <c r="BO119" i="8"/>
  <c r="CB119" i="8" s="1"/>
  <c r="BO125" i="8"/>
  <c r="CB125" i="8" s="1"/>
  <c r="BO143" i="8"/>
  <c r="CB143" i="8" s="1"/>
  <c r="BO138" i="8"/>
  <c r="CB138" i="8" s="1"/>
  <c r="BO151" i="8"/>
  <c r="CB151" i="8" s="1"/>
  <c r="BO133" i="8"/>
  <c r="CB133" i="8" s="1"/>
  <c r="BO140" i="8"/>
  <c r="CB140" i="8" s="1"/>
  <c r="BO132" i="8"/>
  <c r="CB132" i="8" s="1"/>
  <c r="BO129" i="8"/>
  <c r="CB129" i="8" s="1"/>
  <c r="N117" i="9"/>
  <c r="N114" i="9"/>
  <c r="N112" i="9"/>
  <c r="N97" i="9"/>
  <c r="N94" i="9"/>
  <c r="N83" i="9"/>
  <c r="N78" i="9"/>
  <c r="N76" i="9"/>
  <c r="N67" i="9"/>
  <c r="N62" i="9"/>
  <c r="N60" i="9"/>
  <c r="N57" i="9"/>
  <c r="N53" i="9"/>
  <c r="N122" i="9"/>
  <c r="N120" i="9"/>
  <c r="N108" i="9"/>
  <c r="N45" i="9"/>
  <c r="N103" i="9"/>
  <c r="N91" i="9"/>
  <c r="N87" i="9"/>
  <c r="N85" i="9"/>
  <c r="N75" i="9"/>
  <c r="N71" i="9"/>
  <c r="N69" i="9"/>
  <c r="N125" i="9"/>
  <c r="N113" i="9"/>
  <c r="N110" i="9"/>
  <c r="N100" i="9"/>
  <c r="N95" i="9"/>
  <c r="N93" i="9"/>
  <c r="N84" i="9"/>
  <c r="N79" i="9"/>
  <c r="N77" i="9"/>
  <c r="N65" i="9"/>
  <c r="N61" i="9"/>
  <c r="N59" i="9"/>
  <c r="N54" i="9"/>
  <c r="N52" i="9"/>
  <c r="N121" i="9"/>
  <c r="N119" i="9"/>
  <c r="N105" i="9"/>
  <c r="N70" i="9"/>
  <c r="N37" i="9"/>
  <c r="N34" i="9"/>
  <c r="N32" i="9"/>
  <c r="N86" i="9"/>
  <c r="N27" i="9"/>
  <c r="N25" i="9"/>
  <c r="N23" i="9"/>
  <c r="N43" i="9"/>
  <c r="N102" i="9"/>
  <c r="N50" i="9"/>
  <c r="N48" i="9"/>
  <c r="N40" i="9"/>
  <c r="N35" i="9"/>
  <c r="N33" i="9"/>
  <c r="N31" i="9"/>
  <c r="N24" i="9"/>
  <c r="N74" i="9"/>
  <c r="N26" i="9"/>
  <c r="N88" i="9"/>
  <c r="N44" i="9"/>
  <c r="N42" i="9"/>
  <c r="N90" i="14"/>
  <c r="N7" i="14"/>
  <c r="N30" i="9"/>
  <c r="N80" i="9"/>
  <c r="N55" i="9"/>
  <c r="N123" i="9"/>
  <c r="N73" i="9"/>
  <c r="N116" i="9"/>
  <c r="N124" i="9"/>
  <c r="N44" i="14"/>
  <c r="N71" i="14"/>
  <c r="N75" i="14"/>
  <c r="N38" i="14"/>
  <c r="N50" i="14"/>
  <c r="N55" i="14"/>
  <c r="N106" i="9"/>
  <c r="N46" i="9"/>
  <c r="N47" i="9"/>
  <c r="N63" i="9"/>
  <c r="N24" i="14"/>
  <c r="N10" i="14"/>
  <c r="N38" i="9"/>
  <c r="N107" i="9"/>
  <c r="N76" i="14"/>
  <c r="N63" i="14"/>
  <c r="N64" i="9"/>
  <c r="N83" i="14"/>
  <c r="N27" i="14"/>
  <c r="N33" i="14"/>
  <c r="N39" i="9"/>
  <c r="N29" i="9"/>
  <c r="N115" i="9"/>
  <c r="N72" i="9"/>
  <c r="N99" i="9"/>
  <c r="N82" i="9"/>
  <c r="N54" i="14"/>
  <c r="N9" i="14"/>
  <c r="N68" i="14"/>
  <c r="N22" i="9"/>
  <c r="N90" i="9"/>
  <c r="N84" i="14"/>
  <c r="N56" i="9"/>
  <c r="N19" i="14"/>
  <c r="N11" i="14"/>
  <c r="N35" i="14"/>
  <c r="N22" i="14"/>
  <c r="N61" i="14"/>
  <c r="N47" i="14"/>
  <c r="N48" i="14"/>
  <c r="N72" i="14"/>
  <c r="N17" i="14"/>
  <c r="N8" i="14"/>
  <c r="N15" i="14"/>
  <c r="N37" i="14"/>
  <c r="N39" i="14"/>
  <c r="N31" i="14"/>
  <c r="N30" i="14"/>
  <c r="N59" i="14"/>
  <c r="N20" i="14"/>
  <c r="N45" i="14"/>
  <c r="N43" i="14"/>
  <c r="N46" i="14"/>
  <c r="N26" i="14"/>
  <c r="N49" i="14"/>
  <c r="N89" i="9"/>
  <c r="N89" i="14"/>
  <c r="N94" i="14"/>
  <c r="N14" i="14"/>
  <c r="N13" i="14"/>
  <c r="N18" i="14"/>
  <c r="N16" i="14"/>
  <c r="N40" i="14"/>
  <c r="N28" i="14"/>
  <c r="N57" i="14"/>
  <c r="N79" i="14"/>
  <c r="N29" i="14"/>
  <c r="N42" i="14"/>
  <c r="N41" i="14"/>
  <c r="N62" i="14"/>
  <c r="N93" i="14"/>
  <c r="N95" i="14"/>
  <c r="N86" i="14"/>
  <c r="N41" i="9"/>
  <c r="N56" i="14"/>
  <c r="N52" i="14"/>
  <c r="N109" i="9"/>
  <c r="N101" i="9"/>
  <c r="N118" i="9"/>
  <c r="N60" i="14"/>
  <c r="N25" i="14"/>
  <c r="N23" i="14"/>
  <c r="N73" i="14"/>
  <c r="N87" i="14"/>
  <c r="N49" i="9"/>
  <c r="N91" i="14"/>
  <c r="N12" i="14"/>
  <c r="N70" i="14"/>
  <c r="N28" i="9"/>
  <c r="N98" i="9"/>
  <c r="N34" i="14"/>
  <c r="N80" i="14"/>
  <c r="N32" i="14"/>
  <c r="N53" i="14"/>
  <c r="N64" i="14"/>
  <c r="N65" i="14"/>
  <c r="N67" i="14"/>
  <c r="N92" i="14"/>
  <c r="N77" i="14"/>
  <c r="N78" i="14"/>
  <c r="N85" i="14"/>
  <c r="N104" i="9"/>
  <c r="N58" i="9"/>
  <c r="N58" i="14"/>
  <c r="N69" i="14"/>
  <c r="N88" i="14"/>
  <c r="N74" i="14"/>
  <c r="N82" i="14"/>
  <c r="N92" i="9"/>
  <c r="N20" i="9"/>
  <c r="N18" i="9"/>
  <c r="N16" i="9"/>
  <c r="N14" i="9"/>
  <c r="N12" i="9"/>
  <c r="N10" i="9"/>
  <c r="N8" i="9"/>
  <c r="N9" i="9"/>
  <c r="N7" i="9"/>
  <c r="N19" i="9"/>
  <c r="N15" i="9"/>
  <c r="N13" i="9"/>
  <c r="N11" i="9"/>
  <c r="N17" i="9"/>
  <c r="BD17" i="9"/>
  <c r="CB201" i="8"/>
  <c r="CB199" i="8"/>
  <c r="CB77" i="8"/>
  <c r="CB72" i="8"/>
  <c r="CB97" i="8"/>
  <c r="BH27" i="7"/>
  <c r="BH40" i="7"/>
  <c r="CB263" i="8"/>
  <c r="BH51" i="7"/>
  <c r="CB265" i="8"/>
  <c r="CB65" i="8"/>
  <c r="CB210" i="8"/>
  <c r="CB213" i="8"/>
  <c r="CB115" i="8"/>
  <c r="CB68" i="8"/>
  <c r="CB123" i="8"/>
  <c r="CB172" i="8"/>
  <c r="CB93" i="8"/>
  <c r="BH8" i="7"/>
  <c r="BH15" i="7"/>
  <c r="BH26" i="7"/>
  <c r="CB249" i="8"/>
  <c r="CB134" i="8"/>
  <c r="BH36" i="7"/>
  <c r="BH52" i="7"/>
  <c r="BH49" i="7"/>
  <c r="BH10" i="7"/>
  <c r="BH14" i="7"/>
  <c r="BH57" i="7"/>
  <c r="BH58" i="7"/>
  <c r="AH283" i="8"/>
  <c r="BI60" i="7" s="1"/>
  <c r="AH284" i="8"/>
  <c r="AH271" i="8"/>
  <c r="AH268" i="8"/>
  <c r="BI55" i="7" s="1"/>
  <c r="AH266" i="8"/>
  <c r="BI53" i="7" s="1"/>
  <c r="AH269" i="8"/>
  <c r="BI56" i="7" s="1"/>
  <c r="AH267" i="8"/>
  <c r="BI54" i="7" s="1"/>
  <c r="AH247" i="8"/>
  <c r="BI34" i="7" s="1"/>
  <c r="AH252" i="8"/>
  <c r="BI39" i="7" s="1"/>
  <c r="BI42" i="7"/>
  <c r="AH264" i="8"/>
  <c r="AH274" i="8"/>
  <c r="AH245" i="8"/>
  <c r="BI32" i="7" s="1"/>
  <c r="AH242" i="8"/>
  <c r="BI29" i="7" s="1"/>
  <c r="AH214" i="8"/>
  <c r="AH243" i="8"/>
  <c r="BI30" i="7" s="1"/>
  <c r="AH232" i="8"/>
  <c r="BI19" i="7" s="1"/>
  <c r="AH229" i="8"/>
  <c r="BI16" i="7" s="1"/>
  <c r="AH224" i="8"/>
  <c r="BI11" i="7" s="1"/>
  <c r="AH225" i="8"/>
  <c r="BI12" i="7" s="1"/>
  <c r="AH237" i="8"/>
  <c r="BI24" i="7" s="1"/>
  <c r="AH240" i="8"/>
  <c r="AH226" i="8"/>
  <c r="BI13" i="7" s="1"/>
  <c r="AH250" i="8"/>
  <c r="BP256" i="8" s="1"/>
  <c r="CC256" i="8" s="1"/>
  <c r="AH222" i="8"/>
  <c r="AH215" i="8"/>
  <c r="AH209" i="8"/>
  <c r="AH207" i="8"/>
  <c r="AH156" i="8"/>
  <c r="AH150" i="8"/>
  <c r="AH173" i="8"/>
  <c r="AH205" i="8"/>
  <c r="AH163" i="8"/>
  <c r="AH161" i="8"/>
  <c r="AH168" i="8"/>
  <c r="AH167" i="8"/>
  <c r="AH137" i="8"/>
  <c r="AH169" i="8"/>
  <c r="AH149" i="8"/>
  <c r="AH135" i="8"/>
  <c r="AH159" i="8"/>
  <c r="AH138" i="8"/>
  <c r="AH129" i="8"/>
  <c r="AH120" i="8"/>
  <c r="AH155" i="8"/>
  <c r="AH128" i="8"/>
  <c r="AH127" i="8"/>
  <c r="AH136" i="8"/>
  <c r="AH111" i="8"/>
  <c r="AH119" i="8"/>
  <c r="AH100" i="8"/>
  <c r="AH85" i="8"/>
  <c r="AH63" i="8"/>
  <c r="AH66" i="8"/>
  <c r="AH86" i="8"/>
  <c r="AH144" i="8"/>
  <c r="AH164" i="8"/>
  <c r="AH153" i="8"/>
  <c r="AH157" i="8"/>
  <c r="AH192" i="8"/>
  <c r="AH64" i="8"/>
  <c r="AH56" i="8"/>
  <c r="AH108" i="8"/>
  <c r="AH116" i="8"/>
  <c r="AH99" i="8"/>
  <c r="AH90" i="8"/>
  <c r="AH110" i="8"/>
  <c r="AH130" i="8"/>
  <c r="AH131" i="8"/>
  <c r="AH125" i="8"/>
  <c r="AH158" i="8"/>
  <c r="AH162" i="8"/>
  <c r="AH200" i="8"/>
  <c r="AH171" i="8"/>
  <c r="AH95" i="8"/>
  <c r="AH193" i="8"/>
  <c r="AH94" i="8"/>
  <c r="AH139" i="8"/>
  <c r="AH189" i="8"/>
  <c r="AH208" i="8"/>
  <c r="AH174" i="8"/>
  <c r="AH59" i="8"/>
  <c r="AH62" i="8"/>
  <c r="AH126" i="8"/>
  <c r="AH132" i="8"/>
  <c r="AH142" i="8"/>
  <c r="AH187" i="8"/>
  <c r="AH166" i="8"/>
  <c r="AH154" i="8"/>
  <c r="AH176" i="8"/>
  <c r="AH203" i="8"/>
  <c r="AH197" i="8"/>
  <c r="AH57" i="8"/>
  <c r="AH87" i="8"/>
  <c r="AH96" i="8"/>
  <c r="AH124" i="8"/>
  <c r="AH141" i="8"/>
  <c r="AH133" i="8"/>
  <c r="AH58" i="8"/>
  <c r="AH89" i="8"/>
  <c r="AH98" i="8"/>
  <c r="AH88" i="8"/>
  <c r="AH97" i="8"/>
  <c r="AH140" i="8"/>
  <c r="AH61" i="8"/>
  <c r="AH60" i="8"/>
  <c r="AH151" i="8"/>
  <c r="AH165" i="8"/>
  <c r="AH170" i="8"/>
  <c r="AH175" i="8"/>
  <c r="AH191" i="8"/>
  <c r="AH186" i="8"/>
  <c r="AH216" i="8"/>
  <c r="AH238" i="8"/>
  <c r="BI25" i="7" s="1"/>
  <c r="AH244" i="8"/>
  <c r="BI31" i="7" s="1"/>
  <c r="AH281" i="8"/>
  <c r="AH279" i="8"/>
  <c r="AH261" i="8"/>
  <c r="BI47" i="7" s="1"/>
  <c r="AH152" i="8"/>
  <c r="AH194" i="8"/>
  <c r="AH221" i="8"/>
  <c r="AH211" i="8"/>
  <c r="AH236" i="8"/>
  <c r="BI23" i="7" s="1"/>
  <c r="AH178" i="8"/>
  <c r="AH239" i="8"/>
  <c r="AH235" i="8"/>
  <c r="BI22" i="7" s="1"/>
  <c r="AH259" i="8"/>
  <c r="BI45" i="7" s="1"/>
  <c r="BI50" i="7"/>
  <c r="AH270" i="8"/>
  <c r="AH276" i="8"/>
  <c r="AH195" i="8"/>
  <c r="AH202" i="8"/>
  <c r="BI38" i="7"/>
  <c r="AH258" i="8"/>
  <c r="BI44" i="7" s="1"/>
  <c r="AH278" i="8"/>
  <c r="AH294" i="8"/>
  <c r="AH272" i="8"/>
  <c r="AH286" i="8"/>
  <c r="BI61" i="7" s="1"/>
  <c r="AH262" i="8"/>
  <c r="BI48" i="7" s="1"/>
  <c r="AH160" i="8"/>
  <c r="AH177" i="8"/>
  <c r="AH228" i="8"/>
  <c r="AH246" i="8"/>
  <c r="BI33" i="7" s="1"/>
  <c r="AH253" i="8"/>
  <c r="AH280" i="8"/>
  <c r="AH196" i="8"/>
  <c r="AH206" i="8"/>
  <c r="AH219" i="8"/>
  <c r="AH233" i="8"/>
  <c r="BI20" i="7" s="1"/>
  <c r="AH260" i="8"/>
  <c r="BI46" i="7" s="1"/>
  <c r="AH198" i="8"/>
  <c r="AH251" i="8"/>
  <c r="BI37" i="7" s="1"/>
  <c r="AH254" i="8"/>
  <c r="BI41" i="7" s="1"/>
  <c r="AH287" i="8"/>
  <c r="BI62" i="7" s="1"/>
  <c r="AH257" i="8"/>
  <c r="BI43" i="7" s="1"/>
  <c r="AH190" i="8"/>
  <c r="AH231" i="8"/>
  <c r="BI18" i="7" s="1"/>
  <c r="AH230" i="8"/>
  <c r="BI17" i="7" s="1"/>
  <c r="AH234" i="8"/>
  <c r="BI21" i="7" s="1"/>
  <c r="AH241" i="8"/>
  <c r="BI28" i="7" s="1"/>
  <c r="AH273" i="8"/>
  <c r="AH288" i="8"/>
  <c r="AH291" i="8"/>
  <c r="AH65" i="8"/>
  <c r="AH147" i="8"/>
  <c r="AH76" i="8"/>
  <c r="AH148" i="8"/>
  <c r="AH121" i="8"/>
  <c r="AH105" i="8"/>
  <c r="AH220" i="8"/>
  <c r="AH180" i="8"/>
  <c r="AH277" i="8"/>
  <c r="AH218" i="8"/>
  <c r="AH181" i="8"/>
  <c r="AH179" i="8"/>
  <c r="AH106" i="8"/>
  <c r="AH71" i="8"/>
  <c r="AH107" i="8"/>
  <c r="AH92" i="8"/>
  <c r="AH285" i="8"/>
  <c r="AH67" i="8"/>
  <c r="AH74" i="8"/>
  <c r="AH103" i="8"/>
  <c r="AH78" i="8"/>
  <c r="AH72" i="8"/>
  <c r="AH104" i="8"/>
  <c r="AH122" i="8"/>
  <c r="AH112" i="8"/>
  <c r="AH113" i="8"/>
  <c r="AH83" i="8"/>
  <c r="AH184" i="8"/>
  <c r="AH217" i="8"/>
  <c r="AH204" i="8"/>
  <c r="AH101" i="8"/>
  <c r="AH114" i="8"/>
  <c r="AH212" i="8"/>
  <c r="AH248" i="8"/>
  <c r="BI35" i="7" s="1"/>
  <c r="AH289" i="8"/>
  <c r="AH143" i="8"/>
  <c r="AH102" i="8"/>
  <c r="AH82" i="8"/>
  <c r="AH69" i="8"/>
  <c r="AH84" i="8"/>
  <c r="AH118" i="8"/>
  <c r="AH227" i="8"/>
  <c r="AH223" i="8"/>
  <c r="AH275" i="8"/>
  <c r="AH182" i="8"/>
  <c r="AH282" i="8"/>
  <c r="BI59" i="7" s="1"/>
  <c r="AH117" i="8"/>
  <c r="K47" i="29" l="1"/>
  <c r="E47" i="29" s="1"/>
  <c r="Q81" i="27" s="1"/>
  <c r="I24" i="35" s="1"/>
  <c r="I46" i="25"/>
  <c r="E45" i="29"/>
  <c r="I33" i="35" s="1"/>
  <c r="L49" i="29"/>
  <c r="I35" i="18"/>
  <c r="L29" i="29"/>
  <c r="I67" i="24"/>
  <c r="I65" i="24"/>
  <c r="E44" i="29"/>
  <c r="H81" i="27" s="1"/>
  <c r="I65" i="23"/>
  <c r="I20" i="29"/>
  <c r="I22" i="29"/>
  <c r="I55" i="29"/>
  <c r="L40" i="29"/>
  <c r="L38" i="29"/>
  <c r="I67" i="23"/>
  <c r="I64" i="23"/>
  <c r="E26" i="29"/>
  <c r="H79" i="27" s="1"/>
  <c r="I64" i="24"/>
  <c r="I45" i="18"/>
  <c r="I34" i="18" s="1"/>
  <c r="W9" i="30"/>
  <c r="K38" i="29"/>
  <c r="K40" i="29"/>
  <c r="I13" i="29"/>
  <c r="I11" i="29"/>
  <c r="I56" i="29"/>
  <c r="E27" i="29"/>
  <c r="I31" i="35" s="1"/>
  <c r="E35" i="29"/>
  <c r="H80" i="27" s="1"/>
  <c r="I29" i="18"/>
  <c r="I38" i="18" s="1"/>
  <c r="I36" i="18"/>
  <c r="J38" i="29"/>
  <c r="E36" i="29"/>
  <c r="J40" i="29"/>
  <c r="J49" i="29"/>
  <c r="E49" i="29" s="1"/>
  <c r="V81" i="27" s="1"/>
  <c r="I11" i="25"/>
  <c r="I49" i="25" s="1"/>
  <c r="I47" i="25"/>
  <c r="I63" i="23"/>
  <c r="K29" i="29"/>
  <c r="E29" i="29" s="1"/>
  <c r="Q79" i="27" s="1"/>
  <c r="K31" i="29"/>
  <c r="I45" i="25"/>
  <c r="W31" i="30"/>
  <c r="W38" i="30" s="1"/>
  <c r="W39" i="30" s="1"/>
  <c r="W46" i="30"/>
  <c r="I63" i="24"/>
  <c r="BP188" i="8"/>
  <c r="CC188" i="8" s="1"/>
  <c r="BP183" i="8"/>
  <c r="CC183" i="8" s="1"/>
  <c r="BP185" i="8"/>
  <c r="CC185" i="8" s="1"/>
  <c r="BP146" i="8"/>
  <c r="CC146" i="8" s="1"/>
  <c r="BP145" i="8"/>
  <c r="CC145" i="8" s="1"/>
  <c r="BP70" i="8"/>
  <c r="CC70" i="8" s="1"/>
  <c r="BP290" i="8"/>
  <c r="CC290" i="8" s="1"/>
  <c r="BP80" i="8"/>
  <c r="CC80" i="8" s="1"/>
  <c r="BP81" i="8"/>
  <c r="CC81" i="8" s="1"/>
  <c r="BP79" i="8"/>
  <c r="CC79" i="8" s="1"/>
  <c r="BP75" i="8"/>
  <c r="CC75" i="8" s="1"/>
  <c r="BP73" i="8"/>
  <c r="CC73" i="8" s="1"/>
  <c r="F38" i="25"/>
  <c r="O80" i="28"/>
  <c r="O77" i="28"/>
  <c r="O76" i="28"/>
  <c r="O68" i="28"/>
  <c r="O71" i="28"/>
  <c r="O73" i="28"/>
  <c r="O75" i="28"/>
  <c r="O67" i="28"/>
  <c r="O69" i="28"/>
  <c r="O78" i="28"/>
  <c r="O74" i="28"/>
  <c r="O70" i="28"/>
  <c r="O79" i="28"/>
  <c r="O72" i="28"/>
  <c r="BD16" i="14"/>
  <c r="BD15" i="14"/>
  <c r="BD14" i="14"/>
  <c r="BC14" i="14"/>
  <c r="BB14" i="28"/>
  <c r="BC16" i="14"/>
  <c r="BC15" i="14"/>
  <c r="BB8" i="28"/>
  <c r="BB16" i="14"/>
  <c r="BB14" i="14"/>
  <c r="BB7" i="28"/>
  <c r="BB10" i="28"/>
  <c r="BB12" i="28"/>
  <c r="BB11" i="28"/>
  <c r="BB15" i="14"/>
  <c r="BP91" i="8"/>
  <c r="CC91" i="8" s="1"/>
  <c r="O54" i="28"/>
  <c r="O58" i="28"/>
  <c r="O62" i="28"/>
  <c r="O65" i="28"/>
  <c r="O55" i="28"/>
  <c r="O59" i="28"/>
  <c r="O63" i="28"/>
  <c r="O57" i="28"/>
  <c r="O61" i="28"/>
  <c r="O52" i="28"/>
  <c r="O56" i="28"/>
  <c r="O60" i="28"/>
  <c r="O64" i="28"/>
  <c r="O53" i="28"/>
  <c r="O37" i="28"/>
  <c r="O39" i="28"/>
  <c r="O45" i="28"/>
  <c r="O41" i="28"/>
  <c r="O48" i="28"/>
  <c r="O50" i="28"/>
  <c r="O40" i="28"/>
  <c r="O47" i="28"/>
  <c r="O46" i="28"/>
  <c r="O43" i="28"/>
  <c r="O42" i="28"/>
  <c r="O49" i="28"/>
  <c r="O44" i="28"/>
  <c r="O38" i="28"/>
  <c r="BP255" i="8"/>
  <c r="CC255" i="8" s="1"/>
  <c r="BP293" i="8"/>
  <c r="CC293" i="8" s="1"/>
  <c r="O68" i="9"/>
  <c r="BP292" i="8"/>
  <c r="CC292" i="8" s="1"/>
  <c r="F36" i="25"/>
  <c r="F35" i="25"/>
  <c r="AH304" i="8"/>
  <c r="AH307" i="8"/>
  <c r="AH306" i="8"/>
  <c r="AH308" i="8"/>
  <c r="AH305" i="8"/>
  <c r="T62" i="22"/>
  <c r="F62" i="22" s="1"/>
  <c r="T52" i="22"/>
  <c r="T64" i="22"/>
  <c r="F64" i="22" s="1"/>
  <c r="S56" i="22"/>
  <c r="S65" i="22"/>
  <c r="T60" i="22"/>
  <c r="F60" i="22" s="1"/>
  <c r="T54" i="22"/>
  <c r="F54" i="22" s="1"/>
  <c r="T58" i="22"/>
  <c r="T59" i="22"/>
  <c r="F59" i="22" s="1"/>
  <c r="T53" i="22"/>
  <c r="AE10" i="30" s="1"/>
  <c r="T55" i="22"/>
  <c r="F55" i="22" s="1"/>
  <c r="T61" i="22"/>
  <c r="F61" i="22" s="1"/>
  <c r="T63" i="22"/>
  <c r="F63" i="22" s="1"/>
  <c r="O16" i="28"/>
  <c r="O18" i="28"/>
  <c r="O25" i="28"/>
  <c r="O15" i="28"/>
  <c r="O12" i="28"/>
  <c r="O10" i="28"/>
  <c r="O14" i="28"/>
  <c r="O29" i="28"/>
  <c r="O13" i="28"/>
  <c r="O23" i="28"/>
  <c r="O24" i="28"/>
  <c r="O11" i="28"/>
  <c r="O17" i="28"/>
  <c r="O7" i="28"/>
  <c r="O20" i="28"/>
  <c r="O19" i="28"/>
  <c r="O35" i="28"/>
  <c r="O34" i="28"/>
  <c r="O33" i="28"/>
  <c r="O8" i="28"/>
  <c r="O28" i="28"/>
  <c r="O31" i="28"/>
  <c r="O26" i="28"/>
  <c r="O27" i="28"/>
  <c r="O30" i="28"/>
  <c r="O9" i="28"/>
  <c r="O32" i="28"/>
  <c r="O22" i="28"/>
  <c r="O30" i="17"/>
  <c r="O18" i="17"/>
  <c r="O32" i="17"/>
  <c r="O8" i="17"/>
  <c r="O47" i="17"/>
  <c r="O44" i="17"/>
  <c r="O39" i="17"/>
  <c r="O35" i="17"/>
  <c r="O46" i="17"/>
  <c r="O24" i="17"/>
  <c r="O40" i="17"/>
  <c r="O12" i="17"/>
  <c r="O50" i="17"/>
  <c r="O23" i="17"/>
  <c r="O17" i="17"/>
  <c r="O42" i="17"/>
  <c r="O27" i="17"/>
  <c r="O34" i="17"/>
  <c r="O7" i="17"/>
  <c r="O11" i="17"/>
  <c r="O9" i="17"/>
  <c r="O48" i="17"/>
  <c r="O13" i="17"/>
  <c r="O25" i="17"/>
  <c r="O15" i="17"/>
  <c r="O20" i="17"/>
  <c r="O49" i="17"/>
  <c r="O31" i="17"/>
  <c r="O22" i="17"/>
  <c r="O19" i="17"/>
  <c r="O29" i="17"/>
  <c r="O10" i="17"/>
  <c r="O14" i="17"/>
  <c r="O26" i="17"/>
  <c r="O45" i="17"/>
  <c r="O37" i="17"/>
  <c r="O38" i="17"/>
  <c r="O28" i="17"/>
  <c r="O16" i="17"/>
  <c r="O41" i="17"/>
  <c r="O43" i="17"/>
  <c r="O33" i="17"/>
  <c r="BE17" i="16"/>
  <c r="BE21" i="16"/>
  <c r="BE24" i="16"/>
  <c r="BE22" i="16"/>
  <c r="BE14" i="16"/>
  <c r="BE15" i="16"/>
  <c r="BE7" i="16"/>
  <c r="BE18" i="16"/>
  <c r="BE26" i="16"/>
  <c r="BE16" i="16"/>
  <c r="BE8" i="16"/>
  <c r="BE23" i="16"/>
  <c r="BE12" i="16"/>
  <c r="BE20" i="16"/>
  <c r="BE27" i="16"/>
  <c r="BE10" i="16"/>
  <c r="BE13" i="16"/>
  <c r="BE19" i="16"/>
  <c r="BE11" i="16"/>
  <c r="BE25" i="16"/>
  <c r="BP220" i="8"/>
  <c r="CC220" i="8" s="1"/>
  <c r="BP233" i="8"/>
  <c r="CC233" i="8" s="1"/>
  <c r="BP236" i="8"/>
  <c r="CC236" i="8" s="1"/>
  <c r="BP228" i="8"/>
  <c r="CC228" i="8" s="1"/>
  <c r="BP235" i="8"/>
  <c r="CC235" i="8" s="1"/>
  <c r="BP237" i="8"/>
  <c r="CC237" i="8" s="1"/>
  <c r="BP232" i="8"/>
  <c r="CC232" i="8" s="1"/>
  <c r="BP229" i="8"/>
  <c r="CC229" i="8" s="1"/>
  <c r="BP238" i="8"/>
  <c r="CC238" i="8" s="1"/>
  <c r="BP231" i="8"/>
  <c r="CC231" i="8" s="1"/>
  <c r="BP230" i="8"/>
  <c r="CC230" i="8" s="1"/>
  <c r="BP234" i="8"/>
  <c r="CC234" i="8" s="1"/>
  <c r="BP88" i="8"/>
  <c r="BP87" i="8"/>
  <c r="CC87" i="8" s="1"/>
  <c r="BP288" i="8"/>
  <c r="CC288" i="8" s="1"/>
  <c r="BP289" i="8"/>
  <c r="CC289" i="8" s="1"/>
  <c r="BP71" i="8"/>
  <c r="CC71" i="8" s="1"/>
  <c r="BP86" i="8"/>
  <c r="CC86" i="8" s="1"/>
  <c r="BP72" i="8"/>
  <c r="BP78" i="8"/>
  <c r="CC78" i="8" s="1"/>
  <c r="BP74" i="8"/>
  <c r="CC74" i="8" s="1"/>
  <c r="BP76" i="8"/>
  <c r="CC76" i="8" s="1"/>
  <c r="BP180" i="8"/>
  <c r="CC180" i="8" s="1"/>
  <c r="BP189" i="8"/>
  <c r="CC189" i="8" s="1"/>
  <c r="BP285" i="8"/>
  <c r="CC285" i="8" s="1"/>
  <c r="BP177" i="8"/>
  <c r="CC177" i="8" s="1"/>
  <c r="BP281" i="8"/>
  <c r="CC281" i="8" s="1"/>
  <c r="BP190" i="8"/>
  <c r="BP276" i="8"/>
  <c r="CC276" i="8" s="1"/>
  <c r="BP182" i="8"/>
  <c r="CC182" i="8" s="1"/>
  <c r="BP184" i="8"/>
  <c r="CC184" i="8" s="1"/>
  <c r="BP187" i="8"/>
  <c r="CC187" i="8" s="1"/>
  <c r="BP178" i="8"/>
  <c r="CC178" i="8" s="1"/>
  <c r="BP181" i="8"/>
  <c r="CC181" i="8" s="1"/>
  <c r="BP191" i="8"/>
  <c r="CC191" i="8" s="1"/>
  <c r="BP186" i="8"/>
  <c r="BP243" i="8"/>
  <c r="CC243" i="8" s="1"/>
  <c r="BP241" i="8"/>
  <c r="CC241" i="8" s="1"/>
  <c r="BP246" i="8"/>
  <c r="CC246" i="8" s="1"/>
  <c r="BP283" i="8"/>
  <c r="CC283" i="8" s="1"/>
  <c r="BP244" i="8"/>
  <c r="CC244" i="8" s="1"/>
  <c r="BP239" i="8"/>
  <c r="CC239" i="8" s="1"/>
  <c r="BP252" i="8"/>
  <c r="CC252" i="8" s="1"/>
  <c r="BP282" i="8"/>
  <c r="CC282" i="8" s="1"/>
  <c r="BP251" i="8"/>
  <c r="CC251" i="8" s="1"/>
  <c r="BP248" i="8"/>
  <c r="CC248" i="8" s="1"/>
  <c r="BP118" i="8"/>
  <c r="CC118" i="8" s="1"/>
  <c r="BP110" i="8"/>
  <c r="CC110" i="8" s="1"/>
  <c r="BP111" i="8"/>
  <c r="CC111" i="8" s="1"/>
  <c r="BP108" i="8"/>
  <c r="CC108" i="8" s="1"/>
  <c r="BP113" i="8"/>
  <c r="CC113" i="8" s="1"/>
  <c r="BP116" i="8"/>
  <c r="CC116" i="8" s="1"/>
  <c r="BP112" i="8"/>
  <c r="CC112" i="8" s="1"/>
  <c r="BP109" i="8"/>
  <c r="CC109" i="8" s="1"/>
  <c r="BP114" i="8"/>
  <c r="CC114" i="8" s="1"/>
  <c r="BP117" i="8"/>
  <c r="CC117" i="8" s="1"/>
  <c r="BI9" i="7"/>
  <c r="BP222" i="8"/>
  <c r="CC222" i="8" s="1"/>
  <c r="BP226" i="8"/>
  <c r="CC226" i="8" s="1"/>
  <c r="BP223" i="8"/>
  <c r="CC223" i="8" s="1"/>
  <c r="BP227" i="8"/>
  <c r="CC227" i="8" s="1"/>
  <c r="BP287" i="8"/>
  <c r="CC287" i="8" s="1"/>
  <c r="BP106" i="8"/>
  <c r="CC106" i="8" s="1"/>
  <c r="BP107" i="8"/>
  <c r="CC107" i="8" s="1"/>
  <c r="BP165" i="8"/>
  <c r="CC165" i="8" s="1"/>
  <c r="BP167" i="8"/>
  <c r="CC167" i="8" s="1"/>
  <c r="BP171" i="8"/>
  <c r="CC171" i="8" s="1"/>
  <c r="BP170" i="8"/>
  <c r="CC170" i="8" s="1"/>
  <c r="BP174" i="8"/>
  <c r="CC174" i="8" s="1"/>
  <c r="BP284" i="8"/>
  <c r="CC284" i="8" s="1"/>
  <c r="BP94" i="8"/>
  <c r="CC94" i="8" s="1"/>
  <c r="BP89" i="8"/>
  <c r="CC89" i="8" s="1"/>
  <c r="BP90" i="8"/>
  <c r="CC90" i="8" s="1"/>
  <c r="BP96" i="8"/>
  <c r="CC96" i="8" s="1"/>
  <c r="BP277" i="8"/>
  <c r="CC277" i="8" s="1"/>
  <c r="BP92" i="8"/>
  <c r="CC92" i="8" s="1"/>
  <c r="BP59" i="8"/>
  <c r="CC59" i="8" s="1"/>
  <c r="BP58" i="8"/>
  <c r="CC58" i="8" s="1"/>
  <c r="BP57" i="8"/>
  <c r="CC57" i="8" s="1"/>
  <c r="BP56" i="8"/>
  <c r="CC56" i="8" s="1"/>
  <c r="BP84" i="8"/>
  <c r="CC84" i="8" s="1"/>
  <c r="BP83" i="8"/>
  <c r="CC83" i="8" s="1"/>
  <c r="BP85" i="8"/>
  <c r="CC85" i="8" s="1"/>
  <c r="BP66" i="8"/>
  <c r="CC66" i="8" s="1"/>
  <c r="BP67" i="8"/>
  <c r="CC67" i="8" s="1"/>
  <c r="BP82" i="8"/>
  <c r="CC82" i="8" s="1"/>
  <c r="BP291" i="8"/>
  <c r="CC291" i="8" s="1"/>
  <c r="BP69" i="8"/>
  <c r="CC69" i="8" s="1"/>
  <c r="BP258" i="8"/>
  <c r="CC258" i="8" s="1"/>
  <c r="BP250" i="8"/>
  <c r="CC250" i="8" s="1"/>
  <c r="BP179" i="8"/>
  <c r="CC179" i="8" s="1"/>
  <c r="BP196" i="8"/>
  <c r="CC196" i="8" s="1"/>
  <c r="BP194" i="8"/>
  <c r="CC194" i="8" s="1"/>
  <c r="BP193" i="8"/>
  <c r="CC193" i="8" s="1"/>
  <c r="BP192" i="8"/>
  <c r="CC192" i="8" s="1"/>
  <c r="BP203" i="8"/>
  <c r="CC203" i="8" s="1"/>
  <c r="BP206" i="8"/>
  <c r="CC206" i="8" s="1"/>
  <c r="BP195" i="8"/>
  <c r="BP197" i="8"/>
  <c r="CC197" i="8" s="1"/>
  <c r="BP205" i="8"/>
  <c r="CC205" i="8" s="1"/>
  <c r="O13" i="16"/>
  <c r="O79" i="16"/>
  <c r="O69" i="16"/>
  <c r="O9" i="16"/>
  <c r="O27" i="16"/>
  <c r="O60" i="16"/>
  <c r="O7" i="16"/>
  <c r="O45" i="16"/>
  <c r="O67" i="16"/>
  <c r="O73" i="16"/>
  <c r="O65" i="16"/>
  <c r="O30" i="16"/>
  <c r="O74" i="16"/>
  <c r="O16" i="16"/>
  <c r="O38" i="16"/>
  <c r="O57" i="16"/>
  <c r="O76" i="16"/>
  <c r="O44" i="16"/>
  <c r="O15" i="16"/>
  <c r="O35" i="16"/>
  <c r="O26" i="16"/>
  <c r="O33" i="16"/>
  <c r="O52" i="16"/>
  <c r="O62" i="16"/>
  <c r="O80" i="16"/>
  <c r="O34" i="16"/>
  <c r="O11" i="16"/>
  <c r="O14" i="16"/>
  <c r="O29" i="16"/>
  <c r="O56" i="16"/>
  <c r="O20" i="16"/>
  <c r="O24" i="16"/>
  <c r="O32" i="16"/>
  <c r="O41" i="16"/>
  <c r="O63" i="16"/>
  <c r="O64" i="16"/>
  <c r="O19" i="16"/>
  <c r="O31" i="16"/>
  <c r="O71" i="16"/>
  <c r="O28" i="16"/>
  <c r="O39" i="16"/>
  <c r="O70" i="16"/>
  <c r="O12" i="16"/>
  <c r="O47" i="16"/>
  <c r="O46" i="16"/>
  <c r="O50" i="16"/>
  <c r="O77" i="16"/>
  <c r="O17" i="16"/>
  <c r="O78" i="16"/>
  <c r="O18" i="16"/>
  <c r="O55" i="16"/>
  <c r="O10" i="16"/>
  <c r="O22" i="16"/>
  <c r="O58" i="16"/>
  <c r="O48" i="16"/>
  <c r="O53" i="16"/>
  <c r="O75" i="16"/>
  <c r="O59" i="16"/>
  <c r="O68" i="16"/>
  <c r="O23" i="16"/>
  <c r="O25" i="16"/>
  <c r="O54" i="16"/>
  <c r="O49" i="16"/>
  <c r="O37" i="16"/>
  <c r="O61" i="16"/>
  <c r="O43" i="16"/>
  <c r="O8" i="16"/>
  <c r="O40" i="16"/>
  <c r="O42" i="16"/>
  <c r="O72" i="16"/>
  <c r="BP122" i="8"/>
  <c r="CC122" i="8" s="1"/>
  <c r="BP147" i="8"/>
  <c r="CC147" i="8" s="1"/>
  <c r="BP176" i="8"/>
  <c r="CC176" i="8" s="1"/>
  <c r="BP144" i="8"/>
  <c r="CC144" i="8" s="1"/>
  <c r="BP60" i="8"/>
  <c r="CC60" i="8" s="1"/>
  <c r="BP61" i="8"/>
  <c r="CC61" i="8" s="1"/>
  <c r="BP63" i="8"/>
  <c r="CC63" i="8" s="1"/>
  <c r="BP64" i="8"/>
  <c r="CC64" i="8" s="1"/>
  <c r="BP65" i="8"/>
  <c r="CC65" i="8" s="1"/>
  <c r="BP280" i="8"/>
  <c r="CC280" i="8" s="1"/>
  <c r="BP62" i="8"/>
  <c r="CC62" i="8" s="1"/>
  <c r="BP154" i="8"/>
  <c r="CC154" i="8" s="1"/>
  <c r="BP135" i="8"/>
  <c r="CC135" i="8" s="1"/>
  <c r="BP148" i="8"/>
  <c r="CC148" i="8" s="1"/>
  <c r="BP150" i="8"/>
  <c r="CC150" i="8" s="1"/>
  <c r="BP141" i="8"/>
  <c r="CC141" i="8" s="1"/>
  <c r="BP130" i="8"/>
  <c r="CC130" i="8" s="1"/>
  <c r="BP163" i="8"/>
  <c r="CC163" i="8" s="1"/>
  <c r="BP139" i="8"/>
  <c r="CC139" i="8" s="1"/>
  <c r="BP149" i="8"/>
  <c r="CC149" i="8" s="1"/>
  <c r="BP142" i="8"/>
  <c r="CC142" i="8" s="1"/>
  <c r="BP160" i="8"/>
  <c r="CC160" i="8" s="1"/>
  <c r="BP137" i="8"/>
  <c r="CC137" i="8" s="1"/>
  <c r="BP169" i="8"/>
  <c r="CC169" i="8" s="1"/>
  <c r="BP173" i="8"/>
  <c r="CC173" i="8" s="1"/>
  <c r="BP164" i="8"/>
  <c r="CC164" i="8" s="1"/>
  <c r="BP175" i="8"/>
  <c r="CC175" i="8" s="1"/>
  <c r="BP158" i="8"/>
  <c r="CC158" i="8" s="1"/>
  <c r="BP157" i="8"/>
  <c r="CC157" i="8" s="1"/>
  <c r="BP161" i="8"/>
  <c r="CC161" i="8" s="1"/>
  <c r="BP168" i="8"/>
  <c r="CC168" i="8" s="1"/>
  <c r="BP166" i="8"/>
  <c r="CC166" i="8" s="1"/>
  <c r="BP155" i="8"/>
  <c r="CC155" i="8" s="1"/>
  <c r="BP245" i="8"/>
  <c r="CC245" i="8" s="1"/>
  <c r="BP242" i="8"/>
  <c r="CC242" i="8" s="1"/>
  <c r="BP247" i="8"/>
  <c r="CC247" i="8" s="1"/>
  <c r="BP240" i="8"/>
  <c r="CC240" i="8" s="1"/>
  <c r="BP219" i="8"/>
  <c r="CC219" i="8" s="1"/>
  <c r="BP198" i="8"/>
  <c r="CC198" i="8" s="1"/>
  <c r="BP212" i="8"/>
  <c r="CC212" i="8" s="1"/>
  <c r="BP200" i="8"/>
  <c r="CC200" i="8" s="1"/>
  <c r="BP204" i="8"/>
  <c r="CC204" i="8" s="1"/>
  <c r="BP202" i="8"/>
  <c r="CC202" i="8" s="1"/>
  <c r="BP224" i="8"/>
  <c r="CC224" i="8" s="1"/>
  <c r="BP221" i="8"/>
  <c r="CC221" i="8" s="1"/>
  <c r="BP225" i="8"/>
  <c r="CC225" i="8" s="1"/>
  <c r="BP286" i="8"/>
  <c r="CC286" i="8" s="1"/>
  <c r="BP104" i="8"/>
  <c r="CC104" i="8" s="1"/>
  <c r="BP95" i="8"/>
  <c r="CC95" i="8" s="1"/>
  <c r="BP105" i="8"/>
  <c r="CC105" i="8" s="1"/>
  <c r="BP121" i="8"/>
  <c r="CC121" i="8" s="1"/>
  <c r="BP124" i="8"/>
  <c r="CC124" i="8" s="1"/>
  <c r="BP120" i="8"/>
  <c r="CC120" i="8" s="1"/>
  <c r="BP279" i="8"/>
  <c r="CC279" i="8" s="1"/>
  <c r="BP260" i="8"/>
  <c r="CC260" i="8" s="1"/>
  <c r="BP254" i="8"/>
  <c r="CC254" i="8" s="1"/>
  <c r="BP257" i="8"/>
  <c r="CC257" i="8" s="1"/>
  <c r="BP253" i="8"/>
  <c r="CC253" i="8" s="1"/>
  <c r="BP261" i="8"/>
  <c r="CC261" i="8" s="1"/>
  <c r="BP259" i="8"/>
  <c r="CC259" i="8" s="1"/>
  <c r="BP262" i="8"/>
  <c r="CC262" i="8" s="1"/>
  <c r="BP159" i="8"/>
  <c r="CC159" i="8" s="1"/>
  <c r="BP162" i="8"/>
  <c r="CC162" i="8" s="1"/>
  <c r="BP156" i="8"/>
  <c r="CC156" i="8" s="1"/>
  <c r="BP153" i="8"/>
  <c r="CC153" i="8" s="1"/>
  <c r="BP128" i="8"/>
  <c r="CC128" i="8" s="1"/>
  <c r="BP136" i="8"/>
  <c r="CC136" i="8" s="1"/>
  <c r="BP126" i="8"/>
  <c r="CC126" i="8" s="1"/>
  <c r="BP129" i="8"/>
  <c r="CC129" i="8" s="1"/>
  <c r="BP140" i="8"/>
  <c r="CC140" i="8" s="1"/>
  <c r="BP138" i="8"/>
  <c r="CC138" i="8" s="1"/>
  <c r="BP119" i="8"/>
  <c r="CC119" i="8" s="1"/>
  <c r="BP125" i="8"/>
  <c r="CC125" i="8" s="1"/>
  <c r="BP127" i="8"/>
  <c r="CC127" i="8" s="1"/>
  <c r="BP278" i="8"/>
  <c r="CC278" i="8" s="1"/>
  <c r="BP132" i="8"/>
  <c r="CC132" i="8" s="1"/>
  <c r="BP133" i="8"/>
  <c r="CC133" i="8" s="1"/>
  <c r="BP151" i="8"/>
  <c r="CC151" i="8" s="1"/>
  <c r="BP131" i="8"/>
  <c r="CC131" i="8" s="1"/>
  <c r="BP143" i="8"/>
  <c r="CC143" i="8" s="1"/>
  <c r="BP152" i="8"/>
  <c r="CC152" i="8" s="1"/>
  <c r="BP218" i="8"/>
  <c r="CC218" i="8" s="1"/>
  <c r="BP209" i="8"/>
  <c r="CC209" i="8" s="1"/>
  <c r="BP208" i="8"/>
  <c r="CC208" i="8" s="1"/>
  <c r="BP215" i="8"/>
  <c r="CC215" i="8" s="1"/>
  <c r="BP214" i="8"/>
  <c r="CC214" i="8" s="1"/>
  <c r="BP217" i="8"/>
  <c r="CC217" i="8" s="1"/>
  <c r="BP211" i="8"/>
  <c r="CC211" i="8" s="1"/>
  <c r="BP207" i="8"/>
  <c r="CC207" i="8" s="1"/>
  <c r="BP216" i="8"/>
  <c r="CC216" i="8" s="1"/>
  <c r="BP99" i="8"/>
  <c r="CC99" i="8" s="1"/>
  <c r="BP100" i="8"/>
  <c r="CC100" i="8" s="1"/>
  <c r="BP97" i="8"/>
  <c r="CC97" i="8" s="1"/>
  <c r="BP103" i="8"/>
  <c r="CC103" i="8" s="1"/>
  <c r="BP101" i="8"/>
  <c r="CC101" i="8" s="1"/>
  <c r="BP102" i="8"/>
  <c r="CC102" i="8" s="1"/>
  <c r="BP98" i="8"/>
  <c r="CC98" i="8" s="1"/>
  <c r="BP267" i="8"/>
  <c r="CC267" i="8" s="1"/>
  <c r="BP269" i="8"/>
  <c r="CC269" i="8" s="1"/>
  <c r="BP266" i="8"/>
  <c r="CC266" i="8" s="1"/>
  <c r="BP270" i="8"/>
  <c r="CC270" i="8" s="1"/>
  <c r="BP264" i="8"/>
  <c r="CC264" i="8" s="1"/>
  <c r="BP268" i="8"/>
  <c r="CC268" i="8" s="1"/>
  <c r="BP273" i="8"/>
  <c r="CC273" i="8" s="1"/>
  <c r="BP271" i="8"/>
  <c r="CC271" i="8" s="1"/>
  <c r="BP274" i="8"/>
  <c r="CC274" i="8" s="1"/>
  <c r="BP275" i="8"/>
  <c r="CC275" i="8" s="1"/>
  <c r="BP272" i="8"/>
  <c r="CC272" i="8" s="1"/>
  <c r="O114" i="9"/>
  <c r="O112" i="9"/>
  <c r="O97" i="9"/>
  <c r="O94" i="9"/>
  <c r="O83" i="9"/>
  <c r="O78" i="9"/>
  <c r="O76" i="9"/>
  <c r="O62" i="9"/>
  <c r="O60" i="9"/>
  <c r="O57" i="9"/>
  <c r="O53" i="9"/>
  <c r="O50" i="9"/>
  <c r="O122" i="9"/>
  <c r="O120" i="9"/>
  <c r="O108" i="9"/>
  <c r="O103" i="9"/>
  <c r="O91" i="9"/>
  <c r="O87" i="9"/>
  <c r="O85" i="9"/>
  <c r="O71" i="9"/>
  <c r="O69" i="9"/>
  <c r="O125" i="9"/>
  <c r="O113" i="9"/>
  <c r="O110" i="9"/>
  <c r="O100" i="9"/>
  <c r="O95" i="9"/>
  <c r="O93" i="9"/>
  <c r="O79" i="9"/>
  <c r="O77" i="9"/>
  <c r="O65" i="9"/>
  <c r="O61" i="9"/>
  <c r="O59" i="9"/>
  <c r="O54" i="9"/>
  <c r="O121" i="9"/>
  <c r="O119" i="9"/>
  <c r="O105" i="9"/>
  <c r="O48" i="9"/>
  <c r="O102" i="9"/>
  <c r="O88" i="9"/>
  <c r="O86" i="9"/>
  <c r="O74" i="9"/>
  <c r="O70" i="9"/>
  <c r="O27" i="9"/>
  <c r="O25" i="9"/>
  <c r="O23" i="9"/>
  <c r="O43" i="9"/>
  <c r="O45" i="9"/>
  <c r="O40" i="9"/>
  <c r="O35" i="9"/>
  <c r="O33" i="9"/>
  <c r="O31" i="9"/>
  <c r="O42" i="9"/>
  <c r="O52" i="9"/>
  <c r="O26" i="9"/>
  <c r="O24" i="9"/>
  <c r="O44" i="9"/>
  <c r="O37" i="9"/>
  <c r="O34" i="9"/>
  <c r="O32" i="9"/>
  <c r="O77" i="14"/>
  <c r="O53" i="14"/>
  <c r="O22" i="9"/>
  <c r="O46" i="9"/>
  <c r="O115" i="9"/>
  <c r="O90" i="9"/>
  <c r="O48" i="14"/>
  <c r="O98" i="9"/>
  <c r="O15" i="14"/>
  <c r="O72" i="9"/>
  <c r="O70" i="14"/>
  <c r="O55" i="14"/>
  <c r="O30" i="14"/>
  <c r="O26" i="14"/>
  <c r="O38" i="9"/>
  <c r="O94" i="14"/>
  <c r="O116" i="9"/>
  <c r="O73" i="9"/>
  <c r="O124" i="9"/>
  <c r="O7" i="14"/>
  <c r="O76" i="14"/>
  <c r="O44" i="14"/>
  <c r="O63" i="14"/>
  <c r="O74" i="14"/>
  <c r="O117" i="9"/>
  <c r="O16" i="14"/>
  <c r="O87" i="14"/>
  <c r="O99" i="9"/>
  <c r="O29" i="9"/>
  <c r="O43" i="14"/>
  <c r="O83" i="14"/>
  <c r="O92" i="9"/>
  <c r="O80" i="9"/>
  <c r="O55" i="9"/>
  <c r="O123" i="9"/>
  <c r="O68" i="14"/>
  <c r="O63" i="9"/>
  <c r="O82" i="9"/>
  <c r="O31" i="14"/>
  <c r="O101" i="9"/>
  <c r="O106" i="9"/>
  <c r="O30" i="9"/>
  <c r="O64" i="9"/>
  <c r="O107" i="9"/>
  <c r="O82" i="14"/>
  <c r="O28" i="14"/>
  <c r="O47" i="14"/>
  <c r="O40" i="14"/>
  <c r="O56" i="9"/>
  <c r="O11" i="14"/>
  <c r="O69" i="14"/>
  <c r="O72" i="14"/>
  <c r="O42" i="14"/>
  <c r="O10" i="14"/>
  <c r="O59" i="14"/>
  <c r="O29" i="14"/>
  <c r="O35" i="14"/>
  <c r="O18" i="14"/>
  <c r="O57" i="14"/>
  <c r="O39" i="9"/>
  <c r="O60" i="14"/>
  <c r="O75" i="14"/>
  <c r="O58" i="14"/>
  <c r="O20" i="14"/>
  <c r="O37" i="14"/>
  <c r="O38" i="14"/>
  <c r="O50" i="14"/>
  <c r="O14" i="14"/>
  <c r="O80" i="14"/>
  <c r="O46" i="14"/>
  <c r="O73" i="14"/>
  <c r="O86" i="14"/>
  <c r="O67" i="14"/>
  <c r="O32" i="14"/>
  <c r="O27" i="14"/>
  <c r="O41" i="14"/>
  <c r="O19" i="14"/>
  <c r="O71" i="14"/>
  <c r="O34" i="14"/>
  <c r="O47" i="9"/>
  <c r="O8" i="14"/>
  <c r="O23" i="14"/>
  <c r="O49" i="14"/>
  <c r="O17" i="14"/>
  <c r="O13" i="14"/>
  <c r="O33" i="14"/>
  <c r="O9" i="14"/>
  <c r="O22" i="14"/>
  <c r="O45" i="14"/>
  <c r="O62" i="14"/>
  <c r="O90" i="14"/>
  <c r="O41" i="9"/>
  <c r="O61" i="14"/>
  <c r="O64" i="14"/>
  <c r="O75" i="9"/>
  <c r="O54" i="14"/>
  <c r="O65" i="14"/>
  <c r="O78" i="14"/>
  <c r="O89" i="14"/>
  <c r="O49" i="9"/>
  <c r="O39" i="14"/>
  <c r="O89" i="9"/>
  <c r="O12" i="14"/>
  <c r="O56" i="14"/>
  <c r="O79" i="14"/>
  <c r="O85" i="14"/>
  <c r="O84" i="9"/>
  <c r="O118" i="9"/>
  <c r="O24" i="14"/>
  <c r="O52" i="14"/>
  <c r="O93" i="14"/>
  <c r="O25" i="14"/>
  <c r="O88" i="14"/>
  <c r="O91" i="14"/>
  <c r="O92" i="14"/>
  <c r="O84" i="14"/>
  <c r="O109" i="9"/>
  <c r="O28" i="9"/>
  <c r="O95" i="14"/>
  <c r="O67" i="9"/>
  <c r="O104" i="9"/>
  <c r="O58" i="9"/>
  <c r="O20" i="9"/>
  <c r="O18" i="9"/>
  <c r="O16" i="9"/>
  <c r="O14" i="9"/>
  <c r="O12" i="9"/>
  <c r="O10" i="9"/>
  <c r="O8" i="9"/>
  <c r="O19" i="9"/>
  <c r="O17" i="9"/>
  <c r="O15" i="9"/>
  <c r="O13" i="9"/>
  <c r="O11" i="9"/>
  <c r="O9" i="9"/>
  <c r="O7" i="9"/>
  <c r="CC72" i="8"/>
  <c r="CC77" i="8"/>
  <c r="CC190" i="8"/>
  <c r="CC186" i="8"/>
  <c r="BI26" i="7"/>
  <c r="CC249" i="8"/>
  <c r="CC115" i="8"/>
  <c r="CC172" i="8"/>
  <c r="CC93" i="8"/>
  <c r="CC201" i="8"/>
  <c r="CC199" i="8"/>
  <c r="CC195" i="8"/>
  <c r="BI27" i="7"/>
  <c r="CC68" i="8"/>
  <c r="BI8" i="7"/>
  <c r="CC123" i="8"/>
  <c r="BI40" i="7"/>
  <c r="CC263" i="8"/>
  <c r="CC134" i="8"/>
  <c r="CC213" i="8"/>
  <c r="CC210" i="8"/>
  <c r="BI15" i="7"/>
  <c r="CC88" i="8"/>
  <c r="BI51" i="7"/>
  <c r="CC265" i="8"/>
  <c r="BI36" i="7"/>
  <c r="BI49" i="7"/>
  <c r="BI52" i="7"/>
  <c r="BI10" i="7"/>
  <c r="BI14" i="7"/>
  <c r="BI57" i="7"/>
  <c r="BI58" i="7"/>
  <c r="S37" i="14"/>
  <c r="T76" i="16"/>
  <c r="AM17" i="9"/>
  <c r="S68" i="14"/>
  <c r="AD27" i="16"/>
  <c r="AM34" i="9"/>
  <c r="AC54" i="14"/>
  <c r="AD94" i="9"/>
  <c r="T19" i="14"/>
  <c r="AP68" i="28"/>
  <c r="AM42" i="17"/>
  <c r="AM67" i="16"/>
  <c r="AN61" i="16"/>
  <c r="AN98" i="9"/>
  <c r="AD34" i="28"/>
  <c r="S42" i="9"/>
  <c r="AM88" i="14"/>
  <c r="T43" i="14"/>
  <c r="S39" i="14"/>
  <c r="AM9" i="16"/>
  <c r="AM22" i="9"/>
  <c r="AM60" i="16"/>
  <c r="AC48" i="14"/>
  <c r="AM19" i="9"/>
  <c r="AM14" i="28"/>
  <c r="AC52" i="9"/>
  <c r="AP65" i="28"/>
  <c r="S67" i="14"/>
  <c r="AC11" i="9"/>
  <c r="AF45" i="28"/>
  <c r="AN95" i="9"/>
  <c r="AM94" i="14"/>
  <c r="AC34" i="17"/>
  <c r="AM27" i="17"/>
  <c r="AM27" i="16"/>
  <c r="S87" i="9"/>
  <c r="AC124" i="9"/>
  <c r="AC63" i="14"/>
  <c r="T35" i="17"/>
  <c r="AD45" i="14"/>
  <c r="AN22" i="9"/>
  <c r="V42" i="28"/>
  <c r="AC77" i="16"/>
  <c r="AD89" i="14"/>
  <c r="S18" i="14"/>
  <c r="AN17" i="14"/>
  <c r="AP64" i="28"/>
  <c r="AD52" i="9"/>
  <c r="AC39" i="9"/>
  <c r="AC13" i="16"/>
  <c r="AD58" i="9"/>
  <c r="AC18" i="16"/>
  <c r="AN49" i="9"/>
  <c r="T101" i="9"/>
  <c r="AD30" i="17"/>
  <c r="AM72" i="16"/>
  <c r="AM32" i="16"/>
  <c r="AN8" i="17"/>
  <c r="AN79" i="9"/>
  <c r="AN86" i="14"/>
  <c r="S18" i="28"/>
  <c r="AD24" i="16"/>
  <c r="AC9" i="28"/>
  <c r="S58" i="9"/>
  <c r="S10" i="16"/>
  <c r="AM50" i="14"/>
  <c r="AN22" i="17"/>
  <c r="S33" i="28"/>
  <c r="T39" i="14"/>
  <c r="AM56" i="16"/>
  <c r="AM95" i="9"/>
  <c r="AC83" i="9"/>
  <c r="AN105" i="9"/>
  <c r="AD74" i="9"/>
  <c r="AM7" i="16"/>
  <c r="AD26" i="9"/>
  <c r="AG43" i="28"/>
  <c r="AG54" i="28"/>
  <c r="S112" i="9"/>
  <c r="AM33" i="28"/>
  <c r="AD71" i="16"/>
  <c r="S26" i="28"/>
  <c r="AN88" i="9"/>
  <c r="AD41" i="17"/>
  <c r="AD57" i="14"/>
  <c r="AM38" i="14"/>
  <c r="S9" i="28"/>
  <c r="T110" i="9"/>
  <c r="AD99" i="9"/>
  <c r="AC106" i="9"/>
  <c r="AD60" i="16"/>
  <c r="AD38" i="14"/>
  <c r="V50" i="28"/>
  <c r="AF73" i="28"/>
  <c r="AN41" i="16"/>
  <c r="T12" i="14"/>
  <c r="AD7" i="14"/>
  <c r="T46" i="9"/>
  <c r="AC100" i="9"/>
  <c r="AC55" i="16"/>
  <c r="S24" i="16"/>
  <c r="S13" i="16"/>
  <c r="S48" i="9"/>
  <c r="AD82" i="9"/>
  <c r="AD44" i="14"/>
  <c r="AM92" i="14"/>
  <c r="S55" i="14"/>
  <c r="S15" i="28"/>
  <c r="T80" i="16"/>
  <c r="AM47" i="14"/>
  <c r="AM58" i="16"/>
  <c r="AM41" i="17"/>
  <c r="AQ39" i="28"/>
  <c r="S22" i="16"/>
  <c r="S97" i="9"/>
  <c r="AD24" i="9"/>
  <c r="AC33" i="16"/>
  <c r="T9" i="16"/>
  <c r="AF38" i="28"/>
  <c r="S62" i="14"/>
  <c r="AC26" i="14"/>
  <c r="S57" i="9"/>
  <c r="T10" i="28"/>
  <c r="T31" i="28"/>
  <c r="AN60" i="9"/>
  <c r="AD19" i="28"/>
  <c r="AC31" i="16"/>
  <c r="S90" i="9"/>
  <c r="S14" i="17"/>
  <c r="AC76" i="9"/>
  <c r="AP49" i="28"/>
  <c r="T22" i="14"/>
  <c r="AF76" i="28"/>
  <c r="AC12" i="9"/>
  <c r="AP39" i="28"/>
  <c r="AM53" i="14"/>
  <c r="AM49" i="14"/>
  <c r="T40" i="14"/>
  <c r="S80" i="14"/>
  <c r="S75" i="9"/>
  <c r="T74" i="14"/>
  <c r="AN7" i="28"/>
  <c r="AM50" i="17"/>
  <c r="T79" i="14"/>
  <c r="S89" i="9"/>
  <c r="T88" i="9"/>
  <c r="AN32" i="9"/>
  <c r="AF47" i="28"/>
  <c r="AC116" i="9"/>
  <c r="AD74" i="14"/>
  <c r="S45" i="9"/>
  <c r="AD70" i="14"/>
  <c r="AC61" i="16"/>
  <c r="S54" i="16"/>
  <c r="AP47" i="28"/>
  <c r="S59" i="16"/>
  <c r="AM57" i="9"/>
  <c r="AM71" i="16"/>
  <c r="AM7" i="17"/>
  <c r="AF39" i="28"/>
  <c r="AN42" i="16"/>
  <c r="AP45" i="28"/>
  <c r="AD117" i="9"/>
  <c r="AN50" i="14"/>
  <c r="AF43" i="28"/>
  <c r="AN16" i="16"/>
  <c r="AC8" i="17"/>
  <c r="AM34" i="16"/>
  <c r="T33" i="14"/>
  <c r="T53" i="9"/>
  <c r="T34" i="17"/>
  <c r="AM34" i="14"/>
  <c r="AM61" i="16"/>
  <c r="S49" i="17"/>
  <c r="AC28" i="17"/>
  <c r="AC10" i="14"/>
  <c r="AM48" i="9"/>
  <c r="S78" i="14"/>
  <c r="AD24" i="28"/>
  <c r="S44" i="9"/>
  <c r="AC89" i="9"/>
  <c r="AC60" i="9"/>
  <c r="S109" i="9"/>
  <c r="AC10" i="17"/>
  <c r="T25" i="9"/>
  <c r="S56" i="14"/>
  <c r="AM28" i="9"/>
  <c r="AD84" i="9"/>
  <c r="T13" i="9"/>
  <c r="S106" i="9"/>
  <c r="T55" i="16"/>
  <c r="AD20" i="16"/>
  <c r="S35" i="9"/>
  <c r="AM22" i="28"/>
  <c r="S41" i="17"/>
  <c r="AN7" i="9"/>
  <c r="AD68" i="16"/>
  <c r="AM32" i="14"/>
  <c r="T87" i="9"/>
  <c r="AD37" i="17"/>
  <c r="V61" i="28"/>
  <c r="V77" i="28"/>
  <c r="AG37" i="28"/>
  <c r="AD106" i="9"/>
  <c r="T92" i="14"/>
  <c r="T23" i="17"/>
  <c r="T70" i="9"/>
  <c r="S43" i="9"/>
  <c r="AC30" i="14"/>
  <c r="AM124" i="9"/>
  <c r="AD61" i="9"/>
  <c r="AM103" i="9"/>
  <c r="V62" i="28"/>
  <c r="AC73" i="14"/>
  <c r="T89" i="9"/>
  <c r="S34" i="17"/>
  <c r="AC79" i="9"/>
  <c r="T87" i="14"/>
  <c r="AM15" i="28"/>
  <c r="S44" i="17"/>
  <c r="AC117" i="9"/>
  <c r="AM52" i="14"/>
  <c r="AM59" i="9"/>
  <c r="AN123" i="9"/>
  <c r="AD16" i="9"/>
  <c r="AC43" i="17"/>
  <c r="AM77" i="14"/>
  <c r="AC118" i="9"/>
  <c r="T72" i="14"/>
  <c r="AM8" i="28"/>
  <c r="AD35" i="17"/>
  <c r="AM49" i="16"/>
  <c r="S83" i="14"/>
  <c r="AD10" i="17"/>
  <c r="AG72" i="28"/>
  <c r="T60" i="9"/>
  <c r="AN78" i="14"/>
  <c r="AC25" i="9"/>
  <c r="S9" i="16"/>
  <c r="AN53" i="14"/>
  <c r="AN9" i="28"/>
  <c r="AM14" i="9"/>
  <c r="AD20" i="17"/>
  <c r="AF68" i="9"/>
  <c r="AN10" i="17"/>
  <c r="AC65" i="16"/>
  <c r="AC7" i="28"/>
  <c r="AN32" i="16"/>
  <c r="T112" i="9"/>
  <c r="AC67" i="16"/>
  <c r="AC34" i="9"/>
  <c r="AN19" i="9"/>
  <c r="AC26" i="28"/>
  <c r="S11" i="14"/>
  <c r="AN80" i="9"/>
  <c r="AD11" i="28"/>
  <c r="AC35" i="17"/>
  <c r="AN37" i="16"/>
  <c r="AN33" i="9"/>
  <c r="T78" i="9"/>
  <c r="AM31" i="17"/>
  <c r="AD46" i="16"/>
  <c r="W45" i="28"/>
  <c r="S11" i="28"/>
  <c r="AN40" i="9"/>
  <c r="AN64" i="16"/>
  <c r="AD63" i="16"/>
  <c r="AM125" i="9"/>
  <c r="AM17" i="28"/>
  <c r="S100" i="9"/>
  <c r="AC23" i="28"/>
  <c r="T86" i="14"/>
  <c r="AC64" i="16"/>
  <c r="S23" i="14"/>
  <c r="AC41" i="16"/>
  <c r="AM23" i="16"/>
  <c r="S7" i="17"/>
  <c r="AP52" i="28"/>
  <c r="AC80" i="9"/>
  <c r="AC29" i="14"/>
  <c r="AD95" i="9"/>
  <c r="AD8" i="17"/>
  <c r="AD37" i="16"/>
  <c r="S37" i="16"/>
  <c r="AD75" i="14"/>
  <c r="AP74" i="28"/>
  <c r="AC77" i="9"/>
  <c r="AF50" i="28"/>
  <c r="AC85" i="14"/>
  <c r="AN40" i="16"/>
  <c r="S30" i="14"/>
  <c r="AM35" i="16"/>
  <c r="T113" i="9"/>
  <c r="AC32" i="9"/>
  <c r="T80" i="14"/>
  <c r="AD59" i="16"/>
  <c r="T19" i="16"/>
  <c r="T45" i="14"/>
  <c r="S32" i="16"/>
  <c r="AC76" i="14"/>
  <c r="T80" i="9"/>
  <c r="AC11" i="14"/>
  <c r="S13" i="17"/>
  <c r="S27" i="14"/>
  <c r="AN9" i="14"/>
  <c r="T10" i="14"/>
  <c r="S38" i="17"/>
  <c r="AD16" i="14"/>
  <c r="AC85" i="9"/>
  <c r="AC27" i="14"/>
  <c r="S90" i="14"/>
  <c r="T85" i="9"/>
  <c r="AM17" i="14"/>
  <c r="AP68" i="9"/>
  <c r="AC25" i="17"/>
  <c r="AM48" i="17"/>
  <c r="AN14" i="17"/>
  <c r="S20" i="16"/>
  <c r="V78" i="28"/>
  <c r="S9" i="9"/>
  <c r="AD62" i="9"/>
  <c r="AM7" i="28"/>
  <c r="V56" i="28"/>
  <c r="AF54" i="28"/>
  <c r="AN18" i="9"/>
  <c r="S23" i="16"/>
  <c r="V79" i="28"/>
  <c r="AC7" i="16"/>
  <c r="AM77" i="9"/>
  <c r="T57" i="16"/>
  <c r="AC103" i="9"/>
  <c r="V68" i="9"/>
  <c r="S99" i="9"/>
  <c r="AM25" i="17"/>
  <c r="S28" i="17"/>
  <c r="AD10" i="9"/>
  <c r="AN70" i="16"/>
  <c r="S15" i="14"/>
  <c r="AC27" i="17"/>
  <c r="AN118" i="9"/>
  <c r="T62" i="14"/>
  <c r="AD12" i="16"/>
  <c r="AD76" i="9"/>
  <c r="AM12" i="17"/>
  <c r="AN58" i="9"/>
  <c r="S25" i="28"/>
  <c r="AN30" i="28"/>
  <c r="T15" i="28"/>
  <c r="AN31" i="9"/>
  <c r="AD39" i="16"/>
  <c r="AM90" i="9"/>
  <c r="AM45" i="17"/>
  <c r="AC71" i="14"/>
  <c r="T44" i="9"/>
  <c r="T24" i="17"/>
  <c r="AC20" i="16"/>
  <c r="AC50" i="17"/>
  <c r="S19" i="28"/>
  <c r="AN25" i="17"/>
  <c r="AF55" i="28"/>
  <c r="S86" i="14"/>
  <c r="S22" i="28"/>
  <c r="AM8" i="14"/>
  <c r="AC49" i="9"/>
  <c r="AM10" i="28"/>
  <c r="AD62" i="14"/>
  <c r="AC14" i="9"/>
  <c r="AM34" i="28"/>
  <c r="AC12" i="16"/>
  <c r="AD16" i="16"/>
  <c r="AC14" i="16"/>
  <c r="AC119" i="9"/>
  <c r="AM31" i="28"/>
  <c r="AM44" i="16"/>
  <c r="AC24" i="28"/>
  <c r="S52" i="14"/>
  <c r="AF79" i="28"/>
  <c r="V52" i="28"/>
  <c r="S31" i="28"/>
  <c r="AN14" i="16"/>
  <c r="AC34" i="14"/>
  <c r="S40" i="14"/>
  <c r="T47" i="16"/>
  <c r="AD119" i="9"/>
  <c r="AM76" i="9"/>
  <c r="AG65" i="28"/>
  <c r="AN47" i="9"/>
  <c r="AM19" i="14"/>
  <c r="T19" i="17"/>
  <c r="AD43" i="9"/>
  <c r="AF56" i="28"/>
  <c r="AM15" i="17"/>
  <c r="AD63" i="9"/>
  <c r="S107" i="9"/>
  <c r="S31" i="17"/>
  <c r="S8" i="14"/>
  <c r="AC14" i="17"/>
  <c r="S31" i="9"/>
  <c r="AN73" i="16"/>
  <c r="AM32" i="9"/>
  <c r="X79" i="28"/>
  <c r="S50" i="9"/>
  <c r="AD40" i="9"/>
  <c r="AD22" i="14"/>
  <c r="AN43" i="9"/>
  <c r="AF57" i="28"/>
  <c r="S8" i="9"/>
  <c r="T124" i="9"/>
  <c r="AQ45" i="28"/>
  <c r="AC45" i="17"/>
  <c r="AN109" i="9"/>
  <c r="T59" i="9"/>
  <c r="AD9" i="9"/>
  <c r="T69" i="9"/>
  <c r="AN104" i="9"/>
  <c r="AP69" i="28"/>
  <c r="AD40" i="14"/>
  <c r="AN37" i="14"/>
  <c r="AD92" i="9"/>
  <c r="AM69" i="16"/>
  <c r="AM68" i="14"/>
  <c r="AM107" i="9"/>
  <c r="AC25" i="16"/>
  <c r="V57" i="28"/>
  <c r="AN10" i="16"/>
  <c r="S125" i="9"/>
  <c r="AN56" i="9"/>
  <c r="AD98" i="9"/>
  <c r="S82" i="14"/>
  <c r="AC52" i="14"/>
  <c r="AN54" i="16"/>
  <c r="AM32" i="17"/>
  <c r="AN119" i="9"/>
  <c r="S75" i="16"/>
  <c r="S117" i="9"/>
  <c r="T77" i="14"/>
  <c r="AM11" i="9"/>
  <c r="S39" i="17"/>
  <c r="S34" i="16"/>
  <c r="AM12" i="16"/>
  <c r="AN71" i="16"/>
  <c r="AC58" i="9"/>
  <c r="AG79" i="28"/>
  <c r="AM80" i="9"/>
  <c r="AN48" i="16"/>
  <c r="T78" i="14"/>
  <c r="S76" i="14"/>
  <c r="AC29" i="9"/>
  <c r="S63" i="9"/>
  <c r="AM93" i="14"/>
  <c r="AM13" i="17"/>
  <c r="AM67" i="14"/>
  <c r="T120" i="9"/>
  <c r="V39" i="28"/>
  <c r="S27" i="28"/>
  <c r="AN75" i="9"/>
  <c r="AC48" i="9"/>
  <c r="AC24" i="17"/>
  <c r="AM9" i="14"/>
  <c r="AC54" i="16"/>
  <c r="AM29" i="16"/>
  <c r="AC26" i="17"/>
  <c r="AM79" i="16"/>
  <c r="T95" i="9"/>
  <c r="AM50" i="16"/>
  <c r="AC74" i="16"/>
  <c r="AC113" i="9"/>
  <c r="T62" i="16"/>
  <c r="AM83" i="9"/>
  <c r="T38" i="16"/>
  <c r="AM25" i="16"/>
  <c r="V67" i="28"/>
  <c r="AN75" i="16"/>
  <c r="T57" i="9"/>
  <c r="S41" i="14"/>
  <c r="AN28" i="14"/>
  <c r="AD42" i="16"/>
  <c r="AC63" i="16"/>
  <c r="S58" i="16"/>
  <c r="AC12" i="17"/>
  <c r="S61" i="16"/>
  <c r="AF41" i="28"/>
  <c r="S19" i="17"/>
  <c r="AM46" i="16"/>
  <c r="AN34" i="14"/>
  <c r="S77" i="9"/>
  <c r="AD25" i="14"/>
  <c r="AC61" i="14"/>
  <c r="T55" i="9"/>
  <c r="AD59" i="14"/>
  <c r="AP72" i="28"/>
  <c r="AC15" i="16"/>
  <c r="S85" i="9"/>
  <c r="AM67" i="9"/>
  <c r="AP60" i="28"/>
  <c r="AF80" i="28"/>
  <c r="AN19" i="17"/>
  <c r="AP76" i="28"/>
  <c r="S29" i="14"/>
  <c r="S68" i="9"/>
  <c r="S16" i="28"/>
  <c r="AC31" i="9"/>
  <c r="AF58" i="28"/>
  <c r="AN41" i="9"/>
  <c r="AC88" i="14"/>
  <c r="AC13" i="9"/>
  <c r="T20" i="28"/>
  <c r="S17" i="14"/>
  <c r="AN19" i="14"/>
  <c r="S34" i="9"/>
  <c r="AN43" i="16"/>
  <c r="V46" i="28"/>
  <c r="AM13" i="14"/>
  <c r="AD34" i="16"/>
  <c r="AC46" i="14"/>
  <c r="AP46" i="28"/>
  <c r="AN27" i="14"/>
  <c r="V75" i="28"/>
  <c r="AD20" i="14"/>
  <c r="AM86" i="14"/>
  <c r="AN23" i="9"/>
  <c r="AC60" i="16"/>
  <c r="AD64" i="9"/>
  <c r="AC69" i="9"/>
  <c r="T122" i="9"/>
  <c r="AN15" i="17"/>
  <c r="AM75" i="14"/>
  <c r="AM16" i="28"/>
  <c r="T9" i="9"/>
  <c r="AC56" i="9"/>
  <c r="S16" i="16"/>
  <c r="AC30" i="9"/>
  <c r="AM14" i="14"/>
  <c r="AQ55" i="28"/>
  <c r="AM61" i="14"/>
  <c r="S41" i="16"/>
  <c r="AC32" i="28"/>
  <c r="AN53" i="9"/>
  <c r="T72" i="16"/>
  <c r="S74" i="16"/>
  <c r="T102" i="9"/>
  <c r="AM37" i="16"/>
  <c r="AM105" i="9"/>
  <c r="AC73" i="9"/>
  <c r="AF44" i="28"/>
  <c r="AD80" i="16"/>
  <c r="AP71" i="28"/>
  <c r="S120" i="9"/>
  <c r="AN50" i="17"/>
  <c r="T41" i="17"/>
  <c r="AD28" i="14"/>
  <c r="AC42" i="16"/>
  <c r="AM94" i="9"/>
  <c r="S7" i="14"/>
  <c r="AP50" i="28"/>
  <c r="S7" i="16"/>
  <c r="S84" i="9"/>
  <c r="S56" i="9"/>
  <c r="S59" i="9"/>
  <c r="AC74" i="9"/>
  <c r="AM32" i="28"/>
  <c r="AM9" i="9"/>
  <c r="AN77" i="9"/>
  <c r="AM43" i="9"/>
  <c r="T19" i="9"/>
  <c r="AD69" i="16"/>
  <c r="AM29" i="28"/>
  <c r="S33" i="14"/>
  <c r="S72" i="16"/>
  <c r="AC38" i="17"/>
  <c r="AC19" i="14"/>
  <c r="AC15" i="9"/>
  <c r="AN11" i="28"/>
  <c r="AM33" i="9"/>
  <c r="S60" i="16"/>
  <c r="S53" i="9"/>
  <c r="AC7" i="9"/>
  <c r="AM15" i="16"/>
  <c r="AC43" i="9"/>
  <c r="T12" i="9"/>
  <c r="AD55" i="14"/>
  <c r="AD54" i="14"/>
  <c r="AD84" i="14"/>
  <c r="S47" i="16"/>
  <c r="AD87" i="14"/>
  <c r="T35" i="16"/>
  <c r="AD16" i="28"/>
  <c r="AM24" i="17"/>
  <c r="AM41" i="9"/>
  <c r="AM31" i="14"/>
  <c r="T30" i="17"/>
  <c r="S25" i="14"/>
  <c r="AM89" i="9"/>
  <c r="S101" i="9"/>
  <c r="AM23" i="9"/>
  <c r="AD69" i="14"/>
  <c r="AD38" i="17"/>
  <c r="AC110" i="9"/>
  <c r="AG71" i="28"/>
  <c r="S44" i="16"/>
  <c r="T76" i="9"/>
  <c r="S58" i="14"/>
  <c r="AD26" i="14"/>
  <c r="S102" i="9"/>
  <c r="AC30" i="16"/>
  <c r="S10" i="28"/>
  <c r="S43" i="17"/>
  <c r="AP43" i="28"/>
  <c r="T79" i="9"/>
  <c r="AC44" i="16"/>
  <c r="AM85" i="9"/>
  <c r="AM7" i="14"/>
  <c r="T48" i="16"/>
  <c r="V48" i="28"/>
  <c r="AC40" i="16"/>
  <c r="AD46" i="14"/>
  <c r="AN35" i="17"/>
  <c r="AD75" i="16"/>
  <c r="AM73" i="9"/>
  <c r="T11" i="14"/>
  <c r="S118" i="9"/>
  <c r="T72" i="9"/>
  <c r="AM73" i="16"/>
  <c r="AC33" i="9"/>
  <c r="S8" i="17"/>
  <c r="AD27" i="17"/>
  <c r="T7" i="14"/>
  <c r="S71" i="9"/>
  <c r="AD33" i="16"/>
  <c r="AP67" i="28"/>
  <c r="S29" i="9"/>
  <c r="AM80" i="16"/>
  <c r="AM52" i="9"/>
  <c r="AH72" i="28"/>
  <c r="T8" i="17"/>
  <c r="AD83" i="9"/>
  <c r="S42" i="16"/>
  <c r="S22" i="9"/>
  <c r="AM91" i="9"/>
  <c r="S9" i="17"/>
  <c r="S70" i="16"/>
  <c r="AN33" i="17"/>
  <c r="AP37" i="28"/>
  <c r="AC65" i="14"/>
  <c r="AP53" i="28"/>
  <c r="AC72" i="9"/>
  <c r="AP63" i="28"/>
  <c r="S11" i="9"/>
  <c r="S80" i="16"/>
  <c r="AN76" i="16"/>
  <c r="AN40" i="14"/>
  <c r="AM99" i="9"/>
  <c r="AN31" i="17"/>
  <c r="T39" i="17"/>
  <c r="AM26" i="9"/>
  <c r="T10" i="9"/>
  <c r="S61" i="14"/>
  <c r="T38" i="17"/>
  <c r="AC17" i="17"/>
  <c r="X69" i="28"/>
  <c r="AC50" i="14"/>
  <c r="AD77" i="9"/>
  <c r="T34" i="9"/>
  <c r="AP54" i="28"/>
  <c r="S105" i="9"/>
  <c r="AD49" i="9"/>
  <c r="S115" i="9"/>
  <c r="V65" i="28"/>
  <c r="S53" i="14"/>
  <c r="S34" i="14"/>
  <c r="T69" i="16"/>
  <c r="S20" i="9"/>
  <c r="AM82" i="9"/>
  <c r="AD8" i="16"/>
  <c r="S62" i="16"/>
  <c r="AC39" i="14"/>
  <c r="AM78" i="16"/>
  <c r="S70" i="9"/>
  <c r="AN29" i="17"/>
  <c r="AM20" i="14"/>
  <c r="AN64" i="9"/>
  <c r="AD58" i="16"/>
  <c r="AM42" i="16"/>
  <c r="AD78" i="14"/>
  <c r="T17" i="9"/>
  <c r="AC32" i="17"/>
  <c r="AD8" i="14"/>
  <c r="T93" i="14"/>
  <c r="AC60" i="14"/>
  <c r="AM8" i="17"/>
  <c r="AC61" i="9"/>
  <c r="AC46" i="17"/>
  <c r="T35" i="14"/>
  <c r="AD70" i="16"/>
  <c r="AM19" i="16"/>
  <c r="AD53" i="16"/>
  <c r="AN124" i="9"/>
  <c r="AP48" i="28"/>
  <c r="AC43" i="14"/>
  <c r="AN53" i="16"/>
  <c r="AD23" i="9"/>
  <c r="AM25" i="14"/>
  <c r="AM65" i="9"/>
  <c r="AM122" i="9"/>
  <c r="S12" i="17"/>
  <c r="S23" i="28"/>
  <c r="AC22" i="14"/>
  <c r="AN49" i="16"/>
  <c r="AC13" i="14"/>
  <c r="AM33" i="14"/>
  <c r="AN7" i="17"/>
  <c r="T83" i="14"/>
  <c r="T75" i="16"/>
  <c r="S32" i="9"/>
  <c r="S20" i="28"/>
  <c r="AD116" i="9"/>
  <c r="W67" i="28"/>
  <c r="AN59" i="16"/>
  <c r="AN9" i="16"/>
  <c r="AM56" i="9"/>
  <c r="S25" i="17"/>
  <c r="AM33" i="16"/>
  <c r="AC22" i="9"/>
  <c r="AC55" i="9"/>
  <c r="AF69" i="28"/>
  <c r="S50" i="16"/>
  <c r="AC37" i="16"/>
  <c r="AN16" i="28"/>
  <c r="AQ80" i="28"/>
  <c r="AF67" i="28"/>
  <c r="V47" i="28"/>
  <c r="AM18" i="9"/>
  <c r="AP79" i="28"/>
  <c r="AC120" i="9"/>
  <c r="S77" i="14"/>
  <c r="AM25" i="28"/>
  <c r="AN49" i="14"/>
  <c r="AD67" i="16"/>
  <c r="AC49" i="14"/>
  <c r="AC17" i="16"/>
  <c r="AC70" i="14"/>
  <c r="S17" i="17"/>
  <c r="T26" i="9"/>
  <c r="AN88" i="14"/>
  <c r="T108" i="9"/>
  <c r="AD12" i="14"/>
  <c r="AQ42" i="28"/>
  <c r="T19" i="28"/>
  <c r="AN44" i="16"/>
  <c r="AN59" i="14"/>
  <c r="AC69" i="14"/>
  <c r="T16" i="16"/>
  <c r="AC47" i="17"/>
  <c r="AM22" i="16"/>
  <c r="S46" i="9"/>
  <c r="T41" i="16"/>
  <c r="AN72" i="16"/>
  <c r="AG62" i="28"/>
  <c r="AC10" i="9"/>
  <c r="AM68" i="9"/>
  <c r="S23" i="17"/>
  <c r="T25" i="16"/>
  <c r="AN49" i="17"/>
  <c r="S67" i="16"/>
  <c r="AM55" i="9"/>
  <c r="AM45" i="14"/>
  <c r="T31" i="9"/>
  <c r="AN87" i="14"/>
  <c r="AM22" i="17"/>
  <c r="T29" i="14"/>
  <c r="V72" i="28"/>
  <c r="AC84" i="9"/>
  <c r="AF77" i="28"/>
  <c r="S74" i="14"/>
  <c r="T83" i="9"/>
  <c r="AM77" i="16"/>
  <c r="T79" i="16"/>
  <c r="S122" i="9"/>
  <c r="AN94" i="9"/>
  <c r="AM16" i="17"/>
  <c r="T29" i="9"/>
  <c r="AN45" i="16"/>
  <c r="AM24" i="14"/>
  <c r="T14" i="16"/>
  <c r="S61" i="9"/>
  <c r="T103" i="9"/>
  <c r="AQ71" i="28"/>
  <c r="AC93" i="14"/>
  <c r="AD48" i="9"/>
  <c r="AF52" i="28"/>
  <c r="S8" i="28"/>
  <c r="T52" i="9"/>
  <c r="S95" i="9"/>
  <c r="AC101" i="9"/>
  <c r="AN87" i="9"/>
  <c r="AD56" i="16"/>
  <c r="AD47" i="9"/>
  <c r="T18" i="14"/>
  <c r="AC90" i="9"/>
  <c r="AN59" i="9"/>
  <c r="AG80" i="28"/>
  <c r="AG56" i="28"/>
  <c r="AC50" i="9"/>
  <c r="AD19" i="14"/>
  <c r="AN70" i="14"/>
  <c r="AD47" i="16"/>
  <c r="AN86" i="9"/>
  <c r="AC75" i="14"/>
  <c r="AN122" i="9"/>
  <c r="AM20" i="17"/>
  <c r="AD123" i="9"/>
  <c r="AC29" i="17"/>
  <c r="T125" i="9"/>
  <c r="AC67" i="14"/>
  <c r="T7" i="28"/>
  <c r="AC55" i="14"/>
  <c r="AN93" i="14"/>
  <c r="T12" i="16"/>
  <c r="AC104" i="9"/>
  <c r="AC71" i="9"/>
  <c r="AN101" i="9"/>
  <c r="AC26" i="16"/>
  <c r="AN56" i="14"/>
  <c r="AD49" i="14"/>
  <c r="AD34" i="14"/>
  <c r="AQ59" i="28"/>
  <c r="T63" i="14"/>
  <c r="AM43" i="14"/>
  <c r="W54" i="28"/>
  <c r="AC28" i="14"/>
  <c r="T106" i="9"/>
  <c r="AN56" i="16"/>
  <c r="S64" i="14"/>
  <c r="AC75" i="16"/>
  <c r="AN26" i="16"/>
  <c r="AM40" i="14"/>
  <c r="AC28" i="16"/>
  <c r="T95" i="14"/>
  <c r="AD93" i="9"/>
  <c r="AF72" i="28"/>
  <c r="S20" i="14"/>
  <c r="AN91" i="14"/>
  <c r="AN19" i="16"/>
  <c r="T64" i="9"/>
  <c r="AG41" i="28"/>
  <c r="AN55" i="9"/>
  <c r="S89" i="14"/>
  <c r="V76" i="28"/>
  <c r="AF62" i="28"/>
  <c r="AC10" i="28"/>
  <c r="AM30" i="9"/>
  <c r="AN61" i="14"/>
  <c r="S69" i="9"/>
  <c r="AC115" i="9"/>
  <c r="AP78" i="28"/>
  <c r="AN25" i="16"/>
  <c r="AM121" i="9"/>
  <c r="AC58" i="14"/>
  <c r="T63" i="16"/>
  <c r="S40" i="16"/>
  <c r="AM74" i="16"/>
  <c r="AN62" i="9"/>
  <c r="AM46" i="17"/>
  <c r="AN83" i="9"/>
  <c r="S26" i="17"/>
  <c r="T40" i="17"/>
  <c r="AC58" i="16"/>
  <c r="S16" i="9"/>
  <c r="AD15" i="9"/>
  <c r="T56" i="14"/>
  <c r="AN26" i="28"/>
  <c r="AC17" i="28"/>
  <c r="AD22" i="17"/>
  <c r="AD35" i="14"/>
  <c r="W48" i="28"/>
  <c r="T30" i="28"/>
  <c r="AN31" i="14"/>
  <c r="AM75" i="16"/>
  <c r="T42" i="17"/>
  <c r="AD76" i="16"/>
  <c r="AD38" i="16"/>
  <c r="AM70" i="16"/>
  <c r="S22" i="17"/>
  <c r="S85" i="14"/>
  <c r="AQ50" i="28"/>
  <c r="AH73" i="28"/>
  <c r="S14" i="28"/>
  <c r="AD14" i="9"/>
  <c r="AD13" i="14"/>
  <c r="AM38" i="16"/>
  <c r="T118" i="9"/>
  <c r="AD29" i="9"/>
  <c r="AC32" i="14"/>
  <c r="AM90" i="14"/>
  <c r="AN69" i="16"/>
  <c r="S67" i="9"/>
  <c r="AM62" i="9"/>
  <c r="AN13" i="14"/>
  <c r="S65" i="9"/>
  <c r="AM57" i="14"/>
  <c r="AM24" i="9"/>
  <c r="AN43" i="17"/>
  <c r="AM34" i="17"/>
  <c r="AD24" i="14"/>
  <c r="AM24" i="28"/>
  <c r="AD11" i="17"/>
  <c r="S63" i="14"/>
  <c r="T13" i="14"/>
  <c r="S69" i="14"/>
  <c r="AN47" i="17"/>
  <c r="AM78" i="9"/>
  <c r="AD30" i="14"/>
  <c r="T64" i="14"/>
  <c r="AD76" i="14"/>
  <c r="AN26" i="17"/>
  <c r="AN10" i="14"/>
  <c r="AC11" i="17"/>
  <c r="AN18" i="28"/>
  <c r="AC15" i="17"/>
  <c r="AN29" i="9"/>
  <c r="AR68" i="28"/>
  <c r="T8" i="9"/>
  <c r="AD34" i="17"/>
  <c r="AN12" i="16"/>
  <c r="AH71" i="28"/>
  <c r="T85" i="14"/>
  <c r="AC43" i="16"/>
  <c r="AN72" i="9"/>
  <c r="AN37" i="17"/>
  <c r="AN26" i="9"/>
  <c r="AD24" i="17"/>
  <c r="S113" i="9"/>
  <c r="AD18" i="14"/>
  <c r="AN82" i="9"/>
  <c r="AC20" i="17"/>
  <c r="AM47" i="16"/>
  <c r="AD88" i="9"/>
  <c r="AC95" i="14"/>
  <c r="V74" i="28"/>
  <c r="AM98" i="9"/>
  <c r="AN84" i="14"/>
  <c r="AN30" i="17"/>
  <c r="AM74" i="14"/>
  <c r="AD112" i="9"/>
  <c r="AN32" i="17"/>
  <c r="AD23" i="17"/>
  <c r="AD46" i="17"/>
  <c r="AM72" i="14"/>
  <c r="S42" i="17"/>
  <c r="AM52" i="16"/>
  <c r="AD11" i="16"/>
  <c r="S57" i="16"/>
  <c r="AD87" i="9"/>
  <c r="S19" i="16"/>
  <c r="AN48" i="14"/>
  <c r="AM18" i="16"/>
  <c r="V49" i="28"/>
  <c r="W70" i="28"/>
  <c r="AC8" i="14"/>
  <c r="AC41" i="9"/>
  <c r="AD90" i="9"/>
  <c r="AC20" i="14"/>
  <c r="AC27" i="28"/>
  <c r="AC12" i="28"/>
  <c r="AC18" i="28"/>
  <c r="AM18" i="14"/>
  <c r="AC16" i="9"/>
  <c r="AC28" i="28"/>
  <c r="AD9" i="14"/>
  <c r="AN45" i="14"/>
  <c r="AN43" i="14"/>
  <c r="AD105" i="9"/>
  <c r="S65" i="16"/>
  <c r="AQ78" i="28"/>
  <c r="T90" i="14"/>
  <c r="AN73" i="9"/>
  <c r="AD10" i="16"/>
  <c r="AN29" i="16"/>
  <c r="V38" i="28"/>
  <c r="AD90" i="14"/>
  <c r="AD15" i="14"/>
  <c r="AP62" i="28"/>
  <c r="AD37" i="9"/>
  <c r="AP55" i="28"/>
  <c r="T17" i="17"/>
  <c r="AM53" i="16"/>
  <c r="AC86" i="9"/>
  <c r="AC40" i="14"/>
  <c r="AD19" i="17"/>
  <c r="AC15" i="28"/>
  <c r="T17" i="28"/>
  <c r="T44" i="17"/>
  <c r="T25" i="28"/>
  <c r="AM42" i="14"/>
  <c r="AD9" i="17"/>
  <c r="AN46" i="17"/>
  <c r="AN30" i="9"/>
  <c r="S45" i="16"/>
  <c r="S18" i="16"/>
  <c r="S29" i="16"/>
  <c r="AD61" i="14"/>
  <c r="T29" i="28"/>
  <c r="AF68" i="28"/>
  <c r="T58" i="9"/>
  <c r="AM55" i="14"/>
  <c r="AC52" i="16"/>
  <c r="AM37" i="9"/>
  <c r="AN33" i="28"/>
  <c r="T14" i="28"/>
  <c r="AD73" i="14"/>
  <c r="AD63" i="14"/>
  <c r="AC16" i="16"/>
  <c r="AN63" i="16"/>
  <c r="AC39" i="17"/>
  <c r="AM10" i="16"/>
  <c r="T58" i="16"/>
  <c r="AN68" i="16"/>
  <c r="AN55" i="14"/>
  <c r="V69" i="28"/>
  <c r="T86" i="9"/>
  <c r="AD28" i="9"/>
  <c r="AM80" i="14"/>
  <c r="T57" i="14"/>
  <c r="T23" i="14"/>
  <c r="AD92" i="14"/>
  <c r="AM116" i="9"/>
  <c r="S24" i="9"/>
  <c r="AC8" i="28"/>
  <c r="AM39" i="16"/>
  <c r="S91" i="14"/>
  <c r="V63" i="28"/>
  <c r="T48" i="17"/>
  <c r="AM41" i="14"/>
  <c r="T65" i="14"/>
  <c r="T89" i="14"/>
  <c r="S103" i="9"/>
  <c r="AM93" i="9"/>
  <c r="T28" i="17"/>
  <c r="AN28" i="9"/>
  <c r="S9" i="14"/>
  <c r="AN85" i="14"/>
  <c r="AD91" i="9"/>
  <c r="AD35" i="16"/>
  <c r="S48" i="16"/>
  <c r="T32" i="28"/>
  <c r="AN35" i="14"/>
  <c r="AN17" i="17"/>
  <c r="AQ72" i="28"/>
  <c r="AN8" i="16"/>
  <c r="AM87" i="9"/>
  <c r="AM33" i="17"/>
  <c r="AC77" i="14"/>
  <c r="AD55" i="9"/>
  <c r="AC27" i="9"/>
  <c r="T49" i="14"/>
  <c r="AD65" i="16"/>
  <c r="S41" i="9"/>
  <c r="AN14" i="14"/>
  <c r="T28" i="14"/>
  <c r="T100" i="9"/>
  <c r="AD45" i="16"/>
  <c r="AN102" i="9"/>
  <c r="AN28" i="17"/>
  <c r="AC29" i="28"/>
  <c r="T84" i="9"/>
  <c r="AM79" i="14"/>
  <c r="S47" i="14"/>
  <c r="AC23" i="16"/>
  <c r="AC45" i="16"/>
  <c r="AD65" i="9"/>
  <c r="S116" i="9"/>
  <c r="T37" i="16"/>
  <c r="AD39" i="17"/>
  <c r="AM29" i="17"/>
  <c r="AN90" i="9"/>
  <c r="AN50" i="16"/>
  <c r="AN39" i="16"/>
  <c r="X76" i="28"/>
  <c r="AC53" i="16"/>
  <c r="AM87" i="14"/>
  <c r="AD17" i="16"/>
  <c r="AN35" i="9"/>
  <c r="AN91" i="9"/>
  <c r="AM17" i="17"/>
  <c r="S32" i="28"/>
  <c r="AD109" i="9"/>
  <c r="T26" i="28"/>
  <c r="AC19" i="28"/>
  <c r="AD29" i="16"/>
  <c r="AM75" i="9"/>
  <c r="W68" i="9"/>
  <c r="W78" i="28"/>
  <c r="AM28" i="14"/>
  <c r="AD49" i="16"/>
  <c r="AC30" i="17"/>
  <c r="W38" i="28"/>
  <c r="AN22" i="14"/>
  <c r="AD67" i="14"/>
  <c r="AM64" i="16"/>
  <c r="T10" i="16"/>
  <c r="S73" i="9"/>
  <c r="AD31" i="28"/>
  <c r="AN30" i="14"/>
  <c r="AM91" i="14"/>
  <c r="AD100" i="9"/>
  <c r="AN14" i="28"/>
  <c r="S46" i="16"/>
  <c r="AM43" i="16"/>
  <c r="AC90" i="14"/>
  <c r="AC13" i="28"/>
  <c r="S54" i="14"/>
  <c r="S35" i="17"/>
  <c r="AM97" i="9"/>
  <c r="S84" i="14"/>
  <c r="S45" i="17"/>
  <c r="S77" i="16"/>
  <c r="AC14" i="14"/>
  <c r="AN42" i="14"/>
  <c r="AM12" i="9"/>
  <c r="AN30" i="16"/>
  <c r="AD29" i="28"/>
  <c r="AN97" i="9"/>
  <c r="AC8" i="16"/>
  <c r="AM76" i="14"/>
  <c r="AH75" i="28"/>
  <c r="AD23" i="14"/>
  <c r="AC80" i="16"/>
  <c r="S24" i="17"/>
  <c r="AN62" i="16"/>
  <c r="AN25" i="9"/>
  <c r="AD15" i="28"/>
  <c r="S11" i="17"/>
  <c r="AM55" i="16"/>
  <c r="AN65" i="9"/>
  <c r="AM123" i="9"/>
  <c r="AN95" i="14"/>
  <c r="AN35" i="16"/>
  <c r="AM100" i="9"/>
  <c r="AM54" i="16"/>
  <c r="AC72" i="14"/>
  <c r="AC10" i="16"/>
  <c r="AN20" i="28"/>
  <c r="AN31" i="28"/>
  <c r="AC83" i="14"/>
  <c r="AN57" i="9"/>
  <c r="S88" i="9"/>
  <c r="T11" i="17"/>
  <c r="AM61" i="9"/>
  <c r="T15" i="14"/>
  <c r="AM54" i="14"/>
  <c r="AC23" i="17"/>
  <c r="AM15" i="9"/>
  <c r="AD42" i="9"/>
  <c r="AN69" i="14"/>
  <c r="T12" i="28"/>
  <c r="X72" i="28"/>
  <c r="AD41" i="9"/>
  <c r="AN72" i="14"/>
  <c r="AM43" i="17"/>
  <c r="AC92" i="9"/>
  <c r="AN48" i="9"/>
  <c r="AM18" i="17"/>
  <c r="AD29" i="14"/>
  <c r="AM11" i="28"/>
  <c r="S40" i="9"/>
  <c r="AQ65" i="28"/>
  <c r="T7" i="16"/>
  <c r="AM53" i="9"/>
  <c r="T14" i="17"/>
  <c r="T47" i="17"/>
  <c r="T37" i="9"/>
  <c r="AN38" i="9"/>
  <c r="AD73" i="9"/>
  <c r="AN33" i="16"/>
  <c r="S28" i="14"/>
  <c r="T33" i="17"/>
  <c r="AC22" i="16"/>
  <c r="AD93" i="14"/>
  <c r="T37" i="14"/>
  <c r="T49" i="9"/>
  <c r="W47" i="28"/>
  <c r="AR67" i="28"/>
  <c r="AG69" i="28"/>
  <c r="S92" i="14"/>
  <c r="AG44" i="28"/>
  <c r="W80" i="28"/>
  <c r="AC19" i="9"/>
  <c r="W42" i="28"/>
  <c r="T67" i="9"/>
  <c r="AD17" i="9"/>
  <c r="AG61" i="28"/>
  <c r="S76" i="9"/>
  <c r="AM16" i="14"/>
  <c r="T20" i="14"/>
  <c r="AC98" i="9"/>
  <c r="S37" i="9"/>
  <c r="AC62" i="9"/>
  <c r="AQ53" i="28"/>
  <c r="S29" i="17"/>
  <c r="T20" i="9"/>
  <c r="AN16" i="9"/>
  <c r="AG59" i="28"/>
  <c r="S62" i="9"/>
  <c r="T71" i="16"/>
  <c r="AM30" i="28"/>
  <c r="AM83" i="14"/>
  <c r="AD94" i="14"/>
  <c r="AD50" i="14"/>
  <c r="W75" i="28"/>
  <c r="AM82" i="14"/>
  <c r="T29" i="17"/>
  <c r="AP44" i="28"/>
  <c r="AC19" i="16"/>
  <c r="AC41" i="14"/>
  <c r="AM29" i="9"/>
  <c r="AN78" i="16"/>
  <c r="AM27" i="9"/>
  <c r="S14" i="14"/>
  <c r="AM12" i="14"/>
  <c r="AD102" i="9"/>
  <c r="AQ62" i="28"/>
  <c r="AD65" i="14"/>
  <c r="AP77" i="28"/>
  <c r="AN121" i="9"/>
  <c r="AC108" i="9"/>
  <c r="T27" i="9"/>
  <c r="AN10" i="28"/>
  <c r="AC72" i="16"/>
  <c r="AC79" i="16"/>
  <c r="AM42" i="9"/>
  <c r="AC33" i="28"/>
  <c r="AC34" i="28"/>
  <c r="T70" i="16"/>
  <c r="AC35" i="28"/>
  <c r="T67" i="16"/>
  <c r="AF75" i="28"/>
  <c r="AN13" i="17"/>
  <c r="AC59" i="14"/>
  <c r="AC11" i="28"/>
  <c r="S30" i="17"/>
  <c r="T30" i="9"/>
  <c r="S38" i="9"/>
  <c r="T26" i="16"/>
  <c r="AD101" i="9"/>
  <c r="AF63" i="28"/>
  <c r="T43" i="16"/>
  <c r="AN67" i="14"/>
  <c r="AQ68" i="9"/>
  <c r="T50" i="9"/>
  <c r="T73" i="14"/>
  <c r="AN22" i="28"/>
  <c r="AN11" i="16"/>
  <c r="AN8" i="9"/>
  <c r="AC39" i="16"/>
  <c r="AD11" i="9"/>
  <c r="AF65" i="28"/>
  <c r="AN41" i="17"/>
  <c r="AD59" i="9"/>
  <c r="AC7" i="14"/>
  <c r="AF74" i="28"/>
  <c r="AD43" i="16"/>
  <c r="AM119" i="9"/>
  <c r="AM63" i="16"/>
  <c r="AD121" i="9"/>
  <c r="S93" i="9"/>
  <c r="V45" i="28"/>
  <c r="AN23" i="17"/>
  <c r="AN52" i="14"/>
  <c r="AC125" i="9"/>
  <c r="AM120" i="9"/>
  <c r="AN24" i="9"/>
  <c r="T54" i="14"/>
  <c r="AC91" i="14"/>
  <c r="T121" i="9"/>
  <c r="AF37" i="28"/>
  <c r="AD16" i="17"/>
  <c r="AC57" i="16"/>
  <c r="AM7" i="9"/>
  <c r="AM26" i="17"/>
  <c r="AN31" i="16"/>
  <c r="S35" i="16"/>
  <c r="T42" i="16"/>
  <c r="AM88" i="9"/>
  <c r="AN46" i="9"/>
  <c r="T13" i="28"/>
  <c r="AN45" i="9"/>
  <c r="S7" i="28"/>
  <c r="AG67" i="28"/>
  <c r="AD68" i="14"/>
  <c r="S71" i="16"/>
  <c r="AD79" i="9"/>
  <c r="T16" i="17"/>
  <c r="AN11" i="17"/>
  <c r="AN15" i="16"/>
  <c r="AN67" i="9"/>
  <c r="AR72" i="28"/>
  <c r="AN24" i="28"/>
  <c r="AC12" i="14"/>
  <c r="AC49" i="17"/>
  <c r="T42" i="9"/>
  <c r="S28" i="9"/>
  <c r="T46" i="17"/>
  <c r="AN54" i="14"/>
  <c r="AN77" i="16"/>
  <c r="AN24" i="17"/>
  <c r="T74" i="9"/>
  <c r="AC64" i="14"/>
  <c r="AD10" i="28"/>
  <c r="AN74" i="16"/>
  <c r="AM40" i="16"/>
  <c r="AP70" i="28"/>
  <c r="AP75" i="28"/>
  <c r="AD64" i="14"/>
  <c r="AD7" i="17"/>
  <c r="AN57" i="16"/>
  <c r="AC9" i="17"/>
  <c r="AD18" i="17"/>
  <c r="AD86" i="14"/>
  <c r="AD14" i="17"/>
  <c r="S124" i="9"/>
  <c r="AN65" i="14"/>
  <c r="AM106" i="9"/>
  <c r="AN10" i="9"/>
  <c r="AM47" i="9"/>
  <c r="S26" i="14"/>
  <c r="T97" i="9"/>
  <c r="AG63" i="28"/>
  <c r="AM10" i="17"/>
  <c r="AC11" i="16"/>
  <c r="AG70" i="28"/>
  <c r="AM84" i="9"/>
  <c r="AN76" i="9"/>
  <c r="AM30" i="17"/>
  <c r="T13" i="17"/>
  <c r="AM63" i="9"/>
  <c r="AM104" i="9"/>
  <c r="AD31" i="9"/>
  <c r="AC47" i="9"/>
  <c r="AD25" i="16"/>
  <c r="AN15" i="9"/>
  <c r="AN42" i="9"/>
  <c r="AD48" i="17"/>
  <c r="S20" i="17"/>
  <c r="AM71" i="9"/>
  <c r="AM63" i="14"/>
  <c r="AC17" i="14"/>
  <c r="AN103" i="9"/>
  <c r="S33" i="17"/>
  <c r="AC18" i="14"/>
  <c r="AC46" i="9"/>
  <c r="S73" i="14"/>
  <c r="AD72" i="14"/>
  <c r="AC16" i="28"/>
  <c r="AN11" i="9"/>
  <c r="AD70" i="9"/>
  <c r="S55" i="9"/>
  <c r="AM45" i="16"/>
  <c r="AM92" i="9"/>
  <c r="AM59" i="16"/>
  <c r="S27" i="9"/>
  <c r="AC29" i="16"/>
  <c r="AD13" i="28"/>
  <c r="AC25" i="14"/>
  <c r="AN28" i="16"/>
  <c r="AD89" i="9"/>
  <c r="T91" i="9"/>
  <c r="AM47" i="17"/>
  <c r="S52" i="16"/>
  <c r="AC17" i="9"/>
  <c r="T33" i="9"/>
  <c r="AC44" i="9"/>
  <c r="T14" i="9"/>
  <c r="AF78" i="28"/>
  <c r="AM23" i="28"/>
  <c r="AD33" i="14"/>
  <c r="AC80" i="14"/>
  <c r="AD28" i="28"/>
  <c r="AC19" i="17"/>
  <c r="T11" i="28"/>
  <c r="AN89" i="14"/>
  <c r="S47" i="9"/>
  <c r="AC45" i="9"/>
  <c r="AM37" i="17"/>
  <c r="AC40" i="9"/>
  <c r="AD39" i="9"/>
  <c r="AD71" i="9"/>
  <c r="AN37" i="9"/>
  <c r="AC38" i="16"/>
  <c r="AC18" i="9"/>
  <c r="AF64" i="28"/>
  <c r="AD85" i="14"/>
  <c r="AM38" i="9"/>
  <c r="AM31" i="9"/>
  <c r="AN47" i="14"/>
  <c r="T7" i="17"/>
  <c r="AD97" i="9"/>
  <c r="AM70" i="14"/>
  <c r="AR75" i="28"/>
  <c r="AD54" i="9"/>
  <c r="T52" i="16"/>
  <c r="AG50" i="28"/>
  <c r="AN46" i="14"/>
  <c r="AF61" i="28"/>
  <c r="AD32" i="17"/>
  <c r="S46" i="14"/>
  <c r="S82" i="9"/>
  <c r="S57" i="14"/>
  <c r="AC23" i="9"/>
  <c r="AM69" i="9"/>
  <c r="AN23" i="28"/>
  <c r="AC87" i="14"/>
  <c r="T15" i="9"/>
  <c r="S53" i="16"/>
  <c r="AD60" i="14"/>
  <c r="AC20" i="9"/>
  <c r="AN106" i="9"/>
  <c r="AD20" i="28"/>
  <c r="S43" i="16"/>
  <c r="AD78" i="9"/>
  <c r="T24" i="16"/>
  <c r="AN67" i="16"/>
  <c r="AC9" i="14"/>
  <c r="AN39" i="17"/>
  <c r="AN57" i="14"/>
  <c r="AD33" i="9"/>
  <c r="S91" i="9"/>
  <c r="AM11" i="14"/>
  <c r="AG49" i="28"/>
  <c r="T48" i="14"/>
  <c r="V58" i="28"/>
  <c r="V53" i="28"/>
  <c r="S121" i="9"/>
  <c r="AC70" i="9"/>
  <c r="AC22" i="17"/>
  <c r="AN41" i="14"/>
  <c r="AC35" i="9"/>
  <c r="AM14" i="16"/>
  <c r="T23" i="9"/>
  <c r="AM31" i="16"/>
  <c r="AD56" i="9"/>
  <c r="AN64" i="14"/>
  <c r="AG75" i="28"/>
  <c r="AC122" i="9"/>
  <c r="S24" i="14"/>
  <c r="AD50" i="17"/>
  <c r="AC16" i="17"/>
  <c r="V55" i="28"/>
  <c r="AM44" i="17"/>
  <c r="T115" i="9"/>
  <c r="AC78" i="14"/>
  <c r="T69" i="14"/>
  <c r="AQ76" i="28"/>
  <c r="AP42" i="28"/>
  <c r="V64" i="28"/>
  <c r="AM16" i="9"/>
  <c r="AC20" i="28"/>
  <c r="AH78" i="28"/>
  <c r="AC78" i="16"/>
  <c r="AD42" i="14"/>
  <c r="T22" i="16"/>
  <c r="AM10" i="14"/>
  <c r="AP58" i="28"/>
  <c r="S64" i="16"/>
  <c r="S63" i="16"/>
  <c r="S70" i="14"/>
  <c r="AM27" i="14"/>
  <c r="AD120" i="9"/>
  <c r="T29" i="16"/>
  <c r="W50" i="28"/>
  <c r="AD53" i="9"/>
  <c r="T41" i="9"/>
  <c r="S45" i="14"/>
  <c r="AC42" i="17"/>
  <c r="AC34" i="16"/>
  <c r="AC67" i="9"/>
  <c r="AM26" i="16"/>
  <c r="S7" i="9"/>
  <c r="AM35" i="14"/>
  <c r="AD44" i="16"/>
  <c r="AN34" i="16"/>
  <c r="AM48" i="14"/>
  <c r="S17" i="28"/>
  <c r="AD47" i="14"/>
  <c r="AM69" i="14"/>
  <c r="AF49" i="28"/>
  <c r="AH80" i="28"/>
  <c r="AC105" i="9"/>
  <c r="AC107" i="9"/>
  <c r="AM39" i="14"/>
  <c r="S38" i="14"/>
  <c r="T27" i="16"/>
  <c r="T8" i="28"/>
  <c r="AF71" i="28"/>
  <c r="AC92" i="14"/>
  <c r="AD44" i="17"/>
  <c r="AD77" i="16"/>
  <c r="AN17" i="16"/>
  <c r="AC42" i="14"/>
  <c r="T20" i="17"/>
  <c r="AM20" i="9"/>
  <c r="AM11" i="17"/>
  <c r="S33" i="9"/>
  <c r="T59" i="14"/>
  <c r="AD107" i="9"/>
  <c r="AD44" i="9"/>
  <c r="AN71" i="9"/>
  <c r="AM57" i="16"/>
  <c r="T18" i="28"/>
  <c r="V54" i="28"/>
  <c r="AC31" i="28"/>
  <c r="AM13" i="9"/>
  <c r="AN50" i="9"/>
  <c r="AN115" i="9"/>
  <c r="AD33" i="17"/>
  <c r="AM15" i="14"/>
  <c r="S12" i="16"/>
  <c r="S95" i="14"/>
  <c r="AM60" i="9"/>
  <c r="T26" i="17"/>
  <c r="AP80" i="28"/>
  <c r="AN27" i="9"/>
  <c r="AD30" i="28"/>
  <c r="T37" i="17"/>
  <c r="S73" i="16"/>
  <c r="AF48" i="28"/>
  <c r="AP59" i="28"/>
  <c r="AM49" i="17"/>
  <c r="AC32" i="16"/>
  <c r="S27" i="17"/>
  <c r="X74" i="28"/>
  <c r="AC94" i="9"/>
  <c r="T54" i="9"/>
  <c r="AN9" i="9"/>
  <c r="AN44" i="14"/>
  <c r="V70" i="28"/>
  <c r="T45" i="17"/>
  <c r="AD34" i="9"/>
  <c r="T98" i="9"/>
  <c r="AM30" i="14"/>
  <c r="AD12" i="28"/>
  <c r="AM58" i="14"/>
  <c r="W43" i="28"/>
  <c r="AN114" i="9"/>
  <c r="AN100" i="9"/>
  <c r="AC35" i="14"/>
  <c r="AM20" i="28"/>
  <c r="AM12" i="28"/>
  <c r="AN125" i="9"/>
  <c r="T77" i="9"/>
  <c r="AM64" i="14"/>
  <c r="W55" i="28"/>
  <c r="T55" i="14"/>
  <c r="AD32" i="9"/>
  <c r="AC33" i="17"/>
  <c r="S16" i="17"/>
  <c r="AD83" i="14"/>
  <c r="AG60" i="28"/>
  <c r="AF53" i="28"/>
  <c r="T105" i="9"/>
  <c r="T75" i="14"/>
  <c r="X77" i="28"/>
  <c r="AN107" i="9"/>
  <c r="AM118" i="9"/>
  <c r="AR74" i="28"/>
  <c r="AD52" i="14"/>
  <c r="AQ44" i="28"/>
  <c r="AN25" i="28"/>
  <c r="S94" i="14"/>
  <c r="AC46" i="16"/>
  <c r="AD12" i="17"/>
  <c r="S26" i="16"/>
  <c r="T32" i="17"/>
  <c r="AC44" i="17"/>
  <c r="AD75" i="9"/>
  <c r="AF60" i="28"/>
  <c r="AQ69" i="28"/>
  <c r="S114" i="9"/>
  <c r="AC30" i="28"/>
  <c r="AQ43" i="28"/>
  <c r="S87" i="14"/>
  <c r="T49" i="16"/>
  <c r="AQ40" i="28"/>
  <c r="W77" i="28"/>
  <c r="T76" i="14"/>
  <c r="AC54" i="9"/>
  <c r="S39" i="9"/>
  <c r="T15" i="17"/>
  <c r="AM19" i="28"/>
  <c r="AM44" i="9"/>
  <c r="AN71" i="14"/>
  <c r="AM68" i="16"/>
  <c r="AR70" i="28"/>
  <c r="S37" i="17"/>
  <c r="S56" i="16"/>
  <c r="T26" i="14"/>
  <c r="AC35" i="16"/>
  <c r="AD29" i="17"/>
  <c r="AM65" i="14"/>
  <c r="S42" i="14"/>
  <c r="AC86" i="14"/>
  <c r="AD95" i="14"/>
  <c r="AM70" i="9"/>
  <c r="AM60" i="14"/>
  <c r="AC27" i="16"/>
  <c r="AM79" i="9"/>
  <c r="AM49" i="9"/>
  <c r="S15" i="17"/>
  <c r="AC50" i="16"/>
  <c r="AM37" i="14"/>
  <c r="AC31" i="17"/>
  <c r="T60" i="14"/>
  <c r="T35" i="9"/>
  <c r="AD48" i="14"/>
  <c r="AM9" i="28"/>
  <c r="AN18" i="17"/>
  <c r="AC91" i="9"/>
  <c r="AN76" i="14"/>
  <c r="V68" i="28"/>
  <c r="S68" i="16"/>
  <c r="AG40" i="28"/>
  <c r="S108" i="9"/>
  <c r="AR79" i="28"/>
  <c r="AD57" i="9"/>
  <c r="T32" i="14"/>
  <c r="AC38" i="9"/>
  <c r="AD25" i="9"/>
  <c r="AM35" i="28"/>
  <c r="T49" i="17"/>
  <c r="AM13" i="16"/>
  <c r="AP38" i="28"/>
  <c r="AD26" i="17"/>
  <c r="AC71" i="16"/>
  <c r="S14" i="16"/>
  <c r="S49" i="16"/>
  <c r="AC13" i="17"/>
  <c r="V59" i="28"/>
  <c r="AC28" i="9"/>
  <c r="AC53" i="9"/>
  <c r="S60" i="9"/>
  <c r="AM17" i="16"/>
  <c r="AC31" i="14"/>
  <c r="T114" i="9"/>
  <c r="AM85" i="14"/>
  <c r="S23" i="9"/>
  <c r="AD43" i="17"/>
  <c r="AC79" i="14"/>
  <c r="AD26" i="28"/>
  <c r="T64" i="16"/>
  <c r="T71" i="14"/>
  <c r="T31" i="14"/>
  <c r="T63" i="9"/>
  <c r="AC47" i="16"/>
  <c r="AC53" i="14"/>
  <c r="AM39" i="17"/>
  <c r="AN83" i="14"/>
  <c r="S35" i="14"/>
  <c r="AN92" i="14"/>
  <c r="S48" i="14"/>
  <c r="T43" i="17"/>
  <c r="S54" i="9"/>
  <c r="AD27" i="9"/>
  <c r="AD41" i="14"/>
  <c r="AN12" i="9"/>
  <c r="AM11" i="16"/>
  <c r="S65" i="14"/>
  <c r="AM23" i="17"/>
  <c r="T8" i="14"/>
  <c r="AN32" i="28"/>
  <c r="AC26" i="9"/>
  <c r="S14" i="9"/>
  <c r="AN35" i="28"/>
  <c r="AD67" i="9"/>
  <c r="AC74" i="14"/>
  <c r="S35" i="28"/>
  <c r="AC24" i="9"/>
  <c r="AN33" i="14"/>
  <c r="AQ68" i="28"/>
  <c r="AC33" i="14"/>
  <c r="T30" i="14"/>
  <c r="AN20" i="14"/>
  <c r="X68" i="28"/>
  <c r="T45" i="16"/>
  <c r="AD56" i="14"/>
  <c r="AC48" i="16"/>
  <c r="AF40" i="28"/>
  <c r="W73" i="28"/>
  <c r="AN74" i="14"/>
  <c r="AC88" i="9"/>
  <c r="S17" i="9"/>
  <c r="AM76" i="16"/>
  <c r="AN75" i="14"/>
  <c r="AR76" i="28"/>
  <c r="AQ67" i="28"/>
  <c r="AM9" i="17"/>
  <c r="AD40" i="17"/>
  <c r="AC94" i="14"/>
  <c r="AC93" i="9"/>
  <c r="AN29" i="14"/>
  <c r="V41" i="28"/>
  <c r="AM39" i="9"/>
  <c r="AN8" i="14"/>
  <c r="S10" i="14"/>
  <c r="AD19" i="16"/>
  <c r="AM62" i="14"/>
  <c r="AQ41" i="28"/>
  <c r="T14" i="14"/>
  <c r="AN79" i="14"/>
  <c r="AN34" i="9"/>
  <c r="AC114" i="9"/>
  <c r="AG76" i="28"/>
  <c r="AN120" i="9"/>
  <c r="T68" i="16"/>
  <c r="AD12" i="9"/>
  <c r="AM117" i="9"/>
  <c r="W57" i="28"/>
  <c r="AD37" i="14"/>
  <c r="AD35" i="28"/>
  <c r="T46" i="14"/>
  <c r="S19" i="9"/>
  <c r="AM8" i="9"/>
  <c r="AN48" i="17"/>
  <c r="AC121" i="9"/>
  <c r="T9" i="17"/>
  <c r="AG46" i="28"/>
  <c r="AN60" i="14"/>
  <c r="V44" i="28"/>
  <c r="AN84" i="9"/>
  <c r="AM114" i="9"/>
  <c r="AD42" i="17"/>
  <c r="AN58" i="14"/>
  <c r="T84" i="14"/>
  <c r="T78" i="16"/>
  <c r="AD31" i="14"/>
  <c r="AF46" i="28"/>
  <c r="AD48" i="16"/>
  <c r="S79" i="16"/>
  <c r="AN73" i="14"/>
  <c r="T18" i="17"/>
  <c r="T104" i="9"/>
  <c r="AG68" i="9"/>
  <c r="AM40" i="17"/>
  <c r="AD60" i="9"/>
  <c r="AD22" i="28"/>
  <c r="AH76" i="28"/>
  <c r="AM27" i="28"/>
  <c r="AN40" i="17"/>
  <c r="W44" i="28"/>
  <c r="W46" i="28"/>
  <c r="AD79" i="16"/>
  <c r="AN62" i="14"/>
  <c r="T25" i="17"/>
  <c r="AG57" i="28"/>
  <c r="AM25" i="9"/>
  <c r="AD52" i="16"/>
  <c r="S40" i="17"/>
  <c r="T50" i="16"/>
  <c r="T23" i="16"/>
  <c r="AD115" i="9"/>
  <c r="S74" i="9"/>
  <c r="AN17" i="9"/>
  <c r="AD7" i="16"/>
  <c r="AM46" i="14"/>
  <c r="AN42" i="17"/>
  <c r="AN79" i="16"/>
  <c r="AD38" i="9"/>
  <c r="AM95" i="14"/>
  <c r="AM56" i="14"/>
  <c r="AN63" i="9"/>
  <c r="AN85" i="9"/>
  <c r="AG52" i="28"/>
  <c r="AD8" i="9"/>
  <c r="S93" i="14"/>
  <c r="T82" i="14"/>
  <c r="AM84" i="14"/>
  <c r="AR69" i="28"/>
  <c r="AD62" i="16"/>
  <c r="T48" i="9"/>
  <c r="AG39" i="28"/>
  <c r="AN38" i="14"/>
  <c r="AD30" i="16"/>
  <c r="S94" i="9"/>
  <c r="AD10" i="14"/>
  <c r="T9" i="28"/>
  <c r="S104" i="9"/>
  <c r="T61" i="16"/>
  <c r="AN65" i="16"/>
  <c r="W40" i="28"/>
  <c r="S15" i="9"/>
  <c r="S72" i="9"/>
  <c r="S13" i="9"/>
  <c r="AM8" i="16"/>
  <c r="AD32" i="28"/>
  <c r="S72" i="14"/>
  <c r="AN15" i="28"/>
  <c r="AQ58" i="28"/>
  <c r="AC45" i="14"/>
  <c r="S8" i="16"/>
  <c r="AC56" i="16"/>
  <c r="T75" i="9"/>
  <c r="AC49" i="16"/>
  <c r="T54" i="16"/>
  <c r="W62" i="28"/>
  <c r="AD32" i="14"/>
  <c r="AN54" i="9"/>
  <c r="AC69" i="16"/>
  <c r="AD14" i="14"/>
  <c r="W49" i="28"/>
  <c r="T38" i="14"/>
  <c r="AN74" i="9"/>
  <c r="T22" i="17"/>
  <c r="S17" i="16"/>
  <c r="AM78" i="14"/>
  <c r="AC59" i="9"/>
  <c r="W37" i="28"/>
  <c r="W65" i="28"/>
  <c r="T31" i="16"/>
  <c r="T109" i="9"/>
  <c r="T12" i="17"/>
  <c r="AN52" i="9"/>
  <c r="S83" i="9"/>
  <c r="T107" i="9"/>
  <c r="AN23" i="16"/>
  <c r="AD74" i="16"/>
  <c r="AD25" i="17"/>
  <c r="AC123" i="9"/>
  <c r="AD17" i="28"/>
  <c r="S69" i="16"/>
  <c r="AD77" i="14"/>
  <c r="AQ46" i="28"/>
  <c r="AC78" i="9"/>
  <c r="AG64" i="28"/>
  <c r="AM109" i="9"/>
  <c r="AH74" i="28"/>
  <c r="AD91" i="14"/>
  <c r="AN20" i="16"/>
  <c r="AQ60" i="28"/>
  <c r="T56" i="16"/>
  <c r="T35" i="28"/>
  <c r="S18" i="9"/>
  <c r="AH70" i="28"/>
  <c r="AD57" i="16"/>
  <c r="S28" i="16"/>
  <c r="S86" i="9"/>
  <c r="AM58" i="9"/>
  <c r="AN38" i="16"/>
  <c r="X70" i="28"/>
  <c r="AC112" i="9"/>
  <c r="AM30" i="16"/>
  <c r="T56" i="9"/>
  <c r="S13" i="14"/>
  <c r="W72" i="28"/>
  <c r="T23" i="28"/>
  <c r="W79" i="28"/>
  <c r="AN18" i="14"/>
  <c r="AD80" i="14"/>
  <c r="AD71" i="14"/>
  <c r="AD45" i="9"/>
  <c r="AM20" i="16"/>
  <c r="AN20" i="9"/>
  <c r="AD49" i="17"/>
  <c r="AQ74" i="28"/>
  <c r="S19" i="14"/>
  <c r="V73" i="28"/>
  <c r="AN80" i="14"/>
  <c r="AN15" i="14"/>
  <c r="AD30" i="9"/>
  <c r="T16" i="28"/>
  <c r="S31" i="16"/>
  <c r="AM45" i="9"/>
  <c r="AD27" i="28"/>
  <c r="AD7" i="28"/>
  <c r="T73" i="16"/>
  <c r="AG55" i="28"/>
  <c r="AC25" i="28"/>
  <c r="S29" i="28"/>
  <c r="S10" i="17"/>
  <c r="S39" i="16"/>
  <c r="AM14" i="17"/>
  <c r="S10" i="9"/>
  <c r="AC18" i="17"/>
  <c r="AC102" i="9"/>
  <c r="AQ73" i="28"/>
  <c r="S38" i="16"/>
  <c r="AN25" i="14"/>
  <c r="AQ48" i="28"/>
  <c r="AC82" i="14"/>
  <c r="T50" i="14"/>
  <c r="AC7" i="17"/>
  <c r="AN13" i="28"/>
  <c r="AC89" i="14"/>
  <c r="T24" i="9"/>
  <c r="AH79" i="28"/>
  <c r="T47" i="14"/>
  <c r="AD20" i="9"/>
  <c r="T53" i="16"/>
  <c r="W53" i="28"/>
  <c r="AN44" i="9"/>
  <c r="T31" i="17"/>
  <c r="S24" i="28"/>
  <c r="AM19" i="17"/>
  <c r="AN93" i="9"/>
  <c r="AN24" i="16"/>
  <c r="S34" i="28"/>
  <c r="S80" i="9"/>
  <c r="T10" i="17"/>
  <c r="S15" i="16"/>
  <c r="AC42" i="9"/>
  <c r="AM54" i="9"/>
  <c r="AC8" i="9"/>
  <c r="AN7" i="14"/>
  <c r="S48" i="17"/>
  <c r="AD18" i="16"/>
  <c r="W69" i="28"/>
  <c r="T116" i="9"/>
  <c r="S30" i="28"/>
  <c r="AM29" i="14"/>
  <c r="AH68" i="28"/>
  <c r="AN24" i="14"/>
  <c r="S78" i="16"/>
  <c r="T34" i="16"/>
  <c r="AQ77" i="28"/>
  <c r="T32" i="16"/>
  <c r="AC75" i="9"/>
  <c r="AC76" i="16"/>
  <c r="AD72" i="16"/>
  <c r="AM38" i="17"/>
  <c r="V80" i="28"/>
  <c r="AD79" i="14"/>
  <c r="AN110" i="9"/>
  <c r="AM74" i="9"/>
  <c r="AD13" i="16"/>
  <c r="T50" i="17"/>
  <c r="AC15" i="14"/>
  <c r="AC57" i="9"/>
  <c r="AD14" i="28"/>
  <c r="S25" i="9"/>
  <c r="T28" i="9"/>
  <c r="W56" i="28"/>
  <c r="W39" i="28"/>
  <c r="T17" i="14"/>
  <c r="T8" i="16"/>
  <c r="T38" i="9"/>
  <c r="AM26" i="14"/>
  <c r="T9" i="14"/>
  <c r="T28" i="16"/>
  <c r="AN13" i="9"/>
  <c r="AC87" i="9"/>
  <c r="T99" i="9"/>
  <c r="S32" i="14"/>
  <c r="T15" i="16"/>
  <c r="AC48" i="17"/>
  <c r="AC9" i="9"/>
  <c r="AN32" i="14"/>
  <c r="S26" i="9"/>
  <c r="W64" i="28"/>
  <c r="AM102" i="9"/>
  <c r="AD47" i="17"/>
  <c r="AC65" i="9"/>
  <c r="S110" i="9"/>
  <c r="AP40" i="28"/>
  <c r="AD88" i="14"/>
  <c r="AC14" i="28"/>
  <c r="AN63" i="14"/>
  <c r="AC38" i="14"/>
  <c r="AN44" i="17"/>
  <c r="T93" i="9"/>
  <c r="AN7" i="16"/>
  <c r="AD28" i="17"/>
  <c r="AM62" i="16"/>
  <c r="AN45" i="17"/>
  <c r="AQ49" i="28"/>
  <c r="T16" i="9"/>
  <c r="T88" i="14"/>
  <c r="T90" i="9"/>
  <c r="AN94" i="14"/>
  <c r="T62" i="9"/>
  <c r="AN70" i="9"/>
  <c r="AM24" i="16"/>
  <c r="AN112" i="9"/>
  <c r="AQ70" i="28"/>
  <c r="T53" i="14"/>
  <c r="AM48" i="16"/>
  <c r="AQ37" i="28"/>
  <c r="AD8" i="28"/>
  <c r="T44" i="16"/>
  <c r="AD58" i="14"/>
  <c r="V60" i="28"/>
  <c r="AN27" i="28"/>
  <c r="V37" i="28"/>
  <c r="S13" i="28"/>
  <c r="AP57" i="28"/>
  <c r="AD33" i="28"/>
  <c r="W74" i="28"/>
  <c r="AM115" i="9"/>
  <c r="W68" i="28"/>
  <c r="S76" i="16"/>
  <c r="S49" i="14"/>
  <c r="AD55" i="16"/>
  <c r="X75" i="28"/>
  <c r="T11" i="16"/>
  <c r="AF42" i="28"/>
  <c r="AC37" i="9"/>
  <c r="AN68" i="14"/>
  <c r="S98" i="9"/>
  <c r="AD39" i="14"/>
  <c r="AN13" i="16"/>
  <c r="T77" i="16"/>
  <c r="V71" i="28"/>
  <c r="AD32" i="16"/>
  <c r="AH69" i="28"/>
  <c r="S12" i="14"/>
  <c r="AH67" i="28"/>
  <c r="W41" i="28"/>
  <c r="AD22" i="9"/>
  <c r="AQ54" i="28"/>
  <c r="X78" i="28"/>
  <c r="AD78" i="16"/>
  <c r="AD72" i="9"/>
  <c r="T123" i="9"/>
  <c r="AD122" i="9"/>
  <c r="AQ64" i="28"/>
  <c r="AN117" i="9"/>
  <c r="AC68" i="16"/>
  <c r="X67" i="28"/>
  <c r="AN12" i="28"/>
  <c r="AD80" i="9"/>
  <c r="AC41" i="17"/>
  <c r="AR78" i="28"/>
  <c r="T70" i="14"/>
  <c r="AC84" i="14"/>
  <c r="S50" i="17"/>
  <c r="T91" i="14"/>
  <c r="AN39" i="14"/>
  <c r="AC57" i="14"/>
  <c r="AP56" i="28"/>
  <c r="AD73" i="16"/>
  <c r="AM71" i="14"/>
  <c r="S71" i="14"/>
  <c r="AD28" i="16"/>
  <c r="AN17" i="28"/>
  <c r="AD118" i="9"/>
  <c r="AM18" i="28"/>
  <c r="AM46" i="9"/>
  <c r="AC37" i="17"/>
  <c r="T74" i="16"/>
  <c r="AN89" i="9"/>
  <c r="AM28" i="17"/>
  <c r="AD125" i="9"/>
  <c r="AC47" i="14"/>
  <c r="AM110" i="9"/>
  <c r="T68" i="14"/>
  <c r="V43" i="28"/>
  <c r="S79" i="14"/>
  <c r="T42" i="14"/>
  <c r="AD54" i="16"/>
  <c r="AD18" i="9"/>
  <c r="S119" i="9"/>
  <c r="X73" i="28"/>
  <c r="T22" i="28"/>
  <c r="T39" i="9"/>
  <c r="T24" i="28"/>
  <c r="S33" i="16"/>
  <c r="AM16" i="16"/>
  <c r="AN82" i="14"/>
  <c r="AD7" i="9"/>
  <c r="AN18" i="16"/>
  <c r="AN92" i="9"/>
  <c r="T65" i="16"/>
  <c r="AQ56" i="28"/>
  <c r="AD18" i="28"/>
  <c r="AG38" i="28"/>
  <c r="AQ63" i="28"/>
  <c r="T117" i="9"/>
  <c r="AC59" i="16"/>
  <c r="AD85" i="9"/>
  <c r="AN90" i="14"/>
  <c r="AN23" i="14"/>
  <c r="S30" i="9"/>
  <c r="AN68" i="9"/>
  <c r="X71" i="28"/>
  <c r="AD64" i="16"/>
  <c r="AQ47" i="28"/>
  <c r="AC62" i="14"/>
  <c r="T44" i="14"/>
  <c r="AC99" i="9"/>
  <c r="S49" i="9"/>
  <c r="AC73" i="16"/>
  <c r="S46" i="17"/>
  <c r="AD46" i="9"/>
  <c r="AG73" i="28"/>
  <c r="AC68" i="14"/>
  <c r="T45" i="9"/>
  <c r="AN99" i="9"/>
  <c r="AD35" i="9"/>
  <c r="AQ52" i="28"/>
  <c r="AR73" i="28"/>
  <c r="AD50" i="16"/>
  <c r="AC37" i="14"/>
  <c r="AG53" i="28"/>
  <c r="AM13" i="28"/>
  <c r="AN46" i="16"/>
  <c r="T47" i="9"/>
  <c r="S92" i="9"/>
  <c r="AC24" i="16"/>
  <c r="AQ79" i="28"/>
  <c r="T40" i="16"/>
  <c r="AD104" i="9"/>
  <c r="T94" i="9"/>
  <c r="AN69" i="9"/>
  <c r="T32" i="9"/>
  <c r="AD69" i="9"/>
  <c r="S55" i="16"/>
  <c r="T30" i="16"/>
  <c r="AD13" i="17"/>
  <c r="AN77" i="14"/>
  <c r="AD41" i="16"/>
  <c r="AN60" i="16"/>
  <c r="S75" i="14"/>
  <c r="AN12" i="17"/>
  <c r="S79" i="9"/>
  <c r="AD13" i="9"/>
  <c r="AQ38" i="28"/>
  <c r="AD108" i="9"/>
  <c r="S16" i="14"/>
  <c r="W60" i="28"/>
  <c r="AC9" i="16"/>
  <c r="X80" i="28"/>
  <c r="AM41" i="16"/>
  <c r="AN19" i="28"/>
  <c r="AD40" i="16"/>
  <c r="AP73" i="28"/>
  <c r="T40" i="9"/>
  <c r="T20" i="16"/>
  <c r="T24" i="14"/>
  <c r="S52" i="9"/>
  <c r="T11" i="9"/>
  <c r="AD53" i="14"/>
  <c r="T67" i="14"/>
  <c r="S12" i="9"/>
  <c r="W59" i="28"/>
  <c r="AD23" i="28"/>
  <c r="T119" i="9"/>
  <c r="AN34" i="17"/>
  <c r="AM112" i="9"/>
  <c r="AD50" i="9"/>
  <c r="T94" i="14"/>
  <c r="W58" i="28"/>
  <c r="AM65" i="16"/>
  <c r="S27" i="16"/>
  <c r="AG45" i="28"/>
  <c r="W63" i="28"/>
  <c r="AC95" i="9"/>
  <c r="AR71" i="28"/>
  <c r="AC44" i="14"/>
  <c r="AD22" i="16"/>
  <c r="AG47" i="28"/>
  <c r="T34" i="28"/>
  <c r="AD31" i="17"/>
  <c r="AM59" i="14"/>
  <c r="S88" i="14"/>
  <c r="AM28" i="28"/>
  <c r="AD124" i="9"/>
  <c r="AC109" i="9"/>
  <c r="AN61" i="9"/>
  <c r="AC23" i="14"/>
  <c r="AG48" i="28"/>
  <c r="AC82" i="9"/>
  <c r="AC40" i="17"/>
  <c r="AN113" i="9"/>
  <c r="S50" i="14"/>
  <c r="T13" i="16"/>
  <c r="AG78" i="28"/>
  <c r="S60" i="14"/>
  <c r="T27" i="28"/>
  <c r="T16" i="14"/>
  <c r="AN58" i="16"/>
  <c r="AP61" i="28"/>
  <c r="AR77" i="28"/>
  <c r="T65" i="9"/>
  <c r="AD23" i="16"/>
  <c r="S31" i="14"/>
  <c r="AG42" i="28"/>
  <c r="T33" i="28"/>
  <c r="S32" i="17"/>
  <c r="AD86" i="9"/>
  <c r="T18" i="9"/>
  <c r="AC56" i="14"/>
  <c r="S11" i="16"/>
  <c r="AM108" i="9"/>
  <c r="AD15" i="17"/>
  <c r="T7" i="9"/>
  <c r="AD114" i="9"/>
  <c r="AN29" i="28"/>
  <c r="AN20" i="17"/>
  <c r="AC22" i="28"/>
  <c r="AQ75" i="28"/>
  <c r="AF59" i="28"/>
  <c r="S22" i="14"/>
  <c r="T17" i="16"/>
  <c r="AD26" i="16"/>
  <c r="T73" i="9"/>
  <c r="T61" i="9"/>
  <c r="AM113" i="9"/>
  <c r="W61" i="28"/>
  <c r="T46" i="16"/>
  <c r="AN27" i="17"/>
  <c r="S28" i="28"/>
  <c r="AM28" i="16"/>
  <c r="T60" i="16"/>
  <c r="AG74" i="28"/>
  <c r="AM64" i="9"/>
  <c r="AG77" i="28"/>
  <c r="T82" i="9"/>
  <c r="AN14" i="9"/>
  <c r="AQ61" i="28"/>
  <c r="AM73" i="14"/>
  <c r="AN116" i="9"/>
  <c r="AD17" i="14"/>
  <c r="AC24" i="14"/>
  <c r="AN55" i="16"/>
  <c r="W52" i="28"/>
  <c r="T58" i="14"/>
  <c r="T18" i="16"/>
  <c r="AN16" i="17"/>
  <c r="AM40" i="9"/>
  <c r="T28" i="28"/>
  <c r="AM89" i="14"/>
  <c r="AD14" i="16"/>
  <c r="T52" i="14"/>
  <c r="AM23" i="14"/>
  <c r="AN47" i="16"/>
  <c r="AN26" i="14"/>
  <c r="T92" i="9"/>
  <c r="AN16" i="14"/>
  <c r="AD19" i="9"/>
  <c r="AN9" i="17"/>
  <c r="T59" i="16"/>
  <c r="AN12" i="14"/>
  <c r="S43" i="14"/>
  <c r="AC70" i="16"/>
  <c r="AN11" i="14"/>
  <c r="AD9" i="28"/>
  <c r="AN28" i="28"/>
  <c r="T27" i="17"/>
  <c r="AM72" i="9"/>
  <c r="AD82" i="14"/>
  <c r="AM86" i="9"/>
  <c r="AD45" i="17"/>
  <c r="AD15" i="16"/>
  <c r="AD31" i="16"/>
  <c r="T61" i="14"/>
  <c r="S12" i="28"/>
  <c r="AN8" i="28"/>
  <c r="T22" i="9"/>
  <c r="AM35" i="17"/>
  <c r="AN80" i="16"/>
  <c r="AD103" i="9"/>
  <c r="S25" i="16"/>
  <c r="AM22" i="14"/>
  <c r="AD61" i="16"/>
  <c r="AC64" i="9"/>
  <c r="AN34" i="28"/>
  <c r="T25" i="14"/>
  <c r="S123" i="9"/>
  <c r="AM10" i="9"/>
  <c r="T27" i="14"/>
  <c r="AP41" i="28"/>
  <c r="AD17" i="17"/>
  <c r="AR80" i="28"/>
  <c r="AG58" i="28"/>
  <c r="S64" i="9"/>
  <c r="AC97" i="9"/>
  <c r="AD9" i="16"/>
  <c r="T39" i="16"/>
  <c r="W71" i="28"/>
  <c r="AD43" i="14"/>
  <c r="AN78" i="9"/>
  <c r="AD113" i="9"/>
  <c r="AN27" i="16"/>
  <c r="T43" i="9"/>
  <c r="AG68" i="28"/>
  <c r="AC62" i="16"/>
  <c r="T34" i="14"/>
  <c r="S30" i="16"/>
  <c r="AD27" i="14"/>
  <c r="AM44" i="14"/>
  <c r="T33" i="16"/>
  <c r="AN108" i="9"/>
  <c r="AH77" i="28"/>
  <c r="AC16" i="14"/>
  <c r="AQ57" i="28"/>
  <c r="S59" i="14"/>
  <c r="AM26" i="28"/>
  <c r="W76" i="28"/>
  <c r="S18" i="17"/>
  <c r="T41" i="14"/>
  <c r="AF70" i="28"/>
  <c r="S44" i="14"/>
  <c r="AD25" i="28"/>
  <c r="S47" i="17"/>
  <c r="AM50" i="9"/>
  <c r="T71" i="9"/>
  <c r="V40" i="28"/>
  <c r="AD110" i="9"/>
  <c r="AM101" i="9"/>
  <c r="AN38" i="17"/>
  <c r="S78" i="9"/>
  <c r="AM35" i="9"/>
  <c r="AC63" i="9"/>
  <c r="AD11" i="14"/>
  <c r="AN39" i="9"/>
  <c r="AN52" i="16"/>
  <c r="BU9" i="9" l="1"/>
  <c r="BT27" i="9"/>
  <c r="BA21" i="14"/>
  <c r="BJ24" i="9"/>
  <c r="J44" i="23"/>
  <c r="BA12" i="14"/>
  <c r="BA7" i="14"/>
  <c r="J18" i="24"/>
  <c r="J20" i="24" s="1"/>
  <c r="BT23" i="9"/>
  <c r="K53" i="24"/>
  <c r="BA24" i="14"/>
  <c r="K34" i="24"/>
  <c r="E34" i="24" s="1"/>
  <c r="D39" i="27" s="1"/>
  <c r="BT10" i="9"/>
  <c r="N34" i="29"/>
  <c r="F34" i="29" s="1"/>
  <c r="E80" i="27" s="1"/>
  <c r="BD10" i="28"/>
  <c r="K34" i="23"/>
  <c r="E34" i="23" s="1"/>
  <c r="D48" i="27" s="1"/>
  <c r="BA19" i="9"/>
  <c r="BT29" i="9"/>
  <c r="AZ13" i="14"/>
  <c r="J16" i="24"/>
  <c r="J17" i="29"/>
  <c r="BK29" i="9"/>
  <c r="BK23" i="9"/>
  <c r="BJ19" i="9"/>
  <c r="J35" i="23"/>
  <c r="K17" i="18"/>
  <c r="BT28" i="9"/>
  <c r="J54" i="23"/>
  <c r="J56" i="23" s="1"/>
  <c r="K43" i="24"/>
  <c r="E43" i="24" s="1"/>
  <c r="D40" i="27" s="1"/>
  <c r="AZ12" i="9"/>
  <c r="J16" i="23"/>
  <c r="BA10" i="9"/>
  <c r="J26" i="24"/>
  <c r="N36" i="29"/>
  <c r="N38" i="29" s="1"/>
  <c r="BU25" i="9"/>
  <c r="BJ25" i="9"/>
  <c r="BU18" i="9"/>
  <c r="BK22" i="9"/>
  <c r="K54" i="24"/>
  <c r="K56" i="24" s="1"/>
  <c r="BA16" i="28"/>
  <c r="BA9" i="9"/>
  <c r="BA13" i="28"/>
  <c r="K16" i="29"/>
  <c r="E16" i="29" s="1"/>
  <c r="D78" i="27" s="1"/>
  <c r="BA22" i="14"/>
  <c r="J26" i="25"/>
  <c r="O43" i="29"/>
  <c r="O44" i="29"/>
  <c r="BJ7" i="9"/>
  <c r="J8" i="23"/>
  <c r="BC7" i="28"/>
  <c r="M25" i="29"/>
  <c r="N27" i="29"/>
  <c r="BA25" i="14"/>
  <c r="K54" i="23"/>
  <c r="K56" i="23" s="1"/>
  <c r="BU28" i="9"/>
  <c r="K9" i="18"/>
  <c r="K11" i="18" s="1"/>
  <c r="BA25" i="9"/>
  <c r="BA10" i="14"/>
  <c r="BA8" i="9"/>
  <c r="BD14" i="28"/>
  <c r="K9" i="24"/>
  <c r="K11" i="24" s="1"/>
  <c r="BT14" i="9"/>
  <c r="BA11" i="17"/>
  <c r="AZ16" i="28"/>
  <c r="BD11" i="28"/>
  <c r="J8" i="25"/>
  <c r="J53" i="24"/>
  <c r="AZ11" i="17"/>
  <c r="K8" i="29"/>
  <c r="BA14" i="28"/>
  <c r="BA16" i="9"/>
  <c r="J53" i="23"/>
  <c r="BJ28" i="9"/>
  <c r="AZ23" i="9"/>
  <c r="K18" i="18"/>
  <c r="K20" i="18" s="1"/>
  <c r="AZ20" i="9"/>
  <c r="BU12" i="9"/>
  <c r="K18" i="23"/>
  <c r="K20" i="23" s="1"/>
  <c r="BA13" i="17"/>
  <c r="N25" i="29"/>
  <c r="F25" i="29" s="1"/>
  <c r="E79" i="27" s="1"/>
  <c r="BD7" i="28"/>
  <c r="K16" i="25"/>
  <c r="E16" i="25" s="1"/>
  <c r="D55" i="27" s="1"/>
  <c r="BU14" i="9"/>
  <c r="K52" i="24"/>
  <c r="E52" i="24" s="1"/>
  <c r="D41" i="27" s="1"/>
  <c r="N35" i="29"/>
  <c r="BU22" i="9"/>
  <c r="BK8" i="9"/>
  <c r="K8" i="18"/>
  <c r="BK30" i="9"/>
  <c r="AZ17" i="17"/>
  <c r="K17" i="29"/>
  <c r="K55" i="29" s="1"/>
  <c r="BT30" i="9"/>
  <c r="BU21" i="9"/>
  <c r="BA9" i="17"/>
  <c r="K26" i="24"/>
  <c r="E26" i="24" s="1"/>
  <c r="H38" i="27" s="1"/>
  <c r="BJ30" i="9"/>
  <c r="AZ17" i="14"/>
  <c r="BT9" i="9"/>
  <c r="N45" i="29"/>
  <c r="N47" i="29" s="1"/>
  <c r="K26" i="23"/>
  <c r="BK17" i="9"/>
  <c r="AZ14" i="9"/>
  <c r="BA29" i="9"/>
  <c r="BJ13" i="9"/>
  <c r="BJ8" i="9"/>
  <c r="J27" i="24"/>
  <c r="AZ22" i="14"/>
  <c r="BA8" i="14"/>
  <c r="AZ14" i="17"/>
  <c r="J25" i="25"/>
  <c r="AZ9" i="9"/>
  <c r="BJ14" i="9"/>
  <c r="AZ30" i="9"/>
  <c r="K35" i="24"/>
  <c r="BD12" i="28"/>
  <c r="BU26" i="9"/>
  <c r="BU29" i="9"/>
  <c r="BA14" i="9"/>
  <c r="K25" i="25"/>
  <c r="E25" i="25" s="1"/>
  <c r="D56" i="27" s="1"/>
  <c r="BA14" i="17"/>
  <c r="BU30" i="9"/>
  <c r="BA9" i="28"/>
  <c r="BJ17" i="9"/>
  <c r="J26" i="23"/>
  <c r="BA11" i="9"/>
  <c r="BK13" i="9"/>
  <c r="K16" i="18"/>
  <c r="E16" i="18" s="1"/>
  <c r="D30" i="27" s="1"/>
  <c r="BA30" i="9"/>
  <c r="BC12" i="28"/>
  <c r="AZ8" i="14"/>
  <c r="BK16" i="9"/>
  <c r="J17" i="25"/>
  <c r="BC11" i="28"/>
  <c r="AZ23" i="14"/>
  <c r="AZ19" i="9"/>
  <c r="J34" i="23"/>
  <c r="BK14" i="9"/>
  <c r="K44" i="23"/>
  <c r="BK24" i="9"/>
  <c r="K7" i="25"/>
  <c r="E7" i="25" s="1"/>
  <c r="D54" i="27" s="1"/>
  <c r="BA7" i="17"/>
  <c r="BT8" i="9"/>
  <c r="K9" i="23"/>
  <c r="K11" i="23" s="1"/>
  <c r="BU7" i="9"/>
  <c r="BK9" i="9"/>
  <c r="BJ10" i="9"/>
  <c r="J27" i="25"/>
  <c r="J29" i="25" s="1"/>
  <c r="AZ15" i="9"/>
  <c r="BT21" i="9"/>
  <c r="K43" i="23"/>
  <c r="E43" i="23" s="1"/>
  <c r="D49" i="27" s="1"/>
  <c r="BA24" i="9"/>
  <c r="K8" i="25"/>
  <c r="K27" i="23"/>
  <c r="K29" i="23" s="1"/>
  <c r="BU17" i="9"/>
  <c r="N44" i="29"/>
  <c r="J7" i="29"/>
  <c r="AZ15" i="28"/>
  <c r="M26" i="29"/>
  <c r="BA26" i="14"/>
  <c r="K36" i="24"/>
  <c r="K38" i="24" s="1"/>
  <c r="J8" i="24"/>
  <c r="K18" i="29"/>
  <c r="K22" i="29" s="1"/>
  <c r="K45" i="24"/>
  <c r="K47" i="24" s="1"/>
  <c r="BK27" i="9"/>
  <c r="AZ8" i="9"/>
  <c r="J54" i="24"/>
  <c r="J56" i="24" s="1"/>
  <c r="J7" i="23"/>
  <c r="AZ7" i="9"/>
  <c r="K25" i="23"/>
  <c r="E25" i="23" s="1"/>
  <c r="D47" i="27" s="1"/>
  <c r="BA17" i="9"/>
  <c r="O45" i="29"/>
  <c r="O47" i="29" s="1"/>
  <c r="BA18" i="14"/>
  <c r="K25" i="24"/>
  <c r="E25" i="24" s="1"/>
  <c r="D38" i="27" s="1"/>
  <c r="X28" i="30"/>
  <c r="X30" i="30" s="1"/>
  <c r="J17" i="18"/>
  <c r="E17" i="18" s="1"/>
  <c r="H30" i="27" s="1"/>
  <c r="BU8" i="9"/>
  <c r="K7" i="23"/>
  <c r="E7" i="23" s="1"/>
  <c r="BA7" i="9"/>
  <c r="BT13" i="9"/>
  <c r="Y8" i="30"/>
  <c r="Y9" i="30" s="1"/>
  <c r="K7" i="18"/>
  <c r="E7" i="18" s="1"/>
  <c r="AZ10" i="9"/>
  <c r="BK11" i="9"/>
  <c r="BA12" i="17"/>
  <c r="BT26" i="9"/>
  <c r="AZ12" i="17"/>
  <c r="K45" i="23"/>
  <c r="K47" i="23" s="1"/>
  <c r="BU24" i="9"/>
  <c r="J45" i="23"/>
  <c r="J47" i="23" s="1"/>
  <c r="BT24" i="9"/>
  <c r="AZ26" i="14"/>
  <c r="BK26" i="9"/>
  <c r="BA9" i="16"/>
  <c r="K44" i="24"/>
  <c r="K18" i="24"/>
  <c r="K20" i="24" s="1"/>
  <c r="BD8" i="28"/>
  <c r="K25" i="18"/>
  <c r="E25" i="18" s="1"/>
  <c r="D31" i="27" s="1"/>
  <c r="BA21" i="9"/>
  <c r="BA26" i="9"/>
  <c r="AZ11" i="9"/>
  <c r="BK15" i="9"/>
  <c r="AZ11" i="14"/>
  <c r="BA23" i="14"/>
  <c r="BA23" i="9"/>
  <c r="J9" i="23"/>
  <c r="J11" i="23" s="1"/>
  <c r="BT7" i="9"/>
  <c r="BA17" i="28"/>
  <c r="BJ23" i="9"/>
  <c r="K8" i="23"/>
  <c r="E8" i="23" s="1"/>
  <c r="H45" i="27" s="1"/>
  <c r="BK7" i="9"/>
  <c r="BC8" i="28"/>
  <c r="BJ11" i="9"/>
  <c r="K53" i="23"/>
  <c r="BK28" i="9"/>
  <c r="BU19" i="9"/>
  <c r="K36" i="23"/>
  <c r="K38" i="23" s="1"/>
  <c r="AZ29" i="9"/>
  <c r="K27" i="25"/>
  <c r="K29" i="25" s="1"/>
  <c r="AZ17" i="9"/>
  <c r="J25" i="23"/>
  <c r="J16" i="25"/>
  <c r="K17" i="25"/>
  <c r="BA27" i="14"/>
  <c r="BA17" i="17"/>
  <c r="BU20" i="9"/>
  <c r="BU15" i="9"/>
  <c r="BU27" i="9"/>
  <c r="K7" i="29"/>
  <c r="E7" i="29" s="1"/>
  <c r="D77" i="27" s="1"/>
  <c r="D82" i="27" s="1"/>
  <c r="BA15" i="28"/>
  <c r="J44" i="24"/>
  <c r="BU23" i="9"/>
  <c r="BJ27" i="9"/>
  <c r="K16" i="23"/>
  <c r="E16" i="23" s="1"/>
  <c r="D46" i="27" s="1"/>
  <c r="BA12" i="9"/>
  <c r="M35" i="29"/>
  <c r="F35" i="29" s="1"/>
  <c r="I80" i="27" s="1"/>
  <c r="BA20" i="9"/>
  <c r="BJ21" i="9"/>
  <c r="J18" i="25"/>
  <c r="J20" i="25" s="1"/>
  <c r="BT15" i="9"/>
  <c r="BT18" i="9"/>
  <c r="J18" i="18"/>
  <c r="J20" i="18" s="1"/>
  <c r="M44" i="29"/>
  <c r="J26" i="18"/>
  <c r="X29" i="30"/>
  <c r="BJ15" i="9"/>
  <c r="N43" i="29"/>
  <c r="F43" i="29" s="1"/>
  <c r="E81" i="27" s="1"/>
  <c r="K9" i="25"/>
  <c r="K11" i="25" s="1"/>
  <c r="J17" i="24"/>
  <c r="AZ14" i="28"/>
  <c r="AZ13" i="17"/>
  <c r="BT19" i="9"/>
  <c r="J36" i="23"/>
  <c r="J38" i="23" s="1"/>
  <c r="AZ25" i="14"/>
  <c r="BA15" i="17"/>
  <c r="BA16" i="17"/>
  <c r="BT25" i="9"/>
  <c r="M27" i="29"/>
  <c r="F27" i="29" s="1"/>
  <c r="J31" i="35" s="1"/>
  <c r="AZ9" i="17"/>
  <c r="BK20" i="9"/>
  <c r="BA10" i="17"/>
  <c r="BT12" i="9"/>
  <c r="J18" i="23"/>
  <c r="M45" i="29"/>
  <c r="M47" i="29" s="1"/>
  <c r="BA9" i="14"/>
  <c r="Y8" i="39"/>
  <c r="Y9" i="39" s="1"/>
  <c r="K7" i="24"/>
  <c r="E7" i="24" s="1"/>
  <c r="AZ10" i="17"/>
  <c r="BA17" i="14"/>
  <c r="J9" i="24"/>
  <c r="E9" i="24" s="1"/>
  <c r="BT22" i="9"/>
  <c r="AZ27" i="9"/>
  <c r="AZ12" i="14"/>
  <c r="BT11" i="9"/>
  <c r="AZ13" i="9"/>
  <c r="AZ21" i="9"/>
  <c r="J7" i="18"/>
  <c r="X8" i="30"/>
  <c r="X9" i="30" s="1"/>
  <c r="J7" i="24"/>
  <c r="X8" i="39"/>
  <c r="X9" i="39" s="1"/>
  <c r="AZ9" i="14"/>
  <c r="BA18" i="17"/>
  <c r="J27" i="18"/>
  <c r="J29" i="18" s="1"/>
  <c r="BU13" i="9"/>
  <c r="BU11" i="9"/>
  <c r="AZ18" i="9"/>
  <c r="BT17" i="9"/>
  <c r="J27" i="23"/>
  <c r="J29" i="23" s="1"/>
  <c r="E29" i="23" s="1"/>
  <c r="Q47" i="27" s="1"/>
  <c r="I22" i="33" s="1"/>
  <c r="AZ22" i="9"/>
  <c r="BA15" i="9"/>
  <c r="AZ21" i="14"/>
  <c r="M43" i="29"/>
  <c r="BT20" i="9"/>
  <c r="BJ29" i="9"/>
  <c r="BC14" i="28"/>
  <c r="J45" i="24"/>
  <c r="J47" i="24" s="1"/>
  <c r="AZ16" i="17"/>
  <c r="J35" i="24"/>
  <c r="E35" i="24" s="1"/>
  <c r="H39" i="27" s="1"/>
  <c r="J52" i="24"/>
  <c r="BU16" i="9"/>
  <c r="K27" i="24"/>
  <c r="K29" i="24" s="1"/>
  <c r="K17" i="24"/>
  <c r="BK10" i="9"/>
  <c r="AZ10" i="14"/>
  <c r="AZ20" i="14"/>
  <c r="BC10" i="28"/>
  <c r="M34" i="29"/>
  <c r="J34" i="24"/>
  <c r="AZ24" i="14"/>
  <c r="AZ13" i="28"/>
  <c r="J16" i="29"/>
  <c r="J54" i="29" s="1"/>
  <c r="AZ17" i="28"/>
  <c r="AZ25" i="9"/>
  <c r="J8" i="18"/>
  <c r="J9" i="29"/>
  <c r="J11" i="29" s="1"/>
  <c r="BA22" i="9"/>
  <c r="BJ22" i="9"/>
  <c r="AZ15" i="17"/>
  <c r="BA11" i="14"/>
  <c r="J25" i="18"/>
  <c r="Y29" i="30"/>
  <c r="Y46" i="30" s="1"/>
  <c r="K26" i="18"/>
  <c r="M36" i="29"/>
  <c r="F36" i="29" s="1"/>
  <c r="M80" i="27" s="1"/>
  <c r="AZ7" i="17"/>
  <c r="J7" i="25"/>
  <c r="J45" i="25" s="1"/>
  <c r="AZ7" i="14"/>
  <c r="AZ26" i="9"/>
  <c r="BU10" i="9"/>
  <c r="K27" i="18"/>
  <c r="K29" i="18" s="1"/>
  <c r="K38" i="18" s="1"/>
  <c r="K52" i="23"/>
  <c r="E52" i="23" s="1"/>
  <c r="D50" i="27" s="1"/>
  <c r="BA28" i="9"/>
  <c r="J8" i="29"/>
  <c r="J55" i="29" s="1"/>
  <c r="J36" i="24"/>
  <c r="J38" i="24" s="1"/>
  <c r="N26" i="29"/>
  <c r="F26" i="29" s="1"/>
  <c r="I79" i="27" s="1"/>
  <c r="K26" i="25"/>
  <c r="E26" i="25" s="1"/>
  <c r="H56" i="27" s="1"/>
  <c r="AZ18" i="17"/>
  <c r="J18" i="29"/>
  <c r="J22" i="29" s="1"/>
  <c r="BK21" i="9"/>
  <c r="AZ27" i="14"/>
  <c r="BA13" i="9"/>
  <c r="J9" i="25"/>
  <c r="J11" i="25" s="1"/>
  <c r="K9" i="29"/>
  <c r="K56" i="29" s="1"/>
  <c r="BA20" i="14"/>
  <c r="K16" i="24"/>
  <c r="E16" i="24" s="1"/>
  <c r="D37" i="27" s="1"/>
  <c r="BA13" i="14"/>
  <c r="AZ24" i="9"/>
  <c r="J43" i="23"/>
  <c r="J16" i="18"/>
  <c r="K35" i="23"/>
  <c r="BK19" i="9"/>
  <c r="BJ26" i="9"/>
  <c r="K8" i="24"/>
  <c r="BK25" i="9"/>
  <c r="AZ28" i="9"/>
  <c r="J52" i="23"/>
  <c r="J9" i="18"/>
  <c r="BJ20" i="9"/>
  <c r="BA19" i="14"/>
  <c r="K18" i="25"/>
  <c r="K20" i="25" s="1"/>
  <c r="AZ9" i="16"/>
  <c r="BA27" i="9"/>
  <c r="BJ9" i="9"/>
  <c r="BK12" i="9"/>
  <c r="K17" i="23"/>
  <c r="J43" i="24"/>
  <c r="BJ12" i="9"/>
  <c r="J17" i="23"/>
  <c r="AZ19" i="14"/>
  <c r="AZ18" i="14"/>
  <c r="J25" i="24"/>
  <c r="J31" i="29"/>
  <c r="E31" i="29" s="1"/>
  <c r="V79" i="27" s="1"/>
  <c r="N40" i="29"/>
  <c r="L81" i="27"/>
  <c r="AA81" i="27" s="1"/>
  <c r="E56" i="23"/>
  <c r="K45" i="18"/>
  <c r="E54" i="23"/>
  <c r="E26" i="23"/>
  <c r="H47" i="27" s="1"/>
  <c r="I58" i="29"/>
  <c r="L79" i="27"/>
  <c r="E17" i="25"/>
  <c r="H55" i="27" s="1"/>
  <c r="E40" i="29"/>
  <c r="V80" i="27" s="1"/>
  <c r="I37" i="18"/>
  <c r="X45" i="30"/>
  <c r="Y28" i="30"/>
  <c r="I22" i="35"/>
  <c r="K20" i="29"/>
  <c r="C24" i="35"/>
  <c r="O33" i="35" s="1"/>
  <c r="AE81" i="27"/>
  <c r="I60" i="29"/>
  <c r="I62" i="29" s="1"/>
  <c r="L80" i="27"/>
  <c r="I32" i="35"/>
  <c r="E38" i="29"/>
  <c r="Q80" i="27" s="1"/>
  <c r="I23" i="35" s="1"/>
  <c r="E44" i="23"/>
  <c r="H49" i="27" s="1"/>
  <c r="E53" i="24"/>
  <c r="H41" i="27" s="1"/>
  <c r="J29" i="24"/>
  <c r="J46" i="25"/>
  <c r="E18" i="23"/>
  <c r="N29" i="29"/>
  <c r="N31" i="29"/>
  <c r="J20" i="23"/>
  <c r="E20" i="23" s="1"/>
  <c r="D45" i="27"/>
  <c r="F37" i="25"/>
  <c r="P69" i="28"/>
  <c r="P75" i="28"/>
  <c r="P71" i="28"/>
  <c r="P78" i="28"/>
  <c r="P68" i="28"/>
  <c r="P73" i="28"/>
  <c r="P74" i="28"/>
  <c r="P76" i="28"/>
  <c r="P77" i="28"/>
  <c r="P80" i="28"/>
  <c r="P70" i="28"/>
  <c r="P79" i="28"/>
  <c r="P72" i="28"/>
  <c r="P67" i="28"/>
  <c r="F52" i="22"/>
  <c r="G52" i="22" s="1"/>
  <c r="AH52" i="22" s="1"/>
  <c r="AE10" i="39"/>
  <c r="P52" i="28"/>
  <c r="P56" i="28"/>
  <c r="P60" i="28"/>
  <c r="P64" i="28"/>
  <c r="P63" i="28"/>
  <c r="P53" i="28"/>
  <c r="P57" i="28"/>
  <c r="P61" i="28"/>
  <c r="P65" i="28"/>
  <c r="P54" i="28"/>
  <c r="P58" i="28"/>
  <c r="P62" i="28"/>
  <c r="P55" i="28"/>
  <c r="P59" i="28"/>
  <c r="P43" i="28"/>
  <c r="P37" i="28"/>
  <c r="P45" i="28"/>
  <c r="P40" i="28"/>
  <c r="P38" i="28"/>
  <c r="P50" i="28"/>
  <c r="P48" i="28"/>
  <c r="P46" i="28"/>
  <c r="P44" i="28"/>
  <c r="P41" i="28"/>
  <c r="P42" i="28"/>
  <c r="P49" i="28"/>
  <c r="P39" i="28"/>
  <c r="P47" i="28"/>
  <c r="P68" i="9"/>
  <c r="G54" i="22"/>
  <c r="AH54" i="22" s="1"/>
  <c r="AG54" i="22"/>
  <c r="G60" i="22"/>
  <c r="AH60" i="22" s="1"/>
  <c r="AG60" i="22"/>
  <c r="G63" i="22"/>
  <c r="AH63" i="22" s="1"/>
  <c r="AG63" i="22"/>
  <c r="G61" i="22"/>
  <c r="AH61" i="22" s="1"/>
  <c r="AG61" i="22"/>
  <c r="G55" i="22"/>
  <c r="AH55" i="22" s="1"/>
  <c r="AG55" i="22"/>
  <c r="G64" i="22"/>
  <c r="AH64" i="22" s="1"/>
  <c r="AG64" i="22"/>
  <c r="G59" i="22"/>
  <c r="AH59" i="22" s="1"/>
  <c r="AG59" i="22"/>
  <c r="G62" i="22"/>
  <c r="AH62" i="22" s="1"/>
  <c r="AG62" i="22"/>
  <c r="F47" i="18"/>
  <c r="F46" i="18"/>
  <c r="S67" i="22"/>
  <c r="F53" i="22"/>
  <c r="T65" i="22"/>
  <c r="F58" i="22"/>
  <c r="T56" i="22"/>
  <c r="F56" i="22" s="1"/>
  <c r="P11" i="28"/>
  <c r="P35" i="28"/>
  <c r="P15" i="28"/>
  <c r="P27" i="28"/>
  <c r="P22" i="28"/>
  <c r="P12" i="28"/>
  <c r="P29" i="28"/>
  <c r="P14" i="28"/>
  <c r="P33" i="28"/>
  <c r="P30" i="28"/>
  <c r="P28" i="28"/>
  <c r="P20" i="28"/>
  <c r="P19" i="28"/>
  <c r="P10" i="28"/>
  <c r="P13" i="28"/>
  <c r="P32" i="28"/>
  <c r="P26" i="28"/>
  <c r="P7" i="28"/>
  <c r="P24" i="28"/>
  <c r="P16" i="28"/>
  <c r="P9" i="28"/>
  <c r="P25" i="28"/>
  <c r="P23" i="28"/>
  <c r="P31" i="28"/>
  <c r="P18" i="28"/>
  <c r="P17" i="28"/>
  <c r="P8" i="28"/>
  <c r="P34" i="28"/>
  <c r="P14" i="17"/>
  <c r="P8" i="17"/>
  <c r="P47" i="17"/>
  <c r="P24" i="17"/>
  <c r="P48" i="17"/>
  <c r="P29" i="17"/>
  <c r="P9" i="17"/>
  <c r="P38" i="17"/>
  <c r="P43" i="17"/>
  <c r="P23" i="17"/>
  <c r="P49" i="17"/>
  <c r="P46" i="17"/>
  <c r="P44" i="17"/>
  <c r="P37" i="17"/>
  <c r="P31" i="17"/>
  <c r="P30" i="17"/>
  <c r="P32" i="17"/>
  <c r="P16" i="17"/>
  <c r="P15" i="17"/>
  <c r="P13" i="17"/>
  <c r="P18" i="17"/>
  <c r="P42" i="17"/>
  <c r="P35" i="17"/>
  <c r="P27" i="17"/>
  <c r="P22" i="17"/>
  <c r="P28" i="17"/>
  <c r="P19" i="17"/>
  <c r="P17" i="17"/>
  <c r="P26" i="17"/>
  <c r="P45" i="17"/>
  <c r="P10" i="17"/>
  <c r="P34" i="17"/>
  <c r="P40" i="17"/>
  <c r="P33" i="17"/>
  <c r="P20" i="17"/>
  <c r="P39" i="17"/>
  <c r="P12" i="17"/>
  <c r="P11" i="17"/>
  <c r="P41" i="17"/>
  <c r="P25" i="17"/>
  <c r="P7" i="17"/>
  <c r="P50" i="17"/>
  <c r="BF8" i="16"/>
  <c r="BF21" i="16"/>
  <c r="BF20" i="16"/>
  <c r="BF7" i="16"/>
  <c r="BF19" i="16"/>
  <c r="BF14" i="16"/>
  <c r="BF23" i="16"/>
  <c r="BF16" i="16"/>
  <c r="BF11" i="16"/>
  <c r="BF13" i="16"/>
  <c r="BF22" i="16"/>
  <c r="BF17" i="16"/>
  <c r="BF10" i="16"/>
  <c r="BF18" i="16"/>
  <c r="BF12" i="16"/>
  <c r="BF15" i="16"/>
  <c r="BF26" i="16"/>
  <c r="BF24" i="16"/>
  <c r="BF25" i="16"/>
  <c r="BF27" i="16"/>
  <c r="P7" i="16"/>
  <c r="P54" i="16"/>
  <c r="P69" i="16"/>
  <c r="P52" i="16"/>
  <c r="P11" i="16"/>
  <c r="P61" i="16"/>
  <c r="P79" i="16"/>
  <c r="P35" i="16"/>
  <c r="P23" i="16"/>
  <c r="P75" i="16"/>
  <c r="P43" i="16"/>
  <c r="P8" i="16"/>
  <c r="P26" i="16"/>
  <c r="P56" i="16"/>
  <c r="P9" i="16"/>
  <c r="P73" i="16"/>
  <c r="P64" i="16"/>
  <c r="P67" i="16"/>
  <c r="P13" i="16"/>
  <c r="P74" i="16"/>
  <c r="P19" i="16"/>
  <c r="P22" i="16"/>
  <c r="P58" i="16"/>
  <c r="P59" i="16"/>
  <c r="P63" i="16"/>
  <c r="P25" i="16"/>
  <c r="P39" i="16"/>
  <c r="P20" i="16"/>
  <c r="P10" i="16"/>
  <c r="P34" i="16"/>
  <c r="P32" i="16"/>
  <c r="P47" i="16"/>
  <c r="P49" i="16"/>
  <c r="P60" i="16"/>
  <c r="P46" i="16"/>
  <c r="P40" i="16"/>
  <c r="P78" i="16"/>
  <c r="P15" i="16"/>
  <c r="P16" i="16"/>
  <c r="P42" i="16"/>
  <c r="P17" i="16"/>
  <c r="P72" i="16"/>
  <c r="P76" i="16"/>
  <c r="P45" i="16"/>
  <c r="P30" i="16"/>
  <c r="P41" i="16"/>
  <c r="P12" i="16"/>
  <c r="P38" i="16"/>
  <c r="P44" i="16"/>
  <c r="P57" i="16"/>
  <c r="P62" i="16"/>
  <c r="P53" i="16"/>
  <c r="P71" i="16"/>
  <c r="P28" i="16"/>
  <c r="P18" i="16"/>
  <c r="P33" i="16"/>
  <c r="P77" i="16"/>
  <c r="P48" i="16"/>
  <c r="P31" i="16"/>
  <c r="P24" i="16"/>
  <c r="P14" i="16"/>
  <c r="P70" i="16"/>
  <c r="P65" i="16"/>
  <c r="P29" i="16"/>
  <c r="P27" i="16"/>
  <c r="P68" i="16"/>
  <c r="P37" i="16"/>
  <c r="P55" i="16"/>
  <c r="P50" i="16"/>
  <c r="P80" i="16"/>
  <c r="P122" i="9"/>
  <c r="P120" i="9"/>
  <c r="P117" i="9"/>
  <c r="P108" i="9"/>
  <c r="P45" i="9"/>
  <c r="P103" i="9"/>
  <c r="P101" i="9"/>
  <c r="P91" i="9"/>
  <c r="P87" i="9"/>
  <c r="P85" i="9"/>
  <c r="P71" i="9"/>
  <c r="P69" i="9"/>
  <c r="P125" i="9"/>
  <c r="P113" i="9"/>
  <c r="P110" i="9"/>
  <c r="P100" i="9"/>
  <c r="P95" i="9"/>
  <c r="P93" i="9"/>
  <c r="P79" i="9"/>
  <c r="P77" i="9"/>
  <c r="P65" i="9"/>
  <c r="P61" i="9"/>
  <c r="P59" i="9"/>
  <c r="P54" i="9"/>
  <c r="P121" i="9"/>
  <c r="P119" i="9"/>
  <c r="P105" i="9"/>
  <c r="P102" i="9"/>
  <c r="P88" i="9"/>
  <c r="P86" i="9"/>
  <c r="P74" i="9"/>
  <c r="P70" i="9"/>
  <c r="P78" i="9"/>
  <c r="P53" i="9"/>
  <c r="P27" i="9"/>
  <c r="P25" i="9"/>
  <c r="P23" i="9"/>
  <c r="P114" i="9"/>
  <c r="P60" i="9"/>
  <c r="P43" i="9"/>
  <c r="P94" i="9"/>
  <c r="P40" i="9"/>
  <c r="P35" i="9"/>
  <c r="P33" i="9"/>
  <c r="P31" i="9"/>
  <c r="P76" i="9"/>
  <c r="P50" i="9"/>
  <c r="P48" i="9"/>
  <c r="P112" i="9"/>
  <c r="P57" i="9"/>
  <c r="P52" i="9"/>
  <c r="P26" i="9"/>
  <c r="P24" i="9"/>
  <c r="P92" i="9"/>
  <c r="P83" i="9"/>
  <c r="P44" i="9"/>
  <c r="P42" i="9"/>
  <c r="P62" i="9"/>
  <c r="P37" i="9"/>
  <c r="P34" i="9"/>
  <c r="P32" i="9"/>
  <c r="P97" i="9"/>
  <c r="P123" i="9"/>
  <c r="P99" i="9"/>
  <c r="P44" i="14"/>
  <c r="P16" i="14"/>
  <c r="P88" i="14"/>
  <c r="P47" i="9"/>
  <c r="P29" i="9"/>
  <c r="P39" i="9"/>
  <c r="P80" i="9"/>
  <c r="P28" i="14"/>
  <c r="P92" i="14"/>
  <c r="P78" i="14"/>
  <c r="P46" i="9"/>
  <c r="P56" i="9"/>
  <c r="P55" i="9"/>
  <c r="P82" i="9"/>
  <c r="P90" i="9"/>
  <c r="P77" i="14"/>
  <c r="P22" i="9"/>
  <c r="P98" i="9"/>
  <c r="P106" i="9"/>
  <c r="P73" i="9"/>
  <c r="P124" i="9"/>
  <c r="P68" i="14"/>
  <c r="P87" i="14"/>
  <c r="P49" i="14"/>
  <c r="P56" i="14"/>
  <c r="P38" i="9"/>
  <c r="P72" i="9"/>
  <c r="P116" i="9"/>
  <c r="P9" i="14"/>
  <c r="P10" i="14"/>
  <c r="P76" i="14"/>
  <c r="P67" i="14"/>
  <c r="P63" i="14"/>
  <c r="P89" i="14"/>
  <c r="P29" i="14"/>
  <c r="P85" i="14"/>
  <c r="P63" i="9"/>
  <c r="P90" i="14"/>
  <c r="P19" i="14"/>
  <c r="P28" i="9"/>
  <c r="P11" i="14"/>
  <c r="P64" i="9"/>
  <c r="P115" i="9"/>
  <c r="P72" i="14"/>
  <c r="P79" i="14"/>
  <c r="P71" i="14"/>
  <c r="P39" i="14"/>
  <c r="P86" i="14"/>
  <c r="P45" i="14"/>
  <c r="P18" i="14"/>
  <c r="P58" i="14"/>
  <c r="P27" i="14"/>
  <c r="P42" i="14"/>
  <c r="P80" i="14"/>
  <c r="P30" i="9"/>
  <c r="P41" i="14"/>
  <c r="P22" i="14"/>
  <c r="P52" i="14"/>
  <c r="P17" i="14"/>
  <c r="P13" i="14"/>
  <c r="P7" i="14"/>
  <c r="P26" i="14"/>
  <c r="P57" i="14"/>
  <c r="P48" i="14"/>
  <c r="P8" i="14"/>
  <c r="P23" i="14"/>
  <c r="P35" i="14"/>
  <c r="P37" i="14"/>
  <c r="P47" i="14"/>
  <c r="P62" i="14"/>
  <c r="P31" i="14"/>
  <c r="P73" i="14"/>
  <c r="P24" i="14"/>
  <c r="P20" i="14"/>
  <c r="P32" i="14"/>
  <c r="P25" i="14"/>
  <c r="P38" i="14"/>
  <c r="P107" i="9"/>
  <c r="P95" i="14"/>
  <c r="P59" i="14"/>
  <c r="P12" i="14"/>
  <c r="P55" i="14"/>
  <c r="P14" i="14"/>
  <c r="P33" i="14"/>
  <c r="P40" i="14"/>
  <c r="P50" i="14"/>
  <c r="P34" i="14"/>
  <c r="P61" i="14"/>
  <c r="P70" i="14"/>
  <c r="P109" i="9"/>
  <c r="P89" i="9"/>
  <c r="P60" i="14"/>
  <c r="P93" i="14"/>
  <c r="P84" i="14"/>
  <c r="P84" i="9"/>
  <c r="P104" i="9"/>
  <c r="P58" i="9"/>
  <c r="P30" i="14"/>
  <c r="P46" i="14"/>
  <c r="P65" i="14"/>
  <c r="P82" i="14"/>
  <c r="P75" i="14"/>
  <c r="P43" i="14"/>
  <c r="P69" i="14"/>
  <c r="P74" i="14"/>
  <c r="P83" i="14"/>
  <c r="P15" i="14"/>
  <c r="P53" i="14"/>
  <c r="P54" i="14"/>
  <c r="P91" i="14"/>
  <c r="P41" i="9"/>
  <c r="P49" i="9"/>
  <c r="P67" i="9"/>
  <c r="P118" i="9"/>
  <c r="P64" i="14"/>
  <c r="P94" i="14"/>
  <c r="P75" i="9"/>
  <c r="P20" i="9"/>
  <c r="P18" i="9"/>
  <c r="P16" i="9"/>
  <c r="P14" i="9"/>
  <c r="P12" i="9"/>
  <c r="P10" i="9"/>
  <c r="P8" i="9"/>
  <c r="P7" i="9"/>
  <c r="P19" i="9"/>
  <c r="P17" i="9"/>
  <c r="P13" i="9"/>
  <c r="P11" i="9"/>
  <c r="P9" i="9"/>
  <c r="P15" i="9"/>
  <c r="E29" i="24" l="1"/>
  <c r="I22" i="40" s="1"/>
  <c r="Q38" i="27" s="1"/>
  <c r="E47" i="24"/>
  <c r="E18" i="18"/>
  <c r="L30" i="27" s="1"/>
  <c r="D57" i="27"/>
  <c r="E56" i="24"/>
  <c r="I25" i="40" s="1"/>
  <c r="Q41" i="27" s="1"/>
  <c r="K45" i="25"/>
  <c r="E45" i="25" s="1"/>
  <c r="E27" i="23"/>
  <c r="I32" i="33" s="1"/>
  <c r="E54" i="24"/>
  <c r="I35" i="40" s="1"/>
  <c r="L41" i="27" s="1"/>
  <c r="E9" i="23"/>
  <c r="I30" i="33" s="1"/>
  <c r="E27" i="25"/>
  <c r="L56" i="27" s="1"/>
  <c r="K54" i="29"/>
  <c r="E54" i="29" s="1"/>
  <c r="K64" i="24"/>
  <c r="M31" i="29"/>
  <c r="F31" i="29" s="1"/>
  <c r="W79" i="27" s="1"/>
  <c r="K64" i="23"/>
  <c r="E27" i="24"/>
  <c r="I32" i="40" s="1"/>
  <c r="L38" i="27" s="1"/>
  <c r="K13" i="29"/>
  <c r="K60" i="29" s="1"/>
  <c r="K62" i="29" s="1"/>
  <c r="E20" i="18"/>
  <c r="E38" i="24"/>
  <c r="I23" i="40" s="1"/>
  <c r="Q39" i="27" s="1"/>
  <c r="E38" i="23"/>
  <c r="Q48" i="27" s="1"/>
  <c r="I23" i="33" s="1"/>
  <c r="E9" i="18"/>
  <c r="I28" i="38" s="1"/>
  <c r="L28" i="38" s="1"/>
  <c r="E47" i="23"/>
  <c r="Q49" i="27" s="1"/>
  <c r="I24" i="33" s="1"/>
  <c r="J35" i="18"/>
  <c r="K67" i="24"/>
  <c r="F44" i="29"/>
  <c r="I81" i="27" s="1"/>
  <c r="E29" i="25"/>
  <c r="Q56" i="27" s="1"/>
  <c r="I22" i="36" s="1"/>
  <c r="F47" i="29"/>
  <c r="R81" i="27" s="1"/>
  <c r="J24" i="35" s="1"/>
  <c r="E8" i="24"/>
  <c r="H36" i="27" s="1"/>
  <c r="E22" i="29"/>
  <c r="V78" i="27" s="1"/>
  <c r="J11" i="18"/>
  <c r="J38" i="18" s="1"/>
  <c r="O49" i="29"/>
  <c r="M40" i="29"/>
  <c r="F40" i="29" s="1"/>
  <c r="W80" i="27" s="1"/>
  <c r="K67" i="23"/>
  <c r="J13" i="29"/>
  <c r="J60" i="29" s="1"/>
  <c r="E45" i="23"/>
  <c r="L49" i="27" s="1"/>
  <c r="E17" i="29"/>
  <c r="H78" i="27" s="1"/>
  <c r="AA80" i="27"/>
  <c r="N49" i="29"/>
  <c r="E8" i="29"/>
  <c r="H77" i="27" s="1"/>
  <c r="M38" i="29"/>
  <c r="F38" i="29" s="1"/>
  <c r="R80" i="27" s="1"/>
  <c r="J23" i="35" s="1"/>
  <c r="E9" i="29"/>
  <c r="L77" i="27" s="1"/>
  <c r="E26" i="18"/>
  <c r="H31" i="27" s="1"/>
  <c r="J36" i="18"/>
  <c r="K11" i="29"/>
  <c r="K58" i="29" s="1"/>
  <c r="M29" i="29"/>
  <c r="F29" i="29" s="1"/>
  <c r="R79" i="27" s="1"/>
  <c r="J22" i="35" s="1"/>
  <c r="F45" i="29"/>
  <c r="J33" i="35" s="1"/>
  <c r="K47" i="25"/>
  <c r="K49" i="25"/>
  <c r="K63" i="24"/>
  <c r="E45" i="24"/>
  <c r="I34" i="40" s="1"/>
  <c r="L40" i="27" s="1"/>
  <c r="M79" i="27"/>
  <c r="J11" i="24"/>
  <c r="J67" i="24" s="1"/>
  <c r="M49" i="29"/>
  <c r="J45" i="18"/>
  <c r="J34" i="18" s="1"/>
  <c r="E17" i="23"/>
  <c r="H46" i="27" s="1"/>
  <c r="E20" i="25"/>
  <c r="Q55" i="27" s="1"/>
  <c r="I21" i="36" s="1"/>
  <c r="J64" i="23"/>
  <c r="E18" i="25"/>
  <c r="AE79" i="27"/>
  <c r="AA79" i="27"/>
  <c r="C22" i="35"/>
  <c r="O31" i="35" s="1"/>
  <c r="J64" i="24"/>
  <c r="K46" i="25"/>
  <c r="E46" i="25" s="1"/>
  <c r="J63" i="23"/>
  <c r="E8" i="18"/>
  <c r="E53" i="23"/>
  <c r="H50" i="27" s="1"/>
  <c r="E20" i="24"/>
  <c r="I21" i="40" s="1"/>
  <c r="Q37" i="27" s="1"/>
  <c r="D29" i="27"/>
  <c r="J63" i="24"/>
  <c r="J65" i="23"/>
  <c r="D51" i="27"/>
  <c r="E27" i="18"/>
  <c r="L31" i="27" s="1"/>
  <c r="J56" i="29"/>
  <c r="E56" i="29" s="1"/>
  <c r="K36" i="18"/>
  <c r="K37" i="18" s="1"/>
  <c r="E18" i="24"/>
  <c r="I31" i="40" s="1"/>
  <c r="L37" i="27" s="1"/>
  <c r="K65" i="23"/>
  <c r="E9" i="25"/>
  <c r="L54" i="27" s="1"/>
  <c r="K35" i="18"/>
  <c r="J65" i="24"/>
  <c r="E36" i="24"/>
  <c r="I33" i="40" s="1"/>
  <c r="L39" i="27" s="1"/>
  <c r="K63" i="23"/>
  <c r="E63" i="23" s="1"/>
  <c r="E36" i="23"/>
  <c r="X46" i="30"/>
  <c r="X31" i="30"/>
  <c r="X38" i="30" s="1"/>
  <c r="X39" i="30" s="1"/>
  <c r="E18" i="29"/>
  <c r="I30" i="35" s="1"/>
  <c r="Y31" i="30"/>
  <c r="E17" i="24"/>
  <c r="H37" i="27" s="1"/>
  <c r="J32" i="35"/>
  <c r="K65" i="24"/>
  <c r="J20" i="29"/>
  <c r="E20" i="29" s="1"/>
  <c r="Q78" i="27" s="1"/>
  <c r="I21" i="35" s="1"/>
  <c r="E44" i="24"/>
  <c r="H40" i="27" s="1"/>
  <c r="E8" i="25"/>
  <c r="H54" i="27" s="1"/>
  <c r="H57" i="27" s="1"/>
  <c r="J47" i="25"/>
  <c r="E47" i="25" s="1"/>
  <c r="E35" i="23"/>
  <c r="H48" i="27" s="1"/>
  <c r="C23" i="35"/>
  <c r="O32" i="35" s="1"/>
  <c r="O24" i="35"/>
  <c r="AE80" i="27"/>
  <c r="I24" i="40"/>
  <c r="Q40" i="27" s="1"/>
  <c r="K34" i="18"/>
  <c r="E34" i="18" s="1"/>
  <c r="E45" i="18"/>
  <c r="L50" i="27"/>
  <c r="I35" i="33"/>
  <c r="D36" i="27"/>
  <c r="D42" i="27" s="1"/>
  <c r="E63" i="24"/>
  <c r="E55" i="23"/>
  <c r="Q50" i="27"/>
  <c r="I25" i="33" s="1"/>
  <c r="Y30" i="30"/>
  <c r="Y45" i="30"/>
  <c r="Z28" i="30"/>
  <c r="E29" i="18"/>
  <c r="I27" i="36"/>
  <c r="I30" i="40"/>
  <c r="E11" i="23"/>
  <c r="J67" i="23"/>
  <c r="E11" i="25"/>
  <c r="J49" i="25"/>
  <c r="E55" i="29"/>
  <c r="L46" i="27"/>
  <c r="I31" i="33"/>
  <c r="E19" i="23"/>
  <c r="Q46" i="27"/>
  <c r="I21" i="33" s="1"/>
  <c r="AG52" i="22"/>
  <c r="G58" i="22"/>
  <c r="AH58" i="22" s="1"/>
  <c r="AG58" i="22"/>
  <c r="G53" i="22"/>
  <c r="AH53" i="22" s="1"/>
  <c r="AG53" i="22"/>
  <c r="G56" i="22"/>
  <c r="AH56" i="22" s="1"/>
  <c r="AG56" i="22"/>
  <c r="F65" i="22"/>
  <c r="T67" i="22"/>
  <c r="F67" i="22" s="1"/>
  <c r="BG12" i="16"/>
  <c r="BG25" i="16"/>
  <c r="BG13" i="16"/>
  <c r="BG19" i="16"/>
  <c r="BG7" i="16"/>
  <c r="BG21" i="16"/>
  <c r="BG17" i="16"/>
  <c r="BG22" i="16"/>
  <c r="BG10" i="16"/>
  <c r="BG26" i="16"/>
  <c r="BG24" i="16"/>
  <c r="BG18" i="16"/>
  <c r="BG8" i="16"/>
  <c r="BG15" i="16"/>
  <c r="BG14" i="16"/>
  <c r="BG16" i="16"/>
  <c r="BG11" i="16"/>
  <c r="BG27" i="16"/>
  <c r="BG23" i="16"/>
  <c r="BG20" i="16"/>
  <c r="Y38" i="30" l="1"/>
  <c r="Y39" i="30" s="1"/>
  <c r="E11" i="18"/>
  <c r="F49" i="29"/>
  <c r="W81" i="27" s="1"/>
  <c r="D23" i="35"/>
  <c r="P23" i="35" s="1"/>
  <c r="E28" i="23"/>
  <c r="E67" i="24"/>
  <c r="L45" i="27"/>
  <c r="E11" i="24"/>
  <c r="I20" i="40" s="1"/>
  <c r="Q36" i="27" s="1"/>
  <c r="Q42" i="27" s="1"/>
  <c r="Q10" i="27" s="1"/>
  <c r="AM10" i="27" s="1"/>
  <c r="I29" i="38"/>
  <c r="I30" i="38"/>
  <c r="AF80" i="27"/>
  <c r="L47" i="27"/>
  <c r="E49" i="25"/>
  <c r="AB80" i="27"/>
  <c r="E37" i="23"/>
  <c r="E11" i="29"/>
  <c r="Q77" i="27" s="1"/>
  <c r="Q82" i="27" s="1"/>
  <c r="Q19" i="27" s="1"/>
  <c r="AM19" i="27" s="1"/>
  <c r="I29" i="36"/>
  <c r="C21" i="35"/>
  <c r="O30" i="35" s="1"/>
  <c r="O22" i="35"/>
  <c r="L29" i="27"/>
  <c r="L78" i="27"/>
  <c r="H82" i="27"/>
  <c r="E64" i="23"/>
  <c r="E35" i="18"/>
  <c r="H32" i="27" s="1"/>
  <c r="E13" i="29"/>
  <c r="V77" i="27" s="1"/>
  <c r="E28" i="25"/>
  <c r="I33" i="33"/>
  <c r="E65" i="24"/>
  <c r="Q30" i="27"/>
  <c r="I21" i="38"/>
  <c r="E19" i="25"/>
  <c r="E67" i="23"/>
  <c r="I29" i="35"/>
  <c r="I34" i="35" s="1"/>
  <c r="E36" i="18"/>
  <c r="L32" i="27" s="1"/>
  <c r="AF81" i="27"/>
  <c r="M81" i="27"/>
  <c r="AB81" i="27" s="1"/>
  <c r="L48" i="27"/>
  <c r="I28" i="36"/>
  <c r="L55" i="27"/>
  <c r="L57" i="27" s="1"/>
  <c r="L12" i="27" s="1"/>
  <c r="E46" i="23"/>
  <c r="I34" i="33"/>
  <c r="J58" i="29"/>
  <c r="E58" i="29" s="1"/>
  <c r="E64" i="24"/>
  <c r="H42" i="27"/>
  <c r="Q29" i="27"/>
  <c r="E10" i="18"/>
  <c r="E65" i="23"/>
  <c r="E66" i="23" s="1"/>
  <c r="H29" i="27"/>
  <c r="I20" i="38"/>
  <c r="L20" i="38" s="1"/>
  <c r="H51" i="27"/>
  <c r="AB79" i="27"/>
  <c r="D22" i="35"/>
  <c r="P31" i="35" s="1"/>
  <c r="D24" i="35"/>
  <c r="P33" i="35" s="1"/>
  <c r="O23" i="35"/>
  <c r="AF79" i="27"/>
  <c r="AE78" i="27"/>
  <c r="D32" i="27"/>
  <c r="D33" i="27" s="1"/>
  <c r="BB18" i="9"/>
  <c r="BL18" i="9"/>
  <c r="BB17" i="9"/>
  <c r="BV17" i="9"/>
  <c r="BL17" i="9"/>
  <c r="P32" i="35"/>
  <c r="E48" i="25"/>
  <c r="Q54" i="27"/>
  <c r="E10" i="25"/>
  <c r="I20" i="35"/>
  <c r="I25" i="35" s="1"/>
  <c r="I15" i="35" s="1"/>
  <c r="U7" i="35" s="1"/>
  <c r="J62" i="29"/>
  <c r="E60" i="29"/>
  <c r="Q45" i="27"/>
  <c r="E10" i="23"/>
  <c r="E38" i="18"/>
  <c r="J37" i="18"/>
  <c r="L82" i="27"/>
  <c r="L19" i="27" s="1"/>
  <c r="AA78" i="27"/>
  <c r="E28" i="18"/>
  <c r="Q31" i="27"/>
  <c r="I22" i="38"/>
  <c r="L36" i="27"/>
  <c r="L42" i="27" s="1"/>
  <c r="L10" i="27" s="1"/>
  <c r="I36" i="40"/>
  <c r="Z30" i="30"/>
  <c r="AA28" i="30"/>
  <c r="Z45" i="30"/>
  <c r="V82" i="27"/>
  <c r="C20" i="35"/>
  <c r="G65" i="22"/>
  <c r="AH65" i="22" s="1"/>
  <c r="AG65" i="22"/>
  <c r="G67" i="22"/>
  <c r="AH67" i="22" s="1"/>
  <c r="AG67" i="22"/>
  <c r="Q34" i="25"/>
  <c r="G34" i="25" s="1"/>
  <c r="BG19" i="17"/>
  <c r="BQ17" i="9"/>
  <c r="BG8" i="17"/>
  <c r="BZ17" i="9"/>
  <c r="Q36" i="25"/>
  <c r="Q38" i="25" s="1"/>
  <c r="C7" i="18"/>
  <c r="Q35" i="25"/>
  <c r="O35" i="25"/>
  <c r="CA17" i="9"/>
  <c r="BG17" i="9"/>
  <c r="BF19" i="17"/>
  <c r="P34" i="25"/>
  <c r="BE8" i="17"/>
  <c r="BP17" i="9"/>
  <c r="P35" i="25"/>
  <c r="BF8" i="17"/>
  <c r="BO17" i="9"/>
  <c r="BF17" i="9"/>
  <c r="O36" i="25"/>
  <c r="O38" i="25" s="1"/>
  <c r="BE17" i="9"/>
  <c r="P36" i="25"/>
  <c r="P38" i="25" s="1"/>
  <c r="O34" i="25"/>
  <c r="BE19" i="17"/>
  <c r="BY17" i="9"/>
  <c r="L51" i="27" l="1"/>
  <c r="L11" i="27" s="1"/>
  <c r="I36" i="33"/>
  <c r="P22" i="35"/>
  <c r="P24" i="35"/>
  <c r="O21" i="35"/>
  <c r="I30" i="36"/>
  <c r="AE77" i="27"/>
  <c r="AA77" i="27"/>
  <c r="L33" i="27"/>
  <c r="L9" i="27" s="1"/>
  <c r="H33" i="27"/>
  <c r="I31" i="38"/>
  <c r="I32" i="38" s="1"/>
  <c r="I26" i="40"/>
  <c r="I15" i="40" s="1"/>
  <c r="I48" i="40" s="1"/>
  <c r="I47" i="40" s="1"/>
  <c r="I16" i="35"/>
  <c r="C25" i="35"/>
  <c r="O20" i="35"/>
  <c r="O29" i="35"/>
  <c r="I23" i="38"/>
  <c r="I24" i="38" s="1"/>
  <c r="I15" i="38" s="1"/>
  <c r="E37" i="18"/>
  <c r="Q32" i="27"/>
  <c r="AA82" i="27"/>
  <c r="V19" i="27"/>
  <c r="AE82" i="27"/>
  <c r="I20" i="36"/>
  <c r="I23" i="36" s="1"/>
  <c r="I15" i="36" s="1"/>
  <c r="Q57" i="27"/>
  <c r="Q12" i="27" s="1"/>
  <c r="AM12" i="27" s="1"/>
  <c r="I20" i="33"/>
  <c r="I26" i="33" s="1"/>
  <c r="I15" i="33" s="1"/>
  <c r="Q51" i="27"/>
  <c r="Q11" i="27" s="1"/>
  <c r="AM11" i="27" s="1"/>
  <c r="AA45" i="30"/>
  <c r="AA30" i="30"/>
  <c r="AB28" i="30"/>
  <c r="C35" i="25"/>
  <c r="BG15" i="14"/>
  <c r="BG16" i="14"/>
  <c r="BG14" i="14"/>
  <c r="BE14" i="14"/>
  <c r="BF16" i="14"/>
  <c r="BE16" i="14"/>
  <c r="BF14" i="14"/>
  <c r="BF15" i="14"/>
  <c r="BE15" i="14"/>
  <c r="C11" i="18"/>
  <c r="C9" i="18"/>
  <c r="G38" i="25"/>
  <c r="C38" i="25"/>
  <c r="C8" i="18"/>
  <c r="G35" i="25"/>
  <c r="G36" i="25"/>
  <c r="C36" i="25"/>
  <c r="C34" i="25"/>
  <c r="U7" i="40" l="1"/>
  <c r="U11" i="40" s="1"/>
  <c r="I16" i="40"/>
  <c r="C10" i="18"/>
  <c r="C37" i="25"/>
  <c r="G37" i="25"/>
  <c r="G46" i="18"/>
  <c r="C47" i="18"/>
  <c r="G47" i="18"/>
  <c r="C48" i="18"/>
  <c r="C46" i="18"/>
  <c r="U45" i="16"/>
  <c r="U32" i="28"/>
  <c r="V23" i="17"/>
  <c r="AE32" i="17"/>
  <c r="V43" i="14"/>
  <c r="AO69" i="14"/>
  <c r="AF82" i="9"/>
  <c r="AF34" i="28"/>
  <c r="AE100" i="9"/>
  <c r="U78" i="16"/>
  <c r="AS75" i="28"/>
  <c r="AP25" i="9"/>
  <c r="AR38" i="28"/>
  <c r="V25" i="9"/>
  <c r="AF117" i="9"/>
  <c r="V57" i="9"/>
  <c r="AH47" i="28"/>
  <c r="AF95" i="9"/>
  <c r="AO18" i="17"/>
  <c r="AP31" i="16"/>
  <c r="AO44" i="17"/>
  <c r="AG35" i="28"/>
  <c r="AE56" i="16"/>
  <c r="AQ14" i="28"/>
  <c r="AO25" i="16"/>
  <c r="W41" i="17"/>
  <c r="AO62" i="16"/>
  <c r="AO117" i="9"/>
  <c r="AP94" i="14"/>
  <c r="U41" i="16"/>
  <c r="AO33" i="14"/>
  <c r="AF110" i="9"/>
  <c r="W18" i="28"/>
  <c r="U44" i="9"/>
  <c r="AQ16" i="28"/>
  <c r="AO108" i="9"/>
  <c r="AE108" i="9"/>
  <c r="U17" i="17"/>
  <c r="AG39" i="14"/>
  <c r="U74" i="16"/>
  <c r="U23" i="14"/>
  <c r="U7" i="28"/>
  <c r="AF19" i="16"/>
  <c r="AR55" i="28"/>
  <c r="U63" i="9"/>
  <c r="AE7" i="14"/>
  <c r="AE24" i="9"/>
  <c r="AP15" i="17"/>
  <c r="U20" i="17"/>
  <c r="U23" i="9"/>
  <c r="U17" i="9"/>
  <c r="U56" i="14"/>
  <c r="U59" i="9"/>
  <c r="AQ52" i="14"/>
  <c r="AF49" i="17"/>
  <c r="AO75" i="9"/>
  <c r="AF16" i="28"/>
  <c r="AP14" i="9"/>
  <c r="AP94" i="9"/>
  <c r="AO34" i="16"/>
  <c r="AE90" i="9"/>
  <c r="U84" i="14"/>
  <c r="AP43" i="17"/>
  <c r="AE31" i="16"/>
  <c r="AQ53" i="9"/>
  <c r="AO72" i="9"/>
  <c r="AJ70" i="28"/>
  <c r="AR68" i="9"/>
  <c r="AO33" i="17"/>
  <c r="AG29" i="9"/>
  <c r="AP16" i="17"/>
  <c r="AO45" i="17"/>
  <c r="AO19" i="28"/>
  <c r="AP69" i="14"/>
  <c r="V49" i="9"/>
  <c r="U108" i="9"/>
  <c r="AG30" i="17"/>
  <c r="AE25" i="16"/>
  <c r="V65" i="9"/>
  <c r="AO50" i="16"/>
  <c r="AH63" i="28"/>
  <c r="AO23" i="16"/>
  <c r="Y72" i="28"/>
  <c r="AO24" i="28"/>
  <c r="AF40" i="9"/>
  <c r="U7" i="16"/>
  <c r="AP17" i="14"/>
  <c r="AE60" i="14"/>
  <c r="U72" i="16"/>
  <c r="AF49" i="16"/>
  <c r="AP30" i="28"/>
  <c r="U18" i="9"/>
  <c r="AE18" i="17"/>
  <c r="AQ104" i="9"/>
  <c r="U26" i="17"/>
  <c r="AP60" i="16"/>
  <c r="AF12" i="17"/>
  <c r="AO23" i="17"/>
  <c r="AP30" i="17"/>
  <c r="U107" i="9"/>
  <c r="AE64" i="16"/>
  <c r="AO97" i="9"/>
  <c r="AP40" i="16"/>
  <c r="AP9" i="9"/>
  <c r="Y74" i="28"/>
  <c r="AO105" i="9"/>
  <c r="AI70" i="28"/>
  <c r="W108" i="9"/>
  <c r="AQ35" i="16"/>
  <c r="AO10" i="17"/>
  <c r="W14" i="17"/>
  <c r="AR62" i="28"/>
  <c r="U53" i="9"/>
  <c r="AE12" i="14"/>
  <c r="W78" i="16"/>
  <c r="V61" i="14"/>
  <c r="AF9" i="16"/>
  <c r="AF54" i="14"/>
  <c r="AP10" i="14"/>
  <c r="AO73" i="9"/>
  <c r="AP11" i="9"/>
  <c r="AR53" i="28"/>
  <c r="AE79" i="9"/>
  <c r="AO33" i="16"/>
  <c r="Z68" i="28"/>
  <c r="AQ11" i="16"/>
  <c r="AP72" i="14"/>
  <c r="AE76" i="16"/>
  <c r="AE73" i="16"/>
  <c r="AS69" i="28"/>
  <c r="AO52" i="16"/>
  <c r="AP55" i="14"/>
  <c r="AF107" i="9"/>
  <c r="AE11" i="16"/>
  <c r="AE9" i="9"/>
  <c r="W27" i="9"/>
  <c r="X50" i="28"/>
  <c r="V28" i="9"/>
  <c r="AO64" i="16"/>
  <c r="AE59" i="9"/>
  <c r="AE17" i="16"/>
  <c r="W22" i="28"/>
  <c r="V88" i="9"/>
  <c r="AO94" i="14"/>
  <c r="V71" i="9"/>
  <c r="AO68" i="9"/>
  <c r="AO60" i="14"/>
  <c r="W54" i="16"/>
  <c r="AF79" i="9"/>
  <c r="AE50" i="14"/>
  <c r="V30" i="17"/>
  <c r="AF16" i="14"/>
  <c r="AP59" i="9"/>
  <c r="V74" i="9"/>
  <c r="AE16" i="16"/>
  <c r="AO89" i="9"/>
  <c r="AE65" i="14"/>
  <c r="U33" i="16"/>
  <c r="AE71" i="14"/>
  <c r="AE10" i="16"/>
  <c r="AE39" i="9"/>
  <c r="AE68" i="16"/>
  <c r="AO14" i="17"/>
  <c r="U112" i="9"/>
  <c r="AH50" i="28"/>
  <c r="AO79" i="14"/>
  <c r="V47" i="9"/>
  <c r="AO23" i="28"/>
  <c r="AF13" i="9"/>
  <c r="AO18" i="16"/>
  <c r="AE57" i="14"/>
  <c r="AF60" i="14"/>
  <c r="AO26" i="16"/>
  <c r="V39" i="14"/>
  <c r="V46" i="17"/>
  <c r="AO104" i="9"/>
  <c r="AP30" i="9"/>
  <c r="U32" i="17"/>
  <c r="AP42" i="16"/>
  <c r="AO57" i="14"/>
  <c r="AG35" i="9"/>
  <c r="U12" i="28"/>
  <c r="AG23" i="9"/>
  <c r="AE54" i="16"/>
  <c r="AO99" i="9"/>
  <c r="AE12" i="9"/>
  <c r="AE25" i="28"/>
  <c r="U73" i="14"/>
  <c r="AO62" i="14"/>
  <c r="AE31" i="17"/>
  <c r="AH40" i="28"/>
  <c r="V83" i="9"/>
  <c r="V71" i="16"/>
  <c r="AO10" i="28"/>
  <c r="AP47" i="9"/>
  <c r="U48" i="17"/>
  <c r="AR46" i="28"/>
  <c r="AP78" i="16"/>
  <c r="V75" i="14"/>
  <c r="U77" i="16"/>
  <c r="X39" i="28"/>
  <c r="AE94" i="9"/>
  <c r="AF77" i="14"/>
  <c r="AF114" i="9"/>
  <c r="U122" i="9"/>
  <c r="AF59" i="14"/>
  <c r="V7" i="14"/>
  <c r="U62" i="9"/>
  <c r="AF26" i="9"/>
  <c r="AF26" i="14"/>
  <c r="W12" i="17"/>
  <c r="AE13" i="9"/>
  <c r="U57" i="9"/>
  <c r="U65" i="9"/>
  <c r="AO52" i="14"/>
  <c r="AQ27" i="28"/>
  <c r="AO22" i="14"/>
  <c r="AE22" i="17"/>
  <c r="AF62" i="14"/>
  <c r="AP10" i="17"/>
  <c r="W12" i="16"/>
  <c r="AF52" i="14"/>
  <c r="W16" i="17"/>
  <c r="W110" i="9"/>
  <c r="V8" i="16"/>
  <c r="U15" i="9"/>
  <c r="Y54" i="28"/>
  <c r="AG8" i="17"/>
  <c r="AO24" i="9"/>
  <c r="V45" i="17"/>
  <c r="AO20" i="17"/>
  <c r="AG65" i="9"/>
  <c r="U72" i="14"/>
  <c r="V67" i="16"/>
  <c r="AP31" i="14"/>
  <c r="V56" i="16"/>
  <c r="AF75" i="16"/>
  <c r="AF25" i="17"/>
  <c r="AT52" i="28"/>
  <c r="V45" i="14"/>
  <c r="AQ118" i="9"/>
  <c r="AP14" i="28"/>
  <c r="AO23" i="9"/>
  <c r="AQ105" i="9"/>
  <c r="Y67" i="28"/>
  <c r="U61" i="14"/>
  <c r="AO55" i="14"/>
  <c r="AE125" i="9"/>
  <c r="V26" i="14"/>
  <c r="AP40" i="17"/>
  <c r="AQ80" i="9"/>
  <c r="AP10" i="28"/>
  <c r="W25" i="9"/>
  <c r="X57" i="28"/>
  <c r="AF86" i="14"/>
  <c r="AO12" i="14"/>
  <c r="V69" i="9"/>
  <c r="V75" i="16"/>
  <c r="AO32" i="17"/>
  <c r="AE11" i="28"/>
  <c r="AE65" i="9"/>
  <c r="U79" i="9"/>
  <c r="AE24" i="17"/>
  <c r="AH64" i="28"/>
  <c r="AO13" i="14"/>
  <c r="U95" i="9"/>
  <c r="AE38" i="9"/>
  <c r="AO31" i="9"/>
  <c r="AF74" i="9"/>
  <c r="AP15" i="28"/>
  <c r="AG38" i="9"/>
  <c r="AO67" i="16"/>
  <c r="AE33" i="9"/>
  <c r="U30" i="17"/>
  <c r="AP57" i="9"/>
  <c r="AE19" i="14"/>
  <c r="U59" i="16"/>
  <c r="U27" i="16"/>
  <c r="AQ24" i="14"/>
  <c r="AE43" i="14"/>
  <c r="AE92" i="9"/>
  <c r="AF93" i="14"/>
  <c r="AO11" i="16"/>
  <c r="AP52" i="9"/>
  <c r="V24" i="28"/>
  <c r="AP85" i="14"/>
  <c r="V11" i="9"/>
  <c r="AO84" i="14"/>
  <c r="AO27" i="16"/>
  <c r="AO46" i="17"/>
  <c r="U29" i="14"/>
  <c r="AE102" i="9"/>
  <c r="V94" i="9"/>
  <c r="U33" i="28"/>
  <c r="U55" i="16"/>
  <c r="AG31" i="17"/>
  <c r="AS73" i="28"/>
  <c r="V12" i="28"/>
  <c r="AE20" i="14"/>
  <c r="U31" i="9"/>
  <c r="AO34" i="9"/>
  <c r="AO54" i="14"/>
  <c r="AF20" i="28"/>
  <c r="AG71" i="16"/>
  <c r="U100" i="9"/>
  <c r="V103" i="9"/>
  <c r="AF32" i="16"/>
  <c r="AI77" i="28"/>
  <c r="AE116" i="9"/>
  <c r="AF30" i="28"/>
  <c r="V123" i="9"/>
  <c r="V19" i="9"/>
  <c r="AE18" i="28"/>
  <c r="AF64" i="9"/>
  <c r="U34" i="28"/>
  <c r="V16" i="9"/>
  <c r="AE18" i="14"/>
  <c r="AQ17" i="17"/>
  <c r="AO46" i="14"/>
  <c r="AE42" i="16"/>
  <c r="AE33" i="17"/>
  <c r="U17" i="16"/>
  <c r="AP80" i="9"/>
  <c r="W123" i="9"/>
  <c r="AO24" i="17"/>
  <c r="AF42" i="16"/>
  <c r="AE58" i="9"/>
  <c r="AG71" i="14"/>
  <c r="AH42" i="28"/>
  <c r="AQ19" i="14"/>
  <c r="AO9" i="28"/>
  <c r="Y43" i="28"/>
  <c r="V60" i="9"/>
  <c r="AO98" i="9"/>
  <c r="AE67" i="16"/>
  <c r="AO34" i="17"/>
  <c r="AE69" i="9"/>
  <c r="Y76" i="28"/>
  <c r="U31" i="28"/>
  <c r="AQ32" i="17"/>
  <c r="AE39" i="17"/>
  <c r="U80" i="9"/>
  <c r="V80" i="14"/>
  <c r="AG103" i="9"/>
  <c r="AO45" i="14"/>
  <c r="AE20" i="17"/>
  <c r="V26" i="17"/>
  <c r="AF38" i="16"/>
  <c r="AE58" i="14"/>
  <c r="AQ19" i="28"/>
  <c r="AQ17" i="16"/>
  <c r="U16" i="9"/>
  <c r="AO68" i="16"/>
  <c r="U49" i="14"/>
  <c r="AR39" i="28"/>
  <c r="U99" i="9"/>
  <c r="X45" i="28"/>
  <c r="V45" i="16"/>
  <c r="AE70" i="16"/>
  <c r="U22" i="9"/>
  <c r="AE44" i="17"/>
  <c r="AF45" i="14"/>
  <c r="W64" i="9"/>
  <c r="AG8" i="14"/>
  <c r="AG42" i="17"/>
  <c r="AG48" i="17"/>
  <c r="AF67" i="9"/>
  <c r="AP64" i="9"/>
  <c r="V22" i="28"/>
  <c r="AP116" i="9"/>
  <c r="AO80" i="16"/>
  <c r="AE103" i="9"/>
  <c r="AQ40" i="17"/>
  <c r="AG58" i="16"/>
  <c r="AG25" i="16"/>
  <c r="AP29" i="17"/>
  <c r="AE31" i="14"/>
  <c r="W37" i="9"/>
  <c r="AE44" i="9"/>
  <c r="U41" i="14"/>
  <c r="AO59" i="14"/>
  <c r="AP12" i="14"/>
  <c r="AE7" i="16"/>
  <c r="V113" i="9"/>
  <c r="AP44" i="16"/>
  <c r="AS57" i="28"/>
  <c r="AO39" i="16"/>
  <c r="V32" i="14"/>
  <c r="AO30" i="16"/>
  <c r="AI58" i="28"/>
  <c r="U10" i="16"/>
  <c r="AO102" i="9"/>
  <c r="AF14" i="28"/>
  <c r="AF74" i="14"/>
  <c r="V31" i="28"/>
  <c r="X49" i="28"/>
  <c r="AF15" i="28"/>
  <c r="U75" i="14"/>
  <c r="AP74" i="9"/>
  <c r="AO40" i="9"/>
  <c r="AR47" i="28"/>
  <c r="AE121" i="9"/>
  <c r="AF24" i="17"/>
  <c r="AP22" i="9"/>
  <c r="AF11" i="14"/>
  <c r="AE123" i="9"/>
  <c r="AE16" i="14"/>
  <c r="AE45" i="9"/>
  <c r="AF40" i="16"/>
  <c r="V15" i="16"/>
  <c r="AF94" i="9"/>
  <c r="U83" i="14"/>
  <c r="AF50" i="16"/>
  <c r="U50" i="17"/>
  <c r="AE68" i="14"/>
  <c r="AE63" i="9"/>
  <c r="AE30" i="28"/>
  <c r="U24" i="9"/>
  <c r="AE85" i="14"/>
  <c r="AQ27" i="17"/>
  <c r="AP26" i="9"/>
  <c r="V48" i="16"/>
  <c r="AH65" i="28"/>
  <c r="AO22" i="17"/>
  <c r="AI74" i="28"/>
  <c r="V82" i="14"/>
  <c r="V17" i="9"/>
  <c r="V69" i="14"/>
  <c r="AQ75" i="9"/>
  <c r="AG92" i="14"/>
  <c r="V58" i="14"/>
  <c r="AO19" i="17"/>
  <c r="W116" i="9"/>
  <c r="AO10" i="9"/>
  <c r="AG7" i="16"/>
  <c r="AE7" i="17"/>
  <c r="AO80" i="14"/>
  <c r="AO61" i="14"/>
  <c r="AE40" i="17"/>
  <c r="AO32" i="28"/>
  <c r="AO41" i="14"/>
  <c r="AH44" i="28"/>
  <c r="AO86" i="9"/>
  <c r="AF23" i="9"/>
  <c r="X62" i="28"/>
  <c r="AS79" i="28"/>
  <c r="AO109" i="9"/>
  <c r="AE16" i="17"/>
  <c r="AP27" i="17"/>
  <c r="AP46" i="17"/>
  <c r="U71" i="9"/>
  <c r="U15" i="14"/>
  <c r="AE32" i="14"/>
  <c r="AO76" i="14"/>
  <c r="AE44" i="16"/>
  <c r="AP9" i="16"/>
  <c r="AF75" i="14"/>
  <c r="W88" i="14"/>
  <c r="V25" i="28"/>
  <c r="AO88" i="14"/>
  <c r="X56" i="28"/>
  <c r="AE112" i="9"/>
  <c r="AO42" i="17"/>
  <c r="V27" i="9"/>
  <c r="AE69" i="16"/>
  <c r="Y77" i="28"/>
  <c r="U30" i="16"/>
  <c r="AQ93" i="9"/>
  <c r="W24" i="14"/>
  <c r="U74" i="9"/>
  <c r="V95" i="14"/>
  <c r="AP70" i="9"/>
  <c r="AP62" i="16"/>
  <c r="U12" i="17"/>
  <c r="U33" i="14"/>
  <c r="AP16" i="14"/>
  <c r="V33" i="16"/>
  <c r="AO41" i="9"/>
  <c r="AG78" i="16"/>
  <c r="AE46" i="9"/>
  <c r="V27" i="16"/>
  <c r="AF65" i="14"/>
  <c r="AP95" i="9"/>
  <c r="U20" i="14"/>
  <c r="AO27" i="9"/>
  <c r="AP80" i="16"/>
  <c r="Y78" i="28"/>
  <c r="U38" i="14"/>
  <c r="AP18" i="14"/>
  <c r="V10" i="17"/>
  <c r="AF55" i="9"/>
  <c r="AE84" i="14"/>
  <c r="AO62" i="9"/>
  <c r="AF46" i="16"/>
  <c r="U31" i="14"/>
  <c r="AO86" i="14"/>
  <c r="AE19" i="16"/>
  <c r="U103" i="9"/>
  <c r="U60" i="14"/>
  <c r="X65" i="28"/>
  <c r="U19" i="28"/>
  <c r="V63" i="16"/>
  <c r="AG63" i="14"/>
  <c r="W32" i="14"/>
  <c r="AG11" i="9"/>
  <c r="AF17" i="16"/>
  <c r="AE88" i="14"/>
  <c r="AQ125" i="9"/>
  <c r="AE61" i="9"/>
  <c r="V9" i="14"/>
  <c r="Y79" i="28"/>
  <c r="V14" i="17"/>
  <c r="AP20" i="28"/>
  <c r="AO54" i="16"/>
  <c r="AE31" i="9"/>
  <c r="AG107" i="9"/>
  <c r="AP15" i="16"/>
  <c r="AF23" i="28"/>
  <c r="AE14" i="9"/>
  <c r="W50" i="16"/>
  <c r="V26" i="16"/>
  <c r="V104" i="9"/>
  <c r="AO14" i="16"/>
  <c r="U18" i="16"/>
  <c r="AF7" i="17"/>
  <c r="AE25" i="14"/>
  <c r="AO77" i="14"/>
  <c r="AE54" i="9"/>
  <c r="AF103" i="9"/>
  <c r="V7" i="9"/>
  <c r="AE78" i="14"/>
  <c r="AO49" i="17"/>
  <c r="AE29" i="28"/>
  <c r="AE28" i="16"/>
  <c r="AF49" i="9"/>
  <c r="AE84" i="9"/>
  <c r="AF77" i="16"/>
  <c r="AO69" i="9"/>
  <c r="AP46" i="16"/>
  <c r="AF26" i="17"/>
  <c r="AO63" i="9"/>
  <c r="AO91" i="9"/>
  <c r="AG49" i="16"/>
  <c r="U39" i="17"/>
  <c r="AE75" i="16"/>
  <c r="AP35" i="9"/>
  <c r="AH52" i="28"/>
  <c r="Y69" i="28"/>
  <c r="AG33" i="9"/>
  <c r="X37" i="28"/>
  <c r="AF84" i="14"/>
  <c r="U35" i="17"/>
  <c r="U89" i="9"/>
  <c r="U49" i="9"/>
  <c r="V67" i="14"/>
  <c r="AO121" i="9"/>
  <c r="AO56" i="9"/>
  <c r="AG10" i="9"/>
  <c r="AQ31" i="9"/>
  <c r="AO113" i="9"/>
  <c r="AR59" i="28"/>
  <c r="U18" i="14"/>
  <c r="AO17" i="16"/>
  <c r="U94" i="9"/>
  <c r="AP33" i="9"/>
  <c r="AI68" i="28"/>
  <c r="AS72" i="28"/>
  <c r="AE35" i="9"/>
  <c r="AE98" i="9"/>
  <c r="AO37" i="16"/>
  <c r="AP108" i="9"/>
  <c r="AO28" i="9"/>
  <c r="X52" i="28"/>
  <c r="AE28" i="14"/>
  <c r="AP65" i="9"/>
  <c r="AE52" i="16"/>
  <c r="V94" i="14"/>
  <c r="AO15" i="9"/>
  <c r="AE47" i="17"/>
  <c r="AP72" i="9"/>
  <c r="U34" i="16"/>
  <c r="AO50" i="9"/>
  <c r="AF57" i="16"/>
  <c r="AG59" i="9"/>
  <c r="AO71" i="9"/>
  <c r="U65" i="14"/>
  <c r="AO29" i="28"/>
  <c r="AE42" i="9"/>
  <c r="AE117" i="9"/>
  <c r="W19" i="9"/>
  <c r="AE22" i="16"/>
  <c r="U93" i="9"/>
  <c r="X48" i="28"/>
  <c r="AO31" i="16"/>
  <c r="AI72" i="28"/>
  <c r="AF71" i="14"/>
  <c r="V50" i="9"/>
  <c r="AG15" i="17"/>
  <c r="V13" i="17"/>
  <c r="AQ29" i="28"/>
  <c r="AR44" i="28"/>
  <c r="AE43" i="9"/>
  <c r="AG95" i="9"/>
  <c r="AF73" i="16"/>
  <c r="AG29" i="17"/>
  <c r="U71" i="14"/>
  <c r="AR42" i="28"/>
  <c r="AE115" i="9"/>
  <c r="AF41" i="16"/>
  <c r="AR65" i="28"/>
  <c r="AG27" i="9"/>
  <c r="AO53" i="16"/>
  <c r="AQ24" i="28"/>
  <c r="AF24" i="9"/>
  <c r="AO93" i="14"/>
  <c r="AO25" i="14"/>
  <c r="AF78" i="16"/>
  <c r="AE16" i="28"/>
  <c r="AG18" i="14"/>
  <c r="AO13" i="28"/>
  <c r="AO59" i="16"/>
  <c r="U37" i="17"/>
  <c r="AO13" i="9"/>
  <c r="AR61" i="28"/>
  <c r="AE11" i="14"/>
  <c r="AO56" i="14"/>
  <c r="AE74" i="9"/>
  <c r="W39" i="17"/>
  <c r="AP33" i="16"/>
  <c r="W62" i="9"/>
  <c r="V109" i="9"/>
  <c r="AF37" i="14"/>
  <c r="AG26" i="14"/>
  <c r="AO107" i="9"/>
  <c r="AE25" i="17"/>
  <c r="AH68" i="9"/>
  <c r="U48" i="14"/>
  <c r="AE64" i="14"/>
  <c r="AO48" i="16"/>
  <c r="V69" i="16"/>
  <c r="AR43" i="28"/>
  <c r="AO90" i="14"/>
  <c r="AE56" i="9"/>
  <c r="AS74" i="28"/>
  <c r="U57" i="16"/>
  <c r="AO72" i="16"/>
  <c r="AE35" i="17"/>
  <c r="AP19" i="9"/>
  <c r="U55" i="14"/>
  <c r="AO119" i="9"/>
  <c r="AO20" i="16"/>
  <c r="AE20" i="9"/>
  <c r="AO8" i="17"/>
  <c r="AO27" i="28"/>
  <c r="AF84" i="9"/>
  <c r="AG10" i="28"/>
  <c r="AE38" i="14"/>
  <c r="AQ16" i="14"/>
  <c r="AO85" i="9"/>
  <c r="AF8" i="14"/>
  <c r="AO115" i="9"/>
  <c r="AP32" i="28"/>
  <c r="AO75" i="16"/>
  <c r="AE85" i="9"/>
  <c r="U88" i="9"/>
  <c r="W34" i="9"/>
  <c r="AO103" i="9"/>
  <c r="W92" i="9"/>
  <c r="AO43" i="16"/>
  <c r="AR57" i="28"/>
  <c r="AR63" i="28"/>
  <c r="AO65" i="9"/>
  <c r="W9" i="9"/>
  <c r="V41" i="9"/>
  <c r="V38" i="16"/>
  <c r="U29" i="17"/>
  <c r="U26" i="16"/>
  <c r="V70" i="9"/>
  <c r="AO78" i="16"/>
  <c r="AO53" i="9"/>
  <c r="AP75" i="16"/>
  <c r="AE26" i="17"/>
  <c r="U45" i="9"/>
  <c r="AO83" i="14"/>
  <c r="U8" i="9"/>
  <c r="V106" i="9"/>
  <c r="X41" i="28"/>
  <c r="U7" i="17"/>
  <c r="AP20" i="9"/>
  <c r="AO42" i="14"/>
  <c r="AO65" i="14"/>
  <c r="AO74" i="16"/>
  <c r="U44" i="17"/>
  <c r="AE53" i="14"/>
  <c r="U45" i="14"/>
  <c r="AO24" i="14"/>
  <c r="U50" i="14"/>
  <c r="U117" i="9"/>
  <c r="AG34" i="9"/>
  <c r="AE73" i="9"/>
  <c r="U61" i="16"/>
  <c r="X58" i="28"/>
  <c r="U64" i="16"/>
  <c r="AO34" i="28"/>
  <c r="AF70" i="14"/>
  <c r="U26" i="9"/>
  <c r="AF26" i="16"/>
  <c r="AO70" i="14"/>
  <c r="AG61" i="16"/>
  <c r="W12" i="28"/>
  <c r="V116" i="9"/>
  <c r="AO19" i="14"/>
  <c r="AR56" i="28"/>
  <c r="U43" i="14"/>
  <c r="U70" i="16"/>
  <c r="AE55" i="16"/>
  <c r="AQ49" i="14"/>
  <c r="AR40" i="28"/>
  <c r="AO23" i="14"/>
  <c r="AO30" i="9"/>
  <c r="AO39" i="14"/>
  <c r="AE57" i="9"/>
  <c r="V67" i="9"/>
  <c r="AG41" i="17"/>
  <c r="AF9" i="28"/>
  <c r="AF77" i="9"/>
  <c r="AQ19" i="17"/>
  <c r="V52" i="16"/>
  <c r="AQ77" i="9"/>
  <c r="AF83" i="14"/>
  <c r="AO9" i="17"/>
  <c r="V24" i="17"/>
  <c r="AI75" i="28"/>
  <c r="U29" i="16"/>
  <c r="AO17" i="14"/>
  <c r="AQ30" i="28"/>
  <c r="AP86" i="9"/>
  <c r="AO122" i="9"/>
  <c r="W64" i="16"/>
  <c r="AP37" i="16"/>
  <c r="U25" i="14"/>
  <c r="AF124" i="9"/>
  <c r="W49" i="9"/>
  <c r="AQ10" i="28"/>
  <c r="U42" i="17"/>
  <c r="V14" i="14"/>
  <c r="AE46" i="16"/>
  <c r="V112" i="9"/>
  <c r="AQ15" i="16"/>
  <c r="AO38" i="9"/>
  <c r="AH55" i="28"/>
  <c r="U63" i="16"/>
  <c r="AO93" i="9"/>
  <c r="U123" i="9"/>
  <c r="AG15" i="28"/>
  <c r="AF18" i="28"/>
  <c r="W18" i="17"/>
  <c r="W73" i="16"/>
  <c r="AE43" i="17"/>
  <c r="AO70" i="16"/>
  <c r="V15" i="28"/>
  <c r="U57" i="14"/>
  <c r="AE50" i="17"/>
  <c r="AO29" i="9"/>
  <c r="AE9" i="17"/>
  <c r="AO35" i="9"/>
  <c r="U28" i="16"/>
  <c r="AR54" i="28"/>
  <c r="AP33" i="28"/>
  <c r="AE48" i="16"/>
  <c r="U50" i="9"/>
  <c r="X54" i="28"/>
  <c r="AE77" i="16"/>
  <c r="U42" i="16"/>
  <c r="AO114" i="9"/>
  <c r="AF70" i="9"/>
  <c r="AP63" i="9"/>
  <c r="AI79" i="28"/>
  <c r="Y71" i="28"/>
  <c r="U37" i="9"/>
  <c r="AQ47" i="16"/>
  <c r="AE106" i="9"/>
  <c r="U26" i="14"/>
  <c r="AE34" i="9"/>
  <c r="U27" i="17"/>
  <c r="W39" i="9"/>
  <c r="AE77" i="14"/>
  <c r="V18" i="17"/>
  <c r="U50" i="16"/>
  <c r="AP60" i="14"/>
  <c r="AO30" i="14"/>
  <c r="AE79" i="14"/>
  <c r="AO58" i="14"/>
  <c r="AO35" i="28"/>
  <c r="AF42" i="14"/>
  <c r="AE75" i="9"/>
  <c r="AQ8" i="14"/>
  <c r="AE35" i="28"/>
  <c r="AQ28" i="28"/>
  <c r="U76" i="16"/>
  <c r="AO73" i="16"/>
  <c r="AE29" i="9"/>
  <c r="AE113" i="9"/>
  <c r="AF80" i="16"/>
  <c r="V33" i="28"/>
  <c r="AE59" i="16"/>
  <c r="AF31" i="17"/>
  <c r="AO25" i="28"/>
  <c r="U62" i="16"/>
  <c r="V62" i="9"/>
  <c r="U25" i="9"/>
  <c r="W16" i="28"/>
  <c r="U58" i="9"/>
  <c r="AF59" i="16"/>
  <c r="AE46" i="14"/>
  <c r="U54" i="9"/>
  <c r="AF33" i="16"/>
  <c r="AE69" i="14"/>
  <c r="AI67" i="28"/>
  <c r="AO118" i="9"/>
  <c r="AE78" i="16"/>
  <c r="AE44" i="14"/>
  <c r="AO47" i="16"/>
  <c r="U11" i="28"/>
  <c r="AO22" i="9"/>
  <c r="AP23" i="16"/>
  <c r="AE24" i="16"/>
  <c r="AO32" i="9"/>
  <c r="U60" i="16"/>
  <c r="AO16" i="9"/>
  <c r="AE43" i="16"/>
  <c r="U56" i="16"/>
  <c r="W20" i="9"/>
  <c r="V87" i="9"/>
  <c r="AO12" i="16"/>
  <c r="U61" i="9"/>
  <c r="X55" i="28"/>
  <c r="AF10" i="28"/>
  <c r="AP118" i="9"/>
  <c r="Y80" i="28"/>
  <c r="AE86" i="9"/>
  <c r="AH59" i="28"/>
  <c r="AQ63" i="9"/>
  <c r="AP20" i="17"/>
  <c r="V85" i="14"/>
  <c r="AQ80" i="16"/>
  <c r="AO15" i="17"/>
  <c r="V8" i="28"/>
  <c r="AQ67" i="14"/>
  <c r="AF12" i="28"/>
  <c r="W17" i="28"/>
  <c r="V40" i="9"/>
  <c r="AJ79" i="28"/>
  <c r="AQ56" i="14"/>
  <c r="Z57" i="28"/>
  <c r="AF58" i="14"/>
  <c r="AP79" i="9"/>
  <c r="W64" i="14"/>
  <c r="AO15" i="28"/>
  <c r="AP17" i="28"/>
  <c r="U44" i="16"/>
  <c r="AF86" i="9"/>
  <c r="U34" i="14"/>
  <c r="AF79" i="16"/>
  <c r="AP22" i="16"/>
  <c r="AG33" i="28"/>
  <c r="AQ93" i="14"/>
  <c r="V37" i="17"/>
  <c r="AF64" i="16"/>
  <c r="U35" i="28"/>
  <c r="AP46" i="9"/>
  <c r="AF28" i="16"/>
  <c r="W61" i="16"/>
  <c r="AP39" i="17"/>
  <c r="AO30" i="17"/>
  <c r="AE27" i="14"/>
  <c r="AP114" i="9"/>
  <c r="AE60" i="9"/>
  <c r="AE47" i="16"/>
  <c r="V83" i="14"/>
  <c r="AR58" i="28"/>
  <c r="X60" i="28"/>
  <c r="W69" i="14"/>
  <c r="Y49" i="28"/>
  <c r="AO8" i="28"/>
  <c r="AE32" i="9"/>
  <c r="AO90" i="9"/>
  <c r="U35" i="14"/>
  <c r="W57" i="16"/>
  <c r="AE77" i="9"/>
  <c r="AO22" i="16"/>
  <c r="AE94" i="14"/>
  <c r="AO22" i="28"/>
  <c r="AE30" i="14"/>
  <c r="AO38" i="14"/>
  <c r="U47" i="17"/>
  <c r="U25" i="28"/>
  <c r="AO95" i="14"/>
  <c r="AF58" i="16"/>
  <c r="AF67" i="16"/>
  <c r="U85" i="9"/>
  <c r="AP24" i="9"/>
  <c r="AO61" i="9"/>
  <c r="AG12" i="28"/>
  <c r="V26" i="28"/>
  <c r="AO40" i="17"/>
  <c r="AE22" i="28"/>
  <c r="AQ41" i="14"/>
  <c r="AE35" i="14"/>
  <c r="U53" i="16"/>
  <c r="AG19" i="28"/>
  <c r="AE16" i="9"/>
  <c r="AS70" i="28"/>
  <c r="V15" i="17"/>
  <c r="U83" i="9"/>
  <c r="AO17" i="9"/>
  <c r="V13" i="28"/>
  <c r="AE49" i="17"/>
  <c r="AE50" i="9"/>
  <c r="AE10" i="17"/>
  <c r="W38" i="16"/>
  <c r="U53" i="14"/>
  <c r="AE26" i="9"/>
  <c r="AE48" i="9"/>
  <c r="U41" i="9"/>
  <c r="AF89" i="14"/>
  <c r="AP26" i="17"/>
  <c r="AP117" i="9"/>
  <c r="AE33" i="14"/>
  <c r="AQ13" i="16"/>
  <c r="AE53" i="16"/>
  <c r="V63" i="14"/>
  <c r="U40" i="16"/>
  <c r="U23" i="28"/>
  <c r="AE15" i="17"/>
  <c r="AO77" i="9"/>
  <c r="AE62" i="9"/>
  <c r="AG70" i="9"/>
  <c r="U55" i="9"/>
  <c r="AO16" i="17"/>
  <c r="U14" i="17"/>
  <c r="AO27" i="17"/>
  <c r="V65" i="14"/>
  <c r="U58" i="16"/>
  <c r="U33" i="17"/>
  <c r="V34" i="16"/>
  <c r="AE11" i="17"/>
  <c r="AO64" i="9"/>
  <c r="U30" i="9"/>
  <c r="AF41" i="9"/>
  <c r="AP16" i="16"/>
  <c r="AF34" i="9"/>
  <c r="AF43" i="16"/>
  <c r="AF45" i="16"/>
  <c r="U73" i="9"/>
  <c r="AE88" i="9"/>
  <c r="AO37" i="9"/>
  <c r="X38" i="28"/>
  <c r="AO78" i="9"/>
  <c r="AO78" i="14"/>
  <c r="AO29" i="14"/>
  <c r="AO15" i="14"/>
  <c r="AO41" i="16"/>
  <c r="AG63" i="9"/>
  <c r="AO63" i="14"/>
  <c r="U79" i="16"/>
  <c r="U91" i="14"/>
  <c r="AE56" i="14"/>
  <c r="V58" i="9"/>
  <c r="U35" i="16"/>
  <c r="U46" i="9"/>
  <c r="AP50" i="17"/>
  <c r="AO56" i="16"/>
  <c r="AO58" i="9"/>
  <c r="AE19" i="9"/>
  <c r="AP102" i="9"/>
  <c r="AP25" i="14"/>
  <c r="AP92" i="14"/>
  <c r="AG60" i="14"/>
  <c r="U15" i="17"/>
  <c r="V78" i="16"/>
  <c r="AI80" i="28"/>
  <c r="W14" i="14"/>
  <c r="AG45" i="16"/>
  <c r="AG91" i="9"/>
  <c r="AF59" i="9"/>
  <c r="AR50" i="28"/>
  <c r="AE60" i="16"/>
  <c r="AS67" i="28"/>
  <c r="AO95" i="9"/>
  <c r="U12" i="9"/>
  <c r="AP39" i="9"/>
  <c r="AQ107" i="9"/>
  <c r="AE12" i="16"/>
  <c r="AQ74" i="9"/>
  <c r="AG32" i="28"/>
  <c r="AJ45" i="28"/>
  <c r="X47" i="28"/>
  <c r="W40" i="14"/>
  <c r="AE25" i="9"/>
  <c r="W9" i="17"/>
  <c r="AE40" i="16"/>
  <c r="AE14" i="16"/>
  <c r="AH61" i="28"/>
  <c r="AE8" i="17"/>
  <c r="AQ14" i="17"/>
  <c r="AE23" i="28"/>
  <c r="V16" i="16"/>
  <c r="AG113" i="9"/>
  <c r="AO11" i="28"/>
  <c r="AQ30" i="14"/>
  <c r="AP64" i="14"/>
  <c r="U48" i="16"/>
  <c r="AQ65" i="16"/>
  <c r="AQ8" i="16"/>
  <c r="W8" i="14"/>
  <c r="AO37" i="14"/>
  <c r="AG48" i="14"/>
  <c r="AQ55" i="14"/>
  <c r="AO60" i="9"/>
  <c r="AO61" i="16"/>
  <c r="U67" i="14"/>
  <c r="V50" i="16"/>
  <c r="AI69" i="28"/>
  <c r="AE20" i="28"/>
  <c r="U8" i="14"/>
  <c r="AQ8" i="28"/>
  <c r="W32" i="17"/>
  <c r="AP62" i="14"/>
  <c r="AE109" i="9"/>
  <c r="AG28" i="9"/>
  <c r="AS77" i="28"/>
  <c r="AP100" i="9"/>
  <c r="AE91" i="14"/>
  <c r="AO49" i="9"/>
  <c r="AP32" i="14"/>
  <c r="AJ61" i="28"/>
  <c r="AS44" i="28"/>
  <c r="AO25" i="9"/>
  <c r="AE29" i="17"/>
  <c r="AQ33" i="9"/>
  <c r="AR48" i="28"/>
  <c r="AP27" i="9"/>
  <c r="AO17" i="28"/>
  <c r="AF115" i="9"/>
  <c r="AF16" i="17"/>
  <c r="U86" i="14"/>
  <c r="Y68" i="28"/>
  <c r="AO49" i="14"/>
  <c r="AE40" i="9"/>
  <c r="V55" i="16"/>
  <c r="AR49" i="28"/>
  <c r="AQ52" i="16"/>
  <c r="AE33" i="16"/>
  <c r="AF63" i="14"/>
  <c r="V37" i="16"/>
  <c r="U63" i="14"/>
  <c r="AP53" i="16"/>
  <c r="V15" i="14"/>
  <c r="AG99" i="9"/>
  <c r="AE17" i="17"/>
  <c r="AQ94" i="14"/>
  <c r="AE67" i="9"/>
  <c r="U14" i="28"/>
  <c r="AE13" i="28"/>
  <c r="AE53" i="9"/>
  <c r="AO40" i="16"/>
  <c r="AF32" i="17"/>
  <c r="AP32" i="16"/>
  <c r="AF43" i="14"/>
  <c r="AP20" i="16"/>
  <c r="W84" i="9"/>
  <c r="AF38" i="17"/>
  <c r="AQ37" i="9"/>
  <c r="AO28" i="14"/>
  <c r="W80" i="9"/>
  <c r="AP28" i="9"/>
  <c r="AP56" i="9"/>
  <c r="AQ12" i="17"/>
  <c r="U13" i="17"/>
  <c r="AG20" i="16"/>
  <c r="AO82" i="14"/>
  <c r="U87" i="14"/>
  <c r="X42" i="28"/>
  <c r="AP76" i="9"/>
  <c r="AG24" i="9"/>
  <c r="Z43" i="28"/>
  <c r="U68" i="16"/>
  <c r="AG35" i="17"/>
  <c r="AF65" i="9"/>
  <c r="AG80" i="9"/>
  <c r="AT61" i="28"/>
  <c r="W62" i="14"/>
  <c r="V78" i="9"/>
  <c r="Z76" i="28"/>
  <c r="X46" i="28"/>
  <c r="AG13" i="17"/>
  <c r="AJ47" i="28"/>
  <c r="AQ28" i="17"/>
  <c r="AF24" i="16"/>
  <c r="AG7" i="9"/>
  <c r="V62" i="16"/>
  <c r="W35" i="9"/>
  <c r="AE19" i="28"/>
  <c r="AF32" i="28"/>
  <c r="W7" i="16"/>
  <c r="W115" i="9"/>
  <c r="U27" i="14"/>
  <c r="AG65" i="14"/>
  <c r="W52" i="16"/>
  <c r="AJ43" i="28"/>
  <c r="AQ11" i="14"/>
  <c r="AG14" i="17"/>
  <c r="AG75" i="14"/>
  <c r="W15" i="16"/>
  <c r="AH45" i="28"/>
  <c r="U115" i="9"/>
  <c r="W72" i="9"/>
  <c r="W31" i="16"/>
  <c r="AF23" i="16"/>
  <c r="U16" i="14"/>
  <c r="AF42" i="9"/>
  <c r="AF71" i="9"/>
  <c r="AE23" i="14"/>
  <c r="AG14" i="28"/>
  <c r="AP76" i="16"/>
  <c r="W55" i="14"/>
  <c r="W32" i="16"/>
  <c r="AF27" i="9"/>
  <c r="AQ67" i="16"/>
  <c r="U71" i="16"/>
  <c r="U94" i="14"/>
  <c r="AG69" i="9"/>
  <c r="AG16" i="17"/>
  <c r="AO89" i="14"/>
  <c r="W70" i="9"/>
  <c r="AQ91" i="14"/>
  <c r="AE45" i="17"/>
  <c r="AO29" i="16"/>
  <c r="AG93" i="14"/>
  <c r="AE37" i="14"/>
  <c r="AO39" i="17"/>
  <c r="AP65" i="16"/>
  <c r="V88" i="14"/>
  <c r="AG28" i="17"/>
  <c r="V118" i="9"/>
  <c r="AE41" i="9"/>
  <c r="AF70" i="16"/>
  <c r="U113" i="9"/>
  <c r="U37" i="16"/>
  <c r="AO12" i="17"/>
  <c r="AP10" i="16"/>
  <c r="W45" i="14"/>
  <c r="AQ56" i="9"/>
  <c r="AE26" i="14"/>
  <c r="AQ82" i="14"/>
  <c r="Z48" i="28"/>
  <c r="AE72" i="9"/>
  <c r="AQ8" i="9"/>
  <c r="AG55" i="14"/>
  <c r="V22" i="16"/>
  <c r="AF47" i="17"/>
  <c r="AP124" i="9"/>
  <c r="U28" i="9"/>
  <c r="V61" i="16"/>
  <c r="AE18" i="16"/>
  <c r="V54" i="14"/>
  <c r="W30" i="17"/>
  <c r="V124" i="9"/>
  <c r="V44" i="9"/>
  <c r="AE79" i="16"/>
  <c r="V73" i="9"/>
  <c r="AG42" i="14"/>
  <c r="AO48" i="14"/>
  <c r="AE95" i="9"/>
  <c r="V12" i="16"/>
  <c r="U28" i="17"/>
  <c r="AE52" i="14"/>
  <c r="AP9" i="17"/>
  <c r="AG49" i="14"/>
  <c r="AF34" i="17"/>
  <c r="AF55" i="16"/>
  <c r="AE63" i="16"/>
  <c r="AG10" i="17"/>
  <c r="AG39" i="17"/>
  <c r="Z46" i="28"/>
  <c r="AQ23" i="14"/>
  <c r="W28" i="28"/>
  <c r="X61" i="28"/>
  <c r="AQ88" i="14"/>
  <c r="V79" i="16"/>
  <c r="AP20" i="14"/>
  <c r="AO69" i="16"/>
  <c r="AQ50" i="9"/>
  <c r="AT68" i="9"/>
  <c r="W25" i="28"/>
  <c r="AE70" i="14"/>
  <c r="AS63" i="28"/>
  <c r="AE49" i="14"/>
  <c r="AJ55" i="28"/>
  <c r="AO57" i="16"/>
  <c r="V9" i="17"/>
  <c r="Z38" i="28"/>
  <c r="W68" i="16"/>
  <c r="AP38" i="9"/>
  <c r="AF90" i="14"/>
  <c r="W56" i="16"/>
  <c r="AO47" i="17"/>
  <c r="AQ35" i="17"/>
  <c r="AP7" i="9"/>
  <c r="V65" i="16"/>
  <c r="V19" i="16"/>
  <c r="W47" i="9"/>
  <c r="U97" i="9"/>
  <c r="AQ110" i="9"/>
  <c r="AE28" i="28"/>
  <c r="U31" i="16"/>
  <c r="AQ24" i="9"/>
  <c r="AP25" i="28"/>
  <c r="AE14" i="28"/>
  <c r="AT68" i="28"/>
  <c r="AE74" i="14"/>
  <c r="AO16" i="28"/>
  <c r="AS71" i="28"/>
  <c r="AG67" i="16"/>
  <c r="AQ61" i="14"/>
  <c r="AQ121" i="9"/>
  <c r="AF31" i="14"/>
  <c r="V25" i="17"/>
  <c r="AI46" i="28"/>
  <c r="AQ44" i="16"/>
  <c r="W20" i="16"/>
  <c r="W69" i="16"/>
  <c r="AO32" i="14"/>
  <c r="AT71" i="28"/>
  <c r="AE22" i="9"/>
  <c r="AT42" i="28"/>
  <c r="AI59" i="28"/>
  <c r="AG49" i="9"/>
  <c r="AO16" i="16"/>
  <c r="AI44" i="28"/>
  <c r="W76" i="9"/>
  <c r="AP19" i="16"/>
  <c r="U46" i="17"/>
  <c r="AE41" i="17"/>
  <c r="AO60" i="16"/>
  <c r="AP28" i="14"/>
  <c r="V55" i="14"/>
  <c r="V62" i="14"/>
  <c r="V8" i="17"/>
  <c r="AF76" i="14"/>
  <c r="AP33" i="17"/>
  <c r="AQ68" i="14"/>
  <c r="AO45" i="9"/>
  <c r="AG37" i="9"/>
  <c r="X43" i="28"/>
  <c r="AE17" i="28"/>
  <c r="AQ95" i="9"/>
  <c r="U125" i="9"/>
  <c r="U105" i="9"/>
  <c r="AJ62" i="28"/>
  <c r="AO58" i="16"/>
  <c r="AG38" i="14"/>
  <c r="AF18" i="9"/>
  <c r="Y63" i="28"/>
  <c r="AO110" i="9"/>
  <c r="AQ74" i="14"/>
  <c r="AG75" i="9"/>
  <c r="W16" i="9"/>
  <c r="AF27" i="28"/>
  <c r="V11" i="28"/>
  <c r="V77" i="16"/>
  <c r="AQ79" i="16"/>
  <c r="AG84" i="14"/>
  <c r="AP31" i="17"/>
  <c r="AF12" i="9"/>
  <c r="AQ49" i="17"/>
  <c r="AF27" i="14"/>
  <c r="AG83" i="14"/>
  <c r="AQ27" i="14"/>
  <c r="AO27" i="14"/>
  <c r="U43" i="17"/>
  <c r="U82" i="14"/>
  <c r="AS68" i="28"/>
  <c r="AE13" i="16"/>
  <c r="AQ59" i="16"/>
  <c r="AE7" i="9"/>
  <c r="U90" i="9"/>
  <c r="AQ34" i="16"/>
  <c r="AP109" i="9"/>
  <c r="AP64" i="16"/>
  <c r="AP26" i="28"/>
  <c r="U43" i="9"/>
  <c r="W49" i="16"/>
  <c r="AR64" i="28"/>
  <c r="W70" i="16"/>
  <c r="AO94" i="9"/>
  <c r="AP40" i="14"/>
  <c r="AP41" i="17"/>
  <c r="U27" i="9"/>
  <c r="V19" i="17"/>
  <c r="AI71" i="28"/>
  <c r="AE13" i="14"/>
  <c r="V32" i="9"/>
  <c r="AI76" i="28"/>
  <c r="U39" i="16"/>
  <c r="AH43" i="28"/>
  <c r="Z70" i="28"/>
  <c r="U79" i="14"/>
  <c r="AE9" i="28"/>
  <c r="AE34" i="16"/>
  <c r="AF7" i="28"/>
  <c r="U116" i="9"/>
  <c r="AO16" i="14"/>
  <c r="AP104" i="9"/>
  <c r="AF10" i="16"/>
  <c r="AG34" i="28"/>
  <c r="Y50" i="28"/>
  <c r="AF22" i="28"/>
  <c r="AR37" i="28"/>
  <c r="V8" i="14"/>
  <c r="AE17" i="14"/>
  <c r="U75" i="16"/>
  <c r="AO9" i="14"/>
  <c r="W119" i="9"/>
  <c r="AG50" i="9"/>
  <c r="AO57" i="9"/>
  <c r="AE37" i="17"/>
  <c r="U32" i="9"/>
  <c r="AO71" i="14"/>
  <c r="V73" i="14"/>
  <c r="V100" i="9"/>
  <c r="V38" i="17"/>
  <c r="V29" i="16"/>
  <c r="AP54" i="14"/>
  <c r="V92" i="14"/>
  <c r="AO26" i="14"/>
  <c r="V16" i="14"/>
  <c r="AF10" i="14"/>
  <c r="AQ37" i="17"/>
  <c r="V58" i="16"/>
  <c r="AG40" i="17"/>
  <c r="AQ29" i="14"/>
  <c r="AF85" i="9"/>
  <c r="AP72" i="16"/>
  <c r="AG64" i="9"/>
  <c r="V74" i="16"/>
  <c r="AF94" i="14"/>
  <c r="AP34" i="16"/>
  <c r="V41" i="14"/>
  <c r="AQ26" i="14"/>
  <c r="U32" i="16"/>
  <c r="W54" i="9"/>
  <c r="AO11" i="9"/>
  <c r="AE46" i="17"/>
  <c r="AG50" i="16"/>
  <c r="AQ32" i="28"/>
  <c r="W24" i="16"/>
  <c r="U64" i="9"/>
  <c r="AF33" i="14"/>
  <c r="AE31" i="28"/>
  <c r="AS39" i="28"/>
  <c r="AG69" i="14"/>
  <c r="AE40" i="14"/>
  <c r="AF17" i="17"/>
  <c r="AF12" i="16"/>
  <c r="AJ67" i="28"/>
  <c r="AQ40" i="16"/>
  <c r="AG45" i="9"/>
  <c r="AG90" i="14"/>
  <c r="AQ46" i="14"/>
  <c r="AQ39" i="17"/>
  <c r="AF92" i="9"/>
  <c r="V12" i="14"/>
  <c r="V22" i="9"/>
  <c r="AG104" i="9"/>
  <c r="AF98" i="9"/>
  <c r="AE27" i="16"/>
  <c r="AF43" i="17"/>
  <c r="AG9" i="9"/>
  <c r="AQ29" i="17"/>
  <c r="U49" i="17"/>
  <c r="U11" i="9"/>
  <c r="AS76" i="28"/>
  <c r="V125" i="9"/>
  <c r="W91" i="14"/>
  <c r="AF74" i="16"/>
  <c r="AE122" i="9"/>
  <c r="U46" i="16"/>
  <c r="AQ7" i="17"/>
  <c r="Y45" i="28"/>
  <c r="AE57" i="16"/>
  <c r="Y52" i="28"/>
  <c r="AF69" i="9"/>
  <c r="Z74" i="28"/>
  <c r="AP37" i="9"/>
  <c r="W48" i="16"/>
  <c r="AG119" i="9"/>
  <c r="U121" i="9"/>
  <c r="W98" i="9"/>
  <c r="AO100" i="9"/>
  <c r="AJ80" i="28"/>
  <c r="AP50" i="14"/>
  <c r="AG47" i="9"/>
  <c r="AF17" i="14"/>
  <c r="AE38" i="17"/>
  <c r="AF13" i="17"/>
  <c r="W47" i="14"/>
  <c r="AF27" i="17"/>
  <c r="AF53" i="14"/>
  <c r="AE93" i="9"/>
  <c r="AO31" i="17"/>
  <c r="AE10" i="28"/>
  <c r="AE71" i="16"/>
  <c r="AP25" i="17"/>
  <c r="W17" i="16"/>
  <c r="V7" i="28"/>
  <c r="AP45" i="9"/>
  <c r="AQ101" i="9"/>
  <c r="AF28" i="9"/>
  <c r="AG46" i="14"/>
  <c r="AF22" i="14"/>
  <c r="AG25" i="17"/>
  <c r="AP34" i="17"/>
  <c r="AG26" i="28"/>
  <c r="W57" i="9"/>
  <c r="AE28" i="9"/>
  <c r="AE82" i="14"/>
  <c r="AE47" i="9"/>
  <c r="AO92" i="9"/>
  <c r="U34" i="17"/>
  <c r="AQ52" i="9"/>
  <c r="AF11" i="17"/>
  <c r="AG114" i="9"/>
  <c r="V91" i="9"/>
  <c r="AF73" i="9"/>
  <c r="AF105" i="9"/>
  <c r="AO24" i="16"/>
  <c r="AE45" i="16"/>
  <c r="AP45" i="14"/>
  <c r="AH49" i="28"/>
  <c r="AE49" i="9"/>
  <c r="U42" i="9"/>
  <c r="AE59" i="14"/>
  <c r="AG26" i="17"/>
  <c r="AF41" i="14"/>
  <c r="AP57" i="16"/>
  <c r="U120" i="9"/>
  <c r="AG57" i="16"/>
  <c r="AE35" i="16"/>
  <c r="AP67" i="16"/>
  <c r="V41" i="17"/>
  <c r="Z62" i="28"/>
  <c r="AP29" i="9"/>
  <c r="AH56" i="28"/>
  <c r="AH38" i="28"/>
  <c r="AE29" i="16"/>
  <c r="AF83" i="9"/>
  <c r="AF38" i="14"/>
  <c r="X59" i="28"/>
  <c r="AI50" i="28"/>
  <c r="AE34" i="17"/>
  <c r="AO67" i="14"/>
  <c r="AI64" i="28"/>
  <c r="W28" i="9"/>
  <c r="AE90" i="14"/>
  <c r="AS80" i="28"/>
  <c r="AQ13" i="28"/>
  <c r="AG9" i="16"/>
  <c r="AF62" i="9"/>
  <c r="V105" i="9"/>
  <c r="AP88" i="14"/>
  <c r="U101" i="9"/>
  <c r="U58" i="14"/>
  <c r="AG47" i="16"/>
  <c r="W49" i="14"/>
  <c r="AE55" i="14"/>
  <c r="AF54" i="16"/>
  <c r="AQ49" i="16"/>
  <c r="V89" i="14"/>
  <c r="W33" i="17"/>
  <c r="AE24" i="14"/>
  <c r="AI55" i="28"/>
  <c r="AF89" i="9"/>
  <c r="V42" i="17"/>
  <c r="W104" i="9"/>
  <c r="Y75" i="28"/>
  <c r="V114" i="9"/>
  <c r="AO87" i="9"/>
  <c r="AG34" i="17"/>
  <c r="AQ62" i="9"/>
  <c r="AQ54" i="16"/>
  <c r="AF80" i="9"/>
  <c r="V7" i="17"/>
  <c r="U42" i="14"/>
  <c r="AF40" i="17"/>
  <c r="W23" i="9"/>
  <c r="Y46" i="28"/>
  <c r="AO7" i="9"/>
  <c r="W41" i="9"/>
  <c r="AQ76" i="14"/>
  <c r="Z50" i="28"/>
  <c r="AE118" i="9"/>
  <c r="V40" i="14"/>
  <c r="U48" i="9"/>
  <c r="AG61" i="14"/>
  <c r="AP29" i="14"/>
  <c r="AE17" i="9"/>
  <c r="W48" i="9"/>
  <c r="AE71" i="9"/>
  <c r="AI78" i="28"/>
  <c r="V57" i="16"/>
  <c r="AP12" i="16"/>
  <c r="AP23" i="14"/>
  <c r="U74" i="14"/>
  <c r="AE47" i="14"/>
  <c r="AQ45" i="14"/>
  <c r="W39" i="14"/>
  <c r="AO30" i="28"/>
  <c r="Z71" i="28"/>
  <c r="AF47" i="14"/>
  <c r="AJ37" i="28"/>
  <c r="AP37" i="14"/>
  <c r="AF18" i="17"/>
  <c r="AP71" i="14"/>
  <c r="AQ20" i="14"/>
  <c r="U102" i="9"/>
  <c r="AF9" i="17"/>
  <c r="AQ61" i="16"/>
  <c r="AF39" i="9"/>
  <c r="U10" i="28"/>
  <c r="AF53" i="9"/>
  <c r="W102" i="9"/>
  <c r="Z68" i="9"/>
  <c r="AE114" i="9"/>
  <c r="V28" i="16"/>
  <c r="U13" i="9"/>
  <c r="U124" i="9"/>
  <c r="AO10" i="14"/>
  <c r="AO50" i="14"/>
  <c r="AE26" i="16"/>
  <c r="V27" i="17"/>
  <c r="AO52" i="9"/>
  <c r="AQ9" i="9"/>
  <c r="V47" i="17"/>
  <c r="V30" i="16"/>
  <c r="AO13" i="16"/>
  <c r="W76" i="14"/>
  <c r="AF58" i="9"/>
  <c r="W41" i="16"/>
  <c r="V18" i="9"/>
  <c r="AP88" i="9"/>
  <c r="AF29" i="17"/>
  <c r="AE87" i="9"/>
  <c r="V117" i="9"/>
  <c r="V57" i="14"/>
  <c r="AP7" i="14"/>
  <c r="AP93" i="9"/>
  <c r="AF49" i="14"/>
  <c r="AS45" i="28"/>
  <c r="AQ57" i="9"/>
  <c r="AJ78" i="28"/>
  <c r="U10" i="9"/>
  <c r="AO83" i="9"/>
  <c r="AE86" i="14"/>
  <c r="AE64" i="9"/>
  <c r="U47" i="14"/>
  <c r="AE87" i="14"/>
  <c r="AF10" i="17"/>
  <c r="V119" i="9"/>
  <c r="U11" i="16"/>
  <c r="AO18" i="9"/>
  <c r="W26" i="9"/>
  <c r="U54" i="14"/>
  <c r="AP13" i="17"/>
  <c r="AF14" i="9"/>
  <c r="AG52" i="16"/>
  <c r="V17" i="17"/>
  <c r="Z37" i="28"/>
  <c r="AP57" i="14"/>
  <c r="W35" i="16"/>
  <c r="AQ49" i="9"/>
  <c r="AQ84" i="14"/>
  <c r="AH57" i="28"/>
  <c r="AF20" i="9"/>
  <c r="V34" i="9"/>
  <c r="U47" i="9"/>
  <c r="AF28" i="17"/>
  <c r="U49" i="16"/>
  <c r="AP12" i="17"/>
  <c r="AP58" i="16"/>
  <c r="AO42" i="16"/>
  <c r="AQ59" i="14"/>
  <c r="AF85" i="14"/>
  <c r="AO64" i="14"/>
  <c r="W22" i="9"/>
  <c r="AO43" i="17"/>
  <c r="AJ77" i="28"/>
  <c r="U14" i="14"/>
  <c r="W55" i="16"/>
  <c r="W47" i="17"/>
  <c r="Z63" i="28"/>
  <c r="AG29" i="28"/>
  <c r="V52" i="9"/>
  <c r="AG13" i="9"/>
  <c r="V50" i="14"/>
  <c r="AQ48" i="14"/>
  <c r="AQ117" i="9"/>
  <c r="AO26" i="28"/>
  <c r="AP33" i="14"/>
  <c r="AS49" i="28"/>
  <c r="AP54" i="16"/>
  <c r="U77" i="14"/>
  <c r="AF42" i="17"/>
  <c r="U62" i="14"/>
  <c r="AQ50" i="17"/>
  <c r="W63" i="16"/>
  <c r="W19" i="16"/>
  <c r="AT80" i="28"/>
  <c r="U19" i="16"/>
  <c r="AQ89" i="14"/>
  <c r="Z44" i="28"/>
  <c r="V48" i="9"/>
  <c r="AH48" i="28"/>
  <c r="V75" i="9"/>
  <c r="AF32" i="9"/>
  <c r="AG27" i="16"/>
  <c r="AO125" i="9"/>
  <c r="AQ12" i="16"/>
  <c r="AF87" i="14"/>
  <c r="AF65" i="16"/>
  <c r="U68" i="14"/>
  <c r="V84" i="14"/>
  <c r="V35" i="16"/>
  <c r="U70" i="9"/>
  <c r="AE110" i="9"/>
  <c r="AF24" i="28"/>
  <c r="V89" i="9"/>
  <c r="W45" i="17"/>
  <c r="AP13" i="9"/>
  <c r="AO84" i="9"/>
  <c r="AF22" i="17"/>
  <c r="AO19" i="16"/>
  <c r="AO72" i="14"/>
  <c r="W74" i="9"/>
  <c r="V33" i="17"/>
  <c r="AP39" i="16"/>
  <c r="AF37" i="9"/>
  <c r="AP47" i="16"/>
  <c r="U12" i="14"/>
  <c r="AQ22" i="17"/>
  <c r="AP101" i="9"/>
  <c r="AG80" i="14"/>
  <c r="W88" i="9"/>
  <c r="U28" i="28"/>
  <c r="AQ24" i="16"/>
  <c r="AF91" i="9"/>
  <c r="AG11" i="16"/>
  <c r="V55" i="9"/>
  <c r="V13" i="16"/>
  <c r="V63" i="9"/>
  <c r="V120" i="9"/>
  <c r="AG8" i="9"/>
  <c r="AR41" i="28"/>
  <c r="X44" i="28"/>
  <c r="AE65" i="16"/>
  <c r="U7" i="14"/>
  <c r="W49" i="17"/>
  <c r="AO35" i="17"/>
  <c r="U12" i="16"/>
  <c r="AP89" i="9"/>
  <c r="AO38" i="17"/>
  <c r="AO7" i="17"/>
  <c r="AO28" i="28"/>
  <c r="V28" i="17"/>
  <c r="W63" i="14"/>
  <c r="AP9" i="28"/>
  <c r="AF64" i="14"/>
  <c r="AP34" i="14"/>
  <c r="U11" i="17"/>
  <c r="AE8" i="14"/>
  <c r="AE95" i="14"/>
  <c r="AP16" i="9"/>
  <c r="AF33" i="9"/>
  <c r="AF62" i="16"/>
  <c r="AQ71" i="16"/>
  <c r="W56" i="9"/>
  <c r="AP37" i="17"/>
  <c r="V87" i="14"/>
  <c r="AP90" i="9"/>
  <c r="U37" i="14"/>
  <c r="AO124" i="9"/>
  <c r="AE119" i="9"/>
  <c r="AP92" i="9"/>
  <c r="AF63" i="16"/>
  <c r="AE54" i="14"/>
  <c r="AG22" i="9"/>
  <c r="V60" i="14"/>
  <c r="AF14" i="16"/>
  <c r="W122" i="9"/>
  <c r="AE27" i="28"/>
  <c r="AQ11" i="28"/>
  <c r="V20" i="17"/>
  <c r="AP76" i="14"/>
  <c r="AF9" i="9"/>
  <c r="Y58" i="28"/>
  <c r="U15" i="28"/>
  <c r="AH46" i="28"/>
  <c r="AG42" i="16"/>
  <c r="AF78" i="14"/>
  <c r="AO13" i="17"/>
  <c r="AG11" i="28"/>
  <c r="AE38" i="16"/>
  <c r="AQ25" i="9"/>
  <c r="U98" i="9"/>
  <c r="AO106" i="9"/>
  <c r="AF23" i="14"/>
  <c r="AG18" i="16"/>
  <c r="AO46" i="16"/>
  <c r="AO9" i="9"/>
  <c r="AO29" i="17"/>
  <c r="V17" i="16"/>
  <c r="AJ53" i="28"/>
  <c r="U39" i="9"/>
  <c r="AF44" i="9"/>
  <c r="AP16" i="28"/>
  <c r="AF47" i="9"/>
  <c r="V101" i="9"/>
  <c r="W23" i="17"/>
  <c r="AF25" i="9"/>
  <c r="W54" i="14"/>
  <c r="W68" i="14"/>
  <c r="AP77" i="9"/>
  <c r="AQ48" i="16"/>
  <c r="AO55" i="9"/>
  <c r="U86" i="9"/>
  <c r="AE9" i="14"/>
  <c r="AQ32" i="9"/>
  <c r="U8" i="17"/>
  <c r="AE83" i="14"/>
  <c r="U20" i="16"/>
  <c r="U72" i="9"/>
  <c r="U56" i="9"/>
  <c r="AG22" i="16"/>
  <c r="AE76" i="14"/>
  <c r="AP110" i="9"/>
  <c r="AQ28" i="14"/>
  <c r="AG12" i="17"/>
  <c r="AE73" i="14"/>
  <c r="AF54" i="9"/>
  <c r="U93" i="14"/>
  <c r="AP82" i="14"/>
  <c r="AQ19" i="9"/>
  <c r="AO70" i="9"/>
  <c r="AG8" i="28"/>
  <c r="AF87" i="9"/>
  <c r="U110" i="9"/>
  <c r="AO77" i="16"/>
  <c r="AG31" i="9"/>
  <c r="V33" i="9"/>
  <c r="AQ20" i="16"/>
  <c r="AG105" i="9"/>
  <c r="AG82" i="9"/>
  <c r="AG68" i="14"/>
  <c r="AG50" i="17"/>
  <c r="Z65" i="28"/>
  <c r="AF46" i="9"/>
  <c r="AE48" i="14"/>
  <c r="AO48" i="17"/>
  <c r="V68" i="14"/>
  <c r="AP24" i="17"/>
  <c r="AQ11" i="17"/>
  <c r="AG11" i="14"/>
  <c r="AQ26" i="28"/>
  <c r="AJ39" i="28"/>
  <c r="V34" i="14"/>
  <c r="AE30" i="17"/>
  <c r="AF69" i="14"/>
  <c r="V72" i="16"/>
  <c r="AP121" i="9"/>
  <c r="AG28" i="28"/>
  <c r="AO14" i="14"/>
  <c r="V110" i="9"/>
  <c r="AO20" i="28"/>
  <c r="AO26" i="9"/>
  <c r="AQ61" i="9"/>
  <c r="V35" i="28"/>
  <c r="AG79" i="14"/>
  <c r="AO85" i="14"/>
  <c r="W59" i="9"/>
  <c r="AE33" i="28"/>
  <c r="AE91" i="9"/>
  <c r="AE75" i="14"/>
  <c r="U78" i="9"/>
  <c r="AE24" i="28"/>
  <c r="W23" i="14"/>
  <c r="AF93" i="9"/>
  <c r="W30" i="16"/>
  <c r="AO39" i="9"/>
  <c r="AP61" i="14"/>
  <c r="AF25" i="14"/>
  <c r="AP14" i="17"/>
  <c r="AP119" i="9"/>
  <c r="AE72" i="16"/>
  <c r="V59" i="9"/>
  <c r="AG123" i="9"/>
  <c r="AE14" i="14"/>
  <c r="U92" i="9"/>
  <c r="X64" i="28"/>
  <c r="W58" i="9"/>
  <c r="AP113" i="9"/>
  <c r="V18" i="16"/>
  <c r="W93" i="9"/>
  <c r="AP49" i="9"/>
  <c r="AO9" i="16"/>
  <c r="U20" i="9"/>
  <c r="U47" i="16"/>
  <c r="AF48" i="17"/>
  <c r="AQ92" i="9"/>
  <c r="U17" i="14"/>
  <c r="AE52" i="9"/>
  <c r="AE20" i="16"/>
  <c r="AP93" i="14"/>
  <c r="AG43" i="16"/>
  <c r="AE13" i="17"/>
  <c r="AQ78" i="14"/>
  <c r="AP120" i="9"/>
  <c r="AF13" i="28"/>
  <c r="AJ48" i="28"/>
  <c r="AQ86" i="9"/>
  <c r="AO55" i="16"/>
  <c r="AP44" i="9"/>
  <c r="AP106" i="9"/>
  <c r="U46" i="14"/>
  <c r="AR52" i="28"/>
  <c r="AE12" i="17"/>
  <c r="AE120" i="9"/>
  <c r="AE107" i="9"/>
  <c r="W53" i="9"/>
  <c r="AO8" i="14"/>
  <c r="AG62" i="9"/>
  <c r="AE32" i="28"/>
  <c r="V86" i="14"/>
  <c r="AG116" i="9"/>
  <c r="AG7" i="17"/>
  <c r="AE58" i="16"/>
  <c r="AG72" i="16"/>
  <c r="X63" i="28"/>
  <c r="U11" i="14"/>
  <c r="W105" i="9"/>
  <c r="AP60" i="9"/>
  <c r="W75" i="9"/>
  <c r="AE32" i="16"/>
  <c r="AP32" i="9"/>
  <c r="AP42" i="9"/>
  <c r="AE30" i="16"/>
  <c r="AF35" i="16"/>
  <c r="AG87" i="9"/>
  <c r="AG61" i="9"/>
  <c r="AQ90" i="14"/>
  <c r="AO48" i="9"/>
  <c r="AP13" i="14"/>
  <c r="AP24" i="14"/>
  <c r="W77" i="16"/>
  <c r="AO33" i="28"/>
  <c r="AQ13" i="14"/>
  <c r="AQ88" i="9"/>
  <c r="AS78" i="28"/>
  <c r="AF118" i="9"/>
  <c r="AE72" i="14"/>
  <c r="AQ38" i="14"/>
  <c r="AQ22" i="9"/>
  <c r="W60" i="14"/>
  <c r="AP45" i="16"/>
  <c r="V23" i="16"/>
  <c r="AS64" i="28"/>
  <c r="AG20" i="14"/>
  <c r="AE12" i="28"/>
  <c r="V10" i="16"/>
  <c r="AG70" i="16"/>
  <c r="AG17" i="17"/>
  <c r="AP48" i="14"/>
  <c r="W53" i="14"/>
  <c r="AQ30" i="17"/>
  <c r="V79" i="14"/>
  <c r="AQ26" i="9"/>
  <c r="AF35" i="9"/>
  <c r="U119" i="9"/>
  <c r="AG74" i="14"/>
  <c r="U38" i="17"/>
  <c r="U30" i="14"/>
  <c r="AF76" i="16"/>
  <c r="AE9" i="16"/>
  <c r="AS46" i="28"/>
  <c r="AQ48" i="17"/>
  <c r="U76" i="9"/>
  <c r="AQ15" i="17"/>
  <c r="V72" i="14"/>
  <c r="AF80" i="14"/>
  <c r="AQ22" i="28"/>
  <c r="V17" i="28"/>
  <c r="V11" i="16"/>
  <c r="W80" i="16"/>
  <c r="AO7" i="16"/>
  <c r="W63" i="9"/>
  <c r="AP74" i="14"/>
  <c r="U16" i="28"/>
  <c r="AQ16" i="16"/>
  <c r="V56" i="14"/>
  <c r="AE49" i="16"/>
  <c r="AF30" i="14"/>
  <c r="AE62" i="14"/>
  <c r="AG28" i="14"/>
  <c r="AG59" i="16"/>
  <c r="AO92" i="14"/>
  <c r="AQ80" i="14"/>
  <c r="W109" i="9"/>
  <c r="AQ41" i="16"/>
  <c r="V23" i="14"/>
  <c r="U24" i="17"/>
  <c r="AO54" i="9"/>
  <c r="V46" i="16"/>
  <c r="AG67" i="14"/>
  <c r="V70" i="16"/>
  <c r="AP90" i="14"/>
  <c r="AQ14" i="16"/>
  <c r="AF13" i="16"/>
  <c r="U24" i="14"/>
  <c r="AE92" i="14"/>
  <c r="U14" i="16"/>
  <c r="AE29" i="14"/>
  <c r="AQ98" i="9"/>
  <c r="W30" i="14"/>
  <c r="AO76" i="16"/>
  <c r="AQ64" i="9"/>
  <c r="U40" i="9"/>
  <c r="AQ89" i="9"/>
  <c r="AP42" i="17"/>
  <c r="AF67" i="14"/>
  <c r="W65" i="16"/>
  <c r="V72" i="9"/>
  <c r="AQ15" i="28"/>
  <c r="AP22" i="14"/>
  <c r="U13" i="28"/>
  <c r="AH37" i="28"/>
  <c r="AE23" i="17"/>
  <c r="V14" i="28"/>
  <c r="AE97" i="9"/>
  <c r="AF57" i="14"/>
  <c r="V122" i="9"/>
  <c r="AH58" i="28"/>
  <c r="W71" i="9"/>
  <c r="AO101" i="9"/>
  <c r="AG44" i="14"/>
  <c r="AE41" i="14"/>
  <c r="AH41" i="28"/>
  <c r="AO71" i="16"/>
  <c r="AP123" i="9"/>
  <c r="AO14" i="28"/>
  <c r="V31" i="17"/>
  <c r="AO43" i="14"/>
  <c r="U104" i="9"/>
  <c r="U67" i="16"/>
  <c r="AQ59" i="9"/>
  <c r="AF45" i="17"/>
  <c r="U22" i="28"/>
  <c r="Z77" i="28"/>
  <c r="AF39" i="17"/>
  <c r="AP91" i="14"/>
  <c r="AQ42" i="16"/>
  <c r="AQ114" i="9"/>
  <c r="AP26" i="16"/>
  <c r="U40" i="17"/>
  <c r="V25" i="14"/>
  <c r="U77" i="9"/>
  <c r="V10" i="28"/>
  <c r="AG43" i="17"/>
  <c r="U18" i="28"/>
  <c r="AF25" i="16"/>
  <c r="AG79" i="16"/>
  <c r="AF8" i="17"/>
  <c r="W15" i="17"/>
  <c r="AO67" i="9"/>
  <c r="AQ72" i="14"/>
  <c r="W93" i="14"/>
  <c r="AG39" i="16"/>
  <c r="AF46" i="17"/>
  <c r="AO44" i="14"/>
  <c r="AP122" i="9"/>
  <c r="AF56" i="9"/>
  <c r="W19" i="17"/>
  <c r="AG30" i="16"/>
  <c r="AQ109" i="9"/>
  <c r="AF52" i="16"/>
  <c r="W94" i="14"/>
  <c r="U18" i="17"/>
  <c r="U25" i="16"/>
  <c r="AG45" i="17"/>
  <c r="AO116" i="9"/>
  <c r="AO80" i="9"/>
  <c r="AQ58" i="9"/>
  <c r="W91" i="9"/>
  <c r="U23" i="16"/>
  <c r="W37" i="14"/>
  <c r="AO26" i="17"/>
  <c r="V16" i="28"/>
  <c r="AQ87" i="14"/>
  <c r="V93" i="14"/>
  <c r="AQ75" i="16"/>
  <c r="W107" i="9"/>
  <c r="AQ15" i="14"/>
  <c r="AP62" i="9"/>
  <c r="AQ29" i="9"/>
  <c r="AF20" i="17"/>
  <c r="AF19" i="17"/>
  <c r="AP34" i="28"/>
  <c r="AG44" i="17"/>
  <c r="AF90" i="9"/>
  <c r="AP61" i="9"/>
  <c r="AI54" i="28"/>
  <c r="AE80" i="9"/>
  <c r="AQ72" i="9"/>
  <c r="W30" i="9"/>
  <c r="AT62" i="28"/>
  <c r="V14" i="9"/>
  <c r="V39" i="16"/>
  <c r="W20" i="28"/>
  <c r="AF28" i="28"/>
  <c r="V91" i="14"/>
  <c r="AQ22" i="14"/>
  <c r="AQ46" i="16"/>
  <c r="W9" i="14"/>
  <c r="AE7" i="28"/>
  <c r="U69" i="14"/>
  <c r="AQ69" i="14"/>
  <c r="V19" i="28"/>
  <c r="AG85" i="9"/>
  <c r="AG54" i="16"/>
  <c r="AP48" i="17"/>
  <c r="W67" i="14"/>
  <c r="AF78" i="9"/>
  <c r="U25" i="17"/>
  <c r="AP34" i="9"/>
  <c r="AE61" i="14"/>
  <c r="U10" i="17"/>
  <c r="AF20" i="14"/>
  <c r="W106" i="9"/>
  <c r="V32" i="17"/>
  <c r="AO14" i="9"/>
  <c r="U69" i="16"/>
  <c r="U41" i="17"/>
  <c r="V56" i="9"/>
  <c r="AJ74" i="28"/>
  <c r="U52" i="14"/>
  <c r="U80" i="16"/>
  <c r="U90" i="14"/>
  <c r="AP38" i="17"/>
  <c r="AF73" i="14"/>
  <c r="AF14" i="17"/>
  <c r="V37" i="9"/>
  <c r="AF101" i="9"/>
  <c r="W72" i="16"/>
  <c r="AG76" i="14"/>
  <c r="AG73" i="16"/>
  <c r="AG13" i="14"/>
  <c r="AQ10" i="16"/>
  <c r="AI45" i="28"/>
  <c r="AE62" i="16"/>
  <c r="AQ23" i="28"/>
  <c r="AQ25" i="28"/>
  <c r="AG30" i="14"/>
  <c r="AP71" i="16"/>
  <c r="U16" i="17"/>
  <c r="AF56" i="14"/>
  <c r="AQ68" i="16"/>
  <c r="AO32" i="16"/>
  <c r="V37" i="14"/>
  <c r="AI39" i="28"/>
  <c r="AG97" i="9"/>
  <c r="V59" i="14"/>
  <c r="AT75" i="28"/>
  <c r="U106" i="9"/>
  <c r="AO63" i="16"/>
  <c r="W12" i="14"/>
  <c r="AJ69" i="28"/>
  <c r="AF120" i="9"/>
  <c r="AQ9" i="17"/>
  <c r="AF48" i="9"/>
  <c r="AP49" i="16"/>
  <c r="AG31" i="14"/>
  <c r="Z78" i="28"/>
  <c r="AG16" i="16"/>
  <c r="AS43" i="28"/>
  <c r="AG46" i="16"/>
  <c r="AQ25" i="14"/>
  <c r="AP17" i="16"/>
  <c r="AJ52" i="28"/>
  <c r="AT55" i="28"/>
  <c r="AQ100" i="9"/>
  <c r="AP8" i="16"/>
  <c r="AG115" i="9"/>
  <c r="W79" i="9"/>
  <c r="AG65" i="16"/>
  <c r="AT72" i="28"/>
  <c r="AQ11" i="9"/>
  <c r="AG86" i="9"/>
  <c r="AG59" i="14"/>
  <c r="AG13" i="16"/>
  <c r="V11" i="14"/>
  <c r="AP73" i="16"/>
  <c r="W25" i="16"/>
  <c r="AQ73" i="14"/>
  <c r="W46" i="17"/>
  <c r="W85" i="14"/>
  <c r="AP80" i="14"/>
  <c r="AQ45" i="16"/>
  <c r="AP83" i="14"/>
  <c r="AS50" i="28"/>
  <c r="U34" i="9"/>
  <c r="AF8" i="9"/>
  <c r="W10" i="16"/>
  <c r="AF18" i="16"/>
  <c r="AT70" i="28"/>
  <c r="AQ10" i="17"/>
  <c r="AG40" i="16"/>
  <c r="AF34" i="16"/>
  <c r="Y41" i="28"/>
  <c r="U52" i="16"/>
  <c r="W124" i="9"/>
  <c r="AT56" i="28"/>
  <c r="AQ20" i="28"/>
  <c r="AF29" i="16"/>
  <c r="W11" i="17"/>
  <c r="AF29" i="14"/>
  <c r="AG8" i="16"/>
  <c r="W95" i="9"/>
  <c r="AF91" i="14"/>
  <c r="AP39" i="14"/>
  <c r="AQ44" i="17"/>
  <c r="W39" i="16"/>
  <c r="AG40" i="14"/>
  <c r="AJ56" i="28"/>
  <c r="AQ76" i="9"/>
  <c r="AG84" i="9"/>
  <c r="W76" i="16"/>
  <c r="AG17" i="9"/>
  <c r="AF108" i="9"/>
  <c r="AF88" i="9"/>
  <c r="V35" i="17"/>
  <c r="W59" i="14"/>
  <c r="W38" i="9"/>
  <c r="AG27" i="28"/>
  <c r="AQ84" i="9"/>
  <c r="AQ46" i="9"/>
  <c r="U87" i="9"/>
  <c r="U92" i="14"/>
  <c r="AG122" i="9"/>
  <c r="AE22" i="14"/>
  <c r="AP112" i="9"/>
  <c r="W73" i="9"/>
  <c r="U15" i="16"/>
  <c r="AG26" i="16"/>
  <c r="AG58" i="9"/>
  <c r="AG121" i="9"/>
  <c r="U73" i="16"/>
  <c r="AP28" i="17"/>
  <c r="AE99" i="9"/>
  <c r="AJ40" i="28"/>
  <c r="AQ32" i="14"/>
  <c r="AQ70" i="14"/>
  <c r="W10" i="28"/>
  <c r="V46" i="14"/>
  <c r="AP8" i="28"/>
  <c r="AT57" i="28"/>
  <c r="V22" i="14"/>
  <c r="W87" i="14"/>
  <c r="W30" i="28"/>
  <c r="V49" i="14"/>
  <c r="AT50" i="28"/>
  <c r="AG32" i="9"/>
  <c r="U40" i="14"/>
  <c r="AP41" i="16"/>
  <c r="AG120" i="9"/>
  <c r="AF50" i="9"/>
  <c r="AF24" i="14"/>
  <c r="U14" i="9"/>
  <c r="AF61" i="16"/>
  <c r="AE41" i="16"/>
  <c r="AQ87" i="9"/>
  <c r="AS59" i="28"/>
  <c r="AF68" i="14"/>
  <c r="W86" i="9"/>
  <c r="U29" i="28"/>
  <c r="W24" i="17"/>
  <c r="AF116" i="9"/>
  <c r="AH54" i="28"/>
  <c r="AE34" i="14"/>
  <c r="AO50" i="17"/>
  <c r="AE23" i="9"/>
  <c r="V18" i="28"/>
  <c r="AP50" i="16"/>
  <c r="W86" i="14"/>
  <c r="V31" i="16"/>
  <c r="AG89" i="9"/>
  <c r="AO47" i="9"/>
  <c r="W25" i="14"/>
  <c r="W31" i="28"/>
  <c r="AI41" i="28"/>
  <c r="U109" i="9"/>
  <c r="V23" i="28"/>
  <c r="V30" i="14"/>
  <c r="Z42" i="28"/>
  <c r="V52" i="14"/>
  <c r="W17" i="14"/>
  <c r="AG20" i="28"/>
  <c r="AP87" i="14"/>
  <c r="V40" i="16"/>
  <c r="AQ115" i="9"/>
  <c r="AQ40" i="9"/>
  <c r="AQ85" i="14"/>
  <c r="AF30" i="17"/>
  <c r="W33" i="16"/>
  <c r="AJ38" i="28"/>
  <c r="AP107" i="9"/>
  <c r="AF19" i="28"/>
  <c r="AQ27" i="9"/>
  <c r="AP14" i="14"/>
  <c r="AP35" i="14"/>
  <c r="AP27" i="28"/>
  <c r="W117" i="9"/>
  <c r="AF60" i="16"/>
  <c r="W95" i="14"/>
  <c r="V29" i="9"/>
  <c r="W33" i="28"/>
  <c r="AQ64" i="14"/>
  <c r="AI43" i="28"/>
  <c r="AG28" i="16"/>
  <c r="AP77" i="14"/>
  <c r="V23" i="9"/>
  <c r="AG72" i="14"/>
  <c r="AJ60" i="28"/>
  <c r="W58" i="16"/>
  <c r="AG40" i="9"/>
  <c r="AG39" i="9"/>
  <c r="V20" i="9"/>
  <c r="AG125" i="9"/>
  <c r="V64" i="14"/>
  <c r="AQ57" i="14"/>
  <c r="V44" i="14"/>
  <c r="AQ34" i="9"/>
  <c r="AQ43" i="16"/>
  <c r="AO8" i="16"/>
  <c r="AG74" i="16"/>
  <c r="AO28" i="16"/>
  <c r="AF52" i="9"/>
  <c r="W38" i="17"/>
  <c r="U67" i="9"/>
  <c r="V13" i="14"/>
  <c r="AG16" i="9"/>
  <c r="AQ44" i="14"/>
  <c r="V22" i="17"/>
  <c r="AF32" i="14"/>
  <c r="Z39" i="28"/>
  <c r="AE14" i="17"/>
  <c r="AE61" i="16"/>
  <c r="AG38" i="17"/>
  <c r="AO79" i="16"/>
  <c r="AG117" i="9"/>
  <c r="AG91" i="14"/>
  <c r="U19" i="14"/>
  <c r="AP56" i="14"/>
  <c r="AF15" i="9"/>
  <c r="AF30" i="16"/>
  <c r="AO45" i="16"/>
  <c r="AT53" i="28"/>
  <c r="AI38" i="28"/>
  <c r="AG70" i="14"/>
  <c r="AE83" i="9"/>
  <c r="W62" i="16"/>
  <c r="AG77" i="9"/>
  <c r="AQ55" i="9"/>
  <c r="W44" i="14"/>
  <c r="AE28" i="17"/>
  <c r="AQ86" i="14"/>
  <c r="AQ42" i="14"/>
  <c r="AP68" i="14"/>
  <c r="U33" i="9"/>
  <c r="AJ68" i="9"/>
  <c r="W71" i="16"/>
  <c r="U19" i="17"/>
  <c r="AF104" i="9"/>
  <c r="AQ39" i="14"/>
  <c r="V20" i="16"/>
  <c r="AP45" i="17"/>
  <c r="Z80" i="28"/>
  <c r="V12" i="17"/>
  <c r="AG23" i="28"/>
  <c r="AP83" i="9"/>
  <c r="AQ31" i="17"/>
  <c r="V79" i="9"/>
  <c r="AT40" i="28"/>
  <c r="W31" i="14"/>
  <c r="AG18" i="28"/>
  <c r="AG53" i="16"/>
  <c r="W71" i="14"/>
  <c r="AE8" i="16"/>
  <c r="V18" i="14"/>
  <c r="AG11" i="17"/>
  <c r="AE26" i="28"/>
  <c r="AE27" i="17"/>
  <c r="AE34" i="28"/>
  <c r="AO12" i="9"/>
  <c r="W75" i="16"/>
  <c r="V49" i="16"/>
  <c r="AQ99" i="9"/>
  <c r="W42" i="17"/>
  <c r="W92" i="14"/>
  <c r="AQ34" i="17"/>
  <c r="Y73" i="28"/>
  <c r="W23" i="16"/>
  <c r="AQ32" i="16"/>
  <c r="AG87" i="14"/>
  <c r="AP47" i="14"/>
  <c r="AG9" i="17"/>
  <c r="W40" i="16"/>
  <c r="AO35" i="14"/>
  <c r="AG12" i="9"/>
  <c r="AE76" i="9"/>
  <c r="AQ55" i="16"/>
  <c r="W48" i="14"/>
  <c r="W43" i="17"/>
  <c r="U22" i="17"/>
  <c r="AG24" i="17"/>
  <c r="AQ23" i="9"/>
  <c r="AF8" i="16"/>
  <c r="U39" i="14"/>
  <c r="U76" i="14"/>
  <c r="AF7" i="9"/>
  <c r="AE50" i="16"/>
  <c r="W28" i="17"/>
  <c r="AG77" i="16"/>
  <c r="AF97" i="9"/>
  <c r="AF8" i="28"/>
  <c r="U27" i="28"/>
  <c r="V68" i="16"/>
  <c r="AE80" i="16"/>
  <c r="U84" i="9"/>
  <c r="V12" i="9"/>
  <c r="W90" i="14"/>
  <c r="AG78" i="9"/>
  <c r="AO79" i="9"/>
  <c r="V93" i="9"/>
  <c r="V47" i="14"/>
  <c r="AQ60" i="9"/>
  <c r="AG23" i="17"/>
  <c r="W28" i="14"/>
  <c r="AI61" i="28"/>
  <c r="W22" i="17"/>
  <c r="W52" i="9"/>
  <c r="Y60" i="28"/>
  <c r="AE15" i="28"/>
  <c r="AG29" i="16"/>
  <c r="AP44" i="14"/>
  <c r="AG79" i="9"/>
  <c r="W10" i="14"/>
  <c r="Y53" i="28"/>
  <c r="AF72" i="9"/>
  <c r="AI52" i="28"/>
  <c r="AG27" i="14"/>
  <c r="W41" i="14"/>
  <c r="AG73" i="14"/>
  <c r="W67" i="9"/>
  <c r="AG30" i="28"/>
  <c r="W84" i="14"/>
  <c r="AQ17" i="14"/>
  <c r="W29" i="16"/>
  <c r="U95" i="14"/>
  <c r="AP85" i="9"/>
  <c r="V50" i="17"/>
  <c r="W27" i="16"/>
  <c r="AP79" i="14"/>
  <c r="AJ73" i="28"/>
  <c r="AG17" i="16"/>
  <c r="U35" i="9"/>
  <c r="AG82" i="14"/>
  <c r="V71" i="14"/>
  <c r="AE74" i="16"/>
  <c r="AO25" i="17"/>
  <c r="AG55" i="16"/>
  <c r="AE101" i="9"/>
  <c r="U59" i="14"/>
  <c r="AQ33" i="14"/>
  <c r="AF88" i="14"/>
  <c r="AG34" i="14"/>
  <c r="W8" i="9"/>
  <c r="AP47" i="17"/>
  <c r="AQ62" i="14"/>
  <c r="AF113" i="9"/>
  <c r="AP84" i="9"/>
  <c r="V99" i="9"/>
  <c r="AP69" i="9"/>
  <c r="AG54" i="14"/>
  <c r="Y70" i="28"/>
  <c r="AS60" i="28"/>
  <c r="W94" i="9"/>
  <c r="AO19" i="9"/>
  <c r="V74" i="14"/>
  <c r="AG45" i="14"/>
  <c r="V31" i="14"/>
  <c r="AQ41" i="9"/>
  <c r="AQ83" i="9"/>
  <c r="AG24" i="14"/>
  <c r="AJ57" i="28"/>
  <c r="AP53" i="9"/>
  <c r="V121" i="9"/>
  <c r="AO49" i="16"/>
  <c r="AP35" i="16"/>
  <c r="AQ75" i="14"/>
  <c r="W79" i="16"/>
  <c r="AR60" i="28"/>
  <c r="AI63" i="28"/>
  <c r="AG77" i="14"/>
  <c r="AG48" i="16"/>
  <c r="AO82" i="9"/>
  <c r="W7" i="17"/>
  <c r="AQ33" i="17"/>
  <c r="AQ53" i="16"/>
  <c r="V53" i="9"/>
  <c r="AQ73" i="16"/>
  <c r="AE105" i="9"/>
  <c r="AP17" i="17"/>
  <c r="AO38" i="16"/>
  <c r="W78" i="9"/>
  <c r="AF16" i="16"/>
  <c r="AP63" i="16"/>
  <c r="AG38" i="16"/>
  <c r="AF19" i="14"/>
  <c r="AE82" i="9"/>
  <c r="W11" i="14"/>
  <c r="W9" i="16"/>
  <c r="AQ97" i="9"/>
  <c r="AF35" i="28"/>
  <c r="AP32" i="17"/>
  <c r="AP13" i="16"/>
  <c r="AP54" i="9"/>
  <c r="W44" i="9"/>
  <c r="AO35" i="16"/>
  <c r="AO74" i="14"/>
  <c r="W33" i="9"/>
  <c r="AP87" i="9"/>
  <c r="W35" i="17"/>
  <c r="AG52" i="14"/>
  <c r="W47" i="16"/>
  <c r="AO20" i="14"/>
  <c r="W20" i="17"/>
  <c r="Z79" i="28"/>
  <c r="AQ7" i="16"/>
  <c r="AJ44" i="28"/>
  <c r="AQ43" i="17"/>
  <c r="W34" i="17"/>
  <c r="AQ116" i="9"/>
  <c r="AE10" i="9"/>
  <c r="U29" i="9"/>
  <c r="V15" i="9"/>
  <c r="AF45" i="9"/>
  <c r="AF15" i="17"/>
  <c r="AG53" i="9"/>
  <c r="AP97" i="9"/>
  <c r="AQ65" i="14"/>
  <c r="Z52" i="28"/>
  <c r="AP48" i="9"/>
  <c r="AG25" i="14"/>
  <c r="AF28" i="14"/>
  <c r="AG58" i="14"/>
  <c r="U69" i="9"/>
  <c r="AQ91" i="9"/>
  <c r="AF55" i="14"/>
  <c r="AQ56" i="16"/>
  <c r="AF50" i="14"/>
  <c r="V28" i="14"/>
  <c r="AE15" i="16"/>
  <c r="AG27" i="17"/>
  <c r="AF40" i="14"/>
  <c r="AQ120" i="9"/>
  <c r="AE37" i="16"/>
  <c r="Y57" i="28"/>
  <c r="AQ18" i="16"/>
  <c r="AF48" i="16"/>
  <c r="AG37" i="17"/>
  <c r="W20" i="14"/>
  <c r="AE39" i="14"/>
  <c r="AG9" i="28"/>
  <c r="AP82" i="9"/>
  <c r="AF72" i="16"/>
  <c r="AG72" i="9"/>
  <c r="AP73" i="14"/>
  <c r="V70" i="14"/>
  <c r="U52" i="9"/>
  <c r="AP91" i="9"/>
  <c r="AQ48" i="9"/>
  <c r="V92" i="9"/>
  <c r="AG75" i="16"/>
  <c r="AO76" i="9"/>
  <c r="W121" i="9"/>
  <c r="AQ70" i="9"/>
  <c r="W99" i="9"/>
  <c r="AP125" i="9"/>
  <c r="V14" i="16"/>
  <c r="W13" i="16"/>
  <c r="AQ33" i="16"/>
  <c r="AP69" i="16"/>
  <c r="V61" i="9"/>
  <c r="AS61" i="28"/>
  <c r="V34" i="28"/>
  <c r="Z61" i="28"/>
  <c r="W61" i="9"/>
  <c r="AG42" i="9"/>
  <c r="U91" i="9"/>
  <c r="AG73" i="9"/>
  <c r="AF35" i="17"/>
  <c r="AO91" i="14"/>
  <c r="AS42" i="28"/>
  <c r="V60" i="16"/>
  <c r="AO74" i="9"/>
  <c r="AP28" i="16"/>
  <c r="AT54" i="28"/>
  <c r="AQ34" i="28"/>
  <c r="AP61" i="16"/>
  <c r="AF46" i="14"/>
  <c r="W72" i="14"/>
  <c r="AP103" i="9"/>
  <c r="V78" i="14"/>
  <c r="W89" i="9"/>
  <c r="AP27" i="14"/>
  <c r="AG12" i="14"/>
  <c r="AQ38" i="17"/>
  <c r="AF35" i="14"/>
  <c r="AP43" i="14"/>
  <c r="AF25" i="28"/>
  <c r="V108" i="9"/>
  <c r="AI68" i="9"/>
  <c r="AQ54" i="9"/>
  <c r="AJ64" i="28"/>
  <c r="Y38" i="28"/>
  <c r="AG80" i="16"/>
  <c r="AH62" i="28"/>
  <c r="AI42" i="28"/>
  <c r="AO18" i="14"/>
  <c r="AQ7" i="28"/>
  <c r="AP73" i="9"/>
  <c r="AP52" i="16"/>
  <c r="W11" i="16"/>
  <c r="V73" i="16"/>
  <c r="Z49" i="28"/>
  <c r="AP77" i="16"/>
  <c r="AG92" i="9"/>
  <c r="AE63" i="14"/>
  <c r="AF121" i="9"/>
  <c r="AG89" i="14"/>
  <c r="AQ35" i="14"/>
  <c r="W87" i="9"/>
  <c r="AG15" i="14"/>
  <c r="V84" i="9"/>
  <c r="AP11" i="14"/>
  <c r="AG24" i="28"/>
  <c r="AQ65" i="9"/>
  <c r="AE10" i="14"/>
  <c r="AF31" i="16"/>
  <c r="V35" i="14"/>
  <c r="AT79" i="28"/>
  <c r="W15" i="28"/>
  <c r="V33" i="14"/>
  <c r="AS54" i="28"/>
  <c r="W35" i="14"/>
  <c r="AF9" i="14"/>
  <c r="AQ8" i="17"/>
  <c r="X68" i="9"/>
  <c r="AG29" i="14"/>
  <c r="AF37" i="16"/>
  <c r="W90" i="9"/>
  <c r="AO11" i="17"/>
  <c r="AQ63" i="16"/>
  <c r="V26" i="9"/>
  <c r="AQ113" i="9"/>
  <c r="U38" i="9"/>
  <c r="AS40" i="28"/>
  <c r="AQ43" i="14"/>
  <c r="AF33" i="28"/>
  <c r="W46" i="9"/>
  <c r="AF47" i="16"/>
  <c r="AQ79" i="9"/>
  <c r="U7" i="9"/>
  <c r="AQ17" i="28"/>
  <c r="AP19" i="28"/>
  <c r="W43" i="9"/>
  <c r="AH39" i="28"/>
  <c r="AG19" i="17"/>
  <c r="V46" i="9"/>
  <c r="AQ23" i="17"/>
  <c r="W11" i="9"/>
  <c r="AQ57" i="16"/>
  <c r="U9" i="17"/>
  <c r="AT45" i="28"/>
  <c r="V7" i="16"/>
  <c r="AP43" i="16"/>
  <c r="V30" i="9"/>
  <c r="AF22" i="9"/>
  <c r="AJ71" i="28"/>
  <c r="AQ30" i="16"/>
  <c r="V44" i="16"/>
  <c r="V27" i="14"/>
  <c r="AG19" i="14"/>
  <c r="U88" i="14"/>
  <c r="AF75" i="9"/>
  <c r="AP23" i="9"/>
  <c r="AQ29" i="16"/>
  <c r="AQ71" i="9"/>
  <c r="U26" i="28"/>
  <c r="V19" i="14"/>
  <c r="AF15" i="14"/>
  <c r="AO20" i="9"/>
  <c r="AQ18" i="28"/>
  <c r="AJ65" i="28"/>
  <c r="W29" i="14"/>
  <c r="AT64" i="28"/>
  <c r="V16" i="17"/>
  <c r="AQ14" i="14"/>
  <c r="AQ95" i="14"/>
  <c r="AP86" i="14"/>
  <c r="AT44" i="28"/>
  <c r="AG49" i="17"/>
  <c r="AG78" i="14"/>
  <c r="AF112" i="9"/>
  <c r="V40" i="17"/>
  <c r="AF33" i="17"/>
  <c r="V42" i="16"/>
  <c r="W29" i="28"/>
  <c r="AT38" i="28"/>
  <c r="V10" i="14"/>
  <c r="AG9" i="14"/>
  <c r="AP29" i="16"/>
  <c r="AF122" i="9"/>
  <c r="AF20" i="16"/>
  <c r="U8" i="28"/>
  <c r="W89" i="14"/>
  <c r="W19" i="28"/>
  <c r="W23" i="28"/>
  <c r="AG15" i="16"/>
  <c r="V43" i="16"/>
  <c r="AS62" i="28"/>
  <c r="AG23" i="14"/>
  <c r="AQ38" i="16"/>
  <c r="AT60" i="28"/>
  <c r="AQ108" i="9"/>
  <c r="Y42" i="28"/>
  <c r="W67" i="16"/>
  <c r="AQ47" i="17"/>
  <c r="W46" i="16"/>
  <c r="AP17" i="9"/>
  <c r="AF95" i="14"/>
  <c r="AG95" i="14"/>
  <c r="Y59" i="28"/>
  <c r="AT63" i="28"/>
  <c r="AG41" i="9"/>
  <c r="W58" i="14"/>
  <c r="AG71" i="9"/>
  <c r="V35" i="9"/>
  <c r="AT39" i="28"/>
  <c r="AI49" i="28"/>
  <c r="AP24" i="16"/>
  <c r="AQ42" i="9"/>
  <c r="V24" i="16"/>
  <c r="AG62" i="16"/>
  <c r="AQ58" i="16"/>
  <c r="AG109" i="9"/>
  <c r="AE104" i="9"/>
  <c r="AS52" i="28"/>
  <c r="AG94" i="14"/>
  <c r="W18" i="9"/>
  <c r="AP8" i="17"/>
  <c r="W13" i="9"/>
  <c r="AG22" i="17"/>
  <c r="V64" i="9"/>
  <c r="AG14" i="14"/>
  <c r="AQ27" i="16"/>
  <c r="AQ18" i="14"/>
  <c r="AG85" i="14"/>
  <c r="W15" i="9"/>
  <c r="AP49" i="17"/>
  <c r="V34" i="17"/>
  <c r="AG14" i="16"/>
  <c r="AG94" i="9"/>
  <c r="V32" i="28"/>
  <c r="AO46" i="9"/>
  <c r="AE80" i="14"/>
  <c r="AP9" i="14"/>
  <c r="AF44" i="17"/>
  <c r="AF15" i="16"/>
  <c r="V44" i="17"/>
  <c r="AG43" i="14"/>
  <c r="U82" i="9"/>
  <c r="AF106" i="9"/>
  <c r="AG108" i="9"/>
  <c r="AO73" i="14"/>
  <c r="AF37" i="17"/>
  <c r="AQ12" i="14"/>
  <c r="U44" i="14"/>
  <c r="U28" i="14"/>
  <c r="AG88" i="14"/>
  <c r="AQ7" i="9"/>
  <c r="AF43" i="9"/>
  <c r="AS37" i="28"/>
  <c r="W26" i="16"/>
  <c r="V27" i="28"/>
  <c r="W80" i="14"/>
  <c r="U118" i="9"/>
  <c r="AO68" i="14"/>
  <c r="AO11" i="14"/>
  <c r="Y68" i="9"/>
  <c r="U24" i="28"/>
  <c r="AP29" i="28"/>
  <c r="U9" i="28"/>
  <c r="Y39" i="28"/>
  <c r="W112" i="9"/>
  <c r="AF10" i="9"/>
  <c r="Z73" i="28"/>
  <c r="AJ50" i="28"/>
  <c r="V90" i="9"/>
  <c r="AQ43" i="9"/>
  <c r="AG46" i="9"/>
  <c r="AI37" i="28"/>
  <c r="AP31" i="9"/>
  <c r="AS68" i="9"/>
  <c r="AF26" i="28"/>
  <c r="AG37" i="16"/>
  <c r="AP11" i="17"/>
  <c r="AQ25" i="17"/>
  <c r="AI40" i="28"/>
  <c r="Z40" i="28"/>
  <c r="W7" i="28"/>
  <c r="V38" i="9"/>
  <c r="AG76" i="16"/>
  <c r="AE93" i="14"/>
  <c r="AG16" i="28"/>
  <c r="AP68" i="16"/>
  <c r="AJ76" i="28"/>
  <c r="AF61" i="9"/>
  <c r="V59" i="16"/>
  <c r="AO42" i="9"/>
  <c r="AQ7" i="14"/>
  <c r="U9" i="16"/>
  <c r="Y40" i="28"/>
  <c r="V76" i="9"/>
  <c r="AH60" i="28"/>
  <c r="AQ44" i="9"/>
  <c r="AT59" i="28"/>
  <c r="AG7" i="28"/>
  <c r="W29" i="9"/>
  <c r="AE19" i="17"/>
  <c r="AP18" i="28"/>
  <c r="AQ31" i="14"/>
  <c r="AG37" i="14"/>
  <c r="AJ58" i="28"/>
  <c r="AQ73" i="9"/>
  <c r="AF53" i="16"/>
  <c r="AG43" i="9"/>
  <c r="W10" i="9"/>
  <c r="AP65" i="14"/>
  <c r="Y37" i="28"/>
  <c r="AQ77" i="16"/>
  <c r="U9" i="14"/>
  <c r="Y48" i="28"/>
  <c r="AG30" i="9"/>
  <c r="W35" i="28"/>
  <c r="V39" i="9"/>
  <c r="Z75" i="28"/>
  <c r="AO88" i="9"/>
  <c r="V95" i="9"/>
  <c r="W33" i="14"/>
  <c r="AQ35" i="28"/>
  <c r="AF44" i="14"/>
  <c r="AS41" i="28"/>
  <c r="Y62" i="28"/>
  <c r="W43" i="16"/>
  <c r="AF30" i="9"/>
  <c r="W73" i="14"/>
  <c r="W26" i="28"/>
  <c r="AF60" i="9"/>
  <c r="AP11" i="28"/>
  <c r="U13" i="14"/>
  <c r="U78" i="14"/>
  <c r="AG88" i="9"/>
  <c r="AE70" i="9"/>
  <c r="V54" i="16"/>
  <c r="V28" i="28"/>
  <c r="W26" i="14"/>
  <c r="W12" i="9"/>
  <c r="AQ18" i="9"/>
  <c r="W16" i="14"/>
  <c r="AQ13" i="9"/>
  <c r="Y64" i="28"/>
  <c r="AG64" i="14"/>
  <c r="AO120" i="9"/>
  <c r="AG44" i="9"/>
  <c r="AF7" i="16"/>
  <c r="W24" i="28"/>
  <c r="AG83" i="9"/>
  <c r="AF31" i="28"/>
  <c r="AQ41" i="17"/>
  <c r="AG20" i="9"/>
  <c r="V24" i="14"/>
  <c r="AQ76" i="16"/>
  <c r="W55" i="9"/>
  <c r="W13" i="28"/>
  <c r="AG26" i="9"/>
  <c r="U114" i="9"/>
  <c r="AG56" i="9"/>
  <c r="AP105" i="9"/>
  <c r="AQ45" i="17"/>
  <c r="AQ16" i="17"/>
  <c r="AP59" i="14"/>
  <c r="AQ30" i="9"/>
  <c r="AQ9" i="14"/>
  <c r="AF12" i="14"/>
  <c r="U43" i="16"/>
  <c r="AE23" i="16"/>
  <c r="AE15" i="14"/>
  <c r="AP38" i="14"/>
  <c r="AF34" i="14"/>
  <c r="AO7" i="14"/>
  <c r="AO65" i="16"/>
  <c r="AG32" i="14"/>
  <c r="W74" i="16"/>
  <c r="AO112" i="9"/>
  <c r="Z56" i="28"/>
  <c r="AO75" i="14"/>
  <c r="V9" i="16"/>
  <c r="W14" i="28"/>
  <c r="AF38" i="9"/>
  <c r="W113" i="9"/>
  <c r="X40" i="28"/>
  <c r="AJ49" i="28"/>
  <c r="V80" i="16"/>
  <c r="AQ123" i="9"/>
  <c r="AP74" i="16"/>
  <c r="AP75" i="9"/>
  <c r="AP11" i="16"/>
  <c r="W38" i="14"/>
  <c r="AG57" i="9"/>
  <c r="AE11" i="9"/>
  <c r="AF71" i="16"/>
  <c r="AE42" i="17"/>
  <c r="W17" i="9"/>
  <c r="AG41" i="14"/>
  <c r="AP19" i="14"/>
  <c r="AS38" i="28"/>
  <c r="AG14" i="9"/>
  <c r="AF82" i="14"/>
  <c r="AG47" i="14"/>
  <c r="AP98" i="9"/>
  <c r="AP10" i="9"/>
  <c r="AI48" i="28"/>
  <c r="AP78" i="14"/>
  <c r="AG62" i="14"/>
  <c r="AQ64" i="16"/>
  <c r="Z54" i="28"/>
  <c r="AF61" i="14"/>
  <c r="V85" i="9"/>
  <c r="AP78" i="9"/>
  <c r="AT43" i="28"/>
  <c r="AG53" i="14"/>
  <c r="W43" i="14"/>
  <c r="AF72" i="14"/>
  <c r="AP58" i="14"/>
  <c r="V107" i="9"/>
  <c r="W11" i="28"/>
  <c r="W27" i="14"/>
  <c r="AP79" i="16"/>
  <c r="AQ90" i="9"/>
  <c r="AP25" i="16"/>
  <c r="W27" i="28"/>
  <c r="W59" i="16"/>
  <c r="AQ106" i="9"/>
  <c r="AF19" i="9"/>
  <c r="AQ78" i="16"/>
  <c r="U22" i="16"/>
  <c r="W42" i="9"/>
  <c r="V29" i="28"/>
  <c r="Z72" i="28"/>
  <c r="AE18" i="9"/>
  <c r="W17" i="17"/>
  <c r="W61" i="14"/>
  <c r="W14" i="9"/>
  <c r="Y61" i="28"/>
  <c r="U75" i="9"/>
  <c r="AQ38" i="9"/>
  <c r="AQ20" i="17"/>
  <c r="AF18" i="14"/>
  <c r="AG32" i="17"/>
  <c r="AQ20" i="9"/>
  <c r="Z53" i="28"/>
  <c r="AQ83" i="14"/>
  <c r="W40" i="17"/>
  <c r="AE8" i="28"/>
  <c r="AP23" i="28"/>
  <c r="AG35" i="14"/>
  <c r="AO31" i="14"/>
  <c r="W77" i="9"/>
  <c r="AT69" i="28"/>
  <c r="V41" i="16"/>
  <c r="AQ102" i="9"/>
  <c r="AG20" i="17"/>
  <c r="AF99" i="9"/>
  <c r="AG100" i="9"/>
  <c r="W48" i="17"/>
  <c r="AP58" i="9"/>
  <c r="W31" i="17"/>
  <c r="V43" i="17"/>
  <c r="W31" i="9"/>
  <c r="AF41" i="17"/>
  <c r="AF119" i="9"/>
  <c r="V20" i="14"/>
  <c r="AO47" i="14"/>
  <c r="U38" i="16"/>
  <c r="AJ68" i="28"/>
  <c r="AP48" i="16"/>
  <c r="AP41" i="14"/>
  <c r="AT58" i="28"/>
  <c r="AQ37" i="16"/>
  <c r="AG55" i="9"/>
  <c r="W26" i="17"/>
  <c r="AQ13" i="17"/>
  <c r="AG33" i="17"/>
  <c r="AP70" i="16"/>
  <c r="V80" i="9"/>
  <c r="AP15" i="9"/>
  <c r="W85" i="9"/>
  <c r="V47" i="16"/>
  <c r="AI57" i="28"/>
  <c r="AQ17" i="9"/>
  <c r="AP52" i="14"/>
  <c r="V97" i="9"/>
  <c r="V38" i="14"/>
  <c r="AG74" i="9"/>
  <c r="AQ22" i="16"/>
  <c r="AG34" i="16"/>
  <c r="Z67" i="28"/>
  <c r="V77" i="14"/>
  <c r="AG68" i="16"/>
  <c r="AP22" i="17"/>
  <c r="AT76" i="28"/>
  <c r="AS65" i="28"/>
  <c r="W40" i="9"/>
  <c r="AP75" i="14"/>
  <c r="AF48" i="14"/>
  <c r="AG15" i="9"/>
  <c r="W8" i="16"/>
  <c r="AP7" i="28"/>
  <c r="U70" i="14"/>
  <c r="AO44" i="16"/>
  <c r="AT49" i="28"/>
  <c r="AG18" i="17"/>
  <c r="AG25" i="28"/>
  <c r="AQ42" i="17"/>
  <c r="W29" i="17"/>
  <c r="U19" i="9"/>
  <c r="AJ75" i="28"/>
  <c r="AG19" i="16"/>
  <c r="V11" i="17"/>
  <c r="AP53" i="14"/>
  <c r="AG35" i="16"/>
  <c r="AO28" i="17"/>
  <c r="AP14" i="16"/>
  <c r="AG18" i="9"/>
  <c r="AF31" i="9"/>
  <c r="AQ14" i="9"/>
  <c r="AQ112" i="9"/>
  <c r="AG17" i="28"/>
  <c r="V48" i="14"/>
  <c r="AP67" i="9"/>
  <c r="Y44" i="28"/>
  <c r="AE30" i="9"/>
  <c r="AO41" i="17"/>
  <c r="W60" i="16"/>
  <c r="W32" i="28"/>
  <c r="Z59" i="28"/>
  <c r="AP15" i="14"/>
  <c r="AF100" i="9"/>
  <c r="AF11" i="16"/>
  <c r="AF39" i="16"/>
  <c r="U10" i="14"/>
  <c r="AG60" i="9"/>
  <c r="AO33" i="9"/>
  <c r="AQ78" i="9"/>
  <c r="AG118" i="9"/>
  <c r="AP7" i="16"/>
  <c r="AG110" i="9"/>
  <c r="Z60" i="28"/>
  <c r="AQ50" i="14"/>
  <c r="V25" i="16"/>
  <c r="AQ58" i="14"/>
  <c r="AJ59" i="28"/>
  <c r="V32" i="16"/>
  <c r="AO87" i="14"/>
  <c r="Y55" i="28"/>
  <c r="AF16" i="9"/>
  <c r="AQ45" i="9"/>
  <c r="AP99" i="9"/>
  <c r="AQ40" i="14"/>
  <c r="AQ9" i="16"/>
  <c r="AO8" i="9"/>
  <c r="AF50" i="17"/>
  <c r="AI73" i="28"/>
  <c r="AF29" i="9"/>
  <c r="AE67" i="14"/>
  <c r="AG101" i="9"/>
  <c r="W45" i="9"/>
  <c r="AP22" i="28"/>
  <c r="AP50" i="9"/>
  <c r="V43" i="9"/>
  <c r="AP67" i="14"/>
  <c r="AG102" i="9"/>
  <c r="AE89" i="14"/>
  <c r="AT73" i="28"/>
  <c r="U23" i="17"/>
  <c r="U45" i="17"/>
  <c r="AQ15" i="9"/>
  <c r="AQ10" i="14"/>
  <c r="AQ103" i="9"/>
  <c r="AG17" i="14"/>
  <c r="AQ47" i="9"/>
  <c r="AH53" i="28"/>
  <c r="AO59" i="9"/>
  <c r="AO7" i="28"/>
  <c r="V86" i="9"/>
  <c r="W25" i="17"/>
  <c r="AT78" i="28"/>
  <c r="AQ23" i="16"/>
  <c r="AG22" i="14"/>
  <c r="AQ37" i="14"/>
  <c r="AF56" i="16"/>
  <c r="AI60" i="28"/>
  <c r="AQ28" i="16"/>
  <c r="AQ124" i="9"/>
  <c r="AG56" i="16"/>
  <c r="V29" i="17"/>
  <c r="AP55" i="9"/>
  <c r="AF23" i="17"/>
  <c r="AF123" i="9"/>
  <c r="AP40" i="9"/>
  <c r="AQ26" i="16"/>
  <c r="AG22" i="28"/>
  <c r="W8" i="17"/>
  <c r="W100" i="9"/>
  <c r="AO37" i="17"/>
  <c r="AQ50" i="16"/>
  <c r="W50" i="14"/>
  <c r="AP71" i="9"/>
  <c r="Z55" i="28"/>
  <c r="W18" i="14"/>
  <c r="AP70" i="14"/>
  <c r="U8" i="16"/>
  <c r="W65" i="9"/>
  <c r="U64" i="14"/>
  <c r="V49" i="17"/>
  <c r="V98" i="9"/>
  <c r="AQ10" i="9"/>
  <c r="AG47" i="17"/>
  <c r="AQ60" i="14"/>
  <c r="AG98" i="9"/>
  <c r="AG63" i="16"/>
  <c r="AG52" i="9"/>
  <c r="Z41" i="28"/>
  <c r="AI53" i="28"/>
  <c r="W7" i="14"/>
  <c r="AP115" i="9"/>
  <c r="AF57" i="9"/>
  <c r="AO18" i="28"/>
  <c r="AG56" i="14"/>
  <c r="AQ25" i="16"/>
  <c r="AQ39" i="16"/>
  <c r="V64" i="16"/>
  <c r="U30" i="28"/>
  <c r="W22" i="14"/>
  <c r="V76" i="16"/>
  <c r="AP30" i="14"/>
  <c r="AO12" i="28"/>
  <c r="U80" i="14"/>
  <c r="AS56" i="28"/>
  <c r="W52" i="14"/>
  <c r="AO123" i="9"/>
  <c r="AG93" i="9"/>
  <c r="U65" i="16"/>
  <c r="U31" i="17"/>
  <c r="AF125" i="9"/>
  <c r="AP49" i="14"/>
  <c r="AT77" i="28"/>
  <c r="AS55" i="28"/>
  <c r="AG12" i="16"/>
  <c r="W69" i="9"/>
  <c r="W79" i="14"/>
  <c r="AQ31" i="16"/>
  <c r="AQ53" i="14"/>
  <c r="AR45" i="28"/>
  <c r="AQ69" i="9"/>
  <c r="AT65" i="28"/>
  <c r="AQ35" i="9"/>
  <c r="AF27" i="16"/>
  <c r="U32" i="14"/>
  <c r="U24" i="16"/>
  <c r="AQ63" i="14"/>
  <c r="AG48" i="9"/>
  <c r="AS47" i="28"/>
  <c r="AP28" i="28"/>
  <c r="V115" i="9"/>
  <c r="AP35" i="28"/>
  <c r="AG64" i="16"/>
  <c r="AF29" i="28"/>
  <c r="AT47" i="28"/>
  <c r="AP38" i="16"/>
  <c r="W65" i="14"/>
  <c r="AP41" i="9"/>
  <c r="AG33" i="16"/>
  <c r="AG31" i="16"/>
  <c r="W22" i="16"/>
  <c r="AQ71" i="14"/>
  <c r="W18" i="16"/>
  <c r="AF17" i="9"/>
  <c r="AQ47" i="14"/>
  <c r="AO10" i="16"/>
  <c r="AG60" i="16"/>
  <c r="AP13" i="28"/>
  <c r="AP56" i="16"/>
  <c r="AJ41" i="28"/>
  <c r="AI47" i="28"/>
  <c r="Y47" i="28"/>
  <c r="V53" i="16"/>
  <c r="AQ82" i="9"/>
  <c r="V53" i="14"/>
  <c r="AG86" i="14"/>
  <c r="AJ63" i="28"/>
  <c r="X53" i="28"/>
  <c r="AQ18" i="17"/>
  <c r="AP23" i="17"/>
  <c r="W44" i="17"/>
  <c r="W24" i="9"/>
  <c r="V8" i="9"/>
  <c r="W83" i="9"/>
  <c r="AJ72" i="28"/>
  <c r="AP12" i="9"/>
  <c r="W125" i="9"/>
  <c r="Y56" i="28"/>
  <c r="AO17" i="17"/>
  <c r="W53" i="16"/>
  <c r="W57" i="14"/>
  <c r="V10" i="9"/>
  <c r="AQ26" i="17"/>
  <c r="Z69" i="28"/>
  <c r="AG124" i="9"/>
  <c r="AG23" i="16"/>
  <c r="AP27" i="16"/>
  <c r="AF109" i="9"/>
  <c r="W70" i="14"/>
  <c r="AP95" i="14"/>
  <c r="V102" i="9"/>
  <c r="U20" i="28"/>
  <c r="AP63" i="14"/>
  <c r="AO15" i="16"/>
  <c r="AE48" i="17"/>
  <c r="AG50" i="14"/>
  <c r="AF39" i="14"/>
  <c r="AP8" i="9"/>
  <c r="AQ19" i="16"/>
  <c r="W77" i="14"/>
  <c r="V77" i="9"/>
  <c r="AQ62" i="16"/>
  <c r="AP18" i="16"/>
  <c r="W37" i="16"/>
  <c r="AQ70" i="16"/>
  <c r="W42" i="14"/>
  <c r="AG7" i="14"/>
  <c r="AO43" i="9"/>
  <c r="W75" i="14"/>
  <c r="W101" i="9"/>
  <c r="W34" i="28"/>
  <c r="AQ119" i="9"/>
  <c r="AS48" i="28"/>
  <c r="AF13" i="14"/>
  <c r="Z64" i="28"/>
  <c r="AF22" i="16"/>
  <c r="AP59" i="16"/>
  <c r="AE89" i="9"/>
  <c r="AQ39" i="9"/>
  <c r="AE27" i="9"/>
  <c r="U13" i="16"/>
  <c r="AP24" i="28"/>
  <c r="AQ54" i="14"/>
  <c r="AQ28" i="9"/>
  <c r="AQ67" i="9"/>
  <c r="AI62" i="28"/>
  <c r="W83" i="14"/>
  <c r="AQ12" i="9"/>
  <c r="V31" i="9"/>
  <c r="AP18" i="17"/>
  <c r="W14" i="16"/>
  <c r="AT37" i="28"/>
  <c r="AI56" i="28"/>
  <c r="AJ46" i="28"/>
  <c r="V29" i="14"/>
  <c r="W10" i="17"/>
  <c r="AQ34" i="14"/>
  <c r="AS58" i="28"/>
  <c r="AT67" i="28"/>
  <c r="AO53" i="14"/>
  <c r="AQ9" i="28"/>
  <c r="V42" i="9"/>
  <c r="W82" i="9"/>
  <c r="Z58" i="28"/>
  <c r="AQ72" i="16"/>
  <c r="Y65" i="28"/>
  <c r="U9" i="9"/>
  <c r="V42" i="14"/>
  <c r="AQ74" i="16"/>
  <c r="AF14" i="14"/>
  <c r="W13" i="14"/>
  <c r="W42" i="16"/>
  <c r="W46" i="14"/>
  <c r="AT74" i="28"/>
  <c r="V9" i="28"/>
  <c r="AQ31" i="28"/>
  <c r="AP31" i="28"/>
  <c r="AF63" i="9"/>
  <c r="AP42" i="14"/>
  <c r="AE42" i="14"/>
  <c r="AF92" i="14"/>
  <c r="AI65" i="28"/>
  <c r="AG25" i="9"/>
  <c r="AG13" i="28"/>
  <c r="AG90" i="9"/>
  <c r="V39" i="17"/>
  <c r="V45" i="9"/>
  <c r="U22" i="14"/>
  <c r="AG41" i="16"/>
  <c r="V9" i="9"/>
  <c r="U17" i="28"/>
  <c r="W15" i="14"/>
  <c r="W103" i="9"/>
  <c r="W16" i="16"/>
  <c r="AG24" i="16"/>
  <c r="Z45" i="28"/>
  <c r="AP30" i="16"/>
  <c r="AF17" i="28"/>
  <c r="AE37" i="9"/>
  <c r="W13" i="17"/>
  <c r="V54" i="9"/>
  <c r="AO31" i="28"/>
  <c r="AG54" i="9"/>
  <c r="W7" i="9"/>
  <c r="U89" i="14"/>
  <c r="W44" i="16"/>
  <c r="AJ54" i="28"/>
  <c r="U16" i="16"/>
  <c r="AG76" i="9"/>
  <c r="AF7" i="14"/>
  <c r="V90" i="14"/>
  <c r="U60" i="9"/>
  <c r="AO40" i="14"/>
  <c r="W118" i="9"/>
  <c r="AG33" i="14"/>
  <c r="U54" i="16"/>
  <c r="W56" i="14"/>
  <c r="AQ12" i="28"/>
  <c r="W32" i="9"/>
  <c r="AG10" i="14"/>
  <c r="AG69" i="16"/>
  <c r="W37" i="17"/>
  <c r="AP35" i="17"/>
  <c r="Z47" i="28"/>
  <c r="AQ24" i="17"/>
  <c r="AQ77" i="14"/>
  <c r="V76" i="14"/>
  <c r="AG67" i="9"/>
  <c r="W114" i="9"/>
  <c r="AQ33" i="28"/>
  <c r="U85" i="14"/>
  <c r="AP46" i="14"/>
  <c r="AQ79" i="14"/>
  <c r="W34" i="14"/>
  <c r="V20" i="28"/>
  <c r="W28" i="16"/>
  <c r="AE15" i="9"/>
  <c r="AP43" i="9"/>
  <c r="W78" i="14"/>
  <c r="V48" i="17"/>
  <c r="AF76" i="9"/>
  <c r="AF79" i="14"/>
  <c r="AP84" i="14"/>
  <c r="W9" i="28"/>
  <c r="W120" i="9"/>
  <c r="AE45" i="14"/>
  <c r="AQ122" i="9"/>
  <c r="W97" i="9"/>
  <c r="AE8" i="9"/>
  <c r="AF69" i="16"/>
  <c r="AP18" i="9"/>
  <c r="W19" i="14"/>
  <c r="AO34" i="14"/>
  <c r="AE55" i="9"/>
  <c r="W27" i="17"/>
  <c r="W74" i="14"/>
  <c r="W50" i="9"/>
  <c r="AJ42" i="28"/>
  <c r="AT48" i="28"/>
  <c r="AG32" i="16"/>
  <c r="AF11" i="28"/>
  <c r="AP55" i="16"/>
  <c r="AQ85" i="9"/>
  <c r="AQ60" i="16"/>
  <c r="AE124" i="9"/>
  <c r="AG44" i="16"/>
  <c r="W45" i="16"/>
  <c r="V82" i="9"/>
  <c r="AQ94" i="9"/>
  <c r="W50" i="17"/>
  <c r="AG19" i="9"/>
  <c r="AS53" i="28"/>
  <c r="AO44" i="9"/>
  <c r="V30" i="28"/>
  <c r="V13" i="9"/>
  <c r="AP8" i="14"/>
  <c r="AE39" i="16"/>
  <c r="AG112" i="9"/>
  <c r="W34" i="16"/>
  <c r="V17" i="14"/>
  <c r="AG10" i="16"/>
  <c r="AT46" i="28"/>
  <c r="V24" i="9"/>
  <c r="AQ92" i="14"/>
  <c r="AG106" i="9"/>
  <c r="AP89" i="14"/>
  <c r="AG46" i="17"/>
  <c r="AT41" i="28"/>
  <c r="AP26" i="14"/>
  <c r="AF11" i="9"/>
  <c r="AF44" i="16"/>
  <c r="AG16" i="14"/>
  <c r="AP19" i="17"/>
  <c r="AG57" i="14"/>
  <c r="AF102" i="9"/>
  <c r="AQ16" i="9"/>
  <c r="W8" i="28"/>
  <c r="AP7" i="17"/>
  <c r="AF68" i="16"/>
  <c r="AQ69" i="16"/>
  <c r="AG31" i="28"/>
  <c r="AP12" i="28"/>
  <c r="AQ46" i="17"/>
  <c r="W60" i="9"/>
  <c r="AP44" i="17"/>
  <c r="AE78" i="9"/>
  <c r="W82" i="14"/>
  <c r="U10" i="40" l="1"/>
  <c r="N52" i="24"/>
  <c r="F52" i="24" s="1"/>
  <c r="E41" i="27" s="1"/>
  <c r="M9" i="25"/>
  <c r="M11" i="25" s="1"/>
  <c r="BD9" i="28"/>
  <c r="BN28" i="9"/>
  <c r="N53" i="23"/>
  <c r="BC19" i="9"/>
  <c r="M34" i="23"/>
  <c r="BX22" i="9"/>
  <c r="BL15" i="9"/>
  <c r="N43" i="23"/>
  <c r="F43" i="23" s="1"/>
  <c r="E49" i="27" s="1"/>
  <c r="BD24" i="9"/>
  <c r="BD29" i="9"/>
  <c r="N26" i="23"/>
  <c r="BD14" i="17"/>
  <c r="N25" i="25"/>
  <c r="F25" i="25" s="1"/>
  <c r="E56" i="27" s="1"/>
  <c r="BD27" i="14"/>
  <c r="M8" i="24"/>
  <c r="BN14" i="9"/>
  <c r="BC14" i="9"/>
  <c r="BL7" i="9"/>
  <c r="L8" i="23"/>
  <c r="BB13" i="14"/>
  <c r="L16" i="24"/>
  <c r="BC16" i="17"/>
  <c r="BC22" i="14"/>
  <c r="BD19" i="9"/>
  <c r="N34" i="23"/>
  <c r="F34" i="23" s="1"/>
  <c r="E48" i="27" s="1"/>
  <c r="Q45" i="29"/>
  <c r="BD11" i="17"/>
  <c r="Q27" i="29"/>
  <c r="N27" i="23"/>
  <c r="N29" i="23" s="1"/>
  <c r="BX9" i="9"/>
  <c r="M17" i="18"/>
  <c r="BD27" i="9"/>
  <c r="N8" i="24"/>
  <c r="BD22" i="14"/>
  <c r="N25" i="18"/>
  <c r="F25" i="18" s="1"/>
  <c r="E31" i="27" s="1"/>
  <c r="BD23" i="14"/>
  <c r="BD20" i="9"/>
  <c r="BE11" i="28"/>
  <c r="BC25" i="14"/>
  <c r="BX19" i="9"/>
  <c r="N36" i="23"/>
  <c r="N38" i="23" s="1"/>
  <c r="N16" i="18"/>
  <c r="F16" i="18" s="1"/>
  <c r="E30" i="27" s="1"/>
  <c r="BW11" i="9"/>
  <c r="BX18" i="9"/>
  <c r="BD18" i="9"/>
  <c r="BD24" i="14"/>
  <c r="N34" i="24"/>
  <c r="F34" i="24" s="1"/>
  <c r="E39" i="27" s="1"/>
  <c r="N16" i="24"/>
  <c r="F16" i="24" s="1"/>
  <c r="E37" i="27" s="1"/>
  <c r="BD13" i="14"/>
  <c r="N7" i="24"/>
  <c r="AB8" i="39"/>
  <c r="AB9" i="39" s="1"/>
  <c r="BD9" i="14"/>
  <c r="BG14" i="28"/>
  <c r="N17" i="23"/>
  <c r="BN12" i="9"/>
  <c r="BG12" i="28"/>
  <c r="L27" i="25"/>
  <c r="L29" i="25" s="1"/>
  <c r="BD26" i="9"/>
  <c r="BD10" i="17"/>
  <c r="N17" i="29"/>
  <c r="BW10" i="9"/>
  <c r="BW15" i="9"/>
  <c r="N27" i="24"/>
  <c r="N29" i="24" s="1"/>
  <c r="N17" i="24"/>
  <c r="BC23" i="9"/>
  <c r="L9" i="29"/>
  <c r="M45" i="24"/>
  <c r="M47" i="24" s="1"/>
  <c r="M18" i="29"/>
  <c r="BN27" i="9"/>
  <c r="L44" i="24"/>
  <c r="BW25" i="9"/>
  <c r="BF12" i="28"/>
  <c r="BB11" i="14"/>
  <c r="BM26" i="9"/>
  <c r="M27" i="23"/>
  <c r="M29" i="23" s="1"/>
  <c r="BX28" i="9"/>
  <c r="N54" i="23"/>
  <c r="N56" i="23" s="1"/>
  <c r="BC12" i="17"/>
  <c r="M9" i="29"/>
  <c r="BD10" i="9"/>
  <c r="M18" i="25"/>
  <c r="M20" i="25" s="1"/>
  <c r="Q43" i="29"/>
  <c r="G43" i="29" s="1"/>
  <c r="N18" i="18"/>
  <c r="N20" i="18" s="1"/>
  <c r="M43" i="23"/>
  <c r="BC24" i="9"/>
  <c r="M36" i="24"/>
  <c r="M38" i="24" s="1"/>
  <c r="BD22" i="9"/>
  <c r="BN15" i="9"/>
  <c r="N27" i="18"/>
  <c r="N29" i="18" s="1"/>
  <c r="BN26" i="9"/>
  <c r="BM25" i="9"/>
  <c r="BD17" i="17"/>
  <c r="BG11" i="28"/>
  <c r="BX8" i="9"/>
  <c r="L16" i="18"/>
  <c r="BD17" i="28"/>
  <c r="BD12" i="14"/>
  <c r="BC22" i="9"/>
  <c r="M53" i="24"/>
  <c r="BE14" i="28"/>
  <c r="BM8" i="9"/>
  <c r="BV28" i="9"/>
  <c r="L54" i="23"/>
  <c r="L56" i="23" s="1"/>
  <c r="L9" i="24"/>
  <c r="L11" i="24" s="1"/>
  <c r="BN16" i="9"/>
  <c r="BB29" i="9"/>
  <c r="BD15" i="9"/>
  <c r="BN20" i="9"/>
  <c r="BD8" i="14"/>
  <c r="BD16" i="28"/>
  <c r="BC9" i="9"/>
  <c r="BB10" i="14"/>
  <c r="BF7" i="28"/>
  <c r="P25" i="29"/>
  <c r="N26" i="24"/>
  <c r="N8" i="29"/>
  <c r="BF14" i="28"/>
  <c r="N9" i="24"/>
  <c r="N11" i="24" s="1"/>
  <c r="BC8" i="9"/>
  <c r="N7" i="29"/>
  <c r="F7" i="29" s="1"/>
  <c r="E77" i="27" s="1"/>
  <c r="BD15" i="28"/>
  <c r="N26" i="18"/>
  <c r="P26" i="29"/>
  <c r="N52" i="23"/>
  <c r="F52" i="23" s="1"/>
  <c r="E50" i="27" s="1"/>
  <c r="BD28" i="9"/>
  <c r="BC17" i="28"/>
  <c r="P27" i="29"/>
  <c r="M26" i="25"/>
  <c r="L34" i="23"/>
  <c r="BB19" i="9"/>
  <c r="N17" i="25"/>
  <c r="P36" i="29"/>
  <c r="BN11" i="9"/>
  <c r="BB9" i="28"/>
  <c r="BC11" i="14"/>
  <c r="BC17" i="17"/>
  <c r="BM28" i="9"/>
  <c r="M53" i="23"/>
  <c r="BB16" i="28"/>
  <c r="BC12" i="14"/>
  <c r="AA8" i="30"/>
  <c r="AA9" i="30" s="1"/>
  <c r="BB9" i="17"/>
  <c r="BB8" i="9"/>
  <c r="M26" i="18"/>
  <c r="BC21" i="9"/>
  <c r="N9" i="29"/>
  <c r="BF8" i="28"/>
  <c r="BX14" i="9"/>
  <c r="BD25" i="9"/>
  <c r="L16" i="23"/>
  <c r="BB12" i="9"/>
  <c r="M36" i="23"/>
  <c r="M38" i="23" s="1"/>
  <c r="BW19" i="9"/>
  <c r="N26" i="25"/>
  <c r="L26" i="18"/>
  <c r="Z29" i="30"/>
  <c r="AA29" i="30" s="1"/>
  <c r="AA31" i="30" s="1"/>
  <c r="AA40" i="30" s="1"/>
  <c r="BG10" i="28"/>
  <c r="Q34" i="29"/>
  <c r="G34" i="29" s="1"/>
  <c r="C34" i="29" s="1"/>
  <c r="M45" i="23"/>
  <c r="M47" i="23" s="1"/>
  <c r="BW24" i="9"/>
  <c r="BN13" i="9"/>
  <c r="BX30" i="9"/>
  <c r="N35" i="24"/>
  <c r="BW14" i="9"/>
  <c r="BX24" i="9"/>
  <c r="N45" i="23"/>
  <c r="N47" i="23" s="1"/>
  <c r="BL19" i="9"/>
  <c r="L35" i="23"/>
  <c r="BC13" i="9"/>
  <c r="N7" i="25"/>
  <c r="F7" i="25" s="1"/>
  <c r="E54" i="27" s="1"/>
  <c r="BD7" i="17"/>
  <c r="L36" i="23"/>
  <c r="L38" i="23" s="1"/>
  <c r="BV19" i="9"/>
  <c r="BW13" i="9"/>
  <c r="BX20" i="9"/>
  <c r="BX11" i="9"/>
  <c r="BW18" i="9"/>
  <c r="BC25" i="9"/>
  <c r="BW21" i="9"/>
  <c r="BL27" i="9"/>
  <c r="N53" i="24"/>
  <c r="BW22" i="9"/>
  <c r="N25" i="23"/>
  <c r="F25" i="23" s="1"/>
  <c r="E47" i="27" s="1"/>
  <c r="BD21" i="14"/>
  <c r="P35" i="29"/>
  <c r="BF11" i="28"/>
  <c r="BD11" i="14"/>
  <c r="BD12" i="9"/>
  <c r="N16" i="23"/>
  <c r="F16" i="23" s="1"/>
  <c r="E46" i="27" s="1"/>
  <c r="N16" i="25"/>
  <c r="F16" i="25" s="1"/>
  <c r="E55" i="27" s="1"/>
  <c r="BB21" i="9"/>
  <c r="BB17" i="28"/>
  <c r="BM24" i="9"/>
  <c r="M44" i="23"/>
  <c r="BB19" i="14"/>
  <c r="L16" i="25"/>
  <c r="BX25" i="9"/>
  <c r="BW20" i="9"/>
  <c r="BC13" i="17"/>
  <c r="BX15" i="9"/>
  <c r="BL20" i="9"/>
  <c r="M16" i="25"/>
  <c r="L25" i="23"/>
  <c r="BD15" i="17"/>
  <c r="BM12" i="9"/>
  <c r="M17" i="23"/>
  <c r="BN9" i="9"/>
  <c r="BN10" i="9"/>
  <c r="BX10" i="9"/>
  <c r="M34" i="24"/>
  <c r="BC24" i="14"/>
  <c r="BD7" i="14"/>
  <c r="BM30" i="9"/>
  <c r="BD23" i="9"/>
  <c r="BB20" i="14"/>
  <c r="M16" i="24"/>
  <c r="BC13" i="14"/>
  <c r="BL25" i="9"/>
  <c r="BW28" i="9"/>
  <c r="M54" i="23"/>
  <c r="M56" i="23" s="1"/>
  <c r="L17" i="24"/>
  <c r="BX21" i="9"/>
  <c r="BD8" i="9"/>
  <c r="BN21" i="9"/>
  <c r="BD12" i="17"/>
  <c r="BD9" i="16"/>
  <c r="BN23" i="9"/>
  <c r="BX26" i="9"/>
  <c r="Q35" i="29"/>
  <c r="BD17" i="14"/>
  <c r="BN24" i="9"/>
  <c r="N44" i="23"/>
  <c r="M25" i="24"/>
  <c r="BC18" i="14"/>
  <c r="BM27" i="9"/>
  <c r="M7" i="23"/>
  <c r="BC7" i="9"/>
  <c r="BB24" i="14"/>
  <c r="L34" i="24"/>
  <c r="BC16" i="9"/>
  <c r="BB18" i="17"/>
  <c r="BB11" i="17"/>
  <c r="N43" i="24"/>
  <c r="F43" i="24" s="1"/>
  <c r="E40" i="27" s="1"/>
  <c r="BN22" i="9"/>
  <c r="L8" i="29"/>
  <c r="BD10" i="14"/>
  <c r="N18" i="24"/>
  <c r="N20" i="24" s="1"/>
  <c r="BD18" i="14"/>
  <c r="N25" i="24"/>
  <c r="F25" i="24" s="1"/>
  <c r="E38" i="27" s="1"/>
  <c r="BV30" i="9"/>
  <c r="BM16" i="9"/>
  <c r="L27" i="23"/>
  <c r="BC7" i="14"/>
  <c r="BB17" i="17"/>
  <c r="BX29" i="9"/>
  <c r="BB13" i="28"/>
  <c r="L16" i="29"/>
  <c r="BV27" i="9"/>
  <c r="BL24" i="9"/>
  <c r="L44" i="23"/>
  <c r="O26" i="29"/>
  <c r="M18" i="24"/>
  <c r="M20" i="24" s="1"/>
  <c r="M44" i="24"/>
  <c r="BB10" i="9"/>
  <c r="N44" i="24"/>
  <c r="BV14" i="9"/>
  <c r="BC27" i="14"/>
  <c r="N18" i="29"/>
  <c r="BB15" i="17"/>
  <c r="BD25" i="14"/>
  <c r="BC9" i="16"/>
  <c r="N8" i="25"/>
  <c r="BN30" i="9"/>
  <c r="BD13" i="9"/>
  <c r="O36" i="29"/>
  <c r="O38" i="29" s="1"/>
  <c r="BX23" i="9"/>
  <c r="L17" i="23"/>
  <c r="BL12" i="9"/>
  <c r="BV9" i="9"/>
  <c r="BN19" i="9"/>
  <c r="N35" i="23"/>
  <c r="M54" i="24"/>
  <c r="M56" i="24" s="1"/>
  <c r="BM14" i="9"/>
  <c r="N17" i="18"/>
  <c r="BB16" i="9"/>
  <c r="BB10" i="17"/>
  <c r="BB23" i="9"/>
  <c r="BV15" i="9"/>
  <c r="BD26" i="14"/>
  <c r="BC27" i="9"/>
  <c r="BB9" i="9"/>
  <c r="L25" i="24"/>
  <c r="BB18" i="14"/>
  <c r="M27" i="25"/>
  <c r="M29" i="25" s="1"/>
  <c r="BD16" i="9"/>
  <c r="BB12" i="17"/>
  <c r="L9" i="25"/>
  <c r="L7" i="24"/>
  <c r="Z8" i="39"/>
  <c r="Z9" i="39" s="1"/>
  <c r="BB9" i="14"/>
  <c r="BC15" i="9"/>
  <c r="BW27" i="9"/>
  <c r="N18" i="25"/>
  <c r="N20" i="25" s="1"/>
  <c r="BB17" i="14"/>
  <c r="M8" i="23"/>
  <c r="BM7" i="9"/>
  <c r="M17" i="25"/>
  <c r="BV21" i="9"/>
  <c r="BC12" i="9"/>
  <c r="M16" i="23"/>
  <c r="BG7" i="28"/>
  <c r="Q25" i="29"/>
  <c r="G25" i="29" s="1"/>
  <c r="BB26" i="14"/>
  <c r="BV20" i="9"/>
  <c r="M9" i="24"/>
  <c r="M11" i="24" s="1"/>
  <c r="BC23" i="14"/>
  <c r="L18" i="23"/>
  <c r="L20" i="23" s="1"/>
  <c r="BV12" i="9"/>
  <c r="BL29" i="9"/>
  <c r="BM13" i="9"/>
  <c r="BM9" i="9"/>
  <c r="M27" i="24"/>
  <c r="M29" i="24" s="1"/>
  <c r="Q26" i="29"/>
  <c r="BD19" i="14"/>
  <c r="BC20" i="14"/>
  <c r="BD11" i="9"/>
  <c r="BB22" i="14"/>
  <c r="M7" i="25"/>
  <c r="BC7" i="17"/>
  <c r="BC29" i="9"/>
  <c r="BB27" i="9"/>
  <c r="L45" i="24"/>
  <c r="L47" i="24" s="1"/>
  <c r="BM20" i="9"/>
  <c r="BC18" i="17"/>
  <c r="BN29" i="9"/>
  <c r="N18" i="23"/>
  <c r="N20" i="23" s="1"/>
  <c r="BX12" i="9"/>
  <c r="L53" i="24"/>
  <c r="M17" i="24"/>
  <c r="BX27" i="9"/>
  <c r="BC15" i="28"/>
  <c r="M7" i="29"/>
  <c r="BV26" i="9"/>
  <c r="BW7" i="9"/>
  <c r="M9" i="23"/>
  <c r="M11" i="23" s="1"/>
  <c r="BM18" i="9"/>
  <c r="BF10" i="28"/>
  <c r="P34" i="29"/>
  <c r="N9" i="25"/>
  <c r="N11" i="25" s="1"/>
  <c r="BC17" i="14"/>
  <c r="Q44" i="29"/>
  <c r="BD14" i="9"/>
  <c r="BC21" i="14"/>
  <c r="BM22" i="9"/>
  <c r="N27" i="25"/>
  <c r="N29" i="25" s="1"/>
  <c r="BC15" i="17"/>
  <c r="BC26" i="9"/>
  <c r="L26" i="25"/>
  <c r="F26" i="25" s="1"/>
  <c r="I56" i="27" s="1"/>
  <c r="O27" i="29"/>
  <c r="C30" i="29" s="1"/>
  <c r="M17" i="29"/>
  <c r="BB30" i="9"/>
  <c r="M8" i="29"/>
  <c r="L52" i="24"/>
  <c r="N8" i="23"/>
  <c r="BN7" i="9"/>
  <c r="BC10" i="17"/>
  <c r="BB24" i="9"/>
  <c r="L43" i="23"/>
  <c r="BW8" i="9"/>
  <c r="BG8" i="28"/>
  <c r="BC9" i="17"/>
  <c r="L35" i="24"/>
  <c r="BC26" i="14"/>
  <c r="M16" i="18"/>
  <c r="N54" i="24"/>
  <c r="N56" i="24" s="1"/>
  <c r="BX16" i="9"/>
  <c r="L25" i="18"/>
  <c r="BL11" i="9"/>
  <c r="L26" i="24"/>
  <c r="BN18" i="9"/>
  <c r="BB12" i="14"/>
  <c r="AB8" i="30"/>
  <c r="N45" i="18" s="1"/>
  <c r="L54" i="24"/>
  <c r="L56" i="24" s="1"/>
  <c r="BW16" i="9"/>
  <c r="BX7" i="9"/>
  <c r="N9" i="23"/>
  <c r="N11" i="23" s="1"/>
  <c r="BD21" i="9"/>
  <c r="BL13" i="9"/>
  <c r="L26" i="23"/>
  <c r="BN25" i="9"/>
  <c r="M25" i="18"/>
  <c r="BL10" i="9"/>
  <c r="BW26" i="9"/>
  <c r="L43" i="24"/>
  <c r="L27" i="24"/>
  <c r="L29" i="24" s="1"/>
  <c r="BD9" i="17"/>
  <c r="BD20" i="14"/>
  <c r="BW9" i="9"/>
  <c r="P45" i="29"/>
  <c r="C46" i="29" s="1"/>
  <c r="BE8" i="28"/>
  <c r="L9" i="23"/>
  <c r="L11" i="23" s="1"/>
  <c r="BV7" i="9"/>
  <c r="BM11" i="9"/>
  <c r="BB15" i="9"/>
  <c r="BB11" i="9"/>
  <c r="BB25" i="14"/>
  <c r="BB20" i="9"/>
  <c r="L17" i="29"/>
  <c r="BC16" i="28"/>
  <c r="BB22" i="9"/>
  <c r="L18" i="29"/>
  <c r="L22" i="29" s="1"/>
  <c r="L18" i="18"/>
  <c r="L20" i="18" s="1"/>
  <c r="BW29" i="9"/>
  <c r="BC14" i="17"/>
  <c r="M25" i="25"/>
  <c r="M18" i="18"/>
  <c r="M20" i="18" s="1"/>
  <c r="BM23" i="9"/>
  <c r="BC10" i="9"/>
  <c r="N45" i="24"/>
  <c r="N47" i="24" s="1"/>
  <c r="BC9" i="28"/>
  <c r="BL23" i="9"/>
  <c r="BE12" i="28"/>
  <c r="P44" i="29"/>
  <c r="C44" i="29" s="1"/>
  <c r="BB14" i="9"/>
  <c r="BD9" i="9"/>
  <c r="BB8" i="14"/>
  <c r="L7" i="23"/>
  <c r="BB7" i="9"/>
  <c r="BV29" i="9"/>
  <c r="BB23" i="14"/>
  <c r="BV8" i="9"/>
  <c r="BC28" i="9"/>
  <c r="M52" i="23"/>
  <c r="BB7" i="14"/>
  <c r="M27" i="18"/>
  <c r="M29" i="18" s="1"/>
  <c r="BW23" i="9"/>
  <c r="M25" i="23"/>
  <c r="BC30" i="9"/>
  <c r="BB7" i="17"/>
  <c r="L7" i="25"/>
  <c r="BV13" i="9"/>
  <c r="BC11" i="9"/>
  <c r="BL22" i="9"/>
  <c r="BV22" i="9"/>
  <c r="BM21" i="9"/>
  <c r="BL16" i="9"/>
  <c r="M26" i="24"/>
  <c r="BD16" i="17"/>
  <c r="BB14" i="17"/>
  <c r="L25" i="25"/>
  <c r="L17" i="18"/>
  <c r="L35" i="18" s="1"/>
  <c r="BE10" i="28"/>
  <c r="O34" i="29"/>
  <c r="L27" i="18"/>
  <c r="L29" i="18" s="1"/>
  <c r="BV16" i="9"/>
  <c r="M43" i="24"/>
  <c r="O25" i="29"/>
  <c r="BE7" i="28"/>
  <c r="O35" i="29"/>
  <c r="BB16" i="17"/>
  <c r="BL21" i="9"/>
  <c r="BL14" i="9"/>
  <c r="M8" i="25"/>
  <c r="M46" i="25" s="1"/>
  <c r="BC10" i="14"/>
  <c r="BM15" i="9"/>
  <c r="BC11" i="17"/>
  <c r="BV11" i="9"/>
  <c r="BB13" i="17"/>
  <c r="L53" i="23"/>
  <c r="F53" i="23" s="1"/>
  <c r="I50" i="27" s="1"/>
  <c r="BL28" i="9"/>
  <c r="BV23" i="9"/>
  <c r="L8" i="25"/>
  <c r="BD30" i="9"/>
  <c r="M52" i="24"/>
  <c r="L18" i="25"/>
  <c r="L20" i="25" s="1"/>
  <c r="BV10" i="9"/>
  <c r="BB9" i="16"/>
  <c r="BB21" i="14"/>
  <c r="BD7" i="9"/>
  <c r="N7" i="23"/>
  <c r="F7" i="23" s="1"/>
  <c r="E45" i="27" s="1"/>
  <c r="BW30" i="9"/>
  <c r="M16" i="29"/>
  <c r="BC13" i="28"/>
  <c r="M26" i="23"/>
  <c r="BB25" i="9"/>
  <c r="BL30" i="9"/>
  <c r="BB26" i="9"/>
  <c r="M18" i="23"/>
  <c r="M20" i="23" s="1"/>
  <c r="BW12" i="9"/>
  <c r="BN8" i="9"/>
  <c r="BL8" i="9"/>
  <c r="BC18" i="9"/>
  <c r="BC8" i="14"/>
  <c r="P43" i="29"/>
  <c r="Q36" i="29"/>
  <c r="C37" i="29" s="1"/>
  <c r="M35" i="24"/>
  <c r="L17" i="25"/>
  <c r="L18" i="24"/>
  <c r="L20" i="24" s="1"/>
  <c r="L36" i="24"/>
  <c r="L38" i="24" s="1"/>
  <c r="BD13" i="17"/>
  <c r="AA8" i="39"/>
  <c r="AA9" i="39" s="1"/>
  <c r="M7" i="24"/>
  <c r="BC9" i="14"/>
  <c r="BM29" i="9"/>
  <c r="BC20" i="9"/>
  <c r="BV25" i="9"/>
  <c r="BC19" i="14"/>
  <c r="L52" i="23"/>
  <c r="BB28" i="9"/>
  <c r="BL9" i="9"/>
  <c r="BV18" i="9"/>
  <c r="BD13" i="28"/>
  <c r="N16" i="29"/>
  <c r="F16" i="29" s="1"/>
  <c r="E78" i="27" s="1"/>
  <c r="E82" i="27" s="1"/>
  <c r="BB13" i="9"/>
  <c r="BV24" i="9"/>
  <c r="L45" i="23"/>
  <c r="L47" i="23" s="1"/>
  <c r="Z8" i="30"/>
  <c r="L45" i="18" s="1"/>
  <c r="BM10" i="9"/>
  <c r="BX13" i="9"/>
  <c r="N36" i="24"/>
  <c r="N38" i="24" s="1"/>
  <c r="BB27" i="14"/>
  <c r="L8" i="24"/>
  <c r="F8" i="24" s="1"/>
  <c r="I36" i="27" s="1"/>
  <c r="BB15" i="28"/>
  <c r="L7" i="29"/>
  <c r="L54" i="29" s="1"/>
  <c r="BD18" i="17"/>
  <c r="BL26" i="9"/>
  <c r="BM19" i="9"/>
  <c r="M35" i="23"/>
  <c r="F35" i="23" s="1"/>
  <c r="I48" i="27" s="1"/>
  <c r="N46" i="25"/>
  <c r="N36" i="18"/>
  <c r="M55" i="29"/>
  <c r="F36" i="23"/>
  <c r="M48" i="27" s="1"/>
  <c r="Z46" i="30"/>
  <c r="AB29" i="30"/>
  <c r="AB31" i="30" s="1"/>
  <c r="AB40" i="30" s="1"/>
  <c r="AA38" i="30"/>
  <c r="AA39" i="30" s="1"/>
  <c r="Z31" i="30"/>
  <c r="Z40" i="30" s="1"/>
  <c r="AA46" i="30"/>
  <c r="F38" i="23"/>
  <c r="R48" i="27" s="1"/>
  <c r="J23" i="33" s="1"/>
  <c r="N55" i="29"/>
  <c r="F44" i="23"/>
  <c r="I49" i="27" s="1"/>
  <c r="M35" i="18"/>
  <c r="Q31" i="29"/>
  <c r="Q29" i="29"/>
  <c r="F7" i="24"/>
  <c r="N63" i="24"/>
  <c r="N35" i="18"/>
  <c r="N20" i="29"/>
  <c r="N22" i="29"/>
  <c r="L13" i="29"/>
  <c r="L11" i="29"/>
  <c r="F9" i="29"/>
  <c r="N13" i="29"/>
  <c r="N56" i="29"/>
  <c r="N11" i="29"/>
  <c r="F79" i="27"/>
  <c r="C25" i="29"/>
  <c r="L11" i="25"/>
  <c r="M13" i="29"/>
  <c r="M11" i="29"/>
  <c r="M56" i="29"/>
  <c r="Q49" i="29"/>
  <c r="Q47" i="29"/>
  <c r="P40" i="29"/>
  <c r="P38" i="29"/>
  <c r="L29" i="23"/>
  <c r="C43" i="29"/>
  <c r="F81" i="27"/>
  <c r="M20" i="29"/>
  <c r="M22" i="29"/>
  <c r="U7" i="38"/>
  <c r="I16" i="38"/>
  <c r="AE19" i="27"/>
  <c r="AA19" i="27"/>
  <c r="AC28" i="30"/>
  <c r="AB45" i="30"/>
  <c r="AB30" i="30"/>
  <c r="I16" i="33"/>
  <c r="U7" i="33"/>
  <c r="U7" i="36"/>
  <c r="I16" i="36"/>
  <c r="F20" i="25" l="1"/>
  <c r="R55" i="27" s="1"/>
  <c r="J21" i="36" s="1"/>
  <c r="L34" i="18"/>
  <c r="F8" i="23"/>
  <c r="I45" i="27" s="1"/>
  <c r="F47" i="24"/>
  <c r="J24" i="40" s="1"/>
  <c r="R40" i="27" s="1"/>
  <c r="M45" i="25"/>
  <c r="F56" i="24"/>
  <c r="J25" i="40" s="1"/>
  <c r="R41" i="27" s="1"/>
  <c r="F29" i="24"/>
  <c r="J22" i="40" s="1"/>
  <c r="R38" i="27" s="1"/>
  <c r="G27" i="29"/>
  <c r="K31" i="35" s="1"/>
  <c r="L31" i="35" s="1"/>
  <c r="F26" i="24"/>
  <c r="I38" i="27" s="1"/>
  <c r="F18" i="29"/>
  <c r="J30" i="35" s="1"/>
  <c r="F54" i="24"/>
  <c r="J35" i="40" s="1"/>
  <c r="M41" i="27" s="1"/>
  <c r="P49" i="29"/>
  <c r="G49" i="29" s="1"/>
  <c r="X81" i="27" s="1"/>
  <c r="L63" i="24"/>
  <c r="C28" i="29"/>
  <c r="P47" i="29"/>
  <c r="C47" i="29" s="1"/>
  <c r="C27" i="29"/>
  <c r="C45" i="29"/>
  <c r="F17" i="25"/>
  <c r="I55" i="27" s="1"/>
  <c r="C48" i="29"/>
  <c r="G45" i="29"/>
  <c r="K33" i="35" s="1"/>
  <c r="L33" i="35" s="1"/>
  <c r="O40" i="29"/>
  <c r="L64" i="23"/>
  <c r="N47" i="25"/>
  <c r="M45" i="18"/>
  <c r="M34" i="18" s="1"/>
  <c r="L60" i="29"/>
  <c r="L62" i="29" s="1"/>
  <c r="N49" i="25"/>
  <c r="G26" i="29"/>
  <c r="J79" i="27" s="1"/>
  <c r="F8" i="29"/>
  <c r="I77" i="27" s="1"/>
  <c r="F17" i="24"/>
  <c r="I37" i="27" s="1"/>
  <c r="N64" i="24"/>
  <c r="F56" i="23"/>
  <c r="R50" i="27" s="1"/>
  <c r="J25" i="33" s="1"/>
  <c r="L47" i="25"/>
  <c r="F27" i="24"/>
  <c r="J32" i="40" s="1"/>
  <c r="M38" i="27" s="1"/>
  <c r="C26" i="29"/>
  <c r="F54" i="23"/>
  <c r="J35" i="33" s="1"/>
  <c r="E57" i="27"/>
  <c r="F27" i="23"/>
  <c r="L65" i="24"/>
  <c r="F53" i="24"/>
  <c r="I41" i="27" s="1"/>
  <c r="F26" i="23"/>
  <c r="I47" i="27" s="1"/>
  <c r="F29" i="23"/>
  <c r="R47" i="27" s="1"/>
  <c r="J22" i="33" s="1"/>
  <c r="F9" i="25"/>
  <c r="J27" i="36" s="1"/>
  <c r="C35" i="29"/>
  <c r="E51" i="27"/>
  <c r="L55" i="29"/>
  <c r="F55" i="29" s="1"/>
  <c r="F11" i="23"/>
  <c r="R45" i="27" s="1"/>
  <c r="J20" i="33" s="1"/>
  <c r="F9" i="23"/>
  <c r="M45" i="27" s="1"/>
  <c r="M67" i="23"/>
  <c r="N54" i="29"/>
  <c r="F54" i="29" s="1"/>
  <c r="M63" i="24"/>
  <c r="L38" i="18"/>
  <c r="F18" i="23"/>
  <c r="M46" i="27" s="1"/>
  <c r="F26" i="18"/>
  <c r="I31" i="27" s="1"/>
  <c r="N65" i="23"/>
  <c r="AB9" i="30"/>
  <c r="L65" i="23"/>
  <c r="F18" i="24"/>
  <c r="J31" i="40" s="1"/>
  <c r="M37" i="27" s="1"/>
  <c r="C39" i="29"/>
  <c r="M54" i="29"/>
  <c r="F11" i="24"/>
  <c r="J20" i="40" s="1"/>
  <c r="R36" i="27" s="1"/>
  <c r="Q38" i="29"/>
  <c r="G38" i="29" s="1"/>
  <c r="S80" i="27" s="1"/>
  <c r="K23" i="35" s="1"/>
  <c r="L23" i="35" s="1"/>
  <c r="Q40" i="29"/>
  <c r="C40" i="29" s="1"/>
  <c r="G35" i="29"/>
  <c r="J80" i="27" s="1"/>
  <c r="F18" i="25"/>
  <c r="J28" i="36" s="1"/>
  <c r="G36" i="29"/>
  <c r="K32" i="35" s="1"/>
  <c r="L32" i="35" s="1"/>
  <c r="M47" i="25"/>
  <c r="G44" i="29"/>
  <c r="J81" i="27" s="1"/>
  <c r="C36" i="29"/>
  <c r="F17" i="18"/>
  <c r="I30" i="27" s="1"/>
  <c r="F45" i="24"/>
  <c r="J34" i="40" s="1"/>
  <c r="M40" i="27" s="1"/>
  <c r="L20" i="29"/>
  <c r="L58" i="29" s="1"/>
  <c r="L56" i="29"/>
  <c r="F56" i="29" s="1"/>
  <c r="N38" i="18"/>
  <c r="N37" i="18" s="1"/>
  <c r="M64" i="24"/>
  <c r="Z9" i="30"/>
  <c r="M63" i="23"/>
  <c r="F29" i="25"/>
  <c r="R56" i="27" s="1"/>
  <c r="J22" i="36" s="1"/>
  <c r="F20" i="24"/>
  <c r="J21" i="40" s="1"/>
  <c r="R37" i="27" s="1"/>
  <c r="F17" i="23"/>
  <c r="I46" i="27" s="1"/>
  <c r="F47" i="23"/>
  <c r="R49" i="27" s="1"/>
  <c r="J24" i="33" s="1"/>
  <c r="L63" i="23"/>
  <c r="N67" i="24"/>
  <c r="F44" i="24"/>
  <c r="I40" i="27" s="1"/>
  <c r="N64" i="23"/>
  <c r="N58" i="29"/>
  <c r="F8" i="25"/>
  <c r="I54" i="27" s="1"/>
  <c r="L45" i="25"/>
  <c r="F20" i="18"/>
  <c r="R30" i="27" s="1"/>
  <c r="F36" i="24"/>
  <c r="J33" i="40" s="1"/>
  <c r="M39" i="27" s="1"/>
  <c r="M64" i="23"/>
  <c r="F9" i="24"/>
  <c r="J30" i="40" s="1"/>
  <c r="M36" i="27" s="1"/>
  <c r="N63" i="23"/>
  <c r="F63" i="23" s="1"/>
  <c r="L36" i="18"/>
  <c r="F29" i="18"/>
  <c r="N79" i="27"/>
  <c r="M38" i="18"/>
  <c r="L64" i="24"/>
  <c r="F45" i="23"/>
  <c r="F35" i="24"/>
  <c r="I39" i="27" s="1"/>
  <c r="F17" i="29"/>
  <c r="I78" i="27" s="1"/>
  <c r="M49" i="25"/>
  <c r="L46" i="25"/>
  <c r="F46" i="25" s="1"/>
  <c r="M65" i="23"/>
  <c r="M65" i="24"/>
  <c r="M67" i="24"/>
  <c r="F20" i="23"/>
  <c r="R46" i="27" s="1"/>
  <c r="J21" i="33" s="1"/>
  <c r="N45" i="25"/>
  <c r="F45" i="25" s="1"/>
  <c r="F80" i="27"/>
  <c r="F18" i="18"/>
  <c r="M30" i="27" s="1"/>
  <c r="N67" i="23"/>
  <c r="F27" i="18"/>
  <c r="M31" i="27" s="1"/>
  <c r="F27" i="25"/>
  <c r="N65" i="24"/>
  <c r="M36" i="18"/>
  <c r="O29" i="29"/>
  <c r="O31" i="29"/>
  <c r="P29" i="29"/>
  <c r="P31" i="29"/>
  <c r="Z38" i="30"/>
  <c r="Z39" i="30" s="1"/>
  <c r="F35" i="18"/>
  <c r="I32" i="27" s="1"/>
  <c r="AC29" i="30"/>
  <c r="AC31" i="30" s="1"/>
  <c r="AC40" i="30" s="1"/>
  <c r="F37" i="23"/>
  <c r="AB46" i="30"/>
  <c r="J33" i="33"/>
  <c r="F11" i="29"/>
  <c r="R77" i="27" s="1"/>
  <c r="J20" i="35" s="1"/>
  <c r="C49" i="29"/>
  <c r="L67" i="23"/>
  <c r="J29" i="35"/>
  <c r="M77" i="27"/>
  <c r="E36" i="27"/>
  <c r="E42" i="27" s="1"/>
  <c r="F63" i="24"/>
  <c r="F11" i="25"/>
  <c r="L49" i="25"/>
  <c r="N34" i="18"/>
  <c r="F34" i="18" s="1"/>
  <c r="E32" i="27" s="1"/>
  <c r="E33" i="27" s="1"/>
  <c r="F45" i="18"/>
  <c r="F13" i="29"/>
  <c r="W77" i="27" s="1"/>
  <c r="M47" i="27"/>
  <c r="J32" i="33"/>
  <c r="F38" i="24"/>
  <c r="L67" i="24"/>
  <c r="N60" i="29"/>
  <c r="N62" i="29" s="1"/>
  <c r="M60" i="29"/>
  <c r="F22" i="29"/>
  <c r="W78" i="27" s="1"/>
  <c r="M58" i="29"/>
  <c r="AD28" i="30"/>
  <c r="AC45" i="30"/>
  <c r="AC30" i="30"/>
  <c r="AB38" i="30"/>
  <c r="AB39" i="30" s="1"/>
  <c r="U11" i="38"/>
  <c r="U10" i="38"/>
  <c r="G47" i="29" l="1"/>
  <c r="S81" i="27" s="1"/>
  <c r="K24" i="35" s="1"/>
  <c r="L24" i="35" s="1"/>
  <c r="G40" i="29"/>
  <c r="X80" i="27" s="1"/>
  <c r="M54" i="27"/>
  <c r="M78" i="27"/>
  <c r="J34" i="35"/>
  <c r="I57" i="27"/>
  <c r="N81" i="27"/>
  <c r="AC81" i="27" s="1"/>
  <c r="J31" i="33"/>
  <c r="I82" i="27"/>
  <c r="L37" i="18"/>
  <c r="M50" i="27"/>
  <c r="F49" i="25"/>
  <c r="I51" i="27"/>
  <c r="F10" i="23"/>
  <c r="I42" i="27"/>
  <c r="J30" i="33"/>
  <c r="F36" i="18"/>
  <c r="M32" i="27" s="1"/>
  <c r="M33" i="27" s="1"/>
  <c r="M9" i="27" s="1"/>
  <c r="F20" i="29"/>
  <c r="R78" i="27" s="1"/>
  <c r="J21" i="35" s="1"/>
  <c r="J25" i="35" s="1"/>
  <c r="J15" i="35" s="1"/>
  <c r="J16" i="35" s="1"/>
  <c r="F55" i="23"/>
  <c r="F64" i="23"/>
  <c r="F47" i="25"/>
  <c r="F28" i="23"/>
  <c r="N80" i="27"/>
  <c r="AC80" i="27" s="1"/>
  <c r="F19" i="23"/>
  <c r="I33" i="27"/>
  <c r="C38" i="29"/>
  <c r="C29" i="29"/>
  <c r="M55" i="27"/>
  <c r="F19" i="25"/>
  <c r="F65" i="23"/>
  <c r="F28" i="25"/>
  <c r="M82" i="27"/>
  <c r="M19" i="27" s="1"/>
  <c r="J26" i="33"/>
  <c r="J15" i="33" s="1"/>
  <c r="J16" i="33" s="1"/>
  <c r="G29" i="29"/>
  <c r="S79" i="27" s="1"/>
  <c r="K22" i="35" s="1"/>
  <c r="L22" i="35" s="1"/>
  <c r="F67" i="24"/>
  <c r="F58" i="29"/>
  <c r="R51" i="27"/>
  <c r="R11" i="27" s="1"/>
  <c r="AN11" i="27" s="1"/>
  <c r="G31" i="29"/>
  <c r="X79" i="27" s="1"/>
  <c r="F67" i="23"/>
  <c r="M37" i="18"/>
  <c r="F64" i="24"/>
  <c r="J21" i="38"/>
  <c r="C31" i="29"/>
  <c r="F38" i="18"/>
  <c r="R31" i="27"/>
  <c r="J22" i="38"/>
  <c r="F65" i="24"/>
  <c r="J30" i="38"/>
  <c r="J29" i="38"/>
  <c r="F28" i="18"/>
  <c r="J34" i="33"/>
  <c r="M49" i="27"/>
  <c r="F46" i="23"/>
  <c r="M56" i="27"/>
  <c r="J29" i="36"/>
  <c r="J30" i="36" s="1"/>
  <c r="AD29" i="30"/>
  <c r="AD31" i="30" s="1"/>
  <c r="AD40" i="30" s="1"/>
  <c r="AC46" i="30"/>
  <c r="E23" i="35"/>
  <c r="Q23" i="35" s="1"/>
  <c r="E24" i="35"/>
  <c r="F24" i="35" s="1"/>
  <c r="AB78" i="27"/>
  <c r="M42" i="27"/>
  <c r="M10" i="27" s="1"/>
  <c r="AG80" i="27"/>
  <c r="J36" i="40"/>
  <c r="AG81" i="27"/>
  <c r="J23" i="40"/>
  <c r="AC38" i="30"/>
  <c r="AC39" i="30" s="1"/>
  <c r="AD45" i="30"/>
  <c r="AE28" i="30"/>
  <c r="AD30" i="30"/>
  <c r="M51" i="27" l="1"/>
  <c r="M11" i="27" s="1"/>
  <c r="F48" i="25"/>
  <c r="F66" i="23"/>
  <c r="J31" i="38"/>
  <c r="R82" i="27"/>
  <c r="R19" i="27" s="1"/>
  <c r="AN19" i="27" s="1"/>
  <c r="V7" i="33"/>
  <c r="F37" i="18"/>
  <c r="J36" i="33"/>
  <c r="M57" i="27"/>
  <c r="M12" i="27" s="1"/>
  <c r="AC79" i="27"/>
  <c r="E22" i="35"/>
  <c r="Q31" i="35" s="1"/>
  <c r="AG79" i="27"/>
  <c r="Q32" i="35"/>
  <c r="AE29" i="30"/>
  <c r="AE31" i="30" s="1"/>
  <c r="AE40" i="30" s="1"/>
  <c r="AD46" i="30"/>
  <c r="F23" i="35"/>
  <c r="R32" i="35" s="1"/>
  <c r="Q33" i="35"/>
  <c r="V7" i="35"/>
  <c r="Q24" i="35"/>
  <c r="R33" i="35"/>
  <c r="R24" i="35"/>
  <c r="R39" i="27"/>
  <c r="R42" i="27" s="1"/>
  <c r="R10" i="27" s="1"/>
  <c r="AN10" i="27" s="1"/>
  <c r="J26" i="40"/>
  <c r="J15" i="40" s="1"/>
  <c r="R54" i="27"/>
  <c r="F10" i="25"/>
  <c r="D21" i="35"/>
  <c r="AF78" i="27"/>
  <c r="AB77" i="27"/>
  <c r="D20" i="35"/>
  <c r="W82" i="27"/>
  <c r="AF77" i="27"/>
  <c r="M62" i="29"/>
  <c r="F60" i="29"/>
  <c r="AD38" i="30"/>
  <c r="AD39" i="30" s="1"/>
  <c r="AE45" i="30"/>
  <c r="AE30" i="30"/>
  <c r="AS10" i="17"/>
  <c r="AH47" i="14"/>
  <c r="Y23" i="16"/>
  <c r="AH72" i="16"/>
  <c r="AS50" i="14"/>
  <c r="AR22" i="14"/>
  <c r="AT47" i="9"/>
  <c r="AI26" i="28"/>
  <c r="AT75" i="9"/>
  <c r="AS17" i="17"/>
  <c r="AT80" i="9"/>
  <c r="X79" i="9"/>
  <c r="Z106" i="9"/>
  <c r="AH53" i="16"/>
  <c r="AS56" i="16"/>
  <c r="AI37" i="17"/>
  <c r="Z116" i="9"/>
  <c r="AH95" i="9"/>
  <c r="X40" i="17"/>
  <c r="Y19" i="17"/>
  <c r="Z28" i="17"/>
  <c r="AH74" i="16"/>
  <c r="AH102" i="9"/>
  <c r="X64" i="16"/>
  <c r="Z43" i="16"/>
  <c r="AH120" i="9"/>
  <c r="AR70" i="9"/>
  <c r="AH43" i="17"/>
  <c r="AH38" i="14"/>
  <c r="AR33" i="16"/>
  <c r="AH45" i="16"/>
  <c r="Y37" i="14"/>
  <c r="AS47" i="16"/>
  <c r="AR14" i="9"/>
  <c r="Y115" i="9"/>
  <c r="Z62" i="16"/>
  <c r="AI50" i="16"/>
  <c r="Y77" i="16"/>
  <c r="AH117" i="9"/>
  <c r="AH35" i="9"/>
  <c r="AI74" i="9"/>
  <c r="AI29" i="9"/>
  <c r="X61" i="9"/>
  <c r="AI102" i="9"/>
  <c r="AT67" i="16"/>
  <c r="AS72" i="16"/>
  <c r="AS23" i="16"/>
  <c r="AS19" i="9"/>
  <c r="AR85" i="14"/>
  <c r="AI94" i="14"/>
  <c r="AH53" i="14"/>
  <c r="AT71" i="16"/>
  <c r="AJ32" i="9"/>
  <c r="AT86" i="14"/>
  <c r="AR27" i="28"/>
  <c r="AH52" i="16"/>
  <c r="AI88" i="14"/>
  <c r="AI44" i="16"/>
  <c r="AS117" i="9"/>
  <c r="X77" i="16"/>
  <c r="AT34" i="17"/>
  <c r="X7" i="14"/>
  <c r="AT82" i="14"/>
  <c r="X9" i="9"/>
  <c r="AI79" i="14"/>
  <c r="X56" i="16"/>
  <c r="AI74" i="14"/>
  <c r="AJ79" i="16"/>
  <c r="Y28" i="14"/>
  <c r="AI98" i="9"/>
  <c r="AT75" i="14"/>
  <c r="AS12" i="17"/>
  <c r="AS18" i="28"/>
  <c r="AH35" i="14"/>
  <c r="AS32" i="14"/>
  <c r="Z55" i="16"/>
  <c r="AH57" i="14"/>
  <c r="X43" i="14"/>
  <c r="AH80" i="16"/>
  <c r="AS20" i="28"/>
  <c r="X87" i="9"/>
  <c r="AI58" i="14"/>
  <c r="Z84" i="9"/>
  <c r="Y7" i="16"/>
  <c r="AS12" i="9"/>
  <c r="X102" i="9"/>
  <c r="AI9" i="9"/>
  <c r="AH31" i="16"/>
  <c r="Z58" i="9"/>
  <c r="Y30" i="16"/>
  <c r="AI45" i="14"/>
  <c r="AJ38" i="16"/>
  <c r="AI46" i="14"/>
  <c r="AI52" i="14"/>
  <c r="X34" i="14"/>
  <c r="Y10" i="17"/>
  <c r="AT28" i="14"/>
  <c r="AH68" i="16"/>
  <c r="AI27" i="28"/>
  <c r="AI32" i="17"/>
  <c r="AR58" i="9"/>
  <c r="Z39" i="9"/>
  <c r="X11" i="28"/>
  <c r="AT87" i="14"/>
  <c r="X13" i="9"/>
  <c r="AR26" i="9"/>
  <c r="AT49" i="17"/>
  <c r="AR72" i="14"/>
  <c r="X10" i="16"/>
  <c r="AI25" i="16"/>
  <c r="Z77" i="14"/>
  <c r="Y18" i="14"/>
  <c r="AR13" i="28"/>
  <c r="Z77" i="9"/>
  <c r="AT91" i="9"/>
  <c r="AJ22" i="14"/>
  <c r="X45" i="9"/>
  <c r="AJ31" i="9"/>
  <c r="AT14" i="9"/>
  <c r="AS120" i="9"/>
  <c r="AI83" i="14"/>
  <c r="Y30" i="17"/>
  <c r="AI17" i="14"/>
  <c r="AS108" i="9"/>
  <c r="AJ78" i="9"/>
  <c r="X40" i="16"/>
  <c r="AS20" i="16"/>
  <c r="AJ16" i="17"/>
  <c r="AR28" i="16"/>
  <c r="Y65" i="14"/>
  <c r="AR27" i="17"/>
  <c r="AJ25" i="14"/>
  <c r="Z56" i="14"/>
  <c r="AI83" i="9"/>
  <c r="X8" i="14"/>
  <c r="AR83" i="14"/>
  <c r="AI64" i="16"/>
  <c r="Y116" i="9"/>
  <c r="AH89" i="9"/>
  <c r="AR79" i="14"/>
  <c r="AH31" i="14"/>
  <c r="AT27" i="14"/>
  <c r="AI48" i="16"/>
  <c r="X29" i="28"/>
  <c r="AT43" i="14"/>
  <c r="AS17" i="28"/>
  <c r="AR31" i="28"/>
  <c r="AH112" i="9"/>
  <c r="AI16" i="9"/>
  <c r="AR118" i="9"/>
  <c r="AI9" i="28"/>
  <c r="Y8" i="17"/>
  <c r="AR10" i="17"/>
  <c r="AS40" i="16"/>
  <c r="AH77" i="14"/>
  <c r="Z93" i="9"/>
  <c r="AS9" i="9"/>
  <c r="Z117" i="9"/>
  <c r="AI18" i="14"/>
  <c r="AJ52" i="9"/>
  <c r="Z25" i="14"/>
  <c r="X84" i="9"/>
  <c r="AT9" i="16"/>
  <c r="AS10" i="16"/>
  <c r="AI31" i="9"/>
  <c r="AS38" i="9"/>
  <c r="AH17" i="9"/>
  <c r="Z18" i="17"/>
  <c r="Z42" i="9"/>
  <c r="AT109" i="9"/>
  <c r="X12" i="14"/>
  <c r="AJ62" i="9"/>
  <c r="AI10" i="28"/>
  <c r="Y48" i="16"/>
  <c r="AR125" i="9"/>
  <c r="AR46" i="17"/>
  <c r="AI86" i="14"/>
  <c r="AH95" i="14"/>
  <c r="AR60" i="16"/>
  <c r="AR61" i="14"/>
  <c r="AS10" i="9"/>
  <c r="AS42" i="14"/>
  <c r="AI97" i="9"/>
  <c r="AI28" i="16"/>
  <c r="X48" i="14"/>
  <c r="AT29" i="17"/>
  <c r="AI55" i="9"/>
  <c r="Y58" i="14"/>
  <c r="AT84" i="9"/>
  <c r="AH48" i="14"/>
  <c r="AR43" i="14"/>
  <c r="AR12" i="14"/>
  <c r="AR87" i="14"/>
  <c r="AS40" i="14"/>
  <c r="AH84" i="14"/>
  <c r="AH74" i="9"/>
  <c r="AS87" i="14"/>
  <c r="AJ33" i="28"/>
  <c r="AI43" i="17"/>
  <c r="X91" i="14"/>
  <c r="AR48" i="9"/>
  <c r="AJ56" i="9"/>
  <c r="AR92" i="14"/>
  <c r="AI80" i="14"/>
  <c r="AS64" i="16"/>
  <c r="X56" i="9"/>
  <c r="AS39" i="14"/>
  <c r="X74" i="9"/>
  <c r="X20" i="16"/>
  <c r="AH107" i="9"/>
  <c r="AH88" i="14"/>
  <c r="AR50" i="9"/>
  <c r="X67" i="14"/>
  <c r="AR87" i="9"/>
  <c r="AR30" i="17"/>
  <c r="Z44" i="9"/>
  <c r="AH64" i="14"/>
  <c r="AH10" i="28"/>
  <c r="X58" i="14"/>
  <c r="AR40" i="9"/>
  <c r="X43" i="16"/>
  <c r="Y17" i="9"/>
  <c r="AI15" i="14"/>
  <c r="AI9" i="17"/>
  <c r="AR68" i="14"/>
  <c r="AR17" i="17"/>
  <c r="Y33" i="28"/>
  <c r="AJ11" i="9"/>
  <c r="AR14" i="28"/>
  <c r="AJ41" i="14"/>
  <c r="AS52" i="16"/>
  <c r="AI29" i="28"/>
  <c r="Y23" i="9"/>
  <c r="AI7" i="9"/>
  <c r="AJ53" i="16"/>
  <c r="AH79" i="9"/>
  <c r="AJ50" i="14"/>
  <c r="X10" i="9"/>
  <c r="AT16" i="9"/>
  <c r="Z65" i="9"/>
  <c r="Z47" i="16"/>
  <c r="Z29" i="17"/>
  <c r="Z27" i="14"/>
  <c r="Y12" i="9"/>
  <c r="AT25" i="9"/>
  <c r="Y60" i="9"/>
  <c r="AI17" i="17"/>
  <c r="AH7" i="28"/>
  <c r="Z95" i="9"/>
  <c r="Z28" i="9"/>
  <c r="X103" i="9"/>
  <c r="Z25" i="9"/>
  <c r="AS45" i="17"/>
  <c r="AI12" i="16"/>
  <c r="AT99" i="9"/>
  <c r="Y12" i="17"/>
  <c r="AH70" i="16"/>
  <c r="Y121" i="9"/>
  <c r="AS16" i="16"/>
  <c r="AS33" i="28"/>
  <c r="Y79" i="9"/>
  <c r="AS45" i="16"/>
  <c r="AS30" i="28"/>
  <c r="AT110" i="9"/>
  <c r="AS56" i="14"/>
  <c r="X22" i="28"/>
  <c r="AR91" i="9"/>
  <c r="AH32" i="17"/>
  <c r="AJ43" i="14"/>
  <c r="X99" i="9"/>
  <c r="AH24" i="17"/>
  <c r="Y67" i="9"/>
  <c r="AT106" i="9"/>
  <c r="Y7" i="28"/>
  <c r="AR59" i="16"/>
  <c r="AH76" i="9"/>
  <c r="Y57" i="14"/>
  <c r="AT50" i="17"/>
  <c r="AI24" i="9"/>
  <c r="Y37" i="9"/>
  <c r="X33" i="14"/>
  <c r="AT64" i="14"/>
  <c r="AH58" i="16"/>
  <c r="AI22" i="14"/>
  <c r="X64" i="14"/>
  <c r="AS91" i="9"/>
  <c r="AT23" i="28"/>
  <c r="AH33" i="9"/>
  <c r="AJ42" i="14"/>
  <c r="AR35" i="28"/>
  <c r="AS99" i="9"/>
  <c r="AR8" i="16"/>
  <c r="AR19" i="16"/>
  <c r="AS11" i="17"/>
  <c r="AS76" i="9"/>
  <c r="X16" i="17"/>
  <c r="Y45" i="9"/>
  <c r="AI34" i="28"/>
  <c r="Y45" i="16"/>
  <c r="Y31" i="16"/>
  <c r="Y40" i="16"/>
  <c r="AS48" i="9"/>
  <c r="AR13" i="16"/>
  <c r="Y55" i="14"/>
  <c r="AJ22" i="16"/>
  <c r="AT33" i="28"/>
  <c r="AH31" i="9"/>
  <c r="AJ49" i="16"/>
  <c r="Y77" i="14"/>
  <c r="X27" i="16"/>
  <c r="Y101" i="9"/>
  <c r="AS62" i="14"/>
  <c r="AJ109" i="9"/>
  <c r="AS43" i="16"/>
  <c r="Z32" i="17"/>
  <c r="AS52" i="14"/>
  <c r="AI31" i="28"/>
  <c r="AH43" i="9"/>
  <c r="Y18" i="28"/>
  <c r="AR34" i="16"/>
  <c r="AS67" i="9"/>
  <c r="AH27" i="14"/>
  <c r="AJ13" i="9"/>
  <c r="AT24" i="16"/>
  <c r="Z95" i="14"/>
  <c r="AJ65" i="16"/>
  <c r="AT56" i="9"/>
  <c r="X47" i="9"/>
  <c r="X78" i="9"/>
  <c r="AR79" i="9"/>
  <c r="AS10" i="14"/>
  <c r="AJ7" i="16"/>
  <c r="AH20" i="17"/>
  <c r="AS13" i="28"/>
  <c r="Z45" i="16"/>
  <c r="AR79" i="16"/>
  <c r="AR12" i="9"/>
  <c r="AS14" i="28"/>
  <c r="AR32" i="9"/>
  <c r="AR45" i="14"/>
  <c r="Z24" i="17"/>
  <c r="AS35" i="28"/>
  <c r="AI42" i="14"/>
  <c r="Z69" i="9"/>
  <c r="Y84" i="9"/>
  <c r="AI10" i="17"/>
  <c r="AJ102" i="9"/>
  <c r="AT8" i="14"/>
  <c r="Y63" i="9"/>
  <c r="Z10" i="17"/>
  <c r="AR97" i="9"/>
  <c r="AR95" i="14"/>
  <c r="Z52" i="14"/>
  <c r="Y26" i="28"/>
  <c r="Z43" i="17"/>
  <c r="AT59" i="16"/>
  <c r="AJ40" i="17"/>
  <c r="AJ39" i="9"/>
  <c r="AT60" i="14"/>
  <c r="X65" i="16"/>
  <c r="AS97" i="9"/>
  <c r="AR16" i="17"/>
  <c r="AI91" i="9"/>
  <c r="AT56" i="16"/>
  <c r="AT53" i="16"/>
  <c r="AS42" i="16"/>
  <c r="AJ22" i="17"/>
  <c r="X10" i="14"/>
  <c r="AH24" i="16"/>
  <c r="AR30" i="16"/>
  <c r="Z88" i="9"/>
  <c r="AS22" i="16"/>
  <c r="Z27" i="9"/>
  <c r="Y93" i="9"/>
  <c r="Z79" i="14"/>
  <c r="AT23" i="17"/>
  <c r="AS33" i="17"/>
  <c r="Y9" i="14"/>
  <c r="AT23" i="9"/>
  <c r="AT91" i="14"/>
  <c r="Y16" i="17"/>
  <c r="X17" i="28"/>
  <c r="AH25" i="14"/>
  <c r="AH42" i="9"/>
  <c r="AH22" i="9"/>
  <c r="Y64" i="14"/>
  <c r="AT40" i="14"/>
  <c r="Y31" i="28"/>
  <c r="AH17" i="16"/>
  <c r="AS17" i="16"/>
  <c r="AR57" i="9"/>
  <c r="X29" i="17"/>
  <c r="Y85" i="9"/>
  <c r="AS44" i="17"/>
  <c r="AH12" i="9"/>
  <c r="AR42" i="9"/>
  <c r="AR52" i="16"/>
  <c r="AT29" i="28"/>
  <c r="AJ69" i="16"/>
  <c r="AJ34" i="9"/>
  <c r="AJ18" i="16"/>
  <c r="Y125" i="9"/>
  <c r="AR93" i="9"/>
  <c r="Z22" i="28"/>
  <c r="AJ76" i="16"/>
  <c r="X38" i="9"/>
  <c r="AH24" i="14"/>
  <c r="AI34" i="9"/>
  <c r="AI50" i="14"/>
  <c r="AI56" i="14"/>
  <c r="AS17" i="9"/>
  <c r="X123" i="9"/>
  <c r="X100" i="9"/>
  <c r="AI26" i="14"/>
  <c r="AS26" i="16"/>
  <c r="AR52" i="9"/>
  <c r="AT22" i="17"/>
  <c r="AS40" i="17"/>
  <c r="Y46" i="17"/>
  <c r="AR34" i="28"/>
  <c r="X41" i="17"/>
  <c r="AR48" i="14"/>
  <c r="AR106" i="9"/>
  <c r="AI41" i="16"/>
  <c r="AH73" i="14"/>
  <c r="Y14" i="9"/>
  <c r="AS55" i="14"/>
  <c r="AS77" i="14"/>
  <c r="AR13" i="9"/>
  <c r="AI108" i="9"/>
  <c r="Y47" i="17"/>
  <c r="AT14" i="28"/>
  <c r="X116" i="9"/>
  <c r="AT50" i="16"/>
  <c r="Z45" i="17"/>
  <c r="AR55" i="9"/>
  <c r="Z31" i="14"/>
  <c r="Y27" i="14"/>
  <c r="X37" i="14"/>
  <c r="AR39" i="14"/>
  <c r="X94" i="9"/>
  <c r="AT10" i="14"/>
  <c r="AI89" i="14"/>
  <c r="AS11" i="9"/>
  <c r="AH85" i="14"/>
  <c r="AR22" i="9"/>
  <c r="Y44" i="17"/>
  <c r="AH8" i="16"/>
  <c r="X10" i="28"/>
  <c r="Y52" i="14"/>
  <c r="AJ13" i="28"/>
  <c r="AH54" i="14"/>
  <c r="AI24" i="17"/>
  <c r="AR9" i="28"/>
  <c r="AI62" i="9"/>
  <c r="AR14" i="17"/>
  <c r="Y79" i="16"/>
  <c r="X85" i="9"/>
  <c r="Z62" i="9"/>
  <c r="X48" i="9"/>
  <c r="AJ43" i="16"/>
  <c r="AJ40" i="16"/>
  <c r="Y43" i="17"/>
  <c r="AS43" i="14"/>
  <c r="X58" i="9"/>
  <c r="AR9" i="16"/>
  <c r="AS15" i="16"/>
  <c r="AJ84" i="14"/>
  <c r="AI78" i="14"/>
  <c r="Y24" i="17"/>
  <c r="AI15" i="9"/>
  <c r="AR25" i="28"/>
  <c r="X46" i="16"/>
  <c r="AI32" i="14"/>
  <c r="AR31" i="14"/>
  <c r="AR42" i="17"/>
  <c r="AJ7" i="28"/>
  <c r="AT9" i="17"/>
  <c r="AI82" i="9"/>
  <c r="AS84" i="14"/>
  <c r="AR19" i="17"/>
  <c r="Y11" i="9"/>
  <c r="Y109" i="9"/>
  <c r="AR46" i="14"/>
  <c r="AR8" i="28"/>
  <c r="AR64" i="16"/>
  <c r="Y26" i="14"/>
  <c r="AR41" i="17"/>
  <c r="AR26" i="14"/>
  <c r="AT105" i="9"/>
  <c r="X35" i="17"/>
  <c r="AJ12" i="17"/>
  <c r="AH15" i="28"/>
  <c r="AI113" i="9"/>
  <c r="X68" i="14"/>
  <c r="AI87" i="14"/>
  <c r="AT26" i="9"/>
  <c r="AS37" i="9"/>
  <c r="AS78" i="14"/>
  <c r="AR28" i="9"/>
  <c r="AR56" i="9"/>
  <c r="AH59" i="14"/>
  <c r="X39" i="17"/>
  <c r="AT11" i="16"/>
  <c r="X124" i="9"/>
  <c r="AT43" i="16"/>
  <c r="AR18" i="14"/>
  <c r="AS49" i="9"/>
  <c r="Y67" i="14"/>
  <c r="AS107" i="9"/>
  <c r="AR62" i="16"/>
  <c r="X119" i="9"/>
  <c r="Y55" i="16"/>
  <c r="Y98" i="9"/>
  <c r="AR59" i="14"/>
  <c r="AI74" i="16"/>
  <c r="Z61" i="16"/>
  <c r="Z22" i="14"/>
  <c r="AI7" i="17"/>
  <c r="AS57" i="9"/>
  <c r="X70" i="14"/>
  <c r="Z29" i="28"/>
  <c r="AR41" i="16"/>
  <c r="AR63" i="14"/>
  <c r="Z42" i="17"/>
  <c r="X69" i="16"/>
  <c r="AR20" i="28"/>
  <c r="AS32" i="28"/>
  <c r="AS63" i="16"/>
  <c r="Z34" i="17"/>
  <c r="AS123" i="9"/>
  <c r="AJ44" i="14"/>
  <c r="AJ71" i="14"/>
  <c r="X12" i="16"/>
  <c r="AJ33" i="9"/>
  <c r="Z122" i="9"/>
  <c r="AR115" i="9"/>
  <c r="X76" i="16"/>
  <c r="Z57" i="14"/>
  <c r="AR53" i="16"/>
  <c r="AS115" i="9"/>
  <c r="AS32" i="16"/>
  <c r="AS47" i="14"/>
  <c r="Y46" i="16"/>
  <c r="AJ49" i="17"/>
  <c r="Z65" i="16"/>
  <c r="AJ24" i="9"/>
  <c r="Y19" i="16"/>
  <c r="AJ116" i="9"/>
  <c r="X49" i="16"/>
  <c r="AS71" i="9"/>
  <c r="AH30" i="16"/>
  <c r="Z8" i="16"/>
  <c r="X53" i="9"/>
  <c r="Y70" i="14"/>
  <c r="AT41" i="14"/>
  <c r="AI23" i="28"/>
  <c r="AI58" i="16"/>
  <c r="X61" i="16"/>
  <c r="AT15" i="16"/>
  <c r="Z46" i="17"/>
  <c r="AH15" i="14"/>
  <c r="Y17" i="28"/>
  <c r="AR17" i="16"/>
  <c r="AH90" i="9"/>
  <c r="AH44" i="17"/>
  <c r="AJ57" i="14"/>
  <c r="AH13" i="14"/>
  <c r="AS26" i="14"/>
  <c r="Y32" i="28"/>
  <c r="AS29" i="9"/>
  <c r="AI16" i="17"/>
  <c r="AH49" i="17"/>
  <c r="AH7" i="14"/>
  <c r="Y59" i="16"/>
  <c r="Z17" i="28"/>
  <c r="Z8" i="9"/>
  <c r="Z57" i="16"/>
  <c r="AT46" i="16"/>
  <c r="X105" i="9"/>
  <c r="Y59" i="14"/>
  <c r="AI54" i="9"/>
  <c r="AT43" i="17"/>
  <c r="AS102" i="9"/>
  <c r="AH27" i="16"/>
  <c r="Y22" i="28"/>
  <c r="X15" i="16"/>
  <c r="AI22" i="28"/>
  <c r="AS65" i="9"/>
  <c r="Y78" i="16"/>
  <c r="AT54" i="16"/>
  <c r="Z80" i="16"/>
  <c r="AH61" i="16"/>
  <c r="AT22" i="9"/>
  <c r="AS91" i="14"/>
  <c r="AS33" i="14"/>
  <c r="AI76" i="14"/>
  <c r="AH73" i="16"/>
  <c r="AT86" i="9"/>
  <c r="AH9" i="9"/>
  <c r="AI20" i="16"/>
  <c r="Z32" i="28"/>
  <c r="AS101" i="9"/>
  <c r="AI54" i="14"/>
  <c r="AH46" i="17"/>
  <c r="AR7" i="14"/>
  <c r="AS106" i="9"/>
  <c r="AR72" i="16"/>
  <c r="X28" i="14"/>
  <c r="AI53" i="16"/>
  <c r="Z26" i="9"/>
  <c r="Y39" i="14"/>
  <c r="AS28" i="9"/>
  <c r="AI78" i="9"/>
  <c r="AT31" i="28"/>
  <c r="AS76" i="14"/>
  <c r="AR80" i="16"/>
  <c r="AH35" i="17"/>
  <c r="Z18" i="16"/>
  <c r="AH113" i="9"/>
  <c r="AS20" i="9"/>
  <c r="X27" i="9"/>
  <c r="X20" i="28"/>
  <c r="AH114" i="9"/>
  <c r="Y29" i="14"/>
  <c r="AT88" i="9"/>
  <c r="AS110" i="9"/>
  <c r="AI65" i="14"/>
  <c r="Y17" i="17"/>
  <c r="AS38" i="14"/>
  <c r="Y23" i="28"/>
  <c r="AT13" i="14"/>
  <c r="AH13" i="16"/>
  <c r="Y70" i="16"/>
  <c r="Y105" i="9"/>
  <c r="Z59" i="14"/>
  <c r="Y38" i="16"/>
  <c r="AJ63" i="9"/>
  <c r="AS14" i="9"/>
  <c r="AS78" i="16"/>
  <c r="Y104" i="9"/>
  <c r="Y123" i="9"/>
  <c r="AS77" i="9"/>
  <c r="Y41" i="16"/>
  <c r="AI25" i="28"/>
  <c r="Y73" i="14"/>
  <c r="Z43" i="9"/>
  <c r="AS28" i="28"/>
  <c r="AT62" i="14"/>
  <c r="AH19" i="16"/>
  <c r="AS34" i="14"/>
  <c r="X59" i="9"/>
  <c r="AJ37" i="17"/>
  <c r="AS18" i="17"/>
  <c r="AS26" i="17"/>
  <c r="Z76" i="16"/>
  <c r="Y103" i="9"/>
  <c r="AR47" i="14"/>
  <c r="X71" i="14"/>
  <c r="AJ34" i="16"/>
  <c r="AR25" i="14"/>
  <c r="AS76" i="16"/>
  <c r="AR49" i="16"/>
  <c r="AT95" i="9"/>
  <c r="AI77" i="14"/>
  <c r="AH79" i="16"/>
  <c r="AS88" i="9"/>
  <c r="AS38" i="17"/>
  <c r="AI42" i="9"/>
  <c r="AH29" i="9"/>
  <c r="AI67" i="9"/>
  <c r="AH122" i="9"/>
  <c r="AJ8" i="14"/>
  <c r="X54" i="9"/>
  <c r="AR13" i="17"/>
  <c r="AI93" i="9"/>
  <c r="AH25" i="9"/>
  <c r="AH123" i="9"/>
  <c r="AH42" i="17"/>
  <c r="AR73" i="9"/>
  <c r="X52" i="16"/>
  <c r="AT94" i="9"/>
  <c r="AS35" i="17"/>
  <c r="Y19" i="9"/>
  <c r="Y12" i="28"/>
  <c r="AT65" i="16"/>
  <c r="AR43" i="9"/>
  <c r="Y64" i="16"/>
  <c r="AS31" i="14"/>
  <c r="AH125" i="9"/>
  <c r="AR70" i="16"/>
  <c r="Y25" i="9"/>
  <c r="AS32" i="9"/>
  <c r="AT41" i="9"/>
  <c r="AS45" i="14"/>
  <c r="X13" i="14"/>
  <c r="AH22" i="16"/>
  <c r="AT83" i="9"/>
  <c r="Z63" i="9"/>
  <c r="Z46" i="9"/>
  <c r="X12" i="9"/>
  <c r="AT107" i="9"/>
  <c r="AJ95" i="14"/>
  <c r="Y40" i="17"/>
  <c r="X74" i="16"/>
  <c r="AI53" i="14"/>
  <c r="AH54" i="9"/>
  <c r="AI80" i="16"/>
  <c r="AR18" i="17"/>
  <c r="Y92" i="9"/>
  <c r="AH108" i="9"/>
  <c r="Z37" i="17"/>
  <c r="AH35" i="28"/>
  <c r="AH40" i="17"/>
  <c r="AR28" i="28"/>
  <c r="Y50" i="17"/>
  <c r="AI33" i="28"/>
  <c r="AJ80" i="14"/>
  <c r="AR39" i="16"/>
  <c r="AT14" i="14"/>
  <c r="AH33" i="14"/>
  <c r="AR33" i="14"/>
  <c r="AI91" i="14"/>
  <c r="AI77" i="16"/>
  <c r="X28" i="16"/>
  <c r="AS79" i="14"/>
  <c r="AS7" i="16"/>
  <c r="AH75" i="16"/>
  <c r="AJ10" i="17"/>
  <c r="Y53" i="14"/>
  <c r="Z50" i="14"/>
  <c r="AR45" i="17"/>
  <c r="AH39" i="16"/>
  <c r="Z35" i="9"/>
  <c r="Z70" i="9"/>
  <c r="AT70" i="14"/>
  <c r="Z50" i="16"/>
  <c r="Y80" i="16"/>
  <c r="Y35" i="28"/>
  <c r="Y13" i="16"/>
  <c r="AJ35" i="9"/>
  <c r="X54" i="16"/>
  <c r="AS77" i="16"/>
  <c r="AI47" i="16"/>
  <c r="AT8" i="16"/>
  <c r="AT13" i="9"/>
  <c r="Y20" i="16"/>
  <c r="X63" i="14"/>
  <c r="AT30" i="17"/>
  <c r="AT8" i="17"/>
  <c r="AH32" i="28"/>
  <c r="AH34" i="16"/>
  <c r="AJ118" i="9"/>
  <c r="Y124" i="9"/>
  <c r="AR27" i="16"/>
  <c r="AI103" i="9"/>
  <c r="AS92" i="14"/>
  <c r="Y29" i="9"/>
  <c r="Z41" i="16"/>
  <c r="AJ30" i="9"/>
  <c r="X72" i="14"/>
  <c r="AH83" i="14"/>
  <c r="AJ60" i="9"/>
  <c r="X16" i="16"/>
  <c r="AJ68" i="14"/>
  <c r="AJ28" i="28"/>
  <c r="AS16" i="17"/>
  <c r="AR69" i="16"/>
  <c r="AI56" i="9"/>
  <c r="AT13" i="16"/>
  <c r="Y48" i="14"/>
  <c r="AH92" i="9"/>
  <c r="AI17" i="28"/>
  <c r="Y49" i="17"/>
  <c r="AS28" i="17"/>
  <c r="X7" i="28"/>
  <c r="AS41" i="17"/>
  <c r="Z11" i="17"/>
  <c r="AS49" i="14"/>
  <c r="AT32" i="9"/>
  <c r="AJ76" i="14"/>
  <c r="AT78" i="9"/>
  <c r="AH59" i="16"/>
  <c r="AI41" i="9"/>
  <c r="Z23" i="16"/>
  <c r="AR53" i="9"/>
  <c r="AR69" i="14"/>
  <c r="AR71" i="14"/>
  <c r="AJ93" i="14"/>
  <c r="Y50" i="9"/>
  <c r="Y16" i="14"/>
  <c r="AI12" i="17"/>
  <c r="AR84" i="9"/>
  <c r="AT85" i="9"/>
  <c r="Z38" i="16"/>
  <c r="Z23" i="9"/>
  <c r="AT24" i="14"/>
  <c r="AJ82" i="9"/>
  <c r="AT88" i="14"/>
  <c r="AJ53" i="14"/>
  <c r="AT20" i="17"/>
  <c r="AS85" i="9"/>
  <c r="X92" i="14"/>
  <c r="AT35" i="17"/>
  <c r="AJ28" i="17"/>
  <c r="AJ74" i="9"/>
  <c r="AS60" i="9"/>
  <c r="AT77" i="14"/>
  <c r="AT89" i="9"/>
  <c r="AS31" i="17"/>
  <c r="Z125" i="9"/>
  <c r="AJ18" i="14"/>
  <c r="AT70" i="16"/>
  <c r="AR34" i="17"/>
  <c r="AT24" i="17"/>
  <c r="Z31" i="9"/>
  <c r="AI9" i="14"/>
  <c r="Y20" i="28"/>
  <c r="AH64" i="9"/>
  <c r="Y58" i="9"/>
  <c r="AH8" i="14"/>
  <c r="AR7" i="28"/>
  <c r="Z71" i="14"/>
  <c r="Y9" i="17"/>
  <c r="AH26" i="9"/>
  <c r="X11" i="14"/>
  <c r="Y27" i="17"/>
  <c r="AR16" i="14"/>
  <c r="Y87" i="14"/>
  <c r="AJ76" i="9"/>
  <c r="AS69" i="14"/>
  <c r="AT53" i="9"/>
  <c r="Z89" i="9"/>
  <c r="Z48" i="17"/>
  <c r="Y34" i="9"/>
  <c r="AJ42" i="9"/>
  <c r="Y42" i="17"/>
  <c r="X22" i="9"/>
  <c r="AI63" i="9"/>
  <c r="AT64" i="16"/>
  <c r="AR9" i="17"/>
  <c r="AS25" i="16"/>
  <c r="X9" i="17"/>
  <c r="AT63" i="9"/>
  <c r="AI99" i="9"/>
  <c r="AT28" i="17"/>
  <c r="Y29" i="17"/>
  <c r="AR50" i="17"/>
  <c r="AR32" i="28"/>
  <c r="AJ37" i="9"/>
  <c r="AT69" i="14"/>
  <c r="Y43" i="16"/>
  <c r="Z33" i="14"/>
  <c r="AS55" i="16"/>
  <c r="AR57" i="16"/>
  <c r="X59" i="14"/>
  <c r="AJ23" i="17"/>
  <c r="AS9" i="28"/>
  <c r="AH71" i="16"/>
  <c r="X23" i="9"/>
  <c r="AR41" i="9"/>
  <c r="AR64" i="14"/>
  <c r="AS47" i="17"/>
  <c r="AT79" i="16"/>
  <c r="AI27" i="17"/>
  <c r="Y40" i="9"/>
  <c r="AH45" i="9"/>
  <c r="AH31" i="17"/>
  <c r="Z48" i="16"/>
  <c r="AT68" i="14"/>
  <c r="X50" i="17"/>
  <c r="Y11" i="16"/>
  <c r="AS46" i="14"/>
  <c r="AT72" i="14"/>
  <c r="X75" i="14"/>
  <c r="AI61" i="14"/>
  <c r="AS89" i="9"/>
  <c r="X16" i="14"/>
  <c r="AI46" i="9"/>
  <c r="AI34" i="16"/>
  <c r="X114" i="9"/>
  <c r="Z72" i="9"/>
  <c r="AJ48" i="9"/>
  <c r="AH100" i="9"/>
  <c r="AS54" i="14"/>
  <c r="AR44" i="16"/>
  <c r="AT46" i="9"/>
  <c r="AT40" i="9"/>
  <c r="AR89" i="14"/>
  <c r="Y61" i="16"/>
  <c r="Y23" i="14"/>
  <c r="Z30" i="9"/>
  <c r="AI35" i="28"/>
  <c r="Y24" i="14"/>
  <c r="Y33" i="14"/>
  <c r="AT20" i="16"/>
  <c r="AT48" i="16"/>
  <c r="Y10" i="28"/>
  <c r="Z11" i="9"/>
  <c r="X52" i="14"/>
  <c r="AJ10" i="28"/>
  <c r="AT19" i="14"/>
  <c r="AR38" i="17"/>
  <c r="Z90" i="9"/>
  <c r="AS119" i="9"/>
  <c r="AJ47" i="14"/>
  <c r="Z7" i="17"/>
  <c r="X73" i="14"/>
  <c r="X70" i="9"/>
  <c r="X18" i="16"/>
  <c r="X34" i="28"/>
  <c r="AJ65" i="14"/>
  <c r="AI61" i="9"/>
  <c r="AT47" i="17"/>
  <c r="AH41" i="9"/>
  <c r="AH29" i="16"/>
  <c r="AH72" i="14"/>
  <c r="Z62" i="14"/>
  <c r="AR24" i="16"/>
  <c r="AT30" i="28"/>
  <c r="AR28" i="17"/>
  <c r="Y48" i="17"/>
  <c r="AR100" i="9"/>
  <c r="AT45" i="16"/>
  <c r="Z24" i="9"/>
  <c r="AS65" i="16"/>
  <c r="X15" i="17"/>
  <c r="Z78" i="16"/>
  <c r="AH93" i="9"/>
  <c r="AT45" i="14"/>
  <c r="Z8" i="28"/>
  <c r="AI13" i="28"/>
  <c r="AI93" i="14"/>
  <c r="Z57" i="9"/>
  <c r="AH22" i="28"/>
  <c r="AH23" i="16"/>
  <c r="AT28" i="28"/>
  <c r="Y22" i="14"/>
  <c r="Z23" i="17"/>
  <c r="AH39" i="14"/>
  <c r="Z70" i="16"/>
  <c r="AR39" i="9"/>
  <c r="Y72" i="16"/>
  <c r="AJ44" i="16"/>
  <c r="AI67" i="14"/>
  <c r="X62" i="9"/>
  <c r="X33" i="17"/>
  <c r="AR44" i="14"/>
  <c r="AI28" i="14"/>
  <c r="Z68" i="14"/>
  <c r="AH16" i="28"/>
  <c r="AH30" i="9"/>
  <c r="Y95" i="14"/>
  <c r="Z16" i="16"/>
  <c r="AJ41" i="9"/>
  <c r="X31" i="17"/>
  <c r="AI124" i="9"/>
  <c r="Z63" i="16"/>
  <c r="Y83" i="9"/>
  <c r="AS50" i="16"/>
  <c r="AT113" i="9"/>
  <c r="AT125" i="9"/>
  <c r="AJ28" i="9"/>
  <c r="AH76" i="14"/>
  <c r="Z12" i="16"/>
  <c r="AH50" i="9"/>
  <c r="Z7" i="16"/>
  <c r="X28" i="28"/>
  <c r="Z27" i="17"/>
  <c r="AS50" i="9"/>
  <c r="AR26" i="16"/>
  <c r="AI19" i="9"/>
  <c r="AT103" i="9"/>
  <c r="AH19" i="17"/>
  <c r="Y113" i="9"/>
  <c r="AJ119" i="9"/>
  <c r="AJ71" i="9"/>
  <c r="AR57" i="14"/>
  <c r="AJ58" i="16"/>
  <c r="AR70" i="14"/>
  <c r="AT52" i="16"/>
  <c r="X19" i="17"/>
  <c r="AH18" i="28"/>
  <c r="AJ40" i="14"/>
  <c r="Z20" i="14"/>
  <c r="Y32" i="14"/>
  <c r="AS75" i="9"/>
  <c r="AR19" i="14"/>
  <c r="AS85" i="14"/>
  <c r="AJ24" i="28"/>
  <c r="AI32" i="9"/>
  <c r="Z79" i="16"/>
  <c r="Z29" i="14"/>
  <c r="AS104" i="9"/>
  <c r="Z18" i="14"/>
  <c r="AS48" i="16"/>
  <c r="AS9" i="17"/>
  <c r="AS34" i="16"/>
  <c r="AR14" i="14"/>
  <c r="Z53" i="14"/>
  <c r="Y62" i="16"/>
  <c r="AH110" i="9"/>
  <c r="Y87" i="9"/>
  <c r="AT15" i="14"/>
  <c r="AT55" i="16"/>
  <c r="AS113" i="9"/>
  <c r="Y92" i="14"/>
  <c r="AS42" i="17"/>
  <c r="AJ45" i="9"/>
  <c r="AR43" i="17"/>
  <c r="AT67" i="14"/>
  <c r="AJ55" i="14"/>
  <c r="AH67" i="9"/>
  <c r="X11" i="17"/>
  <c r="AJ46" i="9"/>
  <c r="AH80" i="9"/>
  <c r="X14" i="14"/>
  <c r="AJ25" i="16"/>
  <c r="AH78" i="14"/>
  <c r="Y26" i="16"/>
  <c r="Z39" i="14"/>
  <c r="X80" i="9"/>
  <c r="AS82" i="14"/>
  <c r="Y90" i="9"/>
  <c r="AT15" i="28"/>
  <c r="Y26" i="9"/>
  <c r="AJ69" i="14"/>
  <c r="AI20" i="17"/>
  <c r="Y28" i="9"/>
  <c r="AH25" i="16"/>
  <c r="AT52" i="14"/>
  <c r="Y25" i="17"/>
  <c r="AS46" i="9"/>
  <c r="AH63" i="14"/>
  <c r="Z61" i="9"/>
  <c r="AS44" i="14"/>
  <c r="AJ10" i="14"/>
  <c r="AT121" i="9"/>
  <c r="AJ17" i="9"/>
  <c r="AH11" i="17"/>
  <c r="AR24" i="28"/>
  <c r="AJ32" i="17"/>
  <c r="AI47" i="14"/>
  <c r="Y11" i="28"/>
  <c r="AI13" i="17"/>
  <c r="AJ20" i="16"/>
  <c r="AS62" i="16"/>
  <c r="Z31" i="28"/>
  <c r="AR47" i="9"/>
  <c r="AT115" i="9"/>
  <c r="AH24" i="9"/>
  <c r="Y86" i="9"/>
  <c r="Z12" i="14"/>
  <c r="AJ22" i="28"/>
  <c r="Y65" i="16"/>
  <c r="AJ33" i="17"/>
  <c r="X31" i="16"/>
  <c r="X65" i="14"/>
  <c r="AT98" i="9"/>
  <c r="AJ75" i="14"/>
  <c r="Z70" i="14"/>
  <c r="AR40" i="17"/>
  <c r="AI101" i="9"/>
  <c r="AH29" i="14"/>
  <c r="AS59" i="16"/>
  <c r="AH33" i="16"/>
  <c r="Z14" i="16"/>
  <c r="AI8" i="28"/>
  <c r="AT9" i="28"/>
  <c r="AH14" i="28"/>
  <c r="Z49" i="16"/>
  <c r="Z107" i="9"/>
  <c r="Z25" i="17"/>
  <c r="AT39" i="16"/>
  <c r="AS86" i="9"/>
  <c r="Z54" i="14"/>
  <c r="Y91" i="14"/>
  <c r="Y56" i="16"/>
  <c r="X62" i="14"/>
  <c r="AS49" i="17"/>
  <c r="AJ73" i="14"/>
  <c r="X112" i="9"/>
  <c r="Y10" i="9"/>
  <c r="X82" i="14"/>
  <c r="AI13" i="9"/>
  <c r="X7" i="17"/>
  <c r="AI72" i="16"/>
  <c r="AT44" i="14"/>
  <c r="AH76" i="16"/>
  <c r="AH25" i="28"/>
  <c r="AR63" i="9"/>
  <c r="AI110" i="9"/>
  <c r="Z15" i="14"/>
  <c r="AI58" i="9"/>
  <c r="X30" i="9"/>
  <c r="AI14" i="16"/>
  <c r="X78" i="14"/>
  <c r="AR113" i="9"/>
  <c r="AS68" i="16"/>
  <c r="AS35" i="9"/>
  <c r="Z34" i="16"/>
  <c r="X76" i="14"/>
  <c r="Z121" i="9"/>
  <c r="AI35" i="16"/>
  <c r="Y118" i="9"/>
  <c r="AR108" i="9"/>
  <c r="AR19" i="28"/>
  <c r="X49" i="9"/>
  <c r="AH69" i="14"/>
  <c r="Z33" i="16"/>
  <c r="Y8" i="28"/>
  <c r="AI11" i="17"/>
  <c r="AR38" i="14"/>
  <c r="AJ23" i="16"/>
  <c r="AS19" i="16"/>
  <c r="Z31" i="16"/>
  <c r="AI59" i="9"/>
  <c r="AS29" i="28"/>
  <c r="AI31" i="14"/>
  <c r="Z58" i="14"/>
  <c r="AI44" i="17"/>
  <c r="AJ89" i="9"/>
  <c r="AS27" i="17"/>
  <c r="AH34" i="28"/>
  <c r="X29" i="14"/>
  <c r="AJ30" i="14"/>
  <c r="AT92" i="9"/>
  <c r="Z64" i="14"/>
  <c r="AH18" i="16"/>
  <c r="AJ46" i="16"/>
  <c r="AH55" i="9"/>
  <c r="Y44" i="16"/>
  <c r="Y16" i="16"/>
  <c r="AS39" i="17"/>
  <c r="AH19" i="28"/>
  <c r="AT67" i="9"/>
  <c r="AH8" i="28"/>
  <c r="AT25" i="28"/>
  <c r="AT11" i="28"/>
  <c r="Z92" i="14"/>
  <c r="AH67" i="16"/>
  <c r="AH34" i="9"/>
  <c r="Z7" i="14"/>
  <c r="AR54" i="9"/>
  <c r="AT104" i="9"/>
  <c r="Z47" i="14"/>
  <c r="AR74" i="14"/>
  <c r="AR49" i="14"/>
  <c r="AJ13" i="14"/>
  <c r="AI92" i="14"/>
  <c r="Z86" i="14"/>
  <c r="AI85" i="9"/>
  <c r="AH56" i="9"/>
  <c r="AS8" i="17"/>
  <c r="Y14" i="17"/>
  <c r="AT20" i="9"/>
  <c r="Z35" i="14"/>
  <c r="Y38" i="17"/>
  <c r="AJ107" i="9"/>
  <c r="AT29" i="16"/>
  <c r="AS93" i="9"/>
  <c r="AJ19" i="28"/>
  <c r="Y15" i="16"/>
  <c r="AH101" i="9"/>
  <c r="AS75" i="14"/>
  <c r="AJ14" i="14"/>
  <c r="AT44" i="9"/>
  <c r="AI9" i="16"/>
  <c r="AR19" i="9"/>
  <c r="AT42" i="16"/>
  <c r="X120" i="9"/>
  <c r="Y33" i="16"/>
  <c r="Z40" i="16"/>
  <c r="X38" i="14"/>
  <c r="AJ13" i="16"/>
  <c r="Y74" i="9"/>
  <c r="AJ20" i="9"/>
  <c r="Z10" i="14"/>
  <c r="AH89" i="14"/>
  <c r="X122" i="9"/>
  <c r="AT46" i="17"/>
  <c r="AI70" i="9"/>
  <c r="AS30" i="9"/>
  <c r="AH75" i="14"/>
  <c r="Z32" i="16"/>
  <c r="Z58" i="16"/>
  <c r="Y108" i="9"/>
  <c r="AI73" i="16"/>
  <c r="AT76" i="14"/>
  <c r="AI12" i="9"/>
  <c r="Z80" i="14"/>
  <c r="AR52" i="14"/>
  <c r="X24" i="17"/>
  <c r="X45" i="17"/>
  <c r="AT61" i="14"/>
  <c r="AH37" i="16"/>
  <c r="AJ63" i="16"/>
  <c r="Z104" i="9"/>
  <c r="AJ121" i="9"/>
  <c r="AI11" i="16"/>
  <c r="AT16" i="16"/>
  <c r="AH28" i="28"/>
  <c r="AR78" i="14"/>
  <c r="AI32" i="16"/>
  <c r="AR74" i="9"/>
  <c r="Z71" i="9"/>
  <c r="AH53" i="9"/>
  <c r="X48" i="17"/>
  <c r="X33" i="28"/>
  <c r="AH88" i="9"/>
  <c r="AS79" i="16"/>
  <c r="AS23" i="28"/>
  <c r="AI64" i="14"/>
  <c r="AR94" i="14"/>
  <c r="X23" i="28"/>
  <c r="X45" i="14"/>
  <c r="Y13" i="17"/>
  <c r="Z23" i="14"/>
  <c r="AH57" i="16"/>
  <c r="AT45" i="17"/>
  <c r="X75" i="16"/>
  <c r="Z22" i="17"/>
  <c r="AH7" i="17"/>
  <c r="X42" i="14"/>
  <c r="AH45" i="17"/>
  <c r="X110" i="9"/>
  <c r="AI50" i="17"/>
  <c r="AT17" i="28"/>
  <c r="AI33" i="17"/>
  <c r="AS41" i="9"/>
  <c r="AS27" i="9"/>
  <c r="Y71" i="9"/>
  <c r="AS71" i="14"/>
  <c r="AJ31" i="28"/>
  <c r="AR55" i="14"/>
  <c r="AH37" i="9"/>
  <c r="Z69" i="16"/>
  <c r="AS13" i="17"/>
  <c r="AI37" i="9"/>
  <c r="AJ104" i="9"/>
  <c r="AT63" i="16"/>
  <c r="AJ32" i="28"/>
  <c r="Z39" i="16"/>
  <c r="AH68" i="14"/>
  <c r="AH92" i="14"/>
  <c r="Z19" i="28"/>
  <c r="AI69" i="9"/>
  <c r="AT35" i="9"/>
  <c r="AI44" i="9"/>
  <c r="AS43" i="17"/>
  <c r="AH23" i="17"/>
  <c r="AR27" i="9"/>
  <c r="AI20" i="28"/>
  <c r="X94" i="14"/>
  <c r="Z56" i="9"/>
  <c r="AR94" i="9"/>
  <c r="AS22" i="17"/>
  <c r="AI33" i="16"/>
  <c r="X32" i="28"/>
  <c r="AT44" i="17"/>
  <c r="X30" i="14"/>
  <c r="AR48" i="17"/>
  <c r="X53" i="16"/>
  <c r="AH86" i="14"/>
  <c r="AH82" i="9"/>
  <c r="AH19" i="14"/>
  <c r="AI42" i="16"/>
  <c r="AR26" i="17"/>
  <c r="Y32" i="17"/>
  <c r="X19" i="16"/>
  <c r="AH17" i="17"/>
  <c r="AR65" i="14"/>
  <c r="AT79" i="14"/>
  <c r="Y91" i="9"/>
  <c r="AI59" i="14"/>
  <c r="AS64" i="14"/>
  <c r="AH18" i="14"/>
  <c r="AR7" i="16"/>
  <c r="AT79" i="9"/>
  <c r="AR64" i="9"/>
  <c r="X45" i="16"/>
  <c r="AR65" i="9"/>
  <c r="AT32" i="14"/>
  <c r="Z30" i="16"/>
  <c r="X13" i="17"/>
  <c r="AR23" i="9"/>
  <c r="AT28" i="9"/>
  <c r="Z11" i="14"/>
  <c r="X25" i="28"/>
  <c r="AI115" i="9"/>
  <c r="AJ8" i="28"/>
  <c r="AI71" i="14"/>
  <c r="AI25" i="17"/>
  <c r="Y39" i="9"/>
  <c r="AR18" i="28"/>
  <c r="AS67" i="14"/>
  <c r="AH7" i="9"/>
  <c r="AT33" i="14"/>
  <c r="AS69" i="16"/>
  <c r="AJ46" i="14"/>
  <c r="AI41" i="17"/>
  <c r="X24" i="14"/>
  <c r="AT74" i="9"/>
  <c r="AS45" i="9"/>
  <c r="AJ35" i="16"/>
  <c r="AJ7" i="17"/>
  <c r="AR28" i="14"/>
  <c r="AT117" i="9"/>
  <c r="AH23" i="28"/>
  <c r="AT32" i="16"/>
  <c r="Z46" i="14"/>
  <c r="AI63" i="14"/>
  <c r="Z17" i="16"/>
  <c r="Z14" i="9"/>
  <c r="AJ22" i="9"/>
  <c r="Z110" i="9"/>
  <c r="AR74" i="16"/>
  <c r="Y75" i="16"/>
  <c r="AR11" i="9"/>
  <c r="AI11" i="9"/>
  <c r="X42" i="16"/>
  <c r="Z44" i="14"/>
  <c r="Z19" i="17"/>
  <c r="AI50" i="9"/>
  <c r="Y122" i="9"/>
  <c r="AH17" i="14"/>
  <c r="Y20" i="9"/>
  <c r="AJ90" i="14"/>
  <c r="AH40" i="16"/>
  <c r="AT27" i="28"/>
  <c r="X20" i="17"/>
  <c r="AH11" i="16"/>
  <c r="AJ26" i="28"/>
  <c r="AS68" i="14"/>
  <c r="Z10" i="9"/>
  <c r="Z12" i="17"/>
  <c r="AS11" i="28"/>
  <c r="AI73" i="9"/>
  <c r="Z27" i="28"/>
  <c r="AH26" i="28"/>
  <c r="AH11" i="9"/>
  <c r="Y31" i="17"/>
  <c r="X32" i="9"/>
  <c r="AJ87" i="9"/>
  <c r="AH10" i="14"/>
  <c r="Z75" i="14"/>
  <c r="Y13" i="14"/>
  <c r="AJ42" i="17"/>
  <c r="AH10" i="17"/>
  <c r="AI55" i="14"/>
  <c r="Z24" i="14"/>
  <c r="AT25" i="14"/>
  <c r="AT120" i="9"/>
  <c r="Z16" i="17"/>
  <c r="AT25" i="17"/>
  <c r="Z73" i="9"/>
  <c r="AJ35" i="14"/>
  <c r="AH8" i="17"/>
  <c r="AJ98" i="9"/>
  <c r="X28" i="9"/>
  <c r="X37" i="16"/>
  <c r="AJ9" i="17"/>
  <c r="AJ61" i="14"/>
  <c r="AT30" i="14"/>
  <c r="AT64" i="9"/>
  <c r="AT62" i="9"/>
  <c r="AJ54" i="16"/>
  <c r="AH34" i="14"/>
  <c r="AJ27" i="14"/>
  <c r="Z16" i="14"/>
  <c r="AH23" i="14"/>
  <c r="AI117" i="9"/>
  <c r="AT112" i="9"/>
  <c r="Z119" i="9"/>
  <c r="Z48" i="14"/>
  <c r="AJ82" i="14"/>
  <c r="AT11" i="17"/>
  <c r="Z22" i="9"/>
  <c r="AH52" i="14"/>
  <c r="Z48" i="9"/>
  <c r="Y42" i="9"/>
  <c r="AJ31" i="14"/>
  <c r="AS22" i="14"/>
  <c r="Z23" i="28"/>
  <c r="X60" i="9"/>
  <c r="AS33" i="16"/>
  <c r="AI30" i="9"/>
  <c r="Y34" i="28"/>
  <c r="Y84" i="14"/>
  <c r="AS16" i="14"/>
  <c r="Z45" i="9"/>
  <c r="AI82" i="14"/>
  <c r="AT94" i="14"/>
  <c r="Z85" i="9"/>
  <c r="Z10" i="16"/>
  <c r="Y49" i="16"/>
  <c r="AT108" i="9"/>
  <c r="AI23" i="14"/>
  <c r="AJ9" i="16"/>
  <c r="AT59" i="9"/>
  <c r="AR60" i="14"/>
  <c r="AH50" i="17"/>
  <c r="AI18" i="17"/>
  <c r="Y60" i="16"/>
  <c r="AI84" i="9"/>
  <c r="AH79" i="14"/>
  <c r="X85" i="14"/>
  <c r="AH16" i="14"/>
  <c r="AJ15" i="9"/>
  <c r="X75" i="9"/>
  <c r="X9" i="14"/>
  <c r="AH121" i="9"/>
  <c r="AS8" i="28"/>
  <c r="AR29" i="9"/>
  <c r="AT39" i="9"/>
  <c r="AI68" i="14"/>
  <c r="Z87" i="9"/>
  <c r="AT15" i="17"/>
  <c r="X31" i="9"/>
  <c r="AR33" i="9"/>
  <c r="AS50" i="17"/>
  <c r="AJ67" i="9"/>
  <c r="Y75" i="9"/>
  <c r="AH40" i="9"/>
  <c r="Y95" i="9"/>
  <c r="AH23" i="9"/>
  <c r="AI121" i="9"/>
  <c r="AH54" i="16"/>
  <c r="AT24" i="9"/>
  <c r="X76" i="9"/>
  <c r="AS67" i="16"/>
  <c r="AH86" i="9"/>
  <c r="Y57" i="16"/>
  <c r="Z92" i="9"/>
  <c r="AH46" i="9"/>
  <c r="AT11" i="14"/>
  <c r="AS42" i="9"/>
  <c r="Y69" i="16"/>
  <c r="Z83" i="9"/>
  <c r="Y34" i="14"/>
  <c r="AT34" i="9"/>
  <c r="AI37" i="14"/>
  <c r="AT22" i="14"/>
  <c r="AI118" i="9"/>
  <c r="AJ17" i="16"/>
  <c r="AT76" i="9"/>
  <c r="AR54" i="14"/>
  <c r="AI23" i="9"/>
  <c r="AI16" i="28"/>
  <c r="AJ73" i="16"/>
  <c r="AJ58" i="9"/>
  <c r="AH28" i="17"/>
  <c r="Y43" i="14"/>
  <c r="AR22" i="16"/>
  <c r="AJ72" i="9"/>
  <c r="Y69" i="14"/>
  <c r="AI53" i="9"/>
  <c r="AT17" i="17"/>
  <c r="Y74" i="16"/>
  <c r="AI18" i="28"/>
  <c r="AJ55" i="9"/>
  <c r="Y86" i="14"/>
  <c r="AT102" i="9"/>
  <c r="X8" i="17"/>
  <c r="Z17" i="9"/>
  <c r="AI20" i="9"/>
  <c r="AI27" i="14"/>
  <c r="Y82" i="14"/>
  <c r="AI72" i="14"/>
  <c r="AI14" i="9"/>
  <c r="AR11" i="14"/>
  <c r="X67" i="16"/>
  <c r="Y94" i="9"/>
  <c r="AS60" i="16"/>
  <c r="X18" i="17"/>
  <c r="AT9" i="14"/>
  <c r="AJ63" i="14"/>
  <c r="AH27" i="17"/>
  <c r="AH50" i="16"/>
  <c r="AT33" i="17"/>
  <c r="Y18" i="9"/>
  <c r="Y8" i="14"/>
  <c r="AS56" i="9"/>
  <c r="AJ106" i="9"/>
  <c r="Y19" i="28"/>
  <c r="AJ89" i="14"/>
  <c r="X98" i="9"/>
  <c r="Y71" i="14"/>
  <c r="AI40" i="16"/>
  <c r="AR49" i="9"/>
  <c r="AR50" i="16"/>
  <c r="X25" i="9"/>
  <c r="AJ64" i="16"/>
  <c r="X25" i="17"/>
  <c r="AS72" i="9"/>
  <c r="AT72" i="9"/>
  <c r="X26" i="9"/>
  <c r="X42" i="17"/>
  <c r="AI85" i="14"/>
  <c r="Y42" i="14"/>
  <c r="AI52" i="9"/>
  <c r="Y120" i="9"/>
  <c r="X26" i="28"/>
  <c r="AS64" i="9"/>
  <c r="AH98" i="9"/>
  <c r="AI24" i="28"/>
  <c r="AJ83" i="9"/>
  <c r="X87" i="14"/>
  <c r="AR92" i="9"/>
  <c r="AT73" i="16"/>
  <c r="AR18" i="16"/>
  <c r="AI44" i="14"/>
  <c r="AI116" i="9"/>
  <c r="AJ9" i="28"/>
  <c r="AR116" i="9"/>
  <c r="AI52" i="16"/>
  <c r="X30" i="28"/>
  <c r="AS20" i="14"/>
  <c r="X19" i="28"/>
  <c r="AS57" i="16"/>
  <c r="AR38" i="16"/>
  <c r="AI109" i="9"/>
  <c r="AJ47" i="17"/>
  <c r="X35" i="9"/>
  <c r="Y55" i="9"/>
  <c r="AS73" i="9"/>
  <c r="AR107" i="9"/>
  <c r="AT61" i="16"/>
  <c r="AS13" i="9"/>
  <c r="X42" i="9"/>
  <c r="AI95" i="9"/>
  <c r="AR90" i="9"/>
  <c r="Z34" i="28"/>
  <c r="Z39" i="17"/>
  <c r="X118" i="9"/>
  <c r="Y10" i="16"/>
  <c r="AJ59" i="9"/>
  <c r="AI30" i="16"/>
  <c r="AH30" i="28"/>
  <c r="Y45" i="14"/>
  <c r="AI100" i="9"/>
  <c r="AS74" i="14"/>
  <c r="AH55" i="16"/>
  <c r="AI14" i="28"/>
  <c r="AJ20" i="17"/>
  <c r="Y39" i="17"/>
  <c r="AT29" i="14"/>
  <c r="AJ45" i="14"/>
  <c r="Z11" i="28"/>
  <c r="AH12" i="14"/>
  <c r="AT23" i="14"/>
  <c r="AR71" i="16"/>
  <c r="Y62" i="9"/>
  <c r="AJ95" i="9"/>
  <c r="AH93" i="14"/>
  <c r="AI15" i="16"/>
  <c r="AH16" i="17"/>
  <c r="AJ48" i="16"/>
  <c r="Z15" i="16"/>
  <c r="AR15" i="28"/>
  <c r="AI11" i="14"/>
  <c r="AH75" i="9"/>
  <c r="AH13" i="17"/>
  <c r="Y107" i="9"/>
  <c r="AJ99" i="9"/>
  <c r="AS7" i="17"/>
  <c r="AR25" i="16"/>
  <c r="AS116" i="9"/>
  <c r="AR29" i="14"/>
  <c r="Z100" i="9"/>
  <c r="Z37" i="9"/>
  <c r="Z123" i="9"/>
  <c r="X49" i="17"/>
  <c r="AR17" i="14"/>
  <c r="X62" i="16"/>
  <c r="AJ45" i="16"/>
  <c r="AR98" i="9"/>
  <c r="AH28" i="9"/>
  <c r="AI92" i="9"/>
  <c r="Y88" i="14"/>
  <c r="AI106" i="9"/>
  <c r="X11" i="9"/>
  <c r="Z42" i="14"/>
  <c r="AJ24" i="17"/>
  <c r="AT114" i="9"/>
  <c r="X17" i="17"/>
  <c r="Z60" i="9"/>
  <c r="X9" i="16"/>
  <c r="AJ56" i="16"/>
  <c r="AR24" i="9"/>
  <c r="Y34" i="17"/>
  <c r="Z118" i="9"/>
  <c r="AJ60" i="16"/>
  <c r="AR42" i="14"/>
  <c r="AT26" i="28"/>
  <c r="AI7" i="28"/>
  <c r="AJ124" i="9"/>
  <c r="AJ12" i="14"/>
  <c r="AJ97" i="9"/>
  <c r="AT7" i="14"/>
  <c r="Z74" i="14"/>
  <c r="AH87" i="14"/>
  <c r="Z55" i="14"/>
  <c r="AS29" i="14"/>
  <c r="AT32" i="28"/>
  <c r="AS44" i="9"/>
  <c r="Y76" i="9"/>
  <c r="AI15" i="28"/>
  <c r="AJ62" i="16"/>
  <c r="AR46" i="9"/>
  <c r="AH59" i="9"/>
  <c r="AR76" i="16"/>
  <c r="AT34" i="28"/>
  <c r="AJ18" i="17"/>
  <c r="AH109" i="9"/>
  <c r="X108" i="9"/>
  <c r="X90" i="14"/>
  <c r="AT26" i="17"/>
  <c r="AJ15" i="28"/>
  <c r="AT7" i="16"/>
  <c r="AS100" i="9"/>
  <c r="AR78" i="16"/>
  <c r="AT35" i="16"/>
  <c r="Y56" i="9"/>
  <c r="AT37" i="9"/>
  <c r="AS98" i="9"/>
  <c r="AH19" i="9"/>
  <c r="Y9" i="28"/>
  <c r="AJ19" i="16"/>
  <c r="AS31" i="28"/>
  <c r="Z63" i="14"/>
  <c r="X70" i="16"/>
  <c r="Z8" i="17"/>
  <c r="X63" i="16"/>
  <c r="AT31" i="9"/>
  <c r="AI15" i="17"/>
  <c r="AJ61" i="16"/>
  <c r="AI65" i="9"/>
  <c r="AH57" i="9"/>
  <c r="AI104" i="9"/>
  <c r="AI75" i="9"/>
  <c r="AR11" i="16"/>
  <c r="AJ8" i="16"/>
  <c r="Z85" i="14"/>
  <c r="AH62" i="16"/>
  <c r="X44" i="16"/>
  <c r="AR47" i="17"/>
  <c r="AT26" i="14"/>
  <c r="AS83" i="14"/>
  <c r="AT63" i="14"/>
  <c r="AR56" i="16"/>
  <c r="AT12" i="14"/>
  <c r="AR23" i="17"/>
  <c r="AT22" i="16"/>
  <c r="X60" i="14"/>
  <c r="AT55" i="14"/>
  <c r="Y65" i="9"/>
  <c r="Y44" i="9"/>
  <c r="AJ12" i="28"/>
  <c r="X77" i="9"/>
  <c r="AH20" i="16"/>
  <c r="X104" i="9"/>
  <c r="AJ16" i="14"/>
  <c r="AH15" i="9"/>
  <c r="AJ68" i="16"/>
  <c r="AT15" i="9"/>
  <c r="X44" i="14"/>
  <c r="X69" i="14"/>
  <c r="Z53" i="9"/>
  <c r="AR99" i="9"/>
  <c r="Z24" i="28"/>
  <c r="Y11" i="14"/>
  <c r="AS109" i="9"/>
  <c r="AI62" i="14"/>
  <c r="Z15" i="9"/>
  <c r="X71" i="16"/>
  <c r="AR29" i="28"/>
  <c r="AS27" i="16"/>
  <c r="X107" i="9"/>
  <c r="AH33" i="28"/>
  <c r="AR110" i="9"/>
  <c r="X44" i="9"/>
  <c r="X43" i="9"/>
  <c r="Y24" i="16"/>
  <c r="Y18" i="16"/>
  <c r="X16" i="28"/>
  <c r="AS26" i="9"/>
  <c r="Z82" i="9"/>
  <c r="AJ29" i="16"/>
  <c r="Z55" i="9"/>
  <c r="AI64" i="9"/>
  <c r="AJ69" i="9"/>
  <c r="AT44" i="16"/>
  <c r="AJ16" i="9"/>
  <c r="AT124" i="9"/>
  <c r="AI31" i="16"/>
  <c r="AR93" i="14"/>
  <c r="Z71" i="16"/>
  <c r="AS58" i="14"/>
  <c r="Z40" i="14"/>
  <c r="AR27" i="14"/>
  <c r="AR67" i="16"/>
  <c r="AT27" i="16"/>
  <c r="Z17" i="14"/>
  <c r="X44" i="17"/>
  <c r="AT30" i="9"/>
  <c r="X32" i="17"/>
  <c r="AR11" i="28"/>
  <c r="AH83" i="9"/>
  <c r="AT10" i="28"/>
  <c r="AJ15" i="14"/>
  <c r="AH27" i="9"/>
  <c r="AJ17" i="17"/>
  <c r="Z47" i="9"/>
  <c r="Y68" i="14"/>
  <c r="AS25" i="14"/>
  <c r="AR86" i="9"/>
  <c r="AH38" i="9"/>
  <c r="AJ9" i="14"/>
  <c r="AI13" i="16"/>
  <c r="AT43" i="9"/>
  <c r="AS74" i="9"/>
  <c r="AJ79" i="14"/>
  <c r="Y106" i="9"/>
  <c r="Y39" i="16"/>
  <c r="AT9" i="9"/>
  <c r="AI8" i="17"/>
  <c r="Y32" i="16"/>
  <c r="AJ57" i="16"/>
  <c r="AR29" i="17"/>
  <c r="Z33" i="28"/>
  <c r="AR7" i="17"/>
  <c r="Z38" i="17"/>
  <c r="AT53" i="14"/>
  <c r="AS65" i="14"/>
  <c r="X54" i="14"/>
  <c r="AH47" i="17"/>
  <c r="AI33" i="14"/>
  <c r="AT35" i="28"/>
  <c r="AR55" i="16"/>
  <c r="AH63" i="16"/>
  <c r="Z32" i="9"/>
  <c r="AS90" i="9"/>
  <c r="AR8" i="9"/>
  <c r="AR77" i="14"/>
  <c r="X55" i="14"/>
  <c r="X29" i="16"/>
  <c r="AJ92" i="14"/>
  <c r="X50" i="9"/>
  <c r="X27" i="28"/>
  <c r="X95" i="9"/>
  <c r="AR73" i="16"/>
  <c r="X15" i="9"/>
  <c r="AI39" i="9"/>
  <c r="AT7" i="17"/>
  <c r="X13" i="28"/>
  <c r="X34" i="9"/>
  <c r="AT57" i="9"/>
  <c r="Z9" i="28"/>
  <c r="X10" i="17"/>
  <c r="Z14" i="28"/>
  <c r="AT71" i="9"/>
  <c r="X72" i="16"/>
  <c r="Z41" i="17"/>
  <c r="AT45" i="9"/>
  <c r="Z18" i="9"/>
  <c r="Z94" i="9"/>
  <c r="AS35" i="16"/>
  <c r="Z84" i="14"/>
  <c r="X22" i="14"/>
  <c r="X26" i="16"/>
  <c r="AJ14" i="16"/>
  <c r="X17" i="16"/>
  <c r="X14" i="17"/>
  <c r="AS15" i="17"/>
  <c r="AH44" i="14"/>
  <c r="Y27" i="16"/>
  <c r="AH118" i="9"/>
  <c r="Y62" i="14"/>
  <c r="Y28" i="28"/>
  <c r="AS30" i="16"/>
  <c r="AI87" i="9"/>
  <c r="AT50" i="14"/>
  <c r="AI41" i="14"/>
  <c r="Y78" i="14"/>
  <c r="AT57" i="16"/>
  <c r="AR90" i="14"/>
  <c r="AI40" i="14"/>
  <c r="AI27" i="9"/>
  <c r="AS124" i="9"/>
  <c r="AR31" i="17"/>
  <c r="AH80" i="14"/>
  <c r="X79" i="14"/>
  <c r="AT95" i="14"/>
  <c r="AR12" i="28"/>
  <c r="AR85" i="9"/>
  <c r="AS35" i="14"/>
  <c r="AR39" i="17"/>
  <c r="Y11" i="17"/>
  <c r="Y25" i="16"/>
  <c r="AH74" i="14"/>
  <c r="X90" i="9"/>
  <c r="X27" i="17"/>
  <c r="AH69" i="9"/>
  <c r="X50" i="14"/>
  <c r="Z14" i="14"/>
  <c r="AH73" i="9"/>
  <c r="Z50" i="17"/>
  <c r="X73" i="9"/>
  <c r="AT19" i="16"/>
  <c r="Z103" i="9"/>
  <c r="X47" i="17"/>
  <c r="AJ83" i="14"/>
  <c r="AR24" i="17"/>
  <c r="AT7" i="9"/>
  <c r="Y50" i="14"/>
  <c r="AS61" i="9"/>
  <c r="Y54" i="9"/>
  <c r="AR89" i="9"/>
  <c r="AJ10" i="16"/>
  <c r="AR83" i="9"/>
  <c r="Y75" i="14"/>
  <c r="Z40" i="17"/>
  <c r="AT12" i="16"/>
  <c r="X40" i="9"/>
  <c r="AI26" i="16"/>
  <c r="Y89" i="14"/>
  <c r="Z18" i="28"/>
  <c r="AJ50" i="16"/>
  <c r="Z22" i="16"/>
  <c r="AI119" i="9"/>
  <c r="Y38" i="14"/>
  <c r="Y61" i="14"/>
  <c r="AR72" i="9"/>
  <c r="AI105" i="9"/>
  <c r="Z16" i="28"/>
  <c r="AS125" i="9"/>
  <c r="Y41" i="14"/>
  <c r="AI57" i="14"/>
  <c r="AI14" i="17"/>
  <c r="Z59" i="16"/>
  <c r="AS7" i="28"/>
  <c r="Z35" i="17"/>
  <c r="AI54" i="16"/>
  <c r="AS25" i="17"/>
  <c r="AH42" i="16"/>
  <c r="AJ27" i="16"/>
  <c r="AH78" i="16"/>
  <c r="X38" i="17"/>
  <c r="Y71" i="16"/>
  <c r="AI49" i="17"/>
  <c r="AI59" i="16"/>
  <c r="AR23" i="14"/>
  <c r="Y43" i="9"/>
  <c r="AH82" i="14"/>
  <c r="AH15" i="16"/>
  <c r="AR15" i="14"/>
  <c r="AT90" i="9"/>
  <c r="AR67" i="9"/>
  <c r="AR53" i="14"/>
  <c r="AS48" i="14"/>
  <c r="AR35" i="17"/>
  <c r="X64" i="9"/>
  <c r="AJ19" i="14"/>
  <c r="AI46" i="17"/>
  <c r="AI8" i="14"/>
  <c r="X89" i="9"/>
  <c r="X83" i="9"/>
  <c r="AJ58" i="14"/>
  <c r="AH99" i="9"/>
  <c r="X17" i="9"/>
  <c r="AI35" i="9"/>
  <c r="AI25" i="14"/>
  <c r="AS73" i="16"/>
  <c r="Y72" i="9"/>
  <c r="AJ86" i="14"/>
  <c r="AT84" i="14"/>
  <c r="Y17" i="14"/>
  <c r="AT61" i="9"/>
  <c r="AT49" i="14"/>
  <c r="AJ103" i="9"/>
  <c r="AS73" i="14"/>
  <c r="Z44" i="17"/>
  <c r="Z10" i="28"/>
  <c r="AS49" i="16"/>
  <c r="AR22" i="17"/>
  <c r="AH16" i="9"/>
  <c r="AJ123" i="9"/>
  <c r="Z42" i="16"/>
  <c r="AH33" i="17"/>
  <c r="AS121" i="9"/>
  <c r="AR22" i="28"/>
  <c r="AH44" i="9"/>
  <c r="Y79" i="14"/>
  <c r="Z49" i="9"/>
  <c r="Y38" i="9"/>
  <c r="AH7" i="16"/>
  <c r="AT31" i="17"/>
  <c r="AJ64" i="14"/>
  <c r="AH94" i="14"/>
  <c r="AS14" i="16"/>
  <c r="AT87" i="9"/>
  <c r="AT41" i="16"/>
  <c r="Z61" i="14"/>
  <c r="AI25" i="9"/>
  <c r="X39" i="14"/>
  <c r="AJ26" i="9"/>
  <c r="Y63" i="14"/>
  <c r="AH39" i="17"/>
  <c r="AT42" i="9"/>
  <c r="AR31" i="16"/>
  <c r="AI40" i="9"/>
  <c r="X89" i="14"/>
  <c r="X19" i="14"/>
  <c r="AH105" i="9"/>
  <c r="AR91" i="14"/>
  <c r="AJ80" i="9"/>
  <c r="AI19" i="14"/>
  <c r="X23" i="14"/>
  <c r="AH13" i="9"/>
  <c r="Y49" i="9"/>
  <c r="AJ32" i="14"/>
  <c r="AI38" i="16"/>
  <c r="AR58" i="14"/>
  <c r="AT31" i="14"/>
  <c r="AI61" i="16"/>
  <c r="AS41" i="14"/>
  <c r="AS37" i="17"/>
  <c r="AJ34" i="14"/>
  <c r="AT70" i="9"/>
  <c r="X47" i="14"/>
  <c r="AH15" i="17"/>
  <c r="AS70" i="9"/>
  <c r="AT12" i="17"/>
  <c r="Z59" i="9"/>
  <c r="AR80" i="14"/>
  <c r="AH26" i="17"/>
  <c r="AT60" i="9"/>
  <c r="AR59" i="9"/>
  <c r="AT49" i="16"/>
  <c r="AS80" i="9"/>
  <c r="AJ49" i="14"/>
  <c r="Z27" i="16"/>
  <c r="AR84" i="14"/>
  <c r="Y73" i="16"/>
  <c r="AR75" i="14"/>
  <c r="AH43" i="14"/>
  <c r="AJ37" i="14"/>
  <c r="AT22" i="28"/>
  <c r="AH37" i="14"/>
  <c r="X46" i="9"/>
  <c r="X8" i="9"/>
  <c r="Z30" i="28"/>
  <c r="Z38" i="14"/>
  <c r="Z83" i="14"/>
  <c r="AT76" i="16"/>
  <c r="AI13" i="14"/>
  <c r="Z65" i="14"/>
  <c r="Z31" i="17"/>
  <c r="AS11" i="16"/>
  <c r="AI75" i="16"/>
  <c r="AJ24" i="14"/>
  <c r="AT18" i="16"/>
  <c r="AI39" i="17"/>
  <c r="AR75" i="16"/>
  <c r="AH71" i="14"/>
  <c r="AH85" i="9"/>
  <c r="AS114" i="9"/>
  <c r="Y41" i="9"/>
  <c r="AR37" i="9"/>
  <c r="Z88" i="14"/>
  <c r="Y12" i="14"/>
  <c r="AJ7" i="14"/>
  <c r="X67" i="9"/>
  <c r="Y23" i="17"/>
  <c r="AS80" i="14"/>
  <c r="AS12" i="28"/>
  <c r="Z15" i="17"/>
  <c r="AT37" i="17"/>
  <c r="AH52" i="9"/>
  <c r="AJ35" i="28"/>
  <c r="Z91" i="14"/>
  <c r="X30" i="16"/>
  <c r="AT8" i="28"/>
  <c r="AR102" i="9"/>
  <c r="AT27" i="17"/>
  <c r="AT19" i="17"/>
  <c r="AJ50" i="17"/>
  <c r="AI94" i="9"/>
  <c r="AI76" i="16"/>
  <c r="Y99" i="9"/>
  <c r="AR45" i="16"/>
  <c r="AJ65" i="9"/>
  <c r="AT73" i="14"/>
  <c r="AR86" i="14"/>
  <c r="AH34" i="17"/>
  <c r="AJ74" i="14"/>
  <c r="AT12" i="28"/>
  <c r="Z72" i="14"/>
  <c r="AJ91" i="14"/>
  <c r="X9" i="28"/>
  <c r="AS83" i="9"/>
  <c r="AJ44" i="17"/>
  <c r="Y20" i="17"/>
  <c r="AR32" i="14"/>
  <c r="X14" i="28"/>
  <c r="X14" i="9"/>
  <c r="AH40" i="14"/>
  <c r="AS75" i="16"/>
  <c r="AJ34" i="17"/>
  <c r="AJ33" i="16"/>
  <c r="X93" i="9"/>
  <c r="AS31" i="9"/>
  <c r="AI39" i="14"/>
  <c r="AI18" i="9"/>
  <c r="AS24" i="16"/>
  <c r="AI43" i="16"/>
  <c r="AJ14" i="17"/>
  <c r="AR62" i="14"/>
  <c r="X35" i="16"/>
  <c r="AR82" i="14"/>
  <c r="AS9" i="16"/>
  <c r="Z34" i="14"/>
  <c r="Z73" i="14"/>
  <c r="X117" i="9"/>
  <c r="AJ25" i="17"/>
  <c r="Y76" i="16"/>
  <c r="AI17" i="9"/>
  <c r="Y29" i="16"/>
  <c r="Z41" i="9"/>
  <c r="AR58" i="16"/>
  <c r="AH65" i="14"/>
  <c r="AR13" i="14"/>
  <c r="AI125" i="9"/>
  <c r="AR88" i="14"/>
  <c r="AI72" i="9"/>
  <c r="AT41" i="17"/>
  <c r="X12" i="17"/>
  <c r="X24" i="16"/>
  <c r="AR15" i="9"/>
  <c r="AH14" i="17"/>
  <c r="AR16" i="16"/>
  <c r="AS12" i="14"/>
  <c r="AJ44" i="9"/>
  <c r="X57" i="16"/>
  <c r="AR30" i="28"/>
  <c r="Y37" i="16"/>
  <c r="AS39" i="16"/>
  <c r="AS30" i="17"/>
  <c r="Z74" i="9"/>
  <c r="AR76" i="14"/>
  <c r="AR14" i="16"/>
  <c r="AH56" i="14"/>
  <c r="X33" i="16"/>
  <c r="AT65" i="9"/>
  <c r="Y52" i="9"/>
  <c r="AI67" i="16"/>
  <c r="AI86" i="9"/>
  <c r="AJ25" i="9"/>
  <c r="Z9" i="16"/>
  <c r="AR10" i="14"/>
  <c r="AS54" i="16"/>
  <c r="AJ14" i="9"/>
  <c r="Z53" i="16"/>
  <c r="AJ39" i="16"/>
  <c r="Y58" i="16"/>
  <c r="Z60" i="14"/>
  <c r="Y22" i="17"/>
  <c r="AT35" i="14"/>
  <c r="Y88" i="9"/>
  <c r="Z34" i="9"/>
  <c r="AT92" i="14"/>
  <c r="Z28" i="14"/>
  <c r="AR88" i="9"/>
  <c r="AJ10" i="9"/>
  <c r="AJ75" i="9"/>
  <c r="Z7" i="9"/>
  <c r="Z13" i="28"/>
  <c r="AR69" i="9"/>
  <c r="AI26" i="9"/>
  <c r="AJ30" i="16"/>
  <c r="Z72" i="16"/>
  <c r="AH12" i="28"/>
  <c r="Z112" i="9"/>
  <c r="AS53" i="9"/>
  <c r="AT34" i="14"/>
  <c r="AH72" i="9"/>
  <c r="AI38" i="9"/>
  <c r="AI73" i="14"/>
  <c r="AI60" i="14"/>
  <c r="X34" i="16"/>
  <c r="Y15" i="17"/>
  <c r="X68" i="16"/>
  <c r="AJ101" i="9"/>
  <c r="AS7" i="14"/>
  <c r="AI7" i="14"/>
  <c r="AR117" i="9"/>
  <c r="Y46" i="14"/>
  <c r="AT38" i="14"/>
  <c r="AR20" i="16"/>
  <c r="AT69" i="16"/>
  <c r="AI60" i="9"/>
  <c r="AJ71" i="16"/>
  <c r="AS30" i="14"/>
  <c r="AJ88" i="9"/>
  <c r="AJ29" i="9"/>
  <c r="AI57" i="9"/>
  <c r="AI90" i="14"/>
  <c r="AT39" i="14"/>
  <c r="AS37" i="16"/>
  <c r="AH56" i="16"/>
  <c r="Z68" i="16"/>
  <c r="AI22" i="17"/>
  <c r="AH28" i="14"/>
  <c r="AH47" i="9"/>
  <c r="Z37" i="14"/>
  <c r="Z82" i="14"/>
  <c r="AJ94" i="9"/>
  <c r="AJ62" i="14"/>
  <c r="AH37" i="17"/>
  <c r="AJ80" i="16"/>
  <c r="AT48" i="17"/>
  <c r="Z75" i="9"/>
  <c r="Y78" i="9"/>
  <c r="AT42" i="17"/>
  <c r="AR20" i="17"/>
  <c r="AS92" i="9"/>
  <c r="Y117" i="9"/>
  <c r="AH46" i="14"/>
  <c r="X125" i="9"/>
  <c r="Y16" i="28"/>
  <c r="X7" i="9"/>
  <c r="AR42" i="16"/>
  <c r="Z101" i="9"/>
  <c r="AI10" i="14"/>
  <c r="AS18" i="9"/>
  <c r="Y10" i="14"/>
  <c r="AS27" i="14"/>
  <c r="AT38" i="9"/>
  <c r="AI42" i="17"/>
  <c r="Z94" i="14"/>
  <c r="Z20" i="28"/>
  <c r="Z9" i="9"/>
  <c r="AS53" i="16"/>
  <c r="AJ64" i="9"/>
  <c r="X25" i="14"/>
  <c r="Y114" i="9"/>
  <c r="AT28" i="16"/>
  <c r="AJ41" i="17"/>
  <c r="AR35" i="9"/>
  <c r="AS41" i="16"/>
  <c r="AT119" i="9"/>
  <c r="AJ59" i="16"/>
  <c r="AI17" i="16"/>
  <c r="AR44" i="9"/>
  <c r="Y30" i="14"/>
  <c r="AT20" i="14"/>
  <c r="AR16" i="9"/>
  <c r="X80" i="14"/>
  <c r="AI8" i="16"/>
  <c r="AT56" i="14"/>
  <c r="AT11" i="9"/>
  <c r="X37" i="17"/>
  <c r="AR32" i="16"/>
  <c r="Z45" i="14"/>
  <c r="AS22" i="28"/>
  <c r="AS34" i="17"/>
  <c r="X43" i="17"/>
  <c r="AT57" i="14"/>
  <c r="AJ67" i="14"/>
  <c r="Z30" i="14"/>
  <c r="AJ11" i="14"/>
  <c r="AT27" i="9"/>
  <c r="Y50" i="16"/>
  <c r="AI19" i="16"/>
  <c r="AS20" i="17"/>
  <c r="Y12" i="16"/>
  <c r="X71" i="9"/>
  <c r="Z97" i="9"/>
  <c r="Y7" i="9"/>
  <c r="Y29" i="28"/>
  <c r="X32" i="16"/>
  <c r="AR30" i="14"/>
  <c r="Y20" i="14"/>
  <c r="AJ29" i="28"/>
  <c r="Z12" i="28"/>
  <c r="AI29" i="17"/>
  <c r="AI29" i="14"/>
  <c r="AH8" i="9"/>
  <c r="AS39" i="9"/>
  <c r="AR16" i="28"/>
  <c r="AR15" i="16"/>
  <c r="AH62" i="14"/>
  <c r="Y19" i="14"/>
  <c r="Y30" i="28"/>
  <c r="Z79" i="9"/>
  <c r="AT77" i="16"/>
  <c r="AJ70" i="16"/>
  <c r="X101" i="9"/>
  <c r="X49" i="14"/>
  <c r="AT17" i="9"/>
  <c r="AJ26" i="16"/>
  <c r="X109" i="9"/>
  <c r="AJ35" i="17"/>
  <c r="AI89" i="9"/>
  <c r="Z60" i="16"/>
  <c r="AH9" i="17"/>
  <c r="AJ39" i="17"/>
  <c r="Z17" i="17"/>
  <c r="AI55" i="16"/>
  <c r="AI22" i="16"/>
  <c r="AJ55" i="16"/>
  <c r="AI45" i="9"/>
  <c r="AJ23" i="14"/>
  <c r="X88" i="14"/>
  <c r="AR12" i="17"/>
  <c r="AS58" i="9"/>
  <c r="AJ50" i="9"/>
  <c r="AS10" i="28"/>
  <c r="AR10" i="16"/>
  <c r="AH116" i="9"/>
  <c r="AI65" i="16"/>
  <c r="X15" i="28"/>
  <c r="AH31" i="28"/>
  <c r="AH24" i="28"/>
  <c r="AH14" i="16"/>
  <c r="AT13" i="28"/>
  <c r="X60" i="16"/>
  <c r="AI70" i="16"/>
  <c r="AH84" i="9"/>
  <c r="AJ30" i="28"/>
  <c r="Y110" i="9"/>
  <c r="Z13" i="9"/>
  <c r="AI27" i="16"/>
  <c r="Y7" i="14"/>
  <c r="X58" i="16"/>
  <c r="AH13" i="28"/>
  <c r="AS31" i="16"/>
  <c r="AH71" i="9"/>
  <c r="AR31" i="9"/>
  <c r="AS48" i="17"/>
  <c r="AT26" i="16"/>
  <c r="AH17" i="28"/>
  <c r="Y22" i="9"/>
  <c r="AI46" i="16"/>
  <c r="X39" i="16"/>
  <c r="AJ42" i="16"/>
  <c r="AR56" i="14"/>
  <c r="AH41" i="17"/>
  <c r="AR124" i="9"/>
  <c r="AT40" i="16"/>
  <c r="AS38" i="16"/>
  <c r="Y15" i="9"/>
  <c r="AT38" i="17"/>
  <c r="AH58" i="14"/>
  <c r="Y59" i="9"/>
  <c r="X91" i="9"/>
  <c r="X41" i="16"/>
  <c r="AR9" i="9"/>
  <c r="Z19" i="14"/>
  <c r="AR46" i="16"/>
  <c r="AR17" i="28"/>
  <c r="Y32" i="9"/>
  <c r="AS12" i="16"/>
  <c r="AR112" i="9"/>
  <c r="AJ38" i="17"/>
  <c r="AI18" i="16"/>
  <c r="AT17" i="14"/>
  <c r="AH9" i="16"/>
  <c r="X97" i="9"/>
  <c r="Z64" i="9"/>
  <c r="Y14" i="16"/>
  <c r="AS61" i="14"/>
  <c r="AS122" i="9"/>
  <c r="Z9" i="14"/>
  <c r="AS19" i="28"/>
  <c r="AJ94" i="14"/>
  <c r="X55" i="16"/>
  <c r="AS95" i="9"/>
  <c r="X24" i="28"/>
  <c r="Y15" i="28"/>
  <c r="AS33" i="9"/>
  <c r="Z90" i="14"/>
  <c r="AJ100" i="9"/>
  <c r="AT29" i="9"/>
  <c r="AI114" i="9"/>
  <c r="Y64" i="9"/>
  <c r="Z19" i="16"/>
  <c r="AI80" i="9"/>
  <c r="AS24" i="17"/>
  <c r="AR120" i="9"/>
  <c r="AH25" i="17"/>
  <c r="AI24" i="16"/>
  <c r="X83" i="14"/>
  <c r="AJ29" i="17"/>
  <c r="AJ43" i="9"/>
  <c r="AR32" i="17"/>
  <c r="Z20" i="16"/>
  <c r="AJ56" i="14"/>
  <c r="AJ7" i="9"/>
  <c r="AR75" i="9"/>
  <c r="AH41" i="14"/>
  <c r="AT123" i="9"/>
  <c r="AJ112" i="9"/>
  <c r="X25" i="16"/>
  <c r="AJ91" i="9"/>
  <c r="AH67" i="14"/>
  <c r="AJ73" i="9"/>
  <c r="AT100" i="9"/>
  <c r="Z25" i="16"/>
  <c r="AJ39" i="14"/>
  <c r="AH20" i="28"/>
  <c r="Y54" i="14"/>
  <c r="X74" i="14"/>
  <c r="AR105" i="9"/>
  <c r="AI47" i="17"/>
  <c r="AH29" i="28"/>
  <c r="AJ92" i="9"/>
  <c r="Z67" i="16"/>
  <c r="AT59" i="14"/>
  <c r="X46" i="17"/>
  <c r="Y44" i="14"/>
  <c r="X47" i="16"/>
  <c r="Y69" i="9"/>
  <c r="AS59" i="14"/>
  <c r="X115" i="9"/>
  <c r="AS8" i="9"/>
  <c r="Y77" i="9"/>
  <c r="AT17" i="16"/>
  <c r="X40" i="14"/>
  <c r="AJ70" i="14"/>
  <c r="AT73" i="9"/>
  <c r="AI77" i="9"/>
  <c r="AH77" i="9"/>
  <c r="X113" i="9"/>
  <c r="AT90" i="14"/>
  <c r="AI43" i="9"/>
  <c r="AT30" i="16"/>
  <c r="Y70" i="9"/>
  <c r="AI40" i="17"/>
  <c r="AH87" i="9"/>
  <c r="AT85" i="14"/>
  <c r="AT16" i="17"/>
  <c r="AR29" i="16"/>
  <c r="AH119" i="9"/>
  <c r="AH91" i="14"/>
  <c r="AJ29" i="14"/>
  <c r="AT38" i="16"/>
  <c r="AT32" i="17"/>
  <c r="AJ23" i="28"/>
  <c r="AH64" i="16"/>
  <c r="AT62" i="16"/>
  <c r="AT58" i="9"/>
  <c r="AR37" i="17"/>
  <c r="AT37" i="16"/>
  <c r="AJ11" i="28"/>
  <c r="X86" i="14"/>
  <c r="AR61" i="16"/>
  <c r="AS15" i="28"/>
  <c r="AT65" i="14"/>
  <c r="AJ72" i="14"/>
  <c r="AS17" i="14"/>
  <c r="AI112" i="9"/>
  <c r="AH11" i="28"/>
  <c r="AT122" i="9"/>
  <c r="AJ67" i="16"/>
  <c r="AS60" i="14"/>
  <c r="AT10" i="16"/>
  <c r="Y73" i="9"/>
  <c r="AR63" i="16"/>
  <c r="AS44" i="16"/>
  <c r="AT77" i="9"/>
  <c r="X59" i="16"/>
  <c r="Z26" i="16"/>
  <c r="AR20" i="14"/>
  <c r="AI70" i="14"/>
  <c r="AJ32" i="16"/>
  <c r="AJ24" i="16"/>
  <c r="Z108" i="9"/>
  <c r="AT69" i="9"/>
  <c r="Y27" i="9"/>
  <c r="AS54" i="9"/>
  <c r="AT48" i="14"/>
  <c r="AT8" i="9"/>
  <c r="AT54" i="14"/>
  <c r="X72" i="9"/>
  <c r="AI71" i="16"/>
  <c r="AJ12" i="16"/>
  <c r="AI45" i="16"/>
  <c r="Y72" i="14"/>
  <c r="AJ19" i="17"/>
  <c r="Y33" i="9"/>
  <c r="AJ8" i="9"/>
  <c r="AH61" i="9"/>
  <c r="Z46" i="16"/>
  <c r="AR71" i="9"/>
  <c r="AS14" i="17"/>
  <c r="X17" i="14"/>
  <c r="AH42" i="14"/>
  <c r="AJ54" i="9"/>
  <c r="AJ27" i="17"/>
  <c r="AH62" i="9"/>
  <c r="AT74" i="16"/>
  <c r="AR11" i="17"/>
  <c r="Y35" i="17"/>
  <c r="AT118" i="9"/>
  <c r="AR34" i="14"/>
  <c r="AH60" i="14"/>
  <c r="AT58" i="16"/>
  <c r="AS47" i="9"/>
  <c r="X77" i="14"/>
  <c r="AJ72" i="16"/>
  <c r="X61" i="14"/>
  <c r="AS24" i="9"/>
  <c r="AR40" i="14"/>
  <c r="AS62" i="9"/>
  <c r="AI30" i="14"/>
  <c r="Y9" i="9"/>
  <c r="Z35" i="16"/>
  <c r="Z73" i="16"/>
  <c r="AH97" i="9"/>
  <c r="AH90" i="14"/>
  <c r="AR40" i="16"/>
  <c r="X8" i="28"/>
  <c r="Y35" i="14"/>
  <c r="AT20" i="28"/>
  <c r="AJ117" i="9"/>
  <c r="AS11" i="14"/>
  <c r="AS82" i="9"/>
  <c r="AI8" i="9"/>
  <c r="AJ88" i="14"/>
  <c r="AT14" i="16"/>
  <c r="AH12" i="17"/>
  <c r="AH14" i="14"/>
  <c r="AS43" i="9"/>
  <c r="AR101" i="9"/>
  <c r="AR43" i="16"/>
  <c r="AR38" i="9"/>
  <c r="AI30" i="17"/>
  <c r="Y67" i="16"/>
  <c r="AI120" i="9"/>
  <c r="AR37" i="14"/>
  <c r="AJ20" i="14"/>
  <c r="X57" i="9"/>
  <c r="AS93" i="14"/>
  <c r="AI63" i="16"/>
  <c r="AH70" i="14"/>
  <c r="Y82" i="9"/>
  <c r="AI71" i="9"/>
  <c r="Z32" i="14"/>
  <c r="AS53" i="14"/>
  <c r="X92" i="9"/>
  <c r="AT37" i="14"/>
  <c r="AR61" i="9"/>
  <c r="AS105" i="9"/>
  <c r="Z33" i="17"/>
  <c r="AT10" i="17"/>
  <c r="AH32" i="9"/>
  <c r="Z20" i="17"/>
  <c r="X52" i="9"/>
  <c r="AI29" i="16"/>
  <c r="AJ84" i="9"/>
  <c r="AI34" i="17"/>
  <c r="AJ16" i="16"/>
  <c r="Z75" i="16"/>
  <c r="AS8" i="16"/>
  <c r="AT10" i="9"/>
  <c r="AJ87" i="14"/>
  <c r="AH10" i="16"/>
  <c r="AR7" i="9"/>
  <c r="Y102" i="9"/>
  <c r="Z86" i="9"/>
  <c r="Z67" i="14"/>
  <c r="AS24" i="28"/>
  <c r="AT68" i="16"/>
  <c r="AJ25" i="28"/>
  <c r="AJ8" i="17"/>
  <c r="AI23" i="17"/>
  <c r="AS14" i="14"/>
  <c r="AR62" i="9"/>
  <c r="Y47" i="16"/>
  <c r="AI49" i="16"/>
  <c r="AH26" i="14"/>
  <c r="Y47" i="14"/>
  <c r="AT18" i="28"/>
  <c r="AI84" i="14"/>
  <c r="AH41" i="16"/>
  <c r="AH69" i="16"/>
  <c r="Z11" i="16"/>
  <c r="AR76" i="9"/>
  <c r="AR10" i="9"/>
  <c r="AS79" i="9"/>
  <c r="AS89" i="14"/>
  <c r="AH91" i="9"/>
  <c r="Y112" i="9"/>
  <c r="AJ28" i="14"/>
  <c r="AH78" i="9"/>
  <c r="AT93" i="14"/>
  <c r="X106" i="9"/>
  <c r="AH30" i="14"/>
  <c r="AJ47" i="16"/>
  <c r="X38" i="16"/>
  <c r="AS25" i="28"/>
  <c r="AR10" i="28"/>
  <c r="AS87" i="9"/>
  <c r="AI90" i="9"/>
  <c r="Z28" i="16"/>
  <c r="Z9" i="17"/>
  <c r="AH55" i="14"/>
  <c r="Z13" i="17"/>
  <c r="Y83" i="14"/>
  <c r="AJ74" i="16"/>
  <c r="AS37" i="14"/>
  <c r="AJ85" i="9"/>
  <c r="AH27" i="28"/>
  <c r="AR33" i="28"/>
  <c r="Y49" i="14"/>
  <c r="Z114" i="9"/>
  <c r="X24" i="9"/>
  <c r="AI38" i="17"/>
  <c r="AJ53" i="9"/>
  <c r="AJ115" i="9"/>
  <c r="Y16" i="9"/>
  <c r="AJ34" i="28"/>
  <c r="X41" i="14"/>
  <c r="AT52" i="9"/>
  <c r="Z35" i="28"/>
  <c r="Z29" i="9"/>
  <c r="AI95" i="14"/>
  <c r="Y25" i="28"/>
  <c r="AS8" i="14"/>
  <c r="AH30" i="17"/>
  <c r="AI35" i="17"/>
  <c r="AT19" i="9"/>
  <c r="AS61" i="16"/>
  <c r="AI49" i="14"/>
  <c r="AH63" i="9"/>
  <c r="AJ20" i="28"/>
  <c r="Y26" i="17"/>
  <c r="AH48" i="16"/>
  <c r="AI28" i="9"/>
  <c r="AI56" i="16"/>
  <c r="AJ49" i="9"/>
  <c r="AT78" i="14"/>
  <c r="AT74" i="14"/>
  <c r="AI22" i="9"/>
  <c r="AJ110" i="9"/>
  <c r="AJ86" i="9"/>
  <c r="AJ45" i="17"/>
  <c r="AT49" i="9"/>
  <c r="Y100" i="9"/>
  <c r="Z89" i="14"/>
  <c r="Y31" i="9"/>
  <c r="AS16" i="28"/>
  <c r="Y42" i="16"/>
  <c r="AR60" i="9"/>
  <c r="X23" i="16"/>
  <c r="AH49" i="16"/>
  <c r="AT48" i="9"/>
  <c r="AH20" i="14"/>
  <c r="AH22" i="14"/>
  <c r="Z87" i="14"/>
  <c r="Y35" i="16"/>
  <c r="AR78" i="9"/>
  <c r="AS112" i="9"/>
  <c r="AT80" i="16"/>
  <c r="AS59" i="9"/>
  <c r="AR73" i="14"/>
  <c r="AS55" i="9"/>
  <c r="AS63" i="9"/>
  <c r="Z109" i="9"/>
  <c r="Y60" i="14"/>
  <c r="Y24" i="9"/>
  <c r="Y94" i="14"/>
  <c r="AS94" i="9"/>
  <c r="AI76" i="9"/>
  <c r="AT18" i="9"/>
  <c r="AR35" i="16"/>
  <c r="X46" i="14"/>
  <c r="AJ28" i="16"/>
  <c r="AT58" i="14"/>
  <c r="AR33" i="17"/>
  <c r="AH11" i="14"/>
  <c r="AS28" i="14"/>
  <c r="AJ15" i="16"/>
  <c r="Y61" i="9"/>
  <c r="AH18" i="9"/>
  <c r="AH28" i="16"/>
  <c r="AH14" i="9"/>
  <c r="AI69" i="14"/>
  <c r="AT89" i="14"/>
  <c r="AS25" i="9"/>
  <c r="X31" i="28"/>
  <c r="Y68" i="16"/>
  <c r="Y34" i="16"/>
  <c r="AT93" i="9"/>
  <c r="AT60" i="16"/>
  <c r="AS57" i="14"/>
  <c r="AS9" i="14"/>
  <c r="Y90" i="14"/>
  <c r="AR123" i="9"/>
  <c r="AI60" i="16"/>
  <c r="AR119" i="9"/>
  <c r="X69" i="9"/>
  <c r="Z99" i="9"/>
  <c r="AR82" i="9"/>
  <c r="AH124" i="9"/>
  <c r="X11" i="16"/>
  <c r="X82" i="9"/>
  <c r="AT33" i="9"/>
  <c r="AS94" i="14"/>
  <c r="Y13" i="28"/>
  <c r="X57" i="14"/>
  <c r="AR15" i="17"/>
  <c r="X53" i="14"/>
  <c r="AR41" i="14"/>
  <c r="X31" i="14"/>
  <c r="AI43" i="14"/>
  <c r="X50" i="16"/>
  <c r="AI88" i="9"/>
  <c r="AR26" i="28"/>
  <c r="AT75" i="16"/>
  <c r="AH104" i="9"/>
  <c r="AI10" i="16"/>
  <c r="AI48" i="17"/>
  <c r="AS27" i="28"/>
  <c r="AH49" i="14"/>
  <c r="Y30" i="9"/>
  <c r="X37" i="9"/>
  <c r="AH106" i="9"/>
  <c r="AJ105" i="9"/>
  <c r="AT18" i="14"/>
  <c r="AR103" i="9"/>
  <c r="AR8" i="17"/>
  <c r="Z43" i="14"/>
  <c r="AR77" i="16"/>
  <c r="AH9" i="28"/>
  <c r="AJ30" i="17"/>
  <c r="AI68" i="16"/>
  <c r="AI122" i="9"/>
  <c r="Z14" i="17"/>
  <c r="AJ46" i="17"/>
  <c r="AJ27" i="28"/>
  <c r="X20" i="14"/>
  <c r="AT7" i="28"/>
  <c r="AJ26" i="17"/>
  <c r="AT47" i="16"/>
  <c r="AT42" i="14"/>
  <c r="Y80" i="9"/>
  <c r="Y41" i="17"/>
  <c r="Y47" i="9"/>
  <c r="Y18" i="17"/>
  <c r="AH70" i="9"/>
  <c r="AI79" i="9"/>
  <c r="Y74" i="14"/>
  <c r="X78" i="16"/>
  <c r="Z93" i="14"/>
  <c r="AS88" i="14"/>
  <c r="AS15" i="9"/>
  <c r="Y17" i="16"/>
  <c r="AS72" i="14"/>
  <c r="AS69" i="9"/>
  <c r="AH94" i="9"/>
  <c r="Y97" i="9"/>
  <c r="AJ27" i="9"/>
  <c r="AJ18" i="28"/>
  <c r="X56" i="14"/>
  <c r="Z12" i="9"/>
  <c r="X15" i="14"/>
  <c r="AS90" i="14"/>
  <c r="Y76" i="14"/>
  <c r="AH50" i="14"/>
  <c r="Z7" i="28"/>
  <c r="Z49" i="14"/>
  <c r="Z91" i="9"/>
  <c r="Z105" i="9"/>
  <c r="Z38" i="9"/>
  <c r="AH103" i="9"/>
  <c r="AJ43" i="17"/>
  <c r="Y28" i="17"/>
  <c r="AH58" i="9"/>
  <c r="AI26" i="17"/>
  <c r="AJ93" i="9"/>
  <c r="AT33" i="16"/>
  <c r="AI24" i="14"/>
  <c r="AR122" i="9"/>
  <c r="AH48" i="17"/>
  <c r="Z20" i="9"/>
  <c r="X84" i="14"/>
  <c r="AJ125" i="9"/>
  <c r="AI107" i="9"/>
  <c r="AJ77" i="9"/>
  <c r="AS80" i="16"/>
  <c r="Z40" i="9"/>
  <c r="Y8" i="16"/>
  <c r="AS52" i="9"/>
  <c r="X26" i="14"/>
  <c r="AJ77" i="14"/>
  <c r="AS118" i="9"/>
  <c r="X18" i="9"/>
  <c r="AJ85" i="14"/>
  <c r="Y119" i="9"/>
  <c r="Y40" i="14"/>
  <c r="AJ31" i="16"/>
  <c r="AI28" i="17"/>
  <c r="Z54" i="16"/>
  <c r="AH39" i="9"/>
  <c r="AS18" i="14"/>
  <c r="Z64" i="16"/>
  <c r="AT101" i="9"/>
  <c r="AI57" i="16"/>
  <c r="AJ26" i="14"/>
  <c r="X35" i="14"/>
  <c r="AI32" i="28"/>
  <c r="AT116" i="9"/>
  <c r="AR8" i="14"/>
  <c r="AH60" i="9"/>
  <c r="X28" i="17"/>
  <c r="AS70" i="16"/>
  <c r="Z113" i="9"/>
  <c r="AJ18" i="9"/>
  <c r="AH60" i="16"/>
  <c r="AJ78" i="16"/>
  <c r="Y56" i="14"/>
  <c r="AI16" i="16"/>
  <c r="Z26" i="28"/>
  <c r="AS29" i="17"/>
  <c r="AJ37" i="16"/>
  <c r="Y24" i="28"/>
  <c r="AJ61" i="9"/>
  <c r="AJ122" i="9"/>
  <c r="AJ19" i="9"/>
  <c r="AT18" i="17"/>
  <c r="AH77" i="16"/>
  <c r="AI10" i="9"/>
  <c r="AR25" i="17"/>
  <c r="Z30" i="17"/>
  <c r="X63" i="9"/>
  <c r="X18" i="14"/>
  <c r="AJ114" i="9"/>
  <c r="AT71" i="14"/>
  <c r="X86" i="9"/>
  <c r="AT47" i="14"/>
  <c r="Z41" i="14"/>
  <c r="AT40" i="17"/>
  <c r="X33" i="9"/>
  <c r="X22" i="16"/>
  <c r="AH115" i="9"/>
  <c r="AI33" i="9"/>
  <c r="Z76" i="9"/>
  <c r="Z28" i="28"/>
  <c r="AS78" i="9"/>
  <c r="AR104" i="9"/>
  <c r="X13" i="16"/>
  <c r="AJ41" i="16"/>
  <c r="AH9" i="14"/>
  <c r="Z8" i="14"/>
  <c r="AJ78" i="14"/>
  <c r="Z16" i="9"/>
  <c r="AS71" i="16"/>
  <c r="AJ120" i="9"/>
  <c r="AR23" i="28"/>
  <c r="Z52" i="16"/>
  <c r="AJ57" i="9"/>
  <c r="AR30" i="9"/>
  <c r="AS74" i="16"/>
  <c r="AS23" i="9"/>
  <c r="AT13" i="17"/>
  <c r="AT31" i="16"/>
  <c r="AT54" i="9"/>
  <c r="AH65" i="9"/>
  <c r="AT80" i="14"/>
  <c r="AJ17" i="14"/>
  <c r="AJ38" i="9"/>
  <c r="AT25" i="16"/>
  <c r="Z47" i="17"/>
  <c r="AJ23" i="9"/>
  <c r="AI23" i="16"/>
  <c r="AI28" i="28"/>
  <c r="Z33" i="9"/>
  <c r="AI48" i="14"/>
  <c r="AJ31" i="17"/>
  <c r="AJ108" i="9"/>
  <c r="X73" i="16"/>
  <c r="AT16" i="14"/>
  <c r="Y53" i="16"/>
  <c r="Y46" i="9"/>
  <c r="AI48" i="9"/>
  <c r="AJ77" i="16"/>
  <c r="AS58" i="16"/>
  <c r="X39" i="9"/>
  <c r="AH29" i="17"/>
  <c r="AS28" i="16"/>
  <c r="AJ33" i="14"/>
  <c r="X22" i="17"/>
  <c r="AJ12" i="9"/>
  <c r="Z78" i="14"/>
  <c r="AH16" i="16"/>
  <c r="AR95" i="9"/>
  <c r="AH65" i="16"/>
  <c r="X26" i="17"/>
  <c r="X19" i="9"/>
  <c r="Z15" i="28"/>
  <c r="AS29" i="16"/>
  <c r="Z120" i="9"/>
  <c r="AJ75" i="16"/>
  <c r="Z13" i="14"/>
  <c r="Y35" i="9"/>
  <c r="AT34" i="16"/>
  <c r="AJ9" i="9"/>
  <c r="Z115" i="9"/>
  <c r="AS15" i="14"/>
  <c r="Z13" i="16"/>
  <c r="X34" i="17"/>
  <c r="AT39" i="17"/>
  <c r="AR67" i="14"/>
  <c r="AJ16" i="28"/>
  <c r="AH10" i="9"/>
  <c r="AS16" i="9"/>
  <c r="AI19" i="28"/>
  <c r="AH48" i="9"/>
  <c r="X65" i="9"/>
  <c r="Y25" i="14"/>
  <c r="AJ59" i="14"/>
  <c r="AT82" i="9"/>
  <c r="AI45" i="17"/>
  <c r="Y28" i="16"/>
  <c r="AS23" i="17"/>
  <c r="AI79" i="16"/>
  <c r="Z69" i="14"/>
  <c r="Y14" i="14"/>
  <c r="AI123" i="9"/>
  <c r="Z25" i="28"/>
  <c r="Y15" i="14"/>
  <c r="AJ17" i="28"/>
  <c r="AR68" i="16"/>
  <c r="X88" i="9"/>
  <c r="AT83" i="14"/>
  <c r="AR20" i="9"/>
  <c r="AR49" i="17"/>
  <c r="AI35" i="14"/>
  <c r="AH61" i="14"/>
  <c r="X48" i="16"/>
  <c r="Y22" i="16"/>
  <c r="AH18" i="17"/>
  <c r="AT23" i="16"/>
  <c r="AS95" i="14"/>
  <c r="X79" i="16"/>
  <c r="AR80" i="9"/>
  <c r="AH43" i="16"/>
  <c r="X8" i="16"/>
  <c r="AS34" i="28"/>
  <c r="X41" i="9"/>
  <c r="Z54" i="9"/>
  <c r="AJ90" i="9"/>
  <c r="AI78" i="16"/>
  <c r="AI12" i="28"/>
  <c r="AT19" i="28"/>
  <c r="AH45" i="14"/>
  <c r="X32" i="14"/>
  <c r="AS19" i="17"/>
  <c r="AS103" i="9"/>
  <c r="Y8" i="9"/>
  <c r="Y57" i="9"/>
  <c r="AI31" i="17"/>
  <c r="AR45" i="9"/>
  <c r="AR50" i="14"/>
  <c r="Z77" i="16"/>
  <c r="AS84" i="9"/>
  <c r="Z98" i="9"/>
  <c r="Z49" i="17"/>
  <c r="X30" i="17"/>
  <c r="AT46" i="14"/>
  <c r="X95" i="14"/>
  <c r="AI38" i="14"/>
  <c r="X7" i="16"/>
  <c r="AR48" i="16"/>
  <c r="Z102" i="9"/>
  <c r="AH46" i="16"/>
  <c r="AS24" i="14"/>
  <c r="Z74" i="16"/>
  <c r="AJ54" i="14"/>
  <c r="AJ48" i="17"/>
  <c r="AS18" i="16"/>
  <c r="Z124" i="9"/>
  <c r="AH20" i="9"/>
  <c r="Z26" i="17"/>
  <c r="AJ70" i="9"/>
  <c r="AJ11" i="16"/>
  <c r="Y52" i="16"/>
  <c r="Y54" i="16"/>
  <c r="Z76" i="14"/>
  <c r="Y63" i="16"/>
  <c r="AI7" i="16"/>
  <c r="AR54" i="16"/>
  <c r="AI39" i="16"/>
  <c r="AR25" i="9"/>
  <c r="Y27" i="28"/>
  <c r="Z37" i="16"/>
  <c r="AT97" i="9"/>
  <c r="AJ40" i="9"/>
  <c r="Z29" i="16"/>
  <c r="AH47" i="16"/>
  <c r="Y45" i="17"/>
  <c r="AJ48" i="14"/>
  <c r="AR18" i="9"/>
  <c r="Z24" i="16"/>
  <c r="Y14" i="28"/>
  <c r="AJ11" i="17"/>
  <c r="Z52" i="9"/>
  <c r="AH38" i="17"/>
  <c r="Y37" i="17"/>
  <c r="AR17" i="9"/>
  <c r="AI14" i="14"/>
  <c r="AH32" i="14"/>
  <c r="AH26" i="16"/>
  <c r="AS70" i="14"/>
  <c r="X35" i="28"/>
  <c r="AS34" i="9"/>
  <c r="AT16" i="28"/>
  <c r="AJ79" i="9"/>
  <c r="Y80" i="14"/>
  <c r="AR9" i="14"/>
  <c r="Y9" i="16"/>
  <c r="AS40" i="9"/>
  <c r="Z80" i="9"/>
  <c r="X80" i="16"/>
  <c r="AR23" i="16"/>
  <c r="Z44" i="16"/>
  <c r="X12" i="28"/>
  <c r="AT14" i="17"/>
  <c r="AI30" i="28"/>
  <c r="AI16" i="14"/>
  <c r="AS26" i="28"/>
  <c r="X18" i="28"/>
  <c r="Z19" i="9"/>
  <c r="AT12" i="9"/>
  <c r="AJ113" i="9"/>
  <c r="AH35" i="16"/>
  <c r="AH12" i="16"/>
  <c r="AR114" i="9"/>
  <c r="X14" i="16"/>
  <c r="AJ38" i="14"/>
  <c r="AS22" i="9"/>
  <c r="AI12" i="14"/>
  <c r="AR12" i="16"/>
  <c r="Y31" i="14"/>
  <c r="Y33" i="17"/>
  <c r="AS32" i="17"/>
  <c r="AR65" i="16"/>
  <c r="AI19" i="17"/>
  <c r="AS46" i="17"/>
  <c r="AI11" i="28"/>
  <c r="AR24" i="14"/>
  <c r="AH49" i="9"/>
  <c r="X23" i="17"/>
  <c r="AJ15" i="17"/>
  <c r="AT72" i="16"/>
  <c r="AJ47" i="9"/>
  <c r="AS46" i="16"/>
  <c r="Y93" i="14"/>
  <c r="Y89" i="9"/>
  <c r="AS63" i="14"/>
  <c r="AR35" i="14"/>
  <c r="AR47" i="16"/>
  <c r="AR37" i="16"/>
  <c r="Z56" i="16"/>
  <c r="AT78" i="16"/>
  <c r="Y48" i="9"/>
  <c r="AI20" i="14"/>
  <c r="X121" i="9"/>
  <c r="AR44" i="17"/>
  <c r="Z78" i="9"/>
  <c r="AR77" i="9"/>
  <c r="AS86" i="14"/>
  <c r="AT55" i="9"/>
  <c r="Y85" i="14"/>
  <c r="Z26" i="14"/>
  <c r="AS13" i="16"/>
  <c r="AS19" i="14"/>
  <c r="AJ14" i="28"/>
  <c r="AT50" i="9"/>
  <c r="X20" i="9"/>
  <c r="AI49" i="9"/>
  <c r="AS23" i="14"/>
  <c r="X55" i="9"/>
  <c r="X93" i="14"/>
  <c r="AJ52" i="16"/>
  <c r="Z67" i="9"/>
  <c r="AH32" i="16"/>
  <c r="AI62" i="16"/>
  <c r="AR121" i="9"/>
  <c r="X29" i="9"/>
  <c r="Y13" i="9"/>
  <c r="AR109" i="9"/>
  <c r="AJ52" i="14"/>
  <c r="Y7" i="17"/>
  <c r="AS7" i="9"/>
  <c r="AH44" i="16"/>
  <c r="AJ13" i="17"/>
  <c r="AI34" i="14"/>
  <c r="X16" i="9"/>
  <c r="AI47" i="9"/>
  <c r="Y53" i="9"/>
  <c r="AJ60" i="14"/>
  <c r="AH22" i="17"/>
  <c r="AI69" i="16"/>
  <c r="AR34" i="9"/>
  <c r="AT24" i="28"/>
  <c r="AH38" i="16"/>
  <c r="AI37" i="16"/>
  <c r="Z50" i="9"/>
  <c r="AI75" i="14"/>
  <c r="AS13" i="14"/>
  <c r="X27" i="14"/>
  <c r="Q22" i="35" l="1"/>
  <c r="F22" i="35"/>
  <c r="R31" i="35" s="1"/>
  <c r="AE46" i="30"/>
  <c r="R23" i="35"/>
  <c r="BE12" i="14"/>
  <c r="P26" i="18"/>
  <c r="O17" i="25"/>
  <c r="BF13" i="9"/>
  <c r="P7" i="25"/>
  <c r="BF7" i="17"/>
  <c r="Q35" i="24"/>
  <c r="Q25" i="23"/>
  <c r="G25" i="23" s="1"/>
  <c r="BE15" i="9"/>
  <c r="BG8" i="14"/>
  <c r="CA15" i="9"/>
  <c r="O27" i="18"/>
  <c r="BY29" i="9"/>
  <c r="BZ10" i="9"/>
  <c r="P25" i="25"/>
  <c r="BF14" i="17"/>
  <c r="Q16" i="23"/>
  <c r="G16" i="23" s="1"/>
  <c r="BG12" i="9"/>
  <c r="BQ10" i="9"/>
  <c r="CA24" i="9"/>
  <c r="Q45" i="23"/>
  <c r="Q47" i="23" s="1"/>
  <c r="Q25" i="18"/>
  <c r="G25" i="18" s="1"/>
  <c r="BF17" i="28"/>
  <c r="AC8" i="30"/>
  <c r="AC9" i="30" s="1"/>
  <c r="BZ21" i="9"/>
  <c r="BG14" i="9"/>
  <c r="BE11" i="9"/>
  <c r="P16" i="18"/>
  <c r="Q36" i="23"/>
  <c r="Q38" i="23" s="1"/>
  <c r="CA19" i="9"/>
  <c r="BF7" i="14"/>
  <c r="O45" i="24"/>
  <c r="O16" i="25"/>
  <c r="BE9" i="9"/>
  <c r="BQ8" i="9"/>
  <c r="CA14" i="9"/>
  <c r="O16" i="18"/>
  <c r="BG21" i="14"/>
  <c r="BE23" i="9"/>
  <c r="BQ29" i="9"/>
  <c r="Q26" i="18"/>
  <c r="BG16" i="28"/>
  <c r="BF27" i="14"/>
  <c r="CA30" i="9"/>
  <c r="CA27" i="9"/>
  <c r="BO9" i="9"/>
  <c r="BF20" i="14"/>
  <c r="BE8" i="14"/>
  <c r="BZ12" i="9"/>
  <c r="P18" i="23"/>
  <c r="P20" i="23" s="1"/>
  <c r="BG10" i="9"/>
  <c r="BG8" i="9"/>
  <c r="BG15" i="28"/>
  <c r="Q7" i="29"/>
  <c r="G7" i="29" s="1"/>
  <c r="BE27" i="14"/>
  <c r="BF24" i="9"/>
  <c r="P43" i="23"/>
  <c r="BZ18" i="9"/>
  <c r="BF18" i="17"/>
  <c r="Q9" i="29"/>
  <c r="O7" i="23"/>
  <c r="BE7" i="9"/>
  <c r="BE25" i="14"/>
  <c r="BE23" i="14"/>
  <c r="O34" i="23"/>
  <c r="BE19" i="9"/>
  <c r="BY19" i="9"/>
  <c r="O36" i="23"/>
  <c r="O38" i="23" s="1"/>
  <c r="BG25" i="9"/>
  <c r="BE18" i="9"/>
  <c r="BZ15" i="9"/>
  <c r="BZ28" i="9"/>
  <c r="P54" i="23"/>
  <c r="P56" i="23" s="1"/>
  <c r="O17" i="24"/>
  <c r="BF26" i="9"/>
  <c r="BQ23" i="9"/>
  <c r="CA12" i="9"/>
  <c r="Q18" i="23"/>
  <c r="Q20" i="23" s="1"/>
  <c r="BE21" i="14"/>
  <c r="BQ13" i="9"/>
  <c r="BG29" i="9"/>
  <c r="BQ22" i="9"/>
  <c r="P27" i="24"/>
  <c r="P29" i="24" s="1"/>
  <c r="BG9" i="17"/>
  <c r="BF28" i="9"/>
  <c r="P52" i="23"/>
  <c r="Q43" i="24"/>
  <c r="G43" i="24" s="1"/>
  <c r="BG23" i="9"/>
  <c r="BQ21" i="9"/>
  <c r="BE12" i="9"/>
  <c r="O16" i="23"/>
  <c r="Q27" i="24"/>
  <c r="Q29" i="24" s="1"/>
  <c r="BF19" i="9"/>
  <c r="P34" i="23"/>
  <c r="O27" i="24"/>
  <c r="BY8" i="9"/>
  <c r="BY27" i="9"/>
  <c r="BZ19" i="9"/>
  <c r="P36" i="23"/>
  <c r="P38" i="23" s="1"/>
  <c r="BE9" i="28"/>
  <c r="BO24" i="9"/>
  <c r="O44" i="23"/>
  <c r="BQ14" i="9"/>
  <c r="BZ14" i="9"/>
  <c r="CA18" i="9"/>
  <c r="BP28" i="9"/>
  <c r="P53" i="23"/>
  <c r="Q27" i="18"/>
  <c r="Q29" i="18" s="1"/>
  <c r="O27" i="25"/>
  <c r="BE20" i="14"/>
  <c r="BF18" i="9"/>
  <c r="BF26" i="14"/>
  <c r="CA26" i="9"/>
  <c r="O44" i="24"/>
  <c r="BQ28" i="9"/>
  <c r="Q53" i="23"/>
  <c r="BP29" i="9"/>
  <c r="BQ26" i="9"/>
  <c r="BG10" i="14"/>
  <c r="BE24" i="9"/>
  <c r="O43" i="23"/>
  <c r="O54" i="23"/>
  <c r="O56" i="23" s="1"/>
  <c r="BY28" i="9"/>
  <c r="BF9" i="14"/>
  <c r="AD8" i="39"/>
  <c r="AD9" i="39" s="1"/>
  <c r="P7" i="24"/>
  <c r="BO21" i="9"/>
  <c r="BO30" i="9"/>
  <c r="P17" i="18"/>
  <c r="BE27" i="9"/>
  <c r="BZ9" i="9"/>
  <c r="Q43" i="23"/>
  <c r="G43" i="23" s="1"/>
  <c r="F49" i="27" s="1"/>
  <c r="BG24" i="9"/>
  <c r="Q44" i="24"/>
  <c r="P18" i="29"/>
  <c r="P22" i="29" s="1"/>
  <c r="BE14" i="17"/>
  <c r="O25" i="25"/>
  <c r="BF29" i="9"/>
  <c r="BE7" i="14"/>
  <c r="CA8" i="9"/>
  <c r="BF11" i="14"/>
  <c r="BG27" i="9"/>
  <c r="O26" i="25"/>
  <c r="Q52" i="24"/>
  <c r="G52" i="24" s="1"/>
  <c r="BG18" i="14"/>
  <c r="Q25" i="24"/>
  <c r="G25" i="24" s="1"/>
  <c r="P17" i="25"/>
  <c r="P27" i="18"/>
  <c r="P29" i="18" s="1"/>
  <c r="P8" i="24"/>
  <c r="P9" i="24"/>
  <c r="P11" i="24" s="1"/>
  <c r="BQ27" i="9"/>
  <c r="BP8" i="9"/>
  <c r="BZ13" i="9"/>
  <c r="Q52" i="23"/>
  <c r="G52" i="23" s="1"/>
  <c r="BG28" i="9"/>
  <c r="BY18" i="9"/>
  <c r="P16" i="25"/>
  <c r="BP23" i="9"/>
  <c r="BF12" i="9"/>
  <c r="P16" i="23"/>
  <c r="P25" i="18"/>
  <c r="BE13" i="17"/>
  <c r="BG11" i="9"/>
  <c r="O54" i="24"/>
  <c r="O56" i="24" s="1"/>
  <c r="BZ20" i="9"/>
  <c r="BF25" i="9"/>
  <c r="O17" i="23"/>
  <c r="BO12" i="9"/>
  <c r="Q27" i="25"/>
  <c r="Q29" i="25" s="1"/>
  <c r="O25" i="23"/>
  <c r="Q8" i="24"/>
  <c r="BF17" i="14"/>
  <c r="O9" i="23"/>
  <c r="O11" i="23" s="1"/>
  <c r="BY7" i="9"/>
  <c r="BF11" i="9"/>
  <c r="BZ29" i="9"/>
  <c r="BO22" i="9"/>
  <c r="O26" i="24"/>
  <c r="Q18" i="29"/>
  <c r="Q26" i="24"/>
  <c r="P27" i="25"/>
  <c r="P29" i="25" s="1"/>
  <c r="BP10" i="9"/>
  <c r="BE19" i="14"/>
  <c r="BF8" i="9"/>
  <c r="O18" i="29"/>
  <c r="O18" i="25"/>
  <c r="O20" i="25" s="1"/>
  <c r="BO25" i="9"/>
  <c r="BE20" i="9"/>
  <c r="O27" i="23"/>
  <c r="O29" i="23" s="1"/>
  <c r="O53" i="24"/>
  <c r="BE15" i="17"/>
  <c r="P9" i="29"/>
  <c r="BF21" i="14"/>
  <c r="Q16" i="18"/>
  <c r="G16" i="18" s="1"/>
  <c r="BE10" i="9"/>
  <c r="BG17" i="17"/>
  <c r="BY20" i="9"/>
  <c r="BF14" i="9"/>
  <c r="BO18" i="9"/>
  <c r="BF12" i="17"/>
  <c r="BY22" i="9"/>
  <c r="O16" i="24"/>
  <c r="BE13" i="14"/>
  <c r="BG18" i="17"/>
  <c r="BE11" i="17"/>
  <c r="Q9" i="25"/>
  <c r="Q11" i="25" s="1"/>
  <c r="BP9" i="9"/>
  <c r="BE17" i="28"/>
  <c r="BE26" i="14"/>
  <c r="BG15" i="17"/>
  <c r="O9" i="25"/>
  <c r="O11" i="25" s="1"/>
  <c r="BO8" i="9"/>
  <c r="BY23" i="9"/>
  <c r="BO20" i="9"/>
  <c r="BG20" i="14"/>
  <c r="BQ18" i="9"/>
  <c r="BG15" i="9"/>
  <c r="BG19" i="9"/>
  <c r="Q34" i="23"/>
  <c r="G34" i="23" s="1"/>
  <c r="F48" i="27" s="1"/>
  <c r="BY25" i="9"/>
  <c r="BG13" i="9"/>
  <c r="Q18" i="18"/>
  <c r="Q20" i="18" s="1"/>
  <c r="BG10" i="17"/>
  <c r="CA7" i="9"/>
  <c r="Q9" i="23"/>
  <c r="Q11" i="23" s="1"/>
  <c r="BF16" i="9"/>
  <c r="BZ26" i="9"/>
  <c r="Q9" i="24"/>
  <c r="Q11" i="24" s="1"/>
  <c r="Q44" i="23"/>
  <c r="BQ24" i="9"/>
  <c r="P8" i="29"/>
  <c r="CA29" i="9"/>
  <c r="BG22" i="14"/>
  <c r="Q7" i="23"/>
  <c r="G7" i="23" s="1"/>
  <c r="BG7" i="9"/>
  <c r="BG26" i="9"/>
  <c r="BZ30" i="9"/>
  <c r="P9" i="25"/>
  <c r="BQ25" i="9"/>
  <c r="BF16" i="17"/>
  <c r="BP26" i="9"/>
  <c r="BF9" i="16"/>
  <c r="BG16" i="17"/>
  <c r="BF15" i="9"/>
  <c r="BY30" i="9"/>
  <c r="BP30" i="9"/>
  <c r="BQ20" i="9"/>
  <c r="BE16" i="28"/>
  <c r="BP12" i="9"/>
  <c r="P17" i="23"/>
  <c r="BF22" i="14"/>
  <c r="BZ16" i="9"/>
  <c r="P52" i="24"/>
  <c r="BE10" i="17"/>
  <c r="BQ15" i="9"/>
  <c r="BP13" i="9"/>
  <c r="O18" i="18"/>
  <c r="O20" i="18" s="1"/>
  <c r="Q18" i="24"/>
  <c r="Q20" i="24" s="1"/>
  <c r="P26" i="24"/>
  <c r="BG20" i="9"/>
  <c r="BO23" i="9"/>
  <c r="BO10" i="9"/>
  <c r="Q26" i="23"/>
  <c r="CA9" i="9"/>
  <c r="BE10" i="14"/>
  <c r="BP21" i="9"/>
  <c r="BG9" i="16"/>
  <c r="BG22" i="9"/>
  <c r="P53" i="24"/>
  <c r="P18" i="24"/>
  <c r="P20" i="24" s="1"/>
  <c r="O35" i="24"/>
  <c r="Q53" i="24"/>
  <c r="CA28" i="9"/>
  <c r="Q54" i="23"/>
  <c r="Q56" i="23" s="1"/>
  <c r="G56" i="23" s="1"/>
  <c r="S50" i="27" s="1"/>
  <c r="K25" i="33" s="1"/>
  <c r="L25" i="33" s="1"/>
  <c r="O25" i="18"/>
  <c r="BG17" i="28"/>
  <c r="BG13" i="17"/>
  <c r="Q8" i="25"/>
  <c r="P45" i="24"/>
  <c r="P47" i="24" s="1"/>
  <c r="BF9" i="9"/>
  <c r="BO19" i="9"/>
  <c r="O35" i="23"/>
  <c r="P18" i="25"/>
  <c r="P20" i="25" s="1"/>
  <c r="BG16" i="9"/>
  <c r="BP18" i="9"/>
  <c r="BP7" i="9"/>
  <c r="P8" i="23"/>
  <c r="BO7" i="9"/>
  <c r="O8" i="23"/>
  <c r="BZ11" i="9"/>
  <c r="BE22" i="14"/>
  <c r="O8" i="25"/>
  <c r="Q16" i="25"/>
  <c r="G16" i="25" s="1"/>
  <c r="BO13" i="9"/>
  <c r="O26" i="18"/>
  <c r="O36" i="24"/>
  <c r="BG11" i="14"/>
  <c r="BO27" i="9"/>
  <c r="BF15" i="17"/>
  <c r="BO16" i="9"/>
  <c r="BP22" i="9"/>
  <c r="BY14" i="9"/>
  <c r="Q7" i="24"/>
  <c r="G7" i="24" s="1"/>
  <c r="AE8" i="39"/>
  <c r="AE9" i="39" s="1"/>
  <c r="BG9" i="14"/>
  <c r="Q27" i="23"/>
  <c r="Q29" i="23" s="1"/>
  <c r="BO15" i="9"/>
  <c r="BF9" i="28"/>
  <c r="O7" i="25"/>
  <c r="BE7" i="17"/>
  <c r="O52" i="24"/>
  <c r="BE28" i="9"/>
  <c r="O52" i="23"/>
  <c r="BG26" i="14"/>
  <c r="BZ23" i="9"/>
  <c r="BP27" i="9"/>
  <c r="Q17" i="29"/>
  <c r="BG17" i="14"/>
  <c r="BF23" i="9"/>
  <c r="Q36" i="24"/>
  <c r="Q38" i="24" s="1"/>
  <c r="P54" i="24"/>
  <c r="P56" i="24" s="1"/>
  <c r="BG19" i="14"/>
  <c r="BE12" i="17"/>
  <c r="O26" i="23"/>
  <c r="Q45" i="24"/>
  <c r="Q47" i="24" s="1"/>
  <c r="BG25" i="14"/>
  <c r="AE8" i="30"/>
  <c r="AE9" i="30" s="1"/>
  <c r="BF20" i="9"/>
  <c r="BQ11" i="9"/>
  <c r="P44" i="24"/>
  <c r="C44" i="24" s="1"/>
  <c r="BY9" i="9"/>
  <c r="BF13" i="14"/>
  <c r="P16" i="24"/>
  <c r="O17" i="29"/>
  <c r="BG9" i="28"/>
  <c r="BY26" i="9"/>
  <c r="BO11" i="9"/>
  <c r="Q7" i="25"/>
  <c r="G7" i="25" s="1"/>
  <c r="C7" i="25" s="1"/>
  <c r="BG7" i="17"/>
  <c r="O34" i="24"/>
  <c r="BE24" i="14"/>
  <c r="CA10" i="9"/>
  <c r="BO26" i="9"/>
  <c r="BE29" i="9"/>
  <c r="BF10" i="9"/>
  <c r="BY11" i="9"/>
  <c r="Q8" i="23"/>
  <c r="BQ7" i="9"/>
  <c r="BP25" i="9"/>
  <c r="BE9" i="17"/>
  <c r="CA13" i="9"/>
  <c r="BF9" i="17"/>
  <c r="O9" i="29"/>
  <c r="O13" i="29" s="1"/>
  <c r="BZ22" i="9"/>
  <c r="BQ19" i="9"/>
  <c r="Q35" i="23"/>
  <c r="CA22" i="9"/>
  <c r="BY21" i="9"/>
  <c r="BY13" i="9"/>
  <c r="BP11" i="9"/>
  <c r="BG12" i="17"/>
  <c r="BE15" i="28"/>
  <c r="O7" i="29"/>
  <c r="BP16" i="9"/>
  <c r="BF25" i="14"/>
  <c r="Q25" i="25"/>
  <c r="G25" i="25" s="1"/>
  <c r="C25" i="25" s="1"/>
  <c r="BG14" i="17"/>
  <c r="BO14" i="9"/>
  <c r="BF17" i="17"/>
  <c r="CA20" i="9"/>
  <c r="O17" i="18"/>
  <c r="CA11" i="9"/>
  <c r="BE14" i="9"/>
  <c r="P26" i="23"/>
  <c r="Q26" i="25"/>
  <c r="BO29" i="9"/>
  <c r="BF19" i="14"/>
  <c r="O9" i="24"/>
  <c r="BZ27" i="9"/>
  <c r="CA23" i="9"/>
  <c r="P17" i="29"/>
  <c r="BF13" i="28"/>
  <c r="P16" i="29"/>
  <c r="BP14" i="9"/>
  <c r="O8" i="24"/>
  <c r="BE13" i="9"/>
  <c r="BQ30" i="9"/>
  <c r="BG23" i="14"/>
  <c r="P8" i="25"/>
  <c r="BG13" i="14"/>
  <c r="Q16" i="24"/>
  <c r="G16" i="24" s="1"/>
  <c r="C16" i="24" s="1"/>
  <c r="P43" i="24"/>
  <c r="BE16" i="17"/>
  <c r="BY16" i="9"/>
  <c r="BZ7" i="9"/>
  <c r="P9" i="23"/>
  <c r="P11" i="23" s="1"/>
  <c r="BF8" i="14"/>
  <c r="BP19" i="9"/>
  <c r="P35" i="23"/>
  <c r="Q8" i="29"/>
  <c r="BE22" i="9"/>
  <c r="P34" i="24"/>
  <c r="BF24" i="14"/>
  <c r="O25" i="24"/>
  <c r="BE18" i="14"/>
  <c r="BF12" i="14"/>
  <c r="BY15" i="9"/>
  <c r="BE30" i="9"/>
  <c r="BE18" i="17"/>
  <c r="Q18" i="25"/>
  <c r="Q20" i="25" s="1"/>
  <c r="O18" i="23"/>
  <c r="BY12" i="9"/>
  <c r="BE26" i="9"/>
  <c r="BE8" i="9"/>
  <c r="Q16" i="29"/>
  <c r="G16" i="29" s="1"/>
  <c r="F78" i="27" s="1"/>
  <c r="BG13" i="28"/>
  <c r="BF22" i="9"/>
  <c r="BF10" i="14"/>
  <c r="P18" i="18"/>
  <c r="P20" i="18" s="1"/>
  <c r="BE11" i="14"/>
  <c r="Q17" i="25"/>
  <c r="BZ24" i="9"/>
  <c r="P45" i="23"/>
  <c r="P47" i="23" s="1"/>
  <c r="BQ9" i="9"/>
  <c r="BF16" i="28"/>
  <c r="BG24" i="14"/>
  <c r="Q34" i="24"/>
  <c r="G34" i="24" s="1"/>
  <c r="F39" i="27" s="1"/>
  <c r="O45" i="23"/>
  <c r="O47" i="23" s="1"/>
  <c r="BY24" i="9"/>
  <c r="BG11" i="17"/>
  <c r="BF21" i="9"/>
  <c r="BG18" i="9"/>
  <c r="CA16" i="9"/>
  <c r="P27" i="23"/>
  <c r="P29" i="23" s="1"/>
  <c r="C29" i="23" s="1"/>
  <c r="P36" i="24"/>
  <c r="P38" i="24" s="1"/>
  <c r="BF27" i="9"/>
  <c r="Q17" i="18"/>
  <c r="Q35" i="18" s="1"/>
  <c r="BZ25" i="9"/>
  <c r="P17" i="24"/>
  <c r="BF7" i="9"/>
  <c r="P7" i="23"/>
  <c r="BF23" i="14"/>
  <c r="BF15" i="28"/>
  <c r="P7" i="29"/>
  <c r="P25" i="23"/>
  <c r="BE25" i="9"/>
  <c r="O16" i="29"/>
  <c r="BE13" i="28"/>
  <c r="BF13" i="17"/>
  <c r="CA25" i="9"/>
  <c r="O8" i="29"/>
  <c r="BG12" i="14"/>
  <c r="BY10" i="9"/>
  <c r="O43" i="24"/>
  <c r="BE16" i="9"/>
  <c r="BQ16" i="9"/>
  <c r="CA21" i="9"/>
  <c r="BP15" i="9"/>
  <c r="BP24" i="9"/>
  <c r="P44" i="23"/>
  <c r="BE17" i="14"/>
  <c r="BZ8" i="9"/>
  <c r="BE21" i="9"/>
  <c r="BG7" i="14"/>
  <c r="BQ12" i="9"/>
  <c r="Q17" i="23"/>
  <c r="BF10" i="17"/>
  <c r="BO28" i="9"/>
  <c r="O53" i="23"/>
  <c r="BF30" i="9"/>
  <c r="BP20" i="9"/>
  <c r="BG27" i="14"/>
  <c r="Q17" i="24"/>
  <c r="BE9" i="16"/>
  <c r="BG9" i="9"/>
  <c r="BF11" i="17"/>
  <c r="P35" i="24"/>
  <c r="AD8" i="30"/>
  <c r="BG21" i="9"/>
  <c r="Q54" i="24"/>
  <c r="Q56" i="24" s="1"/>
  <c r="O7" i="24"/>
  <c r="AC8" i="39"/>
  <c r="AC9" i="39" s="1"/>
  <c r="BE9" i="14"/>
  <c r="BF18" i="14"/>
  <c r="P25" i="24"/>
  <c r="BE17" i="17"/>
  <c r="BG30" i="9"/>
  <c r="P26" i="25"/>
  <c r="O18" i="24"/>
  <c r="O20" i="24" s="1"/>
  <c r="J32" i="38"/>
  <c r="R32" i="27"/>
  <c r="J23" i="38"/>
  <c r="J24" i="38" s="1"/>
  <c r="J15" i="38" s="1"/>
  <c r="G27" i="25"/>
  <c r="N56" i="27" s="1"/>
  <c r="P13" i="29"/>
  <c r="P11" i="29"/>
  <c r="O45" i="18"/>
  <c r="C56" i="23"/>
  <c r="O45" i="25"/>
  <c r="O47" i="24"/>
  <c r="Q45" i="18"/>
  <c r="P30" i="35"/>
  <c r="P21" i="35"/>
  <c r="P45" i="25"/>
  <c r="F38" i="27"/>
  <c r="C25" i="24"/>
  <c r="F30" i="27"/>
  <c r="C16" i="18"/>
  <c r="F45" i="27"/>
  <c r="C7" i="23"/>
  <c r="F46" i="27"/>
  <c r="C16" i="23"/>
  <c r="R57" i="27"/>
  <c r="R12" i="27" s="1"/>
  <c r="AN12" i="27" s="1"/>
  <c r="J20" i="36"/>
  <c r="J23" i="36" s="1"/>
  <c r="J15" i="36" s="1"/>
  <c r="AF82" i="27"/>
  <c r="W19" i="27"/>
  <c r="AB82" i="27"/>
  <c r="V7" i="40"/>
  <c r="J16" i="40"/>
  <c r="O29" i="25"/>
  <c r="C27" i="25"/>
  <c r="P20" i="35"/>
  <c r="P29" i="35"/>
  <c r="D25" i="35"/>
  <c r="P34" i="35" s="1"/>
  <c r="O29" i="24"/>
  <c r="F47" i="27"/>
  <c r="C25" i="23"/>
  <c r="F41" i="27"/>
  <c r="C52" i="24"/>
  <c r="P35" i="18"/>
  <c r="O38" i="24"/>
  <c r="C52" i="23"/>
  <c r="F50" i="27"/>
  <c r="AE38" i="30"/>
  <c r="AE39" i="30" s="1"/>
  <c r="G27" i="18" l="1"/>
  <c r="C43" i="23"/>
  <c r="G53" i="24"/>
  <c r="J41" i="27" s="1"/>
  <c r="G44" i="23"/>
  <c r="J49" i="27" s="1"/>
  <c r="Q65" i="23"/>
  <c r="C18" i="23"/>
  <c r="G17" i="29"/>
  <c r="J78" i="27" s="1"/>
  <c r="O55" i="29"/>
  <c r="C20" i="18"/>
  <c r="Q36" i="18"/>
  <c r="G8" i="25"/>
  <c r="J54" i="27" s="1"/>
  <c r="Q38" i="18"/>
  <c r="C9" i="29"/>
  <c r="C27" i="18"/>
  <c r="G38" i="23"/>
  <c r="S48" i="27" s="1"/>
  <c r="K23" i="33" s="1"/>
  <c r="L23" i="33" s="1"/>
  <c r="C9" i="24"/>
  <c r="G9" i="24"/>
  <c r="K30" i="40" s="1"/>
  <c r="O36" i="18"/>
  <c r="O29" i="18"/>
  <c r="C29" i="18" s="1"/>
  <c r="G9" i="23"/>
  <c r="K30" i="33" s="1"/>
  <c r="L30" i="33" s="1"/>
  <c r="C38" i="23"/>
  <c r="C53" i="23"/>
  <c r="C38" i="24"/>
  <c r="G54" i="23"/>
  <c r="K35" i="33" s="1"/>
  <c r="L35" i="33" s="1"/>
  <c r="C9" i="23"/>
  <c r="G26" i="24"/>
  <c r="J38" i="27" s="1"/>
  <c r="G17" i="25"/>
  <c r="J55" i="27" s="1"/>
  <c r="C10" i="24"/>
  <c r="O11" i="24"/>
  <c r="C11" i="24" s="1"/>
  <c r="F54" i="27"/>
  <c r="C54" i="23"/>
  <c r="C55" i="23" s="1"/>
  <c r="C8" i="25"/>
  <c r="Q63" i="23"/>
  <c r="G63" i="23" s="1"/>
  <c r="C63" i="23" s="1"/>
  <c r="Q64" i="24"/>
  <c r="C8" i="24"/>
  <c r="O63" i="23"/>
  <c r="O34" i="18"/>
  <c r="G36" i="23"/>
  <c r="N48" i="27" s="1"/>
  <c r="C34" i="23"/>
  <c r="C18" i="25"/>
  <c r="C36" i="23"/>
  <c r="O47" i="25"/>
  <c r="C17" i="25"/>
  <c r="G35" i="23"/>
  <c r="J48" i="27" s="1"/>
  <c r="C53" i="24"/>
  <c r="C20" i="25"/>
  <c r="G20" i="18"/>
  <c r="S30" i="27" s="1"/>
  <c r="C11" i="23"/>
  <c r="P47" i="25"/>
  <c r="C26" i="24"/>
  <c r="P20" i="29"/>
  <c r="P58" i="29" s="1"/>
  <c r="G9" i="25"/>
  <c r="N54" i="27" s="1"/>
  <c r="G35" i="24"/>
  <c r="J39" i="27" s="1"/>
  <c r="C21" i="29"/>
  <c r="P54" i="29"/>
  <c r="O20" i="23"/>
  <c r="G20" i="23" s="1"/>
  <c r="F37" i="27"/>
  <c r="C46" i="24"/>
  <c r="P38" i="18"/>
  <c r="G18" i="18"/>
  <c r="N30" i="27" s="1"/>
  <c r="C44" i="23"/>
  <c r="C17" i="29"/>
  <c r="C17" i="18"/>
  <c r="G20" i="25"/>
  <c r="P36" i="18"/>
  <c r="O63" i="24"/>
  <c r="C34" i="24"/>
  <c r="O56" i="29"/>
  <c r="C12" i="29"/>
  <c r="G8" i="29"/>
  <c r="J77" i="27" s="1"/>
  <c r="O54" i="29"/>
  <c r="F56" i="27"/>
  <c r="P63" i="23"/>
  <c r="G18" i="23"/>
  <c r="K31" i="33" s="1"/>
  <c r="L31" i="33" s="1"/>
  <c r="P11" i="25"/>
  <c r="P49" i="25" s="1"/>
  <c r="C10" i="29"/>
  <c r="C18" i="18"/>
  <c r="C37" i="24"/>
  <c r="G9" i="29"/>
  <c r="K29" i="35" s="1"/>
  <c r="L29" i="35" s="1"/>
  <c r="Q64" i="23"/>
  <c r="G44" i="24"/>
  <c r="J40" i="27" s="1"/>
  <c r="Q45" i="25"/>
  <c r="G45" i="25" s="1"/>
  <c r="C45" i="25" s="1"/>
  <c r="G8" i="24"/>
  <c r="J36" i="27" s="1"/>
  <c r="O11" i="29"/>
  <c r="P46" i="25"/>
  <c r="C56" i="24"/>
  <c r="Q55" i="29"/>
  <c r="C35" i="23"/>
  <c r="G53" i="23"/>
  <c r="J50" i="27" s="1"/>
  <c r="O64" i="23"/>
  <c r="C18" i="24"/>
  <c r="G18" i="24"/>
  <c r="K31" i="40" s="1"/>
  <c r="C19" i="24"/>
  <c r="P63" i="24"/>
  <c r="Q67" i="24"/>
  <c r="C36" i="24"/>
  <c r="P64" i="24"/>
  <c r="G47" i="23"/>
  <c r="S49" i="27" s="1"/>
  <c r="K24" i="33" s="1"/>
  <c r="L24" i="33" s="1"/>
  <c r="Q46" i="25"/>
  <c r="O35" i="18"/>
  <c r="G35" i="18" s="1"/>
  <c r="J32" i="27" s="1"/>
  <c r="G8" i="23"/>
  <c r="J45" i="27" s="1"/>
  <c r="P67" i="24"/>
  <c r="O64" i="24"/>
  <c r="G26" i="23"/>
  <c r="J47" i="27" s="1"/>
  <c r="G17" i="23"/>
  <c r="J46" i="27" s="1"/>
  <c r="O46" i="25"/>
  <c r="C28" i="24"/>
  <c r="P65" i="23"/>
  <c r="O65" i="23"/>
  <c r="C43" i="24"/>
  <c r="F40" i="27"/>
  <c r="P60" i="29"/>
  <c r="P62" i="29" s="1"/>
  <c r="G27" i="23"/>
  <c r="K32" i="33" s="1"/>
  <c r="L32" i="33" s="1"/>
  <c r="C17" i="24"/>
  <c r="C27" i="23"/>
  <c r="C28" i="23" s="1"/>
  <c r="Q54" i="29"/>
  <c r="G54" i="29" s="1"/>
  <c r="C54" i="29" s="1"/>
  <c r="G45" i="23"/>
  <c r="N49" i="27" s="1"/>
  <c r="C47" i="23"/>
  <c r="G36" i="24"/>
  <c r="K33" i="40" s="1"/>
  <c r="L33" i="40" s="1"/>
  <c r="P56" i="29"/>
  <c r="G17" i="18"/>
  <c r="J30" i="27" s="1"/>
  <c r="P45" i="18"/>
  <c r="P34" i="18" s="1"/>
  <c r="AD9" i="30"/>
  <c r="C9" i="25"/>
  <c r="C7" i="29"/>
  <c r="F77" i="27"/>
  <c r="F82" i="27" s="1"/>
  <c r="F31" i="27"/>
  <c r="C25" i="18"/>
  <c r="C26" i="18"/>
  <c r="G17" i="24"/>
  <c r="J37" i="27" s="1"/>
  <c r="C17" i="23"/>
  <c r="C8" i="23"/>
  <c r="P55" i="29"/>
  <c r="F55" i="27"/>
  <c r="C16" i="25"/>
  <c r="C27" i="24"/>
  <c r="Q47" i="25"/>
  <c r="C16" i="29"/>
  <c r="G26" i="25"/>
  <c r="J56" i="27" s="1"/>
  <c r="G47" i="24"/>
  <c r="K24" i="40" s="1"/>
  <c r="L24" i="40" s="1"/>
  <c r="Q65" i="24"/>
  <c r="G27" i="24"/>
  <c r="K32" i="40" s="1"/>
  <c r="Q49" i="25"/>
  <c r="G29" i="23"/>
  <c r="S47" i="27" s="1"/>
  <c r="K22" i="33" s="1"/>
  <c r="L22" i="33" s="1"/>
  <c r="G26" i="18"/>
  <c r="J31" i="27" s="1"/>
  <c r="C35" i="24"/>
  <c r="C45" i="23"/>
  <c r="C18" i="29"/>
  <c r="C26" i="25"/>
  <c r="P64" i="23"/>
  <c r="J16" i="38"/>
  <c r="V7" i="38"/>
  <c r="Q11" i="29"/>
  <c r="Q13" i="29"/>
  <c r="Q56" i="29"/>
  <c r="Q63" i="24"/>
  <c r="C54" i="24"/>
  <c r="C45" i="24"/>
  <c r="O65" i="24"/>
  <c r="G56" i="24"/>
  <c r="K25" i="40" s="1"/>
  <c r="S41" i="27" s="1"/>
  <c r="C26" i="23"/>
  <c r="Q20" i="29"/>
  <c r="Q22" i="29"/>
  <c r="P65" i="24"/>
  <c r="C8" i="29"/>
  <c r="C55" i="24"/>
  <c r="P67" i="23"/>
  <c r="G54" i="24"/>
  <c r="K35" i="40" s="1"/>
  <c r="N41" i="27" s="1"/>
  <c r="G45" i="24"/>
  <c r="K34" i="40" s="1"/>
  <c r="L34" i="40" s="1"/>
  <c r="N50" i="27"/>
  <c r="K29" i="36"/>
  <c r="L29" i="36" s="1"/>
  <c r="G18" i="25"/>
  <c r="N55" i="27" s="1"/>
  <c r="G18" i="29"/>
  <c r="K30" i="35" s="1"/>
  <c r="L30" i="35" s="1"/>
  <c r="O22" i="29"/>
  <c r="C19" i="29"/>
  <c r="O20" i="29"/>
  <c r="N45" i="27"/>
  <c r="C47" i="24"/>
  <c r="G29" i="24"/>
  <c r="C29" i="24"/>
  <c r="K30" i="38"/>
  <c r="L30" i="38" s="1"/>
  <c r="N31" i="27"/>
  <c r="G20" i="24"/>
  <c r="C20" i="24"/>
  <c r="G29" i="18"/>
  <c r="C7" i="24"/>
  <c r="F36" i="27"/>
  <c r="G63" i="24"/>
  <c r="G29" i="25"/>
  <c r="C29" i="25"/>
  <c r="C28" i="25" s="1"/>
  <c r="O49" i="25"/>
  <c r="V7" i="36"/>
  <c r="J16" i="36"/>
  <c r="G45" i="18"/>
  <c r="C45" i="18" s="1"/>
  <c r="Q34" i="18"/>
  <c r="G34" i="18" s="1"/>
  <c r="AB19" i="27"/>
  <c r="AF19" i="27"/>
  <c r="Q67" i="23"/>
  <c r="G11" i="23"/>
  <c r="G38" i="24"/>
  <c r="F51" i="27"/>
  <c r="G55" i="23" l="1"/>
  <c r="K21" i="38"/>
  <c r="L21" i="38" s="1"/>
  <c r="L34" i="35"/>
  <c r="J82" i="27"/>
  <c r="N77" i="27"/>
  <c r="O38" i="18"/>
  <c r="O37" i="18" s="1"/>
  <c r="J57" i="27"/>
  <c r="C36" i="18"/>
  <c r="Q37" i="18"/>
  <c r="G11" i="29"/>
  <c r="S77" i="27" s="1"/>
  <c r="K20" i="35" s="1"/>
  <c r="L20" i="35" s="1"/>
  <c r="K27" i="36"/>
  <c r="C37" i="23"/>
  <c r="C28" i="18"/>
  <c r="G47" i="25"/>
  <c r="C10" i="23"/>
  <c r="G36" i="18"/>
  <c r="N32" i="27" s="1"/>
  <c r="N33" i="27" s="1"/>
  <c r="P37" i="18"/>
  <c r="G11" i="25"/>
  <c r="S54" i="27" s="1"/>
  <c r="K20" i="36" s="1"/>
  <c r="L20" i="36" s="1"/>
  <c r="G37" i="23"/>
  <c r="K33" i="33"/>
  <c r="L33" i="33" s="1"/>
  <c r="G28" i="23"/>
  <c r="L25" i="40"/>
  <c r="K29" i="38"/>
  <c r="L29" i="38" s="1"/>
  <c r="C35" i="18"/>
  <c r="G11" i="24"/>
  <c r="K20" i="40" s="1"/>
  <c r="S36" i="27" s="1"/>
  <c r="N39" i="27"/>
  <c r="O67" i="24"/>
  <c r="G67" i="24" s="1"/>
  <c r="G19" i="25"/>
  <c r="C19" i="25"/>
  <c r="S55" i="27"/>
  <c r="K21" i="36" s="1"/>
  <c r="L21" i="36" s="1"/>
  <c r="S40" i="27"/>
  <c r="C20" i="23"/>
  <c r="C19" i="23" s="1"/>
  <c r="O67" i="23"/>
  <c r="G67" i="23" s="1"/>
  <c r="G64" i="23"/>
  <c r="F42" i="27"/>
  <c r="N46" i="27"/>
  <c r="C64" i="24"/>
  <c r="K28" i="36"/>
  <c r="L28" i="36" s="1"/>
  <c r="C46" i="25"/>
  <c r="C65" i="24"/>
  <c r="C11" i="25"/>
  <c r="C10" i="25" s="1"/>
  <c r="C63" i="24"/>
  <c r="N47" i="27"/>
  <c r="G56" i="29"/>
  <c r="C46" i="23"/>
  <c r="G46" i="25"/>
  <c r="J51" i="27"/>
  <c r="J42" i="27"/>
  <c r="F57" i="27"/>
  <c r="G55" i="29"/>
  <c r="C56" i="29"/>
  <c r="G46" i="23"/>
  <c r="K34" i="33"/>
  <c r="L34" i="33" s="1"/>
  <c r="C59" i="29"/>
  <c r="C66" i="24"/>
  <c r="C57" i="29"/>
  <c r="C64" i="23"/>
  <c r="K34" i="35"/>
  <c r="C65" i="23"/>
  <c r="J33" i="27"/>
  <c r="L35" i="40"/>
  <c r="G65" i="24"/>
  <c r="C47" i="25"/>
  <c r="G64" i="24"/>
  <c r="C11" i="29"/>
  <c r="G65" i="23"/>
  <c r="N40" i="27"/>
  <c r="G13" i="29"/>
  <c r="X77" i="27" s="1"/>
  <c r="Q60" i="29"/>
  <c r="Q62" i="29" s="1"/>
  <c r="N78" i="27"/>
  <c r="N82" i="27" s="1"/>
  <c r="N19" i="27" s="1"/>
  <c r="Q58" i="29"/>
  <c r="O58" i="29"/>
  <c r="C20" i="29"/>
  <c r="G20" i="29"/>
  <c r="S78" i="27" s="1"/>
  <c r="K21" i="35" s="1"/>
  <c r="L21" i="35" s="1"/>
  <c r="L25" i="35" s="1"/>
  <c r="C55" i="29"/>
  <c r="G22" i="29"/>
  <c r="X78" i="27" s="1"/>
  <c r="O60" i="29"/>
  <c r="C22" i="29"/>
  <c r="C13" i="29"/>
  <c r="K36" i="40"/>
  <c r="N57" i="27"/>
  <c r="K21" i="40"/>
  <c r="L21" i="40" s="1"/>
  <c r="L32" i="40"/>
  <c r="N38" i="27"/>
  <c r="K23" i="40"/>
  <c r="S39" i="27" s="1"/>
  <c r="K22" i="40"/>
  <c r="S38" i="27" s="1"/>
  <c r="N36" i="27"/>
  <c r="L30" i="40"/>
  <c r="N37" i="27"/>
  <c r="L31" i="40"/>
  <c r="C67" i="24"/>
  <c r="L27" i="36"/>
  <c r="G49" i="25"/>
  <c r="C49" i="25"/>
  <c r="G28" i="18"/>
  <c r="K22" i="38"/>
  <c r="L22" i="38" s="1"/>
  <c r="S31" i="27"/>
  <c r="G19" i="23"/>
  <c r="S46" i="27"/>
  <c r="K21" i="33" s="1"/>
  <c r="L21" i="33" s="1"/>
  <c r="F32" i="27"/>
  <c r="F33" i="27" s="1"/>
  <c r="C34" i="18"/>
  <c r="S56" i="27"/>
  <c r="G28" i="25"/>
  <c r="S45" i="27"/>
  <c r="G10" i="23"/>
  <c r="G38" i="18" l="1"/>
  <c r="C38" i="18"/>
  <c r="C37" i="18" s="1"/>
  <c r="G48" i="25"/>
  <c r="L30" i="36"/>
  <c r="K31" i="38"/>
  <c r="G10" i="25"/>
  <c r="N51" i="27"/>
  <c r="N11" i="27" s="1"/>
  <c r="K30" i="36"/>
  <c r="C67" i="23"/>
  <c r="K36" i="33"/>
  <c r="L36" i="33" s="1"/>
  <c r="AG77" i="27"/>
  <c r="S82" i="27"/>
  <c r="S19" i="27" s="1"/>
  <c r="AO19" i="27" s="1"/>
  <c r="O82" i="27"/>
  <c r="G66" i="23"/>
  <c r="K25" i="35"/>
  <c r="K15" i="35" s="1"/>
  <c r="G58" i="29"/>
  <c r="C58" i="29"/>
  <c r="O62" i="29"/>
  <c r="C60" i="29"/>
  <c r="G60" i="29"/>
  <c r="E21" i="35"/>
  <c r="AC78" i="27"/>
  <c r="AG78" i="27"/>
  <c r="AC77" i="27"/>
  <c r="E20" i="35"/>
  <c r="X82" i="27"/>
  <c r="S37" i="27"/>
  <c r="S42" i="27" s="1"/>
  <c r="N42" i="27"/>
  <c r="O42" i="27" s="1"/>
  <c r="L23" i="40"/>
  <c r="L22" i="40"/>
  <c r="K26" i="40"/>
  <c r="K15" i="40" s="1"/>
  <c r="W7" i="40" s="1"/>
  <c r="L20" i="40"/>
  <c r="L36" i="40"/>
  <c r="N12" i="27"/>
  <c r="O57" i="27"/>
  <c r="C48" i="25"/>
  <c r="K32" i="38"/>
  <c r="L31" i="38"/>
  <c r="L32" i="38" s="1"/>
  <c r="N9" i="27"/>
  <c r="O33" i="27"/>
  <c r="S32" i="27"/>
  <c r="K23" i="38"/>
  <c r="L23" i="38" s="1"/>
  <c r="L24" i="38" s="1"/>
  <c r="G37" i="18"/>
  <c r="K20" i="33"/>
  <c r="S51" i="27"/>
  <c r="S11" i="27" s="1"/>
  <c r="AO11" i="27" s="1"/>
  <c r="K22" i="36"/>
  <c r="S57" i="27"/>
  <c r="S12" i="27" s="1"/>
  <c r="AO12" i="27" s="1"/>
  <c r="C66" i="23"/>
  <c r="O51" i="27" l="1"/>
  <c r="AG82" i="27"/>
  <c r="T82" i="27"/>
  <c r="Y82" i="27"/>
  <c r="Q21" i="35"/>
  <c r="Q30" i="35"/>
  <c r="F21" i="35"/>
  <c r="R30" i="35" s="1"/>
  <c r="X19" i="27"/>
  <c r="AC82" i="27"/>
  <c r="E25" i="35"/>
  <c r="Q34" i="35" s="1"/>
  <c r="Q29" i="35"/>
  <c r="Q20" i="35"/>
  <c r="W7" i="35"/>
  <c r="L15" i="35"/>
  <c r="K16" i="35"/>
  <c r="L26" i="40"/>
  <c r="N10" i="27"/>
  <c r="T51" i="27"/>
  <c r="L20" i="33"/>
  <c r="K26" i="33"/>
  <c r="L22" i="36"/>
  <c r="L23" i="36" s="1"/>
  <c r="K23" i="36"/>
  <c r="K15" i="36" s="1"/>
  <c r="T42" i="27"/>
  <c r="S10" i="27"/>
  <c r="AO10" i="27" s="1"/>
  <c r="T57" i="27"/>
  <c r="K24" i="38"/>
  <c r="K15" i="38" s="1"/>
  <c r="L15" i="40"/>
  <c r="L16" i="40" s="1"/>
  <c r="K16" i="40"/>
  <c r="K14" i="20"/>
  <c r="J14" i="20"/>
  <c r="K15" i="20"/>
  <c r="J15" i="20"/>
  <c r="K12" i="20"/>
  <c r="J12" i="20"/>
  <c r="L11" i="20"/>
  <c r="X7" i="35" l="1"/>
  <c r="L16" i="35"/>
  <c r="AC19" i="27"/>
  <c r="AG19" i="27"/>
  <c r="W7" i="38"/>
  <c r="K16" i="38"/>
  <c r="L15" i="38"/>
  <c r="K16" i="36"/>
  <c r="L15" i="36"/>
  <c r="W7" i="36"/>
  <c r="K15" i="33"/>
  <c r="L26" i="33"/>
  <c r="X7" i="40"/>
  <c r="AS14" i="27"/>
  <c r="AQ15" i="27"/>
  <c r="AR15" i="27"/>
  <c r="AR18" i="27"/>
  <c r="AQ18" i="27"/>
  <c r="V71" i="27"/>
  <c r="AQ17" i="27"/>
  <c r="AR17" i="27"/>
  <c r="W71" i="27"/>
  <c r="L13" i="20"/>
  <c r="S37" i="20" s="1"/>
  <c r="L17" i="20"/>
  <c r="J7" i="20"/>
  <c r="AB7" i="20" s="1"/>
  <c r="J17" i="20"/>
  <c r="K11" i="20"/>
  <c r="Q11" i="20" s="1"/>
  <c r="O35" i="20" s="1"/>
  <c r="L12" i="20"/>
  <c r="L15" i="20"/>
  <c r="R15" i="20" s="1"/>
  <c r="L14" i="20"/>
  <c r="AC14" i="20"/>
  <c r="Q38" i="20" s="1"/>
  <c r="F60" i="20" s="1"/>
  <c r="N38" i="20"/>
  <c r="W14" i="20"/>
  <c r="P38" i="20" s="1"/>
  <c r="Q14" i="20"/>
  <c r="O38" i="20" s="1"/>
  <c r="I31" i="20"/>
  <c r="L7" i="20"/>
  <c r="J11" i="20"/>
  <c r="Q12" i="20"/>
  <c r="O36" i="20" s="1"/>
  <c r="AC12" i="20"/>
  <c r="Q36" i="20" s="1"/>
  <c r="F58" i="20" s="1"/>
  <c r="W12" i="20"/>
  <c r="P36" i="20" s="1"/>
  <c r="N36" i="20"/>
  <c r="W15" i="20"/>
  <c r="P39" i="20" s="1"/>
  <c r="N39" i="20"/>
  <c r="AC15" i="20"/>
  <c r="Q39" i="20" s="1"/>
  <c r="F61" i="20" s="1"/>
  <c r="Q15" i="20"/>
  <c r="O39" i="20" s="1"/>
  <c r="J13" i="20"/>
  <c r="AC11" i="20"/>
  <c r="W11" i="20"/>
  <c r="I12" i="20"/>
  <c r="I15" i="20"/>
  <c r="I14" i="20"/>
  <c r="K7" i="20"/>
  <c r="I11" i="20"/>
  <c r="K13" i="20"/>
  <c r="K17" i="20"/>
  <c r="R11" i="20"/>
  <c r="T35" i="20" s="1"/>
  <c r="AD11" i="20"/>
  <c r="X11" i="20"/>
  <c r="S35" i="20"/>
  <c r="P12" i="20"/>
  <c r="J36" i="20" s="1"/>
  <c r="AB12" i="20"/>
  <c r="L36" i="20" s="1"/>
  <c r="E58" i="20" s="1"/>
  <c r="V12" i="20"/>
  <c r="K36" i="20" s="1"/>
  <c r="I36" i="20"/>
  <c r="AB15" i="20"/>
  <c r="L39" i="20" s="1"/>
  <c r="E61" i="20" s="1"/>
  <c r="V15" i="20"/>
  <c r="K39" i="20" s="1"/>
  <c r="P15" i="20"/>
  <c r="J39" i="20" s="1"/>
  <c r="I39" i="20"/>
  <c r="V14" i="20"/>
  <c r="K38" i="20" s="1"/>
  <c r="AB14" i="20"/>
  <c r="L38" i="20" s="1"/>
  <c r="E60" i="20" s="1"/>
  <c r="P14" i="20"/>
  <c r="J38" i="20" s="1"/>
  <c r="I38" i="20"/>
  <c r="I7" i="20"/>
  <c r="I13" i="20"/>
  <c r="I17" i="20"/>
  <c r="I5" i="20"/>
  <c r="K16" i="20"/>
  <c r="I8" i="20"/>
  <c r="L8" i="20"/>
  <c r="L16" i="36" l="1"/>
  <c r="X7" i="36"/>
  <c r="W7" i="33"/>
  <c r="L15" i="33"/>
  <c r="K16" i="33"/>
  <c r="X7" i="38"/>
  <c r="L16" i="38"/>
  <c r="W10" i="36"/>
  <c r="W11" i="36"/>
  <c r="W64" i="27"/>
  <c r="AD13" i="20"/>
  <c r="V37" i="20" s="1"/>
  <c r="G59" i="20" s="1"/>
  <c r="N35" i="20"/>
  <c r="AS20" i="27"/>
  <c r="W18" i="27"/>
  <c r="AF74" i="27"/>
  <c r="AS16" i="27"/>
  <c r="AQ16" i="27"/>
  <c r="AQ14" i="27"/>
  <c r="X71" i="27"/>
  <c r="AS17" i="27"/>
  <c r="W17" i="27"/>
  <c r="AF71" i="27"/>
  <c r="AF64" i="27"/>
  <c r="W15" i="27"/>
  <c r="S41" i="20"/>
  <c r="AS11" i="27"/>
  <c r="E7" i="33"/>
  <c r="AS18" i="27"/>
  <c r="AR19" i="27"/>
  <c r="D7" i="35"/>
  <c r="R17" i="20"/>
  <c r="T41" i="20" s="1"/>
  <c r="AS15" i="27"/>
  <c r="AE64" i="27"/>
  <c r="AD17" i="20"/>
  <c r="V41" i="20" s="1"/>
  <c r="G63" i="20" s="1"/>
  <c r="AR14" i="27"/>
  <c r="AE71" i="27"/>
  <c r="V17" i="27"/>
  <c r="AR11" i="27"/>
  <c r="D7" i="33"/>
  <c r="AR20" i="27"/>
  <c r="X17" i="20"/>
  <c r="U41" i="20" s="1"/>
  <c r="AQ20" i="27"/>
  <c r="X14" i="27"/>
  <c r="AG61" i="27"/>
  <c r="AS12" i="27"/>
  <c r="E7" i="36"/>
  <c r="AR16" i="27"/>
  <c r="X13" i="20"/>
  <c r="AQ11" i="27"/>
  <c r="C7" i="33"/>
  <c r="AE74" i="27"/>
  <c r="V18" i="27"/>
  <c r="L31" i="20"/>
  <c r="E53" i="20" s="1"/>
  <c r="M77" i="24" s="1"/>
  <c r="X15" i="20"/>
  <c r="U39" i="20" s="1"/>
  <c r="S36" i="20"/>
  <c r="X14" i="20"/>
  <c r="U38" i="20" s="1"/>
  <c r="V17" i="20"/>
  <c r="K41" i="20" s="1"/>
  <c r="P7" i="20"/>
  <c r="V7" i="20"/>
  <c r="S39" i="20"/>
  <c r="R13" i="20"/>
  <c r="T37" i="20" s="1"/>
  <c r="AD12" i="20"/>
  <c r="V36" i="20" s="1"/>
  <c r="G58" i="20" s="1"/>
  <c r="I41" i="20"/>
  <c r="R12" i="20"/>
  <c r="T36" i="20" s="1"/>
  <c r="X12" i="20"/>
  <c r="U36" i="20" s="1"/>
  <c r="K18" i="20"/>
  <c r="N42" i="20" s="1"/>
  <c r="AD15" i="20"/>
  <c r="V39" i="20" s="1"/>
  <c r="G61" i="20" s="1"/>
  <c r="P17" i="20"/>
  <c r="J41" i="20" s="1"/>
  <c r="AB17" i="20"/>
  <c r="L41" i="20" s="1"/>
  <c r="E63" i="20" s="1"/>
  <c r="S38" i="20"/>
  <c r="R14" i="20"/>
  <c r="T38" i="20" s="1"/>
  <c r="AD14" i="20"/>
  <c r="V38" i="20" s="1"/>
  <c r="G60" i="20" s="1"/>
  <c r="I16" i="20"/>
  <c r="D40" i="20" s="1"/>
  <c r="P11" i="20"/>
  <c r="V11" i="20"/>
  <c r="AB11" i="20"/>
  <c r="I35" i="20"/>
  <c r="T32" i="20"/>
  <c r="AD8" i="20"/>
  <c r="V32" i="20" s="1"/>
  <c r="G54" i="20" s="1"/>
  <c r="U32" i="20"/>
  <c r="S32" i="20"/>
  <c r="X7" i="20"/>
  <c r="AD7" i="20"/>
  <c r="R7" i="20"/>
  <c r="S31" i="20"/>
  <c r="M68" i="29"/>
  <c r="J77" i="23"/>
  <c r="U8" i="20"/>
  <c r="AA8" i="20"/>
  <c r="D32" i="20"/>
  <c r="O8" i="20"/>
  <c r="Q17" i="20"/>
  <c r="W17" i="20"/>
  <c r="P41" i="20" s="1"/>
  <c r="N41" i="20"/>
  <c r="AC17" i="20"/>
  <c r="T39" i="20"/>
  <c r="P35" i="20"/>
  <c r="W13" i="20"/>
  <c r="P37" i="20" s="1"/>
  <c r="N37" i="20"/>
  <c r="AC13" i="20"/>
  <c r="Q37" i="20" s="1"/>
  <c r="F59" i="20" s="1"/>
  <c r="Q13" i="20"/>
  <c r="Q35" i="20"/>
  <c r="F57" i="20" s="1"/>
  <c r="K5" i="20"/>
  <c r="U17" i="20"/>
  <c r="AA17" i="20"/>
  <c r="D41" i="20"/>
  <c r="O17" i="20"/>
  <c r="M17" i="20"/>
  <c r="D35" i="20"/>
  <c r="M11" i="20"/>
  <c r="O11" i="20"/>
  <c r="U11" i="20"/>
  <c r="AA11" i="20"/>
  <c r="U37" i="20"/>
  <c r="Q16" i="20"/>
  <c r="N40" i="20"/>
  <c r="AC16" i="20"/>
  <c r="Q40" i="20" s="1"/>
  <c r="F62" i="20" s="1"/>
  <c r="W16" i="20"/>
  <c r="U13" i="20"/>
  <c r="F37" i="20" s="1"/>
  <c r="AA13" i="20"/>
  <c r="D37" i="20"/>
  <c r="O13" i="20"/>
  <c r="M13" i="20"/>
  <c r="U35" i="20"/>
  <c r="W7" i="20"/>
  <c r="N31" i="20"/>
  <c r="AC7" i="20"/>
  <c r="Q31" i="20" s="1"/>
  <c r="F53" i="20" s="1"/>
  <c r="Q7" i="20"/>
  <c r="D38" i="20"/>
  <c r="AA14" i="20"/>
  <c r="U14" i="20"/>
  <c r="O14" i="20"/>
  <c r="M14" i="20"/>
  <c r="U5" i="20"/>
  <c r="D29" i="20"/>
  <c r="AA5" i="20"/>
  <c r="O5" i="20"/>
  <c r="AA7" i="20"/>
  <c r="M7" i="20"/>
  <c r="O7" i="20"/>
  <c r="D31" i="20"/>
  <c r="U7" i="20"/>
  <c r="U15" i="20"/>
  <c r="D39" i="20"/>
  <c r="AA15" i="20"/>
  <c r="M15" i="20"/>
  <c r="O15" i="20"/>
  <c r="J6" i="20"/>
  <c r="V35" i="20"/>
  <c r="G57" i="20" s="1"/>
  <c r="M12" i="20"/>
  <c r="O12" i="20"/>
  <c r="U12" i="20"/>
  <c r="AA12" i="20"/>
  <c r="D36" i="20"/>
  <c r="P13" i="20"/>
  <c r="J37" i="20" s="1"/>
  <c r="AB13" i="20"/>
  <c r="L37" i="20" s="1"/>
  <c r="E59" i="20" s="1"/>
  <c r="I37" i="20"/>
  <c r="V13" i="20"/>
  <c r="K37" i="20" s="1"/>
  <c r="J16" i="20"/>
  <c r="L16" i="20"/>
  <c r="K8" i="20"/>
  <c r="L6" i="20"/>
  <c r="I6" i="20"/>
  <c r="I9" i="20" s="1"/>
  <c r="J5" i="20"/>
  <c r="J8" i="20"/>
  <c r="K6" i="20"/>
  <c r="L5" i="20"/>
  <c r="X7" i="33" l="1"/>
  <c r="L16" i="33"/>
  <c r="X64" i="27"/>
  <c r="AV19" i="27"/>
  <c r="I18" i="20"/>
  <c r="M59" i="18"/>
  <c r="M59" i="25"/>
  <c r="AE85" i="27"/>
  <c r="V20" i="27"/>
  <c r="AV15" i="27"/>
  <c r="AF15" i="27"/>
  <c r="AB15" i="27"/>
  <c r="P7" i="35"/>
  <c r="V9" i="35"/>
  <c r="V16" i="27"/>
  <c r="AE68" i="27"/>
  <c r="AF68" i="27"/>
  <c r="W16" i="27"/>
  <c r="W14" i="27"/>
  <c r="AF61" i="27"/>
  <c r="X16" i="27"/>
  <c r="AG68" i="27"/>
  <c r="AS19" i="27"/>
  <c r="E7" i="35"/>
  <c r="O31" i="20"/>
  <c r="D9" i="33"/>
  <c r="T31" i="20"/>
  <c r="E9" i="33"/>
  <c r="AV17" i="27"/>
  <c r="AB17" i="27"/>
  <c r="AF17" i="27"/>
  <c r="O40" i="20"/>
  <c r="D9" i="35"/>
  <c r="C7" i="35"/>
  <c r="AQ19" i="27"/>
  <c r="E10" i="36"/>
  <c r="Q7" i="36"/>
  <c r="E13" i="36"/>
  <c r="W9" i="36"/>
  <c r="W20" i="27"/>
  <c r="AF85" i="27"/>
  <c r="X18" i="27"/>
  <c r="AG74" i="27"/>
  <c r="AS9" i="27"/>
  <c r="E7" i="38"/>
  <c r="AR9" i="27"/>
  <c r="D7" i="38"/>
  <c r="P40" i="20"/>
  <c r="D12" i="35"/>
  <c r="AR10" i="27"/>
  <c r="D7" i="40"/>
  <c r="U31" i="20"/>
  <c r="E12" i="33"/>
  <c r="AU18" i="27"/>
  <c r="AA18" i="27"/>
  <c r="AE18" i="27"/>
  <c r="P7" i="33"/>
  <c r="V9" i="33"/>
  <c r="AU15" i="27"/>
  <c r="AA15" i="27"/>
  <c r="AE15" i="27"/>
  <c r="Q7" i="33"/>
  <c r="W9" i="33"/>
  <c r="X17" i="27"/>
  <c r="AG71" i="27"/>
  <c r="AV18" i="27"/>
  <c r="AF18" i="27"/>
  <c r="AB18" i="27"/>
  <c r="E7" i="40"/>
  <c r="AS10" i="27"/>
  <c r="P31" i="20"/>
  <c r="D12" i="33"/>
  <c r="K31" i="20"/>
  <c r="C12" i="33"/>
  <c r="X15" i="27"/>
  <c r="AG64" i="27"/>
  <c r="X20" i="27"/>
  <c r="AG85" i="27"/>
  <c r="D7" i="36"/>
  <c r="AR12" i="27"/>
  <c r="AQ12" i="27"/>
  <c r="C7" i="36"/>
  <c r="C7" i="40"/>
  <c r="AQ10" i="27"/>
  <c r="C7" i="38"/>
  <c r="AQ9" i="27"/>
  <c r="J31" i="20"/>
  <c r="C9" i="33"/>
  <c r="O7" i="33"/>
  <c r="F7" i="33"/>
  <c r="U9" i="33"/>
  <c r="AW14" i="27"/>
  <c r="AG14" i="27"/>
  <c r="AC14" i="27"/>
  <c r="AU17" i="27"/>
  <c r="AA17" i="27"/>
  <c r="AE17" i="27"/>
  <c r="V14" i="27"/>
  <c r="AE61" i="27"/>
  <c r="V31" i="20"/>
  <c r="G53" i="20" s="1"/>
  <c r="M70" i="29" s="1"/>
  <c r="U16" i="20"/>
  <c r="O16" i="20"/>
  <c r="E40" i="20" s="1"/>
  <c r="M16" i="20"/>
  <c r="AA16" i="20"/>
  <c r="D33" i="20"/>
  <c r="I20" i="20"/>
  <c r="D44" i="20" s="1"/>
  <c r="X5" i="20"/>
  <c r="E12" i="40" s="1"/>
  <c r="S29" i="20"/>
  <c r="AD5" i="20"/>
  <c r="R5" i="20"/>
  <c r="E9" i="40" s="1"/>
  <c r="L9" i="20"/>
  <c r="F36" i="20"/>
  <c r="Y12" i="20"/>
  <c r="G38" i="20"/>
  <c r="D60" i="20" s="1"/>
  <c r="AE14" i="20"/>
  <c r="W6" i="20"/>
  <c r="AC6" i="20"/>
  <c r="Q30" i="20" s="1"/>
  <c r="F52" i="20" s="1"/>
  <c r="N30" i="20"/>
  <c r="Q6" i="20"/>
  <c r="X6" i="20"/>
  <c r="AD6" i="20"/>
  <c r="R6" i="20"/>
  <c r="E9" i="38" s="1"/>
  <c r="S30" i="20"/>
  <c r="E36" i="20"/>
  <c r="S12" i="20"/>
  <c r="F40" i="20"/>
  <c r="F39" i="20"/>
  <c r="Y15" i="20"/>
  <c r="E29" i="20"/>
  <c r="S13" i="20"/>
  <c r="E37" i="20"/>
  <c r="Q18" i="20"/>
  <c r="O42" i="20" s="1"/>
  <c r="O37" i="20"/>
  <c r="G32" i="20"/>
  <c r="D54" i="20" s="1"/>
  <c r="N58" i="25" s="1"/>
  <c r="N70" i="29"/>
  <c r="O70" i="29" s="1"/>
  <c r="N79" i="23"/>
  <c r="O79" i="23" s="1"/>
  <c r="N79" i="24"/>
  <c r="O79" i="24" s="1"/>
  <c r="N61" i="18"/>
  <c r="O61" i="18" s="1"/>
  <c r="AB8" i="20"/>
  <c r="L32" i="20" s="1"/>
  <c r="E54" i="20" s="1"/>
  <c r="P8" i="20"/>
  <c r="S8" i="20" s="1"/>
  <c r="V8" i="20"/>
  <c r="I32" i="20"/>
  <c r="AC8" i="20"/>
  <c r="Q32" i="20" s="1"/>
  <c r="F54" i="20" s="1"/>
  <c r="N60" i="25" s="1"/>
  <c r="N32" i="20"/>
  <c r="Q8" i="20"/>
  <c r="W8" i="20"/>
  <c r="F31" i="20"/>
  <c r="Y7" i="20"/>
  <c r="G29" i="20"/>
  <c r="D51" i="20" s="1"/>
  <c r="Y13" i="20"/>
  <c r="S17" i="20"/>
  <c r="E41" i="20"/>
  <c r="F32" i="20"/>
  <c r="X16" i="20"/>
  <c r="E12" i="35" s="1"/>
  <c r="AD16" i="20"/>
  <c r="S40" i="20"/>
  <c r="R16" i="20"/>
  <c r="E9" i="35" s="1"/>
  <c r="L18" i="20"/>
  <c r="S42" i="20" s="1"/>
  <c r="M60" i="25"/>
  <c r="M78" i="24"/>
  <c r="M69" i="29"/>
  <c r="J78" i="23"/>
  <c r="M60" i="18"/>
  <c r="G37" i="20"/>
  <c r="D59" i="20" s="1"/>
  <c r="AE13" i="20"/>
  <c r="D42" i="20"/>
  <c r="J79" i="23"/>
  <c r="V16" i="20"/>
  <c r="AB16" i="20"/>
  <c r="P16" i="20"/>
  <c r="C9" i="35" s="1"/>
  <c r="I40" i="20"/>
  <c r="G40" i="20"/>
  <c r="D62" i="20" s="1"/>
  <c r="S7" i="20"/>
  <c r="E31" i="20"/>
  <c r="F29" i="20"/>
  <c r="G35" i="20"/>
  <c r="D57" i="20" s="1"/>
  <c r="AE11" i="20"/>
  <c r="AA18" i="20"/>
  <c r="G41" i="20"/>
  <c r="D63" i="20" s="1"/>
  <c r="AE17" i="20"/>
  <c r="J18" i="20"/>
  <c r="I42" i="20" s="1"/>
  <c r="AB5" i="20"/>
  <c r="J9" i="20"/>
  <c r="I29" i="20"/>
  <c r="E39" i="20"/>
  <c r="S15" i="20"/>
  <c r="U18" i="20"/>
  <c r="Y11" i="20"/>
  <c r="F35" i="20"/>
  <c r="F41" i="20"/>
  <c r="Y17" i="20"/>
  <c r="Q41" i="20"/>
  <c r="F63" i="20" s="1"/>
  <c r="O41" i="20"/>
  <c r="I12" i="23"/>
  <c r="I48" i="23"/>
  <c r="I21" i="23"/>
  <c r="I68" i="23"/>
  <c r="I39" i="23"/>
  <c r="I57" i="23"/>
  <c r="I30" i="23"/>
  <c r="L35" i="20"/>
  <c r="E57" i="20" s="1"/>
  <c r="U6" i="20"/>
  <c r="U9" i="20" s="1"/>
  <c r="AA6" i="20"/>
  <c r="D30" i="20"/>
  <c r="O6" i="20"/>
  <c r="O9" i="20" s="1"/>
  <c r="M6" i="20"/>
  <c r="G31" i="20"/>
  <c r="D53" i="20" s="1"/>
  <c r="AE7" i="20"/>
  <c r="S14" i="20"/>
  <c r="E38" i="20"/>
  <c r="E35" i="20"/>
  <c r="S11" i="20"/>
  <c r="O18" i="20"/>
  <c r="N29" i="20"/>
  <c r="AC5" i="20"/>
  <c r="K9" i="20"/>
  <c r="D9" i="40"/>
  <c r="W18" i="20"/>
  <c r="P42" i="20" s="1"/>
  <c r="E32" i="20"/>
  <c r="K35" i="20"/>
  <c r="G36" i="20"/>
  <c r="D58" i="20" s="1"/>
  <c r="AE12" i="20"/>
  <c r="AB6" i="20"/>
  <c r="L30" i="20" s="1"/>
  <c r="E52" i="20" s="1"/>
  <c r="I30" i="20"/>
  <c r="J30" i="20"/>
  <c r="K30" i="20"/>
  <c r="AE15" i="20"/>
  <c r="G39" i="20"/>
  <c r="D61" i="20" s="1"/>
  <c r="M5" i="20"/>
  <c r="F38" i="20"/>
  <c r="Y14" i="20"/>
  <c r="AC18" i="20"/>
  <c r="Q42" i="20" s="1"/>
  <c r="F64" i="20" s="1"/>
  <c r="M8" i="20"/>
  <c r="J35" i="20"/>
  <c r="AW19" i="27" l="1"/>
  <c r="AU19" i="27"/>
  <c r="AR22" i="27"/>
  <c r="M79" i="24"/>
  <c r="M61" i="25"/>
  <c r="M61" i="18"/>
  <c r="AQ22" i="27"/>
  <c r="AE16" i="20"/>
  <c r="F9" i="40"/>
  <c r="D10" i="40"/>
  <c r="P8" i="40"/>
  <c r="V10" i="40"/>
  <c r="F9" i="35"/>
  <c r="O8" i="35"/>
  <c r="C10" i="35"/>
  <c r="U10" i="35"/>
  <c r="O30" i="20"/>
  <c r="D9" i="38"/>
  <c r="P7" i="36"/>
  <c r="V9" i="36"/>
  <c r="P7" i="38"/>
  <c r="V9" i="38"/>
  <c r="AU16" i="27"/>
  <c r="AA16" i="27"/>
  <c r="AE16" i="27"/>
  <c r="E10" i="40"/>
  <c r="Q8" i="40"/>
  <c r="W10" i="40"/>
  <c r="Q8" i="35"/>
  <c r="E10" i="35"/>
  <c r="W10" i="35"/>
  <c r="Y5" i="20"/>
  <c r="D12" i="40"/>
  <c r="K40" i="20"/>
  <c r="C12" i="35"/>
  <c r="K32" i="20"/>
  <c r="C12" i="36"/>
  <c r="C10" i="38"/>
  <c r="O7" i="38"/>
  <c r="F7" i="38"/>
  <c r="C13" i="38"/>
  <c r="U9" i="38"/>
  <c r="AW20" i="27"/>
  <c r="AC20" i="27"/>
  <c r="AG20" i="27"/>
  <c r="Q7" i="40"/>
  <c r="W9" i="40"/>
  <c r="E13" i="33"/>
  <c r="Q9" i="33"/>
  <c r="W11" i="33"/>
  <c r="Q7" i="38"/>
  <c r="W9" i="38"/>
  <c r="AW16" i="27"/>
  <c r="AC16" i="27"/>
  <c r="AG16" i="27"/>
  <c r="J32" i="20"/>
  <c r="C9" i="36"/>
  <c r="P30" i="20"/>
  <c r="D12" i="38"/>
  <c r="AS22" i="27"/>
  <c r="E10" i="33"/>
  <c r="Q8" i="33"/>
  <c r="W10" i="33"/>
  <c r="Q9" i="35"/>
  <c r="E13" i="35"/>
  <c r="W11" i="35"/>
  <c r="E13" i="40"/>
  <c r="Q9" i="40"/>
  <c r="W11" i="40"/>
  <c r="F7" i="40"/>
  <c r="O7" i="40"/>
  <c r="C13" i="40"/>
  <c r="C10" i="40"/>
  <c r="U9" i="40"/>
  <c r="AC15" i="27"/>
  <c r="AG15" i="27"/>
  <c r="AW15" i="27"/>
  <c r="P7" i="40"/>
  <c r="V9" i="40"/>
  <c r="AV14" i="27"/>
  <c r="AF14" i="27"/>
  <c r="AB14" i="27"/>
  <c r="P32" i="20"/>
  <c r="D12" i="36"/>
  <c r="E10" i="38"/>
  <c r="Q8" i="38"/>
  <c r="W10" i="38"/>
  <c r="AU14" i="27"/>
  <c r="AA14" i="27"/>
  <c r="AE14" i="27"/>
  <c r="R7" i="33"/>
  <c r="X9" i="33"/>
  <c r="O7" i="36"/>
  <c r="F7" i="36"/>
  <c r="U9" i="36"/>
  <c r="F12" i="33"/>
  <c r="C13" i="33"/>
  <c r="O9" i="33"/>
  <c r="U11" i="33"/>
  <c r="AW18" i="27"/>
  <c r="AC18" i="27"/>
  <c r="AG18" i="27"/>
  <c r="O7" i="35"/>
  <c r="F7" i="35"/>
  <c r="U9" i="35"/>
  <c r="D10" i="33"/>
  <c r="P8" i="33"/>
  <c r="V10" i="33"/>
  <c r="AV16" i="27"/>
  <c r="AB16" i="27"/>
  <c r="AF16" i="27"/>
  <c r="O32" i="20"/>
  <c r="D9" i="36"/>
  <c r="D13" i="35"/>
  <c r="P9" i="35"/>
  <c r="V11" i="35"/>
  <c r="P8" i="35"/>
  <c r="D10" i="35"/>
  <c r="V10" i="35"/>
  <c r="AU20" i="27"/>
  <c r="AE20" i="27"/>
  <c r="AA20" i="27"/>
  <c r="U30" i="20"/>
  <c r="E12" i="38"/>
  <c r="C10" i="33"/>
  <c r="F9" i="33"/>
  <c r="O8" i="33"/>
  <c r="U10" i="33"/>
  <c r="D13" i="33"/>
  <c r="P9" i="33"/>
  <c r="V11" i="33"/>
  <c r="AW17" i="27"/>
  <c r="AG17" i="27"/>
  <c r="AC17" i="27"/>
  <c r="AV20" i="27"/>
  <c r="AF20" i="27"/>
  <c r="AB20" i="27"/>
  <c r="Q7" i="35"/>
  <c r="W9" i="35"/>
  <c r="Y8" i="20"/>
  <c r="AE5" i="20"/>
  <c r="S16" i="20"/>
  <c r="AB18" i="20"/>
  <c r="L42" i="20" s="1"/>
  <c r="E64" i="20" s="1"/>
  <c r="S5" i="20"/>
  <c r="Y16" i="20"/>
  <c r="E33" i="20"/>
  <c r="O20" i="20"/>
  <c r="E44" i="20" s="1"/>
  <c r="F33" i="20"/>
  <c r="U20" i="20"/>
  <c r="F44" i="20" s="1"/>
  <c r="K58" i="25"/>
  <c r="K76" i="24"/>
  <c r="J76" i="24" s="1"/>
  <c r="K67" i="29"/>
  <c r="K76" i="23"/>
  <c r="K58" i="18"/>
  <c r="AE6" i="20"/>
  <c r="G30" i="20"/>
  <c r="D52" i="20" s="1"/>
  <c r="J21" i="23"/>
  <c r="I22" i="23"/>
  <c r="K29" i="20"/>
  <c r="V9" i="20"/>
  <c r="V40" i="20"/>
  <c r="G62" i="20" s="1"/>
  <c r="AD18" i="20"/>
  <c r="V42" i="20" s="1"/>
  <c r="G64" i="20" s="1"/>
  <c r="AA9" i="20"/>
  <c r="T29" i="20"/>
  <c r="R9" i="20"/>
  <c r="L68" i="29"/>
  <c r="L77" i="23"/>
  <c r="L77" i="24"/>
  <c r="L59" i="25"/>
  <c r="J59" i="18"/>
  <c r="Q9" i="20"/>
  <c r="O29" i="20"/>
  <c r="F30" i="20"/>
  <c r="Y6" i="20"/>
  <c r="J48" i="23"/>
  <c r="I49" i="23"/>
  <c r="F42" i="20"/>
  <c r="L39" i="23"/>
  <c r="L48" i="23"/>
  <c r="L21" i="23"/>
  <c r="L57" i="23"/>
  <c r="L68" i="23"/>
  <c r="L12" i="23"/>
  <c r="L30" i="23"/>
  <c r="U40" i="20"/>
  <c r="X18" i="20"/>
  <c r="U42" i="20" s="1"/>
  <c r="O60" i="25"/>
  <c r="N78" i="24"/>
  <c r="O78" i="24" s="1"/>
  <c r="N78" i="23"/>
  <c r="O78" i="23" s="1"/>
  <c r="N69" i="29"/>
  <c r="O69" i="29" s="1"/>
  <c r="N60" i="18"/>
  <c r="O60" i="18" s="1"/>
  <c r="O61" i="25"/>
  <c r="J61" i="25"/>
  <c r="L60" i="25"/>
  <c r="J60" i="25" s="1"/>
  <c r="L78" i="24"/>
  <c r="L69" i="29"/>
  <c r="L78" i="23"/>
  <c r="J60" i="18"/>
  <c r="V29" i="20"/>
  <c r="G51" i="20" s="1"/>
  <c r="AD9" i="20"/>
  <c r="K20" i="20"/>
  <c r="N44" i="20" s="1"/>
  <c r="N33" i="20"/>
  <c r="J12" i="23"/>
  <c r="I13" i="23"/>
  <c r="W9" i="20"/>
  <c r="P29" i="20"/>
  <c r="U29" i="20"/>
  <c r="X9" i="20"/>
  <c r="V18" i="20"/>
  <c r="K42" i="20" s="1"/>
  <c r="Q29" i="20"/>
  <c r="F51" i="20" s="1"/>
  <c r="AC9" i="20"/>
  <c r="M67" i="29"/>
  <c r="M76" i="23"/>
  <c r="J76" i="23" s="1"/>
  <c r="M58" i="25"/>
  <c r="M76" i="24"/>
  <c r="M58" i="18"/>
  <c r="J30" i="23"/>
  <c r="I31" i="23"/>
  <c r="G42" i="20"/>
  <c r="D64" i="20" s="1"/>
  <c r="M18" i="20"/>
  <c r="AE8" i="20"/>
  <c r="V30" i="20"/>
  <c r="G52" i="20" s="1"/>
  <c r="T30" i="20"/>
  <c r="AB9" i="20"/>
  <c r="L29" i="20"/>
  <c r="E51" i="20" s="1"/>
  <c r="S33" i="20"/>
  <c r="L20" i="20"/>
  <c r="S44" i="20" s="1"/>
  <c r="P18" i="20"/>
  <c r="J42" i="20" s="1"/>
  <c r="J57" i="23"/>
  <c r="I58" i="23"/>
  <c r="J20" i="20"/>
  <c r="I44" i="20" s="1"/>
  <c r="I33" i="20"/>
  <c r="N68" i="29"/>
  <c r="O68" i="29" s="1"/>
  <c r="N77" i="24"/>
  <c r="O77" i="24" s="1"/>
  <c r="N77" i="23"/>
  <c r="O77" i="23" s="1"/>
  <c r="N59" i="18"/>
  <c r="O59" i="18" s="1"/>
  <c r="N76" i="23"/>
  <c r="O76" i="23" s="1"/>
  <c r="N67" i="29"/>
  <c r="O67" i="29" s="1"/>
  <c r="N76" i="24"/>
  <c r="O76" i="24" s="1"/>
  <c r="N58" i="18"/>
  <c r="O58" i="18" s="1"/>
  <c r="J68" i="23"/>
  <c r="K68" i="23" s="1"/>
  <c r="L40" i="20"/>
  <c r="E62" i="20" s="1"/>
  <c r="J40" i="20"/>
  <c r="E42" i="20"/>
  <c r="S6" i="20"/>
  <c r="E30" i="20"/>
  <c r="J39" i="23"/>
  <c r="I40" i="23"/>
  <c r="J29" i="20"/>
  <c r="P9" i="20"/>
  <c r="O48" i="23"/>
  <c r="O68" i="23"/>
  <c r="O12" i="23"/>
  <c r="O30" i="23"/>
  <c r="O39" i="23"/>
  <c r="O57" i="23"/>
  <c r="O21" i="23"/>
  <c r="T40" i="20"/>
  <c r="R18" i="20"/>
  <c r="T42" i="20" s="1"/>
  <c r="M9" i="20"/>
  <c r="R7" i="38" l="1"/>
  <c r="X9" i="38"/>
  <c r="F13" i="33"/>
  <c r="R9" i="33"/>
  <c r="X11" i="33"/>
  <c r="M20" i="20"/>
  <c r="F10" i="33"/>
  <c r="R8" i="33"/>
  <c r="X10" i="33"/>
  <c r="R7" i="36"/>
  <c r="X9" i="36"/>
  <c r="R7" i="40"/>
  <c r="X9" i="40"/>
  <c r="F12" i="36"/>
  <c r="C13" i="36"/>
  <c r="O9" i="36"/>
  <c r="U11" i="36"/>
  <c r="F10" i="35"/>
  <c r="R8" i="35"/>
  <c r="X10" i="35"/>
  <c r="E13" i="38"/>
  <c r="Q9" i="38"/>
  <c r="W11" i="38"/>
  <c r="D13" i="36"/>
  <c r="P9" i="36"/>
  <c r="V11" i="36"/>
  <c r="E68" i="23"/>
  <c r="AE18" i="20"/>
  <c r="F12" i="38"/>
  <c r="D13" i="38"/>
  <c r="P9" i="38"/>
  <c r="V11" i="38"/>
  <c r="F12" i="35"/>
  <c r="C13" i="35"/>
  <c r="O9" i="35"/>
  <c r="U11" i="35"/>
  <c r="R7" i="35"/>
  <c r="X9" i="35"/>
  <c r="P8" i="38"/>
  <c r="D10" i="38"/>
  <c r="F9" i="38"/>
  <c r="V10" i="38"/>
  <c r="P8" i="36"/>
  <c r="D10" i="36"/>
  <c r="V10" i="36"/>
  <c r="F9" i="36"/>
  <c r="C10" i="36"/>
  <c r="O8" i="36"/>
  <c r="U10" i="36"/>
  <c r="F12" i="40"/>
  <c r="D13" i="40"/>
  <c r="P9" i="40"/>
  <c r="V11" i="40"/>
  <c r="R8" i="40"/>
  <c r="F10" i="40"/>
  <c r="X10" i="40"/>
  <c r="L21" i="18"/>
  <c r="L30" i="18"/>
  <c r="S18" i="20"/>
  <c r="P57" i="23"/>
  <c r="O58" i="23"/>
  <c r="O58" i="25"/>
  <c r="J58" i="25"/>
  <c r="M68" i="23"/>
  <c r="I50" i="18"/>
  <c r="I51" i="18" s="1"/>
  <c r="I12" i="18"/>
  <c r="L58" i="25"/>
  <c r="L76" i="24"/>
  <c r="L67" i="29"/>
  <c r="L76" i="23"/>
  <c r="L58" i="18"/>
  <c r="J58" i="18" s="1"/>
  <c r="P39" i="23"/>
  <c r="O40" i="23"/>
  <c r="K77" i="23"/>
  <c r="K59" i="25"/>
  <c r="J77" i="24"/>
  <c r="K68" i="29"/>
  <c r="K59" i="18"/>
  <c r="K12" i="23"/>
  <c r="J13" i="23"/>
  <c r="M57" i="23"/>
  <c r="L58" i="23"/>
  <c r="J59" i="25"/>
  <c r="P30" i="23"/>
  <c r="O31" i="23"/>
  <c r="K39" i="23"/>
  <c r="J40" i="23"/>
  <c r="AB20" i="20"/>
  <c r="L44" i="20" s="1"/>
  <c r="E66" i="20" s="1"/>
  <c r="L33" i="20"/>
  <c r="E55" i="20" s="1"/>
  <c r="P33" i="20"/>
  <c r="W20" i="20"/>
  <c r="P44" i="20" s="1"/>
  <c r="M21" i="23"/>
  <c r="L22" i="23"/>
  <c r="K48" i="23"/>
  <c r="J49" i="23"/>
  <c r="Y9" i="20"/>
  <c r="K33" i="20"/>
  <c r="V20" i="20"/>
  <c r="K44" i="20" s="1"/>
  <c r="P12" i="23"/>
  <c r="O13" i="23"/>
  <c r="AC20" i="20"/>
  <c r="Q44" i="20" s="1"/>
  <c r="F66" i="20" s="1"/>
  <c r="Q33" i="20"/>
  <c r="F55" i="20" s="1"/>
  <c r="L50" i="25"/>
  <c r="L21" i="25"/>
  <c r="L39" i="25"/>
  <c r="L30" i="25"/>
  <c r="L12" i="25"/>
  <c r="M48" i="23"/>
  <c r="L49" i="23"/>
  <c r="P68" i="23"/>
  <c r="Q68" i="23" s="1"/>
  <c r="L61" i="25"/>
  <c r="L79" i="24"/>
  <c r="L70" i="29"/>
  <c r="L79" i="23"/>
  <c r="L61" i="18"/>
  <c r="J61" i="18" s="1"/>
  <c r="K30" i="23"/>
  <c r="J31" i="23"/>
  <c r="K78" i="23"/>
  <c r="J78" i="24"/>
  <c r="K69" i="29"/>
  <c r="K60" i="25"/>
  <c r="K60" i="18"/>
  <c r="V33" i="20"/>
  <c r="G55" i="20" s="1"/>
  <c r="AD20" i="20"/>
  <c r="V44" i="20" s="1"/>
  <c r="G66" i="20" s="1"/>
  <c r="O21" i="25"/>
  <c r="O30" i="25"/>
  <c r="O50" i="25"/>
  <c r="O39" i="25"/>
  <c r="O12" i="25"/>
  <c r="M39" i="23"/>
  <c r="L40" i="23"/>
  <c r="P48" i="23"/>
  <c r="O49" i="23"/>
  <c r="K57" i="23"/>
  <c r="J58" i="23"/>
  <c r="K79" i="23"/>
  <c r="K61" i="25"/>
  <c r="K70" i="29"/>
  <c r="K79" i="24"/>
  <c r="J79" i="24" s="1"/>
  <c r="K61" i="18"/>
  <c r="Y18" i="20"/>
  <c r="R20" i="20"/>
  <c r="T44" i="20" s="1"/>
  <c r="T33" i="20"/>
  <c r="P20" i="20"/>
  <c r="J44" i="20" s="1"/>
  <c r="J33" i="20"/>
  <c r="M30" i="23"/>
  <c r="L31" i="23"/>
  <c r="Q20" i="20"/>
  <c r="O44" i="20" s="1"/>
  <c r="O33" i="20"/>
  <c r="P21" i="23"/>
  <c r="O22" i="23"/>
  <c r="U33" i="20"/>
  <c r="X20" i="20"/>
  <c r="U44" i="20" s="1"/>
  <c r="I69" i="23"/>
  <c r="I71" i="23" s="1"/>
  <c r="L50" i="18"/>
  <c r="L51" i="18" s="1"/>
  <c r="M12" i="23"/>
  <c r="L13" i="23"/>
  <c r="G33" i="20"/>
  <c r="D55" i="20" s="1"/>
  <c r="AE9" i="20"/>
  <c r="AE20" i="20" s="1"/>
  <c r="AA20" i="20"/>
  <c r="G44" i="20" s="1"/>
  <c r="D66" i="20" s="1"/>
  <c r="K21" i="23"/>
  <c r="J22" i="23"/>
  <c r="S9" i="20"/>
  <c r="S20" i="20" s="1"/>
  <c r="I48" i="24" l="1"/>
  <c r="I12" i="24"/>
  <c r="I57" i="24"/>
  <c r="I39" i="24"/>
  <c r="I21" i="24"/>
  <c r="O57" i="24"/>
  <c r="O21" i="24"/>
  <c r="O39" i="24"/>
  <c r="O12" i="24"/>
  <c r="O48" i="24"/>
  <c r="L21" i="24"/>
  <c r="L57" i="24"/>
  <c r="L39" i="24"/>
  <c r="L48" i="24"/>
  <c r="L12" i="24"/>
  <c r="G68" i="23"/>
  <c r="F10" i="36"/>
  <c r="R8" i="36"/>
  <c r="X10" i="36"/>
  <c r="R9" i="36"/>
  <c r="F13" i="36"/>
  <c r="X11" i="36"/>
  <c r="R9" i="38"/>
  <c r="X11" i="38"/>
  <c r="F13" i="40"/>
  <c r="R9" i="40"/>
  <c r="X11" i="40"/>
  <c r="R8" i="38"/>
  <c r="F10" i="38"/>
  <c r="X10" i="38"/>
  <c r="F13" i="35"/>
  <c r="R9" i="35"/>
  <c r="X11" i="35"/>
  <c r="F13" i="38"/>
  <c r="J30" i="18"/>
  <c r="I31" i="18"/>
  <c r="J21" i="18"/>
  <c r="I22" i="18"/>
  <c r="O21" i="18"/>
  <c r="O30" i="18"/>
  <c r="M30" i="18"/>
  <c r="L31" i="18"/>
  <c r="M21" i="18"/>
  <c r="L22" i="18"/>
  <c r="Y20" i="20"/>
  <c r="N30" i="23"/>
  <c r="M31" i="23"/>
  <c r="Q48" i="23"/>
  <c r="P49" i="23"/>
  <c r="P21" i="25"/>
  <c r="O22" i="25"/>
  <c r="M39" i="25"/>
  <c r="L40" i="25"/>
  <c r="J69" i="23"/>
  <c r="J71" i="23" s="1"/>
  <c r="M21" i="25"/>
  <c r="L22" i="25"/>
  <c r="Q12" i="23"/>
  <c r="P13" i="23"/>
  <c r="N21" i="23"/>
  <c r="M22" i="23"/>
  <c r="E39" i="23"/>
  <c r="K40" i="23"/>
  <c r="K13" i="23"/>
  <c r="E12" i="23"/>
  <c r="K31" i="23"/>
  <c r="E31" i="23" s="1"/>
  <c r="E30" i="23"/>
  <c r="M50" i="25"/>
  <c r="N50" i="25" s="1"/>
  <c r="Q39" i="23"/>
  <c r="P40" i="23"/>
  <c r="N68" i="23"/>
  <c r="F68" i="23" s="1"/>
  <c r="L69" i="23"/>
  <c r="M50" i="18"/>
  <c r="Q21" i="23"/>
  <c r="Q22" i="23" s="1"/>
  <c r="P22" i="23"/>
  <c r="N39" i="23"/>
  <c r="N40" i="23" s="1"/>
  <c r="M40" i="23"/>
  <c r="Q30" i="23"/>
  <c r="P31" i="23"/>
  <c r="P12" i="25"/>
  <c r="O13" i="25"/>
  <c r="O50" i="18"/>
  <c r="I39" i="25"/>
  <c r="I30" i="25"/>
  <c r="I21" i="25"/>
  <c r="I50" i="25"/>
  <c r="I12" i="25"/>
  <c r="J12" i="18"/>
  <c r="I13" i="18"/>
  <c r="N12" i="23"/>
  <c r="M13" i="23"/>
  <c r="P39" i="25"/>
  <c r="O40" i="25"/>
  <c r="N48" i="23"/>
  <c r="M49" i="23"/>
  <c r="I30" i="24"/>
  <c r="O30" i="24"/>
  <c r="K22" i="23"/>
  <c r="E22" i="23" s="1"/>
  <c r="E21" i="23"/>
  <c r="K58" i="23"/>
  <c r="E57" i="23"/>
  <c r="P50" i="25"/>
  <c r="Q50" i="25" s="1"/>
  <c r="M12" i="25"/>
  <c r="L13" i="25"/>
  <c r="K49" i="23"/>
  <c r="E48" i="23"/>
  <c r="J50" i="18"/>
  <c r="P30" i="25"/>
  <c r="O31" i="25"/>
  <c r="L30" i="24"/>
  <c r="M30" i="25"/>
  <c r="L31" i="25"/>
  <c r="O69" i="23"/>
  <c r="N57" i="23"/>
  <c r="M58" i="23"/>
  <c r="Q57" i="23"/>
  <c r="P58" i="23"/>
  <c r="M39" i="24" l="1"/>
  <c r="L40" i="24"/>
  <c r="P57" i="24"/>
  <c r="O58" i="24"/>
  <c r="M21" i="24"/>
  <c r="L22" i="24"/>
  <c r="J21" i="24"/>
  <c r="I22" i="24"/>
  <c r="J39" i="24"/>
  <c r="I40" i="24"/>
  <c r="P48" i="24"/>
  <c r="O49" i="24"/>
  <c r="J57" i="24"/>
  <c r="I58" i="24"/>
  <c r="P12" i="24"/>
  <c r="O13" i="24"/>
  <c r="J12" i="24"/>
  <c r="I13" i="24"/>
  <c r="M12" i="24"/>
  <c r="L13" i="24"/>
  <c r="P39" i="24"/>
  <c r="O40" i="24"/>
  <c r="J48" i="24"/>
  <c r="I49" i="24"/>
  <c r="M57" i="24"/>
  <c r="L58" i="24"/>
  <c r="M48" i="24"/>
  <c r="L49" i="24"/>
  <c r="P21" i="24"/>
  <c r="O22" i="24"/>
  <c r="P50" i="18"/>
  <c r="O51" i="18"/>
  <c r="N50" i="18"/>
  <c r="N51" i="18" s="1"/>
  <c r="M51" i="18"/>
  <c r="C30" i="23"/>
  <c r="V46" i="27"/>
  <c r="V47" i="27"/>
  <c r="L40" i="18"/>
  <c r="L39" i="18" s="1"/>
  <c r="K50" i="18"/>
  <c r="J51" i="18"/>
  <c r="I40" i="18"/>
  <c r="I39" i="18" s="1"/>
  <c r="P30" i="18"/>
  <c r="O31" i="18"/>
  <c r="P21" i="18"/>
  <c r="O22" i="18"/>
  <c r="K21" i="18"/>
  <c r="K22" i="18" s="1"/>
  <c r="J22" i="18"/>
  <c r="N30" i="18"/>
  <c r="N31" i="18" s="1"/>
  <c r="M31" i="18"/>
  <c r="N21" i="18"/>
  <c r="N22" i="18" s="1"/>
  <c r="M22" i="18"/>
  <c r="K30" i="18"/>
  <c r="K31" i="18" s="1"/>
  <c r="J31" i="18"/>
  <c r="C12" i="23"/>
  <c r="C21" i="23"/>
  <c r="C57" i="23"/>
  <c r="G50" i="25"/>
  <c r="F50" i="18"/>
  <c r="F40" i="23"/>
  <c r="G22" i="23"/>
  <c r="O71" i="23"/>
  <c r="Q39" i="25"/>
  <c r="P40" i="25"/>
  <c r="E49" i="23"/>
  <c r="M69" i="23"/>
  <c r="M71" i="23" s="1"/>
  <c r="K12" i="18"/>
  <c r="J13" i="18"/>
  <c r="N22" i="23"/>
  <c r="F21" i="23"/>
  <c r="G48" i="23"/>
  <c r="Q49" i="23"/>
  <c r="G49" i="23" s="1"/>
  <c r="M30" i="24"/>
  <c r="L31" i="24"/>
  <c r="N13" i="23"/>
  <c r="F13" i="23" s="1"/>
  <c r="F12" i="23"/>
  <c r="J12" i="25"/>
  <c r="I13" i="25"/>
  <c r="P69" i="23"/>
  <c r="P71" i="23" s="1"/>
  <c r="G21" i="23"/>
  <c r="N30" i="25"/>
  <c r="M31" i="25"/>
  <c r="L51" i="25"/>
  <c r="J30" i="24"/>
  <c r="I31" i="24"/>
  <c r="J50" i="25"/>
  <c r="K50" i="25" s="1"/>
  <c r="E50" i="25" s="1"/>
  <c r="Q13" i="23"/>
  <c r="G12" i="23"/>
  <c r="N31" i="23"/>
  <c r="F30" i="23"/>
  <c r="E58" i="23"/>
  <c r="Q58" i="23"/>
  <c r="G58" i="23" s="1"/>
  <c r="G57" i="23"/>
  <c r="J21" i="25"/>
  <c r="I22" i="25"/>
  <c r="K69" i="23"/>
  <c r="E13" i="23"/>
  <c r="Q30" i="25"/>
  <c r="P31" i="25"/>
  <c r="N12" i="25"/>
  <c r="N13" i="25" s="1"/>
  <c r="M13" i="25"/>
  <c r="J30" i="25"/>
  <c r="I31" i="25"/>
  <c r="G30" i="23"/>
  <c r="Q31" i="23"/>
  <c r="G31" i="23" s="1"/>
  <c r="L71" i="23"/>
  <c r="Q40" i="23"/>
  <c r="G40" i="23" s="1"/>
  <c r="G39" i="23"/>
  <c r="C39" i="23"/>
  <c r="N39" i="25"/>
  <c r="M40" i="25"/>
  <c r="N58" i="23"/>
  <c r="F58" i="23" s="1"/>
  <c r="F57" i="23"/>
  <c r="N49" i="23"/>
  <c r="F49" i="23" s="1"/>
  <c r="F48" i="23"/>
  <c r="C48" i="23"/>
  <c r="J39" i="25"/>
  <c r="I40" i="25"/>
  <c r="O51" i="25"/>
  <c r="C68" i="23"/>
  <c r="E40" i="23"/>
  <c r="N21" i="25"/>
  <c r="M22" i="25"/>
  <c r="P30" i="24"/>
  <c r="O31" i="24"/>
  <c r="Q12" i="25"/>
  <c r="P13" i="25"/>
  <c r="F50" i="25"/>
  <c r="Q21" i="25"/>
  <c r="P22" i="25"/>
  <c r="F39" i="23"/>
  <c r="AA47" i="27" l="1"/>
  <c r="AA46" i="27"/>
  <c r="O69" i="24"/>
  <c r="O68" i="24" s="1"/>
  <c r="L69" i="24"/>
  <c r="L68" i="24" s="1"/>
  <c r="I69" i="24"/>
  <c r="I68" i="24" s="1"/>
  <c r="Q12" i="24"/>
  <c r="Q13" i="24" s="1"/>
  <c r="P13" i="24"/>
  <c r="Q21" i="24"/>
  <c r="Q22" i="24" s="1"/>
  <c r="P22" i="24"/>
  <c r="N12" i="24"/>
  <c r="N13" i="24" s="1"/>
  <c r="M13" i="24"/>
  <c r="K39" i="24"/>
  <c r="K40" i="24" s="1"/>
  <c r="J40" i="24"/>
  <c r="N21" i="24"/>
  <c r="N22" i="24" s="1"/>
  <c r="M22" i="24"/>
  <c r="K48" i="24"/>
  <c r="J49" i="24"/>
  <c r="N48" i="24"/>
  <c r="M49" i="24"/>
  <c r="K12" i="24"/>
  <c r="E12" i="24" s="1"/>
  <c r="J13" i="24"/>
  <c r="K57" i="24"/>
  <c r="J58" i="24"/>
  <c r="Q57" i="24"/>
  <c r="P58" i="24"/>
  <c r="Q39" i="24"/>
  <c r="P40" i="24"/>
  <c r="Q48" i="24"/>
  <c r="P49" i="24"/>
  <c r="K21" i="24"/>
  <c r="J22" i="24"/>
  <c r="N39" i="24"/>
  <c r="M40" i="24"/>
  <c r="N57" i="24"/>
  <c r="N58" i="24" s="1"/>
  <c r="M58" i="24"/>
  <c r="AE46" i="27"/>
  <c r="C22" i="33"/>
  <c r="O22" i="33" s="1"/>
  <c r="AE47" i="27"/>
  <c r="C21" i="33"/>
  <c r="O21" i="33" s="1"/>
  <c r="Q50" i="18"/>
  <c r="P51" i="18"/>
  <c r="X50" i="27"/>
  <c r="X48" i="27"/>
  <c r="W49" i="27"/>
  <c r="W45" i="27"/>
  <c r="X46" i="27"/>
  <c r="V45" i="27"/>
  <c r="W48" i="27"/>
  <c r="V49" i="27"/>
  <c r="V50" i="27"/>
  <c r="V48" i="27"/>
  <c r="X49" i="27"/>
  <c r="X47" i="27"/>
  <c r="W50" i="27"/>
  <c r="N40" i="18"/>
  <c r="N39" i="18" s="1"/>
  <c r="E50" i="18"/>
  <c r="K51" i="18"/>
  <c r="J40" i="18"/>
  <c r="J39" i="18" s="1"/>
  <c r="O40" i="18"/>
  <c r="O39" i="18" s="1"/>
  <c r="M40" i="18"/>
  <c r="M39" i="18" s="1"/>
  <c r="Q21" i="18"/>
  <c r="Q22" i="18" s="1"/>
  <c r="P22" i="18"/>
  <c r="Q30" i="18"/>
  <c r="Q31" i="18" s="1"/>
  <c r="P31" i="18"/>
  <c r="C15" i="35"/>
  <c r="C40" i="23"/>
  <c r="C50" i="25"/>
  <c r="M51" i="25"/>
  <c r="M53" i="25" s="1"/>
  <c r="P51" i="25"/>
  <c r="P53" i="25" s="1"/>
  <c r="K71" i="23"/>
  <c r="E69" i="23"/>
  <c r="K21" i="25"/>
  <c r="J22" i="25"/>
  <c r="K30" i="24"/>
  <c r="J31" i="24"/>
  <c r="E22" i="18"/>
  <c r="G21" i="25"/>
  <c r="Q22" i="25"/>
  <c r="G22" i="25" s="1"/>
  <c r="K39" i="25"/>
  <c r="K40" i="25" s="1"/>
  <c r="J40" i="25"/>
  <c r="F22" i="18"/>
  <c r="F21" i="18"/>
  <c r="F22" i="23"/>
  <c r="C22" i="23"/>
  <c r="K13" i="18"/>
  <c r="E12" i="18"/>
  <c r="E21" i="18"/>
  <c r="L53" i="18"/>
  <c r="K30" i="25"/>
  <c r="K31" i="25" s="1"/>
  <c r="J31" i="25"/>
  <c r="C31" i="23"/>
  <c r="F31" i="23"/>
  <c r="L53" i="25"/>
  <c r="G30" i="25"/>
  <c r="Q31" i="25"/>
  <c r="G31" i="25" s="1"/>
  <c r="Q69" i="23"/>
  <c r="Q71" i="23" s="1"/>
  <c r="G13" i="23"/>
  <c r="N69" i="23"/>
  <c r="F12" i="25"/>
  <c r="N30" i="24"/>
  <c r="M31" i="24"/>
  <c r="G39" i="25"/>
  <c r="Q40" i="25"/>
  <c r="G40" i="25" s="1"/>
  <c r="N40" i="25"/>
  <c r="F40" i="25" s="1"/>
  <c r="F39" i="25"/>
  <c r="E31" i="18"/>
  <c r="E30" i="18"/>
  <c r="F31" i="18"/>
  <c r="N31" i="25"/>
  <c r="F31" i="25" s="1"/>
  <c r="F30" i="25"/>
  <c r="M53" i="18"/>
  <c r="C49" i="23"/>
  <c r="G12" i="25"/>
  <c r="Q13" i="25"/>
  <c r="Q30" i="24"/>
  <c r="P31" i="24"/>
  <c r="O53" i="25"/>
  <c r="J53" i="18"/>
  <c r="I53" i="18"/>
  <c r="F30" i="18"/>
  <c r="N22" i="25"/>
  <c r="F22" i="25" s="1"/>
  <c r="F21" i="25"/>
  <c r="C13" i="23"/>
  <c r="I51" i="25"/>
  <c r="F13" i="25"/>
  <c r="K12" i="25"/>
  <c r="J13" i="25"/>
  <c r="C58" i="23"/>
  <c r="AC46" i="27" l="1"/>
  <c r="E24" i="33"/>
  <c r="Q24" i="33" s="1"/>
  <c r="D24" i="33"/>
  <c r="P24" i="33" s="1"/>
  <c r="AA48" i="27"/>
  <c r="AC48" i="27"/>
  <c r="AA50" i="27"/>
  <c r="AC50" i="27"/>
  <c r="C24" i="33"/>
  <c r="O34" i="33" s="1"/>
  <c r="D23" i="33"/>
  <c r="P23" i="33" s="1"/>
  <c r="AB50" i="27"/>
  <c r="C20" i="33"/>
  <c r="O30" i="33" s="1"/>
  <c r="K40" i="18"/>
  <c r="K39" i="18" s="1"/>
  <c r="E39" i="18" s="1"/>
  <c r="G12" i="24"/>
  <c r="G21" i="24"/>
  <c r="F22" i="24"/>
  <c r="G22" i="24"/>
  <c r="G13" i="24"/>
  <c r="P69" i="24"/>
  <c r="P68" i="24" s="1"/>
  <c r="D25" i="33"/>
  <c r="P35" i="33" s="1"/>
  <c r="J69" i="24"/>
  <c r="J68" i="24" s="1"/>
  <c r="F13" i="24"/>
  <c r="M69" i="24"/>
  <c r="M68" i="24" s="1"/>
  <c r="F58" i="24"/>
  <c r="K22" i="24"/>
  <c r="C22" i="24" s="1"/>
  <c r="E21" i="24"/>
  <c r="C21" i="24"/>
  <c r="K49" i="24"/>
  <c r="E48" i="24"/>
  <c r="C48" i="24"/>
  <c r="K13" i="24"/>
  <c r="C12" i="24"/>
  <c r="G48" i="24"/>
  <c r="Q49" i="24"/>
  <c r="G49" i="24" s="1"/>
  <c r="E39" i="24"/>
  <c r="Q58" i="24"/>
  <c r="G58" i="24" s="1"/>
  <c r="G57" i="24"/>
  <c r="N49" i="24"/>
  <c r="F49" i="24" s="1"/>
  <c r="F48" i="24"/>
  <c r="Q40" i="24"/>
  <c r="G40" i="24" s="1"/>
  <c r="G39" i="24"/>
  <c r="F57" i="24"/>
  <c r="F39" i="24"/>
  <c r="N40" i="24"/>
  <c r="F40" i="24" s="1"/>
  <c r="F21" i="24"/>
  <c r="C39" i="24"/>
  <c r="K58" i="24"/>
  <c r="E57" i="24"/>
  <c r="C57" i="24"/>
  <c r="F12" i="24"/>
  <c r="F39" i="18"/>
  <c r="O31" i="33"/>
  <c r="O32" i="33"/>
  <c r="AG50" i="27"/>
  <c r="E25" i="33"/>
  <c r="Q35" i="33" s="1"/>
  <c r="E21" i="33"/>
  <c r="Q31" i="33" s="1"/>
  <c r="F40" i="18"/>
  <c r="E23" i="33"/>
  <c r="Q23" i="33" s="1"/>
  <c r="AG48" i="27"/>
  <c r="G50" i="18"/>
  <c r="Q51" i="18"/>
  <c r="Q40" i="18" s="1"/>
  <c r="Q39" i="18" s="1"/>
  <c r="C50" i="18"/>
  <c r="C25" i="33"/>
  <c r="O35" i="33" s="1"/>
  <c r="C23" i="33"/>
  <c r="AE50" i="27"/>
  <c r="C30" i="18"/>
  <c r="AE48" i="27"/>
  <c r="AG46" i="27"/>
  <c r="AF50" i="27"/>
  <c r="D20" i="33"/>
  <c r="P20" i="33" s="1"/>
  <c r="AB45" i="27"/>
  <c r="AF49" i="27"/>
  <c r="AB49" i="27"/>
  <c r="V51" i="27"/>
  <c r="V11" i="27" s="1"/>
  <c r="AU11" i="27" s="1"/>
  <c r="AA49" i="27"/>
  <c r="AF48" i="27"/>
  <c r="AB48" i="27"/>
  <c r="E22" i="33"/>
  <c r="Q22" i="33" s="1"/>
  <c r="AC47" i="27"/>
  <c r="AE45" i="27"/>
  <c r="AA45" i="27"/>
  <c r="AG49" i="27"/>
  <c r="AC49" i="27"/>
  <c r="AF45" i="27"/>
  <c r="AE49" i="27"/>
  <c r="AG47" i="27"/>
  <c r="W47" i="27"/>
  <c r="W46" i="27"/>
  <c r="X45" i="27"/>
  <c r="P40" i="18"/>
  <c r="P39" i="18" s="1"/>
  <c r="W30" i="27"/>
  <c r="D21" i="38"/>
  <c r="V30" i="27"/>
  <c r="C21" i="38"/>
  <c r="W31" i="27"/>
  <c r="D22" i="38"/>
  <c r="V31" i="27"/>
  <c r="C22" i="38"/>
  <c r="X56" i="27"/>
  <c r="W56" i="27"/>
  <c r="X55" i="27"/>
  <c r="W55" i="27"/>
  <c r="W54" i="27"/>
  <c r="O25" i="35"/>
  <c r="O34" i="35"/>
  <c r="O20" i="33"/>
  <c r="C30" i="25"/>
  <c r="E30" i="25"/>
  <c r="C39" i="25"/>
  <c r="C30" i="24"/>
  <c r="E31" i="25"/>
  <c r="E39" i="25"/>
  <c r="G69" i="23"/>
  <c r="E40" i="25"/>
  <c r="J51" i="25"/>
  <c r="J53" i="25" s="1"/>
  <c r="Q51" i="25"/>
  <c r="Q53" i="25" s="1"/>
  <c r="K53" i="18"/>
  <c r="G31" i="18"/>
  <c r="F30" i="24"/>
  <c r="N31" i="24"/>
  <c r="F31" i="24" s="1"/>
  <c r="O53" i="18"/>
  <c r="C40" i="25"/>
  <c r="P53" i="18"/>
  <c r="I71" i="24"/>
  <c r="E13" i="18"/>
  <c r="K31" i="24"/>
  <c r="E30" i="24"/>
  <c r="N51" i="25"/>
  <c r="O71" i="24"/>
  <c r="K13" i="25"/>
  <c r="C13" i="25" s="1"/>
  <c r="C12" i="25"/>
  <c r="E12" i="25"/>
  <c r="G30" i="24"/>
  <c r="Q31" i="24"/>
  <c r="L71" i="24"/>
  <c r="G30" i="18"/>
  <c r="N71" i="23"/>
  <c r="F69" i="23"/>
  <c r="C12" i="18"/>
  <c r="C13" i="18" s="1"/>
  <c r="G22" i="18"/>
  <c r="C21" i="18"/>
  <c r="G21" i="18"/>
  <c r="K22" i="25"/>
  <c r="C21" i="25"/>
  <c r="E21" i="25"/>
  <c r="C31" i="18"/>
  <c r="I53" i="25"/>
  <c r="C31" i="25"/>
  <c r="G13" i="25"/>
  <c r="C69" i="23"/>
  <c r="F69" i="24" l="1"/>
  <c r="P34" i="33"/>
  <c r="E25" i="40"/>
  <c r="Q35" i="40" s="1"/>
  <c r="D25" i="40"/>
  <c r="P35" i="40" s="1"/>
  <c r="D22" i="40"/>
  <c r="P22" i="40" s="1"/>
  <c r="E21" i="40"/>
  <c r="Q21" i="40" s="1"/>
  <c r="D21" i="40"/>
  <c r="P21" i="40" s="1"/>
  <c r="E20" i="40"/>
  <c r="O24" i="33"/>
  <c r="P33" i="33"/>
  <c r="W32" i="27"/>
  <c r="AF32" i="27" s="1"/>
  <c r="Q34" i="33"/>
  <c r="F24" i="33"/>
  <c r="R24" i="33" s="1"/>
  <c r="AC55" i="27"/>
  <c r="AB56" i="27"/>
  <c r="AC56" i="27"/>
  <c r="AB55" i="27"/>
  <c r="AB54" i="27"/>
  <c r="AG45" i="27"/>
  <c r="D21" i="33"/>
  <c r="P31" i="33" s="1"/>
  <c r="AB47" i="27"/>
  <c r="X36" i="27"/>
  <c r="W37" i="27"/>
  <c r="P25" i="33"/>
  <c r="E40" i="18"/>
  <c r="X37" i="27"/>
  <c r="J71" i="24"/>
  <c r="P71" i="24"/>
  <c r="X41" i="27"/>
  <c r="W40" i="27"/>
  <c r="D24" i="40"/>
  <c r="W36" i="27"/>
  <c r="D20" i="40"/>
  <c r="W39" i="27"/>
  <c r="D23" i="40"/>
  <c r="W41" i="27"/>
  <c r="X40" i="27"/>
  <c r="E24" i="40"/>
  <c r="X39" i="27"/>
  <c r="E23" i="40"/>
  <c r="C23" i="40"/>
  <c r="M71" i="24"/>
  <c r="Q69" i="24"/>
  <c r="Q68" i="24" s="1"/>
  <c r="G68" i="24" s="1"/>
  <c r="N69" i="24"/>
  <c r="N68" i="24" s="1"/>
  <c r="F68" i="24" s="1"/>
  <c r="C13" i="24"/>
  <c r="K69" i="24"/>
  <c r="E58" i="24"/>
  <c r="C58" i="24"/>
  <c r="C40" i="24"/>
  <c r="C49" i="24"/>
  <c r="E49" i="24"/>
  <c r="Q25" i="33"/>
  <c r="Q21" i="33"/>
  <c r="Q33" i="33"/>
  <c r="G40" i="18"/>
  <c r="G39" i="18"/>
  <c r="D23" i="38"/>
  <c r="P23" i="38" s="1"/>
  <c r="X51" i="27"/>
  <c r="X11" i="27" s="1"/>
  <c r="AW11" i="27" s="1"/>
  <c r="F25" i="33"/>
  <c r="R35" i="33" s="1"/>
  <c r="O25" i="33"/>
  <c r="F23" i="33"/>
  <c r="R23" i="33" s="1"/>
  <c r="C26" i="33"/>
  <c r="O26" i="33" s="1"/>
  <c r="O33" i="33"/>
  <c r="O23" i="33"/>
  <c r="D22" i="33"/>
  <c r="P32" i="33" s="1"/>
  <c r="Q32" i="33"/>
  <c r="P30" i="33"/>
  <c r="E20" i="33"/>
  <c r="E26" i="33" s="1"/>
  <c r="AE11" i="27"/>
  <c r="AA11" i="27"/>
  <c r="AF47" i="27"/>
  <c r="AF31" i="27"/>
  <c r="AB31" i="27"/>
  <c r="AF46" i="27"/>
  <c r="AB46" i="27"/>
  <c r="AE30" i="27"/>
  <c r="AA30" i="27"/>
  <c r="AE51" i="27"/>
  <c r="AA51" i="27"/>
  <c r="AF30" i="27"/>
  <c r="AB30" i="27"/>
  <c r="F20" i="35"/>
  <c r="F25" i="35" s="1"/>
  <c r="R34" i="35" s="1"/>
  <c r="AC45" i="27"/>
  <c r="AE31" i="27"/>
  <c r="AA31" i="27"/>
  <c r="W51" i="27"/>
  <c r="W11" i="27" s="1"/>
  <c r="AV11" i="27" s="1"/>
  <c r="W38" i="27"/>
  <c r="C20" i="38"/>
  <c r="O28" i="38" s="1"/>
  <c r="G31" i="24"/>
  <c r="G69" i="24" s="1"/>
  <c r="C39" i="18"/>
  <c r="O30" i="38"/>
  <c r="O22" i="38"/>
  <c r="X31" i="27"/>
  <c r="E22" i="38"/>
  <c r="X30" i="27"/>
  <c r="E21" i="38"/>
  <c r="P22" i="38"/>
  <c r="P30" i="38"/>
  <c r="O29" i="38"/>
  <c r="O21" i="38"/>
  <c r="P21" i="38"/>
  <c r="P29" i="38"/>
  <c r="V29" i="27"/>
  <c r="D20" i="36"/>
  <c r="P20" i="36" s="1"/>
  <c r="D21" i="36"/>
  <c r="P28" i="36" s="1"/>
  <c r="E21" i="36"/>
  <c r="Q28" i="36" s="1"/>
  <c r="D22" i="36"/>
  <c r="E22" i="36"/>
  <c r="Q29" i="36" s="1"/>
  <c r="W57" i="27"/>
  <c r="W12" i="27" s="1"/>
  <c r="AV12" i="27" s="1"/>
  <c r="AF55" i="27"/>
  <c r="V56" i="27"/>
  <c r="AG55" i="27"/>
  <c r="AF56" i="27"/>
  <c r="X54" i="27"/>
  <c r="AF54" i="27"/>
  <c r="AG56" i="27"/>
  <c r="Q25" i="35"/>
  <c r="P25" i="35"/>
  <c r="R22" i="35"/>
  <c r="R21" i="35"/>
  <c r="C16" i="35"/>
  <c r="O10" i="35"/>
  <c r="U12" i="35"/>
  <c r="E15" i="35"/>
  <c r="D15" i="35"/>
  <c r="E13" i="25"/>
  <c r="E51" i="18"/>
  <c r="G51" i="25"/>
  <c r="V39" i="27"/>
  <c r="Q53" i="18"/>
  <c r="C31" i="24"/>
  <c r="N53" i="18"/>
  <c r="F51" i="18"/>
  <c r="K51" i="25"/>
  <c r="E22" i="25"/>
  <c r="C22" i="25"/>
  <c r="C40" i="18"/>
  <c r="C22" i="18"/>
  <c r="N53" i="25"/>
  <c r="F51" i="25"/>
  <c r="V32" i="27" l="1"/>
  <c r="E69" i="24"/>
  <c r="C69" i="24" s="1"/>
  <c r="Q25" i="40"/>
  <c r="P25" i="40"/>
  <c r="P32" i="40"/>
  <c r="Q31" i="40"/>
  <c r="P31" i="40"/>
  <c r="E22" i="40"/>
  <c r="Q32" i="40" s="1"/>
  <c r="C22" i="40"/>
  <c r="O32" i="40" s="1"/>
  <c r="R34" i="33"/>
  <c r="W33" i="27"/>
  <c r="AB32" i="27"/>
  <c r="E23" i="38"/>
  <c r="Q31" i="38" s="1"/>
  <c r="F21" i="33"/>
  <c r="R31" i="33" s="1"/>
  <c r="AG37" i="27"/>
  <c r="AF37" i="27"/>
  <c r="AG40" i="27"/>
  <c r="AG36" i="27"/>
  <c r="AG41" i="27"/>
  <c r="C23" i="38"/>
  <c r="O31" i="38" s="1"/>
  <c r="P21" i="33"/>
  <c r="AC54" i="27"/>
  <c r="AA56" i="27"/>
  <c r="AB37" i="27"/>
  <c r="F21" i="38"/>
  <c r="R21" i="38" s="1"/>
  <c r="AC36" i="27"/>
  <c r="AC37" i="27"/>
  <c r="AB40" i="27"/>
  <c r="AF40" i="27"/>
  <c r="AB38" i="27"/>
  <c r="AF38" i="27"/>
  <c r="AB39" i="27"/>
  <c r="AF39" i="27"/>
  <c r="AA39" i="27"/>
  <c r="AE39" i="27"/>
  <c r="AB41" i="27"/>
  <c r="AF41" i="27"/>
  <c r="AB36" i="27"/>
  <c r="AF36" i="27"/>
  <c r="AC39" i="27"/>
  <c r="AG39" i="27"/>
  <c r="AC40" i="27"/>
  <c r="AC41" i="27"/>
  <c r="Q71" i="24"/>
  <c r="P23" i="40"/>
  <c r="P33" i="40"/>
  <c r="O23" i="40"/>
  <c r="O33" i="40"/>
  <c r="Q23" i="40"/>
  <c r="Q33" i="40"/>
  <c r="P24" i="40"/>
  <c r="P34" i="40"/>
  <c r="Q24" i="40"/>
  <c r="Q34" i="40"/>
  <c r="F23" i="40"/>
  <c r="N71" i="24"/>
  <c r="V41" i="27"/>
  <c r="C25" i="40"/>
  <c r="V40" i="27"/>
  <c r="C24" i="40"/>
  <c r="O34" i="40" s="1"/>
  <c r="V37" i="27"/>
  <c r="C21" i="40"/>
  <c r="O31" i="40" s="1"/>
  <c r="V36" i="27"/>
  <c r="C20" i="40"/>
  <c r="X32" i="27"/>
  <c r="X33" i="27" s="1"/>
  <c r="K68" i="24"/>
  <c r="P31" i="38"/>
  <c r="Q20" i="33"/>
  <c r="D24" i="38"/>
  <c r="P32" i="38" s="1"/>
  <c r="F20" i="33"/>
  <c r="R20" i="33" s="1"/>
  <c r="R25" i="33"/>
  <c r="AC11" i="27"/>
  <c r="AG11" i="27"/>
  <c r="Q30" i="33"/>
  <c r="O36" i="33"/>
  <c r="AG51" i="27"/>
  <c r="R33" i="33"/>
  <c r="C15" i="33"/>
  <c r="C16" i="33" s="1"/>
  <c r="AC51" i="27"/>
  <c r="F20" i="38"/>
  <c r="R20" i="38" s="1"/>
  <c r="P22" i="33"/>
  <c r="F22" i="33"/>
  <c r="R32" i="33" s="1"/>
  <c r="D26" i="33"/>
  <c r="P26" i="33" s="1"/>
  <c r="AF11" i="27"/>
  <c r="AB11" i="27"/>
  <c r="AF12" i="27"/>
  <c r="AB12" i="27"/>
  <c r="Y51" i="27"/>
  <c r="R29" i="35"/>
  <c r="R20" i="35"/>
  <c r="AG30" i="27"/>
  <c r="AC30" i="27"/>
  <c r="AE29" i="27"/>
  <c r="AA29" i="27"/>
  <c r="AG31" i="27"/>
  <c r="AC31" i="27"/>
  <c r="AF51" i="27"/>
  <c r="AB51" i="27"/>
  <c r="AF57" i="27"/>
  <c r="AB57" i="27"/>
  <c r="O20" i="38"/>
  <c r="V38" i="27"/>
  <c r="X38" i="27"/>
  <c r="P30" i="40"/>
  <c r="P20" i="40"/>
  <c r="P27" i="36"/>
  <c r="Q22" i="38"/>
  <c r="Q30" i="38"/>
  <c r="F22" i="38"/>
  <c r="Q22" i="36"/>
  <c r="Q29" i="38"/>
  <c r="Q21" i="38"/>
  <c r="P21" i="36"/>
  <c r="D23" i="36"/>
  <c r="P23" i="36" s="1"/>
  <c r="P29" i="36"/>
  <c r="E20" i="36"/>
  <c r="E23" i="36" s="1"/>
  <c r="P22" i="36"/>
  <c r="C22" i="36"/>
  <c r="O29" i="36" s="1"/>
  <c r="Q21" i="36"/>
  <c r="X57" i="27"/>
  <c r="X12" i="27" s="1"/>
  <c r="AW12" i="27" s="1"/>
  <c r="AG54" i="27"/>
  <c r="AE56" i="27"/>
  <c r="V54" i="27"/>
  <c r="V55" i="27"/>
  <c r="R25" i="35"/>
  <c r="D16" i="35"/>
  <c r="P10" i="35"/>
  <c r="V12" i="35"/>
  <c r="F15" i="35"/>
  <c r="E16" i="35"/>
  <c r="Q10" i="35"/>
  <c r="W12" i="35"/>
  <c r="Q26" i="33"/>
  <c r="Q36" i="33"/>
  <c r="E15" i="33"/>
  <c r="K53" i="25"/>
  <c r="C51" i="25"/>
  <c r="E51" i="25"/>
  <c r="C51" i="18"/>
  <c r="G51" i="18"/>
  <c r="AE32" i="27" l="1"/>
  <c r="V33" i="27"/>
  <c r="AA32" i="27"/>
  <c r="Q22" i="40"/>
  <c r="W9" i="27"/>
  <c r="AV9" i="27" s="1"/>
  <c r="AB33" i="27"/>
  <c r="E24" i="38"/>
  <c r="Q32" i="38" s="1"/>
  <c r="F22" i="40"/>
  <c r="R22" i="40" s="1"/>
  <c r="O22" i="40"/>
  <c r="R21" i="33"/>
  <c r="Q23" i="38"/>
  <c r="C24" i="38"/>
  <c r="C15" i="38" s="1"/>
  <c r="U12" i="38" s="1"/>
  <c r="F23" i="38"/>
  <c r="F24" i="38" s="1"/>
  <c r="R24" i="38" s="1"/>
  <c r="O23" i="38"/>
  <c r="AE37" i="27"/>
  <c r="AE40" i="27"/>
  <c r="AE36" i="27"/>
  <c r="AA55" i="27"/>
  <c r="R29" i="38"/>
  <c r="AA54" i="27"/>
  <c r="R30" i="33"/>
  <c r="AC38" i="27"/>
  <c r="AG38" i="27"/>
  <c r="AA38" i="27"/>
  <c r="AE38" i="27"/>
  <c r="AA41" i="27"/>
  <c r="AE41" i="27"/>
  <c r="AA36" i="27"/>
  <c r="AA37" i="27"/>
  <c r="AA40" i="27"/>
  <c r="O25" i="40"/>
  <c r="O35" i="40"/>
  <c r="R23" i="40"/>
  <c r="R33" i="40"/>
  <c r="F21" i="40"/>
  <c r="O21" i="40"/>
  <c r="F24" i="40"/>
  <c r="O24" i="40"/>
  <c r="AC32" i="27"/>
  <c r="F25" i="40"/>
  <c r="P24" i="38"/>
  <c r="D15" i="38"/>
  <c r="P10" i="38" s="1"/>
  <c r="C26" i="40"/>
  <c r="O36" i="40" s="1"/>
  <c r="AG32" i="27"/>
  <c r="C68" i="24"/>
  <c r="E68" i="24"/>
  <c r="K71" i="24"/>
  <c r="U12" i="33"/>
  <c r="P36" i="33"/>
  <c r="O10" i="33"/>
  <c r="R28" i="38"/>
  <c r="R22" i="33"/>
  <c r="D15" i="33"/>
  <c r="V12" i="33" s="1"/>
  <c r="F26" i="33"/>
  <c r="R26" i="33" s="1"/>
  <c r="AA33" i="27"/>
  <c r="V9" i="27"/>
  <c r="AU9" i="27" s="1"/>
  <c r="AC33" i="27"/>
  <c r="X9" i="27"/>
  <c r="AW9" i="27" s="1"/>
  <c r="AG12" i="27"/>
  <c r="AC12" i="27"/>
  <c r="P30" i="36"/>
  <c r="V42" i="27"/>
  <c r="AE42" i="27" s="1"/>
  <c r="AG57" i="27"/>
  <c r="AC57" i="27"/>
  <c r="W42" i="27"/>
  <c r="AF42" i="27" s="1"/>
  <c r="Q30" i="40"/>
  <c r="Q20" i="40"/>
  <c r="E26" i="40"/>
  <c r="D15" i="36"/>
  <c r="D16" i="36" s="1"/>
  <c r="X42" i="27"/>
  <c r="D26" i="40"/>
  <c r="O30" i="40"/>
  <c r="O20" i="40"/>
  <c r="F20" i="40"/>
  <c r="Y33" i="27"/>
  <c r="O22" i="36"/>
  <c r="E15" i="38"/>
  <c r="Q20" i="36"/>
  <c r="F22" i="36"/>
  <c r="R22" i="36" s="1"/>
  <c r="R30" i="38"/>
  <c r="R22" i="38"/>
  <c r="Q27" i="36"/>
  <c r="C21" i="36"/>
  <c r="F21" i="36" s="1"/>
  <c r="C20" i="36"/>
  <c r="O27" i="36" s="1"/>
  <c r="AE54" i="27"/>
  <c r="V57" i="27"/>
  <c r="V12" i="27" s="1"/>
  <c r="AU12" i="27" s="1"/>
  <c r="Q23" i="36"/>
  <c r="Q30" i="36"/>
  <c r="E15" i="36"/>
  <c r="AE55" i="27"/>
  <c r="F16" i="35"/>
  <c r="X12" i="35"/>
  <c r="R10" i="35"/>
  <c r="W12" i="33"/>
  <c r="Q10" i="33"/>
  <c r="E16" i="33"/>
  <c r="AH31" i="22"/>
  <c r="AB9" i="27" l="1"/>
  <c r="Q24" i="38"/>
  <c r="O24" i="38"/>
  <c r="R32" i="40"/>
  <c r="O32" i="38"/>
  <c r="R31" i="38"/>
  <c r="R23" i="38"/>
  <c r="O10" i="38"/>
  <c r="C16" i="38"/>
  <c r="AC42" i="27"/>
  <c r="AG42" i="27"/>
  <c r="W10" i="27"/>
  <c r="AV10" i="27" s="1"/>
  <c r="AB42" i="27"/>
  <c r="V10" i="27"/>
  <c r="AU10" i="27" s="1"/>
  <c r="AA42" i="27"/>
  <c r="V12" i="38"/>
  <c r="D16" i="38"/>
  <c r="R21" i="40"/>
  <c r="R31" i="40"/>
  <c r="R25" i="40"/>
  <c r="R35" i="40"/>
  <c r="R24" i="40"/>
  <c r="R34" i="40"/>
  <c r="C15" i="40"/>
  <c r="C16" i="40" s="1"/>
  <c r="O26" i="40"/>
  <c r="R36" i="33"/>
  <c r="D16" i="33"/>
  <c r="F15" i="33"/>
  <c r="R10" i="33" s="1"/>
  <c r="P10" i="33"/>
  <c r="R32" i="38"/>
  <c r="V12" i="36"/>
  <c r="AA12" i="27"/>
  <c r="AE12" i="27"/>
  <c r="Y42" i="27"/>
  <c r="X10" i="27"/>
  <c r="AW10" i="27" s="1"/>
  <c r="AC9" i="27"/>
  <c r="AA9" i="27"/>
  <c r="AE57" i="27"/>
  <c r="AA57" i="27"/>
  <c r="R30" i="40"/>
  <c r="R20" i="40"/>
  <c r="Q26" i="40"/>
  <c r="E15" i="40"/>
  <c r="Q36" i="40"/>
  <c r="P10" i="36"/>
  <c r="F26" i="40"/>
  <c r="R26" i="40" s="1"/>
  <c r="P36" i="40"/>
  <c r="D15" i="40"/>
  <c r="P26" i="40"/>
  <c r="O28" i="36"/>
  <c r="O21" i="36"/>
  <c r="Q10" i="38"/>
  <c r="E16" i="38"/>
  <c r="W12" i="38"/>
  <c r="F15" i="38"/>
  <c r="R29" i="36"/>
  <c r="O20" i="36"/>
  <c r="C23" i="36"/>
  <c r="O23" i="36" s="1"/>
  <c r="F20" i="36"/>
  <c r="R27" i="36" s="1"/>
  <c r="Y57" i="27"/>
  <c r="R21" i="36"/>
  <c r="R28" i="36"/>
  <c r="W12" i="36"/>
  <c r="Q10" i="36"/>
  <c r="E16" i="36"/>
  <c r="W22" i="27" l="1"/>
  <c r="AV22" i="27" s="1"/>
  <c r="AB10" i="27"/>
  <c r="V22" i="27"/>
  <c r="AU22" i="27" s="1"/>
  <c r="AA10" i="27"/>
  <c r="AF10" i="27"/>
  <c r="U12" i="40"/>
  <c r="AE10" i="27"/>
  <c r="O10" i="40"/>
  <c r="F16" i="33"/>
  <c r="X12" i="33"/>
  <c r="X22" i="27"/>
  <c r="AW22" i="27" s="1"/>
  <c r="AG10" i="27"/>
  <c r="AC10" i="27"/>
  <c r="R36" i="40"/>
  <c r="W12" i="40"/>
  <c r="E16" i="40"/>
  <c r="Q10" i="40"/>
  <c r="F15" i="40"/>
  <c r="X12" i="40" s="1"/>
  <c r="P10" i="40"/>
  <c r="V12" i="40"/>
  <c r="D16" i="40"/>
  <c r="F16" i="38"/>
  <c r="X12" i="38"/>
  <c r="R10" i="38"/>
  <c r="F23" i="36"/>
  <c r="R30" i="36" s="1"/>
  <c r="R20" i="36"/>
  <c r="O30" i="36"/>
  <c r="C15" i="36"/>
  <c r="O10" i="36" s="1"/>
  <c r="R10" i="40" l="1"/>
  <c r="F16" i="40"/>
  <c r="R23" i="36"/>
  <c r="U12" i="36"/>
  <c r="C16" i="36"/>
  <c r="F15" i="36"/>
  <c r="X12" i="36" s="1"/>
  <c r="R10" i="36" l="1"/>
  <c r="F16" i="36"/>
  <c r="G19" i="18" l="1"/>
  <c r="S33" i="27" s="1"/>
  <c r="F19" i="18"/>
  <c r="R33" i="27" s="1"/>
  <c r="E19" i="18"/>
  <c r="Q33" i="27" s="1"/>
  <c r="Q9" i="27" s="1"/>
  <c r="AM9" i="27" s="1"/>
  <c r="C19" i="18"/>
  <c r="AE9" i="27" l="1"/>
  <c r="Q22" i="27"/>
  <c r="AQ24" i="27" s="1"/>
  <c r="AF33" i="27"/>
  <c r="R9" i="27"/>
  <c r="AN9" i="27" s="1"/>
  <c r="AG33" i="27"/>
  <c r="S9" i="27"/>
  <c r="AO9" i="27" s="1"/>
  <c r="AE33" i="27"/>
  <c r="T33" i="27"/>
  <c r="AE22" i="27" l="1"/>
  <c r="AM22" i="27"/>
  <c r="AF9" i="27"/>
  <c r="R22" i="27"/>
  <c r="AG9" i="27"/>
  <c r="S22" i="27"/>
  <c r="AF22" i="27" l="1"/>
  <c r="AN22" i="27"/>
  <c r="AG22" i="27"/>
  <c r="AO22"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Pieter</author>
  </authors>
  <commentList>
    <comment ref="AM9" authorId="0" shapeId="0" xr:uid="{539566D9-167D-4472-98B3-C85E0EC82C94}">
      <text>
        <r>
          <rPr>
            <b/>
            <sz val="9"/>
            <color indexed="81"/>
            <rFont val="Tahoma"/>
            <family val="2"/>
          </rPr>
          <t>Pieter:</t>
        </r>
        <r>
          <rPr>
            <sz val="9"/>
            <color indexed="81"/>
            <rFont val="Tahoma"/>
            <family val="2"/>
          </rPr>
          <t xml:space="preserve">
behind on hiring</t>
        </r>
      </text>
    </comment>
    <comment ref="C14" authorId="0" shapeId="0" xr:uid="{6EE78C67-7056-4408-81E0-4FB9B60D81F8}">
      <text>
        <r>
          <rPr>
            <b/>
            <sz val="9"/>
            <color indexed="81"/>
            <rFont val="Tahoma"/>
            <family val="2"/>
          </rPr>
          <t>Pieter:</t>
        </r>
        <r>
          <rPr>
            <sz val="9"/>
            <color indexed="81"/>
            <rFont val="Tahoma"/>
            <family val="2"/>
          </rPr>
          <t xml:space="preserve">
remove manager target</t>
        </r>
      </text>
    </comment>
    <comment ref="C15" authorId="0" shapeId="0" xr:uid="{59AD7DC1-0EDD-46EB-B8B7-DA11EB37420D}">
      <text>
        <r>
          <rPr>
            <b/>
            <sz val="9"/>
            <color indexed="81"/>
            <rFont val="Tahoma"/>
            <family val="2"/>
          </rPr>
          <t>Pieter:</t>
        </r>
        <r>
          <rPr>
            <sz val="9"/>
            <color indexed="81"/>
            <rFont val="Tahoma"/>
            <family val="2"/>
          </rPr>
          <t xml:space="preserve">
should give $116, not $368</t>
        </r>
      </text>
    </comment>
    <comment ref="C16" authorId="0" shapeId="0" xr:uid="{D1220541-1D51-4818-AA88-11B6A07D2AFB}">
      <text>
        <r>
          <rPr>
            <b/>
            <sz val="9"/>
            <color indexed="81"/>
            <rFont val="Tahoma"/>
            <family val="2"/>
          </rPr>
          <t>Pieter:</t>
        </r>
        <r>
          <rPr>
            <sz val="9"/>
            <color indexed="81"/>
            <rFont val="Tahoma"/>
            <family val="2"/>
          </rPr>
          <t xml:space="preserve">
budget</t>
        </r>
      </text>
    </comment>
    <comment ref="C17" authorId="0" shapeId="0" xr:uid="{C80F8C5A-89AA-46A7-AE84-D82D1B025E22}">
      <text>
        <r>
          <rPr>
            <b/>
            <sz val="9"/>
            <color indexed="81"/>
            <rFont val="Tahoma"/>
            <family val="2"/>
          </rPr>
          <t>Pieter:</t>
        </r>
        <r>
          <rPr>
            <sz val="9"/>
            <color indexed="81"/>
            <rFont val="Tahoma"/>
            <family val="2"/>
          </rPr>
          <t xml:space="preserve">
no owner currently; wait for new CRO</t>
        </r>
      </text>
    </comment>
    <comment ref="C18" authorId="0" shapeId="0" xr:uid="{513895DC-3DCA-469D-B8E6-9FDC3DCAE979}">
      <text>
        <r>
          <rPr>
            <b/>
            <sz val="9"/>
            <color indexed="81"/>
            <rFont val="Tahoma"/>
            <family val="2"/>
          </rPr>
          <t>Pieter:</t>
        </r>
        <r>
          <rPr>
            <sz val="9"/>
            <color indexed="81"/>
            <rFont val="Tahoma"/>
            <family val="2"/>
          </rPr>
          <t xml:space="preserve">
budget bookings</t>
        </r>
      </text>
    </comment>
    <comment ref="C20" authorId="0" shapeId="0" xr:uid="{F1A480FD-E58E-4307-9D67-729CEF0CCCFF}">
      <text>
        <r>
          <rPr>
            <b/>
            <sz val="9"/>
            <color indexed="81"/>
            <rFont val="Tahoma"/>
            <family val="2"/>
          </rPr>
          <t>Pieter:</t>
        </r>
        <r>
          <rPr>
            <sz val="9"/>
            <color indexed="81"/>
            <rFont val="Tahoma"/>
            <family val="2"/>
          </rPr>
          <t xml:space="preserve">
MBO - will be a flat rate on anything closed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Pieter</author>
  </authors>
  <commentList>
    <comment ref="M93" authorId="0" shapeId="0" xr:uid="{613F3CB6-9E11-4D72-AC35-E492699754F6}">
      <text>
        <r>
          <rPr>
            <b/>
            <sz val="9"/>
            <color indexed="81"/>
            <rFont val="Tahoma"/>
            <family val="2"/>
          </rPr>
          <t>Pieter:</t>
        </r>
        <r>
          <rPr>
            <sz val="9"/>
            <color indexed="81"/>
            <rFont val="Tahoma"/>
            <family val="2"/>
          </rPr>
          <t xml:space="preserve">
avg quota per rep</t>
        </r>
      </text>
    </comment>
    <comment ref="M94" authorId="0" shapeId="0" xr:uid="{214A108D-2523-4E7C-B87A-30AA7DA532A3}">
      <text>
        <r>
          <rPr>
            <b/>
            <sz val="9"/>
            <color indexed="81"/>
            <rFont val="Tahoma"/>
            <family val="2"/>
          </rPr>
          <t>Pieter:</t>
        </r>
        <r>
          <rPr>
            <sz val="9"/>
            <color indexed="81"/>
            <rFont val="Tahoma"/>
            <family val="2"/>
          </rPr>
          <t xml:space="preserve">
avg annual rep attrition</t>
        </r>
      </text>
    </comment>
    <comment ref="M95" authorId="0" shapeId="0" xr:uid="{E4912FB8-7A8A-4D65-B774-79C803AB9303}">
      <text>
        <r>
          <rPr>
            <b/>
            <sz val="9"/>
            <color indexed="81"/>
            <rFont val="Tahoma"/>
            <family val="2"/>
          </rPr>
          <t>Pieter:</t>
        </r>
        <r>
          <rPr>
            <sz val="9"/>
            <color indexed="81"/>
            <rFont val="Tahoma"/>
            <family val="2"/>
          </rPr>
          <t xml:space="preserve">
avg annual rep attrition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Pieter</author>
  </authors>
  <commentList>
    <comment ref="W59" authorId="0" shapeId="0" xr:uid="{A3697854-F83C-4940-8267-34ABD28D5FF6}">
      <text>
        <r>
          <rPr>
            <b/>
            <sz val="9"/>
            <color indexed="81"/>
            <rFont val="Tahoma"/>
            <family val="2"/>
          </rPr>
          <t>Pieter:</t>
        </r>
        <r>
          <rPr>
            <sz val="9"/>
            <color indexed="81"/>
            <rFont val="Tahoma"/>
            <family val="2"/>
          </rPr>
          <t xml:space="preserve">
remove EMEA heads</t>
        </r>
      </text>
    </comment>
    <comment ref="W73" authorId="0" shapeId="0" xr:uid="{116B4A83-42B5-4341-AC63-887403B58A93}">
      <text>
        <r>
          <rPr>
            <b/>
            <sz val="9"/>
            <color indexed="81"/>
            <rFont val="Tahoma"/>
            <family val="2"/>
          </rPr>
          <t>Pieter:</t>
        </r>
        <r>
          <rPr>
            <sz val="9"/>
            <color indexed="81"/>
            <rFont val="Tahoma"/>
            <family val="2"/>
          </rPr>
          <t xml:space="preserve">
remove EMEA
</t>
        </r>
      </text>
    </comment>
    <comment ref="Z78" authorId="0" shapeId="0" xr:uid="{495274D6-29F8-404A-B3DA-09B05BEBE787}">
      <text>
        <r>
          <rPr>
            <b/>
            <sz val="9"/>
            <color indexed="81"/>
            <rFont val="Tahoma"/>
            <family val="2"/>
          </rPr>
          <t>Pieter:</t>
        </r>
        <r>
          <rPr>
            <sz val="9"/>
            <color indexed="81"/>
            <rFont val="Tahoma"/>
            <family val="2"/>
          </rPr>
          <t xml:space="preserve">
per JK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Pieter</author>
  </authors>
  <commentList>
    <comment ref="E13" authorId="0" shapeId="0" xr:uid="{3C10A003-1A78-4F2F-9520-7A8743C3F63D}">
      <text>
        <r>
          <rPr>
            <b/>
            <sz val="9"/>
            <color indexed="81"/>
            <rFont val="Tahoma"/>
            <family val="2"/>
          </rPr>
          <t>Pieter:</t>
        </r>
        <r>
          <rPr>
            <sz val="9"/>
            <color indexed="81"/>
            <rFont val="Tahoma"/>
            <family val="2"/>
          </rPr>
          <t xml:space="preserve">
from Chas calc 5/5/21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Pieter</author>
  </authors>
  <commentList>
    <comment ref="E16" authorId="0" shapeId="0" xr:uid="{5967BAC8-2DAB-42AD-9F49-F9C3307ACD78}">
      <text>
        <r>
          <rPr>
            <b/>
            <sz val="9"/>
            <color indexed="81"/>
            <rFont val="Tahoma"/>
            <family val="2"/>
          </rPr>
          <t>Pieter:</t>
        </r>
        <r>
          <rPr>
            <sz val="9"/>
            <color indexed="81"/>
            <rFont val="Tahoma"/>
            <family val="2"/>
          </rPr>
          <t xml:space="preserve">
Carried by Harsh in Q2?</t>
        </r>
      </text>
    </comment>
    <comment ref="E25" authorId="0" shapeId="0" xr:uid="{FCF35133-7A59-4556-BABB-0942D81578D7}">
      <text>
        <r>
          <rPr>
            <b/>
            <sz val="9"/>
            <color indexed="81"/>
            <rFont val="Tahoma"/>
            <family val="2"/>
          </rPr>
          <t>Pieter:</t>
        </r>
        <r>
          <rPr>
            <sz val="9"/>
            <color indexed="81"/>
            <rFont val="Tahoma"/>
            <family val="2"/>
          </rPr>
          <t xml:space="preserve">
carried by Patrick in Q2?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Pieter</author>
  </authors>
  <commentList>
    <comment ref="I67" authorId="0" shapeId="0" xr:uid="{460220C0-3024-468E-8DB3-867B53BDB664}">
      <text>
        <r>
          <rPr>
            <b/>
            <sz val="9"/>
            <color indexed="81"/>
            <rFont val="Tahoma"/>
            <family val="2"/>
          </rPr>
          <t>Pieter:</t>
        </r>
        <r>
          <rPr>
            <sz val="9"/>
            <color indexed="81"/>
            <rFont val="Tahoma"/>
            <family val="2"/>
          </rPr>
          <t xml:space="preserve">
moving to EMEA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Pieter</author>
  </authors>
  <commentList>
    <comment ref="P5" authorId="0" shapeId="0" xr:uid="{44C166F9-8633-4C3E-91B7-0A9DAE3A7D6F}">
      <text>
        <r>
          <rPr>
            <b/>
            <sz val="9"/>
            <color indexed="81"/>
            <rFont val="Tahoma"/>
            <family val="2"/>
          </rPr>
          <t>Pieter:</t>
        </r>
        <r>
          <rPr>
            <sz val="9"/>
            <color indexed="81"/>
            <rFont val="Tahoma"/>
            <family val="2"/>
          </rPr>
          <t xml:space="preserve">
set to Q2 Target - not oversubscribed</t>
        </r>
      </text>
    </comment>
    <comment ref="V5" authorId="0" shapeId="0" xr:uid="{DEFBD29B-C1CA-4AA2-86BE-FAAF19A389F5}">
      <text>
        <r>
          <rPr>
            <b/>
            <sz val="9"/>
            <color indexed="81"/>
            <rFont val="Tahoma"/>
            <family val="2"/>
          </rPr>
          <t>Pieter:</t>
        </r>
        <r>
          <rPr>
            <sz val="9"/>
            <color indexed="81"/>
            <rFont val="Tahoma"/>
            <family val="2"/>
          </rPr>
          <t xml:space="preserve">
set to Q2 Target - not oversubscribed</t>
        </r>
      </text>
    </comment>
    <comment ref="P6" authorId="0" shapeId="0" xr:uid="{3C50C2E6-ABAA-43EB-ABCF-68FA73ACDFD9}">
      <text>
        <r>
          <rPr>
            <b/>
            <sz val="9"/>
            <color indexed="81"/>
            <rFont val="Tahoma"/>
            <family val="2"/>
          </rPr>
          <t>Pieter:</t>
        </r>
        <r>
          <rPr>
            <sz val="9"/>
            <color indexed="81"/>
            <rFont val="Tahoma"/>
            <family val="2"/>
          </rPr>
          <t xml:space="preserve">
set to Q2 Target - not oversubscribed</t>
        </r>
      </text>
    </comment>
    <comment ref="V6" authorId="0" shapeId="0" xr:uid="{3B2BAA3F-D79C-4DB3-944C-F821AB35CC58}">
      <text>
        <r>
          <rPr>
            <b/>
            <sz val="9"/>
            <color indexed="81"/>
            <rFont val="Tahoma"/>
            <family val="2"/>
          </rPr>
          <t>Pieter:</t>
        </r>
        <r>
          <rPr>
            <sz val="9"/>
            <color indexed="81"/>
            <rFont val="Tahoma"/>
            <family val="2"/>
          </rPr>
          <t xml:space="preserve">
set to Q2 Target - not oversubscribed</t>
        </r>
      </text>
    </comment>
    <comment ref="P7" authorId="0" shapeId="0" xr:uid="{FF451BEF-F734-40A5-BEE5-D5919FA301AC}">
      <text>
        <r>
          <rPr>
            <b/>
            <sz val="9"/>
            <color indexed="81"/>
            <rFont val="Tahoma"/>
            <family val="2"/>
          </rPr>
          <t>Pieter:</t>
        </r>
        <r>
          <rPr>
            <sz val="9"/>
            <color indexed="81"/>
            <rFont val="Tahoma"/>
            <family val="2"/>
          </rPr>
          <t xml:space="preserve">
101% to bookings plan (per JK 4/26)</t>
        </r>
      </text>
    </comment>
    <comment ref="V7" authorId="0" shapeId="0" xr:uid="{A2EA490C-28B9-472B-A13D-114FA98C723B}">
      <text>
        <r>
          <rPr>
            <b/>
            <sz val="9"/>
            <color indexed="81"/>
            <rFont val="Tahoma"/>
            <family val="2"/>
          </rPr>
          <t>Pieter:</t>
        </r>
        <r>
          <rPr>
            <sz val="9"/>
            <color indexed="81"/>
            <rFont val="Tahoma"/>
            <family val="2"/>
          </rPr>
          <t xml:space="preserve">
102% to bookings plan (per JK 4/26)</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Kim Hogan</author>
    <author>tc={BA1627EA-B4C1-4A50-A6DF-FCC310B311BC}</author>
    <author>tc={DF2408C0-3119-4305-B613-A436AA65BB22}</author>
    <author>tc={F8CFDB64-B578-4294-85E0-C2F25D5F0A2D}</author>
  </authors>
  <commentList>
    <comment ref="C55" authorId="0" shapeId="0" xr:uid="{CFCBC878-620E-41FE-9C96-F0E903A7DDB6}">
      <text>
        <r>
          <rPr>
            <b/>
            <sz val="10"/>
            <color rgb="FF000000"/>
            <rFont val="Tahoma"/>
            <family val="2"/>
          </rPr>
          <t>Kim Hogan:</t>
        </r>
        <r>
          <rPr>
            <sz val="10"/>
            <color rgb="FF000000"/>
            <rFont val="Tahoma"/>
            <family val="2"/>
          </rPr>
          <t xml:space="preserve">
</t>
        </r>
        <r>
          <rPr>
            <sz val="10"/>
            <color rgb="FF000000"/>
            <rFont val="Tahoma"/>
            <family val="2"/>
          </rPr>
          <t>If they were terminated on or after the 15th, then make the termination date the last day of that month. If they were terminated before the 15th, then make the termination date the last day of the previous month.</t>
        </r>
      </text>
    </comment>
    <comment ref="B61" authorId="0" shapeId="0" xr:uid="{B113A5D1-9ABA-44E6-A3ED-4C175857DB1D}">
      <text>
        <r>
          <rPr>
            <b/>
            <sz val="10"/>
            <color rgb="FF000000"/>
            <rFont val="Tahoma"/>
            <family val="2"/>
          </rPr>
          <t>Kim Hogan:</t>
        </r>
        <r>
          <rPr>
            <sz val="10"/>
            <color rgb="FF000000"/>
            <rFont val="Tahoma"/>
            <family val="2"/>
          </rPr>
          <t xml:space="preserve">
</t>
        </r>
        <r>
          <rPr>
            <sz val="10"/>
            <color rgb="FF000000"/>
            <rFont val="Tahoma"/>
            <family val="2"/>
          </rPr>
          <t>Hired 3/29, but beginning ramp 4/1 per Dean</t>
        </r>
      </text>
    </comment>
    <comment ref="B92" authorId="0" shapeId="0" xr:uid="{7287057D-FB78-4DD7-96B1-EA02562CA330}">
      <text>
        <r>
          <rPr>
            <b/>
            <sz val="10"/>
            <color rgb="FF000000"/>
            <rFont val="Tahoma"/>
            <family val="2"/>
          </rPr>
          <t>Kim Hogan:</t>
        </r>
        <r>
          <rPr>
            <sz val="10"/>
            <color rgb="FF000000"/>
            <rFont val="Tahoma"/>
            <family val="2"/>
          </rPr>
          <t xml:space="preserve">
</t>
        </r>
        <r>
          <rPr>
            <sz val="10"/>
            <color rgb="FF000000"/>
            <rFont val="Tahoma"/>
            <family val="2"/>
          </rPr>
          <t>1/19/21 start date but beginning ramp 2/1</t>
        </r>
      </text>
    </comment>
    <comment ref="A129" authorId="1" shapeId="0" xr:uid="{BA1627EA-B4C1-4A50-A6DF-FCC310B311BC}">
      <text>
        <t>[Threaded comment]
Your version of Excel allows you to read this threaded comment; however, any edits to it will get removed if the file is opened in a newer version of Excel. Learn more: https://go.microsoft.com/fwlink/?linkid=870924
Comment:
    Approval to delay ramp to 12/1
Reply:
    Knitrice Yvonne Coleman Anadumaka</t>
      </text>
    </comment>
    <comment ref="B139" authorId="0" shapeId="0" xr:uid="{08ED2977-5107-4BEC-8957-C6517B24DAE4}">
      <text>
        <r>
          <rPr>
            <b/>
            <sz val="10"/>
            <color rgb="FF000000"/>
            <rFont val="Tahoma"/>
            <family val="2"/>
          </rPr>
          <t>Kim Hogan:</t>
        </r>
        <r>
          <rPr>
            <sz val="10"/>
            <color rgb="FF000000"/>
            <rFont val="Tahoma"/>
            <family val="2"/>
          </rPr>
          <t xml:space="preserve">
</t>
        </r>
        <r>
          <rPr>
            <sz val="10"/>
            <color rgb="FF000000"/>
            <rFont val="Tahoma"/>
            <family val="2"/>
          </rPr>
          <t>Start date 9/28, but approved to begin ramp 10/1</t>
        </r>
      </text>
    </comment>
    <comment ref="B141" authorId="0" shapeId="0" xr:uid="{60D474AD-F67D-4C7A-BB61-A0C85D734B3A}">
      <text>
        <r>
          <rPr>
            <b/>
            <sz val="10"/>
            <color rgb="FF000000"/>
            <rFont val="Tahoma"/>
            <family val="2"/>
          </rPr>
          <t>Kim Hogan:</t>
        </r>
        <r>
          <rPr>
            <sz val="10"/>
            <color rgb="FF000000"/>
            <rFont val="Tahoma"/>
            <family val="2"/>
          </rPr>
          <t xml:space="preserve">
</t>
        </r>
        <r>
          <rPr>
            <sz val="10"/>
            <color rgb="FF000000"/>
            <rFont val="Tahoma"/>
            <family val="2"/>
          </rPr>
          <t>Delaying ramp start until 2/1 instead of 1/19 hire date</t>
        </r>
      </text>
    </comment>
    <comment ref="B142" authorId="0" shapeId="0" xr:uid="{14852259-EE83-4162-BD01-99CF9DEDBD44}">
      <text>
        <r>
          <rPr>
            <b/>
            <sz val="10"/>
            <color rgb="FF000000"/>
            <rFont val="Tahoma"/>
            <family val="2"/>
          </rPr>
          <t>Kim Hogan:</t>
        </r>
        <r>
          <rPr>
            <sz val="10"/>
            <color rgb="FF000000"/>
            <rFont val="Tahoma"/>
            <family val="2"/>
          </rPr>
          <t xml:space="preserve">
</t>
        </r>
        <r>
          <rPr>
            <sz val="10"/>
            <color rgb="FF000000"/>
            <rFont val="Tahoma"/>
            <family val="2"/>
          </rPr>
          <t>Delaying ramp start until 2/1 instead of 1/19 hire date</t>
        </r>
      </text>
    </comment>
    <comment ref="A162" authorId="0" shapeId="0" xr:uid="{ED378586-7A76-4E3D-B5E6-B35381029164}">
      <text>
        <r>
          <rPr>
            <b/>
            <sz val="10"/>
            <color rgb="FF000000"/>
            <rFont val="Tahoma"/>
            <family val="2"/>
          </rPr>
          <t>Kim Hogan:</t>
        </r>
        <r>
          <rPr>
            <sz val="10"/>
            <color rgb="FF000000"/>
            <rFont val="Tahoma"/>
            <family val="2"/>
          </rPr>
          <t xml:space="preserve">
</t>
        </r>
        <r>
          <rPr>
            <sz val="10"/>
            <color rgb="FF000000"/>
            <rFont val="Tahoma"/>
            <family val="2"/>
          </rPr>
          <t>Will move to Select role under Sarah effective 5/1--not yet finalized, though</t>
        </r>
      </text>
    </comment>
    <comment ref="A163" authorId="0" shapeId="0" xr:uid="{EAEE141D-8E76-4E39-B695-24BAA092BB24}">
      <text>
        <r>
          <rPr>
            <b/>
            <sz val="10"/>
            <color rgb="FF000000"/>
            <rFont val="Tahoma"/>
            <family val="2"/>
          </rPr>
          <t>Kim Hogan:</t>
        </r>
        <r>
          <rPr>
            <sz val="10"/>
            <color rgb="FF000000"/>
            <rFont val="Tahoma"/>
            <family val="2"/>
          </rPr>
          <t xml:space="preserve">
</t>
        </r>
        <r>
          <rPr>
            <sz val="10"/>
            <color rgb="FF000000"/>
            <rFont val="Tahoma"/>
            <family val="2"/>
          </rPr>
          <t>Will move to Select role under Sarah effective 5/1--not yet finalized, though</t>
        </r>
      </text>
    </comment>
    <comment ref="B175" authorId="0" shapeId="0" xr:uid="{EC02C502-86D2-4E68-ABF3-E96125638B2E}">
      <text>
        <r>
          <rPr>
            <b/>
            <sz val="10"/>
            <color rgb="FF000000"/>
            <rFont val="Tahoma"/>
            <family val="2"/>
          </rPr>
          <t>Kim Hogan:</t>
        </r>
        <r>
          <rPr>
            <sz val="10"/>
            <color rgb="FF000000"/>
            <rFont val="Tahoma"/>
            <family val="2"/>
          </rPr>
          <t xml:space="preserve">
</t>
        </r>
        <r>
          <rPr>
            <sz val="10"/>
            <color rgb="FF000000"/>
            <rFont val="Tahoma"/>
            <family val="2"/>
          </rPr>
          <t>Start date 3/29, but 4/1 ramp start date (verifying with Dean)</t>
        </r>
      </text>
    </comment>
    <comment ref="A186" authorId="2" shapeId="0" xr:uid="{DF2408C0-3119-4305-B613-A436AA65BB22}">
      <text>
        <t>[Threaded comment]
Your version of Excel allows you to read this threaded comment; however, any edits to it will get removed if the file is opened in a newer version of Excel. Learn more: https://go.microsoft.com/fwlink/?linkid=870924
Comment:
    Approval to delay ramp to 12/1</t>
      </text>
    </comment>
    <comment ref="C193" authorId="0" shapeId="0" xr:uid="{2D682B59-22F3-435F-B139-CC4FBF7AEDE5}">
      <text>
        <r>
          <rPr>
            <b/>
            <sz val="10"/>
            <color rgb="FF000000"/>
            <rFont val="Tahoma"/>
            <family val="2"/>
          </rPr>
          <t>Kim Hogan:</t>
        </r>
        <r>
          <rPr>
            <sz val="10"/>
            <color rgb="FF000000"/>
            <rFont val="Tahoma"/>
            <family val="2"/>
          </rPr>
          <t xml:space="preserve">
</t>
        </r>
        <r>
          <rPr>
            <sz val="10"/>
            <color rgb="FF000000"/>
            <rFont val="Tahoma"/>
            <family val="2"/>
          </rPr>
          <t>Moved to CS</t>
        </r>
      </text>
    </comment>
    <comment ref="A236" authorId="3" shapeId="0" xr:uid="{F8CFDB64-B578-4294-85E0-C2F25D5F0A2D}">
      <text>
        <t>[Threaded comment]
Your version of Excel allows you to read this threaded comment; however, any edits to it will get removed if the file is opened in a newer version of Excel. Learn more: https://go.microsoft.com/fwlink/?linkid=870924
Comment:
    Begin $0 ramp in May per Bill</t>
      </text>
    </comment>
    <comment ref="B262" authorId="0" shapeId="0" xr:uid="{6284A877-87B7-4930-82AD-5CECEA5AD895}">
      <text>
        <r>
          <rPr>
            <b/>
            <sz val="10"/>
            <color rgb="FF000000"/>
            <rFont val="Tahoma"/>
            <family val="2"/>
          </rPr>
          <t>Kim Hogan:</t>
        </r>
        <r>
          <rPr>
            <sz val="10"/>
            <color rgb="FF000000"/>
            <rFont val="Tahoma"/>
            <family val="2"/>
          </rPr>
          <t xml:space="preserve">
</t>
        </r>
        <r>
          <rPr>
            <sz val="10"/>
            <color rgb="FF000000"/>
            <rFont val="Tahoma"/>
            <family val="2"/>
          </rPr>
          <t>3/29 start date, but ramp beginning 4/1 per Dean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Kim Hogan</author>
  </authors>
  <commentList>
    <comment ref="C1" authorId="0" shapeId="0" xr:uid="{5480148F-2803-4D9D-9A09-21B278480721}">
      <text>
        <r>
          <rPr>
            <b/>
            <sz val="10"/>
            <color rgb="FF000000"/>
            <rFont val="Tahoma"/>
            <family val="2"/>
          </rPr>
          <t>Kim Hogan:</t>
        </r>
        <r>
          <rPr>
            <sz val="10"/>
            <color rgb="FF000000"/>
            <rFont val="Tahoma"/>
            <family val="2"/>
          </rPr>
          <t xml:space="preserve">
</t>
        </r>
        <r>
          <rPr>
            <sz val="10"/>
            <color rgb="FF000000"/>
            <rFont val="Tahoma"/>
            <family val="2"/>
          </rPr>
          <t>If they were terminated on or after the 15th, then make the termination date the last day of that month. If they were terminated before the 15th, then make the termination date the last day of the previous month.</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Pieter</author>
  </authors>
  <commentList>
    <comment ref="M58" authorId="0" shapeId="0" xr:uid="{057AD9B6-46EE-469F-B823-CA1573B8E1FA}">
      <text>
        <r>
          <rPr>
            <b/>
            <sz val="9"/>
            <color indexed="81"/>
            <rFont val="Tahoma"/>
            <family val="2"/>
          </rPr>
          <t>Pieter:</t>
        </r>
        <r>
          <rPr>
            <sz val="9"/>
            <color indexed="81"/>
            <rFont val="Tahoma"/>
            <family val="2"/>
          </rPr>
          <t xml:space="preserve">
avg quota per rep</t>
        </r>
      </text>
    </comment>
    <comment ref="M59" authorId="0" shapeId="0" xr:uid="{22F62E95-1225-4E19-B37C-AB263C40FF6A}">
      <text>
        <r>
          <rPr>
            <b/>
            <sz val="9"/>
            <color indexed="81"/>
            <rFont val="Tahoma"/>
            <family val="2"/>
          </rPr>
          <t>Pieter:</t>
        </r>
        <r>
          <rPr>
            <sz val="9"/>
            <color indexed="81"/>
            <rFont val="Tahoma"/>
            <family val="2"/>
          </rPr>
          <t xml:space="preserve">
avg annual rep attrition</t>
        </r>
      </text>
    </comment>
    <comment ref="M60" authorId="0" shapeId="0" xr:uid="{82E468A2-81F5-4215-A0F8-240B68070160}">
      <text>
        <r>
          <rPr>
            <b/>
            <sz val="9"/>
            <color indexed="81"/>
            <rFont val="Tahoma"/>
            <family val="2"/>
          </rPr>
          <t>Pieter:</t>
        </r>
        <r>
          <rPr>
            <sz val="9"/>
            <color indexed="81"/>
            <rFont val="Tahoma"/>
            <family val="2"/>
          </rPr>
          <t xml:space="preserve">
avg annual rep attrition</t>
        </r>
      </text>
    </comment>
  </commentList>
</comments>
</file>

<file path=xl/sharedStrings.xml><?xml version="1.0" encoding="utf-8"?>
<sst xmlns="http://schemas.openxmlformats.org/spreadsheetml/2006/main" count="4336" uniqueCount="480">
  <si>
    <t>Takayama, Kiyomitsu</t>
  </si>
  <si>
    <t>JPN</t>
  </si>
  <si>
    <t>Wise, Matt</t>
  </si>
  <si>
    <r>
      <t xml:space="preserve">EMEA - </t>
    </r>
    <r>
      <rPr>
        <b/>
        <sz val="11"/>
        <color rgb="FFFF0000"/>
        <rFont val="Calibri"/>
        <family val="2"/>
        <scheme val="minor"/>
      </rPr>
      <t>Chas</t>
    </r>
  </si>
  <si>
    <t>Jain, Rahul</t>
  </si>
  <si>
    <r>
      <t xml:space="preserve">BD - </t>
    </r>
    <r>
      <rPr>
        <b/>
        <sz val="11"/>
        <color rgb="FFFF0000"/>
        <rFont val="Calibri"/>
        <family val="2"/>
        <scheme val="minor"/>
      </rPr>
      <t>Rahul</t>
    </r>
  </si>
  <si>
    <t>TBH</t>
  </si>
  <si>
    <t>ANZ</t>
  </si>
  <si>
    <t>DAP RVP TBH 1</t>
  </si>
  <si>
    <r>
      <t xml:space="preserve">DAP - </t>
    </r>
    <r>
      <rPr>
        <b/>
        <sz val="11"/>
        <color rgb="FFFF0000"/>
        <rFont val="Calibri"/>
        <family val="2"/>
        <scheme val="minor"/>
      </rPr>
      <t>Dustin</t>
    </r>
  </si>
  <si>
    <t>VOC RVP TBH 1</t>
  </si>
  <si>
    <t>VOC RVP</t>
  </si>
  <si>
    <r>
      <t xml:space="preserve">VoC - </t>
    </r>
    <r>
      <rPr>
        <b/>
        <sz val="11"/>
        <color rgb="FFFF0000"/>
        <rFont val="Calibri"/>
        <family val="2"/>
        <scheme val="minor"/>
      </rPr>
      <t>Dean</t>
    </r>
  </si>
  <si>
    <t>VOC</t>
  </si>
  <si>
    <t>Sandman, Josh</t>
  </si>
  <si>
    <t>Bumgardner, Josh</t>
  </si>
  <si>
    <t>Emerging</t>
  </si>
  <si>
    <t>SubSuccess</t>
  </si>
  <si>
    <t>Yatsko, Natalie</t>
  </si>
  <si>
    <t>Tuttle, Patrick</t>
  </si>
  <si>
    <t>Sabikihi, Harsh</t>
  </si>
  <si>
    <t>Putlock, Gary</t>
  </si>
  <si>
    <t>ISV RVP - Gary</t>
  </si>
  <si>
    <t>Enterprise</t>
  </si>
  <si>
    <t>EMEA</t>
  </si>
  <si>
    <t>DAP</t>
  </si>
  <si>
    <r>
      <t xml:space="preserve">Enterprise - </t>
    </r>
    <r>
      <rPr>
        <b/>
        <sz val="11"/>
        <color rgb="FFFF0000"/>
        <rFont val="Calibri"/>
        <family val="2"/>
        <scheme val="minor"/>
      </rPr>
      <t>Gary</t>
    </r>
  </si>
  <si>
    <t>Klemm, Brian</t>
  </si>
  <si>
    <t>Hoy, Michael</t>
  </si>
  <si>
    <t>Batt, Kate</t>
  </si>
  <si>
    <t>Corporate</t>
  </si>
  <si>
    <t>Wilson, Matt</t>
  </si>
  <si>
    <t>Ionescu, Sarah</t>
  </si>
  <si>
    <t>Ferguson, Brook</t>
  </si>
  <si>
    <r>
      <t xml:space="preserve">Corporate - </t>
    </r>
    <r>
      <rPr>
        <b/>
        <sz val="11"/>
        <color rgb="FFFF0000"/>
        <rFont val="Calibri"/>
        <family val="2"/>
        <scheme val="minor"/>
      </rPr>
      <t>Jim</t>
    </r>
  </si>
  <si>
    <t>Commercial Select RVP</t>
  </si>
  <si>
    <t>Commercial</t>
  </si>
  <si>
    <t>BD</t>
  </si>
  <si>
    <r>
      <t xml:space="preserve">Commercial - </t>
    </r>
    <r>
      <rPr>
        <b/>
        <sz val="11"/>
        <color rgb="FFFF0000"/>
        <rFont val="Calibri"/>
        <family val="2"/>
        <scheme val="minor"/>
      </rPr>
      <t>Dean</t>
    </r>
  </si>
  <si>
    <t>Adopt</t>
  </si>
  <si>
    <t>Q4</t>
  </si>
  <si>
    <t>Q3</t>
  </si>
  <si>
    <t>Q2</t>
  </si>
  <si>
    <t>Core</t>
  </si>
  <si>
    <t>Bookings Target</t>
  </si>
  <si>
    <t>Total QoS</t>
  </si>
  <si>
    <t>Ramped Headcount</t>
  </si>
  <si>
    <t>Inputs</t>
  </si>
  <si>
    <t>Active</t>
  </si>
  <si>
    <t>SS Corp</t>
  </si>
  <si>
    <t>SS Comm</t>
  </si>
  <si>
    <t>Plan:</t>
  </si>
  <si>
    <t>Month 1</t>
  </si>
  <si>
    <t>Quota</t>
  </si>
  <si>
    <t>Month 2</t>
  </si>
  <si>
    <t>Attrition</t>
  </si>
  <si>
    <t>Month 3</t>
  </si>
  <si>
    <t>Ramped</t>
  </si>
  <si>
    <t>Month 4</t>
  </si>
  <si>
    <t>Month 5</t>
  </si>
  <si>
    <t>Q1 Attnmt</t>
  </si>
  <si>
    <t>Month 6</t>
  </si>
  <si>
    <t>Q2 Attnmt</t>
  </si>
  <si>
    <t>Month 7</t>
  </si>
  <si>
    <t>Q3 Attnmt</t>
  </si>
  <si>
    <t>Month 8</t>
  </si>
  <si>
    <t>Q4 Attnmt</t>
  </si>
  <si>
    <t>Month 9</t>
  </si>
  <si>
    <t>Summary</t>
  </si>
  <si>
    <t>22Q2</t>
  </si>
  <si>
    <t>22Q3</t>
  </si>
  <si>
    <t>22Q4</t>
  </si>
  <si>
    <t>FY22</t>
  </si>
  <si>
    <t>Total HC</t>
  </si>
  <si>
    <t>Attainment (%)</t>
  </si>
  <si>
    <t>Ramp</t>
  </si>
  <si>
    <t>Beginning of Period</t>
  </si>
  <si>
    <t>Added</t>
  </si>
  <si>
    <t>Removed</t>
  </si>
  <si>
    <t>End of Period</t>
  </si>
  <si>
    <t>Efficiency</t>
  </si>
  <si>
    <t>Effective Start</t>
  </si>
  <si>
    <t>Add</t>
  </si>
  <si>
    <t>Effective End</t>
  </si>
  <si>
    <t>Future Hire</t>
  </si>
  <si>
    <t>VoC - Corporate</t>
  </si>
  <si>
    <t/>
  </si>
  <si>
    <t>VoC- Commercial</t>
  </si>
  <si>
    <t>US</t>
  </si>
  <si>
    <t>Sr Enterprise</t>
  </si>
  <si>
    <t>Nick Valldeperas--Move to Natalie</t>
  </si>
  <si>
    <t>Jen Pearce--Move to Natalie</t>
  </si>
  <si>
    <t>Fay Hernandez--Move to Natalie</t>
  </si>
  <si>
    <t>Chris Crane -- Move to Natalie</t>
  </si>
  <si>
    <t>Future Term</t>
  </si>
  <si>
    <t>Bob Ternes--Move to Natalie</t>
  </si>
  <si>
    <t>11/31/2021</t>
  </si>
  <si>
    <t>Kevin Urban</t>
  </si>
  <si>
    <t>Robert Owen</t>
  </si>
  <si>
    <t>Chris Freeman</t>
  </si>
  <si>
    <t>Shioban Lawler</t>
  </si>
  <si>
    <t>David Curtis</t>
  </si>
  <si>
    <t>Joe Zusin</t>
  </si>
  <si>
    <t>Sr Enterprise Xfer</t>
  </si>
  <si>
    <t>Lauren Holliday--Move to Harsh</t>
  </si>
  <si>
    <t>Future Start</t>
  </si>
  <si>
    <t>Erin O'Boyle</t>
  </si>
  <si>
    <t>Rory Mullen--Move to Harsh</t>
  </si>
  <si>
    <t>John Dichiara--Move to Harsh</t>
  </si>
  <si>
    <t>Dave Grinnell--Move to Harsh</t>
  </si>
  <si>
    <t>Leah Koren--Move to Harsh</t>
  </si>
  <si>
    <t>Kathleen Evans--Move to Harsh</t>
  </si>
  <si>
    <t>Lauren Holliday--No RVP</t>
  </si>
  <si>
    <t>John Dichiara--No RVP</t>
  </si>
  <si>
    <t>Fay Hernandez--No RVP</t>
  </si>
  <si>
    <t>Jen Pearce--No RVP</t>
  </si>
  <si>
    <t>Rory Mullen--No RVP</t>
  </si>
  <si>
    <t>Chris Crane -- No RVP</t>
  </si>
  <si>
    <t>Dave Grinnell--No RVP</t>
  </si>
  <si>
    <t>Nick Valldeperas--No RVP</t>
  </si>
  <si>
    <t>Kathleen Evans--No RVP</t>
  </si>
  <si>
    <t>Bob Ternes--No RVP</t>
  </si>
  <si>
    <t>Leah Koren--No RVP</t>
  </si>
  <si>
    <t>Charlie Holliday</t>
  </si>
  <si>
    <t>Pleasant Rich</t>
  </si>
  <si>
    <t>Trevor Usken</t>
  </si>
  <si>
    <t>Sr Corporate</t>
  </si>
  <si>
    <t>Steph Hastings--East</t>
  </si>
  <si>
    <t>Will Jones</t>
  </si>
  <si>
    <t>Emily Cutts</t>
  </si>
  <si>
    <t>Terminated</t>
  </si>
  <si>
    <t>Hayley Tomlinson</t>
  </si>
  <si>
    <t>Lara George</t>
  </si>
  <si>
    <t>Jack Miller</t>
  </si>
  <si>
    <t>Sr Corporate - Abbey Freeman</t>
  </si>
  <si>
    <t>Abbey Freeman</t>
  </si>
  <si>
    <t>Melissa Moriarty</t>
  </si>
  <si>
    <t>Laura Vancosky</t>
  </si>
  <si>
    <t>Shoji Banno</t>
  </si>
  <si>
    <t>Sam Turner</t>
  </si>
  <si>
    <t>Jim Dyer</t>
  </si>
  <si>
    <t>Taylor Tharrington</t>
  </si>
  <si>
    <t>Sean McWilliams</t>
  </si>
  <si>
    <t>Steph Hastings--PFSU</t>
  </si>
  <si>
    <t>Brian Coules</t>
  </si>
  <si>
    <t>Cassie Davis</t>
  </si>
  <si>
    <t>Ash Cochran</t>
  </si>
  <si>
    <t xml:space="preserve"> </t>
  </si>
  <si>
    <t>Mackenzie Smith</t>
  </si>
  <si>
    <t>Mackenzie Smith--Old Mgr</t>
  </si>
  <si>
    <t>Allie Winstead</t>
  </si>
  <si>
    <t>Sr Commercial</t>
  </si>
  <si>
    <t>Marcus Lee</t>
  </si>
  <si>
    <t>Zane Greason</t>
  </si>
  <si>
    <t>Kevin Russell</t>
  </si>
  <si>
    <t>Chris Boyajian</t>
  </si>
  <si>
    <t>Stephen Wallison</t>
  </si>
  <si>
    <t>Liz Gaffron</t>
  </si>
  <si>
    <t>Commercial Select</t>
  </si>
  <si>
    <t>Elizabeth Evans</t>
  </si>
  <si>
    <t>Elizabeth Evans--Old RVP</t>
  </si>
  <si>
    <t>Jeff Schafer</t>
  </si>
  <si>
    <t>Jeff Schafer--Old RVP</t>
  </si>
  <si>
    <t>Cari Levine</t>
  </si>
  <si>
    <t>Cari Levine--Old RVP</t>
  </si>
  <si>
    <t>Aaron Shiansky</t>
  </si>
  <si>
    <t>Aaron Shiansky--Old RVP</t>
  </si>
  <si>
    <t>Sr Commercial - Custom - Sweet</t>
  </si>
  <si>
    <t>Cassie Sweet</t>
  </si>
  <si>
    <t>Ashley O'Bannon</t>
  </si>
  <si>
    <t>Dayna Liso</t>
  </si>
  <si>
    <t>Commercial - Custom - Grady &amp; Murphy</t>
  </si>
  <si>
    <t>Martin Murphy</t>
  </si>
  <si>
    <t>Ian Grady</t>
  </si>
  <si>
    <t>Alex Krumm</t>
  </si>
  <si>
    <t>Yvonne Coleman</t>
  </si>
  <si>
    <t>Jay Ravani</t>
  </si>
  <si>
    <t>Lizzie O'Keefe</t>
  </si>
  <si>
    <t>Julie Marcott</t>
  </si>
  <si>
    <t>Marina Panagakos</t>
  </si>
  <si>
    <t>Mazzie Anouna</t>
  </si>
  <si>
    <t>Sr Adopt</t>
  </si>
  <si>
    <t>Jeannette Arrowood</t>
  </si>
  <si>
    <t>Frances Ferguson</t>
  </si>
  <si>
    <t>Adopt - Custom - Mgrs Only</t>
  </si>
  <si>
    <t>Adopt Mgrs Only</t>
  </si>
  <si>
    <t>Joe Spath</t>
  </si>
  <si>
    <t>SubSuccess - EMEA</t>
  </si>
  <si>
    <t>Gerlinde Rudelstorfer</t>
  </si>
  <si>
    <t>SubSuccess - Commercial</t>
  </si>
  <si>
    <t>Natalie Hawley</t>
  </si>
  <si>
    <t>Hannah Kiger</t>
  </si>
  <si>
    <t>Bob Kime</t>
  </si>
  <si>
    <t>Blair Lithgow</t>
  </si>
  <si>
    <t>Emily Coleman</t>
  </si>
  <si>
    <t>SubSuccess - Corporate - Custom - Magri</t>
  </si>
  <si>
    <t>Scott Magri</t>
  </si>
  <si>
    <t>SubSuccess - Corporate</t>
  </si>
  <si>
    <t>Chelsey Parks</t>
  </si>
  <si>
    <t>Malcolm Harris</t>
  </si>
  <si>
    <t>Molly Bodin</t>
  </si>
  <si>
    <t>Sr Corporate - Custom -Sidhu</t>
  </si>
  <si>
    <t>Rowena Sidhu</t>
  </si>
  <si>
    <t>Ben Manning</t>
  </si>
  <si>
    <t>Justin Samuel</t>
  </si>
  <si>
    <t>Biola, Emmanuelle</t>
  </si>
  <si>
    <t>Anna Barker</t>
  </si>
  <si>
    <t>Charlie Hobbs</t>
  </si>
  <si>
    <t>Martin Devine</t>
  </si>
  <si>
    <t>Delaney Branner</t>
  </si>
  <si>
    <t>DAP- Commercial</t>
  </si>
  <si>
    <t>DAP - Corporate</t>
  </si>
  <si>
    <t>BizDev</t>
  </si>
  <si>
    <t>BizDev - Customer - Dorrian</t>
  </si>
  <si>
    <t>JD Dorrian</t>
  </si>
  <si>
    <t>FY22 Ramped Quota</t>
  </si>
  <si>
    <t>Q4FY22</t>
  </si>
  <si>
    <t>Q3FY22</t>
  </si>
  <si>
    <t>Q2FY22</t>
  </si>
  <si>
    <t>Q1FY22</t>
  </si>
  <si>
    <t>Ramp Start Month</t>
  </si>
  <si>
    <t>FY22 Quota</t>
  </si>
  <si>
    <t>Position Status</t>
  </si>
  <si>
    <t>Region</t>
  </si>
  <si>
    <t>Manager</t>
  </si>
  <si>
    <t>Segment</t>
  </si>
  <si>
    <t>Plan</t>
  </si>
  <si>
    <t>Term Date</t>
  </si>
  <si>
    <t>Name</t>
  </si>
  <si>
    <t>Ramped Quota</t>
  </si>
  <si>
    <t>Headcount</t>
  </si>
  <si>
    <t>Ramped Quota %</t>
  </si>
  <si>
    <t>VoC</t>
  </si>
  <si>
    <t>VoC- Commercial Xfer</t>
  </si>
  <si>
    <t>VoC - Corporate Xfer</t>
  </si>
  <si>
    <t>DAP- Commercial Xfer</t>
  </si>
  <si>
    <t>DAP - Corporate Xfer</t>
  </si>
  <si>
    <t>BizDev Xfer</t>
  </si>
  <si>
    <t>SubSuccess - EMEA Xfer</t>
  </si>
  <si>
    <t>SubSuccess - Commercial Xfer</t>
  </si>
  <si>
    <t>SubSuccess - Corporate Xfer</t>
  </si>
  <si>
    <t>Enterprise Xfer</t>
  </si>
  <si>
    <t>Sr Commercial Select Xfer</t>
  </si>
  <si>
    <t>Sr Commercial Select</t>
  </si>
  <si>
    <t>Commercial Select Xfer</t>
  </si>
  <si>
    <t>Sr Commercial Xfer</t>
  </si>
  <si>
    <t>Commercial Xfer</t>
  </si>
  <si>
    <t>Sr Corporate Xfer</t>
  </si>
  <si>
    <t>Corporate Xfer</t>
  </si>
  <si>
    <t>Sr Adopt Xfer</t>
  </si>
  <si>
    <t>Adopt Xfer</t>
  </si>
  <si>
    <t>Fully Ramped Quota</t>
  </si>
  <si>
    <t>Plan Name</t>
  </si>
  <si>
    <t>Roster</t>
  </si>
  <si>
    <t>Employee</t>
  </si>
  <si>
    <t>Ramped HC</t>
  </si>
  <si>
    <t>Updated Manager</t>
  </si>
  <si>
    <t>Hire Date</t>
  </si>
  <si>
    <t>Role</t>
  </si>
  <si>
    <t>Updated Name</t>
  </si>
  <si>
    <t>Leah Koren</t>
  </si>
  <si>
    <t>Kathleen Evans</t>
  </si>
  <si>
    <t>Dave Grinnell</t>
  </si>
  <si>
    <t>Rory Mullen</t>
  </si>
  <si>
    <t>John Dichiara</t>
  </si>
  <si>
    <t>Lauren Holliday</t>
  </si>
  <si>
    <t>Total</t>
  </si>
  <si>
    <t>Sr Enterprise Xfer - Custom - LBH</t>
  </si>
  <si>
    <t>Note: the "regular" Adopt AE role is considered Sr per JK. This role is the one with the $1M quota per Boduch and JK.</t>
  </si>
  <si>
    <t>Rowena Sidhu--No RVP</t>
  </si>
  <si>
    <t>Heena Shah</t>
  </si>
  <si>
    <t>ANZ VP</t>
  </si>
  <si>
    <t>Angie Challenor</t>
  </si>
  <si>
    <t>Amrhein, Dustin</t>
  </si>
  <si>
    <t>Chowdhury, Nadil</t>
  </si>
  <si>
    <t>TBD SS Corp Dir</t>
  </si>
  <si>
    <t>TBD SS Comm Dir</t>
  </si>
  <si>
    <t>Tim Anderson</t>
  </si>
  <si>
    <t>Braithwaite-Stanford, Andre</t>
  </si>
  <si>
    <t>TBD RVP #5</t>
  </si>
  <si>
    <t>Aaron Shiansky - No RVP</t>
  </si>
  <si>
    <t>Jeff Schafer - No RVP</t>
  </si>
  <si>
    <t>Elizabeth Evans-No RVP</t>
  </si>
  <si>
    <t>Wilson, Cari</t>
  </si>
  <si>
    <t>TBD Corp Dir #1</t>
  </si>
  <si>
    <t>TBD Corp Dir #2</t>
  </si>
  <si>
    <t>Sabikihi/NYC ENT RVP</t>
  </si>
  <si>
    <t>Miller, BJ</t>
  </si>
  <si>
    <t>Inhan Mcgraw</t>
  </si>
  <si>
    <t>James Ferraro</t>
  </si>
  <si>
    <t>Mike Warnick</t>
  </si>
  <si>
    <t>Justin Turnley</t>
  </si>
  <si>
    <t>Billy Mattimore</t>
  </si>
  <si>
    <t>Briauna Smith</t>
  </si>
  <si>
    <t>Eric Haugh</t>
  </si>
  <si>
    <t>Sam Abdul-Samad</t>
  </si>
  <si>
    <t>Virgil Fowler</t>
  </si>
  <si>
    <t>Douglas Godette</t>
  </si>
  <si>
    <t>Courtney Montpas</t>
  </si>
  <si>
    <t>Shinnosuke Yoshida</t>
  </si>
  <si>
    <t>Rida Hariri</t>
  </si>
  <si>
    <t>John Dorrian</t>
  </si>
  <si>
    <t>Bob Ternes</t>
  </si>
  <si>
    <t>Nick Valldeperas</t>
  </si>
  <si>
    <t>Jen Pearce</t>
  </si>
  <si>
    <t>Fay Hernandez</t>
  </si>
  <si>
    <t>Chris Crane</t>
  </si>
  <si>
    <t>Manager (Clean)</t>
  </si>
  <si>
    <t>Employee Count per Manager</t>
  </si>
  <si>
    <t>Headcount (Clean)</t>
  </si>
  <si>
    <t>N</t>
  </si>
  <si>
    <t>O</t>
  </si>
  <si>
    <t>P</t>
  </si>
  <si>
    <t>Q</t>
  </si>
  <si>
    <t>R</t>
  </si>
  <si>
    <t>S</t>
  </si>
  <si>
    <t>T</t>
  </si>
  <si>
    <t>U</t>
  </si>
  <si>
    <t>V</t>
  </si>
  <si>
    <t>Z</t>
  </si>
  <si>
    <t>AA</t>
  </si>
  <si>
    <t>AB</t>
  </si>
  <si>
    <t>AC</t>
  </si>
  <si>
    <t>AD</t>
  </si>
  <si>
    <t>AE</t>
  </si>
  <si>
    <t>AF</t>
  </si>
  <si>
    <t>AG</t>
  </si>
  <si>
    <t>AH</t>
  </si>
  <si>
    <t>AL</t>
  </si>
  <si>
    <t>AM</t>
  </si>
  <si>
    <t>AN</t>
  </si>
  <si>
    <t>AO</t>
  </si>
  <si>
    <t>AP</t>
  </si>
  <si>
    <t>AQ</t>
  </si>
  <si>
    <t>AR</t>
  </si>
  <si>
    <t>AS</t>
  </si>
  <si>
    <t>AT</t>
  </si>
  <si>
    <t>QoS</t>
  </si>
  <si>
    <t>Attrition Factor</t>
  </si>
  <si>
    <t>QoS (excl term)</t>
  </si>
  <si>
    <t>QoS (incl term)</t>
  </si>
  <si>
    <t>Total Corporate</t>
  </si>
  <si>
    <r>
      <t>Adopt</t>
    </r>
    <r>
      <rPr>
        <vertAlign val="superscript"/>
        <sz val="11"/>
        <color theme="1"/>
        <rFont val="Calibri"/>
        <family val="2"/>
        <scheme val="minor"/>
      </rPr>
      <t>1</t>
    </r>
  </si>
  <si>
    <t>Q1</t>
  </si>
  <si>
    <t>Manager Attainment</t>
  </si>
  <si>
    <t>VP</t>
  </si>
  <si>
    <t>CRO</t>
  </si>
  <si>
    <t>Co.</t>
  </si>
  <si>
    <t>Q4 Attainment</t>
  </si>
  <si>
    <t>Q3 Attainment</t>
  </si>
  <si>
    <t>Q2 Attainment</t>
  </si>
  <si>
    <t>Q1 Attainment</t>
  </si>
  <si>
    <t>FY</t>
  </si>
  <si>
    <t>VP Target</t>
  </si>
  <si>
    <t>CRO Target</t>
  </si>
  <si>
    <t>Budget Total Bookings</t>
  </si>
  <si>
    <t>Budget Total QoS</t>
  </si>
  <si>
    <t>FY21</t>
  </si>
  <si>
    <t>CHECK</t>
  </si>
  <si>
    <t>Forecast Total QoS</t>
  </si>
  <si>
    <t>Forecast to Budget Variance</t>
  </si>
  <si>
    <t>Corporate Manager Quotas</t>
  </si>
  <si>
    <t>Enterprise Manager Quotas</t>
  </si>
  <si>
    <t>Commercial Manager Quotas</t>
  </si>
  <si>
    <t>Total Enterprise</t>
  </si>
  <si>
    <t>Total Commercial</t>
  </si>
  <si>
    <t>Sub Success Manager Quotas</t>
  </si>
  <si>
    <t>Total Sub Success</t>
  </si>
  <si>
    <t>EMEA Manager Quotas</t>
  </si>
  <si>
    <t>Total EMEA</t>
  </si>
  <si>
    <t>NYC ENT RVP</t>
  </si>
  <si>
    <r>
      <t xml:space="preserve">Sub Success - </t>
    </r>
    <r>
      <rPr>
        <b/>
        <sz val="11"/>
        <color rgb="FFFF0000"/>
        <rFont val="Calibri"/>
        <family val="2"/>
        <scheme val="minor"/>
      </rPr>
      <t>Coro</t>
    </r>
  </si>
  <si>
    <t>PFSU</t>
  </si>
  <si>
    <t>Value</t>
  </si>
  <si>
    <t>Average Ramped Heads - Forecast</t>
  </si>
  <si>
    <t>Ramped Team Adjustment Factor</t>
  </si>
  <si>
    <t>Corporate: Full Team</t>
  </si>
  <si>
    <t>Total Headcount - Forecast (EOP)</t>
  </si>
  <si>
    <t>Corporate: Ramped Team - Value Team</t>
  </si>
  <si>
    <t>Assume 1 headcount attrition spread over year for promos out (offset by ramped heads coming in)</t>
  </si>
  <si>
    <t>Value team (ramped)</t>
  </si>
  <si>
    <t>Total Corporate (from QoS)</t>
  </si>
  <si>
    <t>John Gresham</t>
  </si>
  <si>
    <t>Average Quota</t>
  </si>
  <si>
    <t>Ramped Headcount (incl term)</t>
  </si>
  <si>
    <t>John Gresham (starts mid-May)</t>
  </si>
  <si>
    <t>Ramped Headcount - Adjusted (Attrition)</t>
  </si>
  <si>
    <t>Attrition Adjustment - Value</t>
  </si>
  <si>
    <t>Adjustment as % of 6 total heads</t>
  </si>
  <si>
    <t>Net Headcount</t>
  </si>
  <si>
    <t>Gross Headcount</t>
  </si>
  <si>
    <t>PFSU -&gt; Value transition (Kate)</t>
  </si>
  <si>
    <t>Total Headcount (Net)</t>
  </si>
  <si>
    <t>PFSU team (set quarterly)</t>
  </si>
  <si>
    <t>From QoS Model</t>
  </si>
  <si>
    <t>Corporate: Forecast Details</t>
  </si>
  <si>
    <t>PFSU Transition</t>
  </si>
  <si>
    <t>Value Team</t>
  </si>
  <si>
    <t>Value team (ramping)</t>
  </si>
  <si>
    <t>Full Team</t>
  </si>
  <si>
    <t>Hoy, Michael (Gross)</t>
  </si>
  <si>
    <t>Klemm, Brian (Gross)</t>
  </si>
  <si>
    <t>Hoy, Michael (Net)</t>
  </si>
  <si>
    <t>Klemm, Brian (Net)</t>
  </si>
  <si>
    <t>Attrition Adjustment - Value Team</t>
  </si>
  <si>
    <t>Average Ramped Heads - Budget</t>
  </si>
  <si>
    <t>Total Headcount - Budget</t>
  </si>
  <si>
    <t>Bookings Targets</t>
  </si>
  <si>
    <t>Managers</t>
  </si>
  <si>
    <t>Coverage</t>
  </si>
  <si>
    <t>Total Manager Target</t>
  </si>
  <si>
    <t>Q2-Q4</t>
  </si>
  <si>
    <t>Company</t>
  </si>
  <si>
    <t>Attainment</t>
  </si>
  <si>
    <t>Attainment (% Manager QoS)</t>
  </si>
  <si>
    <t>Manager QoS</t>
  </si>
  <si>
    <t>QoS (Adj)</t>
  </si>
  <si>
    <t>QoS (adj)</t>
  </si>
  <si>
    <t>Notes</t>
  </si>
  <si>
    <t>Can ramp attainment down for more reasonable attainment %?</t>
  </si>
  <si>
    <t>BJ Miller quota owned by Patrick until BJ in seat</t>
  </si>
  <si>
    <t>NYC ENT RVP quota owned by Harsh until NYC RVP in seat</t>
  </si>
  <si>
    <t>EMEA RVP 1</t>
  </si>
  <si>
    <t>Manager Target (Budget-based)</t>
  </si>
  <si>
    <t>Company Budget</t>
  </si>
  <si>
    <t>1% walk-up in Q2 (tight bookings to quota), 95%, 95% manager attainment in Q3-Q4</t>
  </si>
  <si>
    <t>VOC/DAP</t>
  </si>
  <si>
    <t>2% walk-up in Q2 (tight bookings to quota), 95%, 95% manager attainment in Q3-Q4</t>
  </si>
  <si>
    <t>Subscription Success</t>
  </si>
  <si>
    <t>2% walk-up in Q2 (tight bookings to quota), 94% in Q3, 1.5% walk-up in Q4</t>
  </si>
  <si>
    <t>Gross Ramped Headcount</t>
  </si>
  <si>
    <t>Net Ramped Headcount</t>
  </si>
  <si>
    <t>Total HC (Gross)</t>
  </si>
  <si>
    <t>Ramped HC (Gross)</t>
  </si>
  <si>
    <t>PFSU Other</t>
  </si>
  <si>
    <t>Total Headcount (Gross)</t>
  </si>
  <si>
    <t>Average Ramped Headcount (Gross)</t>
  </si>
  <si>
    <t>PFSU - Other</t>
  </si>
  <si>
    <t>Kate to carry PFSU Other until Grishem ramped</t>
  </si>
  <si>
    <t>PFSU quota set quarterly due to attrition</t>
  </si>
  <si>
    <t>QoS (Net)</t>
  </si>
  <si>
    <t>Managers - Gross (No Attrition)</t>
  </si>
  <si>
    <t>Total Quota on Street (Gross)</t>
  </si>
  <si>
    <t>% Attainment (Net)</t>
  </si>
  <si>
    <t>% Attainment (Gross)</t>
  </si>
  <si>
    <t>Sub Success</t>
  </si>
  <si>
    <t>Segments</t>
  </si>
  <si>
    <t>Forecast Quota on Street (Net)</t>
  </si>
  <si>
    <t>Manager Bookings Target</t>
  </si>
  <si>
    <t>Budget QoS Target</t>
  </si>
  <si>
    <t>Manager % Target</t>
  </si>
  <si>
    <t>Budget Bookings Target</t>
  </si>
  <si>
    <t>Manager Bookings Targets vs. Budget</t>
  </si>
  <si>
    <t>Manager QoS Forecast vs. Budget</t>
  </si>
  <si>
    <t>Manager Targets</t>
  </si>
  <si>
    <t>SubServ</t>
  </si>
  <si>
    <t>Growth</t>
  </si>
  <si>
    <t>Foundation</t>
  </si>
  <si>
    <t>SMB</t>
  </si>
  <si>
    <t>EMEASMB</t>
  </si>
  <si>
    <t>EMEAFoundation</t>
  </si>
  <si>
    <t>EMEAGrowth</t>
  </si>
  <si>
    <t>EMEASubSuccess</t>
  </si>
  <si>
    <t>EMEAEnterprise</t>
  </si>
  <si>
    <t>EMEAGrowth Xfer - Barker</t>
  </si>
  <si>
    <t>EMEAEnt Xfer - Curtis</t>
  </si>
  <si>
    <t>D Curtis - EMEA</t>
  </si>
  <si>
    <t>Manager % Budget QoS</t>
  </si>
  <si>
    <t>Starting Point for Attainment Targets</t>
  </si>
  <si>
    <t>Terms</t>
  </si>
  <si>
    <t>Promos</t>
  </si>
  <si>
    <t>Hiring/Transfers</t>
  </si>
  <si>
    <t>VoC Adj</t>
  </si>
  <si>
    <t>EMEA Adjustments</t>
  </si>
  <si>
    <t>SS</t>
  </si>
  <si>
    <t>Adopt (Mgr)</t>
  </si>
  <si>
    <t>Forecast QoS</t>
  </si>
  <si>
    <t>VP/Manager Target buffer</t>
  </si>
  <si>
    <r>
      <t>Adopt</t>
    </r>
    <r>
      <rPr>
        <vertAlign val="superscript"/>
        <sz val="11"/>
        <color theme="1"/>
        <rFont val="Calibri"/>
        <family val="2"/>
        <scheme val="minor"/>
      </rPr>
      <t>1</t>
    </r>
    <r>
      <rPr>
        <sz val="11"/>
        <color theme="1"/>
        <rFont val="Calibri"/>
        <family val="2"/>
        <scheme val="minor"/>
      </rPr>
      <t xml:space="preserve"> - </t>
    </r>
    <r>
      <rPr>
        <b/>
        <sz val="11"/>
        <color rgb="FFFF0000"/>
        <rFont val="Calibri"/>
        <family val="2"/>
        <scheme val="minor"/>
      </rPr>
      <t>Boduch</t>
    </r>
  </si>
  <si>
    <t>VOC Overlay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</si>
</sst>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7" formatCode="&quot;$&quot;#,##0.00_);\(&quot;$&quot;#,##0.00\)"/>
    <numFmt numFmtId="44" formatCode="_(&quot;$&quot;* #,##0.00_);_(&quot;$&quot;* \(#,##0.00\);_(&quot;$&quot;* &quot;-&quot;??_);_(@_)"/>
    <numFmt numFmtId="43" formatCode="_(* #,##0.00_);_(* \(#,##0.00\);_(* &quot;-&quot;??_);_(@_)"/>
    <numFmt numFmtId="164" formatCode="_(&quot;$&quot;* #,##0_);_(&quot;$&quot;* \(#,##0\);_(&quot;$&quot;* &quot;-&quot;??_);_(@_)"/>
    <numFmt numFmtId="165" formatCode="[$-409]mmm;@"/>
    <numFmt numFmtId="166" formatCode="_(* #,##0_);_(* \(#,##0\);_(* &quot;-&quot;??_);_(@_)"/>
    <numFmt numFmtId="167" formatCode="_(* #,##0.0_);_(* \(#,##0.0\);_(* &quot;-&quot;??_);_(@_)"/>
    <numFmt numFmtId="168" formatCode="[$-409]mmm\-yy;@"/>
    <numFmt numFmtId="169" formatCode="0.0%"/>
    <numFmt numFmtId="170" formatCode="#,##0.0_);\(#,##0.0\);\-"/>
    <numFmt numFmtId="171" formatCode="&quot;$&quot;#,##0.0_);\(&quot;$&quot;#,##0.0\)"/>
    <numFmt numFmtId="172" formatCode="_(* #,##0.0_);_(* \(#,##0.0\);_(* &quot;-&quot;?_);_(@_)"/>
  </numFmts>
  <fonts count="3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vertAlign val="superscript"/>
      <sz val="11"/>
      <color theme="1"/>
      <name val="Calibri"/>
      <family val="2"/>
      <scheme val="minor"/>
    </font>
    <font>
      <b/>
      <u/>
      <sz val="11"/>
      <color theme="1"/>
      <name val="Calibri"/>
      <family val="2"/>
      <scheme val="minor"/>
    </font>
    <font>
      <sz val="8"/>
      <color theme="1"/>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sz val="10"/>
      <color theme="1"/>
      <name val="Arial"/>
      <family val="2"/>
    </font>
    <font>
      <i/>
      <sz val="10"/>
      <name val="Arial"/>
      <family val="2"/>
    </font>
    <font>
      <sz val="10"/>
      <color rgb="FF0000FF"/>
      <name val="Arial"/>
      <family val="2"/>
    </font>
    <font>
      <b/>
      <sz val="10"/>
      <color theme="1"/>
      <name val="Arial"/>
      <family val="2"/>
    </font>
    <font>
      <i/>
      <sz val="10"/>
      <color theme="1"/>
      <name val="Arial"/>
      <family val="2"/>
    </font>
    <font>
      <b/>
      <sz val="9"/>
      <color indexed="81"/>
      <name val="Tahoma"/>
      <family val="2"/>
    </font>
    <font>
      <sz val="9"/>
      <color indexed="81"/>
      <name val="Tahoma"/>
      <family val="2"/>
    </font>
    <font>
      <sz val="11"/>
      <color indexed="8"/>
      <name val="Calibri"/>
      <family val="2"/>
      <scheme val="minor"/>
    </font>
    <font>
      <sz val="9"/>
      <name val="Arial"/>
      <family val="2"/>
    </font>
    <font>
      <i/>
      <sz val="11"/>
      <name val="Calibri"/>
      <family val="2"/>
      <scheme val="minor"/>
    </font>
    <font>
      <sz val="9"/>
      <color rgb="FF002060"/>
      <name val="Arial"/>
      <family val="2"/>
    </font>
    <font>
      <b/>
      <sz val="11"/>
      <name val="Calibri"/>
      <family val="2"/>
      <scheme val="minor"/>
    </font>
    <font>
      <sz val="11"/>
      <color rgb="FF00B050"/>
      <name val="Calibri"/>
      <family val="2"/>
      <scheme val="minor"/>
    </font>
    <font>
      <b/>
      <sz val="9"/>
      <name val="Arial"/>
      <family val="2"/>
    </font>
    <font>
      <b/>
      <sz val="11"/>
      <color indexed="8"/>
      <name val="Calibri"/>
      <family val="2"/>
      <scheme val="minor"/>
    </font>
    <font>
      <b/>
      <sz val="10"/>
      <color rgb="FF000000"/>
      <name val="Tahoma"/>
      <family val="2"/>
    </font>
    <font>
      <sz val="10"/>
      <color rgb="FF000000"/>
      <name val="Tahoma"/>
      <family val="2"/>
    </font>
    <font>
      <b/>
      <sz val="11"/>
      <color theme="0"/>
      <name val="Calibri"/>
      <family val="2"/>
      <scheme val="minor"/>
    </font>
    <font>
      <b/>
      <u/>
      <sz val="11"/>
      <color indexed="8"/>
      <name val="Calibri"/>
      <family val="2"/>
      <scheme val="minor"/>
    </font>
    <font>
      <b/>
      <u/>
      <sz val="11"/>
      <name val="Calibri"/>
      <family val="2"/>
      <scheme val="minor"/>
    </font>
    <font>
      <b/>
      <i/>
      <sz val="11"/>
      <name val="Calibri"/>
      <family val="2"/>
      <scheme val="minor"/>
    </font>
    <font>
      <b/>
      <i/>
      <sz val="11"/>
      <color theme="1"/>
      <name val="Calibri"/>
      <family val="2"/>
      <scheme val="minor"/>
    </font>
    <font>
      <i/>
      <sz val="11"/>
      <color theme="1"/>
      <name val="Calibri"/>
      <family val="2"/>
      <scheme val="minor"/>
    </font>
    <font>
      <b/>
      <sz val="16"/>
      <color theme="1"/>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FF00"/>
        <bgColor rgb="FF000000"/>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249977111117893"/>
        <bgColor indexed="64"/>
      </patternFill>
    </fill>
    <fill>
      <patternFill patternType="solid">
        <fgColor theme="1" tint="0.499984740745262"/>
        <bgColor indexed="64"/>
      </patternFill>
    </fill>
    <fill>
      <patternFill patternType="solid">
        <fgColor theme="2" tint="-0.89999084444715716"/>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0" tint="-0.34998626667073579"/>
        <bgColor indexed="64"/>
      </patternFill>
    </fill>
  </fills>
  <borders count="30">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style="thin">
        <color auto="1"/>
      </top>
      <bottom/>
      <diagonal/>
    </border>
    <border>
      <left style="medium">
        <color auto="1"/>
      </left>
      <right style="medium">
        <color auto="1"/>
      </right>
      <top style="thin">
        <color auto="1"/>
      </top>
      <bottom style="thin">
        <color auto="1"/>
      </bottom>
      <diagonal/>
    </border>
    <border>
      <left style="thin">
        <color indexed="64"/>
      </left>
      <right/>
      <top style="thin">
        <color indexed="64"/>
      </top>
      <bottom style="thin">
        <color indexed="64"/>
      </bottom>
      <diagonal/>
    </border>
    <border>
      <left style="medium">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indexed="64"/>
      </top>
      <bottom style="thin">
        <color indexed="64"/>
      </bottom>
      <diagonal/>
    </border>
    <border>
      <left/>
      <right style="medium">
        <color auto="1"/>
      </right>
      <top style="thin">
        <color indexed="64"/>
      </top>
      <bottom style="thin">
        <color indexed="64"/>
      </bottom>
      <diagonal/>
    </border>
    <border>
      <left style="medium">
        <color auto="1"/>
      </left>
      <right/>
      <top style="thin">
        <color indexed="64"/>
      </top>
      <bottom style="thin">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thin">
        <color auto="1"/>
      </top>
      <bottom/>
      <diagonal/>
    </border>
    <border>
      <left style="thin">
        <color auto="1"/>
      </left>
      <right style="thin">
        <color auto="1"/>
      </right>
      <top style="thin">
        <color auto="1"/>
      </top>
      <bottom/>
      <diagonal/>
    </border>
    <border>
      <left style="medium">
        <color indexed="64"/>
      </left>
      <right style="thin">
        <color auto="1"/>
      </right>
      <top style="thin">
        <color auto="1"/>
      </top>
      <bottom/>
      <diagonal/>
    </border>
    <border>
      <left/>
      <right style="thin">
        <color indexed="64"/>
      </right>
      <top style="thin">
        <color auto="1"/>
      </top>
      <bottom/>
      <diagonal/>
    </border>
    <border>
      <left style="medium">
        <color auto="1"/>
      </left>
      <right style="medium">
        <color auto="1"/>
      </right>
      <top/>
      <bottom/>
      <diagonal/>
    </border>
    <border>
      <left style="thin">
        <color auto="1"/>
      </left>
      <right style="thin">
        <color auto="1"/>
      </right>
      <top/>
      <bottom style="thin">
        <color auto="1"/>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2" fillId="0" borderId="0"/>
    <xf numFmtId="0" fontId="12" fillId="0" borderId="0"/>
    <xf numFmtId="0" fontId="19" fillId="0" borderId="0"/>
  </cellStyleXfs>
  <cellXfs count="384">
    <xf numFmtId="0" fontId="0" fillId="0" borderId="0" xfId="0"/>
    <xf numFmtId="0" fontId="2" fillId="0" borderId="0" xfId="0" applyFont="1"/>
    <xf numFmtId="0" fontId="0" fillId="0" borderId="0" xfId="0" applyAlignment="1">
      <alignment horizontal="left" indent="1"/>
    </xf>
    <xf numFmtId="0" fontId="7" fillId="0" borderId="0" xfId="0" applyFont="1"/>
    <xf numFmtId="0" fontId="3" fillId="0" borderId="2" xfId="0" applyFont="1" applyBorder="1" applyAlignment="1">
      <alignment horizontal="center"/>
    </xf>
    <xf numFmtId="0" fontId="3" fillId="0" borderId="0" xfId="0" applyFont="1"/>
    <xf numFmtId="0" fontId="0" fillId="0" borderId="0" xfId="0" applyAlignment="1">
      <alignment horizontal="centerContinuous"/>
    </xf>
    <xf numFmtId="0" fontId="3" fillId="0" borderId="0" xfId="0" applyFont="1" applyAlignment="1">
      <alignment horizontal="centerContinuous"/>
    </xf>
    <xf numFmtId="43" fontId="0" fillId="0" borderId="0" xfId="1" applyFont="1" applyFill="1" applyBorder="1"/>
    <xf numFmtId="0" fontId="3" fillId="3" borderId="0" xfId="0" applyFont="1" applyFill="1"/>
    <xf numFmtId="0" fontId="8" fillId="0" borderId="0" xfId="0" applyFont="1" applyAlignment="1">
      <alignment horizontal="center"/>
    </xf>
    <xf numFmtId="0" fontId="8" fillId="0" borderId="0" xfId="0" applyFont="1" applyAlignment="1">
      <alignment horizontal="center" wrapText="1"/>
    </xf>
    <xf numFmtId="0" fontId="0" fillId="0" borderId="0" xfId="0" applyAlignment="1">
      <alignment horizontal="right"/>
    </xf>
    <xf numFmtId="0" fontId="9" fillId="4" borderId="1" xfId="0" applyFont="1" applyFill="1" applyBorder="1" applyAlignment="1">
      <alignment wrapText="1"/>
    </xf>
    <xf numFmtId="9" fontId="8" fillId="4" borderId="1" xfId="3" applyFont="1" applyFill="1" applyBorder="1"/>
    <xf numFmtId="9" fontId="8" fillId="0" borderId="1" xfId="3" applyFont="1" applyBorder="1"/>
    <xf numFmtId="166" fontId="8" fillId="4" borderId="1" xfId="1" applyNumberFormat="1" applyFont="1" applyFill="1" applyBorder="1"/>
    <xf numFmtId="166" fontId="8" fillId="0" borderId="1" xfId="1" applyNumberFormat="1" applyFont="1" applyBorder="1"/>
    <xf numFmtId="43" fontId="8" fillId="4" borderId="1" xfId="1" applyFont="1" applyFill="1" applyBorder="1"/>
    <xf numFmtId="43" fontId="8" fillId="0" borderId="1" xfId="1" applyFont="1" applyBorder="1"/>
    <xf numFmtId="167" fontId="8" fillId="0" borderId="0" xfId="1" applyNumberFormat="1" applyFont="1" applyBorder="1"/>
    <xf numFmtId="9" fontId="8" fillId="0" borderId="0" xfId="3" applyFont="1" applyBorder="1"/>
    <xf numFmtId="43" fontId="0" fillId="0" borderId="0" xfId="0" applyNumberFormat="1"/>
    <xf numFmtId="0" fontId="3" fillId="5" borderId="0" xfId="0" applyFont="1" applyFill="1" applyAlignment="1">
      <alignment horizontal="centerContinuous"/>
    </xf>
    <xf numFmtId="0" fontId="3" fillId="0" borderId="0" xfId="0" applyFont="1" applyAlignment="1">
      <alignment horizontal="center"/>
    </xf>
    <xf numFmtId="168" fontId="3" fillId="0" borderId="0" xfId="0" applyNumberFormat="1" applyFont="1" applyAlignment="1">
      <alignment horizontal="center"/>
    </xf>
    <xf numFmtId="168" fontId="3" fillId="5" borderId="0" xfId="0" applyNumberFormat="1" applyFont="1" applyFill="1" applyAlignment="1">
      <alignment horizontal="center"/>
    </xf>
    <xf numFmtId="5" fontId="0" fillId="0" borderId="0" xfId="0" applyNumberFormat="1"/>
    <xf numFmtId="9" fontId="0" fillId="0" borderId="0" xfId="3" applyFont="1"/>
    <xf numFmtId="168" fontId="3" fillId="0" borderId="2" xfId="0" applyNumberFormat="1" applyFont="1" applyBorder="1" applyAlignment="1">
      <alignment horizontal="center"/>
    </xf>
    <xf numFmtId="0" fontId="12" fillId="0" borderId="0" xfId="4"/>
    <xf numFmtId="43" fontId="12" fillId="0" borderId="0" xfId="1" applyFont="1"/>
    <xf numFmtId="43" fontId="12" fillId="0" borderId="0" xfId="1" applyFont="1" applyFill="1" applyBorder="1"/>
    <xf numFmtId="0" fontId="12" fillId="0" borderId="0" xfId="4" applyAlignment="1">
      <alignment horizontal="left" indent="1"/>
    </xf>
    <xf numFmtId="43" fontId="13" fillId="3" borderId="1" xfId="1" applyFont="1" applyFill="1" applyBorder="1" applyAlignment="1">
      <alignment horizontal="centerContinuous"/>
    </xf>
    <xf numFmtId="43" fontId="12" fillId="5" borderId="0" xfId="1" applyFont="1" applyFill="1"/>
    <xf numFmtId="43" fontId="14" fillId="4" borderId="0" xfId="1" applyFont="1" applyFill="1"/>
    <xf numFmtId="43" fontId="13" fillId="5" borderId="1" xfId="1" applyFont="1" applyFill="1" applyBorder="1" applyAlignment="1">
      <alignment horizontal="centerContinuous"/>
    </xf>
    <xf numFmtId="0" fontId="15" fillId="0" borderId="0" xfId="4" applyFont="1"/>
    <xf numFmtId="43" fontId="15" fillId="0" borderId="3" xfId="1" applyFont="1" applyBorder="1"/>
    <xf numFmtId="43" fontId="15" fillId="0" borderId="0" xfId="1" applyFont="1" applyFill="1" applyBorder="1"/>
    <xf numFmtId="0" fontId="16" fillId="0" borderId="0" xfId="4" applyFont="1" applyAlignment="1">
      <alignment horizontal="center"/>
    </xf>
    <xf numFmtId="169" fontId="13" fillId="5" borderId="1" xfId="3" applyNumberFormat="1" applyFont="1" applyFill="1" applyBorder="1" applyAlignment="1">
      <alignment horizontal="right"/>
    </xf>
    <xf numFmtId="169" fontId="16" fillId="0" borderId="0" xfId="4" applyNumberFormat="1" applyFont="1"/>
    <xf numFmtId="170" fontId="12" fillId="5" borderId="0" xfId="4" applyNumberFormat="1" applyFill="1"/>
    <xf numFmtId="170" fontId="12" fillId="0" borderId="0" xfId="4" applyNumberFormat="1"/>
    <xf numFmtId="0" fontId="12" fillId="0" borderId="0" xfId="5"/>
    <xf numFmtId="43" fontId="0" fillId="0" borderId="0" xfId="1" applyFont="1"/>
    <xf numFmtId="0" fontId="12" fillId="0" borderId="0" xfId="5" applyAlignment="1">
      <alignment horizontal="left" indent="1"/>
    </xf>
    <xf numFmtId="43" fontId="12" fillId="0" borderId="2" xfId="1" applyFont="1" applyBorder="1"/>
    <xf numFmtId="0" fontId="15" fillId="0" borderId="0" xfId="5" applyFont="1"/>
    <xf numFmtId="43" fontId="15" fillId="0" borderId="0" xfId="1" applyFont="1"/>
    <xf numFmtId="0" fontId="11" fillId="0" borderId="0" xfId="0" applyFont="1"/>
    <xf numFmtId="164" fontId="11" fillId="0" borderId="0" xfId="2" applyNumberFormat="1" applyFont="1"/>
    <xf numFmtId="0" fontId="11" fillId="0" borderId="0" xfId="6" applyFont="1"/>
    <xf numFmtId="0" fontId="19" fillId="0" borderId="0" xfId="6"/>
    <xf numFmtId="44" fontId="11" fillId="0" borderId="0" xfId="2" applyFont="1"/>
    <xf numFmtId="43" fontId="11" fillId="0" borderId="0" xfId="0" applyNumberFormat="1" applyFont="1"/>
    <xf numFmtId="166" fontId="11" fillId="0" borderId="4" xfId="0" applyNumberFormat="1" applyFont="1" applyBorder="1"/>
    <xf numFmtId="166" fontId="11" fillId="0" borderId="5" xfId="1" applyNumberFormat="1" applyFont="1" applyBorder="1"/>
    <xf numFmtId="166" fontId="11" fillId="0" borderId="1" xfId="1" applyNumberFormat="1" applyFont="1" applyBorder="1"/>
    <xf numFmtId="166" fontId="11" fillId="0" borderId="6" xfId="1" applyNumberFormat="1" applyFont="1" applyBorder="1"/>
    <xf numFmtId="166" fontId="11" fillId="0" borderId="7" xfId="1" applyNumberFormat="1" applyFont="1" applyBorder="1"/>
    <xf numFmtId="166" fontId="20" fillId="0" borderId="8" xfId="1" applyNumberFormat="1" applyFont="1" applyBorder="1" applyAlignment="1">
      <alignment horizontal="center"/>
    </xf>
    <xf numFmtId="166" fontId="20" fillId="0" borderId="1" xfId="1" applyNumberFormat="1" applyFont="1" applyBorder="1" applyAlignment="1">
      <alignment horizontal="center"/>
    </xf>
    <xf numFmtId="166" fontId="20" fillId="0" borderId="6" xfId="1" applyNumberFormat="1" applyFont="1" applyBorder="1" applyAlignment="1">
      <alignment horizontal="center"/>
    </xf>
    <xf numFmtId="9" fontId="20" fillId="0" borderId="8" xfId="3" applyFont="1" applyBorder="1" applyAlignment="1">
      <alignment horizontal="center"/>
    </xf>
    <xf numFmtId="9" fontId="20" fillId="0" borderId="1" xfId="3" applyFont="1" applyBorder="1" applyAlignment="1">
      <alignment horizontal="center"/>
    </xf>
    <xf numFmtId="9" fontId="20" fillId="0" borderId="6" xfId="3" applyFont="1" applyBorder="1" applyAlignment="1">
      <alignment horizontal="center"/>
    </xf>
    <xf numFmtId="165" fontId="20" fillId="6" borderId="5" xfId="2" applyNumberFormat="1" applyFont="1" applyFill="1" applyBorder="1" applyAlignment="1">
      <alignment horizontal="center"/>
    </xf>
    <xf numFmtId="164" fontId="20" fillId="6" borderId="1" xfId="2" applyNumberFormat="1" applyFont="1" applyFill="1" applyBorder="1" applyAlignment="1">
      <alignment horizontal="left"/>
    </xf>
    <xf numFmtId="0" fontId="20" fillId="0" borderId="1" xfId="6" applyFont="1" applyBorder="1" applyAlignment="1">
      <alignment horizontal="left"/>
    </xf>
    <xf numFmtId="0" fontId="20" fillId="0" borderId="1" xfId="0" applyFont="1" applyBorder="1" applyAlignment="1">
      <alignment horizontal="left"/>
    </xf>
    <xf numFmtId="0" fontId="20" fillId="6" borderId="1" xfId="6" applyFont="1" applyFill="1" applyBorder="1" applyAlignment="1">
      <alignment horizontal="left"/>
    </xf>
    <xf numFmtId="14" fontId="20" fillId="6" borderId="1" xfId="6" applyNumberFormat="1" applyFont="1" applyFill="1" applyBorder="1" applyAlignment="1">
      <alignment horizontal="left"/>
    </xf>
    <xf numFmtId="166" fontId="21" fillId="0" borderId="5" xfId="1" applyNumberFormat="1" applyFont="1" applyBorder="1"/>
    <xf numFmtId="9" fontId="20" fillId="2" borderId="8" xfId="3" applyFont="1" applyFill="1" applyBorder="1" applyAlignment="1">
      <alignment horizontal="center"/>
    </xf>
    <xf numFmtId="9" fontId="20" fillId="2" borderId="1" xfId="3" applyFont="1" applyFill="1" applyBorder="1" applyAlignment="1">
      <alignment horizontal="center"/>
    </xf>
    <xf numFmtId="166" fontId="20" fillId="2" borderId="6" xfId="1" applyNumberFormat="1" applyFont="1" applyFill="1" applyBorder="1" applyAlignment="1">
      <alignment horizontal="center"/>
    </xf>
    <xf numFmtId="43" fontId="11" fillId="0" borderId="5" xfId="1" applyFont="1" applyBorder="1"/>
    <xf numFmtId="9" fontId="20" fillId="2" borderId="6" xfId="3" applyFont="1" applyFill="1" applyBorder="1" applyAlignment="1">
      <alignment horizontal="center"/>
    </xf>
    <xf numFmtId="165" fontId="20" fillId="2" borderId="5" xfId="2" applyNumberFormat="1" applyFont="1" applyFill="1" applyBorder="1" applyAlignment="1">
      <alignment horizontal="center"/>
    </xf>
    <xf numFmtId="9" fontId="20" fillId="7" borderId="1" xfId="0" applyNumberFormat="1" applyFont="1" applyFill="1" applyBorder="1" applyAlignment="1">
      <alignment horizontal="center"/>
    </xf>
    <xf numFmtId="0" fontId="20" fillId="2" borderId="1" xfId="6" applyFont="1" applyFill="1" applyBorder="1" applyAlignment="1">
      <alignment horizontal="left"/>
    </xf>
    <xf numFmtId="166" fontId="20" fillId="2" borderId="1" xfId="1" applyNumberFormat="1" applyFont="1" applyFill="1" applyBorder="1" applyAlignment="1">
      <alignment horizontal="center"/>
    </xf>
    <xf numFmtId="0" fontId="22" fillId="0" borderId="1" xfId="6" applyFont="1" applyBorder="1" applyAlignment="1">
      <alignment horizontal="left"/>
    </xf>
    <xf numFmtId="166" fontId="23" fillId="0" borderId="5" xfId="1" applyNumberFormat="1" applyFont="1" applyBorder="1"/>
    <xf numFmtId="166" fontId="11" fillId="2" borderId="5" xfId="1" applyNumberFormat="1" applyFont="1" applyFill="1" applyBorder="1"/>
    <xf numFmtId="166" fontId="11" fillId="2" borderId="1" xfId="1" applyNumberFormat="1" applyFont="1" applyFill="1" applyBorder="1"/>
    <xf numFmtId="166" fontId="11" fillId="2" borderId="7" xfId="1" applyNumberFormat="1" applyFont="1" applyFill="1" applyBorder="1"/>
    <xf numFmtId="166" fontId="20" fillId="2" borderId="8" xfId="1" applyNumberFormat="1" applyFont="1" applyFill="1" applyBorder="1" applyAlignment="1">
      <alignment horizontal="center"/>
    </xf>
    <xf numFmtId="0" fontId="24" fillId="0" borderId="0" xfId="0" applyFont="1"/>
    <xf numFmtId="0" fontId="0" fillId="0" borderId="0" xfId="0" applyAlignment="1">
      <alignment horizontal="center" wrapText="1"/>
    </xf>
    <xf numFmtId="168" fontId="25" fillId="8" borderId="9" xfId="2" applyNumberFormat="1" applyFont="1" applyFill="1" applyBorder="1" applyAlignment="1">
      <alignment horizontal="center" wrapText="1"/>
    </xf>
    <xf numFmtId="168" fontId="25" fillId="8" borderId="5" xfId="2" applyNumberFormat="1" applyFont="1" applyFill="1" applyBorder="1" applyAlignment="1">
      <alignment horizontal="center" wrapText="1"/>
    </xf>
    <xf numFmtId="168" fontId="25" fillId="8" borderId="1" xfId="2" applyNumberFormat="1" applyFont="1" applyFill="1" applyBorder="1" applyAlignment="1">
      <alignment horizontal="center" wrapText="1"/>
    </xf>
    <xf numFmtId="168" fontId="25" fillId="8" borderId="6" xfId="2" applyNumberFormat="1" applyFont="1" applyFill="1" applyBorder="1" applyAlignment="1">
      <alignment horizontal="center" wrapText="1"/>
    </xf>
    <xf numFmtId="168" fontId="25" fillId="0" borderId="5" xfId="2" applyNumberFormat="1" applyFont="1" applyBorder="1" applyAlignment="1">
      <alignment horizontal="center" wrapText="1"/>
    </xf>
    <xf numFmtId="168" fontId="25" fillId="0" borderId="1" xfId="2" applyNumberFormat="1" applyFont="1" applyBorder="1" applyAlignment="1">
      <alignment horizontal="center" wrapText="1"/>
    </xf>
    <xf numFmtId="168" fontId="25" fillId="0" borderId="7" xfId="2" applyNumberFormat="1" applyFont="1" applyBorder="1" applyAlignment="1">
      <alignment horizontal="center" wrapText="1"/>
    </xf>
    <xf numFmtId="168" fontId="25" fillId="0" borderId="8" xfId="2" applyNumberFormat="1" applyFont="1" applyBorder="1" applyAlignment="1">
      <alignment horizontal="center" wrapText="1"/>
    </xf>
    <xf numFmtId="168" fontId="25" fillId="0" borderId="6" xfId="2" applyNumberFormat="1" applyFont="1" applyBorder="1" applyAlignment="1">
      <alignment horizontal="center" wrapText="1"/>
    </xf>
    <xf numFmtId="164" fontId="25" fillId="6" borderId="5" xfId="2" applyNumberFormat="1" applyFont="1" applyFill="1" applyBorder="1" applyAlignment="1">
      <alignment horizontal="center" wrapText="1"/>
    </xf>
    <xf numFmtId="164" fontId="25" fillId="6" borderId="1" xfId="2" applyNumberFormat="1" applyFont="1" applyFill="1" applyBorder="1" applyAlignment="1">
      <alignment horizontal="center" wrapText="1"/>
    </xf>
    <xf numFmtId="0" fontId="25" fillId="0" borderId="1" xfId="6" applyFont="1" applyBorder="1" applyAlignment="1">
      <alignment horizontal="center" wrapText="1"/>
    </xf>
    <xf numFmtId="0" fontId="25" fillId="6" borderId="1" xfId="6" applyFont="1" applyFill="1" applyBorder="1" applyAlignment="1">
      <alignment horizontal="center" wrapText="1"/>
    </xf>
    <xf numFmtId="0" fontId="25" fillId="2" borderId="1" xfId="6" applyFont="1" applyFill="1" applyBorder="1" applyAlignment="1">
      <alignment horizontal="center" wrapText="1"/>
    </xf>
    <xf numFmtId="164" fontId="23" fillId="9" borderId="7" xfId="2" applyNumberFormat="1" applyFont="1" applyFill="1" applyBorder="1" applyAlignment="1"/>
    <xf numFmtId="164" fontId="23" fillId="9" borderId="10" xfId="2" applyNumberFormat="1" applyFont="1" applyFill="1" applyBorder="1" applyAlignment="1"/>
    <xf numFmtId="164" fontId="23" fillId="9" borderId="11" xfId="2" applyNumberFormat="1" applyFont="1" applyFill="1" applyBorder="1" applyAlignment="1"/>
    <xf numFmtId="164" fontId="23" fillId="9" borderId="12" xfId="2" applyNumberFormat="1" applyFont="1" applyFill="1" applyBorder="1" applyAlignment="1"/>
    <xf numFmtId="164" fontId="23" fillId="9" borderId="8" xfId="2" applyNumberFormat="1" applyFont="1" applyFill="1" applyBorder="1" applyAlignment="1"/>
    <xf numFmtId="164" fontId="23" fillId="9" borderId="1" xfId="2" applyNumberFormat="1" applyFont="1" applyFill="1" applyBorder="1" applyAlignment="1"/>
    <xf numFmtId="164" fontId="23" fillId="9" borderId="6" xfId="2" applyNumberFormat="1" applyFont="1" applyFill="1" applyBorder="1" applyAlignment="1"/>
    <xf numFmtId="164" fontId="11" fillId="0" borderId="0" xfId="2" applyNumberFormat="1" applyFont="1" applyFill="1"/>
    <xf numFmtId="167" fontId="11" fillId="0" borderId="0" xfId="1" applyNumberFormat="1" applyFont="1" applyFill="1"/>
    <xf numFmtId="166" fontId="11" fillId="0" borderId="0" xfId="1" applyNumberFormat="1" applyFont="1" applyFill="1"/>
    <xf numFmtId="44" fontId="19" fillId="10" borderId="13" xfId="2" applyFont="1" applyFill="1" applyBorder="1"/>
    <xf numFmtId="44" fontId="19" fillId="10" borderId="14" xfId="2" applyFont="1" applyFill="1" applyBorder="1" applyAlignment="1">
      <alignment horizontal="center"/>
    </xf>
    <xf numFmtId="9" fontId="19" fillId="10" borderId="14" xfId="3" applyFont="1" applyFill="1" applyBorder="1" applyAlignment="1">
      <alignment horizontal="center"/>
    </xf>
    <xf numFmtId="9" fontId="0" fillId="10" borderId="14" xfId="3" applyFont="1" applyFill="1" applyBorder="1" applyAlignment="1">
      <alignment horizontal="center"/>
    </xf>
    <xf numFmtId="0" fontId="19" fillId="10" borderId="15" xfId="6" applyFill="1" applyBorder="1"/>
    <xf numFmtId="44" fontId="19" fillId="10" borderId="8" xfId="2" applyFont="1" applyFill="1" applyBorder="1"/>
    <xf numFmtId="44" fontId="19" fillId="10" borderId="1" xfId="2" applyFont="1" applyFill="1" applyBorder="1" applyAlignment="1">
      <alignment horizontal="center"/>
    </xf>
    <xf numFmtId="9" fontId="19" fillId="10" borderId="1" xfId="3" applyFont="1" applyFill="1" applyBorder="1" applyAlignment="1">
      <alignment horizontal="center"/>
    </xf>
    <xf numFmtId="9" fontId="0" fillId="10" borderId="1" xfId="3" applyFont="1" applyFill="1" applyBorder="1" applyAlignment="1">
      <alignment horizontal="center"/>
    </xf>
    <xf numFmtId="0" fontId="19" fillId="10" borderId="6" xfId="6" applyFill="1" applyBorder="1"/>
    <xf numFmtId="44" fontId="19" fillId="10" borderId="16" xfId="2" applyFont="1" applyFill="1" applyBorder="1"/>
    <xf numFmtId="44" fontId="19" fillId="10" borderId="17" xfId="2" applyFont="1" applyFill="1" applyBorder="1" applyAlignment="1">
      <alignment horizontal="center"/>
    </xf>
    <xf numFmtId="9" fontId="19" fillId="10" borderId="17" xfId="3" applyFont="1" applyFill="1" applyBorder="1" applyAlignment="1">
      <alignment horizontal="center"/>
    </xf>
    <xf numFmtId="9" fontId="0" fillId="10" borderId="17" xfId="3" applyFont="1" applyFill="1" applyBorder="1" applyAlignment="1">
      <alignment horizontal="center"/>
    </xf>
    <xf numFmtId="0" fontId="19" fillId="10" borderId="18" xfId="6" applyFill="1" applyBorder="1"/>
    <xf numFmtId="44" fontId="19" fillId="5" borderId="13" xfId="2" applyFont="1" applyFill="1" applyBorder="1"/>
    <xf numFmtId="44" fontId="19" fillId="5" borderId="14" xfId="2" applyFont="1" applyFill="1" applyBorder="1" applyAlignment="1">
      <alignment horizontal="center"/>
    </xf>
    <xf numFmtId="9" fontId="19" fillId="5" borderId="14" xfId="3" applyFont="1" applyFill="1" applyBorder="1" applyAlignment="1">
      <alignment horizontal="center"/>
    </xf>
    <xf numFmtId="9" fontId="0" fillId="5" borderId="14" xfId="3" applyFont="1" applyFill="1" applyBorder="1" applyAlignment="1">
      <alignment horizontal="center"/>
    </xf>
    <xf numFmtId="0" fontId="19" fillId="5" borderId="15" xfId="6" applyFill="1" applyBorder="1"/>
    <xf numFmtId="44" fontId="19" fillId="5" borderId="8" xfId="2" applyFont="1" applyFill="1" applyBorder="1"/>
    <xf numFmtId="44" fontId="19" fillId="5" borderId="1" xfId="2" applyFont="1" applyFill="1" applyBorder="1" applyAlignment="1">
      <alignment horizontal="center"/>
    </xf>
    <xf numFmtId="9" fontId="19" fillId="5" borderId="1" xfId="3" applyFont="1" applyFill="1" applyBorder="1" applyAlignment="1">
      <alignment horizontal="center"/>
    </xf>
    <xf numFmtId="9" fontId="0" fillId="5" borderId="1" xfId="3" applyFont="1" applyFill="1" applyBorder="1" applyAlignment="1">
      <alignment horizontal="center"/>
    </xf>
    <xf numFmtId="0" fontId="19" fillId="5" borderId="6" xfId="6" applyFill="1" applyBorder="1"/>
    <xf numFmtId="44" fontId="19" fillId="5" borderId="16" xfId="2" applyFont="1" applyFill="1" applyBorder="1"/>
    <xf numFmtId="44" fontId="19" fillId="5" borderId="17" xfId="2" applyFont="1" applyFill="1" applyBorder="1" applyAlignment="1">
      <alignment horizontal="center"/>
    </xf>
    <xf numFmtId="9" fontId="19" fillId="5" borderId="17" xfId="3" applyFont="1" applyFill="1" applyBorder="1" applyAlignment="1">
      <alignment horizontal="center"/>
    </xf>
    <xf numFmtId="9" fontId="0" fillId="5" borderId="17" xfId="3" applyFont="1" applyFill="1" applyBorder="1" applyAlignment="1">
      <alignment horizontal="center"/>
    </xf>
    <xf numFmtId="0" fontId="19" fillId="5" borderId="18" xfId="6" applyFill="1" applyBorder="1"/>
    <xf numFmtId="44" fontId="19" fillId="10" borderId="19" xfId="2" applyFont="1" applyFill="1" applyBorder="1"/>
    <xf numFmtId="44" fontId="19" fillId="10" borderId="20" xfId="2" applyFont="1" applyFill="1" applyBorder="1" applyAlignment="1">
      <alignment horizontal="center"/>
    </xf>
    <xf numFmtId="9" fontId="19" fillId="10" borderId="20" xfId="3" applyFont="1" applyFill="1" applyBorder="1" applyAlignment="1">
      <alignment horizontal="center"/>
    </xf>
    <xf numFmtId="9" fontId="0" fillId="10" borderId="20" xfId="3" applyFont="1" applyFill="1" applyBorder="1" applyAlignment="1">
      <alignment horizontal="center"/>
    </xf>
    <xf numFmtId="0" fontId="19" fillId="10" borderId="21" xfId="6" applyFill="1" applyBorder="1"/>
    <xf numFmtId="44" fontId="0" fillId="10" borderId="14" xfId="2" applyFont="1" applyFill="1" applyBorder="1" applyAlignment="1">
      <alignment horizontal="center"/>
    </xf>
    <xf numFmtId="0" fontId="23" fillId="0" borderId="0" xfId="0" applyFont="1"/>
    <xf numFmtId="164" fontId="23" fillId="0" borderId="0" xfId="2" applyNumberFormat="1" applyFont="1"/>
    <xf numFmtId="164" fontId="23" fillId="0" borderId="0" xfId="2" applyNumberFormat="1" applyFont="1" applyFill="1"/>
    <xf numFmtId="0" fontId="26" fillId="0" borderId="0" xfId="6" applyFont="1"/>
    <xf numFmtId="0" fontId="23" fillId="0" borderId="0" xfId="6" applyFont="1"/>
    <xf numFmtId="0" fontId="26" fillId="5" borderId="20" xfId="6" applyFont="1" applyFill="1" applyBorder="1"/>
    <xf numFmtId="44" fontId="3" fillId="5" borderId="22" xfId="2" applyFont="1" applyFill="1" applyBorder="1" applyAlignment="1">
      <alignment horizontal="center"/>
    </xf>
    <xf numFmtId="0" fontId="3" fillId="5" borderId="22" xfId="0" applyFont="1" applyFill="1" applyBorder="1" applyAlignment="1">
      <alignment horizontal="center"/>
    </xf>
    <xf numFmtId="0" fontId="3" fillId="5" borderId="3" xfId="0" applyFont="1" applyFill="1" applyBorder="1" applyAlignment="1">
      <alignment horizontal="center"/>
    </xf>
    <xf numFmtId="0" fontId="19" fillId="5" borderId="20" xfId="6" applyFill="1" applyBorder="1"/>
    <xf numFmtId="0" fontId="10" fillId="0" borderId="0" xfId="0" applyFont="1"/>
    <xf numFmtId="166" fontId="0" fillId="0" borderId="0" xfId="1" applyNumberFormat="1" applyFont="1"/>
    <xf numFmtId="14" fontId="0" fillId="0" borderId="0" xfId="1" applyNumberFormat="1" applyFont="1"/>
    <xf numFmtId="0" fontId="11" fillId="0" borderId="0" xfId="0" applyFont="1" applyBorder="1"/>
    <xf numFmtId="0" fontId="0" fillId="0" borderId="0" xfId="0" applyBorder="1"/>
    <xf numFmtId="0" fontId="11" fillId="0" borderId="0" xfId="0" applyFont="1" applyFill="1"/>
    <xf numFmtId="168" fontId="3" fillId="5" borderId="2" xfId="0" applyNumberFormat="1" applyFont="1" applyFill="1" applyBorder="1" applyAlignment="1">
      <alignment horizontal="center"/>
    </xf>
    <xf numFmtId="0" fontId="19" fillId="2" borderId="0" xfId="6" applyFill="1"/>
    <xf numFmtId="14" fontId="19" fillId="0" borderId="0" xfId="6" applyNumberFormat="1"/>
    <xf numFmtId="166" fontId="11" fillId="0" borderId="23" xfId="0" applyNumberFormat="1" applyFont="1" applyBorder="1"/>
    <xf numFmtId="168" fontId="25" fillId="0" borderId="24" xfId="2" applyNumberFormat="1" applyFont="1" applyBorder="1" applyAlignment="1">
      <alignment horizontal="center" wrapText="1"/>
    </xf>
    <xf numFmtId="164" fontId="23" fillId="9" borderId="5" xfId="2" applyNumberFormat="1" applyFont="1" applyFill="1" applyBorder="1" applyAlignment="1"/>
    <xf numFmtId="166" fontId="20" fillId="0" borderId="1" xfId="1" applyNumberFormat="1" applyFont="1" applyBorder="1" applyAlignment="1">
      <alignment horizontal="left"/>
    </xf>
    <xf numFmtId="0" fontId="0" fillId="0" borderId="3" xfId="0" applyBorder="1"/>
    <xf numFmtId="43" fontId="0" fillId="0" borderId="3" xfId="1" applyFont="1" applyBorder="1"/>
    <xf numFmtId="43" fontId="0" fillId="0" borderId="0" xfId="1" applyFont="1" applyBorder="1"/>
    <xf numFmtId="168" fontId="3" fillId="0" borderId="0" xfId="0" applyNumberFormat="1" applyFont="1" applyBorder="1" applyAlignment="1">
      <alignment horizontal="center"/>
    </xf>
    <xf numFmtId="168" fontId="3" fillId="5" borderId="0" xfId="0" applyNumberFormat="1" applyFont="1" applyFill="1" applyBorder="1" applyAlignment="1">
      <alignment horizontal="center"/>
    </xf>
    <xf numFmtId="0" fontId="0" fillId="0" borderId="0" xfId="0" applyFill="1" applyBorder="1"/>
    <xf numFmtId="0" fontId="0" fillId="0" borderId="10" xfId="0" applyBorder="1"/>
    <xf numFmtId="43" fontId="0" fillId="0" borderId="10" xfId="1" applyFont="1" applyBorder="1"/>
    <xf numFmtId="0" fontId="0" fillId="0" borderId="10" xfId="0" applyFill="1" applyBorder="1"/>
    <xf numFmtId="0" fontId="0" fillId="0" borderId="3" xfId="0" applyFill="1" applyBorder="1"/>
    <xf numFmtId="166" fontId="0" fillId="0" borderId="0" xfId="1" applyNumberFormat="1" applyFont="1" applyBorder="1"/>
    <xf numFmtId="166" fontId="0" fillId="0" borderId="10" xfId="1" applyNumberFormat="1" applyFont="1" applyBorder="1"/>
    <xf numFmtId="166" fontId="0" fillId="0" borderId="0" xfId="0" applyNumberFormat="1"/>
    <xf numFmtId="164" fontId="19" fillId="0" borderId="0" xfId="6" applyNumberFormat="1"/>
    <xf numFmtId="171" fontId="11" fillId="0" borderId="0" xfId="0" applyNumberFormat="1" applyFont="1"/>
    <xf numFmtId="0" fontId="30" fillId="0" borderId="0" xfId="6" applyFont="1"/>
    <xf numFmtId="43" fontId="11" fillId="0" borderId="0" xfId="1" applyFont="1"/>
    <xf numFmtId="9" fontId="11" fillId="0" borderId="0" xfId="3" applyFont="1"/>
    <xf numFmtId="9" fontId="24" fillId="0" borderId="0" xfId="3" applyFont="1"/>
    <xf numFmtId="169" fontId="0" fillId="0" borderId="25" xfId="3" applyNumberFormat="1" applyFont="1" applyBorder="1"/>
    <xf numFmtId="169" fontId="0" fillId="0" borderId="0" xfId="3" applyNumberFormat="1" applyFont="1"/>
    <xf numFmtId="169" fontId="0" fillId="0" borderId="2" xfId="3" applyNumberFormat="1" applyFont="1" applyBorder="1"/>
    <xf numFmtId="0" fontId="29" fillId="11" borderId="0" xfId="0" applyFont="1" applyFill="1" applyAlignment="1">
      <alignment horizontal="center"/>
    </xf>
    <xf numFmtId="0" fontId="29" fillId="11" borderId="0" xfId="0" applyFont="1" applyFill="1" applyAlignment="1">
      <alignment horizontal="centerContinuous"/>
    </xf>
    <xf numFmtId="9" fontId="0" fillId="0" borderId="25" xfId="3" applyFont="1" applyBorder="1"/>
    <xf numFmtId="9" fontId="0" fillId="0" borderId="0" xfId="0" applyNumberFormat="1"/>
    <xf numFmtId="9" fontId="0" fillId="0" borderId="2" xfId="3" applyFont="1" applyBorder="1"/>
    <xf numFmtId="5" fontId="0" fillId="3" borderId="26" xfId="1" applyNumberFormat="1" applyFont="1" applyFill="1" applyBorder="1"/>
    <xf numFmtId="5" fontId="0" fillId="0" borderId="25" xfId="1" applyNumberFormat="1" applyFont="1" applyBorder="1"/>
    <xf numFmtId="0" fontId="0" fillId="3" borderId="27" xfId="0" applyFill="1" applyBorder="1"/>
    <xf numFmtId="5" fontId="0" fillId="3" borderId="27" xfId="0" applyNumberFormat="1" applyFill="1" applyBorder="1"/>
    <xf numFmtId="166" fontId="0" fillId="3" borderId="28" xfId="1" applyNumberFormat="1" applyFont="1" applyFill="1" applyBorder="1"/>
    <xf numFmtId="166" fontId="0" fillId="0" borderId="2" xfId="1" applyNumberFormat="1" applyFont="1" applyBorder="1"/>
    <xf numFmtId="166" fontId="0" fillId="3" borderId="27" xfId="1" applyNumberFormat="1" applyFont="1" applyFill="1" applyBorder="1"/>
    <xf numFmtId="5" fontId="0" fillId="3" borderId="27" xfId="1" applyNumberFormat="1" applyFont="1" applyFill="1" applyBorder="1"/>
    <xf numFmtId="5" fontId="0" fillId="0" borderId="0" xfId="1" applyNumberFormat="1" applyFont="1" applyBorder="1"/>
    <xf numFmtId="5" fontId="0" fillId="0" borderId="0" xfId="1" applyNumberFormat="1" applyFont="1"/>
    <xf numFmtId="0" fontId="29" fillId="12" borderId="29" xfId="0" applyFont="1" applyFill="1" applyBorder="1" applyAlignment="1">
      <alignment horizontal="center"/>
    </xf>
    <xf numFmtId="9" fontId="9" fillId="2" borderId="1" xfId="0" applyNumberFormat="1" applyFont="1" applyFill="1" applyBorder="1" applyAlignment="1">
      <alignment horizontal="centerContinuous"/>
    </xf>
    <xf numFmtId="171" fontId="11" fillId="0" borderId="0" xfId="3" applyNumberFormat="1" applyFont="1"/>
    <xf numFmtId="171" fontId="0" fillId="0" borderId="0" xfId="0" applyNumberFormat="1"/>
    <xf numFmtId="171" fontId="23" fillId="0" borderId="25" xfId="0" applyNumberFormat="1" applyFont="1" applyBorder="1"/>
    <xf numFmtId="171" fontId="3" fillId="0" borderId="25" xfId="0" applyNumberFormat="1" applyFont="1" applyBorder="1"/>
    <xf numFmtId="166" fontId="11" fillId="0" borderId="0" xfId="1" applyNumberFormat="1" applyFont="1"/>
    <xf numFmtId="0" fontId="31" fillId="0" borderId="0" xfId="0" applyFont="1" applyBorder="1"/>
    <xf numFmtId="43" fontId="0" fillId="0" borderId="0" xfId="1" applyFont="1" applyFill="1"/>
    <xf numFmtId="0" fontId="32" fillId="0" borderId="0" xfId="0" applyFont="1" applyBorder="1" applyAlignment="1">
      <alignment horizontal="center"/>
    </xf>
    <xf numFmtId="166" fontId="0" fillId="0" borderId="3" xfId="1" applyNumberFormat="1" applyFont="1" applyBorder="1"/>
    <xf numFmtId="166" fontId="0" fillId="0" borderId="25" xfId="0" applyNumberFormat="1" applyFont="1" applyBorder="1"/>
    <xf numFmtId="0" fontId="29" fillId="13" borderId="0" xfId="0" applyFont="1" applyFill="1" applyAlignment="1">
      <alignment horizontal="centerContinuous"/>
    </xf>
    <xf numFmtId="0" fontId="29" fillId="13" borderId="0" xfId="0" applyFont="1" applyFill="1" applyAlignment="1">
      <alignment horizontal="center"/>
    </xf>
    <xf numFmtId="9" fontId="0" fillId="3" borderId="27" xfId="3" applyFont="1" applyFill="1" applyBorder="1"/>
    <xf numFmtId="9" fontId="0" fillId="3" borderId="28" xfId="3" applyFont="1" applyFill="1" applyBorder="1"/>
    <xf numFmtId="9" fontId="0" fillId="0" borderId="0" xfId="3" applyFont="1" applyBorder="1"/>
    <xf numFmtId="9" fontId="0" fillId="3" borderId="26" xfId="3" applyFont="1" applyFill="1" applyBorder="1"/>
    <xf numFmtId="0" fontId="33" fillId="0" borderId="0" xfId="0" applyFont="1"/>
    <xf numFmtId="0" fontId="0" fillId="3" borderId="0" xfId="0" applyFill="1"/>
    <xf numFmtId="0" fontId="0" fillId="0" borderId="0" xfId="0" applyFill="1"/>
    <xf numFmtId="167" fontId="0" fillId="0" borderId="0" xfId="1" applyNumberFormat="1" applyFont="1"/>
    <xf numFmtId="167" fontId="0" fillId="0" borderId="2" xfId="1" applyNumberFormat="1" applyFont="1" applyBorder="1"/>
    <xf numFmtId="167" fontId="3" fillId="0" borderId="0" xfId="1" applyNumberFormat="1" applyFont="1"/>
    <xf numFmtId="171" fontId="3" fillId="0" borderId="0" xfId="1" applyNumberFormat="1" applyFont="1"/>
    <xf numFmtId="171" fontId="0" fillId="0" borderId="0" xfId="1" applyNumberFormat="1" applyFont="1"/>
    <xf numFmtId="167" fontId="0" fillId="0" borderId="0" xfId="1" applyNumberFormat="1" applyFont="1" applyFill="1"/>
    <xf numFmtId="171" fontId="0" fillId="0" borderId="0" xfId="1" applyNumberFormat="1" applyFont="1" applyFill="1"/>
    <xf numFmtId="167" fontId="0" fillId="0" borderId="0" xfId="1" applyNumberFormat="1" applyFont="1" applyFill="1" applyBorder="1"/>
    <xf numFmtId="167" fontId="0" fillId="0" borderId="2" xfId="1" applyNumberFormat="1" applyFont="1" applyFill="1" applyBorder="1"/>
    <xf numFmtId="0" fontId="3" fillId="0" borderId="0" xfId="0" applyFont="1" applyFill="1" applyBorder="1" applyAlignment="1">
      <alignment horizontal="center"/>
    </xf>
    <xf numFmtId="0" fontId="0" fillId="0" borderId="0" xfId="0" applyFont="1"/>
    <xf numFmtId="0" fontId="34" fillId="0" borderId="0" xfId="0" applyFont="1"/>
    <xf numFmtId="0" fontId="29" fillId="14" borderId="0" xfId="0" applyFont="1" applyFill="1" applyAlignment="1">
      <alignment horizontal="centerContinuous"/>
    </xf>
    <xf numFmtId="0" fontId="29" fillId="14" borderId="0" xfId="0" applyFont="1" applyFill="1" applyAlignment="1">
      <alignment horizontal="center"/>
    </xf>
    <xf numFmtId="168" fontId="3" fillId="0" borderId="0" xfId="0" applyNumberFormat="1" applyFont="1" applyFill="1" applyBorder="1" applyAlignment="1">
      <alignment horizontal="center"/>
    </xf>
    <xf numFmtId="167" fontId="0" fillId="3" borderId="28" xfId="1" applyNumberFormat="1" applyFont="1" applyFill="1" applyBorder="1"/>
    <xf numFmtId="167" fontId="0" fillId="3" borderId="27" xfId="1" applyNumberFormat="1" applyFont="1" applyFill="1" applyBorder="1"/>
    <xf numFmtId="167" fontId="0" fillId="0" borderId="0" xfId="1" applyNumberFormat="1" applyFont="1" applyBorder="1"/>
    <xf numFmtId="167" fontId="0" fillId="0" borderId="25" xfId="1" applyNumberFormat="1" applyFont="1" applyBorder="1"/>
    <xf numFmtId="167" fontId="0" fillId="3" borderId="26" xfId="1" applyNumberFormat="1" applyFont="1" applyFill="1" applyBorder="1"/>
    <xf numFmtId="0" fontId="0" fillId="0" borderId="0" xfId="0" applyFont="1" applyAlignment="1">
      <alignment horizontal="center"/>
    </xf>
    <xf numFmtId="9" fontId="0" fillId="4" borderId="1" xfId="3" applyFont="1" applyFill="1" applyBorder="1"/>
    <xf numFmtId="9" fontId="0" fillId="0" borderId="1" xfId="3" applyFont="1" applyBorder="1"/>
    <xf numFmtId="43" fontId="0" fillId="0" borderId="1" xfId="0" applyNumberFormat="1" applyBorder="1"/>
    <xf numFmtId="166" fontId="0" fillId="15" borderId="0" xfId="0" applyNumberFormat="1" applyFill="1"/>
    <xf numFmtId="0" fontId="0" fillId="15" borderId="0" xfId="0" applyFill="1"/>
    <xf numFmtId="166" fontId="0" fillId="16" borderId="0" xfId="0" applyNumberFormat="1" applyFill="1"/>
    <xf numFmtId="166" fontId="19" fillId="0" borderId="0" xfId="6" applyNumberFormat="1"/>
    <xf numFmtId="166" fontId="19" fillId="3" borderId="0" xfId="1" applyNumberFormat="1" applyFont="1" applyFill="1"/>
    <xf numFmtId="9" fontId="11" fillId="3" borderId="0" xfId="3" applyFont="1" applyFill="1"/>
    <xf numFmtId="167" fontId="19" fillId="3" borderId="0" xfId="1" applyNumberFormat="1" applyFont="1" applyFill="1"/>
    <xf numFmtId="167" fontId="19" fillId="0" borderId="0" xfId="1" applyNumberFormat="1" applyFont="1" applyFill="1"/>
    <xf numFmtId="172" fontId="0" fillId="0" borderId="0" xfId="0" applyNumberFormat="1"/>
    <xf numFmtId="167" fontId="0" fillId="16" borderId="0" xfId="1" applyNumberFormat="1" applyFont="1" applyFill="1"/>
    <xf numFmtId="167" fontId="0" fillId="15" borderId="0" xfId="1" applyNumberFormat="1" applyFont="1" applyFill="1"/>
    <xf numFmtId="166" fontId="0" fillId="17" borderId="0" xfId="0" applyNumberFormat="1" applyFill="1"/>
    <xf numFmtId="166" fontId="0" fillId="15" borderId="2" xfId="0" applyNumberFormat="1" applyFill="1" applyBorder="1"/>
    <xf numFmtId="0" fontId="0" fillId="17" borderId="0" xfId="0" applyFill="1"/>
    <xf numFmtId="167" fontId="0" fillId="17" borderId="0" xfId="1" applyNumberFormat="1" applyFont="1" applyFill="1"/>
    <xf numFmtId="167" fontId="0" fillId="15" borderId="2" xfId="1" applyNumberFormat="1" applyFont="1" applyFill="1" applyBorder="1"/>
    <xf numFmtId="9" fontId="0" fillId="0" borderId="1" xfId="0" applyNumberFormat="1" applyBorder="1"/>
    <xf numFmtId="166" fontId="0" fillId="0" borderId="2" xfId="0" applyNumberFormat="1" applyBorder="1"/>
    <xf numFmtId="0" fontId="7" fillId="0" borderId="0" xfId="0" applyFont="1" applyFill="1"/>
    <xf numFmtId="167" fontId="0" fillId="18" borderId="0" xfId="1" applyNumberFormat="1" applyFont="1" applyFill="1"/>
    <xf numFmtId="0" fontId="0" fillId="18" borderId="0" xfId="0" applyFill="1"/>
    <xf numFmtId="0" fontId="0" fillId="0" borderId="2" xfId="0" applyBorder="1"/>
    <xf numFmtId="0" fontId="0" fillId="0" borderId="2" xfId="0" applyFill="1" applyBorder="1"/>
    <xf numFmtId="0" fontId="0" fillId="19" borderId="0" xfId="0" applyFill="1" applyBorder="1"/>
    <xf numFmtId="166" fontId="7" fillId="0" borderId="0" xfId="1" applyNumberFormat="1" applyFont="1"/>
    <xf numFmtId="166" fontId="0" fillId="0" borderId="25" xfId="1" applyNumberFormat="1" applyFont="1" applyBorder="1"/>
    <xf numFmtId="166" fontId="0" fillId="3" borderId="26" xfId="1" applyNumberFormat="1" applyFont="1" applyFill="1" applyBorder="1"/>
    <xf numFmtId="0" fontId="20" fillId="19" borderId="1" xfId="0" applyFont="1" applyFill="1" applyBorder="1" applyAlignment="1">
      <alignment horizontal="left"/>
    </xf>
    <xf numFmtId="166" fontId="0" fillId="0" borderId="0" xfId="0" applyNumberFormat="1" applyBorder="1"/>
    <xf numFmtId="9" fontId="20" fillId="19" borderId="1" xfId="3" applyFont="1" applyFill="1" applyBorder="1" applyAlignment="1">
      <alignment horizontal="center"/>
    </xf>
    <xf numFmtId="166" fontId="11" fillId="19" borderId="1" xfId="1" applyNumberFormat="1" applyFont="1" applyFill="1" applyBorder="1"/>
    <xf numFmtId="9" fontId="0" fillId="0" borderId="0" xfId="3" applyFont="1" applyFill="1"/>
    <xf numFmtId="9" fontId="0" fillId="0" borderId="2" xfId="3" applyFont="1" applyFill="1" applyBorder="1"/>
    <xf numFmtId="9" fontId="3" fillId="0" borderId="0" xfId="3" applyFont="1" applyFill="1"/>
    <xf numFmtId="0" fontId="7" fillId="0" borderId="0" xfId="0" applyFont="1" applyBorder="1"/>
    <xf numFmtId="0" fontId="34" fillId="0" borderId="0" xfId="0" applyFont="1" applyAlignment="1">
      <alignment horizontal="left" indent="1"/>
    </xf>
    <xf numFmtId="0" fontId="3" fillId="3" borderId="2" xfId="0" applyFont="1" applyFill="1" applyBorder="1" applyAlignment="1">
      <alignment horizontal="center"/>
    </xf>
    <xf numFmtId="5" fontId="0" fillId="3" borderId="0" xfId="1" applyNumberFormat="1" applyFont="1" applyFill="1"/>
    <xf numFmtId="5" fontId="0" fillId="0" borderId="2" xfId="1" applyNumberFormat="1" applyFont="1" applyBorder="1"/>
    <xf numFmtId="5" fontId="0" fillId="3" borderId="2" xfId="1" applyNumberFormat="1" applyFont="1" applyFill="1" applyBorder="1"/>
    <xf numFmtId="5" fontId="3" fillId="0" borderId="0" xfId="1" applyNumberFormat="1" applyFont="1"/>
    <xf numFmtId="5" fontId="3" fillId="3" borderId="0" xfId="1" applyNumberFormat="1" applyFont="1" applyFill="1"/>
    <xf numFmtId="9" fontId="0" fillId="3" borderId="0" xfId="3" applyFont="1" applyFill="1"/>
    <xf numFmtId="166" fontId="0" fillId="3" borderId="0" xfId="1" applyNumberFormat="1" applyFont="1" applyFill="1"/>
    <xf numFmtId="9" fontId="0" fillId="3" borderId="2" xfId="3" applyFont="1" applyFill="1" applyBorder="1"/>
    <xf numFmtId="9" fontId="3" fillId="0" borderId="0" xfId="3" applyFont="1"/>
    <xf numFmtId="9" fontId="3" fillId="3" borderId="0" xfId="3" applyFont="1" applyFill="1"/>
    <xf numFmtId="169" fontId="0" fillId="3" borderId="0" xfId="3" applyNumberFormat="1" applyFont="1" applyFill="1"/>
    <xf numFmtId="14" fontId="20" fillId="19" borderId="1" xfId="6" applyNumberFormat="1" applyFont="1" applyFill="1" applyBorder="1" applyAlignment="1">
      <alignment horizontal="left"/>
    </xf>
    <xf numFmtId="9" fontId="8" fillId="2" borderId="1" xfId="3" applyFont="1" applyFill="1" applyBorder="1"/>
    <xf numFmtId="0" fontId="29" fillId="11" borderId="0" xfId="0" applyFont="1" applyFill="1"/>
    <xf numFmtId="0" fontId="4" fillId="11" borderId="0" xfId="0" applyFont="1" applyFill="1"/>
    <xf numFmtId="9" fontId="8" fillId="0" borderId="1" xfId="3" applyFont="1" applyFill="1" applyBorder="1"/>
    <xf numFmtId="5" fontId="0" fillId="15" borderId="0" xfId="1" applyNumberFormat="1" applyFont="1" applyFill="1"/>
    <xf numFmtId="5" fontId="0" fillId="20" borderId="0" xfId="1" applyNumberFormat="1" applyFont="1" applyFill="1"/>
    <xf numFmtId="0" fontId="7" fillId="0" borderId="0" xfId="0" applyFont="1" applyFill="1" applyBorder="1" applyAlignment="1">
      <alignment horizontal="left"/>
    </xf>
    <xf numFmtId="0" fontId="35" fillId="0" borderId="0" xfId="0" applyFont="1"/>
    <xf numFmtId="43" fontId="0" fillId="0" borderId="0" xfId="0" applyNumberFormat="1" applyFill="1"/>
    <xf numFmtId="171" fontId="0" fillId="0" borderId="0" xfId="0" applyNumberFormat="1" applyFill="1"/>
    <xf numFmtId="171" fontId="3" fillId="0" borderId="25" xfId="0" applyNumberFormat="1" applyFont="1" applyFill="1" applyBorder="1"/>
    <xf numFmtId="0" fontId="0" fillId="0" borderId="0" xfId="0" applyFont="1" applyAlignment="1">
      <alignment horizontal="left" indent="1"/>
    </xf>
    <xf numFmtId="9" fontId="5" fillId="0" borderId="0" xfId="0" applyNumberFormat="1" applyFont="1"/>
    <xf numFmtId="169" fontId="0" fillId="2" borderId="0" xfId="3" applyNumberFormat="1" applyFont="1" applyFill="1"/>
    <xf numFmtId="9" fontId="0" fillId="0" borderId="0" xfId="3" applyNumberFormat="1" applyFont="1" applyFill="1"/>
    <xf numFmtId="5" fontId="0" fillId="3" borderId="0" xfId="1" applyNumberFormat="1" applyFont="1" applyFill="1" applyBorder="1"/>
    <xf numFmtId="9" fontId="0" fillId="3" borderId="0" xfId="3" applyFont="1" applyFill="1" applyBorder="1"/>
    <xf numFmtId="5" fontId="3" fillId="21" borderId="0" xfId="1" applyNumberFormat="1" applyFont="1" applyFill="1"/>
    <xf numFmtId="9" fontId="0" fillId="0" borderId="0" xfId="3" applyFont="1" applyFill="1" applyBorder="1"/>
    <xf numFmtId="169" fontId="0" fillId="0" borderId="0" xfId="3" applyNumberFormat="1" applyFont="1" applyFill="1"/>
    <xf numFmtId="166" fontId="0" fillId="0" borderId="0" xfId="1" applyNumberFormat="1" applyFont="1" applyFill="1"/>
    <xf numFmtId="166" fontId="0" fillId="0" borderId="0" xfId="0" applyNumberFormat="1" applyFill="1"/>
    <xf numFmtId="9" fontId="8" fillId="22" borderId="1" xfId="3" applyFont="1" applyFill="1" applyBorder="1"/>
    <xf numFmtId="0" fontId="0" fillId="23" borderId="0" xfId="0" applyFill="1" applyBorder="1"/>
    <xf numFmtId="0" fontId="20" fillId="23" borderId="1" xfId="6" applyFont="1" applyFill="1" applyBorder="1" applyAlignment="1">
      <alignment horizontal="left"/>
    </xf>
    <xf numFmtId="9" fontId="8" fillId="24" borderId="1" xfId="3" applyFont="1" applyFill="1" applyBorder="1"/>
    <xf numFmtId="9" fontId="0" fillId="0" borderId="2" xfId="3" applyNumberFormat="1" applyFont="1" applyFill="1" applyBorder="1"/>
    <xf numFmtId="166" fontId="0" fillId="6" borderId="0" xfId="1" applyNumberFormat="1" applyFont="1" applyFill="1"/>
    <xf numFmtId="9" fontId="24" fillId="0" borderId="1" xfId="3" applyFont="1" applyBorder="1"/>
    <xf numFmtId="167" fontId="0" fillId="0" borderId="2" xfId="0" applyNumberFormat="1" applyBorder="1"/>
    <xf numFmtId="43" fontId="11" fillId="0" borderId="0" xfId="0" applyNumberFormat="1" applyFont="1" applyFill="1"/>
    <xf numFmtId="171" fontId="11" fillId="0" borderId="0" xfId="0" applyNumberFormat="1" applyFont="1" applyFill="1"/>
    <xf numFmtId="9" fontId="24" fillId="0" borderId="0" xfId="3" applyFont="1" applyFill="1"/>
    <xf numFmtId="9" fontId="11" fillId="0" borderId="0" xfId="3" applyFont="1" applyFill="1"/>
    <xf numFmtId="171" fontId="23" fillId="0" borderId="25" xfId="0" applyNumberFormat="1" applyFont="1" applyFill="1" applyBorder="1"/>
    <xf numFmtId="167" fontId="0" fillId="4" borderId="0" xfId="1" applyNumberFormat="1" applyFont="1" applyFill="1"/>
    <xf numFmtId="5" fontId="0" fillId="5" borderId="0" xfId="1" applyNumberFormat="1" applyFont="1" applyFill="1"/>
    <xf numFmtId="9" fontId="11" fillId="4" borderId="0" xfId="3" applyFont="1" applyFill="1"/>
    <xf numFmtId="167" fontId="0" fillId="0" borderId="0" xfId="0" applyNumberFormat="1"/>
    <xf numFmtId="171" fontId="0" fillId="0" borderId="0" xfId="0" applyNumberFormat="1" applyBorder="1"/>
    <xf numFmtId="5" fontId="0" fillId="0" borderId="25" xfId="0" applyNumberFormat="1" applyBorder="1"/>
    <xf numFmtId="5" fontId="0" fillId="0" borderId="0" xfId="0" applyNumberFormat="1" applyFill="1"/>
    <xf numFmtId="0" fontId="4" fillId="0" borderId="0" xfId="0" applyFont="1" applyFill="1"/>
    <xf numFmtId="0" fontId="20" fillId="0" borderId="1" xfId="0" applyFont="1" applyFill="1" applyBorder="1" applyAlignment="1">
      <alignment horizontal="left"/>
    </xf>
    <xf numFmtId="166" fontId="20" fillId="19" borderId="1" xfId="1" applyNumberFormat="1" applyFont="1" applyFill="1" applyBorder="1" applyAlignment="1">
      <alignment horizontal="center"/>
    </xf>
    <xf numFmtId="0" fontId="20" fillId="21" borderId="1" xfId="6" applyFont="1" applyFill="1" applyBorder="1" applyAlignment="1">
      <alignment horizontal="left"/>
    </xf>
    <xf numFmtId="0" fontId="20" fillId="21" borderId="1" xfId="0" applyFont="1" applyFill="1" applyBorder="1" applyAlignment="1">
      <alignment horizontal="left"/>
    </xf>
    <xf numFmtId="0" fontId="20" fillId="2" borderId="1" xfId="0" applyFont="1" applyFill="1" applyBorder="1" applyAlignment="1">
      <alignment horizontal="left"/>
    </xf>
    <xf numFmtId="166" fontId="0" fillId="3" borderId="2" xfId="1" applyNumberFormat="1" applyFont="1" applyFill="1" applyBorder="1"/>
    <xf numFmtId="5" fontId="0" fillId="23" borderId="0" xfId="1" applyNumberFormat="1" applyFont="1" applyFill="1"/>
    <xf numFmtId="0" fontId="3" fillId="9" borderId="0" xfId="0" applyFont="1" applyFill="1" applyAlignment="1">
      <alignment horizontal="centerContinuous"/>
    </xf>
    <xf numFmtId="0" fontId="0" fillId="9" borderId="0" xfId="0" applyFill="1" applyAlignment="1">
      <alignment horizontal="centerContinuous"/>
    </xf>
    <xf numFmtId="0" fontId="3" fillId="9" borderId="2" xfId="0" applyFont="1" applyFill="1" applyBorder="1" applyAlignment="1">
      <alignment horizontal="center"/>
    </xf>
    <xf numFmtId="0" fontId="0" fillId="9" borderId="0" xfId="0" applyFill="1"/>
    <xf numFmtId="166" fontId="0" fillId="9" borderId="0" xfId="0" applyNumberFormat="1" applyFill="1"/>
    <xf numFmtId="5" fontId="0" fillId="9" borderId="25" xfId="0" applyNumberFormat="1" applyFill="1" applyBorder="1"/>
    <xf numFmtId="5" fontId="0" fillId="9" borderId="0" xfId="0" applyNumberFormat="1" applyFill="1"/>
    <xf numFmtId="166" fontId="0" fillId="4" borderId="27" xfId="1" applyNumberFormat="1" applyFont="1" applyFill="1" applyBorder="1"/>
    <xf numFmtId="166" fontId="0" fillId="4" borderId="0" xfId="1" applyNumberFormat="1" applyFont="1" applyFill="1"/>
    <xf numFmtId="166" fontId="0" fillId="4" borderId="2" xfId="1" applyNumberFormat="1" applyFont="1" applyFill="1" applyBorder="1"/>
    <xf numFmtId="166" fontId="0" fillId="4" borderId="28" xfId="1" applyNumberFormat="1" applyFont="1" applyFill="1" applyBorder="1"/>
    <xf numFmtId="167" fontId="0" fillId="4" borderId="27" xfId="1" applyNumberFormat="1" applyFont="1" applyFill="1" applyBorder="1"/>
    <xf numFmtId="167" fontId="0" fillId="4" borderId="2" xfId="1" applyNumberFormat="1" applyFont="1" applyFill="1" applyBorder="1"/>
    <xf numFmtId="167" fontId="0" fillId="4" borderId="28" xfId="1" applyNumberFormat="1" applyFont="1" applyFill="1" applyBorder="1"/>
    <xf numFmtId="5" fontId="34" fillId="0" borderId="0" xfId="0" applyNumberFormat="1" applyFont="1" applyFill="1"/>
    <xf numFmtId="9" fontId="0" fillId="2" borderId="0" xfId="3" applyFont="1" applyFill="1"/>
    <xf numFmtId="166" fontId="0" fillId="0" borderId="2" xfId="1" applyNumberFormat="1" applyFont="1" applyFill="1" applyBorder="1"/>
    <xf numFmtId="5" fontId="0" fillId="15" borderId="0" xfId="0" applyNumberFormat="1" applyFill="1"/>
    <xf numFmtId="166" fontId="0" fillId="15" borderId="0" xfId="1" applyNumberFormat="1" applyFont="1" applyFill="1"/>
    <xf numFmtId="9" fontId="10" fillId="4" borderId="1" xfId="3" applyFont="1" applyFill="1" applyBorder="1"/>
    <xf numFmtId="10" fontId="0" fillId="0" borderId="0" xfId="0" applyNumberFormat="1"/>
    <xf numFmtId="9" fontId="0" fillId="0" borderId="0" xfId="3" applyNumberFormat="1" applyFont="1"/>
    <xf numFmtId="9" fontId="0" fillId="0" borderId="0" xfId="3" applyNumberFormat="1" applyFont="1" applyBorder="1"/>
    <xf numFmtId="9" fontId="0" fillId="0" borderId="2" xfId="3" applyNumberFormat="1" applyFont="1" applyBorder="1"/>
    <xf numFmtId="7" fontId="0" fillId="0" borderId="0" xfId="0" applyNumberFormat="1"/>
    <xf numFmtId="166" fontId="2" fillId="2" borderId="1" xfId="1" applyNumberFormat="1" applyFont="1" applyFill="1" applyBorder="1"/>
    <xf numFmtId="171" fontId="5" fillId="2" borderId="25" xfId="0" applyNumberFormat="1" applyFont="1" applyFill="1" applyBorder="1"/>
  </cellXfs>
  <cellStyles count="7">
    <cellStyle name="Comma" xfId="1" builtinId="3"/>
    <cellStyle name="Currency" xfId="2" builtinId="4"/>
    <cellStyle name="Normal" xfId="0" builtinId="0"/>
    <cellStyle name="Normal 19" xfId="5" xr:uid="{779E78BA-F200-4D08-B0A9-45A330203C05}"/>
    <cellStyle name="Normal 2" xfId="6" xr:uid="{A84F1CCD-F9A7-4A94-8C0E-9F1AA7DBFFB7}"/>
    <cellStyle name="Normal 40" xfId="4" xr:uid="{BC6FC81A-F1EB-4C5C-AA98-09AECB6C2557}"/>
    <cellStyle name="Percent" xfId="3" builtinId="5"/>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clicka/Users/yoav/AppData/Local/Microsoft/Windows/Temporary%20Internet%20Files/Content.Outlook/5E04SR9L/MRR%20%20Oct%202011%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andyWarren/Box/Budget/FY2021/COVID19%20Scenario%20Testing/Pendo%202020%20January%20Forecast%20V7%20(FY21%20Budget%20-%20Board%20Final)%20-%20Post%20Board%20Meeting%20-%20Expected%20ARR%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C:/C:/C:/C:/C:/C:/X:/Budget/Budget%202016/CT%202016%20Forecast%20May%20v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C:/C:/C:/C:/C:/C:/C:/C:/C:/C:/C:/C:/C:/C:/Users/Yoav/Downloads/f4c5bafefa2a482480e9f313ebfd1630.WzYwNzQyNzU4MjE1NzI1ODc1Miw1OTM5MTg4NzA2NzM5NDg2NzIsdHJ1ZSwidXMyLnZlbmEuaW86NDQzIl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clicka/Users/nirh/AppData/Local/Microsoft/Windows/Temporary%20Internet%20Files/Content.Outlook/3GJ6JQMT/Budget%20for%20FY%20201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C:/C:/C:/C:/C:/C:/C:/Users/Yoav/Box/Finance%20Internal/Budget/FY2019/Pendo%202019%20Budget%20V26E%20with%205%20addl%20AEs%20in%20FY19%20and%206%20mos%20ramp%20for%20L.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Q2-Q4%20Quotas%20-%20Manager%20Model%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map"/>
      <sheetName val="Customers"/>
      <sheetName val="Revenue Stream"/>
      <sheetName val="Plan Categories Pivoted"/>
      <sheetName val="Enterprise MRR"/>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PI's"/>
      <sheetName val="SaaS Ratios"/>
      <sheetName val="Financials"/>
      <sheetName val="Yearly FS"/>
      <sheetName val="FS Summary Tab"/>
      <sheetName val="AC Model (Original)"/>
      <sheetName val="Assumptions"/>
      <sheetName val="Scenarios"/>
      <sheetName val="SaaS Metrics"/>
      <sheetName val="SaaS Graphs"/>
      <sheetName val="Chart1"/>
      <sheetName val="Chart2"/>
      <sheetName val="Chart3"/>
      <sheetName val="Chart4"/>
      <sheetName val="Chart5"/>
      <sheetName val="Chart6"/>
      <sheetName val="Summary Line Item P&amp;L"/>
      <sheetName val="Expenses &amp; HC --&gt;"/>
      <sheetName val="Charts v1"/>
      <sheetName val="Charts"/>
      <sheetName val="Summary P&amp;L"/>
      <sheetName val="Updates from Board V2.2"/>
      <sheetName val="Sensitivity"/>
      <sheetName val="Changes from BOD Meeting"/>
      <sheetName val="Cash Summary"/>
      <sheetName val="Budget v Forecast"/>
      <sheetName val="Forecast v Forecast"/>
      <sheetName val="Sumary Balance Sheet Data"/>
      <sheetName val="Summary P&amp;L (2)"/>
      <sheetName val="NRR by Seg"/>
      <sheetName val="Expenses 2019 &amp; Build "/>
      <sheetName val="Expenses Build Assumptions"/>
      <sheetName val="Expenses 2020 Actual"/>
      <sheetName val="606 Commission Adj"/>
      <sheetName val="Summary Sales_CS Metrics"/>
      <sheetName val="Summary Sales_CS Metrics FY (2)"/>
      <sheetName val="Summary Sales_CS Metrics FY20"/>
      <sheetName val="Travel"/>
      <sheetName val="People"/>
      <sheetName val="Marketing"/>
      <sheetName val="Office &amp; Licenses"/>
      <sheetName val="Office &amp; Licenses IL"/>
      <sheetName val="People 2019"/>
      <sheetName val="Notes"/>
      <sheetName val="Bonus Cost "/>
      <sheetName val="Justworks - Pendo.io Inc. Censu"/>
      <sheetName val="Bonuses"/>
      <sheetName val="IL HC Actual"/>
      <sheetName val="HC Codes"/>
      <sheetName val="Sales HC"/>
      <sheetName val="HC Build"/>
      <sheetName val="HC Cost"/>
      <sheetName val="ADP Headcount"/>
      <sheetName val="HC Ratios "/>
      <sheetName val="HC Summary"/>
      <sheetName val="CS HC Ratios  2019"/>
      <sheetName val="Total Monthly V4"/>
      <sheetName val="Revenue Model Build  --&gt;"/>
      <sheetName val="FY20 Sales Assums vs Budget"/>
      <sheetName val="Waterfalls"/>
      <sheetName val="Slide Details"/>
      <sheetName val="AE OTE"/>
      <sheetName val="Cash Waterfall Details"/>
      <sheetName val="Comparisons"/>
      <sheetName val="Graphs"/>
      <sheetName val="FY21 Sales Assumptions"/>
      <sheetName val="FY20_21_22 By Segment"/>
      <sheetName val="Sales Summary"/>
      <sheetName val="Cust Summary"/>
      <sheetName val="East - Sales Reps - New ARR"/>
      <sheetName val="West - Sales Reps - New ARR"/>
      <sheetName val="Strat - Sales Reps - New ARR"/>
      <sheetName val="Int - Sales Reps - New ARR"/>
      <sheetName val="Adopt - Sales Reps - New ARR"/>
      <sheetName val="SubSuccess - ARR"/>
      <sheetName val="Customer Success"/>
      <sheetName val="ARR &amp; Cus by Segment 20-22"/>
      <sheetName val="ARR by Segment"/>
      <sheetName val="ARR summary &amp; Revenues"/>
      <sheetName val="AC Model by Segment - WIP"/>
      <sheetName val="PS Revenues NEW"/>
      <sheetName val="ARR &amp; Cust Cycle"/>
      <sheetName val="PS Revenues"/>
      <sheetName val="Channel"/>
      <sheetName val="Channel New"/>
      <sheetName val="Carlsberg "/>
      <sheetName val="Cash "/>
      <sheetName val="Supporting Models  --&gt;"/>
      <sheetName val="Hosting Model"/>
      <sheetName val="Hosting Web"/>
      <sheetName val="Mobile FY21 ARR"/>
      <sheetName val="Feedback FY21 ARR"/>
      <sheetName val="Receptive Model--&gt;"/>
      <sheetName val="ARR Build"/>
      <sheetName val="Expense Build"/>
      <sheetName val="Revenue Build"/>
      <sheetName val="Financial Summary"/>
      <sheetName val="P&amp;L Fcst"/>
      <sheetName val="P&amp;L Fcst v1"/>
      <sheetName val="Acq ARR Schedule"/>
      <sheetName val="Actuals Raw Data --&gt;"/>
      <sheetName val="ARR"/>
      <sheetName val="CustCount"/>
      <sheetName val="Data for Alex"/>
      <sheetName val="Hosting Web v1"/>
      <sheetName val="Hosting Web v2"/>
      <sheetName val="Marketing Model --&gt;"/>
      <sheetName val="Fixed Assets"/>
    </sheetNames>
    <sheetDataSet>
      <sheetData sheetId="0">
        <row r="1">
          <cell r="E1">
            <v>1</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row r="14">
          <cell r="BA14" t="str">
            <v>Old</v>
          </cell>
        </row>
        <row r="16">
          <cell r="BA16" t="str">
            <v>New</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 Statement 31.3.16"/>
      <sheetName val="Fixed Assets 31.3.16"/>
      <sheetName val="General Assumptions"/>
      <sheetName val="List"/>
      <sheetName val="2015 Budget OLD "/>
      <sheetName val="2015 Budget"/>
      <sheetName val="Index 2016"/>
      <sheetName val="2016 Budget "/>
      <sheetName val="SaaS Ratios"/>
      <sheetName val="Loan Terms"/>
      <sheetName val="Loan Summary"/>
      <sheetName val="Scenarios"/>
      <sheetName val="14-15-16 Financials"/>
      <sheetName val="Board 2016"/>
      <sheetName val="Compare  Summary 16"/>
      <sheetName val="2016-2017 Assumptions"/>
      <sheetName val="2016-2017 Model"/>
      <sheetName val="Financial PPT "/>
      <sheetName val="Comm 2016-2018 Assumptions"/>
      <sheetName val="Mid 2016-2018 Assumptions"/>
      <sheetName val="En 2016-2018 Assumptions"/>
      <sheetName val="Financial Statements"/>
      <sheetName val="Sensitivity Summary"/>
      <sheetName val="Stress Scenarios"/>
      <sheetName val="Single View"/>
      <sheetName val="Bookings &amp; Revenue"/>
      <sheetName val="P&amp;L"/>
      <sheetName val="BS &amp; CF"/>
      <sheetName val="Headcount Plan"/>
      <sheetName val="HR Salaries 2016 IL"/>
      <sheetName val="HR Salaries 2016 US"/>
      <sheetName val="HR Salaries 2016 UK"/>
      <sheetName val="Total HC 2016"/>
      <sheetName val="Pivot HC 2016 "/>
      <sheetName val="Levels"/>
      <sheetName val="Bonus Calc 2016"/>
      <sheetName val="M HC 2016"/>
      <sheetName val="P HC 2016"/>
      <sheetName val="RD HC 2016"/>
      <sheetName val="Corp IT &amp; Security HC 2016"/>
      <sheetName val="GA HC 2016"/>
      <sheetName val="CS ENT HC 2016"/>
      <sheetName val="CS CXC HC 2016"/>
      <sheetName val="S ENT HC 2016"/>
      <sheetName val="CT Inc HC 2016"/>
      <sheetName val="CT UK HC 2016"/>
      <sheetName val="M Travel "/>
      <sheetName val="Corp IT &amp; Security Travel"/>
      <sheetName val="P Travel "/>
      <sheetName val="RD Travel "/>
      <sheetName val="GA  Travel "/>
      <sheetName val="CXC Travel"/>
      <sheetName val="CS ENT Travel"/>
      <sheetName val="Sales Travel"/>
      <sheetName val="CT Inc Travel"/>
      <sheetName val="CT UK Travel"/>
      <sheetName val="US Package offer"/>
      <sheetName val="UK Package offer"/>
      <sheetName val="Marketing 2016"/>
      <sheetName val="Hosting 2016"/>
      <sheetName val="R&amp;D 2016"/>
      <sheetName val="HR 2016"/>
      <sheetName val="IT 2016"/>
      <sheetName val="Office 2016"/>
      <sheetName val="Admin 2016"/>
      <sheetName val="Finance 2016"/>
      <sheetName val="Legal 2016"/>
      <sheetName val="CT Inc 2016"/>
      <sheetName val="Revenue Model 2016"/>
      <sheetName val="ACV for Quota"/>
      <sheetName val="2016 Renewals ENT"/>
      <sheetName val="2016 Renewals Comm"/>
      <sheetName val="Intl Sales Employees 16"/>
      <sheetName val="US Sales Employees 16"/>
      <sheetName val="Com Sales Employees 16"/>
      <sheetName val="2015 Renewals ENT"/>
      <sheetName val="2015 Renewals Mid Comm"/>
      <sheetName val="Financial Data --&gt;"/>
      <sheetName val="Headcount Data--&gt;"/>
      <sheetName val="Hiring"/>
      <sheetName val="Efficiency &amp; Margin"/>
      <sheetName val="Customer Data--&gt;"/>
      <sheetName val="Customer Data"/>
      <sheetName val="3 Month Pipeline"/>
      <sheetName val="IT 2015"/>
    </sheetNames>
    <sheetDataSet>
      <sheetData sheetId="0" refreshError="1"/>
      <sheetData sheetId="1" refreshError="1"/>
      <sheetData sheetId="2" refreshError="1"/>
      <sheetData sheetId="3">
        <row r="4">
          <cell r="B4" t="str">
            <v>January</v>
          </cell>
          <cell r="C4" t="str">
            <v>North America</v>
          </cell>
        </row>
        <row r="5">
          <cell r="B5" t="str">
            <v>February</v>
          </cell>
          <cell r="C5" t="str">
            <v>UK+Scandinavia</v>
          </cell>
        </row>
        <row r="6">
          <cell r="B6" t="str">
            <v>March</v>
          </cell>
          <cell r="C6" t="str">
            <v>Europe</v>
          </cell>
        </row>
        <row r="7">
          <cell r="B7" t="str">
            <v>April</v>
          </cell>
          <cell r="C7" t="str">
            <v>APAC</v>
          </cell>
        </row>
        <row r="8">
          <cell r="B8" t="str">
            <v>May</v>
          </cell>
          <cell r="C8" t="str">
            <v>Israel</v>
          </cell>
        </row>
        <row r="9">
          <cell r="B9" t="str">
            <v>June</v>
          </cell>
          <cell r="C9" t="str">
            <v>UK-Israel</v>
          </cell>
        </row>
        <row r="10">
          <cell r="B10" t="str">
            <v>July</v>
          </cell>
          <cell r="C10" t="str">
            <v>UK Internal - Employee</v>
          </cell>
        </row>
        <row r="11">
          <cell r="B11" t="str">
            <v>August</v>
          </cell>
          <cell r="C11" t="str">
            <v>QBR/Expo</v>
          </cell>
        </row>
        <row r="12">
          <cell r="B12" t="str">
            <v>September</v>
          </cell>
          <cell r="C12" t="str">
            <v>US Internal - Employee</v>
          </cell>
        </row>
        <row r="13">
          <cell r="B13" t="str">
            <v>October</v>
          </cell>
          <cell r="C13" t="str">
            <v>US Internal - Manager</v>
          </cell>
        </row>
        <row r="14">
          <cell r="B14" t="str">
            <v>November</v>
          </cell>
        </row>
        <row r="15">
          <cell r="B15" t="str">
            <v>December</v>
          </cell>
        </row>
      </sheetData>
      <sheetData sheetId="4" refreshError="1"/>
      <sheetData sheetId="5" refreshError="1"/>
      <sheetData sheetId="6" refreshError="1"/>
      <sheetData sheetId="7"/>
      <sheetData sheetId="8" refreshError="1"/>
      <sheetData sheetId="9">
        <row r="7">
          <cell r="T7" t="str">
            <v>Leumi</v>
          </cell>
        </row>
        <row r="8">
          <cell r="T8" t="str">
            <v>SVB</v>
          </cell>
        </row>
      </sheetData>
      <sheetData sheetId="10" refreshError="1"/>
      <sheetData sheetId="11">
        <row r="43">
          <cell r="A43" t="str">
            <v>Over</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5">
          <cell r="W5">
            <v>1</v>
          </cell>
        </row>
        <row r="6">
          <cell r="W6">
            <v>0.9</v>
          </cell>
        </row>
        <row r="7">
          <cell r="W7">
            <v>0.8</v>
          </cell>
        </row>
        <row r="8">
          <cell r="W8">
            <v>0.7</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People Template "/>
      <sheetName val="People Assumtons "/>
      <sheetName val="Lookup"/>
      <sheetName val="vena.tmp.7EC47338204F4F1F"/>
    </sheetNames>
    <sheetDataSet>
      <sheetData sheetId="0">
        <row r="5">
          <cell r="D5">
            <v>2019</v>
          </cell>
        </row>
        <row r="6">
          <cell r="D6">
            <v>43373</v>
          </cell>
        </row>
      </sheetData>
      <sheetData sheetId="1">
        <row r="57">
          <cell r="O57">
            <v>140.5</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Breakdown - FY 2015"/>
      <sheetName val="HC"/>
      <sheetName val="Flights"/>
      <sheetName val="Factors"/>
      <sheetName val="Dev licenses"/>
      <sheetName val="Dev hardware"/>
      <sheetName val="Growth"/>
    </sheetNames>
    <sheetDataSet>
      <sheetData sheetId="0"/>
      <sheetData sheetId="1"/>
      <sheetData sheetId="2"/>
      <sheetData sheetId="3">
        <row r="3">
          <cell r="H3">
            <v>3.75</v>
          </cell>
        </row>
      </sheetData>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PI's"/>
      <sheetName val="SaaS Ratios"/>
      <sheetName val="Scenarios"/>
      <sheetName val="Financials"/>
      <sheetName val="Yearly FS"/>
      <sheetName val="Assumptions --&gt; "/>
      <sheetName val="Assumptions"/>
      <sheetName val="Expenses &amp; HC --&gt;"/>
      <sheetName val="Charts v1"/>
      <sheetName val="Charts"/>
      <sheetName val="Summary P&amp;L"/>
      <sheetName val="Changes from BOD Meeting"/>
      <sheetName val="Department Summary"/>
      <sheetName val="Summary Line Item P&amp;L"/>
      <sheetName val="Summary Sales_CS Metrics"/>
      <sheetName val="Expenses Build Assumptions"/>
      <sheetName val="Expenses 2019 &amp; Build "/>
      <sheetName val="Licenses"/>
      <sheetName val="Travel 2019"/>
      <sheetName val="Office &amp; Licenses 2019 IL"/>
      <sheetName val="Office &amp; Licenses 2019 US"/>
      <sheetName val="Marketing 2019"/>
      <sheetName val="People 2019 "/>
      <sheetName val="HC Build"/>
      <sheetName val="HC Cost"/>
      <sheetName val="Bonus Cost "/>
      <sheetName val="Justworks - Pendo.io Inc. Censu"/>
      <sheetName val="Bonuses"/>
      <sheetName val="IL HC Actual"/>
      <sheetName val="HC Codes"/>
      <sheetName val="Sales HC"/>
      <sheetName val="HC Ratios "/>
      <sheetName val="HC Summary"/>
      <sheetName val="CS HC Ratios  2019"/>
      <sheetName val="Total Monthly V4"/>
      <sheetName val="Revenue Model Build  --&gt;"/>
      <sheetName val="E - Sales Reps - New ARR"/>
      <sheetName val="W - Sales Reps - New ARR"/>
      <sheetName val="Stra - Sales Reps - New ARR"/>
      <sheetName val="Customer Success"/>
      <sheetName val="ARR summary &amp; Revenues"/>
      <sheetName val="PS Revenues"/>
      <sheetName val="Channel"/>
      <sheetName val="Cash "/>
      <sheetName val="Supporting Models  --&gt;"/>
      <sheetName val="Hosting Model"/>
      <sheetName val="Hosting Web"/>
      <sheetName val="Hosting Web v1"/>
      <sheetName val="Hosting Web v2"/>
      <sheetName val="Marketing Model --&gt;"/>
      <sheetName val="Fixed Assets"/>
    </sheetNames>
    <sheetDataSet>
      <sheetData sheetId="0">
        <row r="1">
          <cell r="E1">
            <v>1</v>
          </cell>
        </row>
        <row r="2">
          <cell r="E2">
            <v>2</v>
          </cell>
        </row>
        <row r="3">
          <cell r="E3">
            <v>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104">
          <cell r="O104">
            <v>6994552.083333334</v>
          </cell>
        </row>
      </sheetData>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6"/>
      <sheetName val="Plans -&gt;"/>
      <sheetName val="Ramped Manager FY21"/>
      <sheetName val="Manager FY21"/>
      <sheetName val="Calcs -&gt;"/>
      <sheetName val="Raw Data"/>
      <sheetName val="Overview - New"/>
      <sheetName val="Manager Model"/>
      <sheetName val="Budget &amp; Forecast"/>
      <sheetName val="QoS - Clean"/>
      <sheetName val="Support -&gt;"/>
      <sheetName val="Avg Quotas"/>
      <sheetName val="Budget QoS"/>
      <sheetName val="FY22 QoS"/>
      <sheetName val="BUDGET"/>
      <sheetName val="Intercom"/>
      <sheetName val="Attainment"/>
    </sheetNames>
    <sheetDataSet>
      <sheetData sheetId="0"/>
      <sheetData sheetId="1"/>
      <sheetData sheetId="2"/>
      <sheetData sheetId="3"/>
      <sheetData sheetId="4"/>
      <sheetData sheetId="5"/>
      <sheetData sheetId="6"/>
      <sheetData sheetId="7">
        <row r="8">
          <cell r="F8">
            <v>5.010416666666667</v>
          </cell>
        </row>
        <row r="16">
          <cell r="F16">
            <v>5.125</v>
          </cell>
        </row>
        <row r="24">
          <cell r="F24">
            <v>4.9333333333333336</v>
          </cell>
        </row>
        <row r="32">
          <cell r="F32">
            <v>5.375</v>
          </cell>
        </row>
        <row r="40">
          <cell r="F40">
            <v>5.375</v>
          </cell>
        </row>
        <row r="57">
          <cell r="C57">
            <v>0</v>
          </cell>
        </row>
        <row r="58">
          <cell r="C58">
            <v>0</v>
          </cell>
        </row>
        <row r="59">
          <cell r="C59">
            <v>0.25</v>
          </cell>
        </row>
        <row r="60">
          <cell r="C60">
            <v>0.5</v>
          </cell>
        </row>
        <row r="61">
          <cell r="C61">
            <v>0.65</v>
          </cell>
        </row>
        <row r="62">
          <cell r="C62">
            <v>0.85</v>
          </cell>
        </row>
        <row r="63">
          <cell r="C63">
            <v>1</v>
          </cell>
        </row>
        <row r="64">
          <cell r="C64">
            <v>1</v>
          </cell>
        </row>
        <row r="65">
          <cell r="C65">
            <v>1</v>
          </cell>
        </row>
        <row r="93">
          <cell r="C93">
            <v>0</v>
          </cell>
        </row>
        <row r="94">
          <cell r="C94">
            <v>0.25</v>
          </cell>
        </row>
        <row r="95">
          <cell r="C95">
            <v>0.5</v>
          </cell>
        </row>
        <row r="96">
          <cell r="C96">
            <v>0.75</v>
          </cell>
        </row>
        <row r="97">
          <cell r="C97">
            <v>1</v>
          </cell>
        </row>
        <row r="98">
          <cell r="C98">
            <v>1</v>
          </cell>
        </row>
        <row r="99">
          <cell r="C99">
            <v>1</v>
          </cell>
        </row>
        <row r="100">
          <cell r="C100">
            <v>1</v>
          </cell>
        </row>
        <row r="101">
          <cell r="C101">
            <v>1</v>
          </cell>
        </row>
        <row r="129">
          <cell r="C129">
            <v>0</v>
          </cell>
        </row>
        <row r="130">
          <cell r="C130">
            <v>0</v>
          </cell>
        </row>
        <row r="131">
          <cell r="C131">
            <v>0</v>
          </cell>
        </row>
        <row r="132">
          <cell r="C132">
            <v>0.25</v>
          </cell>
        </row>
        <row r="133">
          <cell r="C133">
            <v>0.35</v>
          </cell>
        </row>
        <row r="134">
          <cell r="C134">
            <v>0.5</v>
          </cell>
        </row>
        <row r="135">
          <cell r="C135">
            <v>0.65</v>
          </cell>
        </row>
        <row r="136">
          <cell r="C136">
            <v>0.85</v>
          </cell>
        </row>
        <row r="137">
          <cell r="C137">
            <v>1</v>
          </cell>
        </row>
        <row r="165">
          <cell r="C165">
            <v>0</v>
          </cell>
        </row>
        <row r="166">
          <cell r="C166">
            <v>0.5</v>
          </cell>
        </row>
        <row r="167">
          <cell r="C167">
            <v>1</v>
          </cell>
        </row>
        <row r="168">
          <cell r="C168">
            <v>1</v>
          </cell>
        </row>
        <row r="169">
          <cell r="C169">
            <v>1</v>
          </cell>
        </row>
        <row r="170">
          <cell r="C170">
            <v>1</v>
          </cell>
        </row>
        <row r="171">
          <cell r="C171">
            <v>1</v>
          </cell>
        </row>
        <row r="172">
          <cell r="C172">
            <v>1</v>
          </cell>
        </row>
        <row r="173">
          <cell r="C173">
            <v>1</v>
          </cell>
        </row>
        <row r="198">
          <cell r="C198">
            <v>0</v>
          </cell>
        </row>
        <row r="199">
          <cell r="C199">
            <v>0.5</v>
          </cell>
        </row>
        <row r="200">
          <cell r="C200">
            <v>1</v>
          </cell>
        </row>
        <row r="201">
          <cell r="C201">
            <v>1</v>
          </cell>
        </row>
        <row r="202">
          <cell r="C202">
            <v>1</v>
          </cell>
        </row>
        <row r="203">
          <cell r="C203">
            <v>1</v>
          </cell>
        </row>
        <row r="204">
          <cell r="C204">
            <v>1</v>
          </cell>
        </row>
        <row r="205">
          <cell r="C205">
            <v>1</v>
          </cell>
        </row>
        <row r="206">
          <cell r="C206">
            <v>1</v>
          </cell>
        </row>
      </sheetData>
      <sheetData sheetId="8">
        <row r="5">
          <cell r="AB5">
            <v>2216.015625</v>
          </cell>
          <cell r="AC5">
            <v>3145.9875000000002</v>
          </cell>
          <cell r="AD5">
            <v>3474.9</v>
          </cell>
          <cell r="AE5">
            <v>4577.3</v>
          </cell>
        </row>
        <row r="6">
          <cell r="AB6">
            <v>1871.625</v>
          </cell>
          <cell r="AC6">
            <v>2566.9208333333331</v>
          </cell>
          <cell r="AD6">
            <v>2872.5124999999998</v>
          </cell>
          <cell r="AE6">
            <v>3816.6916666666671</v>
          </cell>
        </row>
        <row r="7">
          <cell r="AB7">
            <v>3278.880208333333</v>
          </cell>
          <cell r="AC7">
            <v>4125.9687499999991</v>
          </cell>
          <cell r="AD7">
            <v>4879.6000000000004</v>
          </cell>
          <cell r="AE7">
            <v>6035.4687499999991</v>
          </cell>
        </row>
        <row r="8">
          <cell r="AB8">
            <v>1076.25</v>
          </cell>
          <cell r="AC8">
            <v>1329.75</v>
          </cell>
          <cell r="AD8">
            <v>1559.8</v>
          </cell>
          <cell r="AE8">
            <v>1926.925</v>
          </cell>
        </row>
        <row r="11">
          <cell r="AB11">
            <v>465</v>
          </cell>
          <cell r="AC11">
            <v>852.83333333333326</v>
          </cell>
          <cell r="AD11">
            <v>1095.25</v>
          </cell>
          <cell r="AE11">
            <v>1687.2916666666665</v>
          </cell>
        </row>
        <row r="12">
          <cell r="AB12">
            <v>17.760416666666668</v>
          </cell>
          <cell r="AC12">
            <v>368.1875</v>
          </cell>
          <cell r="AD12">
            <v>614.25</v>
          </cell>
          <cell r="AE12">
            <v>762.125</v>
          </cell>
        </row>
        <row r="13">
          <cell r="AB13">
            <v>0</v>
          </cell>
          <cell r="AC13">
            <v>79.729166666666671</v>
          </cell>
          <cell r="AD13">
            <v>471.25</v>
          </cell>
          <cell r="AE13">
            <v>762.125</v>
          </cell>
        </row>
        <row r="14">
          <cell r="AB14">
            <v>12.109375</v>
          </cell>
          <cell r="AC14">
            <v>147.8125</v>
          </cell>
          <cell r="AD14">
            <v>304.6875</v>
          </cell>
          <cell r="AE14">
            <v>526.09375</v>
          </cell>
        </row>
        <row r="15">
          <cell r="AB15">
            <v>213.125</v>
          </cell>
          <cell r="AC15">
            <v>236.50000000000003</v>
          </cell>
          <cell r="AD15">
            <v>268.125</v>
          </cell>
          <cell r="AE15">
            <v>458.79166666666674</v>
          </cell>
        </row>
        <row r="16">
          <cell r="AB16">
            <v>1005.5833333333333</v>
          </cell>
          <cell r="AC16">
            <v>1385.0416666666667</v>
          </cell>
          <cell r="AD16">
            <v>1651.4937500000001</v>
          </cell>
          <cell r="AE16">
            <v>2487.3333333333335</v>
          </cell>
        </row>
        <row r="17">
          <cell r="AB17">
            <v>0</v>
          </cell>
          <cell r="AC17">
            <v>0</v>
          </cell>
          <cell r="AD17">
            <v>104.8125</v>
          </cell>
          <cell r="AE17">
            <v>346.9375</v>
          </cell>
        </row>
      </sheetData>
      <sheetData sheetId="9"/>
      <sheetData sheetId="10"/>
      <sheetData sheetId="11">
        <row r="43">
          <cell r="D43">
            <v>820454.54545454553</v>
          </cell>
        </row>
        <row r="44">
          <cell r="D44">
            <v>588442.46031746035</v>
          </cell>
        </row>
        <row r="45">
          <cell r="D45">
            <v>1212164.5021645022</v>
          </cell>
        </row>
        <row r="60">
          <cell r="D60">
            <v>420000</v>
          </cell>
        </row>
        <row r="61">
          <cell r="D61">
            <v>720000</v>
          </cell>
        </row>
      </sheetData>
      <sheetData sheetId="12">
        <row r="34">
          <cell r="C34">
            <v>2859375</v>
          </cell>
          <cell r="D34">
            <v>3658125</v>
          </cell>
          <cell r="E34">
            <v>4455000</v>
          </cell>
          <cell r="F34">
            <v>5030000</v>
          </cell>
        </row>
        <row r="35">
          <cell r="C35">
            <v>2415001</v>
          </cell>
          <cell r="D35">
            <v>2984792</v>
          </cell>
          <cell r="E35">
            <v>3682708</v>
          </cell>
          <cell r="F35">
            <v>4194166</v>
          </cell>
        </row>
        <row r="36">
          <cell r="C36">
            <v>3747292</v>
          </cell>
          <cell r="D36">
            <v>4343125</v>
          </cell>
          <cell r="E36">
            <v>5545000</v>
          </cell>
          <cell r="F36">
            <v>6353125</v>
          </cell>
        </row>
        <row r="37">
          <cell r="C37">
            <v>1230000</v>
          </cell>
          <cell r="D37">
            <v>1477500</v>
          </cell>
          <cell r="E37">
            <v>1772500</v>
          </cell>
          <cell r="F37">
            <v>2117500</v>
          </cell>
        </row>
        <row r="40">
          <cell r="C40">
            <v>600000</v>
          </cell>
          <cell r="D40">
            <v>991666</v>
          </cell>
          <cell r="E40">
            <v>1404167</v>
          </cell>
          <cell r="F40">
            <v>1854166</v>
          </cell>
        </row>
        <row r="41">
          <cell r="C41">
            <v>22917</v>
          </cell>
          <cell r="D41">
            <v>428125</v>
          </cell>
          <cell r="E41">
            <v>787501</v>
          </cell>
          <cell r="F41">
            <v>837501</v>
          </cell>
        </row>
        <row r="42">
          <cell r="C42">
            <v>0</v>
          </cell>
          <cell r="D42">
            <v>92708</v>
          </cell>
          <cell r="E42">
            <v>604167</v>
          </cell>
          <cell r="F42">
            <v>837501</v>
          </cell>
        </row>
        <row r="43">
          <cell r="C43">
            <v>15625</v>
          </cell>
          <cell r="D43">
            <v>171875</v>
          </cell>
          <cell r="E43">
            <v>390625</v>
          </cell>
          <cell r="F43">
            <v>578125</v>
          </cell>
        </row>
        <row r="44">
          <cell r="C44">
            <v>275001</v>
          </cell>
          <cell r="D44">
            <v>275001</v>
          </cell>
          <cell r="E44">
            <v>343750</v>
          </cell>
          <cell r="F44">
            <v>504166</v>
          </cell>
        </row>
        <row r="45">
          <cell r="C45">
            <v>1288333</v>
          </cell>
          <cell r="D45">
            <v>1542500</v>
          </cell>
          <cell r="E45">
            <v>2110000</v>
          </cell>
          <cell r="F45">
            <v>2733334</v>
          </cell>
        </row>
        <row r="46">
          <cell r="C46">
            <v>0</v>
          </cell>
          <cell r="D46">
            <v>0</v>
          </cell>
          <cell r="E46">
            <v>134375</v>
          </cell>
          <cell r="F46">
            <v>381250</v>
          </cell>
        </row>
      </sheetData>
      <sheetData sheetId="13"/>
      <sheetData sheetId="14"/>
      <sheetData sheetId="15"/>
      <sheetData sheetId="16">
        <row r="49">
          <cell r="D49">
            <v>0.82211999999999996</v>
          </cell>
          <cell r="E49">
            <v>0.9122880000000001</v>
          </cell>
          <cell r="F49">
            <v>0.82742400000000005</v>
          </cell>
          <cell r="G49">
            <v>0.96532800000000019</v>
          </cell>
        </row>
        <row r="50">
          <cell r="D50">
            <v>0.82211965957778066</v>
          </cell>
          <cell r="E50">
            <v>0.91228789811819377</v>
          </cell>
          <cell r="F50">
            <v>0.82742407489271474</v>
          </cell>
          <cell r="G50">
            <v>0.96532815343980194</v>
          </cell>
        </row>
        <row r="51">
          <cell r="D51">
            <v>0.92819991743370944</v>
          </cell>
          <cell r="E51">
            <v>1.0077599999999998</v>
          </cell>
          <cell r="F51">
            <v>0.93350400000000011</v>
          </cell>
          <cell r="G51">
            <v>1.00776</v>
          </cell>
        </row>
        <row r="52">
          <cell r="D52">
            <v>0.92820000000000014</v>
          </cell>
          <cell r="E52">
            <v>0.95472000000000001</v>
          </cell>
          <cell r="F52">
            <v>0.93350400000000011</v>
          </cell>
          <cell r="G52">
            <v>0.96532800000000007</v>
          </cell>
        </row>
      </sheetData>
    </sheetDataSet>
  </externalBook>
</externalLink>
</file>

<file path=xl/persons/person.xml><?xml version="1.0" encoding="utf-8"?>
<personList xmlns="http://schemas.microsoft.com/office/spreadsheetml/2018/threadedcomments" xmlns:x="http://schemas.openxmlformats.org/spreadsheetml/2006/main">
  <person displayName="Kim Hogan" id="{7E9133DD-D972-4EC8-AC83-BA2FCAA2EBA3}" userId="S::kim.hogan@pendo.io::72250344-c3bf-4e83-b738-06233f98245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29" dT="2020-11-21T17:23:34.96" personId="{7E9133DD-D972-4EC8-AC83-BA2FCAA2EBA3}" id="{BA1627EA-B4C1-4A50-A6DF-FCC310B311BC}">
    <text>Approval to delay ramp to 12/1</text>
  </threadedComment>
  <threadedComment ref="A129" dT="2021-02-15T15:17:11.32" personId="{7E9133DD-D972-4EC8-AC83-BA2FCAA2EBA3}" id="{58A4E588-13BF-4218-8F3F-84679A69E3B6}" parentId="{BA1627EA-B4C1-4A50-A6DF-FCC310B311BC}">
    <text>Knitrice Yvonne Coleman Anadumaka</text>
  </threadedComment>
  <threadedComment ref="A186" dT="2020-11-21T17:23:03.33" personId="{7E9133DD-D972-4EC8-AC83-BA2FCAA2EBA3}" id="{DF2408C0-3119-4305-B613-A436AA65BB22}">
    <text>Approval to delay ramp to 12/1</text>
  </threadedComment>
  <threadedComment ref="A236" dT="2020-04-09T19:43:26.42" personId="{7E9133DD-D972-4EC8-AC83-BA2FCAA2EBA3}" id="{F8CFDB64-B578-4294-85E0-C2F25D5F0A2D}">
    <text>Begin $0 ramp in May per Bill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2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95-7C13-42CA-8335-E22F324BD34F}">
  <dimension ref="B2:AX89"/>
  <sheetViews>
    <sheetView showGridLines="0" tabSelected="1" zoomScale="115" zoomScaleNormal="115" workbookViewId="0">
      <pane xSplit="3" ySplit="5" topLeftCell="P6" activePane="bottomRight" state="frozen"/>
      <selection pane="topRight" activeCell="D1" sqref="D1"/>
      <selection pane="bottomLeft" activeCell="A6" sqref="A6"/>
      <selection pane="bottomRight" activeCell="AE25" sqref="AE25"/>
    </sheetView>
  </sheetViews>
  <sheetFormatPr defaultColWidth="8.85546875" defaultRowHeight="15" outlineLevelCol="1" x14ac:dyDescent="0.25"/>
  <cols>
    <col min="1" max="2" width="2.42578125" customWidth="1"/>
    <col min="3" max="3" width="14.7109375" customWidth="1"/>
    <col min="4" max="6" width="10.85546875" hidden="1" customWidth="1" outlineLevel="1"/>
    <col min="7" max="7" width="2.42578125" style="233" hidden="1" customWidth="1" outlineLevel="1"/>
    <col min="8" max="10" width="10.85546875" hidden="1" customWidth="1" outlineLevel="1"/>
    <col min="11" max="11" width="2.42578125" style="233" hidden="1" customWidth="1" outlineLevel="1"/>
    <col min="12" max="12" width="10.85546875" hidden="1" customWidth="1" outlineLevel="1" collapsed="1"/>
    <col min="13" max="14" width="10.85546875" hidden="1" customWidth="1" outlineLevel="1"/>
    <col min="15" max="15" width="9.140625" hidden="1" customWidth="1" outlineLevel="1"/>
    <col min="16" max="16" width="2.42578125" style="233" customWidth="1" collapsed="1"/>
    <col min="17" max="19" width="9.7109375" customWidth="1"/>
    <col min="20" max="20" width="9.140625" hidden="1" customWidth="1" outlineLevel="1"/>
    <col min="21" max="21" width="2.42578125" style="233" customWidth="1" collapsed="1"/>
    <col min="22" max="24" width="9.7109375" customWidth="1"/>
    <col min="25" max="25" width="9.140625" hidden="1" customWidth="1" outlineLevel="1"/>
    <col min="26" max="26" width="2.42578125" style="233" customWidth="1" collapsed="1"/>
    <col min="27" max="29" width="10.85546875" hidden="1" customWidth="1" outlineLevel="1"/>
    <col min="30" max="30" width="2.42578125" style="233" hidden="1" customWidth="1" outlineLevel="1"/>
    <col min="31" max="31" width="7.28515625" customWidth="1" collapsed="1"/>
    <col min="32" max="33" width="7.28515625" customWidth="1"/>
    <col min="34" max="34" width="2.42578125" customWidth="1"/>
    <col min="35" max="37" width="9.85546875" customWidth="1"/>
    <col min="38" max="38" width="2.42578125" style="233" customWidth="1"/>
    <col min="39" max="41" width="7.28515625" customWidth="1"/>
    <col min="42" max="42" width="2.42578125" customWidth="1"/>
    <col min="43" max="45" width="9.85546875" customWidth="1"/>
    <col min="46" max="46" width="2.42578125" style="233" customWidth="1"/>
    <col min="47" max="49" width="7.28515625" customWidth="1"/>
  </cols>
  <sheetData>
    <row r="2" spans="2:49" x14ac:dyDescent="0.25">
      <c r="B2" s="308" t="s">
        <v>454</v>
      </c>
      <c r="C2" s="308"/>
      <c r="D2" s="308"/>
      <c r="E2" s="308"/>
      <c r="F2" s="308"/>
      <c r="G2" s="308"/>
      <c r="H2" s="308"/>
      <c r="I2" s="308"/>
      <c r="J2" s="308"/>
      <c r="K2" s="308"/>
      <c r="L2" s="308"/>
      <c r="M2" s="308"/>
      <c r="N2" s="308"/>
      <c r="O2" s="308"/>
      <c r="P2" s="308"/>
      <c r="Q2" s="308"/>
      <c r="R2" s="308"/>
      <c r="S2" s="308"/>
      <c r="T2" s="308"/>
      <c r="U2" s="308"/>
      <c r="V2" s="308"/>
      <c r="W2" s="308"/>
      <c r="X2" s="308"/>
      <c r="Y2" s="308"/>
      <c r="Z2" s="308"/>
      <c r="AA2" s="308"/>
      <c r="AB2" s="308"/>
      <c r="AC2" s="308"/>
      <c r="AD2" s="308"/>
      <c r="AE2" s="308"/>
      <c r="AF2" s="308"/>
      <c r="AG2" s="308"/>
      <c r="AI2" s="308" t="s">
        <v>453</v>
      </c>
      <c r="AJ2" s="309"/>
      <c r="AK2" s="309"/>
      <c r="AL2" s="309"/>
      <c r="AM2" s="309"/>
      <c r="AN2" s="309"/>
      <c r="AO2" s="309"/>
      <c r="AQ2" s="308" t="s">
        <v>452</v>
      </c>
      <c r="AR2" s="309"/>
      <c r="AS2" s="309"/>
      <c r="AT2" s="309"/>
      <c r="AU2" s="309"/>
      <c r="AV2" s="309"/>
      <c r="AW2" s="309"/>
    </row>
    <row r="3" spans="2:49" x14ac:dyDescent="0.25">
      <c r="AQ3" s="349"/>
      <c r="AR3" s="349"/>
      <c r="AS3" s="349"/>
      <c r="AT3" s="349"/>
      <c r="AU3" s="349"/>
      <c r="AV3" s="349"/>
      <c r="AW3" s="349"/>
    </row>
    <row r="4" spans="2:49" x14ac:dyDescent="0.25">
      <c r="D4" s="7" t="s">
        <v>435</v>
      </c>
      <c r="E4" s="6"/>
      <c r="F4" s="6"/>
      <c r="H4" s="7" t="s">
        <v>436</v>
      </c>
      <c r="I4" s="6"/>
      <c r="J4" s="6"/>
      <c r="L4" s="7" t="s">
        <v>442</v>
      </c>
      <c r="M4" s="6"/>
      <c r="N4" s="6"/>
      <c r="Q4" s="7" t="s">
        <v>447</v>
      </c>
      <c r="R4" s="6"/>
      <c r="S4" s="6"/>
      <c r="V4" s="7" t="s">
        <v>448</v>
      </c>
      <c r="W4" s="6"/>
      <c r="X4" s="6"/>
      <c r="AA4" s="7" t="s">
        <v>444</v>
      </c>
      <c r="AB4" s="6"/>
      <c r="AC4" s="6"/>
      <c r="AE4" s="7" t="s">
        <v>443</v>
      </c>
      <c r="AF4" s="6"/>
      <c r="AG4" s="6"/>
      <c r="AI4" s="357" t="s">
        <v>449</v>
      </c>
      <c r="AJ4" s="358"/>
      <c r="AK4" s="358"/>
      <c r="AM4" s="7" t="s">
        <v>467</v>
      </c>
      <c r="AN4" s="6"/>
      <c r="AO4" s="6"/>
      <c r="AQ4" s="357" t="s">
        <v>451</v>
      </c>
      <c r="AR4" s="358"/>
      <c r="AS4" s="358"/>
      <c r="AU4" s="7" t="s">
        <v>450</v>
      </c>
      <c r="AV4" s="6"/>
      <c r="AW4" s="6"/>
    </row>
    <row r="5" spans="2:49" x14ac:dyDescent="0.25">
      <c r="D5" s="4" t="s">
        <v>42</v>
      </c>
      <c r="E5" s="4" t="s">
        <v>41</v>
      </c>
      <c r="F5" s="4" t="s">
        <v>40</v>
      </c>
      <c r="H5" s="4" t="s">
        <v>42</v>
      </c>
      <c r="I5" s="4" t="s">
        <v>41</v>
      </c>
      <c r="J5" s="4" t="s">
        <v>40</v>
      </c>
      <c r="L5" s="4" t="s">
        <v>42</v>
      </c>
      <c r="M5" s="4" t="s">
        <v>41</v>
      </c>
      <c r="N5" s="4" t="s">
        <v>40</v>
      </c>
      <c r="O5" s="243" t="s">
        <v>358</v>
      </c>
      <c r="Q5" s="4" t="s">
        <v>42</v>
      </c>
      <c r="R5" s="4" t="s">
        <v>41</v>
      </c>
      <c r="S5" s="4" t="s">
        <v>40</v>
      </c>
      <c r="T5" s="243" t="s">
        <v>358</v>
      </c>
      <c r="V5" s="4" t="s">
        <v>42</v>
      </c>
      <c r="W5" s="4" t="s">
        <v>41</v>
      </c>
      <c r="X5" s="4" t="s">
        <v>40</v>
      </c>
      <c r="Y5" s="243" t="s">
        <v>358</v>
      </c>
      <c r="AA5" s="4" t="s">
        <v>42</v>
      </c>
      <c r="AB5" s="4" t="s">
        <v>41</v>
      </c>
      <c r="AC5" s="4" t="s">
        <v>40</v>
      </c>
      <c r="AE5" s="4" t="s">
        <v>42</v>
      </c>
      <c r="AF5" s="4" t="s">
        <v>41</v>
      </c>
      <c r="AG5" s="4" t="s">
        <v>40</v>
      </c>
      <c r="AI5" s="359" t="s">
        <v>42</v>
      </c>
      <c r="AJ5" s="359" t="s">
        <v>41</v>
      </c>
      <c r="AK5" s="359" t="s">
        <v>40</v>
      </c>
      <c r="AM5" s="4" t="s">
        <v>42</v>
      </c>
      <c r="AN5" s="4" t="s">
        <v>41</v>
      </c>
      <c r="AO5" s="4" t="s">
        <v>40</v>
      </c>
      <c r="AQ5" s="359" t="s">
        <v>42</v>
      </c>
      <c r="AR5" s="359" t="s">
        <v>41</v>
      </c>
      <c r="AS5" s="359" t="s">
        <v>40</v>
      </c>
      <c r="AU5" s="4" t="s">
        <v>42</v>
      </c>
      <c r="AV5" s="4" t="s">
        <v>41</v>
      </c>
      <c r="AW5" s="4" t="s">
        <v>40</v>
      </c>
    </row>
    <row r="6" spans="2:49" x14ac:dyDescent="0.25">
      <c r="AI6" s="360"/>
      <c r="AJ6" s="360"/>
      <c r="AK6" s="360"/>
      <c r="AQ6" s="360"/>
      <c r="AR6" s="360"/>
      <c r="AS6" s="360"/>
    </row>
    <row r="7" spans="2:49" x14ac:dyDescent="0.25">
      <c r="B7" s="9" t="s">
        <v>68</v>
      </c>
      <c r="C7" s="232"/>
      <c r="D7" s="232"/>
      <c r="E7" s="232"/>
      <c r="F7" s="232"/>
      <c r="G7" s="232"/>
      <c r="H7" s="232"/>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I7" s="232"/>
      <c r="AJ7" s="232"/>
      <c r="AK7" s="232"/>
      <c r="AL7" s="232"/>
      <c r="AM7" s="232"/>
      <c r="AN7" s="232"/>
      <c r="AO7" s="232"/>
      <c r="AQ7" s="232"/>
      <c r="AR7" s="232"/>
      <c r="AS7" s="232"/>
      <c r="AT7" s="232"/>
      <c r="AU7" s="232"/>
      <c r="AV7" s="232"/>
      <c r="AW7" s="232"/>
    </row>
    <row r="8" spans="2:49" x14ac:dyDescent="0.25">
      <c r="B8" s="5"/>
      <c r="AI8" s="360"/>
      <c r="AJ8" s="360"/>
      <c r="AK8" s="360"/>
      <c r="AQ8" s="360"/>
      <c r="AR8" s="360"/>
      <c r="AS8" s="360"/>
    </row>
    <row r="9" spans="2:49" x14ac:dyDescent="0.25">
      <c r="C9" t="s">
        <v>30</v>
      </c>
      <c r="L9" s="216">
        <f ca="1">L33</f>
        <v>2354.1666666666661</v>
      </c>
      <c r="M9" s="216">
        <f ca="1">M33</f>
        <v>3701.041666666667</v>
      </c>
      <c r="N9" s="216">
        <f ca="1">N33</f>
        <v>4650</v>
      </c>
      <c r="Q9" s="27">
        <f ca="1">Q33</f>
        <v>2170.833333333333</v>
      </c>
      <c r="R9" s="27">
        <f ca="1">R33</f>
        <v>3380.208333333333</v>
      </c>
      <c r="S9" s="27">
        <f ca="1">S33</f>
        <v>4145.8333333333339</v>
      </c>
      <c r="V9" s="27">
        <f ca="1">V33</f>
        <v>2387.1666666666665</v>
      </c>
      <c r="W9" s="27">
        <f ca="1">W33</f>
        <v>2987.4130000000014</v>
      </c>
      <c r="X9" s="27">
        <f ca="1">X33</f>
        <v>4036.7985583195277</v>
      </c>
      <c r="AA9" s="289">
        <f t="shared" ref="AA9" ca="1" si="0">IFERROR(V9/L9,"")</f>
        <v>1.0140176991150445</v>
      </c>
      <c r="AB9" s="289">
        <f t="shared" ref="AB9" ca="1" si="1">IFERROR(W9/M9,"")</f>
        <v>0.8071816718266257</v>
      </c>
      <c r="AC9" s="289">
        <f t="shared" ref="AC9" ca="1" si="2">IFERROR(X9/N9,"")</f>
        <v>0.8681287222192533</v>
      </c>
      <c r="AE9" s="289">
        <f t="shared" ref="AE9" ca="1" si="3">IFERROR(V9/Q9,"")</f>
        <v>1.099654510556622</v>
      </c>
      <c r="AF9" s="289">
        <f t="shared" ref="AF9" ca="1" si="4">IFERROR(W9/R9,"")</f>
        <v>0.8837955254237293</v>
      </c>
      <c r="AG9" s="289">
        <f t="shared" ref="AG9" ca="1" si="5">IFERROR(X9/S9,"")</f>
        <v>0.97370015477053917</v>
      </c>
      <c r="AI9" s="361">
        <f>'QoS Summ'!X7</f>
        <v>2984.7919999999999</v>
      </c>
      <c r="AJ9" s="361">
        <f>'QoS Summ'!Y7</f>
        <v>3682.7080000000001</v>
      </c>
      <c r="AK9" s="361">
        <f>'QoS Summ'!Z7</f>
        <v>4194.1660000000002</v>
      </c>
      <c r="AM9" s="372">
        <f ca="1">IFERROR(Q9/AI9,"")</f>
        <v>0.72729802724388604</v>
      </c>
      <c r="AN9" s="289">
        <f t="shared" ref="AN9:AN12" ca="1" si="6">IFERROR(R9/AJ9,"")</f>
        <v>0.91785944835521383</v>
      </c>
      <c r="AO9" s="289">
        <f t="shared" ref="AO9:AO12" ca="1" si="7">IFERROR(S9/AK9,"")</f>
        <v>0.98847621513629502</v>
      </c>
      <c r="AQ9" s="363">
        <f>Targets!J6</f>
        <v>2566.9208333333331</v>
      </c>
      <c r="AR9" s="363">
        <f>Targets!K6</f>
        <v>2872.5124999999998</v>
      </c>
      <c r="AS9" s="363">
        <f>Targets!L6</f>
        <v>3816.6916666666671</v>
      </c>
      <c r="AU9" s="289">
        <f t="shared" ref="AU9:AW12" ca="1" si="8">IFERROR(V9/AQ9,"")</f>
        <v>0.92997284359828003</v>
      </c>
      <c r="AV9" s="289">
        <f t="shared" ca="1" si="8"/>
        <v>1.0400000000000005</v>
      </c>
      <c r="AW9" s="289">
        <f t="shared" ca="1" si="8"/>
        <v>1.0576695501958355</v>
      </c>
    </row>
    <row r="10" spans="2:49" x14ac:dyDescent="0.25">
      <c r="C10" t="s">
        <v>36</v>
      </c>
      <c r="L10" s="164">
        <f ca="1">L42</f>
        <v>2784.5833333333335</v>
      </c>
      <c r="M10" s="164">
        <f ca="1">M42</f>
        <v>4022.0833333333335</v>
      </c>
      <c r="N10" s="164">
        <f ca="1">N42</f>
        <v>5391.25</v>
      </c>
      <c r="Q10" s="164">
        <f ca="1">Q42</f>
        <v>2784.5833333333335</v>
      </c>
      <c r="R10" s="164">
        <f ca="1">R42</f>
        <v>3834.5833333333339</v>
      </c>
      <c r="S10" s="164">
        <f ca="1">S42</f>
        <v>4953.75</v>
      </c>
      <c r="V10" s="164">
        <f ca="1">V42</f>
        <v>2785.083333333333</v>
      </c>
      <c r="W10" s="164">
        <f ca="1">W42</f>
        <v>3547.1692862292716</v>
      </c>
      <c r="X10" s="164">
        <f ca="1">X42</f>
        <v>4823.466375</v>
      </c>
      <c r="AA10" s="289">
        <f t="shared" ref="AA10:AA12" ca="1" si="9">IFERROR(V10/L10,"")</f>
        <v>1.0001795600778092</v>
      </c>
      <c r="AB10" s="289">
        <f t="shared" ref="AB10:AB12" ca="1" si="10">IFERROR(W10/M10,"")</f>
        <v>0.88192336962086937</v>
      </c>
      <c r="AC10" s="289">
        <f t="shared" ref="AC10:AC12" ca="1" si="11">IFERROR(X10/N10,"")</f>
        <v>0.89468423371203343</v>
      </c>
      <c r="AE10" s="289">
        <f t="shared" ref="AE10:AE12" ca="1" si="12">IFERROR(V10/Q10,"")</f>
        <v>1.0001795600778092</v>
      </c>
      <c r="AF10" s="289">
        <f t="shared" ref="AF10:AF12" ca="1" si="13">IFERROR(W10/R10,"")</f>
        <v>0.92504686373467893</v>
      </c>
      <c r="AG10" s="289">
        <f t="shared" ref="AG10:AG12" ca="1" si="14">IFERROR(X10/S10,"")</f>
        <v>0.97370000000000001</v>
      </c>
      <c r="AI10" s="361">
        <f>'QoS Summ'!X6</f>
        <v>3658.125</v>
      </c>
      <c r="AJ10" s="361">
        <f>'QoS Summ'!Y6</f>
        <v>4455</v>
      </c>
      <c r="AK10" s="361">
        <f>'QoS Summ'!Z6</f>
        <v>5030</v>
      </c>
      <c r="AM10" s="372">
        <f t="shared" ref="AM10:AM12" ca="1" si="15">IFERROR(Q10/AI10,"")</f>
        <v>0.76120508001594633</v>
      </c>
      <c r="AN10" s="372">
        <f t="shared" ca="1" si="6"/>
        <v>0.86073699962588868</v>
      </c>
      <c r="AO10" s="372">
        <f t="shared" ca="1" si="7"/>
        <v>0.98484095427435392</v>
      </c>
      <c r="AQ10" s="363">
        <f>Targets!J5</f>
        <v>3145.9875000000002</v>
      </c>
      <c r="AR10" s="363">
        <f>Targets!K5</f>
        <v>3474.9</v>
      </c>
      <c r="AS10" s="363">
        <f>Targets!L5</f>
        <v>4577.3</v>
      </c>
      <c r="AU10" s="289">
        <f t="shared" ca="1" si="8"/>
        <v>0.88528111867365422</v>
      </c>
      <c r="AV10" s="289">
        <f t="shared" ca="1" si="8"/>
        <v>1.0207975153901614</v>
      </c>
      <c r="AW10" s="289">
        <f t="shared" ca="1" si="8"/>
        <v>1.0537798210735585</v>
      </c>
    </row>
    <row r="11" spans="2:49" x14ac:dyDescent="0.25">
      <c r="C11" t="s">
        <v>23</v>
      </c>
      <c r="L11" s="164">
        <f ca="1">L51</f>
        <v>4650.0000000000009</v>
      </c>
      <c r="M11" s="164">
        <f ca="1">M51</f>
        <v>5972.5</v>
      </c>
      <c r="N11" s="164">
        <f ca="1">N51</f>
        <v>7767.0833333333339</v>
      </c>
      <c r="Q11" s="164">
        <f ca="1">Q51</f>
        <v>4283.3333333333339</v>
      </c>
      <c r="R11" s="164">
        <f ca="1">R51</f>
        <v>5397.5000000000009</v>
      </c>
      <c r="S11" s="164">
        <f ca="1">S51</f>
        <v>6879.583333333333</v>
      </c>
      <c r="V11" s="327">
        <f ca="1">V51</f>
        <v>4253.3500000000013</v>
      </c>
      <c r="W11" s="164">
        <f ca="1">W51</f>
        <v>5127.625</v>
      </c>
      <c r="X11" s="164">
        <f ca="1">X51</f>
        <v>6466.8083333333325</v>
      </c>
      <c r="AA11" s="289">
        <f t="shared" ca="1" si="9"/>
        <v>0.91469892473118286</v>
      </c>
      <c r="AB11" s="289">
        <f t="shared" ca="1" si="10"/>
        <v>0.85853913771452495</v>
      </c>
      <c r="AC11" s="289">
        <f t="shared" ca="1" si="11"/>
        <v>0.83259159916313485</v>
      </c>
      <c r="AE11" s="289">
        <f t="shared" ca="1" si="12"/>
        <v>0.9930000000000001</v>
      </c>
      <c r="AF11" s="289">
        <f t="shared" ca="1" si="13"/>
        <v>0.94999999999999984</v>
      </c>
      <c r="AG11" s="289">
        <f t="shared" ca="1" si="14"/>
        <v>0.94</v>
      </c>
      <c r="AI11" s="361">
        <f>'QoS Summ'!X8</f>
        <v>4343.125</v>
      </c>
      <c r="AJ11" s="361">
        <f>'QoS Summ'!Y8</f>
        <v>5545</v>
      </c>
      <c r="AK11" s="361">
        <f>'QoS Summ'!Z8</f>
        <v>6353.125</v>
      </c>
      <c r="AM11" s="289">
        <f t="shared" ca="1" si="15"/>
        <v>0.98623303113157779</v>
      </c>
      <c r="AN11" s="289">
        <f t="shared" ca="1" si="6"/>
        <v>0.97339945897204705</v>
      </c>
      <c r="AO11" s="289">
        <f t="shared" ca="1" si="7"/>
        <v>1.0828660436137072</v>
      </c>
      <c r="AQ11" s="363">
        <f>Targets!J7</f>
        <v>4125.9687499999991</v>
      </c>
      <c r="AR11" s="363">
        <f>Targets!K7</f>
        <v>4879.6000000000004</v>
      </c>
      <c r="AS11" s="363">
        <f>Targets!L7</f>
        <v>6035.4687499999991</v>
      </c>
      <c r="AU11" s="289">
        <f t="shared" ca="1" si="8"/>
        <v>1.0308730525406917</v>
      </c>
      <c r="AV11" s="289">
        <f t="shared" ca="1" si="8"/>
        <v>1.0508289613902777</v>
      </c>
      <c r="AW11" s="289">
        <f t="shared" ca="1" si="8"/>
        <v>1.0714674536809312</v>
      </c>
    </row>
    <row r="12" spans="2:49" x14ac:dyDescent="0.25">
      <c r="C12" t="s">
        <v>445</v>
      </c>
      <c r="L12" s="164">
        <f ca="1">L57</f>
        <v>1427.5</v>
      </c>
      <c r="M12" s="164">
        <f ca="1">M57</f>
        <v>1885</v>
      </c>
      <c r="N12" s="164">
        <f ca="1">N57</f>
        <v>2155</v>
      </c>
      <c r="Q12" s="164">
        <f ca="1">Q57</f>
        <v>1427.5</v>
      </c>
      <c r="R12" s="164">
        <f ca="1">R57</f>
        <v>1780</v>
      </c>
      <c r="S12" s="164">
        <f ca="1">S57</f>
        <v>2050</v>
      </c>
      <c r="V12" s="327">
        <f ca="1">V57</f>
        <v>1411.7974999999999</v>
      </c>
      <c r="W12" s="164">
        <f ca="1">W57</f>
        <v>1676.0480000000002</v>
      </c>
      <c r="X12" s="164">
        <f ca="1">X57</f>
        <v>2019.25</v>
      </c>
      <c r="AA12" s="289">
        <f t="shared" ca="1" si="9"/>
        <v>0.98899999999999988</v>
      </c>
      <c r="AB12" s="289">
        <f t="shared" ca="1" si="10"/>
        <v>0.88915013262599485</v>
      </c>
      <c r="AC12" s="289">
        <f t="shared" ca="1" si="11"/>
        <v>0.93700696055684451</v>
      </c>
      <c r="AE12" s="289">
        <f t="shared" ca="1" si="12"/>
        <v>0.98899999999999988</v>
      </c>
      <c r="AF12" s="289">
        <f t="shared" ca="1" si="13"/>
        <v>0.9416000000000001</v>
      </c>
      <c r="AG12" s="289">
        <f t="shared" ca="1" si="14"/>
        <v>0.98499999999999999</v>
      </c>
      <c r="AI12" s="361">
        <f>'QoS Summ'!X9</f>
        <v>1477.5</v>
      </c>
      <c r="AJ12" s="361">
        <f>'QoS Summ'!Y9</f>
        <v>1772.5</v>
      </c>
      <c r="AK12" s="361">
        <f>'QoS Summ'!Z9</f>
        <v>2117.5</v>
      </c>
      <c r="AM12" s="289">
        <f t="shared" ca="1" si="15"/>
        <v>0.96615905245346867</v>
      </c>
      <c r="AN12" s="289">
        <f t="shared" ca="1" si="6"/>
        <v>1.004231311706629</v>
      </c>
      <c r="AO12" s="289">
        <f t="shared" ca="1" si="7"/>
        <v>0.96812278630460447</v>
      </c>
      <c r="AQ12" s="363">
        <f>Targets!J8</f>
        <v>1329.75</v>
      </c>
      <c r="AR12" s="363">
        <f>Targets!K8</f>
        <v>1559.8</v>
      </c>
      <c r="AS12" s="363">
        <f>Targets!L8</f>
        <v>1926.925</v>
      </c>
      <c r="AU12" s="289">
        <f t="shared" ca="1" si="8"/>
        <v>1.0617014476405338</v>
      </c>
      <c r="AV12" s="289">
        <f t="shared" ca="1" si="8"/>
        <v>1.0745275035260933</v>
      </c>
      <c r="AW12" s="289">
        <f t="shared" ca="1" si="8"/>
        <v>1.0479131258352037</v>
      </c>
    </row>
    <row r="13" spans="2:49" x14ac:dyDescent="0.25">
      <c r="Q13" s="22"/>
      <c r="R13" s="22"/>
      <c r="S13" s="22"/>
      <c r="V13" s="233"/>
      <c r="AI13" s="360"/>
      <c r="AJ13" s="360"/>
      <c r="AK13" s="360"/>
      <c r="AQ13" s="360"/>
      <c r="AR13" s="360"/>
      <c r="AS13" s="360"/>
    </row>
    <row r="14" spans="2:49" x14ac:dyDescent="0.25">
      <c r="C14" s="259" t="s">
        <v>39</v>
      </c>
      <c r="D14" s="259"/>
      <c r="E14" s="259"/>
      <c r="F14" s="259"/>
      <c r="G14" s="259"/>
      <c r="H14" s="259"/>
      <c r="I14" s="259"/>
      <c r="J14" s="259"/>
      <c r="K14" s="259"/>
      <c r="L14" s="259"/>
      <c r="M14" s="259"/>
      <c r="N14" s="259"/>
      <c r="O14" s="259"/>
      <c r="P14" s="259"/>
      <c r="Q14" s="374">
        <f>Q61</f>
        <v>941.66666666666674</v>
      </c>
      <c r="R14" s="374">
        <f>R61</f>
        <v>1329.1666666666665</v>
      </c>
      <c r="S14" s="374">
        <f>S61</f>
        <v>1812.4999999999995</v>
      </c>
      <c r="T14" s="233"/>
      <c r="V14" s="348">
        <f>V61</f>
        <v>869.89</v>
      </c>
      <c r="W14" s="27">
        <f>W61</f>
        <v>1117.155</v>
      </c>
      <c r="X14" s="27">
        <f>X61</f>
        <v>1721.0374999999999</v>
      </c>
      <c r="AA14" s="300" t="str">
        <f t="shared" ref="AA14:AA20" si="16">IFERROR(V14/L14,"")</f>
        <v/>
      </c>
      <c r="AB14" s="300" t="str">
        <f t="shared" ref="AB14:AB20" si="17">IFERROR(W14/M14,"")</f>
        <v/>
      </c>
      <c r="AC14" s="300" t="str">
        <f t="shared" ref="AC14:AC20" si="18">IFERROR(X14/N14,"")</f>
        <v/>
      </c>
      <c r="AE14" s="289">
        <f t="shared" ref="AE14:AE20" si="19">IFERROR(V14/Q14,"")</f>
        <v>0.92377699115044243</v>
      </c>
      <c r="AF14" s="289">
        <f t="shared" ref="AF14:AF20" si="20">IFERROR(W14/R14,"")</f>
        <v>0.84049278996865207</v>
      </c>
      <c r="AG14" s="289">
        <f t="shared" ref="AG14:AG20" si="21">IFERROR(X14/S14,"")</f>
        <v>0.94953793103448292</v>
      </c>
      <c r="AI14" s="361">
        <f>'QoS Summ'!X12</f>
        <v>991.66600000000005</v>
      </c>
      <c r="AJ14" s="361">
        <f>'QoS Summ'!Y12</f>
        <v>1404.1669999999999</v>
      </c>
      <c r="AK14" s="361">
        <f>'QoS Summ'!Z12</f>
        <v>1854.1659999999999</v>
      </c>
      <c r="AM14" s="289">
        <f t="shared" ref="AM14:AM20" si="22">IFERROR(Q14/AI14,"")</f>
        <v>0.94958047030619852</v>
      </c>
      <c r="AN14" s="289">
        <f t="shared" ref="AN14:AN20" si="23">IFERROR(R14/AJ14,"")</f>
        <v>0.94658731238283378</v>
      </c>
      <c r="AO14" s="289">
        <f t="shared" ref="AO14:AO20" si="24">IFERROR(S14/AK14,"")</f>
        <v>0.97752844135854045</v>
      </c>
      <c r="AQ14" s="363">
        <f>Targets!J11</f>
        <v>852.83333333333326</v>
      </c>
      <c r="AR14" s="363">
        <f>Targets!K11</f>
        <v>1095.25</v>
      </c>
      <c r="AS14" s="363">
        <f>Targets!L11</f>
        <v>1687.2916666666665</v>
      </c>
      <c r="AU14" s="289">
        <f t="shared" ref="AU14:AW20" si="25">IFERROR(V14/AQ14,"")</f>
        <v>1.02</v>
      </c>
      <c r="AV14" s="289">
        <f t="shared" si="25"/>
        <v>1.02</v>
      </c>
      <c r="AW14" s="289">
        <f t="shared" si="25"/>
        <v>1.02</v>
      </c>
    </row>
    <row r="15" spans="2:49" x14ac:dyDescent="0.25">
      <c r="C15" s="259" t="s">
        <v>232</v>
      </c>
      <c r="D15" s="259"/>
      <c r="E15" s="259"/>
      <c r="F15" s="259"/>
      <c r="G15" s="259"/>
      <c r="H15" s="259"/>
      <c r="I15" s="259"/>
      <c r="J15" s="259"/>
      <c r="K15" s="259"/>
      <c r="L15" s="259"/>
      <c r="M15" s="259"/>
      <c r="N15" s="259"/>
      <c r="O15" s="259"/>
      <c r="P15" s="259"/>
      <c r="Q15" s="375">
        <f>Q64</f>
        <v>115.62500000000001</v>
      </c>
      <c r="R15" s="375">
        <f>R64</f>
        <v>627.08333333333337</v>
      </c>
      <c r="S15" s="375">
        <f>S64</f>
        <v>837.5</v>
      </c>
      <c r="T15" s="233"/>
      <c r="V15" s="327">
        <f>V64</f>
        <v>115.62500000000001</v>
      </c>
      <c r="W15" s="164">
        <f>W64</f>
        <v>638.82000000000005</v>
      </c>
      <c r="X15" s="164">
        <f>X64</f>
        <v>792.61</v>
      </c>
      <c r="AA15" s="300" t="str">
        <f t="shared" si="16"/>
        <v/>
      </c>
      <c r="AB15" s="300" t="str">
        <f t="shared" si="17"/>
        <v/>
      </c>
      <c r="AC15" s="300" t="str">
        <f t="shared" si="18"/>
        <v/>
      </c>
      <c r="AE15" s="289">
        <f t="shared" si="19"/>
        <v>1</v>
      </c>
      <c r="AF15" s="289">
        <f t="shared" si="20"/>
        <v>1.0187162790697675</v>
      </c>
      <c r="AG15" s="289">
        <f t="shared" si="21"/>
        <v>0.94640000000000002</v>
      </c>
      <c r="AI15" s="361">
        <f>'QoS Summ'!X13</f>
        <v>428.125</v>
      </c>
      <c r="AJ15" s="361">
        <f>'QoS Summ'!Y13</f>
        <v>787.50099999999998</v>
      </c>
      <c r="AK15" s="361">
        <f>'QoS Summ'!Z13</f>
        <v>837.50099999999998</v>
      </c>
      <c r="AM15" s="289">
        <f t="shared" si="22"/>
        <v>0.27007299270072999</v>
      </c>
      <c r="AN15" s="289">
        <f t="shared" si="23"/>
        <v>0.79629528512768033</v>
      </c>
      <c r="AO15" s="289">
        <f t="shared" si="24"/>
        <v>0.99999880597157498</v>
      </c>
      <c r="AQ15" s="363">
        <f>Targets!J12</f>
        <v>368.1875</v>
      </c>
      <c r="AR15" s="363">
        <f>Targets!K12</f>
        <v>614.25</v>
      </c>
      <c r="AS15" s="363">
        <f>Targets!L12</f>
        <v>762.125</v>
      </c>
      <c r="AU15" s="289">
        <f t="shared" si="25"/>
        <v>0.31403836360549997</v>
      </c>
      <c r="AV15" s="289">
        <f t="shared" si="25"/>
        <v>1.04</v>
      </c>
      <c r="AW15" s="289">
        <f t="shared" si="25"/>
        <v>1.04</v>
      </c>
    </row>
    <row r="16" spans="2:49" x14ac:dyDescent="0.25">
      <c r="C16" s="259" t="s">
        <v>25</v>
      </c>
      <c r="D16" s="259"/>
      <c r="E16" s="259"/>
      <c r="F16" s="259"/>
      <c r="G16" s="259"/>
      <c r="H16" s="259"/>
      <c r="I16" s="259"/>
      <c r="J16" s="259"/>
      <c r="K16" s="259"/>
      <c r="L16" s="259"/>
      <c r="M16" s="259"/>
      <c r="N16" s="259"/>
      <c r="O16" s="259"/>
      <c r="P16" s="259"/>
      <c r="Q16" s="375">
        <f>Q68</f>
        <v>123.95833333333334</v>
      </c>
      <c r="R16" s="375">
        <f>R68</f>
        <v>635.41666666666674</v>
      </c>
      <c r="S16" s="375">
        <f>S68</f>
        <v>837.5</v>
      </c>
      <c r="V16" s="327">
        <f>V68</f>
        <v>82.918333333333337</v>
      </c>
      <c r="W16" s="164">
        <f>W68</f>
        <v>490.1</v>
      </c>
      <c r="X16" s="164">
        <f>X68</f>
        <v>792.61</v>
      </c>
      <c r="AA16" s="300" t="str">
        <f t="shared" si="16"/>
        <v/>
      </c>
      <c r="AB16" s="300" t="str">
        <f t="shared" si="17"/>
        <v/>
      </c>
      <c r="AC16" s="300" t="str">
        <f t="shared" si="18"/>
        <v/>
      </c>
      <c r="AE16" s="289">
        <f t="shared" si="19"/>
        <v>0.66892100840336133</v>
      </c>
      <c r="AF16" s="289">
        <f t="shared" si="20"/>
        <v>0.77130491803278678</v>
      </c>
      <c r="AG16" s="289">
        <f t="shared" si="21"/>
        <v>0.94640000000000002</v>
      </c>
      <c r="AI16" s="361">
        <f>'QoS Summ'!X14</f>
        <v>92.707999999999998</v>
      </c>
      <c r="AJ16" s="361">
        <f>'QoS Summ'!Y14</f>
        <v>604.16700000000003</v>
      </c>
      <c r="AK16" s="361">
        <f>'QoS Summ'!Z14</f>
        <v>837.50099999999998</v>
      </c>
      <c r="AM16" s="289">
        <f t="shared" si="22"/>
        <v>1.3370834591764826</v>
      </c>
      <c r="AN16" s="289">
        <f t="shared" si="23"/>
        <v>1.0517235576697614</v>
      </c>
      <c r="AO16" s="289">
        <f t="shared" si="24"/>
        <v>0.99999880597157498</v>
      </c>
      <c r="AQ16" s="363">
        <f>Targets!J13</f>
        <v>79.729166666666671</v>
      </c>
      <c r="AR16" s="363">
        <f>Targets!K13</f>
        <v>471.25</v>
      </c>
      <c r="AS16" s="363">
        <f>Targets!L13</f>
        <v>762.125</v>
      </c>
      <c r="AU16" s="289">
        <f t="shared" si="25"/>
        <v>1.04</v>
      </c>
      <c r="AV16" s="289">
        <f t="shared" si="25"/>
        <v>1.04</v>
      </c>
      <c r="AW16" s="289">
        <f t="shared" si="25"/>
        <v>1.04</v>
      </c>
    </row>
    <row r="17" spans="2:49" x14ac:dyDescent="0.25">
      <c r="C17" t="s">
        <v>7</v>
      </c>
      <c r="L17" s="232"/>
      <c r="M17" s="232"/>
      <c r="N17" s="232"/>
      <c r="Q17" s="164">
        <f>Q71</f>
        <v>31.25</v>
      </c>
      <c r="R17" s="164">
        <f>R71</f>
        <v>296.875</v>
      </c>
      <c r="S17" s="164">
        <f>S71</f>
        <v>578.125</v>
      </c>
      <c r="V17" s="327">
        <f>V71</f>
        <v>147.8125</v>
      </c>
      <c r="W17" s="164">
        <f>W71</f>
        <v>304.6875</v>
      </c>
      <c r="X17" s="164">
        <f>X71</f>
        <v>526.09375</v>
      </c>
      <c r="AA17" s="300" t="str">
        <f t="shared" si="16"/>
        <v/>
      </c>
      <c r="AB17" s="300" t="str">
        <f t="shared" si="17"/>
        <v/>
      </c>
      <c r="AC17" s="300" t="str">
        <f t="shared" si="18"/>
        <v/>
      </c>
      <c r="AE17" s="289">
        <f t="shared" si="19"/>
        <v>4.7300000000000004</v>
      </c>
      <c r="AF17" s="289">
        <f t="shared" si="20"/>
        <v>1.0263157894736843</v>
      </c>
      <c r="AG17" s="289">
        <f t="shared" si="21"/>
        <v>0.91</v>
      </c>
      <c r="AI17" s="361">
        <f>'QoS Summ'!X15</f>
        <v>171.875</v>
      </c>
      <c r="AJ17" s="361">
        <f>'QoS Summ'!Y15</f>
        <v>390.625</v>
      </c>
      <c r="AK17" s="361">
        <f>'QoS Summ'!Z15</f>
        <v>578.125</v>
      </c>
      <c r="AM17" s="289">
        <f t="shared" si="22"/>
        <v>0.18181818181818182</v>
      </c>
      <c r="AN17" s="289">
        <f t="shared" si="23"/>
        <v>0.76</v>
      </c>
      <c r="AO17" s="289">
        <f t="shared" si="24"/>
        <v>1</v>
      </c>
      <c r="AQ17" s="363">
        <f>Targets!J14</f>
        <v>147.8125</v>
      </c>
      <c r="AR17" s="363">
        <f>Targets!K14</f>
        <v>304.6875</v>
      </c>
      <c r="AS17" s="363">
        <f>Targets!L14</f>
        <v>526.09375</v>
      </c>
      <c r="AU17" s="289">
        <f t="shared" si="25"/>
        <v>1</v>
      </c>
      <c r="AV17" s="289">
        <f t="shared" si="25"/>
        <v>1</v>
      </c>
      <c r="AW17" s="289">
        <f t="shared" si="25"/>
        <v>1</v>
      </c>
    </row>
    <row r="18" spans="2:49" x14ac:dyDescent="0.25">
      <c r="C18" s="259" t="s">
        <v>37</v>
      </c>
      <c r="D18" s="259"/>
      <c r="E18" s="259"/>
      <c r="F18" s="259"/>
      <c r="G18" s="259"/>
      <c r="H18" s="259"/>
      <c r="I18" s="259"/>
      <c r="J18" s="259"/>
      <c r="K18" s="259"/>
      <c r="L18" s="259"/>
      <c r="M18" s="259"/>
      <c r="N18" s="259"/>
      <c r="O18" s="259"/>
      <c r="P18" s="259"/>
      <c r="Q18" s="375">
        <f>Q74</f>
        <v>297.91666666666669</v>
      </c>
      <c r="R18" s="375">
        <f>R74</f>
        <v>412.5</v>
      </c>
      <c r="S18" s="375">
        <f>S74</f>
        <v>536.25</v>
      </c>
      <c r="V18" s="327">
        <f>V74</f>
        <v>245.96000000000004</v>
      </c>
      <c r="W18" s="164">
        <f>W74</f>
        <v>278.85000000000002</v>
      </c>
      <c r="X18" s="164">
        <f>X74</f>
        <v>477.14333333333343</v>
      </c>
      <c r="AA18" s="300" t="str">
        <f t="shared" si="16"/>
        <v/>
      </c>
      <c r="AB18" s="300" t="str">
        <f t="shared" si="17"/>
        <v/>
      </c>
      <c r="AC18" s="300" t="str">
        <f t="shared" si="18"/>
        <v/>
      </c>
      <c r="AE18" s="289">
        <f t="shared" si="19"/>
        <v>0.82560000000000011</v>
      </c>
      <c r="AF18" s="289">
        <f t="shared" si="20"/>
        <v>0.67600000000000005</v>
      </c>
      <c r="AG18" s="289">
        <f t="shared" si="21"/>
        <v>0.889777777777778</v>
      </c>
      <c r="AI18" s="361">
        <f>'QoS Summ'!X16</f>
        <v>275.00099999999998</v>
      </c>
      <c r="AJ18" s="361">
        <f>'QoS Summ'!Y16</f>
        <v>343.75</v>
      </c>
      <c r="AK18" s="361">
        <f>'QoS Summ'!Z16</f>
        <v>504.166</v>
      </c>
      <c r="AM18" s="289">
        <f t="shared" si="22"/>
        <v>1.0833293939537192</v>
      </c>
      <c r="AN18" s="289">
        <f t="shared" si="23"/>
        <v>1.2</v>
      </c>
      <c r="AO18" s="289">
        <f t="shared" si="24"/>
        <v>1.0636377700995308</v>
      </c>
      <c r="AQ18" s="363">
        <f>Targets!J15</f>
        <v>236.50000000000003</v>
      </c>
      <c r="AR18" s="363">
        <f>Targets!K15</f>
        <v>268.125</v>
      </c>
      <c r="AS18" s="363">
        <f>Targets!L15</f>
        <v>458.79166666666674</v>
      </c>
      <c r="AU18" s="289">
        <f t="shared" si="25"/>
        <v>1.04</v>
      </c>
      <c r="AV18" s="289">
        <f t="shared" si="25"/>
        <v>1.04</v>
      </c>
      <c r="AW18" s="289">
        <f t="shared" si="25"/>
        <v>1.04</v>
      </c>
    </row>
    <row r="19" spans="2:49" x14ac:dyDescent="0.25">
      <c r="C19" t="s">
        <v>24</v>
      </c>
      <c r="L19" s="216">
        <f ca="1">L82</f>
        <v>1634.1666666666667</v>
      </c>
      <c r="M19" s="216">
        <f ca="1">M82</f>
        <v>2122.083763715259</v>
      </c>
      <c r="N19" s="216">
        <f ca="1">N82</f>
        <v>3093.125</v>
      </c>
      <c r="Q19" s="164">
        <f ca="1">Q82</f>
        <v>1502.5</v>
      </c>
      <c r="R19" s="164">
        <f ca="1">R82</f>
        <v>1924.5837637152595</v>
      </c>
      <c r="S19" s="164">
        <f ca="1">S82</f>
        <v>2803.9583333333339</v>
      </c>
      <c r="V19" s="327">
        <f ca="1">V82</f>
        <v>1470.9474999999998</v>
      </c>
      <c r="W19" s="164">
        <f ca="1">W82</f>
        <v>1770.6170626180387</v>
      </c>
      <c r="X19" s="164">
        <f ca="1">X82</f>
        <v>2635.7208333333338</v>
      </c>
      <c r="AA19" s="289">
        <f t="shared" ca="1" si="16"/>
        <v>0.90012085670576214</v>
      </c>
      <c r="AB19" s="289">
        <f t="shared" ca="1" si="17"/>
        <v>0.83437661269228769</v>
      </c>
      <c r="AC19" s="289">
        <f t="shared" ca="1" si="18"/>
        <v>0.85212231427224372</v>
      </c>
      <c r="AE19" s="289">
        <f t="shared" ca="1" si="19"/>
        <v>0.97899999999999987</v>
      </c>
      <c r="AF19" s="289">
        <f t="shared" ca="1" si="20"/>
        <v>0.92</v>
      </c>
      <c r="AG19" s="289">
        <f t="shared" ca="1" si="21"/>
        <v>0.94</v>
      </c>
      <c r="AI19" s="361">
        <f>'QoS Summ'!X17</f>
        <v>1542.5</v>
      </c>
      <c r="AJ19" s="361">
        <f>'QoS Summ'!Y17</f>
        <v>2110</v>
      </c>
      <c r="AK19" s="361">
        <f>'QoS Summ'!Z17</f>
        <v>2733.3339999999998</v>
      </c>
      <c r="AM19" s="289">
        <f t="shared" ca="1" si="22"/>
        <v>0.97406807131280393</v>
      </c>
      <c r="AN19" s="289">
        <f t="shared" ca="1" si="23"/>
        <v>0.91212500650012296</v>
      </c>
      <c r="AO19" s="289">
        <f t="shared" ca="1" si="24"/>
        <v>1.0258381644297163</v>
      </c>
      <c r="AQ19" s="363">
        <f>Targets!J16</f>
        <v>1385.0416666666667</v>
      </c>
      <c r="AR19" s="363">
        <f>Targets!K16</f>
        <v>1651.4937500000001</v>
      </c>
      <c r="AS19" s="363">
        <f>Targets!L16</f>
        <v>2487.3333333333335</v>
      </c>
      <c r="AU19" s="289">
        <f t="shared" ca="1" si="25"/>
        <v>1.0620240064979993</v>
      </c>
      <c r="AV19" s="289">
        <f t="shared" ca="1" si="25"/>
        <v>1.0721306469479759</v>
      </c>
      <c r="AW19" s="289">
        <f t="shared" ca="1" si="25"/>
        <v>1.0596572634682391</v>
      </c>
    </row>
    <row r="20" spans="2:49" x14ac:dyDescent="0.25">
      <c r="C20" t="s">
        <v>1</v>
      </c>
      <c r="L20" s="232"/>
      <c r="M20" s="232"/>
      <c r="N20" s="232"/>
      <c r="Q20" s="164">
        <f>Q85</f>
        <v>31.25</v>
      </c>
      <c r="R20" s="164">
        <f>R85</f>
        <v>250</v>
      </c>
      <c r="S20" s="164">
        <f>S85</f>
        <v>421.875</v>
      </c>
      <c r="V20" s="164">
        <f>V85</f>
        <v>0</v>
      </c>
      <c r="W20" s="164">
        <f>W85</f>
        <v>109.00500000000001</v>
      </c>
      <c r="X20" s="164">
        <f>X85</f>
        <v>360.815</v>
      </c>
      <c r="AA20" s="300" t="str">
        <f t="shared" si="16"/>
        <v/>
      </c>
      <c r="AB20" s="300" t="str">
        <f t="shared" si="17"/>
        <v/>
      </c>
      <c r="AC20" s="300" t="str">
        <f t="shared" si="18"/>
        <v/>
      </c>
      <c r="AE20" s="289">
        <f t="shared" si="19"/>
        <v>0</v>
      </c>
      <c r="AF20" s="289">
        <f t="shared" si="20"/>
        <v>0.43602000000000002</v>
      </c>
      <c r="AG20" s="289">
        <f t="shared" si="21"/>
        <v>0.85526518518518513</v>
      </c>
      <c r="AI20" s="361">
        <f>'QoS Summ'!X18</f>
        <v>0</v>
      </c>
      <c r="AJ20" s="361">
        <f>'QoS Summ'!Y18</f>
        <v>134.375</v>
      </c>
      <c r="AK20" s="361">
        <f>'QoS Summ'!Z18</f>
        <v>381.25</v>
      </c>
      <c r="AM20" s="289" t="str">
        <f t="shared" si="22"/>
        <v/>
      </c>
      <c r="AN20" s="289">
        <f t="shared" si="23"/>
        <v>1.8604651162790697</v>
      </c>
      <c r="AO20" s="289">
        <f t="shared" si="24"/>
        <v>1.1065573770491803</v>
      </c>
      <c r="AQ20" s="363">
        <f>Targets!J17</f>
        <v>0</v>
      </c>
      <c r="AR20" s="363">
        <f>Targets!K17</f>
        <v>104.8125</v>
      </c>
      <c r="AS20" s="363">
        <f>Targets!L17</f>
        <v>346.9375</v>
      </c>
      <c r="AU20" s="289" t="str">
        <f t="shared" si="25"/>
        <v/>
      </c>
      <c r="AV20" s="289">
        <f t="shared" si="25"/>
        <v>1.04</v>
      </c>
      <c r="AW20" s="289">
        <f t="shared" si="25"/>
        <v>1.04</v>
      </c>
    </row>
    <row r="21" spans="2:49" x14ac:dyDescent="0.25">
      <c r="AI21" s="360"/>
      <c r="AJ21" s="360"/>
      <c r="AK21" s="360"/>
      <c r="AQ21" s="360"/>
      <c r="AR21" s="360"/>
      <c r="AS21" s="360"/>
    </row>
    <row r="22" spans="2:49" ht="15.75" thickBot="1" x14ac:dyDescent="0.3">
      <c r="C22" t="s">
        <v>266</v>
      </c>
      <c r="L22" s="346"/>
      <c r="M22" s="346"/>
      <c r="N22" s="346"/>
      <c r="Q22" s="347">
        <f ca="1">SUM(Q9:Q20)</f>
        <v>13710.416666666666</v>
      </c>
      <c r="R22" s="347">
        <f t="shared" ref="R22:S22" ca="1" si="26">SUM(R9:R20)</f>
        <v>19867.917097048594</v>
      </c>
      <c r="S22" s="347">
        <f t="shared" ca="1" si="26"/>
        <v>25856.875</v>
      </c>
      <c r="T22" s="27"/>
      <c r="U22" s="348"/>
      <c r="V22" s="347">
        <f ca="1">SUM(V9:V20)</f>
        <v>13770.550833333336</v>
      </c>
      <c r="W22" s="347">
        <f t="shared" ref="W22:X22" ca="1" si="27">SUM(W9:W20)</f>
        <v>18047.489848847315</v>
      </c>
      <c r="X22" s="347">
        <f t="shared" ca="1" si="27"/>
        <v>24652.353683319525</v>
      </c>
      <c r="AA22" s="289"/>
      <c r="AB22" s="289"/>
      <c r="AC22" s="289"/>
      <c r="AE22" s="289">
        <f t="shared" ref="AE22" ca="1" si="28">IFERROR(V22/Q22,"")</f>
        <v>1.0043860203616475</v>
      </c>
      <c r="AF22" s="289">
        <f t="shared" ref="AF22" ca="1" si="29">IFERROR(W22/R22,"")</f>
        <v>0.90837352303671004</v>
      </c>
      <c r="AG22" s="289">
        <f t="shared" ref="AG22" ca="1" si="30">IFERROR(X22/S22,"")</f>
        <v>0.95341582009889148</v>
      </c>
      <c r="AI22" s="362">
        <f>SUM(AI9:AI20)</f>
        <v>15965.416999999999</v>
      </c>
      <c r="AJ22" s="362">
        <f t="shared" ref="AJ22:AK22" si="31">SUM(AJ9:AJ20)</f>
        <v>21229.793000000001</v>
      </c>
      <c r="AK22" s="362">
        <f t="shared" si="31"/>
        <v>25420.834000000003</v>
      </c>
      <c r="AM22" s="289">
        <f t="shared" ref="AM22:AO22" ca="1" si="32">IFERROR(Q22/AI22,"")</f>
        <v>0.85875719166412423</v>
      </c>
      <c r="AN22" s="289">
        <f t="shared" ca="1" si="32"/>
        <v>0.93585072153311111</v>
      </c>
      <c r="AO22" s="289">
        <f t="shared" ca="1" si="32"/>
        <v>1.0171528990748295</v>
      </c>
      <c r="AQ22" s="362">
        <f>SUM(AQ9:AQ20)</f>
        <v>14238.731249999999</v>
      </c>
      <c r="AR22" s="362">
        <f t="shared" ref="AR22:AS22" si="33">SUM(AR9:AR20)</f>
        <v>17296.681250000001</v>
      </c>
      <c r="AS22" s="362">
        <f t="shared" si="33"/>
        <v>23387.083333333332</v>
      </c>
      <c r="AU22" s="289">
        <f ca="1">IFERROR(V22/AQ22,"")</f>
        <v>0.96711923215302886</v>
      </c>
      <c r="AV22" s="289">
        <f ca="1">IFERROR(W22/AR22,"")</f>
        <v>1.0434076680951332</v>
      </c>
      <c r="AW22" s="289">
        <f ca="1">IFERROR(X22/AS22,"")</f>
        <v>1.0541012460575969</v>
      </c>
    </row>
    <row r="23" spans="2:49" ht="15.75" thickTop="1" x14ac:dyDescent="0.25">
      <c r="L23" s="346"/>
      <c r="M23" s="346"/>
      <c r="N23" s="346"/>
    </row>
    <row r="24" spans="2:49" x14ac:dyDescent="0.25">
      <c r="C24" s="245" t="s">
        <v>475</v>
      </c>
      <c r="L24" s="346"/>
      <c r="M24" s="346"/>
      <c r="N24" s="346"/>
      <c r="Q24" s="371">
        <v>433.33333333333337</v>
      </c>
      <c r="R24" s="371">
        <v>508.33333333333331</v>
      </c>
      <c r="S24" s="371">
        <v>549.99999999999977</v>
      </c>
      <c r="V24" s="22"/>
      <c r="AQ24" s="27">
        <f ca="1">Q22</f>
        <v>13710.416666666666</v>
      </c>
      <c r="AR24" t="s">
        <v>476</v>
      </c>
    </row>
    <row r="25" spans="2:49" x14ac:dyDescent="0.25">
      <c r="L25" s="346"/>
      <c r="M25" s="346"/>
      <c r="N25" s="346"/>
    </row>
    <row r="26" spans="2:49" x14ac:dyDescent="0.25">
      <c r="B26" s="9" t="s">
        <v>446</v>
      </c>
      <c r="C26" s="232"/>
      <c r="D26" s="232"/>
      <c r="E26" s="232"/>
      <c r="F26" s="232"/>
      <c r="G26" s="232"/>
      <c r="H26" s="232"/>
      <c r="I26" s="232"/>
      <c r="J26" s="232"/>
      <c r="K26" s="232"/>
      <c r="L26" s="232"/>
      <c r="M26" s="232"/>
      <c r="N26" s="232"/>
      <c r="O26" s="232"/>
      <c r="P26" s="232"/>
      <c r="Q26" s="232"/>
      <c r="R26" s="232"/>
      <c r="S26" s="232"/>
      <c r="T26" s="232"/>
      <c r="U26" s="232"/>
      <c r="V26" s="232"/>
      <c r="W26" s="232"/>
      <c r="X26" s="232"/>
      <c r="Y26" s="232"/>
      <c r="Z26" s="232"/>
      <c r="AA26" s="232"/>
      <c r="AB26" s="232"/>
      <c r="AC26" s="232"/>
      <c r="AD26" s="232"/>
      <c r="AE26" s="232"/>
      <c r="AF26" s="232"/>
      <c r="AG26" s="232"/>
      <c r="AI26" s="232"/>
      <c r="AJ26" s="232"/>
      <c r="AK26" s="232"/>
      <c r="AL26" s="232"/>
      <c r="AM26" s="232"/>
      <c r="AN26" s="232"/>
      <c r="AO26" s="232"/>
      <c r="AQ26" s="232"/>
      <c r="AR26" s="232"/>
      <c r="AS26" s="232"/>
      <c r="AT26" s="232"/>
      <c r="AU26" s="232"/>
      <c r="AV26" s="232"/>
      <c r="AW26" s="232"/>
    </row>
    <row r="27" spans="2:49" x14ac:dyDescent="0.25">
      <c r="B27" s="3"/>
      <c r="AL27"/>
    </row>
    <row r="28" spans="2:49" x14ac:dyDescent="0.25">
      <c r="B28" t="s">
        <v>34</v>
      </c>
      <c r="AL28"/>
      <c r="AT28"/>
    </row>
    <row r="29" spans="2:49" x14ac:dyDescent="0.25">
      <c r="C29" t="s">
        <v>29</v>
      </c>
      <c r="D29" s="239">
        <f ca="1">'Corp Quotas'!E7</f>
        <v>6</v>
      </c>
      <c r="E29" s="342"/>
      <c r="F29" s="342"/>
      <c r="G29" s="239"/>
      <c r="H29" s="239">
        <f ca="1">'Corp Quotas'!E8</f>
        <v>3.3333333333333335</v>
      </c>
      <c r="I29" s="342"/>
      <c r="J29" s="342"/>
      <c r="L29" s="240">
        <f ca="1">'Corp Quotas'!E9</f>
        <v>458.33333333333337</v>
      </c>
      <c r="M29" s="342"/>
      <c r="N29" s="342"/>
      <c r="Q29" s="240">
        <f ca="1">'Corp Quotas'!E11</f>
        <v>408.375</v>
      </c>
      <c r="R29" s="342"/>
      <c r="S29" s="342"/>
      <c r="U29" s="239"/>
      <c r="V29" s="240">
        <f ca="1">'Corp Quotas'!E13</f>
        <v>449.07141074856065</v>
      </c>
      <c r="W29" s="342"/>
      <c r="X29" s="342"/>
      <c r="Z29" s="239"/>
      <c r="AA29" s="289">
        <f ca="1">IFERROR(V29/L29,"")</f>
        <v>0.97979216890595044</v>
      </c>
      <c r="AB29" s="342"/>
      <c r="AC29" s="342"/>
      <c r="AD29" s="239"/>
      <c r="AE29" s="289">
        <f t="shared" ref="AE29:AE33" ca="1" si="34">IFERROR(V29/Q29,"")</f>
        <v>1.0996545105566224</v>
      </c>
      <c r="AF29" s="342"/>
      <c r="AG29" s="342"/>
      <c r="AL29"/>
      <c r="AT29"/>
    </row>
    <row r="30" spans="2:49" x14ac:dyDescent="0.25">
      <c r="C30" t="s">
        <v>28</v>
      </c>
      <c r="D30" s="239">
        <f ca="1">'Corp Quotas'!E16</f>
        <v>6</v>
      </c>
      <c r="E30" s="239">
        <f ca="1">'Corp Quotas'!F16</f>
        <v>6</v>
      </c>
      <c r="F30" s="239">
        <f ca="1">'Corp Quotas'!G16</f>
        <v>6</v>
      </c>
      <c r="G30" s="239"/>
      <c r="H30" s="239">
        <f ca="1">'Corp Quotas'!E17</f>
        <v>5.583333333333333</v>
      </c>
      <c r="I30" s="239">
        <f ca="1">'Corp Quotas'!F17</f>
        <v>6</v>
      </c>
      <c r="J30" s="239">
        <f ca="1">'Corp Quotas'!G17</f>
        <v>6</v>
      </c>
      <c r="L30" s="241">
        <f ca="1">'Corp Quotas'!E18</f>
        <v>792.70833333333348</v>
      </c>
      <c r="M30" s="241">
        <f ca="1">'Corp Quotas'!F18</f>
        <v>850.00000000000011</v>
      </c>
      <c r="N30" s="241">
        <f ca="1">'Corp Quotas'!G18</f>
        <v>850.00000000000011</v>
      </c>
      <c r="O30" s="47"/>
      <c r="Q30" s="241">
        <f ca="1">'Corp Quotas'!E20</f>
        <v>754.17390046296305</v>
      </c>
      <c r="R30" s="241">
        <f ca="1">'Corp Quotas'!F20</f>
        <v>808.68055555555566</v>
      </c>
      <c r="S30" s="241">
        <f ca="1">'Corp Quotas'!G20</f>
        <v>808.68055555555566</v>
      </c>
      <c r="T30" s="47"/>
      <c r="U30" s="239"/>
      <c r="V30" s="241">
        <f ca="1">'Corp Quotas'!E22</f>
        <v>792.70833333333348</v>
      </c>
      <c r="W30" s="241">
        <f ca="1">'Corp Quotas'!F22</f>
        <v>714.70825649717563</v>
      </c>
      <c r="X30" s="241">
        <f ca="1">'Corp Quotas'!G22</f>
        <v>787.41238210437018</v>
      </c>
      <c r="Z30" s="239"/>
      <c r="AA30" s="289">
        <f t="shared" ref="AA30:AA33" ca="1" si="35">IFERROR(V30/L30,"")</f>
        <v>1</v>
      </c>
      <c r="AB30" s="289">
        <f t="shared" ref="AB30:AB33" ca="1" si="36">IFERROR(W30/M30,"")</f>
        <v>0.84083324293785355</v>
      </c>
      <c r="AC30" s="289">
        <f t="shared" ref="AC30:AC33" ca="1" si="37">IFERROR(X30/N30,"")</f>
        <v>0.92636750835808246</v>
      </c>
      <c r="AD30" s="239"/>
      <c r="AE30" s="289">
        <f t="shared" ca="1" si="34"/>
        <v>1.051094890510949</v>
      </c>
      <c r="AF30" s="289">
        <f t="shared" ref="AF30:AF33" ca="1" si="38">IFERROR(W30/R30,"")</f>
        <v>0.8837955254237293</v>
      </c>
      <c r="AG30" s="289">
        <f t="shared" ref="AG30:AG33" ca="1" si="39">IFERROR(X30/S30,"")</f>
        <v>0.97370015477053917</v>
      </c>
      <c r="AL30"/>
      <c r="AT30"/>
    </row>
    <row r="31" spans="2:49" x14ac:dyDescent="0.25">
      <c r="C31" t="s">
        <v>27</v>
      </c>
      <c r="D31" s="234">
        <f ca="1">'Corp Quotas'!E25</f>
        <v>6</v>
      </c>
      <c r="E31" s="234">
        <f ca="1">'Corp Quotas'!F25</f>
        <v>6</v>
      </c>
      <c r="F31" s="234">
        <f ca="1">'Corp Quotas'!G25</f>
        <v>6</v>
      </c>
      <c r="G31" s="239"/>
      <c r="H31" s="234">
        <f ca="1">'Corp Quotas'!E26</f>
        <v>5.916666666666667</v>
      </c>
      <c r="I31" s="234">
        <f ca="1">'Corp Quotas'!F26</f>
        <v>6</v>
      </c>
      <c r="J31" s="234">
        <f ca="1">'Corp Quotas'!G26</f>
        <v>6</v>
      </c>
      <c r="L31" s="241">
        <f ca="1">'Corp Quotas'!E27</f>
        <v>911.45833333333326</v>
      </c>
      <c r="M31" s="241">
        <f ca="1">'Corp Quotas'!F27</f>
        <v>925</v>
      </c>
      <c r="N31" s="241">
        <f ca="1">'Corp Quotas'!G27</f>
        <v>925</v>
      </c>
      <c r="O31" s="47"/>
      <c r="Q31" s="241">
        <f ca="1">'Corp Quotas'!E29</f>
        <v>867.15133101851848</v>
      </c>
      <c r="R31" s="241">
        <f ca="1">'Corp Quotas'!F29</f>
        <v>880.03472222222217</v>
      </c>
      <c r="S31" s="241">
        <f ca="1">'Corp Quotas'!G29</f>
        <v>880.03472222222217</v>
      </c>
      <c r="T31" s="47"/>
      <c r="U31" s="239"/>
      <c r="V31" s="241">
        <f ca="1">'Corp Quotas'!E31</f>
        <v>911.45833333333348</v>
      </c>
      <c r="W31" s="241">
        <f ca="1">'Corp Quotas'!F31</f>
        <v>777.77074971751449</v>
      </c>
      <c r="X31" s="241">
        <f ca="1">'Corp Quotas'!G31</f>
        <v>856.88994523122619</v>
      </c>
      <c r="Z31" s="239"/>
      <c r="AA31" s="289">
        <f t="shared" ca="1" si="35"/>
        <v>1.0000000000000002</v>
      </c>
      <c r="AB31" s="289">
        <f t="shared" ca="1" si="36"/>
        <v>0.84083324293785355</v>
      </c>
      <c r="AC31" s="289">
        <f t="shared" ca="1" si="37"/>
        <v>0.92636750835808235</v>
      </c>
      <c r="AD31" s="239"/>
      <c r="AE31" s="289">
        <f t="shared" ca="1" si="34"/>
        <v>1.0510948905109492</v>
      </c>
      <c r="AF31" s="289">
        <f t="shared" ca="1" si="38"/>
        <v>0.8837955254237293</v>
      </c>
      <c r="AG31" s="289">
        <f t="shared" ca="1" si="39"/>
        <v>0.97370015477053917</v>
      </c>
      <c r="AL31"/>
      <c r="AM31" s="188"/>
      <c r="AT31"/>
    </row>
    <row r="32" spans="2:49" x14ac:dyDescent="0.25">
      <c r="C32" t="s">
        <v>437</v>
      </c>
      <c r="D32" s="235">
        <f ca="1">'Corp Quotas'!E34</f>
        <v>11</v>
      </c>
      <c r="E32" s="235">
        <f ca="1">'Corp Quotas'!F34</f>
        <v>20</v>
      </c>
      <c r="F32" s="235">
        <f ca="1">'Corp Quotas'!G34</f>
        <v>23</v>
      </c>
      <c r="G32" s="239"/>
      <c r="H32" s="235">
        <f ca="1">'Corp Quotas'!E35</f>
        <v>1.3333333333333333</v>
      </c>
      <c r="I32" s="235">
        <f ca="1">'Corp Quotas'!F35</f>
        <v>13.25</v>
      </c>
      <c r="J32" s="235">
        <f ca="1">'Corp Quotas'!G35</f>
        <v>19.5</v>
      </c>
      <c r="L32" s="242">
        <f ca="1">'Corp Quotas'!E36</f>
        <v>191.66666666666626</v>
      </c>
      <c r="M32" s="242">
        <f ca="1">'Corp Quotas'!F36</f>
        <v>1926.041666666667</v>
      </c>
      <c r="N32" s="242">
        <f ca="1">'Corp Quotas'!G36</f>
        <v>2875</v>
      </c>
      <c r="O32" s="47"/>
      <c r="Q32" s="242">
        <f ca="1">'Corp Quotas'!E38</f>
        <v>141.13310185185145</v>
      </c>
      <c r="R32" s="242">
        <f ca="1">'Corp Quotas'!F38</f>
        <v>1691.4930555555552</v>
      </c>
      <c r="S32" s="242">
        <f ca="1">'Corp Quotas'!G38</f>
        <v>2457.1180555555557</v>
      </c>
      <c r="T32" s="47"/>
      <c r="U32" s="239"/>
      <c r="V32" s="242">
        <f ca="1">'Corp Quotas'!E40</f>
        <v>233.92858925143918</v>
      </c>
      <c r="W32" s="242">
        <f ca="1">'Corp Quotas'!F40</f>
        <v>1494.933993785311</v>
      </c>
      <c r="X32" s="242">
        <f ca="1">'Corp Quotas'!G40</f>
        <v>2392.4962309839311</v>
      </c>
      <c r="Z32" s="239"/>
      <c r="AA32" s="290">
        <f t="shared" ca="1" si="35"/>
        <v>1.2204969873988156</v>
      </c>
      <c r="AB32" s="290">
        <f t="shared" ca="1" si="36"/>
        <v>0.77616908276576435</v>
      </c>
      <c r="AC32" s="290">
        <f t="shared" ca="1" si="37"/>
        <v>0.83217260208136734</v>
      </c>
      <c r="AD32" s="239"/>
      <c r="AE32" s="290">
        <f t="shared" ca="1" si="34"/>
        <v>1.6575033509643677</v>
      </c>
      <c r="AF32" s="290">
        <f t="shared" ca="1" si="38"/>
        <v>0.88379552542372919</v>
      </c>
      <c r="AG32" s="290">
        <f t="shared" ca="1" si="39"/>
        <v>0.97370015477053928</v>
      </c>
      <c r="AL32"/>
      <c r="AQ32" s="381"/>
      <c r="AR32" s="381"/>
      <c r="AS32" s="381"/>
      <c r="AT32"/>
    </row>
    <row r="33" spans="2:46" x14ac:dyDescent="0.25">
      <c r="B33" s="5" t="s">
        <v>341</v>
      </c>
      <c r="D33" s="236">
        <f ca="1">SUM(D29:D32)</f>
        <v>29</v>
      </c>
      <c r="E33" s="236">
        <f t="shared" ref="E33:F33" ca="1" si="40">SUM(E29:E32)</f>
        <v>32</v>
      </c>
      <c r="F33" s="236">
        <f t="shared" ca="1" si="40"/>
        <v>35</v>
      </c>
      <c r="G33" s="239"/>
      <c r="H33" s="236">
        <f t="shared" ref="H33" ca="1" si="41">SUM(H29:H32)</f>
        <v>16.166666666666664</v>
      </c>
      <c r="I33" s="236">
        <f t="shared" ref="I33" ca="1" si="42">SUM(I29:I32)</f>
        <v>25.25</v>
      </c>
      <c r="J33" s="236">
        <f t="shared" ref="J33" ca="1" si="43">SUM(J29:J32)</f>
        <v>31.5</v>
      </c>
      <c r="L33" s="237">
        <f ca="1">SUM(L29:L32)</f>
        <v>2354.1666666666661</v>
      </c>
      <c r="M33" s="237">
        <f ca="1">SUM(M29:M32)</f>
        <v>3701.041666666667</v>
      </c>
      <c r="N33" s="237">
        <f ca="1">SUM(N29:N32)</f>
        <v>4650</v>
      </c>
      <c r="O33" s="47">
        <f ca="1">SUM(L33:N33)-'Corp Quotas'!C47</f>
        <v>0</v>
      </c>
      <c r="Q33" s="237">
        <f t="shared" ref="Q33" ca="1" si="44">SUM(Q29:Q32)</f>
        <v>2170.833333333333</v>
      </c>
      <c r="R33" s="237">
        <f t="shared" ref="R33" ca="1" si="45">SUM(R29:R32)</f>
        <v>3380.208333333333</v>
      </c>
      <c r="S33" s="237">
        <f t="shared" ref="S33" ca="1" si="46">SUM(S29:S32)</f>
        <v>4145.8333333333339</v>
      </c>
      <c r="T33" s="47">
        <f ca="1">SUM(Q33:S33)-'Corp Quotas'!C49</f>
        <v>0</v>
      </c>
      <c r="U33" s="240"/>
      <c r="V33" s="237">
        <f t="shared" ref="V33" ca="1" si="47">SUM(V29:V32)</f>
        <v>2387.1666666666665</v>
      </c>
      <c r="W33" s="237">
        <f t="shared" ref="W33" ca="1" si="48">SUM(W29:W32)</f>
        <v>2987.4130000000014</v>
      </c>
      <c r="X33" s="237">
        <f t="shared" ref="X33" ca="1" si="49">SUM(X29:X32)</f>
        <v>4036.7985583195277</v>
      </c>
      <c r="Y33" s="47">
        <f ca="1">SUM(V33:X33)-'Corp Quotas'!C51</f>
        <v>0</v>
      </c>
      <c r="Z33" s="240"/>
      <c r="AA33" s="291">
        <f t="shared" ca="1" si="35"/>
        <v>1.0140176991150445</v>
      </c>
      <c r="AB33" s="291">
        <f t="shared" ca="1" si="36"/>
        <v>0.8071816718266257</v>
      </c>
      <c r="AC33" s="291">
        <f t="shared" ca="1" si="37"/>
        <v>0.8681287222192533</v>
      </c>
      <c r="AD33" s="240"/>
      <c r="AE33" s="291">
        <f t="shared" ca="1" si="34"/>
        <v>1.099654510556622</v>
      </c>
      <c r="AF33" s="291">
        <f t="shared" ca="1" si="38"/>
        <v>0.8837955254237293</v>
      </c>
      <c r="AG33" s="291">
        <f t="shared" ca="1" si="39"/>
        <v>0.97370015477053917</v>
      </c>
      <c r="AL33"/>
      <c r="AT33"/>
    </row>
    <row r="34" spans="2:46" x14ac:dyDescent="0.25">
      <c r="D34" s="234"/>
      <c r="E34" s="234"/>
      <c r="F34" s="234"/>
      <c r="G34" s="239"/>
      <c r="H34" s="234"/>
      <c r="I34" s="234"/>
      <c r="J34" s="234"/>
      <c r="L34" s="234"/>
      <c r="M34" s="234"/>
      <c r="N34" s="234"/>
      <c r="O34" s="47"/>
      <c r="Q34" s="234"/>
      <c r="R34" s="234"/>
      <c r="S34" s="234"/>
      <c r="T34" s="47"/>
      <c r="U34" s="239"/>
      <c r="V34" s="234"/>
      <c r="W34" s="234"/>
      <c r="X34" s="234"/>
      <c r="Z34" s="239"/>
      <c r="AA34" s="234"/>
      <c r="AB34" s="234"/>
      <c r="AC34" s="234"/>
      <c r="AD34" s="239"/>
      <c r="AE34" s="234"/>
      <c r="AF34" s="234"/>
      <c r="AG34" s="234"/>
      <c r="AL34"/>
      <c r="AT34"/>
    </row>
    <row r="35" spans="2:46" x14ac:dyDescent="0.25">
      <c r="B35" t="s">
        <v>38</v>
      </c>
      <c r="D35" s="234"/>
      <c r="E35" s="234"/>
      <c r="F35" s="234"/>
      <c r="G35" s="239"/>
      <c r="H35" s="234"/>
      <c r="I35" s="234"/>
      <c r="J35" s="234"/>
      <c r="L35" s="234"/>
      <c r="M35" s="234"/>
      <c r="N35" s="234"/>
      <c r="O35" s="47"/>
      <c r="Q35" s="234"/>
      <c r="R35" s="234"/>
      <c r="S35" s="234"/>
      <c r="T35" s="47"/>
      <c r="U35" s="239"/>
      <c r="V35" s="234"/>
      <c r="W35" s="234"/>
      <c r="X35" s="234"/>
      <c r="Z35" s="239"/>
      <c r="AA35" s="234"/>
      <c r="AB35" s="234"/>
      <c r="AC35" s="234"/>
      <c r="AD35" s="239"/>
      <c r="AE35" s="234"/>
      <c r="AF35" s="234"/>
      <c r="AG35" s="234"/>
      <c r="AL35"/>
      <c r="AT35"/>
    </row>
    <row r="36" spans="2:46" x14ac:dyDescent="0.25">
      <c r="C36" t="s">
        <v>33</v>
      </c>
      <c r="D36" s="234">
        <f ca="1">'Comm Quotas'!E7</f>
        <v>5</v>
      </c>
      <c r="E36" s="234">
        <f ca="1">'Comm Quotas'!F7</f>
        <v>6</v>
      </c>
      <c r="F36" s="234">
        <f ca="1">'Comm Quotas'!G7</f>
        <v>6</v>
      </c>
      <c r="G36" s="239"/>
      <c r="H36" s="234">
        <f ca="1">'Comm Quotas'!E8</f>
        <v>2.3333333333333335</v>
      </c>
      <c r="I36" s="234">
        <f ca="1">'Comm Quotas'!F8</f>
        <v>3.8333333333333335</v>
      </c>
      <c r="J36" s="234">
        <f ca="1">'Comm Quotas'!G8</f>
        <v>5.5</v>
      </c>
      <c r="L36" s="240">
        <f ca="1">'Comm Detail'!I30</f>
        <v>437.5</v>
      </c>
      <c r="M36" s="240">
        <f ca="1">'Comm Detail'!J30</f>
        <v>721.875</v>
      </c>
      <c r="N36" s="240">
        <f ca="1">'Comm Detail'!K30</f>
        <v>1056.25</v>
      </c>
      <c r="O36" s="47"/>
      <c r="Q36" s="240">
        <f ca="1">'Comm Detail'!I20</f>
        <v>437.5</v>
      </c>
      <c r="R36" s="240">
        <f ca="1">'Comm Detail'!J20</f>
        <v>686.77880083120999</v>
      </c>
      <c r="S36" s="240">
        <f ca="1">'Comm Detail'!K20</f>
        <v>970.62259433810686</v>
      </c>
      <c r="T36" s="47"/>
      <c r="U36" s="239"/>
      <c r="V36" s="238">
        <f>'Comm Quotas'!E13</f>
        <v>437.5</v>
      </c>
      <c r="W36" s="238">
        <f ca="1">'Comm Quotas'!F13</f>
        <v>635.30257578837472</v>
      </c>
      <c r="X36" s="238">
        <f ca="1">'Comm Quotas'!G13</f>
        <v>945.0952201070146</v>
      </c>
      <c r="Z36" s="239"/>
      <c r="AA36" s="289">
        <f t="shared" ref="AA36:AA42" ca="1" si="50">IFERROR(V36/L36,"")</f>
        <v>1</v>
      </c>
      <c r="AB36" s="289">
        <f t="shared" ref="AB36:AB42" ca="1" si="51">IFERROR(W36/M36,"")</f>
        <v>0.88007283226095201</v>
      </c>
      <c r="AC36" s="289">
        <f t="shared" ref="AC36:AC42" ca="1" si="52">IFERROR(X36/N36,"")</f>
        <v>0.89476470542675934</v>
      </c>
      <c r="AD36" s="239"/>
      <c r="AE36" s="289">
        <f t="shared" ref="AE36:AE42" ca="1" si="53">IFERROR(V36/Q36,"")</f>
        <v>1</v>
      </c>
      <c r="AF36" s="289">
        <f t="shared" ref="AF36:AF42" ca="1" si="54">IFERROR(W36/R36,"")</f>
        <v>0.92504686373467926</v>
      </c>
      <c r="AG36" s="289">
        <f t="shared" ref="AG36:AG42" ca="1" si="55">IFERROR(X36/S36,"")</f>
        <v>0.9736999999999999</v>
      </c>
      <c r="AL36"/>
      <c r="AT36"/>
    </row>
    <row r="37" spans="2:46" x14ac:dyDescent="0.25">
      <c r="C37" t="s">
        <v>278</v>
      </c>
      <c r="D37" s="234">
        <f ca="1">'Comm Quotas'!E16</f>
        <v>6</v>
      </c>
      <c r="E37" s="234">
        <f ca="1">'Comm Quotas'!F16</f>
        <v>6</v>
      </c>
      <c r="F37" s="234">
        <f ca="1">'Comm Quotas'!G16</f>
        <v>6</v>
      </c>
      <c r="G37" s="239"/>
      <c r="H37" s="234">
        <f ca="1">'Comm Quotas'!E17</f>
        <v>3.1333333333333333</v>
      </c>
      <c r="I37" s="234">
        <f ca="1">'Comm Quotas'!F17</f>
        <v>4.45</v>
      </c>
      <c r="J37" s="234">
        <f ca="1">'Comm Quotas'!G17</f>
        <v>5.666666666666667</v>
      </c>
      <c r="L37" s="241">
        <f ca="1">'Comm Detail'!I31</f>
        <v>662.5</v>
      </c>
      <c r="M37" s="241">
        <f ca="1">'Comm Detail'!J31</f>
        <v>909.375</v>
      </c>
      <c r="N37" s="241">
        <f ca="1">'Comm Detail'!K31</f>
        <v>1137.5</v>
      </c>
      <c r="O37" s="47"/>
      <c r="Q37" s="241">
        <f ca="1">'Comm Detail'!I21</f>
        <v>662.5</v>
      </c>
      <c r="R37" s="241">
        <f ca="1">'Comm Detail'!J21</f>
        <v>867.02122084422649</v>
      </c>
      <c r="S37" s="241">
        <f ca="1">'Comm Detail'!K21</f>
        <v>1045.407262369921</v>
      </c>
      <c r="T37" s="47"/>
      <c r="U37" s="239"/>
      <c r="V37" s="241">
        <f>'Comm Quotas'!E22</f>
        <v>662.5</v>
      </c>
      <c r="W37" s="241">
        <f ca="1">'Comm Quotas'!F22</f>
        <v>802.0352611333642</v>
      </c>
      <c r="X37" s="241">
        <f ca="1">'Comm Quotas'!G22</f>
        <v>1017.9130513695923</v>
      </c>
      <c r="Z37" s="239"/>
      <c r="AA37" s="289">
        <f t="shared" ca="1" si="50"/>
        <v>1</v>
      </c>
      <c r="AB37" s="289">
        <f t="shared" ca="1" si="51"/>
        <v>0.88196317375490219</v>
      </c>
      <c r="AC37" s="289">
        <f t="shared" ca="1" si="52"/>
        <v>0.89486861658865258</v>
      </c>
      <c r="AD37" s="239"/>
      <c r="AE37" s="289">
        <f t="shared" ca="1" si="53"/>
        <v>1</v>
      </c>
      <c r="AF37" s="289">
        <f t="shared" ca="1" si="54"/>
        <v>0.92504686373467904</v>
      </c>
      <c r="AG37" s="289">
        <f t="shared" ca="1" si="55"/>
        <v>0.97370000000000023</v>
      </c>
      <c r="AL37"/>
      <c r="AT37"/>
    </row>
    <row r="38" spans="2:46" x14ac:dyDescent="0.25">
      <c r="C38" t="s">
        <v>32</v>
      </c>
      <c r="D38" s="234">
        <f ca="1">'Comm Quotas'!E25</f>
        <v>6</v>
      </c>
      <c r="E38" s="234">
        <f ca="1">'Comm Quotas'!F25</f>
        <v>6</v>
      </c>
      <c r="F38" s="234">
        <f ca="1">'Comm Quotas'!G25</f>
        <v>6</v>
      </c>
      <c r="G38" s="239"/>
      <c r="H38" s="234">
        <f ca="1">'Comm Quotas'!E26</f>
        <v>4.1333333333333337</v>
      </c>
      <c r="I38" s="234">
        <f ca="1">'Comm Quotas'!F26</f>
        <v>5.416666666666667</v>
      </c>
      <c r="J38" s="234">
        <f ca="1">'Comm Quotas'!G26</f>
        <v>5.95</v>
      </c>
      <c r="L38" s="241">
        <f ca="1">'Comm Detail'!I32</f>
        <v>960.83333333333348</v>
      </c>
      <c r="M38" s="241">
        <f ca="1">'Comm Detail'!J32</f>
        <v>1286.4583333333335</v>
      </c>
      <c r="N38" s="241">
        <f ca="1">'Comm Detail'!K32</f>
        <v>1413.1250000000002</v>
      </c>
      <c r="O38" s="47"/>
      <c r="Q38" s="241">
        <f ca="1">'Comm Detail'!I22</f>
        <v>960.83333333333348</v>
      </c>
      <c r="R38" s="241">
        <f ca="1">'Comm Detail'!J22</f>
        <v>1228.9419906720307</v>
      </c>
      <c r="S38" s="241">
        <f ca="1">'Comm Detail'!K22</f>
        <v>1299.1741869069695</v>
      </c>
      <c r="T38" s="47"/>
      <c r="U38" s="239"/>
      <c r="V38" s="241">
        <f>'Comm Quotas'!E31</f>
        <v>961.33333333333326</v>
      </c>
      <c r="W38" s="241">
        <f ca="1">'Comm Quotas'!F31</f>
        <v>1136.8289341830152</v>
      </c>
      <c r="X38" s="241">
        <f ca="1">'Comm Quotas'!G31</f>
        <v>1265.0059057913163</v>
      </c>
      <c r="Z38" s="239"/>
      <c r="AA38" s="289">
        <f t="shared" ca="1" si="50"/>
        <v>1.0005203816131827</v>
      </c>
      <c r="AB38" s="289">
        <f t="shared" ca="1" si="51"/>
        <v>0.88368888810987412</v>
      </c>
      <c r="AC38" s="289">
        <f t="shared" ca="1" si="52"/>
        <v>0.89518330352326658</v>
      </c>
      <c r="AD38" s="239"/>
      <c r="AE38" s="289">
        <f t="shared" ca="1" si="53"/>
        <v>1.0005203816131827</v>
      </c>
      <c r="AF38" s="289">
        <f t="shared" ca="1" si="54"/>
        <v>0.92504686373467915</v>
      </c>
      <c r="AG38" s="289">
        <f t="shared" ca="1" si="55"/>
        <v>0.97370000000000012</v>
      </c>
      <c r="AL38"/>
      <c r="AT38"/>
    </row>
    <row r="39" spans="2:46" x14ac:dyDescent="0.25">
      <c r="C39" t="s">
        <v>283</v>
      </c>
      <c r="D39" s="234">
        <f ca="1">'Comm Quotas'!E34</f>
        <v>6</v>
      </c>
      <c r="E39" s="234">
        <f ca="1">'Comm Quotas'!F34</f>
        <v>6</v>
      </c>
      <c r="F39" s="234">
        <f ca="1">'Comm Quotas'!G34</f>
        <v>6</v>
      </c>
      <c r="G39" s="239"/>
      <c r="H39" s="234">
        <f ca="1">'Comm Quotas'!E35</f>
        <v>3.7166666666666668</v>
      </c>
      <c r="I39" s="234">
        <f ca="1">'Comm Quotas'!F35</f>
        <v>5.25</v>
      </c>
      <c r="J39" s="234">
        <f ca="1">'Comm Quotas'!G35</f>
        <v>5.95</v>
      </c>
      <c r="L39" s="241">
        <f ca="1">'Comm Detail'!I33</f>
        <v>723.75</v>
      </c>
      <c r="M39" s="241">
        <f ca="1">'Comm Detail'!J33</f>
        <v>1051.25</v>
      </c>
      <c r="N39" s="241">
        <f ca="1">'Comm Detail'!K33</f>
        <v>1190.625</v>
      </c>
      <c r="O39" s="47"/>
      <c r="Q39" s="241">
        <f ca="1">'Comm Detail'!I23</f>
        <v>723.75</v>
      </c>
      <c r="R39" s="241">
        <f ca="1">'Comm Detail'!J23</f>
        <v>1003.123815454893</v>
      </c>
      <c r="S39" s="241">
        <f ca="1">'Comm Detail'!K23</f>
        <v>1094.6189101009377</v>
      </c>
      <c r="T39" s="47"/>
      <c r="U39" s="239"/>
      <c r="V39" s="241">
        <f>'Comm Quotas'!E40</f>
        <v>723.75</v>
      </c>
      <c r="W39" s="241">
        <f ca="1">'Comm Quotas'!F40</f>
        <v>927.93653942411379</v>
      </c>
      <c r="X39" s="241">
        <f ca="1">'Comm Quotas'!G40</f>
        <v>1065.8304327652831</v>
      </c>
      <c r="Z39" s="239"/>
      <c r="AA39" s="289">
        <f t="shared" ca="1" si="50"/>
        <v>1</v>
      </c>
      <c r="AB39" s="289">
        <f t="shared" ca="1" si="51"/>
        <v>0.88269825391116652</v>
      </c>
      <c r="AC39" s="289">
        <f t="shared" ca="1" si="52"/>
        <v>0.89518566531467347</v>
      </c>
      <c r="AD39" s="239"/>
      <c r="AE39" s="289">
        <f t="shared" ca="1" si="53"/>
        <v>1</v>
      </c>
      <c r="AF39" s="289">
        <f t="shared" ca="1" si="54"/>
        <v>0.92504686373467904</v>
      </c>
      <c r="AG39" s="289">
        <f t="shared" ca="1" si="55"/>
        <v>0.97370000000000012</v>
      </c>
      <c r="AL39"/>
      <c r="AT39"/>
    </row>
    <row r="40" spans="2:46" x14ac:dyDescent="0.25">
      <c r="C40" t="s">
        <v>35</v>
      </c>
      <c r="D40" s="234">
        <f ca="1">'Comm Quotas'!E43</f>
        <v>0</v>
      </c>
      <c r="E40" s="234">
        <f ca="1">'Comm Quotas'!F43</f>
        <v>0</v>
      </c>
      <c r="F40" s="234">
        <f ca="1">'Comm Quotas'!G43</f>
        <v>0</v>
      </c>
      <c r="G40" s="239"/>
      <c r="H40" s="234">
        <f ca="1">'Comm Quotas'!E44</f>
        <v>0</v>
      </c>
      <c r="I40" s="234">
        <f ca="1">'Comm Quotas'!F44</f>
        <v>0</v>
      </c>
      <c r="J40" s="234">
        <f ca="1">'Comm Quotas'!G44</f>
        <v>0</v>
      </c>
      <c r="L40" s="241">
        <f ca="1">'Comm Detail'!I34</f>
        <v>0</v>
      </c>
      <c r="M40" s="241">
        <f ca="1">'Comm Detail'!J34</f>
        <v>0</v>
      </c>
      <c r="N40" s="241">
        <f ca="1">'Comm Detail'!K34</f>
        <v>0</v>
      </c>
      <c r="O40" s="47"/>
      <c r="Q40" s="241">
        <f ca="1">'Comm Detail'!I24</f>
        <v>0</v>
      </c>
      <c r="R40" s="241">
        <f ca="1">'Comm Detail'!J24</f>
        <v>0</v>
      </c>
      <c r="S40" s="241">
        <f ca="1">'Comm Detail'!K24</f>
        <v>0</v>
      </c>
      <c r="T40" s="47"/>
      <c r="U40" s="239"/>
      <c r="V40" s="241">
        <f ca="1">'Comm Quotas'!E49</f>
        <v>0</v>
      </c>
      <c r="W40" s="241">
        <f ca="1">'Comm Quotas'!F49</f>
        <v>0</v>
      </c>
      <c r="X40" s="241">
        <f ca="1">'Comm Quotas'!G49</f>
        <v>0</v>
      </c>
      <c r="Z40" s="239"/>
      <c r="AA40" s="289" t="str">
        <f t="shared" ca="1" si="50"/>
        <v/>
      </c>
      <c r="AB40" s="289" t="str">
        <f t="shared" ca="1" si="51"/>
        <v/>
      </c>
      <c r="AC40" s="289" t="str">
        <f t="shared" ca="1" si="52"/>
        <v/>
      </c>
      <c r="AD40" s="239"/>
      <c r="AE40" s="289" t="str">
        <f t="shared" ca="1" si="53"/>
        <v/>
      </c>
      <c r="AF40" s="289" t="str">
        <f t="shared" ca="1" si="54"/>
        <v/>
      </c>
      <c r="AG40" s="289" t="str">
        <f t="shared" ca="1" si="55"/>
        <v/>
      </c>
      <c r="AL40"/>
      <c r="AN40" s="188"/>
      <c r="AO40" s="188"/>
      <c r="AP40" s="188"/>
      <c r="AT40"/>
    </row>
    <row r="41" spans="2:46" x14ac:dyDescent="0.25">
      <c r="C41" t="s">
        <v>279</v>
      </c>
      <c r="D41" s="234">
        <f ca="1">'Comm Quotas'!E52</f>
        <v>0</v>
      </c>
      <c r="E41" s="234">
        <f ca="1">'Comm Quotas'!F52</f>
        <v>6</v>
      </c>
      <c r="F41" s="234">
        <f ca="1">'Comm Quotas'!G52</f>
        <v>6</v>
      </c>
      <c r="G41" s="239"/>
      <c r="H41" s="234">
        <f ca="1">'Comm Quotas'!E53</f>
        <v>0</v>
      </c>
      <c r="I41" s="234">
        <f ca="1">'Comm Quotas'!F53</f>
        <v>0.25</v>
      </c>
      <c r="J41" s="234">
        <f ca="1">'Comm Quotas'!G53</f>
        <v>2.75</v>
      </c>
      <c r="L41" s="241">
        <f ca="1">'Comm Detail'!I35</f>
        <v>0</v>
      </c>
      <c r="M41" s="241">
        <f ca="1">'Comm Detail'!J35</f>
        <v>53.125</v>
      </c>
      <c r="N41" s="241">
        <f ca="1">'Comm Detail'!K35</f>
        <v>593.75</v>
      </c>
      <c r="O41" s="47"/>
      <c r="Q41" s="242">
        <f ca="1">'Comm Detail'!I25</f>
        <v>0</v>
      </c>
      <c r="R41" s="242">
        <f ca="1">'Comm Detail'!J25</f>
        <v>48.717505530973455</v>
      </c>
      <c r="S41" s="242">
        <f ca="1">'Comm Detail'!K25</f>
        <v>543.92704628406455</v>
      </c>
      <c r="T41" s="47"/>
      <c r="U41" s="239"/>
      <c r="V41" s="242">
        <f ca="1">'Comm Quotas'!E58</f>
        <v>0</v>
      </c>
      <c r="W41" s="242">
        <f ca="1">'Comm Quotas'!F58</f>
        <v>45.065975700403882</v>
      </c>
      <c r="X41" s="242">
        <f ca="1">'Comm Quotas'!G58</f>
        <v>529.62176496679376</v>
      </c>
      <c r="Z41" s="239"/>
      <c r="AA41" s="289" t="str">
        <f t="shared" ca="1" si="50"/>
        <v/>
      </c>
      <c r="AB41" s="289">
        <f t="shared" ca="1" si="51"/>
        <v>0.84830071906642601</v>
      </c>
      <c r="AC41" s="289">
        <f t="shared" ca="1" si="52"/>
        <v>0.8919945515230211</v>
      </c>
      <c r="AD41" s="239"/>
      <c r="AE41" s="290" t="str">
        <f t="shared" ca="1" si="53"/>
        <v/>
      </c>
      <c r="AF41" s="290">
        <f t="shared" ca="1" si="54"/>
        <v>0.92504686373467926</v>
      </c>
      <c r="AG41" s="290">
        <f t="shared" ca="1" si="55"/>
        <v>0.97370000000000023</v>
      </c>
      <c r="AL41"/>
      <c r="AT41"/>
    </row>
    <row r="42" spans="2:46" x14ac:dyDescent="0.25">
      <c r="B42" s="5" t="s">
        <v>365</v>
      </c>
      <c r="D42" s="236">
        <f ca="1">SUM(D36:D41)</f>
        <v>23</v>
      </c>
      <c r="E42" s="236">
        <f ca="1">SUM(E36:E41)</f>
        <v>30</v>
      </c>
      <c r="F42" s="236">
        <f ca="1">SUM(F36:F41)</f>
        <v>30</v>
      </c>
      <c r="G42" s="239"/>
      <c r="H42" s="236">
        <f ca="1">SUM(H36:H41)</f>
        <v>13.316666666666668</v>
      </c>
      <c r="I42" s="236">
        <f ca="1">SUM(I36:I41)</f>
        <v>19.2</v>
      </c>
      <c r="J42" s="236">
        <f ca="1">SUM(J36:J41)</f>
        <v>25.816666666666666</v>
      </c>
      <c r="L42" s="237">
        <f ca="1">SUM(L36:L41)</f>
        <v>2784.5833333333335</v>
      </c>
      <c r="M42" s="237">
        <f ca="1">SUM(M36:M41)</f>
        <v>4022.0833333333335</v>
      </c>
      <c r="N42" s="237">
        <f ca="1">SUM(N36:N41)</f>
        <v>5391.25</v>
      </c>
      <c r="O42" s="47">
        <f ca="1">SUM(L42:N42)-'Comm Quotas'!C65</f>
        <v>0</v>
      </c>
      <c r="Q42" s="237">
        <f ca="1">SUM(Q36:Q41)</f>
        <v>2784.5833333333335</v>
      </c>
      <c r="R42" s="237">
        <f ca="1">SUM(R36:R41)</f>
        <v>3834.5833333333339</v>
      </c>
      <c r="S42" s="237">
        <f ca="1">SUM(S36:S41)</f>
        <v>4953.75</v>
      </c>
      <c r="T42" s="47">
        <f ca="1">SUM(Q42:S42)-'Comm Quotas'!C67</f>
        <v>0</v>
      </c>
      <c r="U42" s="240"/>
      <c r="V42" s="237">
        <f ca="1">SUM(V36:V41)</f>
        <v>2785.083333333333</v>
      </c>
      <c r="W42" s="237">
        <f ca="1">SUM(W36:W41)</f>
        <v>3547.1692862292716</v>
      </c>
      <c r="X42" s="237">
        <f ca="1">SUM(X36:X41)</f>
        <v>4823.466375</v>
      </c>
      <c r="Y42" s="47">
        <f ca="1">SUM(V42:X42)-'Comm Quotas'!C69</f>
        <v>0</v>
      </c>
      <c r="Z42" s="240"/>
      <c r="AA42" s="291">
        <f t="shared" ca="1" si="50"/>
        <v>1.0001795600778092</v>
      </c>
      <c r="AB42" s="291">
        <f t="shared" ca="1" si="51"/>
        <v>0.88192336962086937</v>
      </c>
      <c r="AC42" s="291">
        <f t="shared" ca="1" si="52"/>
        <v>0.89468423371203343</v>
      </c>
      <c r="AD42" s="240"/>
      <c r="AE42" s="291">
        <f t="shared" ca="1" si="53"/>
        <v>1.0001795600778092</v>
      </c>
      <c r="AF42" s="291">
        <f t="shared" ca="1" si="54"/>
        <v>0.92504686373467893</v>
      </c>
      <c r="AG42" s="291">
        <f t="shared" ca="1" si="55"/>
        <v>0.97370000000000001</v>
      </c>
      <c r="AL42"/>
      <c r="AT42"/>
    </row>
    <row r="43" spans="2:46" x14ac:dyDescent="0.25">
      <c r="G43" s="239"/>
      <c r="H43" s="234"/>
      <c r="I43" s="234"/>
      <c r="J43" s="234"/>
      <c r="L43" s="234"/>
      <c r="M43" s="234"/>
      <c r="N43" s="234"/>
      <c r="O43" s="47"/>
      <c r="Q43" s="234"/>
      <c r="R43" s="234"/>
      <c r="S43" s="234"/>
      <c r="T43" s="47"/>
      <c r="U43" s="239"/>
      <c r="V43" s="234"/>
      <c r="W43" s="234"/>
      <c r="X43" s="234"/>
      <c r="Z43" s="239"/>
      <c r="AA43" s="234"/>
      <c r="AB43" s="234"/>
      <c r="AC43" s="234"/>
      <c r="AD43" s="239"/>
      <c r="AE43" s="234"/>
      <c r="AF43" s="234"/>
      <c r="AG43" s="234"/>
      <c r="AL43"/>
      <c r="AT43"/>
    </row>
    <row r="44" spans="2:46" x14ac:dyDescent="0.25">
      <c r="B44" t="s">
        <v>26</v>
      </c>
      <c r="D44" s="234"/>
      <c r="E44" s="234"/>
      <c r="F44" s="234"/>
      <c r="G44" s="239"/>
      <c r="H44" s="234"/>
      <c r="I44" s="234"/>
      <c r="J44" s="234"/>
      <c r="L44" s="234"/>
      <c r="M44" s="234"/>
      <c r="N44" s="234"/>
      <c r="O44" s="47"/>
      <c r="Q44" s="234"/>
      <c r="R44" s="234"/>
      <c r="S44" s="234"/>
      <c r="T44" s="47"/>
      <c r="U44" s="239"/>
      <c r="V44" s="234"/>
      <c r="W44" s="234"/>
      <c r="X44" s="234"/>
      <c r="Z44" s="239"/>
      <c r="AA44" s="234"/>
      <c r="AB44" s="234"/>
      <c r="AC44" s="234"/>
      <c r="AD44" s="239"/>
      <c r="AE44" s="234"/>
      <c r="AF44" s="234"/>
      <c r="AG44" s="234"/>
      <c r="AL44"/>
      <c r="AT44"/>
    </row>
    <row r="45" spans="2:46" x14ac:dyDescent="0.25">
      <c r="C45" t="s">
        <v>20</v>
      </c>
      <c r="D45" s="234">
        <f ca="1">'Ent Quotas'!E7</f>
        <v>5</v>
      </c>
      <c r="E45" s="234">
        <f ca="1">'Ent Quotas'!F7</f>
        <v>5</v>
      </c>
      <c r="F45" s="234">
        <f ca="1">'Ent Quotas'!G7</f>
        <v>5</v>
      </c>
      <c r="G45" s="239"/>
      <c r="H45" s="234">
        <f ca="1">'Ent Quotas'!E8</f>
        <v>1.9833333333333334</v>
      </c>
      <c r="I45" s="234">
        <f ca="1">'Ent Quotas'!F8</f>
        <v>3.4</v>
      </c>
      <c r="J45" s="234">
        <f ca="1">'Ent Quotas'!G8</f>
        <v>4.666666666666667</v>
      </c>
      <c r="L45" s="238">
        <f ca="1">'Ent Quotas'!E9</f>
        <v>619.79166666666674</v>
      </c>
      <c r="M45" s="238">
        <f ca="1">'Ent Quotas'!F9</f>
        <v>1044.1666666666667</v>
      </c>
      <c r="N45" s="238">
        <f ca="1">'Ent Quotas'!G9</f>
        <v>1416.6666666666667</v>
      </c>
      <c r="O45" s="47"/>
      <c r="Q45" s="238">
        <f ca="1">'Ent Quotas'!E11</f>
        <v>570.13371492399642</v>
      </c>
      <c r="R45" s="238">
        <f ca="1">'Ent Quotas'!F11</f>
        <v>943.7571290883775</v>
      </c>
      <c r="S45" s="238">
        <f ca="1">'Ent Quotas'!G11</f>
        <v>1254.7950652992795</v>
      </c>
      <c r="T45" s="47"/>
      <c r="U45" s="239"/>
      <c r="V45" s="238">
        <f ca="1">'Ent Quotas'!E13</f>
        <v>566.14277891952838</v>
      </c>
      <c r="W45" s="238">
        <f ca="1">'Ent Quotas'!F13</f>
        <v>896.56927263395846</v>
      </c>
      <c r="X45" s="238">
        <f ca="1">'Ent Quotas'!G13</f>
        <v>1179.5073613813227</v>
      </c>
      <c r="Z45" s="239"/>
      <c r="AA45" s="321">
        <f t="shared" ref="AA45:AA51" ca="1" si="56">IFERROR(V45/L45,"")</f>
        <v>0.91344045002142382</v>
      </c>
      <c r="AB45" s="321">
        <f t="shared" ref="AB45:AB51" ca="1" si="57">IFERROR(W45/M45,"")</f>
        <v>0.85864575192398251</v>
      </c>
      <c r="AC45" s="321">
        <f t="shared" ref="AC45:AC51" ca="1" si="58">IFERROR(X45/N45,"")</f>
        <v>0.83259343156328658</v>
      </c>
      <c r="AD45" s="239"/>
      <c r="AE45" s="321">
        <f t="shared" ref="AE45:AE51" ca="1" si="59">IFERROR(V45/Q45,"")</f>
        <v>0.99299999999999988</v>
      </c>
      <c r="AF45" s="321">
        <f t="shared" ref="AF45:AF51" ca="1" si="60">IFERROR(W45/R45,"")</f>
        <v>0.94999999999999984</v>
      </c>
      <c r="AG45" s="321">
        <f t="shared" ref="AG45:AG51" ca="1" si="61">IFERROR(X45/S45,"")</f>
        <v>0.94</v>
      </c>
      <c r="AL45"/>
      <c r="AT45"/>
    </row>
    <row r="46" spans="2:46" x14ac:dyDescent="0.25">
      <c r="C46" t="s">
        <v>370</v>
      </c>
      <c r="D46" s="234">
        <f ca="1">'Ent Quotas'!E16</f>
        <v>5</v>
      </c>
      <c r="E46" s="234">
        <f ca="1">'Ent Quotas'!F16</f>
        <v>5</v>
      </c>
      <c r="F46" s="234">
        <f ca="1">'Ent Quotas'!G16</f>
        <v>5</v>
      </c>
      <c r="G46" s="239"/>
      <c r="H46" s="234">
        <f ca="1">'Ent Quotas'!E17</f>
        <v>2.6999999999999997</v>
      </c>
      <c r="I46" s="234">
        <f ca="1">'Ent Quotas'!F17</f>
        <v>3.8666666666666667</v>
      </c>
      <c r="J46" s="234">
        <f ca="1">'Ent Quotas'!G17</f>
        <v>4.5</v>
      </c>
      <c r="L46" s="241">
        <f ca="1">'Ent Quotas'!E18</f>
        <v>777.08333333333337</v>
      </c>
      <c r="M46" s="241">
        <f ca="1">'Ent Quotas'!F18</f>
        <v>1110.8333333333335</v>
      </c>
      <c r="N46" s="241">
        <f ca="1">'Ent Quotas'!G18</f>
        <v>1306.25</v>
      </c>
      <c r="O46" s="47"/>
      <c r="Q46" s="241">
        <f ca="1">'Ent Quotas'!E20</f>
        <v>715.02745941922888</v>
      </c>
      <c r="R46" s="241">
        <f ca="1">'Ent Quotas'!F20</f>
        <v>1003.8683353491399</v>
      </c>
      <c r="S46" s="241">
        <f ca="1">'Ent Quotas'!G20</f>
        <v>1156.7399072048584</v>
      </c>
      <c r="T46" s="47"/>
      <c r="U46" s="239"/>
      <c r="V46" s="241">
        <f ca="1">'Ent Quotas'!E22</f>
        <v>710.02226720329429</v>
      </c>
      <c r="W46" s="241">
        <f ca="1">'Ent Quotas'!F22</f>
        <v>953.67491858168285</v>
      </c>
      <c r="X46" s="241">
        <f ca="1">'Ent Quotas'!G22</f>
        <v>1087.3355127725667</v>
      </c>
      <c r="Z46" s="239"/>
      <c r="AA46" s="321">
        <f t="shared" ca="1" si="56"/>
        <v>0.91370157709807309</v>
      </c>
      <c r="AB46" s="321">
        <f t="shared" ca="1" si="57"/>
        <v>0.85852205723782393</v>
      </c>
      <c r="AC46" s="321">
        <f t="shared" ca="1" si="58"/>
        <v>0.83240996193115158</v>
      </c>
      <c r="AD46" s="239"/>
      <c r="AE46" s="321">
        <f t="shared" ca="1" si="59"/>
        <v>0.99299999999999999</v>
      </c>
      <c r="AF46" s="321">
        <f t="shared" ca="1" si="60"/>
        <v>0.95</v>
      </c>
      <c r="AG46" s="321">
        <f t="shared" ca="1" si="61"/>
        <v>0.94</v>
      </c>
      <c r="AL46"/>
      <c r="AT46"/>
    </row>
    <row r="47" spans="2:46" x14ac:dyDescent="0.25">
      <c r="C47" t="s">
        <v>287</v>
      </c>
      <c r="D47" s="234">
        <f ca="1">'Ent Quotas'!E25</f>
        <v>4</v>
      </c>
      <c r="E47" s="234">
        <f ca="1">'Ent Quotas'!F25</f>
        <v>5</v>
      </c>
      <c r="F47" s="234">
        <f ca="1">'Ent Quotas'!G25</f>
        <v>5</v>
      </c>
      <c r="G47" s="239"/>
      <c r="H47" s="234">
        <f ca="1">'Ent Quotas'!E26</f>
        <v>2</v>
      </c>
      <c r="I47" s="234">
        <f ca="1">'Ent Quotas'!F26</f>
        <v>1.1666666666666667</v>
      </c>
      <c r="J47" s="234">
        <f ca="1">'Ent Quotas'!G26</f>
        <v>2.5666666666666669</v>
      </c>
      <c r="L47" s="241">
        <f ca="1">'Ent Quotas'!E27</f>
        <v>625.00000000000034</v>
      </c>
      <c r="M47" s="241">
        <f ca="1">'Ent Quotas'!F27</f>
        <v>364.58333333333337</v>
      </c>
      <c r="N47" s="241">
        <f ca="1">'Ent Quotas'!G27</f>
        <v>802.08333333333337</v>
      </c>
      <c r="O47" s="47"/>
      <c r="Q47" s="241">
        <f ca="1">'Ent Quotas'!E29</f>
        <v>576.74146183384062</v>
      </c>
      <c r="R47" s="241">
        <f ca="1">'Ent Quotas'!F29</f>
        <v>329.7710602894507</v>
      </c>
      <c r="S47" s="241">
        <f ca="1">'Ent Quotas'!G29</f>
        <v>711.14939048178894</v>
      </c>
      <c r="T47" s="47"/>
      <c r="U47" s="239"/>
      <c r="V47" s="241">
        <f ca="1">'Ent Quotas'!E31</f>
        <v>572.70427160100371</v>
      </c>
      <c r="W47" s="241">
        <f ca="1">'Ent Quotas'!F31</f>
        <v>313.28250727497812</v>
      </c>
      <c r="X47" s="241">
        <f ca="1">'Ent Quotas'!G31</f>
        <v>668.48042705288162</v>
      </c>
      <c r="Z47" s="239"/>
      <c r="AA47" s="321">
        <f t="shared" ca="1" si="56"/>
        <v>0.91632683456160546</v>
      </c>
      <c r="AB47" s="321">
        <f t="shared" ca="1" si="57"/>
        <v>0.85928916281136847</v>
      </c>
      <c r="AC47" s="321">
        <f t="shared" ca="1" si="58"/>
        <v>0.83343014281917704</v>
      </c>
      <c r="AD47" s="239"/>
      <c r="AE47" s="321">
        <f t="shared" ca="1" si="59"/>
        <v>0.99299999999999999</v>
      </c>
      <c r="AF47" s="321">
        <f t="shared" ca="1" si="60"/>
        <v>0.94999999999999984</v>
      </c>
      <c r="AG47" s="321">
        <f t="shared" ca="1" si="61"/>
        <v>0.94000000000000006</v>
      </c>
      <c r="AL47"/>
      <c r="AT47"/>
    </row>
    <row r="48" spans="2:46" x14ac:dyDescent="0.25">
      <c r="C48" t="s">
        <v>19</v>
      </c>
      <c r="D48" s="234">
        <f ca="1">'Ent Quotas'!E34</f>
        <v>5</v>
      </c>
      <c r="E48" s="234">
        <f ca="1">'Ent Quotas'!F34</f>
        <v>5</v>
      </c>
      <c r="F48" s="234">
        <f ca="1">'Ent Quotas'!G34</f>
        <v>5</v>
      </c>
      <c r="G48" s="239"/>
      <c r="H48" s="234">
        <f ca="1">'Ent Quotas'!E35</f>
        <v>2.15</v>
      </c>
      <c r="I48" s="234">
        <f ca="1">'Ent Quotas'!F35</f>
        <v>3.9499999999999997</v>
      </c>
      <c r="J48" s="234">
        <f ca="1">'Ent Quotas'!G35</f>
        <v>4.95</v>
      </c>
      <c r="L48" s="241">
        <f ca="1">'Ent Quotas'!E36</f>
        <v>671.875</v>
      </c>
      <c r="M48" s="241">
        <f ca="1">'Ent Quotas'!F36</f>
        <v>1234.375</v>
      </c>
      <c r="N48" s="241">
        <f ca="1">'Ent Quotas'!G36</f>
        <v>1546.875</v>
      </c>
      <c r="O48" s="47"/>
      <c r="Q48" s="241">
        <f ca="1">'Ent Quotas'!E38</f>
        <v>616.87754680225555</v>
      </c>
      <c r="R48" s="241">
        <f ca="1">'Ent Quotas'!F38</f>
        <v>1115.8594739945838</v>
      </c>
      <c r="S48" s="241">
        <f ca="1">'Ent Quotas'!G38</f>
        <v>1369.6573272981352</v>
      </c>
      <c r="T48" s="47"/>
      <c r="U48" s="239"/>
      <c r="V48" s="241">
        <f ca="1">'Ent Quotas'!E40</f>
        <v>612.55940397463974</v>
      </c>
      <c r="W48" s="241">
        <f ca="1">'Ent Quotas'!F40</f>
        <v>1060.0665002948544</v>
      </c>
      <c r="X48" s="241">
        <f ca="1">'Ent Quotas'!G40</f>
        <v>1287.477887660247</v>
      </c>
      <c r="Z48" s="239"/>
      <c r="AA48" s="321">
        <f t="shared" ca="1" si="56"/>
        <v>0.91171632219481258</v>
      </c>
      <c r="AB48" s="321">
        <f t="shared" ca="1" si="57"/>
        <v>0.85878805087178078</v>
      </c>
      <c r="AC48" s="321">
        <f t="shared" ca="1" si="58"/>
        <v>0.83230893747733137</v>
      </c>
      <c r="AD48" s="239"/>
      <c r="AE48" s="321">
        <f t="shared" ca="1" si="59"/>
        <v>0.99299999999999999</v>
      </c>
      <c r="AF48" s="321">
        <f t="shared" ca="1" si="60"/>
        <v>0.94999999999999984</v>
      </c>
      <c r="AG48" s="321">
        <f t="shared" ca="1" si="61"/>
        <v>0.94</v>
      </c>
      <c r="AL48"/>
      <c r="AT48"/>
    </row>
    <row r="49" spans="2:46" x14ac:dyDescent="0.25">
      <c r="C49" t="s">
        <v>18</v>
      </c>
      <c r="D49" s="234">
        <f ca="1">'Ent Quotas'!E43</f>
        <v>6</v>
      </c>
      <c r="E49" s="234">
        <f ca="1">'Ent Quotas'!F43</f>
        <v>6</v>
      </c>
      <c r="F49" s="234">
        <f ca="1">'Ent Quotas'!G43</f>
        <v>6</v>
      </c>
      <c r="G49" s="239"/>
      <c r="H49" s="234">
        <f ca="1">'Ent Quotas'!E44</f>
        <v>4.5</v>
      </c>
      <c r="I49" s="234">
        <f ca="1">'Ent Quotas'!F44</f>
        <v>5.0333333333333332</v>
      </c>
      <c r="J49" s="234">
        <f ca="1">'Ent Quotas'!G44</f>
        <v>5.45</v>
      </c>
      <c r="L49" s="241">
        <f ca="1">'Ent Quotas'!E45</f>
        <v>1381.2500000000002</v>
      </c>
      <c r="M49" s="241">
        <f ca="1">'Ent Quotas'!F45</f>
        <v>1525.416666666667</v>
      </c>
      <c r="N49" s="241">
        <f ca="1">'Ent Quotas'!G45</f>
        <v>1655.6250000000005</v>
      </c>
      <c r="O49" s="47"/>
      <c r="Q49" s="241">
        <f ca="1">'Ent Quotas'!E47</f>
        <v>1273.9510054668795</v>
      </c>
      <c r="R49" s="241">
        <f ca="1">'Ent Quotas'!F47</f>
        <v>1377.8863390938368</v>
      </c>
      <c r="S49" s="241">
        <f ca="1">'Ent Quotas'!G47</f>
        <v>1466.1724314646983</v>
      </c>
      <c r="T49" s="47"/>
      <c r="U49" s="239"/>
      <c r="V49" s="241">
        <f ca="1">'Ent Quotas'!E49</f>
        <v>1265.0333484286114</v>
      </c>
      <c r="W49" s="241">
        <f ca="1">'Ent Quotas'!F49</f>
        <v>1308.9920221391449</v>
      </c>
      <c r="X49" s="241">
        <f ca="1">'Ent Quotas'!G49</f>
        <v>1378.2020855768162</v>
      </c>
      <c r="Z49" s="239"/>
      <c r="AA49" s="321">
        <f t="shared" ca="1" si="56"/>
        <v>0.91586124773112121</v>
      </c>
      <c r="AB49" s="321">
        <f t="shared" ca="1" si="57"/>
        <v>0.85812096507346269</v>
      </c>
      <c r="AC49" s="321">
        <f t="shared" ca="1" si="58"/>
        <v>0.83243614077874872</v>
      </c>
      <c r="AD49" s="239"/>
      <c r="AE49" s="321">
        <f t="shared" ca="1" si="59"/>
        <v>0.9930000000000001</v>
      </c>
      <c r="AF49" s="321">
        <f t="shared" ca="1" si="60"/>
        <v>0.95</v>
      </c>
      <c r="AG49" s="321">
        <f t="shared" ca="1" si="61"/>
        <v>0.93999999999999984</v>
      </c>
      <c r="AL49"/>
      <c r="AT49"/>
    </row>
    <row r="50" spans="2:46" x14ac:dyDescent="0.25">
      <c r="C50" t="s">
        <v>31</v>
      </c>
      <c r="D50" s="235">
        <f ca="1">'Ent Quotas'!E52</f>
        <v>4</v>
      </c>
      <c r="E50" s="235">
        <f ca="1">'Ent Quotas'!F52</f>
        <v>5</v>
      </c>
      <c r="F50" s="235">
        <f ca="1">'Ent Quotas'!G52</f>
        <v>5</v>
      </c>
      <c r="G50" s="239"/>
      <c r="H50" s="235">
        <f ca="1">'Ent Quotas'!E53</f>
        <v>2</v>
      </c>
      <c r="I50" s="235">
        <f ca="1">'Ent Quotas'!F53</f>
        <v>2.4499999999999997</v>
      </c>
      <c r="J50" s="235">
        <f ca="1">'Ent Quotas'!G53</f>
        <v>3.7000000000000006</v>
      </c>
      <c r="L50" s="242">
        <f ca="1">'Ent Quotas'!E54</f>
        <v>575</v>
      </c>
      <c r="M50" s="242">
        <f ca="1">'Ent Quotas'!F54</f>
        <v>693.125</v>
      </c>
      <c r="N50" s="242">
        <f ca="1">'Ent Quotas'!G54</f>
        <v>1039.5833333333335</v>
      </c>
      <c r="O50" s="47"/>
      <c r="Q50" s="242">
        <f ca="1">'Ent Quotas'!E56</f>
        <v>530.60214488713314</v>
      </c>
      <c r="R50" s="242">
        <f ca="1">'Ent Quotas'!F56</f>
        <v>626.35766218461231</v>
      </c>
      <c r="S50" s="242">
        <f ca="1">'Ent Quotas'!G56</f>
        <v>921.06921158457328</v>
      </c>
      <c r="T50" s="47"/>
      <c r="U50" s="239"/>
      <c r="V50" s="242">
        <f ca="1">'Ent Quotas'!E58</f>
        <v>526.88792987292322</v>
      </c>
      <c r="W50" s="242">
        <f ca="1">'Ent Quotas'!F58</f>
        <v>595.03977907538172</v>
      </c>
      <c r="X50" s="242">
        <f ca="1">'Ent Quotas'!G58</f>
        <v>865.8050588894987</v>
      </c>
      <c r="Z50" s="239"/>
      <c r="AA50" s="333">
        <f t="shared" ca="1" si="56"/>
        <v>0.91632683456160557</v>
      </c>
      <c r="AB50" s="333">
        <f t="shared" ca="1" si="57"/>
        <v>0.85848840984725949</v>
      </c>
      <c r="AC50" s="333">
        <f t="shared" ca="1" si="58"/>
        <v>0.83283853360112092</v>
      </c>
      <c r="AD50" s="239"/>
      <c r="AE50" s="333">
        <f t="shared" ca="1" si="59"/>
        <v>0.99299999999999999</v>
      </c>
      <c r="AF50" s="333">
        <f t="shared" ca="1" si="60"/>
        <v>0.95000000000000007</v>
      </c>
      <c r="AG50" s="333">
        <f t="shared" ca="1" si="61"/>
        <v>0.93999999999999984</v>
      </c>
      <c r="AL50"/>
      <c r="AT50"/>
    </row>
    <row r="51" spans="2:46" x14ac:dyDescent="0.25">
      <c r="B51" s="5" t="s">
        <v>364</v>
      </c>
      <c r="D51" s="236">
        <f ca="1">SUM(D45:D50)</f>
        <v>29</v>
      </c>
      <c r="E51" s="236">
        <f t="shared" ref="E51:F51" ca="1" si="62">SUM(E45:E50)</f>
        <v>31</v>
      </c>
      <c r="F51" s="236">
        <f t="shared" ca="1" si="62"/>
        <v>31</v>
      </c>
      <c r="G51" s="239"/>
      <c r="H51" s="236">
        <f ca="1">SUM(H45:H50)</f>
        <v>15.333333333333334</v>
      </c>
      <c r="I51" s="236">
        <f t="shared" ref="I51:J51" ca="1" si="63">SUM(I45:I50)</f>
        <v>19.866666666666664</v>
      </c>
      <c r="J51" s="236">
        <f t="shared" ca="1" si="63"/>
        <v>25.833333333333332</v>
      </c>
      <c r="L51" s="237">
        <f ca="1">SUM(L45:L50)</f>
        <v>4650.0000000000009</v>
      </c>
      <c r="M51" s="237">
        <f t="shared" ref="M51:N51" ca="1" si="64">SUM(M45:M50)</f>
        <v>5972.5</v>
      </c>
      <c r="N51" s="237">
        <f t="shared" ca="1" si="64"/>
        <v>7767.0833333333339</v>
      </c>
      <c r="O51" s="47">
        <f ca="1">SUM(L51:N51)-'Ent Quotas'!C65</f>
        <v>0</v>
      </c>
      <c r="Q51" s="237">
        <f ca="1">SUM(Q45:Q50)</f>
        <v>4283.3333333333339</v>
      </c>
      <c r="R51" s="237">
        <f t="shared" ref="R51:S51" ca="1" si="65">SUM(R45:R50)</f>
        <v>5397.5000000000009</v>
      </c>
      <c r="S51" s="237">
        <f t="shared" ca="1" si="65"/>
        <v>6879.583333333333</v>
      </c>
      <c r="T51" s="47">
        <f ca="1">SUM(Q51:S51)-'Ent Quotas'!C67</f>
        <v>0</v>
      </c>
      <c r="U51" s="240"/>
      <c r="V51" s="237">
        <f ca="1">SUM(V45:V50)</f>
        <v>4253.3500000000013</v>
      </c>
      <c r="W51" s="237">
        <f t="shared" ref="W51:X51" ca="1" si="66">SUM(W45:W50)</f>
        <v>5127.625</v>
      </c>
      <c r="X51" s="237">
        <f t="shared" ca="1" si="66"/>
        <v>6466.8083333333325</v>
      </c>
      <c r="Y51" s="47">
        <f ca="1">SUM(V51:X51)-'Ent Quotas'!C69</f>
        <v>0</v>
      </c>
      <c r="Z51" s="240"/>
      <c r="AA51" s="291">
        <f t="shared" ca="1" si="56"/>
        <v>0.91469892473118286</v>
      </c>
      <c r="AB51" s="291">
        <f t="shared" ca="1" si="57"/>
        <v>0.85853913771452495</v>
      </c>
      <c r="AC51" s="291">
        <f t="shared" ca="1" si="58"/>
        <v>0.83259159916313485</v>
      </c>
      <c r="AD51" s="240"/>
      <c r="AE51" s="291">
        <f t="shared" ca="1" si="59"/>
        <v>0.9930000000000001</v>
      </c>
      <c r="AF51" s="291">
        <f t="shared" ca="1" si="60"/>
        <v>0.94999999999999984</v>
      </c>
      <c r="AG51" s="291">
        <f t="shared" ca="1" si="61"/>
        <v>0.94</v>
      </c>
      <c r="AL51"/>
      <c r="AT51"/>
    </row>
    <row r="52" spans="2:46" x14ac:dyDescent="0.25">
      <c r="G52" s="239"/>
      <c r="H52" s="234"/>
      <c r="I52" s="234"/>
      <c r="J52" s="234"/>
      <c r="L52" s="234"/>
      <c r="M52" s="234"/>
      <c r="N52" s="234"/>
      <c r="O52" s="47"/>
      <c r="Q52" s="234"/>
      <c r="R52" s="234"/>
      <c r="S52" s="234"/>
      <c r="T52" s="47"/>
      <c r="U52" s="239"/>
      <c r="V52" s="234"/>
      <c r="W52" s="234"/>
      <c r="X52" s="234"/>
      <c r="Z52" s="239"/>
      <c r="AA52" s="234"/>
      <c r="AB52" s="234"/>
      <c r="AC52" s="234"/>
      <c r="AD52" s="239"/>
      <c r="AE52" s="234"/>
      <c r="AF52" s="234"/>
      <c r="AG52" s="234"/>
      <c r="AL52"/>
      <c r="AT52"/>
    </row>
    <row r="53" spans="2:46" x14ac:dyDescent="0.25">
      <c r="B53" t="s">
        <v>371</v>
      </c>
      <c r="D53" s="234"/>
      <c r="E53" s="234"/>
      <c r="F53" s="234"/>
      <c r="G53" s="239"/>
      <c r="H53" s="234"/>
      <c r="I53" s="234"/>
      <c r="J53" s="234"/>
      <c r="L53" s="234"/>
      <c r="M53" s="234"/>
      <c r="N53" s="234"/>
      <c r="O53" s="47"/>
      <c r="Q53" s="234"/>
      <c r="R53" s="234"/>
      <c r="S53" s="234"/>
      <c r="T53" s="47"/>
      <c r="U53" s="239"/>
      <c r="V53" s="234"/>
      <c r="W53" s="234"/>
      <c r="X53" s="234"/>
      <c r="Z53" s="239"/>
      <c r="AA53" s="234"/>
      <c r="AB53" s="234"/>
      <c r="AC53" s="234"/>
      <c r="AD53" s="239"/>
      <c r="AE53" s="234"/>
      <c r="AF53" s="234"/>
      <c r="AG53" s="234"/>
      <c r="AL53"/>
      <c r="AT53"/>
    </row>
    <row r="54" spans="2:46" x14ac:dyDescent="0.25">
      <c r="C54" t="s">
        <v>15</v>
      </c>
      <c r="D54" s="234">
        <f ca="1">'SS Quotas'!E7</f>
        <v>6</v>
      </c>
      <c r="E54" s="234">
        <f ca="1">'SS Quotas'!F7</f>
        <v>6</v>
      </c>
      <c r="F54" s="234">
        <f ca="1">'SS Quotas'!G7</f>
        <v>6</v>
      </c>
      <c r="G54" s="239"/>
      <c r="H54" s="234">
        <f ca="1">'SS Quotas'!E8</f>
        <v>4.833333333333333</v>
      </c>
      <c r="I54" s="234">
        <f ca="1">'SS Quotas'!F8</f>
        <v>6</v>
      </c>
      <c r="J54" s="234">
        <f ca="1">'SS Quotas'!G8</f>
        <v>6</v>
      </c>
      <c r="L54" s="316">
        <f ca="1">'SS Quotas'!E9</f>
        <v>527.5</v>
      </c>
      <c r="M54" s="316">
        <f ca="1">'SS Quotas'!F9</f>
        <v>650</v>
      </c>
      <c r="N54" s="316">
        <f ca="1">'SS Quotas'!G9</f>
        <v>650</v>
      </c>
      <c r="O54" s="47"/>
      <c r="Q54" s="316">
        <f ca="1">'SS Quotas'!E11</f>
        <v>527.5</v>
      </c>
      <c r="R54" s="316">
        <f ca="1">'SS Quotas'!F11</f>
        <v>613.64839363761587</v>
      </c>
      <c r="S54" s="316">
        <f ca="1">'SS Quotas'!G11</f>
        <v>618.31301674793303</v>
      </c>
      <c r="T54" s="47"/>
      <c r="U54" s="239"/>
      <c r="V54" s="216">
        <f ca="1">'SS Quotas'!E13</f>
        <v>521.69749999999999</v>
      </c>
      <c r="W54" s="216">
        <f ca="1">'SS Quotas'!F13</f>
        <v>577.81132744917909</v>
      </c>
      <c r="X54" s="216">
        <f ca="1">'SS Quotas'!G13</f>
        <v>609.03832149671405</v>
      </c>
      <c r="Z54" s="239"/>
      <c r="AA54" s="289">
        <f t="shared" ref="AA54:AA57" ca="1" si="67">IFERROR(V54/L54,"")</f>
        <v>0.98899999999999999</v>
      </c>
      <c r="AB54" s="289">
        <f t="shared" ref="AB54:AB57" ca="1" si="68">IFERROR(W54/M54,"")</f>
        <v>0.88894050376796785</v>
      </c>
      <c r="AC54" s="289">
        <f t="shared" ref="AC54:AC57" ca="1" si="69">IFERROR(X54/N54,"")</f>
        <v>0.93698203307186778</v>
      </c>
      <c r="AD54" s="239"/>
      <c r="AE54" s="289">
        <f t="shared" ref="AE54:AE57" ca="1" si="70">IFERROR(V54/Q54,"")</f>
        <v>0.98899999999999999</v>
      </c>
      <c r="AF54" s="289">
        <f t="shared" ref="AF54:AF57" ca="1" si="71">IFERROR(W54/R54,"")</f>
        <v>0.94159999999999999</v>
      </c>
      <c r="AG54" s="289">
        <f t="shared" ref="AG54:AG57" ca="1" si="72">IFERROR(X54/S54,"")</f>
        <v>0.98499999999999999</v>
      </c>
      <c r="AL54"/>
      <c r="AT54"/>
    </row>
    <row r="55" spans="2:46" x14ac:dyDescent="0.25">
      <c r="C55" t="s">
        <v>275</v>
      </c>
      <c r="D55" s="234">
        <f ca="1">'SS Quotas'!E16</f>
        <v>0</v>
      </c>
      <c r="E55" s="234">
        <f ca="1">'SS Quotas'!F16</f>
        <v>2</v>
      </c>
      <c r="F55" s="234">
        <f ca="1">'SS Quotas'!G16</f>
        <v>4</v>
      </c>
      <c r="G55" s="239"/>
      <c r="H55" s="234">
        <f ca="1">'SS Quotas'!E17</f>
        <v>0</v>
      </c>
      <c r="I55" s="234">
        <f ca="1">'SS Quotas'!F17</f>
        <v>0.33333333333333331</v>
      </c>
      <c r="J55" s="234">
        <f ca="1">'SS Quotas'!G17</f>
        <v>2.3333333333333335</v>
      </c>
      <c r="L55" s="241">
        <f ca="1">'SS Quotas'!E18</f>
        <v>0</v>
      </c>
      <c r="M55" s="241">
        <f ca="1">'SS Quotas'!F18</f>
        <v>35</v>
      </c>
      <c r="N55" s="241">
        <f ca="1">'SS Quotas'!G18</f>
        <v>245</v>
      </c>
      <c r="O55" s="47"/>
      <c r="Q55" s="241">
        <f ca="1">'SS Quotas'!E20</f>
        <v>0</v>
      </c>
      <c r="R55" s="241">
        <f ca="1">'SS Quotas'!F20</f>
        <v>33.176178660049629</v>
      </c>
      <c r="S55" s="241">
        <f ca="1">'SS Quotas'!G20</f>
        <v>233.11098155607377</v>
      </c>
      <c r="T55" s="47"/>
      <c r="U55" s="239"/>
      <c r="V55" s="241">
        <f ca="1">'SS Quotas'!E22</f>
        <v>0</v>
      </c>
      <c r="W55" s="241">
        <f ca="1">'SS Quotas'!F22</f>
        <v>31.238689826302735</v>
      </c>
      <c r="X55" s="241">
        <f ca="1">'SS Quotas'!G22</f>
        <v>229.61431683273267</v>
      </c>
      <c r="Z55" s="239"/>
      <c r="AA55" s="289" t="str">
        <f t="shared" ca="1" si="67"/>
        <v/>
      </c>
      <c r="AB55" s="289">
        <f t="shared" ca="1" si="68"/>
        <v>0.89253399503722097</v>
      </c>
      <c r="AC55" s="289">
        <f t="shared" ca="1" si="69"/>
        <v>0.93720129319482726</v>
      </c>
      <c r="AD55" s="239"/>
      <c r="AE55" s="289" t="str">
        <f t="shared" ca="1" si="70"/>
        <v/>
      </c>
      <c r="AF55" s="289">
        <f t="shared" ca="1" si="71"/>
        <v>0.9416000000000001</v>
      </c>
      <c r="AG55" s="289">
        <f t="shared" ca="1" si="72"/>
        <v>0.98499999999999999</v>
      </c>
      <c r="AL55"/>
      <c r="AT55"/>
    </row>
    <row r="56" spans="2:46" x14ac:dyDescent="0.25">
      <c r="C56" t="s">
        <v>276</v>
      </c>
      <c r="D56" s="235">
        <f ca="1">'SS Quotas'!E25</f>
        <v>7</v>
      </c>
      <c r="E56" s="235">
        <f ca="1">'SS Quotas'!F25</f>
        <v>7</v>
      </c>
      <c r="F56" s="235">
        <f ca="1">'SS Quotas'!G25</f>
        <v>7</v>
      </c>
      <c r="G56" s="241"/>
      <c r="H56" s="235">
        <f ca="1">'SS Quotas'!E26</f>
        <v>5</v>
      </c>
      <c r="I56" s="235">
        <f ca="1">'SS Quotas'!F26</f>
        <v>6.666666666666667</v>
      </c>
      <c r="J56" s="235">
        <f ca="1">'SS Quotas'!G26</f>
        <v>7</v>
      </c>
      <c r="K56" s="181"/>
      <c r="L56" s="242">
        <f ca="1">'SS Quotas'!E27</f>
        <v>900</v>
      </c>
      <c r="M56" s="242">
        <f ca="1">'SS Quotas'!F27</f>
        <v>1200</v>
      </c>
      <c r="N56" s="242">
        <f ca="1">'SS Quotas'!G27</f>
        <v>1260</v>
      </c>
      <c r="O56" s="47"/>
      <c r="P56" s="181"/>
      <c r="Q56" s="242">
        <f ca="1">'SS Quotas'!E29</f>
        <v>900</v>
      </c>
      <c r="R56" s="242">
        <f ca="1">'SS Quotas'!F29</f>
        <v>1133.1754277023344</v>
      </c>
      <c r="S56" s="242">
        <f ca="1">'SS Quotas'!G29</f>
        <v>1198.5760016959932</v>
      </c>
      <c r="T56" s="47"/>
      <c r="U56" s="241"/>
      <c r="V56" s="242">
        <f ca="1">'SS Quotas'!E31</f>
        <v>890.09999999999991</v>
      </c>
      <c r="W56" s="242">
        <f ca="1">'SS Quotas'!F31</f>
        <v>1066.9979827245184</v>
      </c>
      <c r="X56" s="242">
        <f ca="1">'SS Quotas'!G31</f>
        <v>1180.5973616705533</v>
      </c>
      <c r="Y56" s="167"/>
      <c r="Z56" s="241"/>
      <c r="AA56" s="290">
        <f t="shared" ca="1" si="67"/>
        <v>0.98899999999999988</v>
      </c>
      <c r="AB56" s="290">
        <f t="shared" ca="1" si="68"/>
        <v>0.88916498560376533</v>
      </c>
      <c r="AC56" s="290">
        <f t="shared" ca="1" si="69"/>
        <v>0.93698203307186767</v>
      </c>
      <c r="AD56" s="241"/>
      <c r="AE56" s="290">
        <f t="shared" ca="1" si="70"/>
        <v>0.98899999999999988</v>
      </c>
      <c r="AF56" s="290">
        <f t="shared" ca="1" si="71"/>
        <v>0.94160000000000021</v>
      </c>
      <c r="AG56" s="290">
        <f t="shared" ca="1" si="72"/>
        <v>0.98499999999999999</v>
      </c>
      <c r="AL56"/>
      <c r="AT56"/>
    </row>
    <row r="57" spans="2:46" x14ac:dyDescent="0.25">
      <c r="B57" s="5" t="s">
        <v>367</v>
      </c>
      <c r="D57" s="236">
        <f ca="1">SUM(D54:D56)</f>
        <v>13</v>
      </c>
      <c r="E57" s="236">
        <f ca="1">SUM(E54:E56)</f>
        <v>15</v>
      </c>
      <c r="F57" s="236">
        <f ca="1">SUM(F54:F56)</f>
        <v>17</v>
      </c>
      <c r="G57" s="239"/>
      <c r="H57" s="236">
        <f ca="1">SUM(H54:H56)</f>
        <v>9.8333333333333321</v>
      </c>
      <c r="I57" s="236">
        <f ca="1">SUM(I54:I56)</f>
        <v>13</v>
      </c>
      <c r="J57" s="236">
        <f ca="1">SUM(J54:J56)</f>
        <v>15.333333333333334</v>
      </c>
      <c r="L57" s="237">
        <f ca="1">SUM(L54:L56)</f>
        <v>1427.5</v>
      </c>
      <c r="M57" s="237">
        <f t="shared" ref="M57:N57" ca="1" si="73">SUM(M54:M56)</f>
        <v>1885</v>
      </c>
      <c r="N57" s="237">
        <f t="shared" ca="1" si="73"/>
        <v>2155</v>
      </c>
      <c r="O57" s="47">
        <f ca="1">SUM(L57:N57)-'SS Quotas'!C47</f>
        <v>0</v>
      </c>
      <c r="Q57" s="237">
        <f ca="1">SUM(Q54:Q56)</f>
        <v>1427.5</v>
      </c>
      <c r="R57" s="237">
        <f ca="1">SUM(R54:R56)</f>
        <v>1780</v>
      </c>
      <c r="S57" s="237">
        <f ca="1">SUM(S54:S56)</f>
        <v>2050</v>
      </c>
      <c r="T57" s="47">
        <f ca="1">SUM(Q57:S57)-'SS Quotas'!C49</f>
        <v>0</v>
      </c>
      <c r="U57" s="240"/>
      <c r="V57" s="237">
        <f ca="1">SUM(V54:V56)</f>
        <v>1411.7974999999999</v>
      </c>
      <c r="W57" s="237">
        <f ca="1">SUM(W54:W56)</f>
        <v>1676.0480000000002</v>
      </c>
      <c r="X57" s="237">
        <f ca="1">SUM(X54:X56)</f>
        <v>2019.25</v>
      </c>
      <c r="Y57" s="47">
        <f ca="1">SUM(V57:X57)-'SS Quotas'!C51</f>
        <v>0</v>
      </c>
      <c r="Z57" s="240"/>
      <c r="AA57" s="291">
        <f t="shared" ca="1" si="67"/>
        <v>0.98899999999999988</v>
      </c>
      <c r="AB57" s="291">
        <f t="shared" ca="1" si="68"/>
        <v>0.88915013262599485</v>
      </c>
      <c r="AC57" s="291">
        <f t="shared" ca="1" si="69"/>
        <v>0.93700696055684451</v>
      </c>
      <c r="AD57" s="240"/>
      <c r="AE57" s="291">
        <f t="shared" ca="1" si="70"/>
        <v>0.98899999999999988</v>
      </c>
      <c r="AF57" s="291">
        <f t="shared" ca="1" si="71"/>
        <v>0.9416000000000001</v>
      </c>
      <c r="AG57" s="291">
        <f t="shared" ca="1" si="72"/>
        <v>0.98499999999999999</v>
      </c>
      <c r="AL57"/>
      <c r="AT57"/>
    </row>
    <row r="58" spans="2:46" x14ac:dyDescent="0.25">
      <c r="O58" s="47"/>
      <c r="T58" s="47"/>
      <c r="AL58"/>
      <c r="AT58"/>
    </row>
    <row r="59" spans="2:46" x14ac:dyDescent="0.25">
      <c r="B59" s="3" t="s">
        <v>16</v>
      </c>
      <c r="O59" s="47"/>
      <c r="T59" s="47"/>
      <c r="AL59"/>
      <c r="AT59"/>
    </row>
    <row r="60" spans="2:46" ht="17.25" x14ac:dyDescent="0.25">
      <c r="B60" t="s">
        <v>478</v>
      </c>
      <c r="O60" s="47"/>
      <c r="T60" s="47"/>
      <c r="AL60"/>
      <c r="AT60"/>
    </row>
    <row r="61" spans="2:46" x14ac:dyDescent="0.25">
      <c r="C61" t="s">
        <v>14</v>
      </c>
      <c r="D61" s="232"/>
      <c r="E61" s="232"/>
      <c r="F61" s="232"/>
      <c r="H61" s="232"/>
      <c r="I61" s="232"/>
      <c r="J61" s="232"/>
      <c r="L61" s="232"/>
      <c r="M61" s="232"/>
      <c r="N61" s="232"/>
      <c r="O61" s="47"/>
      <c r="Q61" s="27">
        <f>'QoS Summ'!D12</f>
        <v>941.66666666666674</v>
      </c>
      <c r="R61" s="27">
        <f>'QoS Summ'!E12</f>
        <v>1329.1666666666665</v>
      </c>
      <c r="S61" s="27">
        <f>'QoS Summ'!F12</f>
        <v>1812.4999999999995</v>
      </c>
      <c r="T61" s="47"/>
      <c r="V61" s="27">
        <f>Targets!J11*$AJ61</f>
        <v>869.89</v>
      </c>
      <c r="W61" s="27">
        <f>Targets!K11*$AJ61</f>
        <v>1117.155</v>
      </c>
      <c r="X61" s="27">
        <f>Targets!L11*$AJ61</f>
        <v>1721.0374999999999</v>
      </c>
      <c r="AA61" s="232"/>
      <c r="AB61" s="232"/>
      <c r="AC61" s="232"/>
      <c r="AE61" s="289">
        <f t="shared" ref="AE61" si="74">IFERROR(V61/Q61,"")</f>
        <v>0.92377699115044243</v>
      </c>
      <c r="AF61" s="289">
        <f t="shared" ref="AF61" si="75">IFERROR(W61/R61,"")</f>
        <v>0.84049278996865207</v>
      </c>
      <c r="AG61" s="289">
        <f t="shared" ref="AG61" si="76">IFERROR(X61/S61,"")</f>
        <v>0.94953793103448292</v>
      </c>
      <c r="AJ61" s="376">
        <v>1.02</v>
      </c>
      <c r="AK61" s="245" t="s">
        <v>477</v>
      </c>
      <c r="AL61"/>
      <c r="AT61"/>
    </row>
    <row r="62" spans="2:46" x14ac:dyDescent="0.25">
      <c r="O62" s="47"/>
      <c r="T62" s="47"/>
      <c r="AL62"/>
      <c r="AT62"/>
    </row>
    <row r="63" spans="2:46" x14ac:dyDescent="0.25">
      <c r="B63" t="s">
        <v>12</v>
      </c>
      <c r="O63" s="47"/>
      <c r="T63" s="47"/>
      <c r="AL63"/>
      <c r="AT63"/>
    </row>
    <row r="64" spans="2:46" x14ac:dyDescent="0.25">
      <c r="C64" t="s">
        <v>10</v>
      </c>
      <c r="D64" s="232"/>
      <c r="E64" s="232"/>
      <c r="F64" s="232"/>
      <c r="H64" s="232"/>
      <c r="I64" s="232"/>
      <c r="J64" s="232"/>
      <c r="L64" s="232"/>
      <c r="M64" s="232"/>
      <c r="N64" s="232"/>
      <c r="O64" s="47"/>
      <c r="Q64" s="27">
        <f>'QoS Summ'!D13</f>
        <v>115.62500000000001</v>
      </c>
      <c r="R64" s="27">
        <f>'QoS Summ'!E13</f>
        <v>627.08333333333337</v>
      </c>
      <c r="S64" s="27">
        <f>'QoS Summ'!F13</f>
        <v>837.5</v>
      </c>
      <c r="T64" s="47"/>
      <c r="V64" s="27">
        <f>Q64</f>
        <v>115.62500000000001</v>
      </c>
      <c r="W64" s="27">
        <f>AR15*$AJ64</f>
        <v>638.82000000000005</v>
      </c>
      <c r="X64" s="27">
        <f>AS15*$AJ64</f>
        <v>792.61</v>
      </c>
      <c r="AA64" s="232"/>
      <c r="AB64" s="232"/>
      <c r="AC64" s="232"/>
      <c r="AE64" s="289">
        <f t="shared" ref="AE64" si="77">IFERROR(V64/Q64,"")</f>
        <v>1</v>
      </c>
      <c r="AF64" s="289">
        <f t="shared" ref="AF64" si="78">IFERROR(W64/R64,"")</f>
        <v>1.0187162790697675</v>
      </c>
      <c r="AG64" s="289">
        <f t="shared" ref="AG64" si="79">IFERROR(X64/S64,"")</f>
        <v>0.94640000000000002</v>
      </c>
      <c r="AJ64" s="376">
        <v>1.04</v>
      </c>
      <c r="AK64" s="245" t="s">
        <v>477</v>
      </c>
      <c r="AL64"/>
      <c r="AT64"/>
    </row>
    <row r="65" spans="2:50" x14ac:dyDescent="0.25">
      <c r="C65" t="s">
        <v>479</v>
      </c>
      <c r="D65" s="232"/>
      <c r="E65" s="232"/>
      <c r="F65" s="232"/>
      <c r="H65" s="232"/>
      <c r="I65" s="232"/>
      <c r="J65" s="232"/>
      <c r="L65" s="232"/>
      <c r="M65" s="232"/>
      <c r="N65" s="232"/>
      <c r="O65" s="47"/>
      <c r="Q65" s="27">
        <f>SUM('FY22 Overlay'!AJ2:AJ6)/1000</f>
        <v>53.124999999999993</v>
      </c>
      <c r="R65" s="27">
        <f>SUM('FY22 Overlay'!AK2:AK6)/1000</f>
        <v>289.58333333333326</v>
      </c>
      <c r="S65" s="27">
        <f>SUM('FY22 Overlay'!AL2:AL6)/1000</f>
        <v>387.5</v>
      </c>
      <c r="T65" s="47"/>
      <c r="V65" s="27">
        <f>V64/Q64*Q65</f>
        <v>53.124999999999993</v>
      </c>
      <c r="W65" s="27">
        <f>W64/R64*R65</f>
        <v>295.00325581395344</v>
      </c>
      <c r="X65" s="27">
        <f>X64/S64*S65</f>
        <v>366.73</v>
      </c>
      <c r="AA65" s="232"/>
      <c r="AB65" s="232"/>
      <c r="AC65" s="232"/>
      <c r="AE65" s="289">
        <f t="shared" ref="AE65" si="80">IFERROR(V65/Q65,"")</f>
        <v>1</v>
      </c>
      <c r="AF65" s="289">
        <f>IFERROR(W65/R65,"")</f>
        <v>1.0187162790697675</v>
      </c>
      <c r="AG65" s="289">
        <f>IFERROR(X65/S65,"")</f>
        <v>0.94640000000000002</v>
      </c>
      <c r="AJ65" s="245"/>
      <c r="AK65" s="245"/>
      <c r="AL65"/>
      <c r="AT65"/>
    </row>
    <row r="66" spans="2:50" x14ac:dyDescent="0.25">
      <c r="O66" s="47"/>
      <c r="T66" s="47"/>
      <c r="AL66"/>
      <c r="AT66"/>
    </row>
    <row r="67" spans="2:50" x14ac:dyDescent="0.25">
      <c r="B67" t="s">
        <v>9</v>
      </c>
      <c r="O67" s="47"/>
      <c r="T67" s="47"/>
      <c r="AL67"/>
      <c r="AT67"/>
    </row>
    <row r="68" spans="2:50" x14ac:dyDescent="0.25">
      <c r="C68" t="s">
        <v>8</v>
      </c>
      <c r="D68" s="232"/>
      <c r="E68" s="232"/>
      <c r="F68" s="232"/>
      <c r="H68" s="232"/>
      <c r="I68" s="232"/>
      <c r="J68" s="232"/>
      <c r="L68" s="232"/>
      <c r="M68" s="232"/>
      <c r="N68" s="232"/>
      <c r="O68" s="47"/>
      <c r="Q68" s="27">
        <f>'QoS Summ'!D14</f>
        <v>123.95833333333334</v>
      </c>
      <c r="R68" s="27">
        <f>'QoS Summ'!E14</f>
        <v>635.41666666666674</v>
      </c>
      <c r="S68" s="27">
        <f>'QoS Summ'!F14</f>
        <v>837.5</v>
      </c>
      <c r="T68" s="47"/>
      <c r="V68" s="27">
        <f>Targets!J13*$AJ68</f>
        <v>82.918333333333337</v>
      </c>
      <c r="W68" s="27">
        <f>Targets!K13*$AJ68</f>
        <v>490.1</v>
      </c>
      <c r="X68" s="27">
        <f>Targets!L13*$AJ68</f>
        <v>792.61</v>
      </c>
      <c r="AA68" s="232"/>
      <c r="AB68" s="232"/>
      <c r="AC68" s="232"/>
      <c r="AE68" s="289">
        <f t="shared" ref="AE68" si="81">IFERROR(V68/Q68,"")</f>
        <v>0.66892100840336133</v>
      </c>
      <c r="AF68" s="289">
        <f t="shared" ref="AF68" si="82">IFERROR(W68/R68,"")</f>
        <v>0.77130491803278678</v>
      </c>
      <c r="AG68" s="289">
        <f t="shared" ref="AG68" si="83">IFERROR(X68/S68,"")</f>
        <v>0.94640000000000002</v>
      </c>
      <c r="AJ68" s="376">
        <v>1.04</v>
      </c>
      <c r="AK68" s="245" t="s">
        <v>477</v>
      </c>
      <c r="AL68"/>
      <c r="AT68"/>
    </row>
    <row r="69" spans="2:50" x14ac:dyDescent="0.25">
      <c r="O69" s="47"/>
      <c r="T69" s="47"/>
      <c r="AL69"/>
      <c r="AT69"/>
    </row>
    <row r="70" spans="2:50" x14ac:dyDescent="0.25">
      <c r="B70" t="s">
        <v>7</v>
      </c>
      <c r="O70" s="47"/>
      <c r="T70" s="47"/>
      <c r="AL70"/>
      <c r="AT70"/>
    </row>
    <row r="71" spans="2:50" x14ac:dyDescent="0.25">
      <c r="C71" s="1" t="s">
        <v>6</v>
      </c>
      <c r="D71" s="232"/>
      <c r="E71" s="232"/>
      <c r="F71" s="232"/>
      <c r="H71" s="232"/>
      <c r="I71" s="232"/>
      <c r="J71" s="232"/>
      <c r="L71" s="232"/>
      <c r="M71" s="232"/>
      <c r="N71" s="232"/>
      <c r="O71" s="47"/>
      <c r="Q71" s="27">
        <f>'QoS Summ'!D15</f>
        <v>31.25</v>
      </c>
      <c r="R71" s="27">
        <f>'QoS Summ'!E15</f>
        <v>296.875</v>
      </c>
      <c r="S71" s="27">
        <f>'QoS Summ'!F15</f>
        <v>578.125</v>
      </c>
      <c r="T71" s="47"/>
      <c r="V71" s="27">
        <f>Targets!J14</f>
        <v>147.8125</v>
      </c>
      <c r="W71" s="27">
        <f>Targets!K14</f>
        <v>304.6875</v>
      </c>
      <c r="X71" s="27">
        <f>Targets!L14</f>
        <v>526.09375</v>
      </c>
      <c r="AA71" s="232"/>
      <c r="AB71" s="232"/>
      <c r="AC71" s="232"/>
      <c r="AE71" s="289">
        <f t="shared" ref="AE71" si="84">IFERROR(V71/Q71,"")</f>
        <v>4.7300000000000004</v>
      </c>
      <c r="AF71" s="289">
        <f t="shared" ref="AF71" si="85">IFERROR(W71/R71,"")</f>
        <v>1.0263157894736843</v>
      </c>
      <c r="AG71" s="289">
        <f t="shared" ref="AG71" si="86">IFERROR(X71/S71,"")</f>
        <v>0.91</v>
      </c>
      <c r="AL71"/>
      <c r="AT71"/>
    </row>
    <row r="72" spans="2:50" x14ac:dyDescent="0.25">
      <c r="O72" s="47"/>
      <c r="T72" s="47"/>
      <c r="AL72"/>
      <c r="AT72"/>
    </row>
    <row r="73" spans="2:50" x14ac:dyDescent="0.25">
      <c r="B73" t="s">
        <v>5</v>
      </c>
      <c r="O73" s="47"/>
      <c r="T73" s="47"/>
      <c r="AL73"/>
      <c r="AT73"/>
    </row>
    <row r="74" spans="2:50" x14ac:dyDescent="0.25">
      <c r="C74" t="s">
        <v>301</v>
      </c>
      <c r="D74" s="232"/>
      <c r="E74" s="232"/>
      <c r="F74" s="232"/>
      <c r="H74" s="232"/>
      <c r="I74" s="232"/>
      <c r="J74" s="232"/>
      <c r="L74" s="232"/>
      <c r="M74" s="232"/>
      <c r="N74" s="232"/>
      <c r="O74" s="47"/>
      <c r="Q74" s="27">
        <f>'QoS Summ'!D16</f>
        <v>297.91666666666669</v>
      </c>
      <c r="R74" s="27">
        <f>'QoS Summ'!E16</f>
        <v>412.5</v>
      </c>
      <c r="S74" s="27">
        <f>'QoS Summ'!F16</f>
        <v>536.25</v>
      </c>
      <c r="T74" s="47"/>
      <c r="V74" s="27">
        <f>Targets!J15*$AJ74</f>
        <v>245.96000000000004</v>
      </c>
      <c r="W74" s="27">
        <f>Targets!K15*$AJ74</f>
        <v>278.85000000000002</v>
      </c>
      <c r="X74" s="27">
        <f>Targets!L15*$AJ74</f>
        <v>477.14333333333343</v>
      </c>
      <c r="AA74" s="232"/>
      <c r="AB74" s="232"/>
      <c r="AC74" s="232"/>
      <c r="AE74" s="289">
        <f t="shared" ref="AE74" si="87">IFERROR(V74/Q74,"")</f>
        <v>0.82560000000000011</v>
      </c>
      <c r="AF74" s="289">
        <f t="shared" ref="AF74" si="88">IFERROR(W74/R74,"")</f>
        <v>0.67600000000000005</v>
      </c>
      <c r="AG74" s="289">
        <f t="shared" ref="AG74" si="89">IFERROR(X74/S74,"")</f>
        <v>0.889777777777778</v>
      </c>
      <c r="AJ74" s="376">
        <v>1.04</v>
      </c>
      <c r="AK74" s="245" t="s">
        <v>477</v>
      </c>
      <c r="AL74"/>
      <c r="AT74"/>
    </row>
    <row r="75" spans="2:50" x14ac:dyDescent="0.25">
      <c r="O75" s="47"/>
      <c r="T75" s="47"/>
      <c r="AL75"/>
      <c r="AT75"/>
    </row>
    <row r="76" spans="2:50" x14ac:dyDescent="0.25">
      <c r="B76" t="s">
        <v>3</v>
      </c>
      <c r="O76" s="47"/>
      <c r="T76" s="47"/>
      <c r="AL76"/>
      <c r="AT76"/>
    </row>
    <row r="77" spans="2:50" x14ac:dyDescent="0.25">
      <c r="C77" t="s">
        <v>458</v>
      </c>
      <c r="D77" s="234">
        <f ca="1">'EMEA Quotas'!E7</f>
        <v>2</v>
      </c>
      <c r="E77" s="234">
        <f ca="1">'EMEA Quotas'!F7</f>
        <v>3</v>
      </c>
      <c r="F77" s="234">
        <f ca="1">'EMEA Quotas'!G7</f>
        <v>4</v>
      </c>
      <c r="H77" s="234">
        <f ca="1">'EMEA Quotas'!E8</f>
        <v>0.91666666666666663</v>
      </c>
      <c r="I77" s="234">
        <f ca="1">'EMEA Quotas'!F8</f>
        <v>1.75</v>
      </c>
      <c r="J77" s="234">
        <f ca="1">'EMEA Quotas'!G8</f>
        <v>2.9166666666666665</v>
      </c>
      <c r="L77" s="316">
        <f ca="1">'EMEA Quotas'!E9</f>
        <v>126.04166666666669</v>
      </c>
      <c r="M77" s="316">
        <f ca="1">'EMEA Quotas'!F9</f>
        <v>240.625</v>
      </c>
      <c r="N77" s="316">
        <f ca="1">'EMEA Quotas'!G9</f>
        <v>401.04166666666669</v>
      </c>
      <c r="O77" s="47"/>
      <c r="Q77" s="316">
        <f ca="1">'EMEA Quotas'!E11</f>
        <v>115.31177085847614</v>
      </c>
      <c r="R77" s="316">
        <f ca="1">'EMEA Quotas'!F11</f>
        <v>218.52845665683125</v>
      </c>
      <c r="S77" s="316">
        <f ca="1">'EMEA Quotas'!G11</f>
        <v>363.48704738031881</v>
      </c>
      <c r="T77" s="47"/>
      <c r="V77" s="216">
        <f ca="1">'EMEA Quotas'!E13</f>
        <v>112.89022367044815</v>
      </c>
      <c r="W77" s="216">
        <f ca="1">'EMEA Quotas'!F13</f>
        <v>201.04618012428477</v>
      </c>
      <c r="X77" s="216">
        <f ca="1">'EMEA Quotas'!G13</f>
        <v>341.6778245374997</v>
      </c>
      <c r="AA77" s="289">
        <f t="shared" ref="AA77:AA82" ca="1" si="90">IFERROR(V77/L77,"")</f>
        <v>0.89565797292256366</v>
      </c>
      <c r="AB77" s="289">
        <f t="shared" ref="AB77:AB82" ca="1" si="91">IFERROR(W77/M77,"")</f>
        <v>0.83551659272430034</v>
      </c>
      <c r="AC77" s="289">
        <f t="shared" ref="AC77:AC82" ca="1" si="92">IFERROR(X77/N77,"")</f>
        <v>0.85197587417142784</v>
      </c>
      <c r="AE77" s="289">
        <f t="shared" ref="AE77:AE82" ca="1" si="93">IFERROR(V77/Q77,"")</f>
        <v>0.97900000000000009</v>
      </c>
      <c r="AF77" s="289">
        <f t="shared" ref="AF77:AF82" ca="1" si="94">IFERROR(W77/R77,"")</f>
        <v>0.92000000000000015</v>
      </c>
      <c r="AG77" s="289">
        <f t="shared" ref="AG77:AG82" ca="1" si="95">IFERROR(X77/S77,"")</f>
        <v>0.94000000000000006</v>
      </c>
      <c r="AL77"/>
      <c r="AT77"/>
    </row>
    <row r="78" spans="2:50" x14ac:dyDescent="0.25">
      <c r="C78" t="s">
        <v>457</v>
      </c>
      <c r="D78" s="251">
        <f ca="1">'EMEA Quotas'!E16</f>
        <v>4</v>
      </c>
      <c r="E78" s="251">
        <f ca="1">'EMEA Quotas'!F16</f>
        <v>6</v>
      </c>
      <c r="F78" s="251">
        <f ca="1">'EMEA Quotas'!G16</f>
        <v>6</v>
      </c>
      <c r="G78" s="181"/>
      <c r="H78" s="251">
        <f ca="1">'EMEA Quotas'!E17</f>
        <v>3.25</v>
      </c>
      <c r="I78" s="251">
        <f ca="1">'EMEA Quotas'!F17</f>
        <v>3.5</v>
      </c>
      <c r="J78" s="251">
        <f ca="1">'EMEA Quotas'!G17</f>
        <v>5.5</v>
      </c>
      <c r="K78" s="181"/>
      <c r="L78" s="241">
        <f ca="1">'EMEA Quotas'!E18</f>
        <v>479.375</v>
      </c>
      <c r="M78" s="241">
        <f ca="1">'EMEA Quotas'!F18</f>
        <v>516.25</v>
      </c>
      <c r="N78" s="241">
        <f ca="1">'EMEA Quotas'!G18</f>
        <v>811.24999999999989</v>
      </c>
      <c r="O78" s="47"/>
      <c r="P78" s="181"/>
      <c r="Q78" s="241">
        <f ca="1">'EMEA Quotas'!E20</f>
        <v>440.56039371813722</v>
      </c>
      <c r="R78" s="241">
        <f ca="1">'EMEA Quotas'!F20</f>
        <v>468.8428706455652</v>
      </c>
      <c r="S78" s="241">
        <f ca="1">'EMEA Quotas'!G20</f>
        <v>735.54973099574272</v>
      </c>
      <c r="T78" s="47"/>
      <c r="U78" s="181"/>
      <c r="V78" s="241">
        <f ca="1">'EMEA Quotas'!E22</f>
        <v>431.3086254500563</v>
      </c>
      <c r="W78" s="241">
        <f ca="1">'EMEA Quotas'!F22</f>
        <v>431.33544099391997</v>
      </c>
      <c r="X78" s="241">
        <f ca="1">'EMEA Quotas'!G22</f>
        <v>691.41674713599809</v>
      </c>
      <c r="Y78" s="167"/>
      <c r="Z78" s="181"/>
      <c r="AA78" s="325">
        <f t="shared" ca="1" si="90"/>
        <v>0.89973116130389841</v>
      </c>
      <c r="AB78" s="325">
        <f t="shared" ca="1" si="91"/>
        <v>0.83551659272430023</v>
      </c>
      <c r="AC78" s="325">
        <f t="shared" ca="1" si="92"/>
        <v>0.85228566673158479</v>
      </c>
      <c r="AD78" s="181"/>
      <c r="AE78" s="325">
        <f t="shared" ref="AE78:AG79" ca="1" si="96">IFERROR(V78/Q78,"")</f>
        <v>0.97899999999999987</v>
      </c>
      <c r="AF78" s="325">
        <f t="shared" ca="1" si="96"/>
        <v>0.91999999999999993</v>
      </c>
      <c r="AG78" s="325">
        <f t="shared" ca="1" si="96"/>
        <v>0.94</v>
      </c>
      <c r="AL78"/>
      <c r="AT78"/>
    </row>
    <row r="79" spans="2:50" s="167" customFormat="1" x14ac:dyDescent="0.25">
      <c r="C79" s="167" t="s">
        <v>456</v>
      </c>
      <c r="D79" s="251">
        <f ca="1">'EMEA Quotas'!E25</f>
        <v>2</v>
      </c>
      <c r="E79" s="251">
        <f ca="1">'EMEA Quotas'!F25</f>
        <v>3</v>
      </c>
      <c r="F79" s="251">
        <f ca="1">'EMEA Quotas'!G25</f>
        <v>5</v>
      </c>
      <c r="G79" s="181"/>
      <c r="H79" s="251">
        <f ca="1">'EMEA Quotas'!E26</f>
        <v>2</v>
      </c>
      <c r="I79" s="251">
        <f ca="1">'EMEA Quotas'!F26</f>
        <v>2.7637152593177685</v>
      </c>
      <c r="J79" s="251">
        <f ca="1">'EMEA Quotas'!G26</f>
        <v>3.0833333333333335</v>
      </c>
      <c r="K79" s="181"/>
      <c r="L79" s="241">
        <f ca="1">'EMEA Quotas'!E27</f>
        <v>395</v>
      </c>
      <c r="M79" s="241">
        <f ca="1">'EMEA Quotas'!F27</f>
        <v>545.83376371525924</v>
      </c>
      <c r="N79" s="241">
        <f ca="1">'EMEA Quotas'!G27</f>
        <v>608.95833333333326</v>
      </c>
      <c r="O79" s="47"/>
      <c r="P79" s="181"/>
      <c r="Q79" s="241">
        <f ca="1">'EMEA Quotas'!E29</f>
        <v>364.17593567828902</v>
      </c>
      <c r="R79" s="241">
        <f ca="1">'EMEA Quotas'!F29</f>
        <v>494.11466223841137</v>
      </c>
      <c r="S79" s="241">
        <f ca="1">'EMEA Quotas'!G29</f>
        <v>552.2329913729111</v>
      </c>
      <c r="T79" s="47"/>
      <c r="U79" s="181"/>
      <c r="V79" s="241">
        <f ca="1">'EMEA Quotas'!E31</f>
        <v>356.52824102904492</v>
      </c>
      <c r="W79" s="241">
        <f ca="1">'EMEA Quotas'!F31</f>
        <v>454.58548925933854</v>
      </c>
      <c r="X79" s="241">
        <f ca="1">'EMEA Quotas'!G31</f>
        <v>519.09901189053642</v>
      </c>
      <c r="Z79" s="181"/>
      <c r="AA79" s="325">
        <f t="shared" ca="1" si="90"/>
        <v>0.90260314184568335</v>
      </c>
      <c r="AB79" s="325">
        <f t="shared" ca="1" si="91"/>
        <v>0.83282772059604315</v>
      </c>
      <c r="AC79" s="325">
        <f t="shared" ca="1" si="92"/>
        <v>0.85243765209530453</v>
      </c>
      <c r="AD79" s="181"/>
      <c r="AE79" s="325">
        <f t="shared" ca="1" si="96"/>
        <v>0.97899999999999987</v>
      </c>
      <c r="AF79" s="325">
        <f t="shared" ca="1" si="96"/>
        <v>0.92000000000000015</v>
      </c>
      <c r="AG79" s="325">
        <f t="shared" ca="1" si="96"/>
        <v>0.94</v>
      </c>
      <c r="AI79"/>
      <c r="AJ79"/>
      <c r="AK79"/>
      <c r="AL79"/>
      <c r="AM79"/>
      <c r="AN79"/>
      <c r="AO79"/>
      <c r="AQ79"/>
      <c r="AR79"/>
      <c r="AS79"/>
      <c r="AT79"/>
      <c r="AU79"/>
      <c r="AV79"/>
      <c r="AW79"/>
      <c r="AX79"/>
    </row>
    <row r="80" spans="2:50" s="167" customFormat="1" x14ac:dyDescent="0.25">
      <c r="C80" s="167" t="s">
        <v>23</v>
      </c>
      <c r="D80" s="251">
        <f ca="1">'EMEA Quotas'!E34</f>
        <v>2</v>
      </c>
      <c r="E80" s="251">
        <f ca="1">'EMEA Quotas'!F34</f>
        <v>5</v>
      </c>
      <c r="F80" s="251">
        <f ca="1">'EMEA Quotas'!G34</f>
        <v>5</v>
      </c>
      <c r="G80" s="181"/>
      <c r="H80" s="251">
        <f ca="1">'EMEA Quotas'!E35</f>
        <v>1.8333333333333333</v>
      </c>
      <c r="I80" s="251">
        <f ca="1">'EMEA Quotas'!F35</f>
        <v>2.25</v>
      </c>
      <c r="J80" s="251">
        <f ca="1">'EMEA Quotas'!G35</f>
        <v>3.6833333333333336</v>
      </c>
      <c r="K80" s="181"/>
      <c r="L80" s="241">
        <f ca="1">'EMEA Quotas'!E36</f>
        <v>481.25</v>
      </c>
      <c r="M80" s="241">
        <f ca="1">'EMEA Quotas'!F36</f>
        <v>590.625</v>
      </c>
      <c r="N80" s="241">
        <f ca="1">'EMEA Quotas'!G36</f>
        <v>966.875</v>
      </c>
      <c r="O80" s="47"/>
      <c r="P80" s="181"/>
      <c r="Q80" s="241">
        <f ca="1">'EMEA Quotas'!E38</f>
        <v>441.85232964145433</v>
      </c>
      <c r="R80" s="241">
        <f ca="1">'EMEA Quotas'!F38</f>
        <v>535.23169806896044</v>
      </c>
      <c r="S80" s="241">
        <f ca="1">'EMEA Quotas'!G38</f>
        <v>876.0274231498521</v>
      </c>
      <c r="T80" s="47"/>
      <c r="U80" s="181"/>
      <c r="V80" s="241">
        <f ca="1">'EMEA Quotas'!E40</f>
        <v>432.57343071898379</v>
      </c>
      <c r="W80" s="241">
        <f ca="1">'EMEA Quotas'!F40</f>
        <v>492.41316222344358</v>
      </c>
      <c r="X80" s="241">
        <f ca="1">'EMEA Quotas'!G40</f>
        <v>823.46577776086087</v>
      </c>
      <c r="Z80" s="181"/>
      <c r="AA80" s="325">
        <f t="shared" ref="AA80:AA81" ca="1" si="97">IFERROR(V80/L80,"")</f>
        <v>0.89885388201347283</v>
      </c>
      <c r="AB80" s="325">
        <f t="shared" ref="AB80:AB81" ca="1" si="98">IFERROR(W80/M80,"")</f>
        <v>0.83371540693916368</v>
      </c>
      <c r="AC80" s="325">
        <f t="shared" ref="AC80:AC81" ca="1" si="99">IFERROR(X80/N80,"")</f>
        <v>0.8516775982012782</v>
      </c>
      <c r="AD80" s="181"/>
      <c r="AE80" s="325">
        <f t="shared" ref="AE80:AE81" ca="1" si="100">IFERROR(V80/Q80,"")</f>
        <v>0.97899999999999998</v>
      </c>
      <c r="AF80" s="325">
        <f t="shared" ref="AF80:AF81" ca="1" si="101">IFERROR(W80/R80,"")</f>
        <v>0.91999999999999993</v>
      </c>
      <c r="AG80" s="325">
        <f t="shared" ref="AG80:AG81" ca="1" si="102">IFERROR(X80/S80,"")</f>
        <v>0.93999999999999984</v>
      </c>
      <c r="AI80"/>
      <c r="AJ80"/>
      <c r="AK80"/>
      <c r="AL80"/>
      <c r="AM80"/>
      <c r="AN80"/>
      <c r="AO80"/>
      <c r="AQ80"/>
      <c r="AR80"/>
      <c r="AS80"/>
      <c r="AT80"/>
      <c r="AU80"/>
      <c r="AV80"/>
      <c r="AW80"/>
      <c r="AX80"/>
    </row>
    <row r="81" spans="2:46" x14ac:dyDescent="0.25">
      <c r="C81" t="s">
        <v>455</v>
      </c>
      <c r="D81" s="235">
        <f ca="1">'EMEA Quotas'!E43</f>
        <v>1</v>
      </c>
      <c r="E81" s="235">
        <f ca="1">'EMEA Quotas'!F43</f>
        <v>2</v>
      </c>
      <c r="F81" s="235">
        <f ca="1">'EMEA Quotas'!G43</f>
        <v>2</v>
      </c>
      <c r="G81" s="181"/>
      <c r="H81" s="235">
        <f ca="1">'EMEA Quotas'!E44</f>
        <v>1</v>
      </c>
      <c r="I81" s="235">
        <f ca="1">'EMEA Quotas'!F44</f>
        <v>1.5</v>
      </c>
      <c r="J81" s="235">
        <f ca="1">'EMEA Quotas'!G44</f>
        <v>2</v>
      </c>
      <c r="K81" s="181"/>
      <c r="L81" s="242">
        <f ca="1">'EMEA Quotas'!E45</f>
        <v>152.5</v>
      </c>
      <c r="M81" s="242">
        <f ca="1">'EMEA Quotas'!F45</f>
        <v>228.75</v>
      </c>
      <c r="N81" s="242">
        <f ca="1">'EMEA Quotas'!G45</f>
        <v>305</v>
      </c>
      <c r="O81" s="47"/>
      <c r="P81" s="181"/>
      <c r="Q81" s="242">
        <f ca="1">'EMEA Quotas'!E47</f>
        <v>140.59957010364323</v>
      </c>
      <c r="R81" s="242">
        <f ca="1">'EMEA Quotas'!F47</f>
        <v>207.86607610549115</v>
      </c>
      <c r="S81" s="242">
        <f ca="1">'EMEA Quotas'!G47</f>
        <v>276.66114043450892</v>
      </c>
      <c r="T81" s="47"/>
      <c r="U81" s="181"/>
      <c r="V81" s="242">
        <f ca="1">'EMEA Quotas'!E49</f>
        <v>137.64697913146671</v>
      </c>
      <c r="W81" s="242">
        <f ca="1">'EMEA Quotas'!F49</f>
        <v>191.23679001705187</v>
      </c>
      <c r="X81" s="242">
        <f ca="1">'EMEA Quotas'!G49</f>
        <v>260.06147200843839</v>
      </c>
      <c r="Y81" s="167"/>
      <c r="Z81" s="181"/>
      <c r="AA81" s="290">
        <f t="shared" ca="1" si="97"/>
        <v>0.90260314184568335</v>
      </c>
      <c r="AB81" s="290">
        <f t="shared" ca="1" si="98"/>
        <v>0.83600782521115569</v>
      </c>
      <c r="AC81" s="290">
        <f t="shared" ca="1" si="99"/>
        <v>0.85266056396209311</v>
      </c>
      <c r="AD81" s="181"/>
      <c r="AE81" s="290">
        <f t="shared" ca="1" si="100"/>
        <v>0.97899999999999987</v>
      </c>
      <c r="AF81" s="290">
        <f t="shared" ca="1" si="101"/>
        <v>0.92</v>
      </c>
      <c r="AG81" s="290">
        <f t="shared" ca="1" si="102"/>
        <v>0.94</v>
      </c>
      <c r="AL81"/>
      <c r="AT81"/>
    </row>
    <row r="82" spans="2:46" x14ac:dyDescent="0.25">
      <c r="B82" s="5" t="s">
        <v>369</v>
      </c>
      <c r="D82" s="236">
        <f t="shared" ref="D82:F82" ca="1" si="103">SUM(D77:D81)</f>
        <v>11</v>
      </c>
      <c r="E82" s="236">
        <f t="shared" ca="1" si="103"/>
        <v>19</v>
      </c>
      <c r="F82" s="236">
        <f t="shared" ca="1" si="103"/>
        <v>22</v>
      </c>
      <c r="G82" s="239"/>
      <c r="H82" s="236">
        <f t="shared" ref="H82:I82" ca="1" si="104">SUM(H77:H81)</f>
        <v>9</v>
      </c>
      <c r="I82" s="236">
        <f t="shared" ca="1" si="104"/>
        <v>11.763715259317769</v>
      </c>
      <c r="J82" s="236">
        <f ca="1">SUM(J77:J81)</f>
        <v>17.183333333333334</v>
      </c>
      <c r="L82" s="237">
        <f ca="1">SUM(L77:L81)</f>
        <v>1634.1666666666667</v>
      </c>
      <c r="M82" s="237">
        <f t="shared" ref="M82:N82" ca="1" si="105">SUM(M77:M81)</f>
        <v>2122.083763715259</v>
      </c>
      <c r="N82" s="237">
        <f t="shared" ca="1" si="105"/>
        <v>3093.125</v>
      </c>
      <c r="O82" s="47">
        <f ca="1">SUM(L82:N82)-'EMEA Quotas'!C56</f>
        <v>0</v>
      </c>
      <c r="Q82" s="237">
        <f t="shared" ref="Q82:S82" ca="1" si="106">SUM(Q77:Q81)</f>
        <v>1502.5</v>
      </c>
      <c r="R82" s="237">
        <f t="shared" ca="1" si="106"/>
        <v>1924.5837637152595</v>
      </c>
      <c r="S82" s="237">
        <f t="shared" ca="1" si="106"/>
        <v>2803.9583333333339</v>
      </c>
      <c r="T82" s="47">
        <f ca="1">SUM(Q82:S82)-'EMEA Quotas'!C58</f>
        <v>0</v>
      </c>
      <c r="U82" s="240"/>
      <c r="V82" s="237">
        <f t="shared" ref="V82:X82" ca="1" si="107">SUM(V77:V81)</f>
        <v>1470.9474999999998</v>
      </c>
      <c r="W82" s="237">
        <f t="shared" ca="1" si="107"/>
        <v>1770.6170626180387</v>
      </c>
      <c r="X82" s="237">
        <f t="shared" ca="1" si="107"/>
        <v>2635.7208333333338</v>
      </c>
      <c r="Y82" s="47">
        <f ca="1">SUM(V82:X82)-'EMEA Quotas'!C60</f>
        <v>0</v>
      </c>
      <c r="Z82" s="240"/>
      <c r="AA82" s="291">
        <f t="shared" ca="1" si="90"/>
        <v>0.90012085670576214</v>
      </c>
      <c r="AB82" s="291">
        <f t="shared" ca="1" si="91"/>
        <v>0.83437661269228769</v>
      </c>
      <c r="AC82" s="291">
        <f t="shared" ca="1" si="92"/>
        <v>0.85212231427224372</v>
      </c>
      <c r="AD82" s="240"/>
      <c r="AE82" s="291">
        <f t="shared" ca="1" si="93"/>
        <v>0.97899999999999987</v>
      </c>
      <c r="AF82" s="291">
        <f t="shared" ca="1" si="94"/>
        <v>0.92</v>
      </c>
      <c r="AG82" s="291">
        <f t="shared" ca="1" si="95"/>
        <v>0.94</v>
      </c>
      <c r="AL82"/>
      <c r="AT82"/>
    </row>
    <row r="83" spans="2:46" x14ac:dyDescent="0.25">
      <c r="D83" s="236"/>
      <c r="O83" s="47"/>
      <c r="T83" s="47"/>
      <c r="AL83"/>
      <c r="AT83"/>
    </row>
    <row r="84" spans="2:46" x14ac:dyDescent="0.25">
      <c r="B84" t="s">
        <v>1</v>
      </c>
      <c r="O84" s="47"/>
      <c r="AL84"/>
      <c r="AT84"/>
    </row>
    <row r="85" spans="2:46" x14ac:dyDescent="0.25">
      <c r="C85" t="s">
        <v>0</v>
      </c>
      <c r="D85" s="232"/>
      <c r="E85" s="232"/>
      <c r="F85" s="232"/>
      <c r="H85" s="232"/>
      <c r="I85" s="232"/>
      <c r="J85" s="232"/>
      <c r="L85" s="232"/>
      <c r="M85" s="232"/>
      <c r="N85" s="232"/>
      <c r="Q85" s="27">
        <f>'QoS Summ'!D18</f>
        <v>31.25</v>
      </c>
      <c r="R85" s="27">
        <f>'QoS Summ'!E18</f>
        <v>250</v>
      </c>
      <c r="S85" s="27">
        <f>'QoS Summ'!F18</f>
        <v>421.875</v>
      </c>
      <c r="V85" s="27">
        <f>Targets!J17*$AJ85</f>
        <v>0</v>
      </c>
      <c r="W85" s="27">
        <f>Targets!K17*$AJ85</f>
        <v>109.00500000000001</v>
      </c>
      <c r="X85" s="27">
        <f>Targets!L17*$AJ85</f>
        <v>360.815</v>
      </c>
      <c r="AA85" s="232"/>
      <c r="AB85" s="232"/>
      <c r="AC85" s="232"/>
      <c r="AE85" s="289">
        <f t="shared" ref="AE85" si="108">IFERROR(V85/Q85,"")</f>
        <v>0</v>
      </c>
      <c r="AF85" s="289">
        <f t="shared" ref="AF85" si="109">IFERROR(W85/R85,"")</f>
        <v>0.43602000000000002</v>
      </c>
      <c r="AG85" s="289">
        <f t="shared" ref="AG85" si="110">IFERROR(X85/S85,"")</f>
        <v>0.85526518518518513</v>
      </c>
      <c r="AJ85" s="376">
        <v>1.04</v>
      </c>
      <c r="AK85" s="245" t="s">
        <v>477</v>
      </c>
      <c r="AL85"/>
      <c r="AT85"/>
    </row>
    <row r="86" spans="2:46" x14ac:dyDescent="0.25">
      <c r="AL86"/>
      <c r="AT86"/>
    </row>
    <row r="87" spans="2:46" x14ac:dyDescent="0.25">
      <c r="AL87"/>
    </row>
    <row r="88" spans="2:46" x14ac:dyDescent="0.25">
      <c r="AL88"/>
    </row>
    <row r="89" spans="2:46" x14ac:dyDescent="0.25">
      <c r="AL89"/>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07359-463F-44A8-9D26-FD9561E1F0F1}">
  <dimension ref="A2:V77"/>
  <sheetViews>
    <sheetView showGridLines="0" topLeftCell="A10" zoomScale="85" zoomScaleNormal="85" workbookViewId="0">
      <pane xSplit="3" topLeftCell="D1" activePane="topRight" state="frozen"/>
      <selection pane="topRight" activeCell="F40" sqref="F40:G40"/>
    </sheetView>
  </sheetViews>
  <sheetFormatPr defaultColWidth="8.85546875" defaultRowHeight="15" outlineLevelRow="1" x14ac:dyDescent="0.25"/>
  <cols>
    <col min="2" max="2" width="20.7109375" customWidth="1"/>
    <col min="3" max="3" width="13.28515625" customWidth="1"/>
    <col min="4" max="4" width="3.85546875" customWidth="1"/>
    <col min="5" max="7" width="13.28515625" customWidth="1"/>
    <col min="8" max="8" width="3.85546875" customWidth="1"/>
    <col min="9" max="17" width="13.28515625" customWidth="1"/>
    <col min="19" max="19" width="10.42578125" customWidth="1"/>
    <col min="21" max="21" width="10.85546875" bestFit="1" customWidth="1"/>
  </cols>
  <sheetData>
    <row r="2" spans="1:19" x14ac:dyDescent="0.25">
      <c r="B2" s="9" t="s">
        <v>361</v>
      </c>
      <c r="C2" s="9"/>
      <c r="D2" s="9"/>
      <c r="E2" s="9"/>
      <c r="F2" s="9"/>
      <c r="G2" s="9"/>
      <c r="H2" s="9"/>
      <c r="I2" s="9"/>
      <c r="J2" s="9"/>
      <c r="K2" s="9"/>
      <c r="L2" s="9"/>
      <c r="M2" s="9"/>
      <c r="N2" s="9"/>
      <c r="O2" s="9"/>
      <c r="P2" s="9"/>
      <c r="Q2" s="9"/>
    </row>
    <row r="4" spans="1:19" x14ac:dyDescent="0.25">
      <c r="E4" s="23"/>
      <c r="F4" s="7"/>
      <c r="G4" s="23"/>
      <c r="I4" s="23" t="s">
        <v>69</v>
      </c>
      <c r="J4" s="23"/>
      <c r="K4" s="23"/>
      <c r="L4" s="7" t="s">
        <v>70</v>
      </c>
      <c r="M4" s="7"/>
      <c r="N4" s="7"/>
      <c r="O4" s="23" t="s">
        <v>71</v>
      </c>
      <c r="P4" s="23"/>
      <c r="Q4" s="23"/>
    </row>
    <row r="5" spans="1:19" x14ac:dyDescent="0.25">
      <c r="C5" s="29" t="s">
        <v>357</v>
      </c>
      <c r="E5" s="169" t="s">
        <v>42</v>
      </c>
      <c r="F5" s="29" t="s">
        <v>41</v>
      </c>
      <c r="G5" s="169" t="s">
        <v>40</v>
      </c>
      <c r="I5" s="169">
        <v>44317</v>
      </c>
      <c r="J5" s="169">
        <v>44348</v>
      </c>
      <c r="K5" s="169">
        <v>44378</v>
      </c>
      <c r="L5" s="29">
        <v>44409</v>
      </c>
      <c r="M5" s="29">
        <v>44440</v>
      </c>
      <c r="N5" s="29">
        <v>44470</v>
      </c>
      <c r="O5" s="169">
        <v>44501</v>
      </c>
      <c r="P5" s="169">
        <v>44531</v>
      </c>
      <c r="Q5" s="169">
        <v>44562</v>
      </c>
    </row>
    <row r="6" spans="1:19" s="167" customFormat="1" x14ac:dyDescent="0.25">
      <c r="A6" s="52" t="s">
        <v>372</v>
      </c>
      <c r="B6" s="220" t="s">
        <v>29</v>
      </c>
      <c r="C6" s="166"/>
      <c r="D6" s="166"/>
      <c r="H6" s="166"/>
    </row>
    <row r="7" spans="1:19" x14ac:dyDescent="0.25">
      <c r="A7" s="52"/>
      <c r="B7" s="2" t="s">
        <v>432</v>
      </c>
      <c r="C7" s="22">
        <f>G7</f>
        <v>0</v>
      </c>
      <c r="D7" s="166"/>
      <c r="E7" s="22">
        <f ca="1">K7</f>
        <v>6</v>
      </c>
      <c r="F7" s="57"/>
      <c r="G7" s="57"/>
      <c r="H7" s="166"/>
      <c r="I7" s="57">
        <f ca="1">SUMIF('Corp Team'!$B:$B,$B6,'Corp Team'!R:R)</f>
        <v>5</v>
      </c>
      <c r="J7" s="57">
        <f ca="1">SUMIF('Corp Team'!$B:$B,$B6,'Corp Team'!S:S)</f>
        <v>5</v>
      </c>
      <c r="K7" s="57">
        <f ca="1">SUMIF('Corp Team'!$B:$B,$B6,'Corp Team'!T:T)</f>
        <v>6</v>
      </c>
      <c r="L7" s="337"/>
      <c r="M7" s="337"/>
      <c r="N7" s="337"/>
      <c r="O7" s="337"/>
      <c r="P7" s="337"/>
      <c r="Q7" s="337"/>
    </row>
    <row r="8" spans="1:19" x14ac:dyDescent="0.25">
      <c r="A8" s="52"/>
      <c r="B8" s="2" t="s">
        <v>433</v>
      </c>
      <c r="C8" s="22">
        <f ca="1">AVERAGE(I8:Q8)</f>
        <v>3.3333333333333335</v>
      </c>
      <c r="D8" s="166"/>
      <c r="E8" s="22">
        <f ca="1">AVERAGE(I8:K8)</f>
        <v>3.3333333333333335</v>
      </c>
      <c r="F8" s="57"/>
      <c r="G8" s="57"/>
      <c r="H8" s="166"/>
      <c r="I8" s="57">
        <f ca="1">SUMIF('Corp Team'!$B:$B,$B6,'Corp Team'!AB:AB)</f>
        <v>3</v>
      </c>
      <c r="J8" s="57">
        <f ca="1">SUMIF('Corp Team'!$B:$B,$B6,'Corp Team'!AC:AC)</f>
        <v>3.25</v>
      </c>
      <c r="K8" s="57">
        <f ca="1">SUMIF('Corp Team'!$B:$B,$B6,'Corp Team'!AD:AD)</f>
        <v>3.75</v>
      </c>
      <c r="L8" s="337"/>
      <c r="M8" s="337"/>
      <c r="N8" s="337"/>
      <c r="O8" s="337"/>
      <c r="P8" s="337"/>
      <c r="Q8" s="337"/>
    </row>
    <row r="9" spans="1:19" x14ac:dyDescent="0.25">
      <c r="A9" s="52"/>
      <c r="B9" s="2" t="s">
        <v>337</v>
      </c>
      <c r="C9" s="216">
        <f ca="1">SUM(I9:Q9)</f>
        <v>458.33333333333337</v>
      </c>
      <c r="D9" s="166"/>
      <c r="E9" s="216">
        <f ca="1">SUM(I9:K9)</f>
        <v>458.33333333333337</v>
      </c>
      <c r="F9" s="190"/>
      <c r="G9" s="190"/>
      <c r="H9" s="166"/>
      <c r="I9" s="190">
        <f ca="1">SUMIF('Corp Team'!$B:$B,$B6,'Corp Team'!AL:AL)/1000</f>
        <v>137.5</v>
      </c>
      <c r="J9" s="190">
        <f ca="1">SUMIF('Corp Team'!$B:$B,$B6,'Corp Team'!AM:AM)/1000</f>
        <v>148.95833333333334</v>
      </c>
      <c r="K9" s="190">
        <f ca="1">SUMIF('Corp Team'!$B:$B,$B6,'Corp Team'!AN:AN)/1000</f>
        <v>171.875</v>
      </c>
      <c r="L9" s="338"/>
      <c r="M9" s="338"/>
      <c r="N9" s="338"/>
      <c r="O9" s="338"/>
      <c r="P9" s="338"/>
      <c r="Q9" s="338"/>
      <c r="S9" s="216"/>
    </row>
    <row r="10" spans="1:19" x14ac:dyDescent="0.25">
      <c r="A10" s="52"/>
      <c r="B10" s="2" t="s">
        <v>338</v>
      </c>
      <c r="C10" s="193">
        <f ca="1">C11/C9</f>
        <v>0.8909999999999999</v>
      </c>
      <c r="D10" s="166"/>
      <c r="E10" s="193">
        <f t="shared" ref="E10" ca="1" si="0">E11/E9</f>
        <v>0.8909999999999999</v>
      </c>
      <c r="F10" s="193"/>
      <c r="G10" s="193"/>
      <c r="H10" s="166"/>
      <c r="I10" s="194">
        <v>0.89100000000000001</v>
      </c>
      <c r="J10" s="194">
        <v>0.89100000000000001</v>
      </c>
      <c r="K10" s="194">
        <v>0.89100000000000001</v>
      </c>
      <c r="L10" s="339"/>
      <c r="M10" s="339"/>
      <c r="N10" s="339"/>
      <c r="O10" s="339"/>
      <c r="P10" s="339"/>
      <c r="Q10" s="339"/>
    </row>
    <row r="11" spans="1:19" x14ac:dyDescent="0.25">
      <c r="A11" s="52"/>
      <c r="B11" s="2" t="s">
        <v>416</v>
      </c>
      <c r="C11" s="216">
        <f ca="1">SUM(I11:Q11)</f>
        <v>408.375</v>
      </c>
      <c r="D11" s="166"/>
      <c r="E11" s="316">
        <f ca="1">SUM(I11:K11)</f>
        <v>408.375</v>
      </c>
      <c r="F11" s="190"/>
      <c r="G11" s="190"/>
      <c r="H11" s="166"/>
      <c r="I11" s="190">
        <f ca="1">I9*I10</f>
        <v>122.5125</v>
      </c>
      <c r="J11" s="190">
        <f t="shared" ref="J11:K11" ca="1" si="1">J9*J10</f>
        <v>132.72187500000001</v>
      </c>
      <c r="K11" s="190">
        <f t="shared" ca="1" si="1"/>
        <v>153.140625</v>
      </c>
      <c r="L11" s="338"/>
      <c r="M11" s="338"/>
      <c r="N11" s="338"/>
      <c r="O11" s="338"/>
      <c r="P11" s="338"/>
      <c r="Q11" s="338"/>
    </row>
    <row r="12" spans="1:19" x14ac:dyDescent="0.25">
      <c r="A12" s="52"/>
      <c r="B12" s="2" t="s">
        <v>74</v>
      </c>
      <c r="C12" s="28">
        <f ca="1">IFERROR(SUMPRODUCT(I9:Q9,I12:Q12)/SUM(I9:Q9),"")</f>
        <v>1.0996545105566222</v>
      </c>
      <c r="D12" s="166"/>
      <c r="E12" s="28">
        <f>AVERAGE(I12:K12)</f>
        <v>1.0996545105566222</v>
      </c>
      <c r="F12" s="193"/>
      <c r="G12" s="193"/>
      <c r="H12" s="166"/>
      <c r="I12" s="194">
        <f>J$59</f>
        <v>1.0996545105566222</v>
      </c>
      <c r="J12" s="193">
        <f>I12</f>
        <v>1.0996545105566222</v>
      </c>
      <c r="K12" s="193">
        <f>J12</f>
        <v>1.0996545105566222</v>
      </c>
      <c r="L12" s="339"/>
      <c r="M12" s="340"/>
      <c r="N12" s="340"/>
      <c r="O12" s="339"/>
      <c r="P12" s="340"/>
      <c r="Q12" s="340"/>
    </row>
    <row r="13" spans="1:19" ht="15.75" thickBot="1" x14ac:dyDescent="0.3">
      <c r="A13" s="52"/>
      <c r="B13" s="2" t="s">
        <v>44</v>
      </c>
      <c r="C13" s="217">
        <f ca="1">C9*C10*C12</f>
        <v>449.0714107485606</v>
      </c>
      <c r="D13" s="166"/>
      <c r="E13" s="218">
        <f ca="1">SUM(I13:K13)</f>
        <v>449.07141074856065</v>
      </c>
      <c r="F13" s="217"/>
      <c r="G13" s="217"/>
      <c r="H13" s="166"/>
      <c r="I13" s="217">
        <f ca="1">I9*I10*I12</f>
        <v>134.72142322456818</v>
      </c>
      <c r="J13" s="217">
        <f t="shared" ref="J13:K13" ca="1" si="2">J9*J10*J12</f>
        <v>145.94820849328221</v>
      </c>
      <c r="K13" s="217">
        <f t="shared" ca="1" si="2"/>
        <v>168.40177903071023</v>
      </c>
      <c r="L13" s="341"/>
      <c r="M13" s="341"/>
      <c r="N13" s="341"/>
      <c r="O13" s="341"/>
      <c r="P13" s="341"/>
      <c r="Q13" s="341"/>
      <c r="S13" s="215"/>
    </row>
    <row r="14" spans="1:19" ht="15.75" thickTop="1" x14ac:dyDescent="0.25">
      <c r="A14" s="52"/>
      <c r="C14" s="166"/>
      <c r="D14" s="166"/>
      <c r="E14" s="52"/>
      <c r="F14" s="52"/>
      <c r="G14" s="52"/>
      <c r="H14" s="166"/>
      <c r="J14" s="52"/>
    </row>
    <row r="15" spans="1:19" x14ac:dyDescent="0.25">
      <c r="A15" s="52" t="s">
        <v>373</v>
      </c>
      <c r="B15" s="220" t="s">
        <v>28</v>
      </c>
      <c r="C15" s="166"/>
      <c r="D15" s="166"/>
      <c r="E15" s="52"/>
      <c r="F15" s="52"/>
      <c r="G15" s="52"/>
      <c r="H15" s="166"/>
      <c r="J15" s="52"/>
    </row>
    <row r="16" spans="1:19" x14ac:dyDescent="0.25">
      <c r="A16" s="52"/>
      <c r="B16" s="2" t="s">
        <v>432</v>
      </c>
      <c r="C16" s="22">
        <f ca="1">G16</f>
        <v>6</v>
      </c>
      <c r="D16" s="166"/>
      <c r="E16" s="22">
        <f ca="1">K16</f>
        <v>6</v>
      </c>
      <c r="F16" s="57">
        <f ca="1">N16</f>
        <v>6</v>
      </c>
      <c r="G16" s="57">
        <f ca="1">Q16</f>
        <v>6</v>
      </c>
      <c r="H16" s="166"/>
      <c r="I16" s="57">
        <f ca="1">SUMIF('Corp Team'!$B:$B,$B15,'Corp Team'!R:R)</f>
        <v>5</v>
      </c>
      <c r="J16" s="57">
        <f ca="1">SUMIF('Corp Team'!$B:$B,$B15,'Corp Team'!S:S)</f>
        <v>6</v>
      </c>
      <c r="K16" s="57">
        <f ca="1">SUMIF('Corp Team'!$B:$B,$B15,'Corp Team'!T:T)</f>
        <v>6</v>
      </c>
      <c r="L16" s="57">
        <f ca="1">SUMIF('Corp Team'!$B:$B,$B15,'Corp Team'!U:U)</f>
        <v>6</v>
      </c>
      <c r="M16" s="57">
        <f ca="1">SUMIF('Corp Team'!$B:$B,$B15,'Corp Team'!V:V)</f>
        <v>6</v>
      </c>
      <c r="N16" s="57">
        <f ca="1">SUMIF('Corp Team'!$B:$B,$B15,'Corp Team'!W:W)</f>
        <v>6</v>
      </c>
      <c r="O16" s="57">
        <f ca="1">SUMIF('Corp Team'!$B:$B,$B15,'Corp Team'!X:X)</f>
        <v>6</v>
      </c>
      <c r="P16" s="57">
        <f ca="1">SUMIF('Corp Team'!$B:$B,$B15,'Corp Team'!Y:Y)</f>
        <v>6</v>
      </c>
      <c r="Q16" s="57">
        <f ca="1">SUMIF('Corp Team'!$B:$B,$B15,'Corp Team'!Z:Z)</f>
        <v>6</v>
      </c>
    </row>
    <row r="17" spans="1:20" x14ac:dyDescent="0.25">
      <c r="A17" s="52"/>
      <c r="B17" s="2" t="s">
        <v>433</v>
      </c>
      <c r="C17" s="22">
        <f ca="1">AVERAGE(I17:Q17)</f>
        <v>5.8611111111111107</v>
      </c>
      <c r="D17" s="166"/>
      <c r="E17" s="22">
        <f ca="1">AVERAGE(I17:K17)</f>
        <v>5.583333333333333</v>
      </c>
      <c r="F17" s="57">
        <f ca="1">AVERAGE(L17:N17)</f>
        <v>6</v>
      </c>
      <c r="G17" s="57">
        <f ca="1">AVERAGE(O17:Q17)</f>
        <v>6</v>
      </c>
      <c r="H17" s="166"/>
      <c r="I17" s="57">
        <f ca="1">SUMIF('Corp Team'!$B:$B,$B15,'Corp Team'!AB:AB)</f>
        <v>5</v>
      </c>
      <c r="J17" s="57">
        <f ca="1">SUMIF('Corp Team'!$B:$B,$B15,'Corp Team'!AC:AC)</f>
        <v>5.75</v>
      </c>
      <c r="K17" s="57">
        <f ca="1">SUMIF('Corp Team'!$B:$B,$B15,'Corp Team'!AD:AD)</f>
        <v>6</v>
      </c>
      <c r="L17" s="57">
        <f ca="1">SUMIF('Corp Team'!$B:$B,$B15,'Corp Team'!AE:AE)</f>
        <v>6</v>
      </c>
      <c r="M17" s="57">
        <f ca="1">SUMIF('Corp Team'!$B:$B,$B15,'Corp Team'!AF:AF)</f>
        <v>6</v>
      </c>
      <c r="N17" s="57">
        <f ca="1">SUMIF('Corp Team'!$B:$B,$B15,'Corp Team'!AG:AG)</f>
        <v>6</v>
      </c>
      <c r="O17" s="57">
        <f ca="1">SUMIF('Corp Team'!$B:$B,$B15,'Corp Team'!AH:AH)</f>
        <v>6</v>
      </c>
      <c r="P17" s="57">
        <f ca="1">SUMIF('Corp Team'!$B:$B,$B15,'Corp Team'!AI:AI)</f>
        <v>6</v>
      </c>
      <c r="Q17" s="57">
        <f ca="1">SUMIF('Corp Team'!$B:$B,$B15,'Corp Team'!AJ:AJ)</f>
        <v>6</v>
      </c>
      <c r="R17" s="57"/>
    </row>
    <row r="18" spans="1:20" x14ac:dyDescent="0.25">
      <c r="A18" s="52"/>
      <c r="B18" s="2" t="s">
        <v>337</v>
      </c>
      <c r="C18" s="216">
        <f ca="1">SUM(I18:Q18)</f>
        <v>2492.7083333333344</v>
      </c>
      <c r="D18" s="166"/>
      <c r="E18" s="316">
        <f ca="1">SUM(I18:K18)</f>
        <v>792.70833333333348</v>
      </c>
      <c r="F18" s="190">
        <f ca="1">SUM(L18:N18)</f>
        <v>850.00000000000011</v>
      </c>
      <c r="G18" s="190">
        <f ca="1">SUM(O18:Q18)</f>
        <v>850.00000000000011</v>
      </c>
      <c r="H18" s="166"/>
      <c r="I18" s="190">
        <f ca="1">SUMIF('Corp Team'!$B:$B,$B15,'Corp Team'!AL:AL)/1000</f>
        <v>237.5</v>
      </c>
      <c r="J18" s="190">
        <f ca="1">SUMIF('Corp Team'!$B:$B,$B15,'Corp Team'!AM:AM)/1000</f>
        <v>271.87500000000006</v>
      </c>
      <c r="K18" s="190">
        <f ca="1">SUMIF('Corp Team'!$B:$B,$B15,'Corp Team'!AN:AN)/1000</f>
        <v>283.33333333333337</v>
      </c>
      <c r="L18" s="190">
        <f ca="1">SUMIF('Corp Team'!$B:$B,$B15,'Corp Team'!AO:AO)/1000</f>
        <v>283.33333333333337</v>
      </c>
      <c r="M18" s="190">
        <f ca="1">SUMIF('Corp Team'!$B:$B,$B15,'Corp Team'!AP:AP)/1000</f>
        <v>283.33333333333337</v>
      </c>
      <c r="N18" s="190">
        <f ca="1">SUMIF('Corp Team'!$B:$B,$B15,'Corp Team'!AQ:AQ)/1000</f>
        <v>283.33333333333337</v>
      </c>
      <c r="O18" s="190">
        <f ca="1">SUMIF('Corp Team'!$B:$B,$B15,'Corp Team'!AR:AR)/1000</f>
        <v>283.33333333333337</v>
      </c>
      <c r="P18" s="190">
        <f ca="1">SUMIF('Corp Team'!$B:$B,$B15,'Corp Team'!AS:AS)/1000</f>
        <v>283.33333333333337</v>
      </c>
      <c r="Q18" s="190">
        <f ca="1">SUMIF('Corp Team'!$B:$B,$B15,'Corp Team'!AT:AT)/1000</f>
        <v>283.33333333333337</v>
      </c>
    </row>
    <row r="19" spans="1:20" x14ac:dyDescent="0.25">
      <c r="A19" s="52"/>
      <c r="B19" s="2" t="s">
        <v>338</v>
      </c>
      <c r="C19" s="193">
        <f ca="1">C20/C18</f>
        <v>0.95138888888888862</v>
      </c>
      <c r="D19" s="166"/>
      <c r="E19" s="193">
        <f t="shared" ref="E19" ca="1" si="3">E20/E18</f>
        <v>0.95138888888888884</v>
      </c>
      <c r="F19" s="193">
        <f t="shared" ref="F19" ca="1" si="4">F20/F18</f>
        <v>0.95138888888888884</v>
      </c>
      <c r="G19" s="193">
        <f ca="1">G20/G18</f>
        <v>0.95138888888888884</v>
      </c>
      <c r="H19" s="166"/>
      <c r="I19" s="344">
        <f>$S$19</f>
        <v>0.95138888888888884</v>
      </c>
      <c r="J19" s="344">
        <f t="shared" ref="J19:Q19" si="5">$S$19</f>
        <v>0.95138888888888884</v>
      </c>
      <c r="K19" s="344">
        <f t="shared" si="5"/>
        <v>0.95138888888888884</v>
      </c>
      <c r="L19" s="344">
        <f t="shared" si="5"/>
        <v>0.95138888888888884</v>
      </c>
      <c r="M19" s="344">
        <f t="shared" si="5"/>
        <v>0.95138888888888884</v>
      </c>
      <c r="N19" s="344">
        <f t="shared" si="5"/>
        <v>0.95138888888888884</v>
      </c>
      <c r="O19" s="344">
        <f t="shared" si="5"/>
        <v>0.95138888888888884</v>
      </c>
      <c r="P19" s="344">
        <f t="shared" si="5"/>
        <v>0.95138888888888884</v>
      </c>
      <c r="Q19" s="344">
        <f t="shared" si="5"/>
        <v>0.95138888888888884</v>
      </c>
      <c r="S19" s="335">
        <f>'Corp Model'!$AG$75</f>
        <v>0.95138888888888884</v>
      </c>
      <c r="T19" s="231" t="s">
        <v>338</v>
      </c>
    </row>
    <row r="20" spans="1:20" x14ac:dyDescent="0.25">
      <c r="A20" s="52"/>
      <c r="B20" s="2" t="s">
        <v>416</v>
      </c>
      <c r="C20" s="216">
        <f ca="1">SUM(I20:Q20)</f>
        <v>2371.5350115740744</v>
      </c>
      <c r="D20" s="166"/>
      <c r="E20" s="316">
        <f ca="1">SUM(I20:K20)</f>
        <v>754.17390046296305</v>
      </c>
      <c r="F20" s="190">
        <f ca="1">SUM(L20:N20)</f>
        <v>808.68055555555566</v>
      </c>
      <c r="G20" s="190">
        <f ca="1">SUM(O20:Q20)</f>
        <v>808.68055555555566</v>
      </c>
      <c r="H20" s="166"/>
      <c r="I20" s="190">
        <f ca="1">I18*I19</f>
        <v>225.95486111111109</v>
      </c>
      <c r="J20" s="190">
        <f t="shared" ref="J20" ca="1" si="6">J18*J19</f>
        <v>258.65885416666669</v>
      </c>
      <c r="K20" s="190">
        <f t="shared" ref="K20" ca="1" si="7">K18*K19</f>
        <v>269.56018518518522</v>
      </c>
      <c r="L20" s="190">
        <f t="shared" ref="L20" ca="1" si="8">L18*L19</f>
        <v>269.56018518518522</v>
      </c>
      <c r="M20" s="190">
        <f t="shared" ref="M20" ca="1" si="9">M18*M19</f>
        <v>269.56018518518522</v>
      </c>
      <c r="N20" s="190">
        <f t="shared" ref="N20" ca="1" si="10">N18*N19</f>
        <v>269.56018518518522</v>
      </c>
      <c r="O20" s="190">
        <f t="shared" ref="O20" ca="1" si="11">O18*O19</f>
        <v>269.56018518518522</v>
      </c>
      <c r="P20" s="190">
        <f t="shared" ref="P20" ca="1" si="12">P18*P19</f>
        <v>269.56018518518522</v>
      </c>
      <c r="Q20" s="190">
        <f t="shared" ref="Q20" ca="1" si="13">Q18*Q19</f>
        <v>269.56018518518522</v>
      </c>
    </row>
    <row r="21" spans="1:20" x14ac:dyDescent="0.25">
      <c r="A21" s="52"/>
      <c r="B21" s="2" t="s">
        <v>74</v>
      </c>
      <c r="C21" s="28">
        <f>IFERROR(SUMPRODUCT(I19:Q19,I21:Q21)/SUM(I19:Q19),"")</f>
        <v>0.96953019023507248</v>
      </c>
      <c r="D21" s="166"/>
      <c r="E21" s="28">
        <f>AVERAGE(I21:K21)</f>
        <v>1.0510948905109492</v>
      </c>
      <c r="F21" s="193">
        <f>AVERAGE(L21:N21)</f>
        <v>0.88379552542372919</v>
      </c>
      <c r="G21" s="193">
        <f>AVERAGE(O21:Q21)</f>
        <v>0.97370015477053917</v>
      </c>
      <c r="H21" s="166"/>
      <c r="I21" s="376">
        <v>1.0510948905109492</v>
      </c>
      <c r="J21" s="193">
        <f>I21</f>
        <v>1.0510948905109492</v>
      </c>
      <c r="K21" s="193">
        <f>J21</f>
        <v>1.0510948905109492</v>
      </c>
      <c r="L21" s="194">
        <f>J$60</f>
        <v>0.8837955254237293</v>
      </c>
      <c r="M21" s="193">
        <f>L21</f>
        <v>0.8837955254237293</v>
      </c>
      <c r="N21" s="193">
        <f>M21</f>
        <v>0.8837955254237293</v>
      </c>
      <c r="O21" s="194">
        <f>J$61</f>
        <v>0.97370015477053928</v>
      </c>
      <c r="P21" s="193">
        <f>O21</f>
        <v>0.97370015477053928</v>
      </c>
      <c r="Q21" s="193">
        <f>P21</f>
        <v>0.97370015477053928</v>
      </c>
    </row>
    <row r="22" spans="1:20" ht="15.75" thickBot="1" x14ac:dyDescent="0.3">
      <c r="A22" s="52"/>
      <c r="B22" s="2" t="s">
        <v>44</v>
      </c>
      <c r="C22" s="218">
        <f ca="1">SUM(I22:Q22)</f>
        <v>2294.8289719348795</v>
      </c>
      <c r="D22" s="166"/>
      <c r="E22" s="218">
        <f ca="1">SUM(I22:K22)</f>
        <v>792.70833333333348</v>
      </c>
      <c r="F22" s="217">
        <f ca="1">SUM(L22:N22)</f>
        <v>714.70825649717563</v>
      </c>
      <c r="G22" s="217">
        <f ca="1">SUM(O22:Q22)</f>
        <v>787.41238210437018</v>
      </c>
      <c r="H22" s="166"/>
      <c r="I22" s="217">
        <f ca="1">I18*I19*I21</f>
        <v>237.50000000000003</v>
      </c>
      <c r="J22" s="217">
        <f t="shared" ref="J22:Q22" ca="1" si="14">J18*J19*J21</f>
        <v>271.87500000000011</v>
      </c>
      <c r="K22" s="217">
        <f t="shared" ca="1" si="14"/>
        <v>283.33333333333343</v>
      </c>
      <c r="L22" s="217">
        <f t="shared" ca="1" si="14"/>
        <v>238.23608549905853</v>
      </c>
      <c r="M22" s="217">
        <f t="shared" ca="1" si="14"/>
        <v>238.23608549905853</v>
      </c>
      <c r="N22" s="217">
        <f t="shared" ca="1" si="14"/>
        <v>238.23608549905853</v>
      </c>
      <c r="O22" s="217">
        <f t="shared" ca="1" si="14"/>
        <v>262.47079403479006</v>
      </c>
      <c r="P22" s="217">
        <f t="shared" ca="1" si="14"/>
        <v>262.47079403479006</v>
      </c>
      <c r="Q22" s="217">
        <f t="shared" ca="1" si="14"/>
        <v>262.47079403479006</v>
      </c>
      <c r="S22" s="193"/>
    </row>
    <row r="23" spans="1:20" ht="15.75" thickTop="1" x14ac:dyDescent="0.25">
      <c r="A23" s="52"/>
      <c r="B23" s="166"/>
      <c r="C23" s="166"/>
      <c r="D23" s="166"/>
      <c r="E23" s="52"/>
      <c r="F23" s="52"/>
      <c r="G23" s="52"/>
      <c r="H23" s="166"/>
      <c r="I23" s="52"/>
      <c r="J23" s="52"/>
    </row>
    <row r="24" spans="1:20" x14ac:dyDescent="0.25">
      <c r="A24" s="52" t="s">
        <v>373</v>
      </c>
      <c r="B24" s="220" t="s">
        <v>27</v>
      </c>
      <c r="C24" s="166"/>
      <c r="D24" s="166"/>
      <c r="E24" s="52"/>
      <c r="F24" s="52"/>
      <c r="G24" s="52"/>
      <c r="H24" s="166"/>
      <c r="I24" s="52"/>
      <c r="J24" s="52"/>
    </row>
    <row r="25" spans="1:20" x14ac:dyDescent="0.25">
      <c r="A25" s="52"/>
      <c r="B25" s="2" t="s">
        <v>432</v>
      </c>
      <c r="C25" s="22">
        <f ca="1">G25</f>
        <v>6</v>
      </c>
      <c r="D25" s="166"/>
      <c r="E25" s="22">
        <f ca="1">K25</f>
        <v>6</v>
      </c>
      <c r="F25" s="57">
        <f ca="1">N25</f>
        <v>6</v>
      </c>
      <c r="G25" s="57">
        <f ca="1">Q25</f>
        <v>6</v>
      </c>
      <c r="H25" s="166"/>
      <c r="I25" s="57">
        <f ca="1">SUMIF('Corp Team'!$B:$B,$B24,'Corp Team'!R:R)</f>
        <v>6</v>
      </c>
      <c r="J25" s="57">
        <f ca="1">SUMIF('Corp Team'!$B:$B,$B24,'Corp Team'!S:S)</f>
        <v>6</v>
      </c>
      <c r="K25" s="57">
        <f ca="1">SUMIF('Corp Team'!$B:$B,$B24,'Corp Team'!T:T)</f>
        <v>6</v>
      </c>
      <c r="L25" s="57">
        <f ca="1">SUMIF('Corp Team'!$B:$B,$B24,'Corp Team'!U:U)</f>
        <v>6</v>
      </c>
      <c r="M25" s="57">
        <f ca="1">SUMIF('Corp Team'!$B:$B,$B24,'Corp Team'!V:V)</f>
        <v>6</v>
      </c>
      <c r="N25" s="57">
        <f ca="1">SUMIF('Corp Team'!$B:$B,$B24,'Corp Team'!W:W)</f>
        <v>6</v>
      </c>
      <c r="O25" s="57">
        <f ca="1">SUMIF('Corp Team'!$B:$B,$B24,'Corp Team'!X:X)</f>
        <v>6</v>
      </c>
      <c r="P25" s="57">
        <f ca="1">SUMIF('Corp Team'!$B:$B,$B24,'Corp Team'!Y:Y)</f>
        <v>6</v>
      </c>
      <c r="Q25" s="57">
        <f ca="1">SUMIF('Corp Team'!$B:$B,$B24,'Corp Team'!Z:Z)</f>
        <v>6</v>
      </c>
    </row>
    <row r="26" spans="1:20" x14ac:dyDescent="0.25">
      <c r="A26" s="52"/>
      <c r="B26" s="2" t="s">
        <v>433</v>
      </c>
      <c r="C26" s="22">
        <f ca="1">AVERAGE(I26:Q26)</f>
        <v>5.9722222222222223</v>
      </c>
      <c r="D26" s="166"/>
      <c r="E26" s="22">
        <f ca="1">AVERAGE(I26:K26)</f>
        <v>5.916666666666667</v>
      </c>
      <c r="F26" s="57">
        <f ca="1">AVERAGE(L26:N26)</f>
        <v>6</v>
      </c>
      <c r="G26" s="57">
        <f ca="1">AVERAGE(O26:Q26)</f>
        <v>6</v>
      </c>
      <c r="H26" s="166"/>
      <c r="I26" s="57">
        <f ca="1">SUMIF('Corp Team'!$B:$B,$B24,'Corp Team'!AB:AB)</f>
        <v>5.75</v>
      </c>
      <c r="J26" s="57">
        <f ca="1">SUMIF('Corp Team'!$B:$B,$B24,'Corp Team'!AC:AC)</f>
        <v>6</v>
      </c>
      <c r="K26" s="57">
        <f ca="1">SUMIF('Corp Team'!$B:$B,$B24,'Corp Team'!AD:AD)</f>
        <v>6</v>
      </c>
      <c r="L26" s="57">
        <f ca="1">SUMIF('Corp Team'!$B:$B,$B24,'Corp Team'!AE:AE)</f>
        <v>6</v>
      </c>
      <c r="M26" s="57">
        <f ca="1">SUMIF('Corp Team'!$B:$B,$B24,'Corp Team'!AF:AF)</f>
        <v>6</v>
      </c>
      <c r="N26" s="57">
        <f ca="1">SUMIF('Corp Team'!$B:$B,$B24,'Corp Team'!AG:AG)</f>
        <v>6</v>
      </c>
      <c r="O26" s="57">
        <f ca="1">SUMIF('Corp Team'!$B:$B,$B24,'Corp Team'!AH:AH)</f>
        <v>6</v>
      </c>
      <c r="P26" s="57">
        <f ca="1">SUMIF('Corp Team'!$B:$B,$B24,'Corp Team'!AI:AI)</f>
        <v>6</v>
      </c>
      <c r="Q26" s="57">
        <f ca="1">SUMIF('Corp Team'!$B:$B,$B24,'Corp Team'!AJ:AJ)</f>
        <v>6</v>
      </c>
    </row>
    <row r="27" spans="1:20" x14ac:dyDescent="0.25">
      <c r="A27" s="52"/>
      <c r="B27" s="2" t="s">
        <v>337</v>
      </c>
      <c r="C27" s="216">
        <f ca="1">SUM(I27:Q27)</f>
        <v>2761.4583333333335</v>
      </c>
      <c r="D27" s="166"/>
      <c r="E27" s="216">
        <f ca="1">SUM(I27:K27)</f>
        <v>911.45833333333326</v>
      </c>
      <c r="F27" s="190">
        <f ca="1">SUM(L27:N27)</f>
        <v>925</v>
      </c>
      <c r="G27" s="190">
        <f ca="1">SUM(O27:Q27)</f>
        <v>925</v>
      </c>
      <c r="H27" s="166"/>
      <c r="I27" s="190">
        <f ca="1">SUMIF('Corp Team'!$B:$B,$B24,'Corp Team'!AL:AL)/1000</f>
        <v>294.79166666666669</v>
      </c>
      <c r="J27" s="190">
        <f ca="1">SUMIF('Corp Team'!$B:$B,$B24,'Corp Team'!AM:AM)/1000</f>
        <v>308.33333333333331</v>
      </c>
      <c r="K27" s="190">
        <f ca="1">SUMIF('Corp Team'!$B:$B,$B24,'Corp Team'!AN:AN)/1000</f>
        <v>308.33333333333331</v>
      </c>
      <c r="L27" s="190">
        <f ca="1">SUMIF('Corp Team'!$B:$B,$B24,'Corp Team'!AO:AO)/1000</f>
        <v>308.33333333333331</v>
      </c>
      <c r="M27" s="190">
        <f ca="1">SUMIF('Corp Team'!$B:$B,$B24,'Corp Team'!AP:AP)/1000</f>
        <v>308.33333333333331</v>
      </c>
      <c r="N27" s="190">
        <f ca="1">SUMIF('Corp Team'!$B:$B,$B24,'Corp Team'!AQ:AQ)/1000</f>
        <v>308.33333333333331</v>
      </c>
      <c r="O27" s="190">
        <f ca="1">SUMIF('Corp Team'!$B:$B,$B24,'Corp Team'!AR:AR)/1000</f>
        <v>308.33333333333331</v>
      </c>
      <c r="P27" s="190">
        <f ca="1">SUMIF('Corp Team'!$B:$B,$B24,'Corp Team'!AS:AS)/1000</f>
        <v>308.33333333333331</v>
      </c>
      <c r="Q27" s="190">
        <f ca="1">SUMIF('Corp Team'!$B:$B,$B24,'Corp Team'!AT:AT)/1000</f>
        <v>308.33333333333331</v>
      </c>
    </row>
    <row r="28" spans="1:20" x14ac:dyDescent="0.25">
      <c r="A28" s="52"/>
      <c r="B28" s="2" t="s">
        <v>338</v>
      </c>
      <c r="C28" s="193">
        <f ca="1">C29/C27</f>
        <v>0.95138888888888884</v>
      </c>
      <c r="D28" s="166"/>
      <c r="E28" s="193">
        <f t="shared" ref="E28" ca="1" si="15">E29/E27</f>
        <v>0.95138888888888895</v>
      </c>
      <c r="F28" s="193">
        <f t="shared" ref="F28" ca="1" si="16">F29/F27</f>
        <v>0.95138888888888884</v>
      </c>
      <c r="G28" s="193">
        <f ca="1">G29/G27</f>
        <v>0.95138888888888884</v>
      </c>
      <c r="H28" s="166"/>
      <c r="I28" s="344">
        <f>$S$19</f>
        <v>0.95138888888888884</v>
      </c>
      <c r="J28" s="344">
        <f t="shared" ref="J28:Q28" si="17">$S$19</f>
        <v>0.95138888888888884</v>
      </c>
      <c r="K28" s="344">
        <f t="shared" si="17"/>
        <v>0.95138888888888884</v>
      </c>
      <c r="L28" s="344">
        <f t="shared" si="17"/>
        <v>0.95138888888888884</v>
      </c>
      <c r="M28" s="344">
        <f t="shared" si="17"/>
        <v>0.95138888888888884</v>
      </c>
      <c r="N28" s="344">
        <f t="shared" si="17"/>
        <v>0.95138888888888884</v>
      </c>
      <c r="O28" s="344">
        <f t="shared" si="17"/>
        <v>0.95138888888888884</v>
      </c>
      <c r="P28" s="344">
        <f t="shared" si="17"/>
        <v>0.95138888888888884</v>
      </c>
      <c r="Q28" s="344">
        <f t="shared" si="17"/>
        <v>0.95138888888888884</v>
      </c>
      <c r="S28" s="335">
        <f>'Corp Model'!$AG$75</f>
        <v>0.95138888888888884</v>
      </c>
      <c r="T28" s="231" t="s">
        <v>338</v>
      </c>
    </row>
    <row r="29" spans="1:20" x14ac:dyDescent="0.25">
      <c r="A29" s="52"/>
      <c r="B29" s="2" t="s">
        <v>416</v>
      </c>
      <c r="C29" s="216">
        <f ca="1">SUM(I29:Q29)</f>
        <v>2627.220775462963</v>
      </c>
      <c r="D29" s="166"/>
      <c r="E29" s="316">
        <f ca="1">SUM(I29:K29)</f>
        <v>867.15133101851848</v>
      </c>
      <c r="F29" s="190">
        <f ca="1">SUM(L29:N29)</f>
        <v>880.03472222222217</v>
      </c>
      <c r="G29" s="190">
        <f ca="1">SUM(O29:Q29)</f>
        <v>880.03472222222217</v>
      </c>
      <c r="H29" s="166"/>
      <c r="I29" s="190">
        <f ca="1">I27*I28</f>
        <v>280.4615162037037</v>
      </c>
      <c r="J29" s="190">
        <f t="shared" ref="J29" ca="1" si="18">J27*J28</f>
        <v>293.34490740740739</v>
      </c>
      <c r="K29" s="190">
        <f t="shared" ref="K29" ca="1" si="19">K27*K28</f>
        <v>293.34490740740739</v>
      </c>
      <c r="L29" s="190">
        <f t="shared" ref="L29" ca="1" si="20">L27*L28</f>
        <v>293.34490740740739</v>
      </c>
      <c r="M29" s="190">
        <f t="shared" ref="M29" ca="1" si="21">M27*M28</f>
        <v>293.34490740740739</v>
      </c>
      <c r="N29" s="190">
        <f t="shared" ref="N29" ca="1" si="22">N27*N28</f>
        <v>293.34490740740739</v>
      </c>
      <c r="O29" s="190">
        <f t="shared" ref="O29" ca="1" si="23">O27*O28</f>
        <v>293.34490740740739</v>
      </c>
      <c r="P29" s="190">
        <f t="shared" ref="P29" ca="1" si="24">P27*P28</f>
        <v>293.34490740740739</v>
      </c>
      <c r="Q29" s="190">
        <f t="shared" ref="Q29" ca="1" si="25">Q27*Q28</f>
        <v>293.34490740740739</v>
      </c>
    </row>
    <row r="30" spans="1:20" x14ac:dyDescent="0.25">
      <c r="A30" s="52"/>
      <c r="B30" s="2" t="s">
        <v>74</v>
      </c>
      <c r="C30" s="28">
        <f ca="1">IFERROR(SUMPRODUCT(I27:Q27,I30:Q30)/SUM(I27:Q27),"")</f>
        <v>0.96913021245175046</v>
      </c>
      <c r="D30" s="166"/>
      <c r="E30" s="28">
        <f>AVERAGE(I30:K30)</f>
        <v>1.0510948905109492</v>
      </c>
      <c r="F30" s="193">
        <f>AVERAGE(L30:N30)</f>
        <v>0.88379552542372919</v>
      </c>
      <c r="G30" s="193">
        <f>AVERAGE(O30:Q30)</f>
        <v>0.97370015477053917</v>
      </c>
      <c r="H30" s="166"/>
      <c r="I30" s="193">
        <f>I21</f>
        <v>1.0510948905109492</v>
      </c>
      <c r="J30" s="193">
        <f>I30</f>
        <v>1.0510948905109492</v>
      </c>
      <c r="K30" s="193">
        <f>J30</f>
        <v>1.0510948905109492</v>
      </c>
      <c r="L30" s="194">
        <f>J$60</f>
        <v>0.8837955254237293</v>
      </c>
      <c r="M30" s="193">
        <f>L30</f>
        <v>0.8837955254237293</v>
      </c>
      <c r="N30" s="193">
        <f>M30</f>
        <v>0.8837955254237293</v>
      </c>
      <c r="O30" s="194">
        <f>J$61</f>
        <v>0.97370015477053928</v>
      </c>
      <c r="P30" s="193">
        <f>O30</f>
        <v>0.97370015477053928</v>
      </c>
      <c r="Q30" s="193">
        <f>P30</f>
        <v>0.97370015477053928</v>
      </c>
    </row>
    <row r="31" spans="1:20" ht="15.75" thickBot="1" x14ac:dyDescent="0.3">
      <c r="A31" s="52"/>
      <c r="B31" s="2" t="s">
        <v>44</v>
      </c>
      <c r="C31" s="218">
        <f ca="1">SUM(I31:Q31)</f>
        <v>2546.1190282820744</v>
      </c>
      <c r="D31" s="166"/>
      <c r="E31" s="218">
        <f ca="1">SUM(I31:K31)</f>
        <v>911.45833333333348</v>
      </c>
      <c r="F31" s="217">
        <f ca="1">SUM(L31:N31)</f>
        <v>777.77074971751449</v>
      </c>
      <c r="G31" s="217">
        <f ca="1">SUM(O31:Q31)</f>
        <v>856.88994523122619</v>
      </c>
      <c r="H31" s="166"/>
      <c r="I31" s="217">
        <f ca="1">I27*I28*I30</f>
        <v>294.79166666666674</v>
      </c>
      <c r="J31" s="217">
        <f t="shared" ref="J31:Q31" ca="1" si="26">J27*J28*J30</f>
        <v>308.33333333333337</v>
      </c>
      <c r="K31" s="217">
        <f t="shared" ca="1" si="26"/>
        <v>308.33333333333337</v>
      </c>
      <c r="L31" s="217">
        <f t="shared" ca="1" si="26"/>
        <v>259.25691657250485</v>
      </c>
      <c r="M31" s="217">
        <f t="shared" ca="1" si="26"/>
        <v>259.25691657250485</v>
      </c>
      <c r="N31" s="217">
        <f t="shared" ca="1" si="26"/>
        <v>259.25691657250485</v>
      </c>
      <c r="O31" s="217">
        <f t="shared" ca="1" si="26"/>
        <v>285.62998174374206</v>
      </c>
      <c r="P31" s="217">
        <f t="shared" ca="1" si="26"/>
        <v>285.62998174374206</v>
      </c>
      <c r="Q31" s="217">
        <f t="shared" ca="1" si="26"/>
        <v>285.62998174374206</v>
      </c>
      <c r="S31" s="193"/>
    </row>
    <row r="32" spans="1:20" ht="15.75" thickTop="1" x14ac:dyDescent="0.25">
      <c r="A32" s="52"/>
      <c r="B32" s="166"/>
      <c r="C32" s="166"/>
      <c r="D32" s="166"/>
      <c r="E32" s="52"/>
      <c r="F32" s="52"/>
      <c r="G32" s="52"/>
      <c r="H32" s="166"/>
      <c r="I32" s="52"/>
      <c r="J32" s="52"/>
    </row>
    <row r="33" spans="1:22" x14ac:dyDescent="0.25">
      <c r="A33" s="52" t="s">
        <v>373</v>
      </c>
      <c r="B33" s="220" t="s">
        <v>434</v>
      </c>
      <c r="C33" s="166"/>
      <c r="D33" s="166"/>
      <c r="E33" s="52"/>
      <c r="F33" s="52"/>
      <c r="G33" s="52"/>
      <c r="H33" s="166"/>
      <c r="I33" s="52"/>
      <c r="J33" s="52"/>
    </row>
    <row r="34" spans="1:22" x14ac:dyDescent="0.25">
      <c r="A34" s="52"/>
      <c r="B34" s="2" t="s">
        <v>432</v>
      </c>
      <c r="C34" s="22">
        <f ca="1">G34</f>
        <v>23</v>
      </c>
      <c r="D34" s="166"/>
      <c r="E34" s="22">
        <f ca="1">K34</f>
        <v>11</v>
      </c>
      <c r="F34" s="57">
        <f ca="1">N34</f>
        <v>20</v>
      </c>
      <c r="G34" s="57">
        <f ca="1">Q34</f>
        <v>23</v>
      </c>
      <c r="H34" s="166"/>
      <c r="I34" s="57">
        <f ca="1">I45-I25-I16-I7</f>
        <v>3</v>
      </c>
      <c r="J34" s="57">
        <f t="shared" ref="J34:Q40" ca="1" si="27">J45-J25-J16-J7</f>
        <v>7</v>
      </c>
      <c r="K34" s="57">
        <f t="shared" ca="1" si="27"/>
        <v>11</v>
      </c>
      <c r="L34" s="57">
        <f t="shared" ca="1" si="27"/>
        <v>17</v>
      </c>
      <c r="M34" s="57">
        <f t="shared" ca="1" si="27"/>
        <v>20</v>
      </c>
      <c r="N34" s="57">
        <f t="shared" ca="1" si="27"/>
        <v>20</v>
      </c>
      <c r="O34" s="57">
        <f t="shared" ca="1" si="27"/>
        <v>21</v>
      </c>
      <c r="P34" s="57">
        <f t="shared" ca="1" si="27"/>
        <v>21</v>
      </c>
      <c r="Q34" s="57">
        <f t="shared" ca="1" si="27"/>
        <v>23</v>
      </c>
    </row>
    <row r="35" spans="1:22" x14ac:dyDescent="0.25">
      <c r="A35" s="52"/>
      <c r="B35" s="2" t="s">
        <v>433</v>
      </c>
      <c r="C35" s="22">
        <f ca="1">AVERAGE(I35:Q35)</f>
        <v>11.361111111111111</v>
      </c>
      <c r="D35" s="166"/>
      <c r="E35" s="22">
        <f ca="1">AVERAGE(I35:K35)</f>
        <v>1.3333333333333333</v>
      </c>
      <c r="F35" s="57">
        <f ca="1">AVERAGE(L35:N35)</f>
        <v>13.25</v>
      </c>
      <c r="G35" s="57">
        <f ca="1">AVERAGE(O35:Q35)</f>
        <v>19.5</v>
      </c>
      <c r="H35" s="166"/>
      <c r="I35" s="57">
        <f ca="1">I46-I26-I17-I8</f>
        <v>0.25</v>
      </c>
      <c r="J35" s="57">
        <f t="shared" ca="1" si="27"/>
        <v>1</v>
      </c>
      <c r="K35" s="57">
        <f t="shared" ca="1" si="27"/>
        <v>2.75</v>
      </c>
      <c r="L35" s="57">
        <f t="shared" ca="1" si="27"/>
        <v>10</v>
      </c>
      <c r="M35" s="57">
        <f t="shared" ca="1" si="27"/>
        <v>13.25</v>
      </c>
      <c r="N35" s="57">
        <f t="shared" ca="1" si="27"/>
        <v>16.5</v>
      </c>
      <c r="O35" s="57">
        <f t="shared" ca="1" si="27"/>
        <v>18.5</v>
      </c>
      <c r="P35" s="57">
        <f t="shared" ca="1" si="27"/>
        <v>19.5</v>
      </c>
      <c r="Q35" s="57">
        <f t="shared" ca="1" si="27"/>
        <v>20.5</v>
      </c>
      <c r="U35" s="377"/>
    </row>
    <row r="36" spans="1:22" x14ac:dyDescent="0.25">
      <c r="A36" s="52"/>
      <c r="B36" s="2" t="s">
        <v>337</v>
      </c>
      <c r="C36" s="216">
        <f ca="1">SUM(I36:Q36)</f>
        <v>4992.708333333333</v>
      </c>
      <c r="D36" s="166"/>
      <c r="E36" s="216">
        <f ca="1">SUM(I36:K36)</f>
        <v>191.66666666666626</v>
      </c>
      <c r="F36" s="190">
        <f ca="1">SUM(L36:N36)</f>
        <v>1926.041666666667</v>
      </c>
      <c r="G36" s="190">
        <f ca="1">SUM(O36:Q36)</f>
        <v>2875</v>
      </c>
      <c r="H36" s="166"/>
      <c r="I36" s="190">
        <f ca="1">I47-I27-I18-I9</f>
        <v>11.458333333333201</v>
      </c>
      <c r="J36" s="190">
        <f t="shared" ca="1" si="27"/>
        <v>45.833333333333172</v>
      </c>
      <c r="K36" s="190">
        <f t="shared" ca="1" si="27"/>
        <v>134.37499999999989</v>
      </c>
      <c r="L36" s="190">
        <f t="shared" ca="1" si="27"/>
        <v>479.16666666666663</v>
      </c>
      <c r="M36" s="190">
        <f t="shared" ca="1" si="27"/>
        <v>640.62499999999989</v>
      </c>
      <c r="N36" s="190">
        <f t="shared" ca="1" si="27"/>
        <v>806.25000000000034</v>
      </c>
      <c r="O36" s="190">
        <f t="shared" ca="1" si="27"/>
        <v>906.25000000000011</v>
      </c>
      <c r="P36" s="190">
        <f t="shared" ca="1" si="27"/>
        <v>958.33333333333337</v>
      </c>
      <c r="Q36" s="190">
        <f t="shared" ca="1" si="27"/>
        <v>1010.4166666666666</v>
      </c>
    </row>
    <row r="37" spans="1:22" x14ac:dyDescent="0.25">
      <c r="A37" s="52"/>
      <c r="B37" s="2" t="s">
        <v>338</v>
      </c>
      <c r="C37" s="193">
        <f ca="1">C38/C36</f>
        <v>0.85920184528363097</v>
      </c>
      <c r="D37" s="166"/>
      <c r="E37" s="193">
        <f t="shared" ref="E37:F37" ca="1" si="28">E38/E36</f>
        <v>0.73634661835748738</v>
      </c>
      <c r="F37" s="193">
        <f t="shared" ca="1" si="28"/>
        <v>0.87822246259239201</v>
      </c>
      <c r="G37" s="193">
        <f ca="1">G38/G36</f>
        <v>0.85464975845410629</v>
      </c>
      <c r="H37" s="166"/>
      <c r="I37" s="193">
        <f ca="1">I38/I36</f>
        <v>0.56620707070707665</v>
      </c>
      <c r="J37" s="193">
        <f t="shared" ref="J37:Q37" ca="1" si="29">J38/J36</f>
        <v>0.96962247474747454</v>
      </c>
      <c r="K37" s="193">
        <f t="shared" ca="1" si="29"/>
        <v>0.67128768303186781</v>
      </c>
      <c r="L37" s="193">
        <f t="shared" ca="1" si="29"/>
        <v>0.86871980676328497</v>
      </c>
      <c r="M37" s="193">
        <f t="shared" ca="1" si="29"/>
        <v>0.90180668473351377</v>
      </c>
      <c r="N37" s="193">
        <f t="shared" ca="1" si="29"/>
        <v>0.86513063451047922</v>
      </c>
      <c r="O37" s="193">
        <f t="shared" ca="1" si="29"/>
        <v>0.88001277139208145</v>
      </c>
      <c r="P37" s="193">
        <f t="shared" ca="1" si="29"/>
        <v>0.83870772946859906</v>
      </c>
      <c r="Q37" s="193">
        <f t="shared" ca="1" si="29"/>
        <v>0.8470217640320733</v>
      </c>
      <c r="U37" s="27"/>
    </row>
    <row r="38" spans="1:22" x14ac:dyDescent="0.25">
      <c r="A38" s="52"/>
      <c r="B38" s="2" t="s">
        <v>416</v>
      </c>
      <c r="C38" s="216">
        <f ca="1">SUM(I38:Q38)</f>
        <v>4289.7442129629617</v>
      </c>
      <c r="D38" s="166"/>
      <c r="E38" s="316">
        <f ca="1">SUM(I38:K38)</f>
        <v>141.13310185185145</v>
      </c>
      <c r="F38" s="190">
        <f ca="1">SUM(L38:N38)</f>
        <v>1691.4930555555552</v>
      </c>
      <c r="G38" s="190">
        <f ca="1">SUM(O38:Q38)</f>
        <v>2457.1180555555557</v>
      </c>
      <c r="H38" s="166"/>
      <c r="I38" s="190">
        <f ca="1">I49-I29-I20-I11</f>
        <v>6.4877893518518448</v>
      </c>
      <c r="J38" s="190">
        <f t="shared" ca="1" si="27"/>
        <v>44.441030092592428</v>
      </c>
      <c r="K38" s="190">
        <f t="shared" ca="1" si="27"/>
        <v>90.204282407407163</v>
      </c>
      <c r="L38" s="190">
        <f t="shared" ca="1" si="27"/>
        <v>416.26157407407402</v>
      </c>
      <c r="M38" s="190">
        <f t="shared" ca="1" si="27"/>
        <v>577.71990740740716</v>
      </c>
      <c r="N38" s="190">
        <f t="shared" ca="1" si="27"/>
        <v>697.51157407407413</v>
      </c>
      <c r="O38" s="190">
        <f t="shared" ca="1" si="27"/>
        <v>797.51157407407391</v>
      </c>
      <c r="P38" s="190">
        <f t="shared" ca="1" si="27"/>
        <v>803.76157407407413</v>
      </c>
      <c r="Q38" s="190">
        <f t="shared" ca="1" si="27"/>
        <v>855.84490740740739</v>
      </c>
    </row>
    <row r="39" spans="1:22" x14ac:dyDescent="0.25">
      <c r="A39" s="52"/>
      <c r="B39" s="2" t="s">
        <v>74</v>
      </c>
      <c r="C39" s="28">
        <f ca="1">IFERROR(SUMPRODUCT(I36:Q36,I39:Q39)/SUM(I36:Q36),"")</f>
        <v>0.96624474110129011</v>
      </c>
      <c r="D39" s="166"/>
      <c r="E39" s="28">
        <f ca="1">AVERAGE(I39:K39)</f>
        <v>2.6651878811954037</v>
      </c>
      <c r="F39" s="193">
        <f ca="1">AVERAGE(L39:N39)</f>
        <v>0.88379552542372908</v>
      </c>
      <c r="G39" s="193">
        <f ca="1">AVERAGE(O39:Q39)</f>
        <v>0.97370015477053939</v>
      </c>
      <c r="H39" s="166"/>
      <c r="I39" s="193">
        <f ca="1">I40/I38</f>
        <v>4.8900653167111576</v>
      </c>
      <c r="J39" s="193">
        <f t="shared" ref="J39" ca="1" si="30">J40/J38</f>
        <v>1.7028154379692213</v>
      </c>
      <c r="K39" s="193">
        <f t="shared" ref="K39" ca="1" si="31">K40/K38</f>
        <v>1.4026828889058318</v>
      </c>
      <c r="L39" s="193">
        <f t="shared" ref="L39" ca="1" si="32">L40/L38</f>
        <v>0.88379552542372908</v>
      </c>
      <c r="M39" s="193">
        <f t="shared" ref="M39" ca="1" si="33">M40/M38</f>
        <v>0.88379552542372919</v>
      </c>
      <c r="N39" s="193">
        <f t="shared" ref="N39" ca="1" si="34">N40/N38</f>
        <v>0.88379552542372919</v>
      </c>
      <c r="O39" s="193">
        <f t="shared" ref="O39" ca="1" si="35">O40/O38</f>
        <v>0.97370015477053928</v>
      </c>
      <c r="P39" s="193">
        <f t="shared" ref="P39" ca="1" si="36">P40/P38</f>
        <v>0.97370015477053939</v>
      </c>
      <c r="Q39" s="193">
        <f t="shared" ref="Q39" ca="1" si="37">Q40/Q38</f>
        <v>0.97370015477053939</v>
      </c>
      <c r="U39" s="27"/>
    </row>
    <row r="40" spans="1:22" ht="15.75" thickBot="1" x14ac:dyDescent="0.3">
      <c r="A40" s="52"/>
      <c r="B40" s="2" t="s">
        <v>44</v>
      </c>
      <c r="C40" s="218">
        <f ca="1">SUM(I40:Q40)</f>
        <v>4121.3588140206812</v>
      </c>
      <c r="D40" s="166"/>
      <c r="E40" s="218">
        <f ca="1">SUM(I40:K40)</f>
        <v>233.92858925143918</v>
      </c>
      <c r="F40" s="217">
        <f ca="1">SUM(L40:N40)</f>
        <v>1494.933993785311</v>
      </c>
      <c r="G40" s="217">
        <f ca="1">SUM(O40:Q40)</f>
        <v>2392.4962309839311</v>
      </c>
      <c r="H40" s="166"/>
      <c r="I40" s="217">
        <f ca="1">I51-I31-I22-I13</f>
        <v>31.725713691618665</v>
      </c>
      <c r="J40" s="217">
        <f t="shared" ca="1" si="27"/>
        <v>75.674872120921123</v>
      </c>
      <c r="K40" s="217">
        <f t="shared" ca="1" si="27"/>
        <v>126.52800343889939</v>
      </c>
      <c r="L40" s="217">
        <f t="shared" ca="1" si="27"/>
        <v>367.89011657250478</v>
      </c>
      <c r="M40" s="217">
        <f t="shared" ca="1" si="27"/>
        <v>510.58626911487761</v>
      </c>
      <c r="N40" s="217">
        <f t="shared" ca="1" si="27"/>
        <v>616.45760809792876</v>
      </c>
      <c r="O40" s="217">
        <f t="shared" ca="1" si="27"/>
        <v>776.53714310722216</v>
      </c>
      <c r="P40" s="217">
        <f t="shared" ca="1" si="27"/>
        <v>782.62276907453838</v>
      </c>
      <c r="Q40" s="217">
        <f t="shared" ca="1" si="27"/>
        <v>833.33631880217058</v>
      </c>
      <c r="S40" s="193"/>
    </row>
    <row r="41" spans="1:22" ht="15.75" thickTop="1" x14ac:dyDescent="0.25">
      <c r="A41" s="52"/>
      <c r="B41" s="166"/>
      <c r="C41" s="166"/>
      <c r="D41" s="166"/>
      <c r="E41" s="52"/>
      <c r="F41" s="52"/>
      <c r="G41" s="52"/>
      <c r="H41" s="166"/>
      <c r="I41" s="52"/>
      <c r="J41" s="52"/>
      <c r="V41" s="216"/>
    </row>
    <row r="42" spans="1:22" x14ac:dyDescent="0.25">
      <c r="B42" s="9"/>
      <c r="C42" s="9"/>
      <c r="D42" s="9"/>
      <c r="E42" s="9"/>
      <c r="F42" s="9"/>
      <c r="G42" s="9"/>
      <c r="H42" s="9"/>
      <c r="I42" s="9"/>
      <c r="J42" s="9"/>
      <c r="K42" s="9"/>
      <c r="L42" s="9"/>
      <c r="M42" s="9"/>
      <c r="N42" s="9"/>
      <c r="O42" s="9"/>
      <c r="P42" s="9"/>
      <c r="Q42" s="9"/>
    </row>
    <row r="43" spans="1:22" x14ac:dyDescent="0.25">
      <c r="A43" s="52"/>
      <c r="B43" s="166"/>
      <c r="C43" s="166"/>
      <c r="D43" s="166"/>
      <c r="E43" s="52"/>
      <c r="F43" s="52"/>
      <c r="G43" s="52"/>
      <c r="H43" s="166"/>
      <c r="I43" s="57"/>
      <c r="J43" s="57"/>
      <c r="K43" s="57"/>
      <c r="L43" s="57"/>
      <c r="M43" s="57"/>
      <c r="N43" s="57"/>
      <c r="O43" s="57"/>
      <c r="P43" s="57"/>
      <c r="Q43" s="57"/>
    </row>
    <row r="44" spans="1:22" x14ac:dyDescent="0.25">
      <c r="A44" s="52"/>
      <c r="B44" s="220" t="s">
        <v>341</v>
      </c>
      <c r="C44" s="166"/>
      <c r="D44" s="166"/>
      <c r="E44" s="52"/>
      <c r="F44" s="52"/>
      <c r="G44" s="52"/>
      <c r="H44" s="166"/>
      <c r="I44" s="22"/>
      <c r="J44" s="22"/>
      <c r="K44" s="22"/>
      <c r="L44" s="22"/>
      <c r="M44" s="22"/>
      <c r="N44" s="22"/>
      <c r="O44" s="22"/>
      <c r="P44" s="22"/>
      <c r="Q44" s="22"/>
    </row>
    <row r="45" spans="1:22" x14ac:dyDescent="0.25">
      <c r="A45" s="52"/>
      <c r="B45" s="2" t="s">
        <v>432</v>
      </c>
      <c r="C45" s="22">
        <f ca="1">G45</f>
        <v>35</v>
      </c>
      <c r="D45" s="166"/>
      <c r="E45" s="22">
        <f ca="1">K45</f>
        <v>29</v>
      </c>
      <c r="F45" s="57">
        <f ca="1">N45</f>
        <v>32</v>
      </c>
      <c r="G45" s="57">
        <f ca="1">Q45</f>
        <v>35</v>
      </c>
      <c r="H45" s="166"/>
      <c r="I45" s="337">
        <f ca="1">'Corp Model'!W8</f>
        <v>19</v>
      </c>
      <c r="J45" s="337">
        <f ca="1">'Corp Model'!X8</f>
        <v>24</v>
      </c>
      <c r="K45" s="337">
        <f ca="1">'Corp Model'!Y8</f>
        <v>29</v>
      </c>
      <c r="L45" s="337">
        <f ca="1">'Corp Model'!Z8</f>
        <v>29</v>
      </c>
      <c r="M45" s="337">
        <f ca="1">'Corp Model'!AA8</f>
        <v>32</v>
      </c>
      <c r="N45" s="337">
        <f ca="1">'Corp Model'!AB8</f>
        <v>32</v>
      </c>
      <c r="O45" s="337">
        <f ca="1">'Corp Model'!AC8</f>
        <v>33</v>
      </c>
      <c r="P45" s="337">
        <f ca="1">'Corp Model'!AD8</f>
        <v>33</v>
      </c>
      <c r="Q45" s="337">
        <f ca="1">'Corp Model'!AE8</f>
        <v>35</v>
      </c>
    </row>
    <row r="46" spans="1:22" x14ac:dyDescent="0.25">
      <c r="A46" s="52"/>
      <c r="B46" s="2" t="s">
        <v>433</v>
      </c>
      <c r="C46" s="22">
        <f>AVERAGE(I46:Q46)</f>
        <v>24.305555555555557</v>
      </c>
      <c r="D46" s="166"/>
      <c r="E46" s="22">
        <f>AVERAGE(I46:K46)</f>
        <v>16.166666666666668</v>
      </c>
      <c r="F46" s="57">
        <f>AVERAGE(L46:N46)</f>
        <v>25.25</v>
      </c>
      <c r="G46" s="57">
        <f>AVERAGE(O46:Q46)</f>
        <v>31.5</v>
      </c>
      <c r="H46" s="166"/>
      <c r="I46" s="337">
        <f>'Corp Model'!W12</f>
        <v>14</v>
      </c>
      <c r="J46" s="337">
        <f>'Corp Model'!X12</f>
        <v>16</v>
      </c>
      <c r="K46" s="337">
        <f>'Corp Model'!Y12</f>
        <v>18.5</v>
      </c>
      <c r="L46" s="337">
        <f>'Corp Model'!Z12</f>
        <v>22</v>
      </c>
      <c r="M46" s="337">
        <f>'Corp Model'!AA12</f>
        <v>25.25</v>
      </c>
      <c r="N46" s="337">
        <f>'Corp Model'!AB12</f>
        <v>28.5</v>
      </c>
      <c r="O46" s="337">
        <f>'Corp Model'!AC12</f>
        <v>30.5</v>
      </c>
      <c r="P46" s="337">
        <f>'Corp Model'!AD12</f>
        <v>31.5</v>
      </c>
      <c r="Q46" s="337">
        <f>'Corp Model'!AE12</f>
        <v>32.5</v>
      </c>
    </row>
    <row r="47" spans="1:22" x14ac:dyDescent="0.25">
      <c r="A47" s="52"/>
      <c r="B47" s="2" t="s">
        <v>337</v>
      </c>
      <c r="C47" s="216">
        <f>SUM(I47:Q47)</f>
        <v>10705.208333333334</v>
      </c>
      <c r="D47" s="166"/>
      <c r="E47" s="216">
        <f>SUM(I47:K47)</f>
        <v>2354.1666666666661</v>
      </c>
      <c r="F47" s="190">
        <f>SUM(L47:N47)</f>
        <v>3701.041666666667</v>
      </c>
      <c r="G47" s="190">
        <f>SUM(O47:Q47)</f>
        <v>4650</v>
      </c>
      <c r="H47" s="166"/>
      <c r="I47" s="338">
        <f>I49/I48</f>
        <v>681.24999999999989</v>
      </c>
      <c r="J47" s="338">
        <f t="shared" ref="J47:Q47" si="38">J49/J48</f>
        <v>774.99999999999989</v>
      </c>
      <c r="K47" s="338">
        <f t="shared" si="38"/>
        <v>897.91666666666652</v>
      </c>
      <c r="L47" s="338">
        <f t="shared" si="38"/>
        <v>1070.8333333333333</v>
      </c>
      <c r="M47" s="338">
        <f t="shared" si="38"/>
        <v>1232.2916666666665</v>
      </c>
      <c r="N47" s="338">
        <f t="shared" si="38"/>
        <v>1397.916666666667</v>
      </c>
      <c r="O47" s="338">
        <f t="shared" si="38"/>
        <v>1497.9166666666667</v>
      </c>
      <c r="P47" s="338">
        <f t="shared" si="38"/>
        <v>1550</v>
      </c>
      <c r="Q47" s="338">
        <f t="shared" si="38"/>
        <v>1602.0833333333333</v>
      </c>
    </row>
    <row r="48" spans="1:22" x14ac:dyDescent="0.25">
      <c r="A48" s="52"/>
      <c r="B48" s="2" t="s">
        <v>338</v>
      </c>
      <c r="C48" s="28">
        <f>IFERROR(SUMPRODUCT(I47:Q47,I48:Q48)/SUM(I47:Q47),"")</f>
        <v>0.90580908825532724</v>
      </c>
      <c r="D48" s="166"/>
      <c r="E48" s="28">
        <f>AVERAGE(I48:K48)</f>
        <v>0.92383125351287509</v>
      </c>
      <c r="F48" s="193">
        <f>AVERAGE(L48:N48)</f>
        <v>0.91388302670386656</v>
      </c>
      <c r="G48" s="193">
        <f>AVERAGE(O48:Q48)</f>
        <v>0.89183064708496351</v>
      </c>
      <c r="H48" s="166"/>
      <c r="I48" s="339">
        <f>I$65</f>
        <v>0.93272171253822644</v>
      </c>
      <c r="J48" s="339">
        <f t="shared" ref="J48:Q48" si="39">J$65</f>
        <v>0.94086021505376338</v>
      </c>
      <c r="K48" s="339">
        <f t="shared" si="39"/>
        <v>0.89791183294663568</v>
      </c>
      <c r="L48" s="339">
        <f t="shared" si="39"/>
        <v>0.91439688715953316</v>
      </c>
      <c r="M48" s="339">
        <f t="shared" si="39"/>
        <v>0.92561284868977167</v>
      </c>
      <c r="N48" s="339">
        <f t="shared" si="39"/>
        <v>0.90163934426229497</v>
      </c>
      <c r="O48" s="339">
        <f t="shared" si="39"/>
        <v>0.90820584144645322</v>
      </c>
      <c r="P48" s="339">
        <f t="shared" si="39"/>
        <v>0.88172043010752699</v>
      </c>
      <c r="Q48" s="339">
        <f t="shared" si="39"/>
        <v>0.88556566970091033</v>
      </c>
      <c r="R48" s="22"/>
    </row>
    <row r="49" spans="1:21" x14ac:dyDescent="0.25">
      <c r="A49" s="52"/>
      <c r="B49" s="2" t="s">
        <v>416</v>
      </c>
      <c r="C49" s="216">
        <f>SUM(I49:Q49)</f>
        <v>9696.8749999999982</v>
      </c>
      <c r="D49" s="166"/>
      <c r="E49" s="316">
        <f>SUM(I49:K49)</f>
        <v>2170.833333333333</v>
      </c>
      <c r="F49" s="190">
        <f>SUM(L49:N49)</f>
        <v>3380.208333333333</v>
      </c>
      <c r="G49" s="190">
        <f>SUM(O49:Q49)</f>
        <v>4145.833333333333</v>
      </c>
      <c r="H49" s="166"/>
      <c r="I49" s="338">
        <f>'Corp Model'!W5</f>
        <v>635.41666666666663</v>
      </c>
      <c r="J49" s="338">
        <f>'Corp Model'!X5</f>
        <v>729.16666666666652</v>
      </c>
      <c r="K49" s="338">
        <f>'Corp Model'!Y5</f>
        <v>806.24999999999977</v>
      </c>
      <c r="L49" s="338">
        <f>'Corp Model'!Z5</f>
        <v>979.16666666666663</v>
      </c>
      <c r="M49" s="338">
        <f>'Corp Model'!AA5</f>
        <v>1140.6249999999998</v>
      </c>
      <c r="N49" s="338">
        <f>'Corp Model'!AB5</f>
        <v>1260.4166666666667</v>
      </c>
      <c r="O49" s="338">
        <f>'Corp Model'!AC5</f>
        <v>1360.4166666666665</v>
      </c>
      <c r="P49" s="338">
        <f>'Corp Model'!AD5</f>
        <v>1366.6666666666667</v>
      </c>
      <c r="Q49" s="338">
        <f>'Corp Model'!AE5</f>
        <v>1418.75</v>
      </c>
    </row>
    <row r="50" spans="1:21" x14ac:dyDescent="0.25">
      <c r="A50" s="52"/>
      <c r="B50" s="2" t="s">
        <v>74</v>
      </c>
      <c r="C50" s="28">
        <f>IFERROR(SUMPRODUCT(I47:Q47,I50:Q50)/SUM(I47:Q47),"")</f>
        <v>0.97031645291273361</v>
      </c>
      <c r="D50" s="166"/>
      <c r="E50" s="28">
        <f>AVERAGE(I50:K50)</f>
        <v>1.0996545105566222</v>
      </c>
      <c r="F50" s="193">
        <f>AVERAGE(L50:N50)</f>
        <v>0.88379552542372919</v>
      </c>
      <c r="G50" s="193">
        <f>AVERAGE(O50:Q50)</f>
        <v>0.97370015477053917</v>
      </c>
      <c r="H50" s="166"/>
      <c r="I50" s="339">
        <f>J$59</f>
        <v>1.0996545105566222</v>
      </c>
      <c r="J50" s="340">
        <f>I50</f>
        <v>1.0996545105566222</v>
      </c>
      <c r="K50" s="340">
        <f>J50</f>
        <v>1.0996545105566222</v>
      </c>
      <c r="L50" s="339">
        <f>J$60</f>
        <v>0.8837955254237293</v>
      </c>
      <c r="M50" s="340">
        <f>L50</f>
        <v>0.8837955254237293</v>
      </c>
      <c r="N50" s="340">
        <f>M50</f>
        <v>0.8837955254237293</v>
      </c>
      <c r="O50" s="339">
        <f>J$61</f>
        <v>0.97370015477053928</v>
      </c>
      <c r="P50" s="340">
        <f>O50</f>
        <v>0.97370015477053928</v>
      </c>
      <c r="Q50" s="340">
        <f>P50</f>
        <v>0.97370015477053928</v>
      </c>
    </row>
    <row r="51" spans="1:21" ht="15.75" thickBot="1" x14ac:dyDescent="0.3">
      <c r="A51" s="52"/>
      <c r="B51" s="2" t="s">
        <v>44</v>
      </c>
      <c r="C51" s="218">
        <f>SUM(I51:Q51)</f>
        <v>9411.3782249861961</v>
      </c>
      <c r="D51" s="166"/>
      <c r="E51" s="218">
        <f>SUM(I51:K51)</f>
        <v>2387.166666666667</v>
      </c>
      <c r="F51" s="217">
        <f>SUM(L51:N51)</f>
        <v>2987.4130000000014</v>
      </c>
      <c r="G51" s="217">
        <f>SUM(O51:Q51)</f>
        <v>4036.7985583195273</v>
      </c>
      <c r="H51" s="166"/>
      <c r="I51" s="217">
        <f t="shared" ref="I51:P51" si="40">I49*I50</f>
        <v>698.73880358285362</v>
      </c>
      <c r="J51" s="217">
        <f t="shared" si="40"/>
        <v>801.83141394753682</v>
      </c>
      <c r="K51" s="217">
        <f t="shared" si="40"/>
        <v>886.59644913627642</v>
      </c>
      <c r="L51" s="217">
        <f t="shared" si="40"/>
        <v>865.38311864406819</v>
      </c>
      <c r="M51" s="217">
        <f t="shared" si="40"/>
        <v>1008.079271186441</v>
      </c>
      <c r="N51" s="217">
        <f t="shared" si="40"/>
        <v>1113.9506101694922</v>
      </c>
      <c r="O51" s="217">
        <f t="shared" si="40"/>
        <v>1324.6379188857543</v>
      </c>
      <c r="P51" s="217">
        <f t="shared" si="40"/>
        <v>1330.7235448530705</v>
      </c>
      <c r="Q51" s="217">
        <f>Q49*Q50</f>
        <v>1381.4370945807027</v>
      </c>
    </row>
    <row r="52" spans="1:21" ht="15.75" thickTop="1" x14ac:dyDescent="0.25">
      <c r="A52" s="52"/>
      <c r="B52" s="166"/>
      <c r="C52" s="166"/>
      <c r="D52" s="166"/>
      <c r="E52" s="28"/>
      <c r="H52" s="166"/>
    </row>
    <row r="53" spans="1:21" x14ac:dyDescent="0.25">
      <c r="A53" s="52"/>
      <c r="C53" s="166"/>
      <c r="D53" s="166"/>
      <c r="E53" s="52"/>
      <c r="F53" s="52"/>
      <c r="H53" s="166"/>
      <c r="I53" s="221">
        <f>I51/I50-'FY22 QoS'!AL304/1000</f>
        <v>0</v>
      </c>
      <c r="J53" s="221">
        <f>J51/J50-'FY22 QoS'!AM304/1000</f>
        <v>0</v>
      </c>
      <c r="K53" s="221">
        <f>K51/K50-'FY22 QoS'!AN304/1000</f>
        <v>0</v>
      </c>
      <c r="L53" s="221">
        <f>L51/L50-'FY22 QoS'!AO304/1000</f>
        <v>0</v>
      </c>
      <c r="M53" s="221">
        <f>M51/M50-'FY22 QoS'!AP304/1000</f>
        <v>0</v>
      </c>
      <c r="N53" s="221">
        <f>N51/N50-'FY22 QoS'!AQ304/1000</f>
        <v>0</v>
      </c>
      <c r="O53" s="221">
        <f>O51/O50-'FY22 QoS'!AR304/1000</f>
        <v>0</v>
      </c>
      <c r="P53" s="221">
        <f>P51/P50-'FY22 QoS'!AS304/1000</f>
        <v>0</v>
      </c>
      <c r="Q53" s="221">
        <f>Q51/Q50-'FY22 QoS'!AT304/1000</f>
        <v>0</v>
      </c>
      <c r="R53" s="222" t="s">
        <v>358</v>
      </c>
    </row>
    <row r="54" spans="1:21" outlineLevel="1" x14ac:dyDescent="0.25">
      <c r="A54" s="52"/>
      <c r="B54" s="52"/>
      <c r="C54" s="52"/>
      <c r="D54" s="52"/>
      <c r="E54" s="52"/>
      <c r="F54" s="52"/>
      <c r="G54" s="52"/>
      <c r="H54" s="52"/>
      <c r="I54" s="192"/>
      <c r="J54" s="192"/>
      <c r="K54" s="192"/>
      <c r="L54" s="192"/>
      <c r="M54" s="192"/>
      <c r="N54" s="192"/>
      <c r="O54" s="192"/>
      <c r="P54" s="192"/>
      <c r="Q54" s="192"/>
    </row>
    <row r="55" spans="1:21" outlineLevel="1" x14ac:dyDescent="0.25">
      <c r="U55" s="47"/>
    </row>
    <row r="56" spans="1:21" outlineLevel="1" x14ac:dyDescent="0.25">
      <c r="B56" s="9" t="s">
        <v>47</v>
      </c>
      <c r="C56" s="9"/>
      <c r="D56" s="9"/>
      <c r="E56" s="9"/>
      <c r="F56" s="9"/>
      <c r="G56" s="9"/>
      <c r="H56" s="9"/>
      <c r="I56" s="9"/>
      <c r="J56" s="9"/>
      <c r="K56" s="9"/>
      <c r="L56" s="9"/>
      <c r="M56" s="9"/>
      <c r="N56" s="9"/>
      <c r="O56" s="9"/>
      <c r="P56" s="9"/>
      <c r="Q56" s="9"/>
    </row>
    <row r="57" spans="1:21" outlineLevel="1" x14ac:dyDescent="0.25">
      <c r="I57" s="12"/>
      <c r="J57" s="10" t="s">
        <v>48</v>
      </c>
      <c r="K57" s="10" t="s">
        <v>36</v>
      </c>
      <c r="L57" s="10" t="s">
        <v>30</v>
      </c>
      <c r="M57" s="10" t="s">
        <v>23</v>
      </c>
      <c r="N57" s="11" t="s">
        <v>49</v>
      </c>
      <c r="O57" s="11" t="s">
        <v>50</v>
      </c>
    </row>
    <row r="58" spans="1:21" outlineLevel="1" x14ac:dyDescent="0.25">
      <c r="B58" s="5" t="s">
        <v>51</v>
      </c>
      <c r="C58" s="13" t="s">
        <v>30</v>
      </c>
      <c r="I58" s="10" t="s">
        <v>60</v>
      </c>
      <c r="J58" s="329">
        <f>INDEX($K58:$O58,1,MATCH($C$58,$K$57:$O$57,))</f>
        <v>0.82924965662540095</v>
      </c>
      <c r="K58" s="329">
        <f>Targets!D51</f>
        <v>0.82925000000000004</v>
      </c>
      <c r="L58" s="329">
        <f>Targets!D52</f>
        <v>0.82924965662540095</v>
      </c>
      <c r="M58" s="329">
        <f>Targets!D53</f>
        <v>0.93624991671763669</v>
      </c>
      <c r="N58" s="329">
        <f>Targets!D54</f>
        <v>0.93625000000000003</v>
      </c>
      <c r="O58" s="329">
        <f>N58</f>
        <v>0.93625000000000003</v>
      </c>
    </row>
    <row r="59" spans="1:21" outlineLevel="1" x14ac:dyDescent="0.25">
      <c r="I59" s="10" t="s">
        <v>62</v>
      </c>
      <c r="J59" s="329">
        <f>INDEX($K59:$O59,1,MATCH($C$58,$K$57:$O$57,))</f>
        <v>1.0996545105566222</v>
      </c>
      <c r="K59" s="329">
        <f>Targets!E51</f>
        <v>0.92020000000000002</v>
      </c>
      <c r="L59" s="307">
        <v>1.0996545105566222</v>
      </c>
      <c r="M59" s="329">
        <f>Targets!E53</f>
        <v>1.0165</v>
      </c>
      <c r="N59" s="329">
        <f>Targets!E54</f>
        <v>0.96299999999999997</v>
      </c>
      <c r="O59" s="329">
        <f>N59</f>
        <v>0.96299999999999997</v>
      </c>
    </row>
    <row r="60" spans="1:21" outlineLevel="1" x14ac:dyDescent="0.25">
      <c r="I60" s="10" t="s">
        <v>64</v>
      </c>
      <c r="J60" s="329">
        <f>INDEX($K60:$O60,1,MATCH($C$58,$K$57:$O$57,))</f>
        <v>0.8837955254237293</v>
      </c>
      <c r="K60" s="329">
        <f>Targets!F51</f>
        <v>0.83460000000000012</v>
      </c>
      <c r="L60" s="307">
        <v>0.8837955254237293</v>
      </c>
      <c r="M60" s="329">
        <f>Targets!F53</f>
        <v>0.9416000000000001</v>
      </c>
      <c r="N60" s="329">
        <f>Targets!F54</f>
        <v>0.9416000000000001</v>
      </c>
      <c r="O60" s="329">
        <f>N60</f>
        <v>0.9416000000000001</v>
      </c>
    </row>
    <row r="61" spans="1:21" outlineLevel="1" x14ac:dyDescent="0.25">
      <c r="I61" s="10" t="s">
        <v>66</v>
      </c>
      <c r="J61" s="329">
        <f>INDEX($K61:$O61,1,MATCH($C$58,$K$57:$O$57,))</f>
        <v>0.97370015477053928</v>
      </c>
      <c r="K61" s="329">
        <f>Targets!G51</f>
        <v>0.97370000000000001</v>
      </c>
      <c r="L61" s="307">
        <f>Targets!G52</f>
        <v>0.97370015477053928</v>
      </c>
      <c r="M61" s="329">
        <f>Targets!G53</f>
        <v>1.0165</v>
      </c>
      <c r="N61" s="329">
        <f>Targets!G54</f>
        <v>0.9736999999999999</v>
      </c>
      <c r="O61" s="329">
        <f>N61</f>
        <v>0.9736999999999999</v>
      </c>
    </row>
    <row r="62" spans="1:21" outlineLevel="1" x14ac:dyDescent="0.25"/>
    <row r="63" spans="1:21" outlineLevel="1" x14ac:dyDescent="0.25"/>
    <row r="64" spans="1:21" outlineLevel="1" x14ac:dyDescent="0.25">
      <c r="I64" s="169">
        <v>44317</v>
      </c>
      <c r="J64" s="169">
        <v>44348</v>
      </c>
      <c r="K64" s="169">
        <v>44378</v>
      </c>
      <c r="L64" s="29">
        <v>44409</v>
      </c>
      <c r="M64" s="29">
        <v>44440</v>
      </c>
      <c r="N64" s="29">
        <v>44470</v>
      </c>
      <c r="O64" s="169">
        <v>44501</v>
      </c>
      <c r="P64" s="169">
        <v>44531</v>
      </c>
      <c r="Q64" s="169">
        <v>44562</v>
      </c>
    </row>
    <row r="65" spans="5:17" outlineLevel="1" x14ac:dyDescent="0.25">
      <c r="G65" s="10" t="s">
        <v>48</v>
      </c>
      <c r="I65" s="14">
        <f>INDEX(I$66:I$70,MATCH($C$58,$G$66:$G$70,0))</f>
        <v>0.93272171253822644</v>
      </c>
      <c r="J65" s="14">
        <f t="shared" ref="J65:Q65" si="41">INDEX(J$66:J$70,MATCH($C$58,$G$66:$G$70,0))</f>
        <v>0.94086021505376338</v>
      </c>
      <c r="K65" s="14">
        <f t="shared" si="41"/>
        <v>0.89791183294663568</v>
      </c>
      <c r="L65" s="14">
        <f t="shared" si="41"/>
        <v>0.91439688715953316</v>
      </c>
      <c r="M65" s="14">
        <f t="shared" si="41"/>
        <v>0.92561284868977167</v>
      </c>
      <c r="N65" s="14">
        <f t="shared" si="41"/>
        <v>0.90163934426229497</v>
      </c>
      <c r="O65" s="14">
        <f t="shared" si="41"/>
        <v>0.90820584144645322</v>
      </c>
      <c r="P65" s="14">
        <f t="shared" si="41"/>
        <v>0.88172043010752699</v>
      </c>
      <c r="Q65" s="14">
        <f t="shared" si="41"/>
        <v>0.88556566970091033</v>
      </c>
    </row>
    <row r="66" spans="5:17" outlineLevel="1" x14ac:dyDescent="0.25">
      <c r="G66" s="10" t="s">
        <v>36</v>
      </c>
      <c r="I66" s="15">
        <f>'FY22 QoS'!AL312</f>
        <v>1</v>
      </c>
      <c r="J66" s="15">
        <f>'FY22 QoS'!AM312</f>
        <v>1</v>
      </c>
      <c r="K66" s="15">
        <f>'FY22 QoS'!AN312</f>
        <v>1</v>
      </c>
      <c r="L66" s="15">
        <f>'FY22 QoS'!AO312</f>
        <v>1</v>
      </c>
      <c r="M66" s="15">
        <f>'FY22 QoS'!AP312</f>
        <v>0.95313232307451956</v>
      </c>
      <c r="N66" s="15">
        <f>'FY22 QoS'!AQ312</f>
        <v>0.91703539823008851</v>
      </c>
      <c r="O66" s="15">
        <f>'FY22 QoS'!AR312</f>
        <v>0.92398327632079047</v>
      </c>
      <c r="P66" s="15">
        <f>'FY22 QoS'!AS312</f>
        <v>0.93065187239944513</v>
      </c>
      <c r="Q66" s="15">
        <f>'FY22 QoS'!AT312</f>
        <v>0.9035679845708775</v>
      </c>
    </row>
    <row r="67" spans="5:17" outlineLevel="1" x14ac:dyDescent="0.25">
      <c r="E67" s="164"/>
      <c r="F67" s="164"/>
      <c r="G67" s="10" t="s">
        <v>30</v>
      </c>
      <c r="I67" s="15">
        <f>'FY22 QoS'!AL311</f>
        <v>0.93272171253822644</v>
      </c>
      <c r="J67" s="15">
        <f>'FY22 QoS'!AM311</f>
        <v>0.94086021505376338</v>
      </c>
      <c r="K67" s="15">
        <f>'FY22 QoS'!AN311</f>
        <v>0.89791183294663568</v>
      </c>
      <c r="L67" s="15">
        <f>'FY22 QoS'!AO311</f>
        <v>0.91439688715953316</v>
      </c>
      <c r="M67" s="15">
        <f>'FY22 QoS'!AP311</f>
        <v>0.92561284868977167</v>
      </c>
      <c r="N67" s="15">
        <f>'FY22 QoS'!AQ311</f>
        <v>0.90163934426229497</v>
      </c>
      <c r="O67" s="15">
        <f>'FY22 QoS'!AR311</f>
        <v>0.90820584144645322</v>
      </c>
      <c r="P67" s="15">
        <f>'FY22 QoS'!AS311</f>
        <v>0.88172043010752699</v>
      </c>
      <c r="Q67" s="15">
        <f>'FY22 QoS'!AT311</f>
        <v>0.88556566970091033</v>
      </c>
    </row>
    <row r="68" spans="5:17" outlineLevel="1" x14ac:dyDescent="0.25">
      <c r="E68" s="219"/>
      <c r="F68" s="219"/>
      <c r="G68" s="10" t="s">
        <v>23</v>
      </c>
      <c r="I68" s="15">
        <f>'FY22 QoS'!AL313</f>
        <v>0.93695586910837592</v>
      </c>
      <c r="J68" s="15">
        <f>'FY22 QoS'!AM313</f>
        <v>0.94379014989293364</v>
      </c>
      <c r="K68" s="15">
        <f>'FY22 QoS'!AN313</f>
        <v>0.88761299780112402</v>
      </c>
      <c r="L68" s="15">
        <f>'FY22 QoS'!AO313</f>
        <v>0.89350619284639432</v>
      </c>
      <c r="M68" s="15">
        <f>'FY22 QoS'!AP313</f>
        <v>0.90211724651558678</v>
      </c>
      <c r="N68" s="15">
        <f>'FY22 QoS'!AQ313</f>
        <v>0.91345249294449682</v>
      </c>
      <c r="O68" s="15">
        <f>'FY22 QoS'!AR313</f>
        <v>0.87662901824500394</v>
      </c>
      <c r="P68" s="15">
        <f>'FY22 QoS'!AS313</f>
        <v>0.88643634037108143</v>
      </c>
      <c r="Q68" s="15">
        <f>'FY22 QoS'!AT313</f>
        <v>0.89297558034368407</v>
      </c>
    </row>
    <row r="69" spans="5:17" outlineLevel="1" x14ac:dyDescent="0.25">
      <c r="G69" s="10" t="s">
        <v>49</v>
      </c>
      <c r="I69" s="15">
        <f>'FY22 QoS'!AL314</f>
        <v>1</v>
      </c>
      <c r="J69" s="15">
        <f>'FY22 QoS'!AM314</f>
        <v>1</v>
      </c>
      <c r="K69" s="15">
        <f>'FY22 QoS'!AN314</f>
        <v>1</v>
      </c>
      <c r="L69" s="15">
        <f>'FY22 QoS'!AO314</f>
        <v>0.93930635838150289</v>
      </c>
      <c r="M69" s="15">
        <f>'FY22 QoS'!AP314</f>
        <v>0.94502617801047117</v>
      </c>
      <c r="N69" s="15">
        <f>'FY22 QoS'!AQ314</f>
        <v>0.94789081885856075</v>
      </c>
      <c r="O69" s="15">
        <f>'FY22 QoS'!AR314</f>
        <v>0.95047169811320753</v>
      </c>
      <c r="P69" s="15">
        <f>'FY22 QoS'!AS314</f>
        <v>0.95047169811320753</v>
      </c>
      <c r="Q69" s="15">
        <f>'FY22 QoS'!AT314</f>
        <v>0.95280898876404496</v>
      </c>
    </row>
    <row r="70" spans="5:17" outlineLevel="1" x14ac:dyDescent="0.25">
      <c r="G70" s="10" t="s">
        <v>50</v>
      </c>
      <c r="I70" s="15">
        <f>I69</f>
        <v>1</v>
      </c>
      <c r="J70" s="15">
        <f t="shared" ref="J70:Q70" si="42">J69</f>
        <v>1</v>
      </c>
      <c r="K70" s="15">
        <f t="shared" si="42"/>
        <v>1</v>
      </c>
      <c r="L70" s="15">
        <f t="shared" si="42"/>
        <v>0.93930635838150289</v>
      </c>
      <c r="M70" s="15">
        <f t="shared" si="42"/>
        <v>0.94502617801047117</v>
      </c>
      <c r="N70" s="15">
        <f t="shared" si="42"/>
        <v>0.94789081885856075</v>
      </c>
      <c r="O70" s="15">
        <f t="shared" si="42"/>
        <v>0.95047169811320753</v>
      </c>
      <c r="P70" s="15">
        <f t="shared" si="42"/>
        <v>0.95047169811320753</v>
      </c>
      <c r="Q70" s="15">
        <f t="shared" si="42"/>
        <v>0.95280898876404496</v>
      </c>
    </row>
    <row r="74" spans="5:17" x14ac:dyDescent="0.25">
      <c r="G74" s="55"/>
      <c r="H74" s="53"/>
      <c r="I74" s="53"/>
      <c r="J74" s="53"/>
    </row>
    <row r="75" spans="5:17" x14ac:dyDescent="0.25">
      <c r="G75" s="55"/>
      <c r="H75" s="53"/>
      <c r="I75" s="53"/>
      <c r="J75" s="53"/>
    </row>
    <row r="76" spans="5:17" x14ac:dyDescent="0.25">
      <c r="G76" s="55"/>
      <c r="H76" s="53"/>
      <c r="I76" s="53"/>
      <c r="J76" s="53"/>
    </row>
    <row r="77" spans="5:17" x14ac:dyDescent="0.25">
      <c r="G77" s="55"/>
      <c r="H77" s="53"/>
      <c r="I77" s="53"/>
      <c r="J77" s="53"/>
    </row>
  </sheetData>
  <conditionalFormatting sqref="B15">
    <cfRule type="duplicateValues" dxfId="0" priority="1"/>
  </conditionalFormatting>
  <dataValidations disablePrompts="1" count="1">
    <dataValidation type="list" allowBlank="1" showInputMessage="1" showErrorMessage="1" sqref="C58" xr:uid="{CAA59EA5-67FC-412E-A181-E5E4C215EE28}">
      <formula1>$K$57:$O$57</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5B98-D22E-4165-8FC4-256A2C66E8B4}">
  <dimension ref="A2:W95"/>
  <sheetViews>
    <sheetView showGridLines="0" topLeftCell="A7" zoomScale="85" zoomScaleNormal="85" workbookViewId="0">
      <pane xSplit="3" topLeftCell="D1" activePane="topRight" state="frozen"/>
      <selection pane="topRight" activeCell="C69" sqref="C69"/>
    </sheetView>
  </sheetViews>
  <sheetFormatPr defaultColWidth="8.85546875" defaultRowHeight="15" outlineLevelRow="1" x14ac:dyDescent="0.25"/>
  <cols>
    <col min="2" max="2" width="17.28515625" bestFit="1" customWidth="1"/>
    <col min="3" max="3" width="13.28515625" customWidth="1"/>
    <col min="4" max="4" width="3.85546875" customWidth="1"/>
    <col min="5" max="7" width="13.28515625" customWidth="1"/>
    <col min="8" max="8" width="3.85546875" customWidth="1"/>
    <col min="9" max="17" width="13.28515625" customWidth="1"/>
  </cols>
  <sheetData>
    <row r="2" spans="1:19" x14ac:dyDescent="0.25">
      <c r="B2" s="9" t="s">
        <v>363</v>
      </c>
      <c r="C2" s="9"/>
      <c r="D2" s="9"/>
      <c r="E2" s="9"/>
      <c r="F2" s="9"/>
      <c r="G2" s="9"/>
      <c r="H2" s="9"/>
      <c r="I2" s="9"/>
      <c r="J2" s="9"/>
      <c r="K2" s="9"/>
      <c r="L2" s="9"/>
      <c r="M2" s="9"/>
      <c r="N2" s="9"/>
      <c r="O2" s="9"/>
      <c r="P2" s="9"/>
      <c r="Q2" s="9"/>
    </row>
    <row r="4" spans="1:19" x14ac:dyDescent="0.25">
      <c r="E4" s="23"/>
      <c r="F4" s="7"/>
      <c r="G4" s="23"/>
      <c r="I4" s="23" t="s">
        <v>69</v>
      </c>
      <c r="J4" s="23"/>
      <c r="K4" s="23"/>
      <c r="L4" s="7" t="s">
        <v>70</v>
      </c>
      <c r="M4" s="7"/>
      <c r="N4" s="7"/>
      <c r="O4" s="23" t="s">
        <v>71</v>
      </c>
      <c r="P4" s="23"/>
      <c r="Q4" s="23"/>
    </row>
    <row r="5" spans="1:19" x14ac:dyDescent="0.25">
      <c r="C5" s="29" t="s">
        <v>357</v>
      </c>
      <c r="E5" s="169" t="s">
        <v>42</v>
      </c>
      <c r="F5" s="29" t="s">
        <v>41</v>
      </c>
      <c r="G5" s="169" t="s">
        <v>40</v>
      </c>
      <c r="I5" s="169">
        <v>44317</v>
      </c>
      <c r="J5" s="169">
        <v>44348</v>
      </c>
      <c r="K5" s="169">
        <v>44378</v>
      </c>
      <c r="L5" s="29">
        <v>44409</v>
      </c>
      <c r="M5" s="29">
        <v>44440</v>
      </c>
      <c r="N5" s="29">
        <v>44470</v>
      </c>
      <c r="O5" s="169">
        <v>44501</v>
      </c>
      <c r="P5" s="169">
        <v>44531</v>
      </c>
      <c r="Q5" s="169">
        <v>44562</v>
      </c>
    </row>
    <row r="6" spans="1:19" s="167" customFormat="1" x14ac:dyDescent="0.25">
      <c r="A6" s="166"/>
      <c r="B6" s="220" t="s">
        <v>33</v>
      </c>
      <c r="C6" s="166"/>
      <c r="D6" s="166"/>
      <c r="H6" s="166"/>
    </row>
    <row r="7" spans="1:19" x14ac:dyDescent="0.25">
      <c r="A7" s="52"/>
      <c r="B7" s="2" t="s">
        <v>73</v>
      </c>
      <c r="C7" s="22">
        <f ca="1">G7</f>
        <v>6</v>
      </c>
      <c r="D7" s="166"/>
      <c r="E7" s="22">
        <f ca="1">K7</f>
        <v>5</v>
      </c>
      <c r="F7" s="57">
        <f ca="1">N7</f>
        <v>6</v>
      </c>
      <c r="G7" s="57">
        <f ca="1">Q7</f>
        <v>6</v>
      </c>
      <c r="H7" s="166"/>
      <c r="I7" s="57">
        <f ca="1">SUMIF('Comm Team'!$B:$B,$B6,'Comm Team'!R:R)</f>
        <v>4</v>
      </c>
      <c r="J7" s="57">
        <f ca="1">SUMIF('Comm Team'!$B:$B,$B6,'Comm Team'!S:S)</f>
        <v>4</v>
      </c>
      <c r="K7" s="57">
        <f ca="1">SUMIF('Comm Team'!$B:$B,$B6,'Comm Team'!T:T)</f>
        <v>5</v>
      </c>
      <c r="L7" s="57">
        <f ca="1">SUMIF('Comm Team'!$B:$B,$B6,'Comm Team'!U:U)</f>
        <v>6</v>
      </c>
      <c r="M7" s="57">
        <f ca="1">SUMIF('Comm Team'!$B:$B,$B6,'Comm Team'!V:V)</f>
        <v>6</v>
      </c>
      <c r="N7" s="57">
        <f ca="1">SUMIF('Comm Team'!$B:$B,$B6,'Comm Team'!W:W)</f>
        <v>6</v>
      </c>
      <c r="O7" s="57">
        <f ca="1">SUMIF('Comm Team'!$B:$B,$B6,'Comm Team'!X:X)</f>
        <v>6</v>
      </c>
      <c r="P7" s="57">
        <f ca="1">SUMIF('Comm Team'!$B:$B,$B6,'Comm Team'!Y:Y)</f>
        <v>6</v>
      </c>
      <c r="Q7" s="57">
        <f ca="1">SUMIF('Comm Team'!$B:$B,$B6,'Comm Team'!Z:Z)</f>
        <v>6</v>
      </c>
    </row>
    <row r="8" spans="1:19" x14ac:dyDescent="0.25">
      <c r="A8" s="52"/>
      <c r="B8" s="2" t="s">
        <v>255</v>
      </c>
      <c r="C8" s="22">
        <f ca="1">AVERAGE(I8:Q8)</f>
        <v>3.8888888888888888</v>
      </c>
      <c r="D8" s="166"/>
      <c r="E8" s="22">
        <f ca="1">AVERAGE(I8:K8)</f>
        <v>2.3333333333333335</v>
      </c>
      <c r="F8" s="57">
        <f ca="1">AVERAGE(L8:N8)</f>
        <v>3.8333333333333335</v>
      </c>
      <c r="G8" s="57">
        <f ca="1">AVERAGE(O8:Q8)</f>
        <v>5.5</v>
      </c>
      <c r="H8" s="166"/>
      <c r="I8" s="57">
        <f ca="1">SUMIF('Comm Team'!$B:$B,$B6,'Comm Team'!AB:AB)</f>
        <v>2</v>
      </c>
      <c r="J8" s="57">
        <f ca="1">SUMIF('Comm Team'!$B:$B,$B6,'Comm Team'!AC:AC)</f>
        <v>2.25</v>
      </c>
      <c r="K8" s="57">
        <f ca="1">SUMIF('Comm Team'!$B:$B,$B6,'Comm Team'!AD:AD)</f>
        <v>2.75</v>
      </c>
      <c r="L8" s="57">
        <f ca="1">SUMIF('Comm Team'!$B:$B,$B6,'Comm Team'!AE:AE)</f>
        <v>3.15</v>
      </c>
      <c r="M8" s="57">
        <f ca="1">SUMIF('Comm Team'!$B:$B,$B6,'Comm Team'!AF:AF)</f>
        <v>3.75</v>
      </c>
      <c r="N8" s="57">
        <f ca="1">SUMIF('Comm Team'!$B:$B,$B6,'Comm Team'!AG:AG)</f>
        <v>4.5999999999999996</v>
      </c>
      <c r="O8" s="57">
        <f ca="1">SUMIF('Comm Team'!$B:$B,$B6,'Comm Team'!AH:AH)</f>
        <v>5.15</v>
      </c>
      <c r="P8" s="57">
        <f ca="1">SUMIF('Comm Team'!$B:$B,$B6,'Comm Team'!AI:AI)</f>
        <v>5.5</v>
      </c>
      <c r="Q8" s="57">
        <f ca="1">SUMIF('Comm Team'!$B:$B,$B6,'Comm Team'!AJ:AJ)</f>
        <v>5.85</v>
      </c>
    </row>
    <row r="9" spans="1:19" x14ac:dyDescent="0.25">
      <c r="A9" s="52"/>
      <c r="B9" s="2" t="s">
        <v>337</v>
      </c>
      <c r="C9" s="216">
        <f ca="1">SUM(I9:Q9)</f>
        <v>2215.625</v>
      </c>
      <c r="D9" s="166"/>
      <c r="E9" s="216">
        <f ca="1">SUM(I9:K9)</f>
        <v>437.5</v>
      </c>
      <c r="F9" s="190">
        <f ca="1">SUM(L9:N9)</f>
        <v>721.875</v>
      </c>
      <c r="G9" s="190">
        <f ca="1">SUM(O9:Q9)</f>
        <v>1056.25</v>
      </c>
      <c r="H9" s="166"/>
      <c r="I9" s="190">
        <f ca="1">SUMIF('Comm Team'!$B:$B,$B6,'Comm Team'!AL:AL)/1000</f>
        <v>125</v>
      </c>
      <c r="J9" s="190">
        <f ca="1">SUMIF('Comm Team'!$B:$B,$B6,'Comm Team'!AM:AM)/1000</f>
        <v>140.625</v>
      </c>
      <c r="K9" s="190">
        <f ca="1">SUMIF('Comm Team'!$B:$B,$B6,'Comm Team'!AN:AN)/1000</f>
        <v>171.875</v>
      </c>
      <c r="L9" s="190">
        <f ca="1">SUMIF('Comm Team'!$B:$B,$B6,'Comm Team'!AO:AO)/1000</f>
        <v>196.875</v>
      </c>
      <c r="M9" s="190">
        <f ca="1">SUMIF('Comm Team'!$B:$B,$B6,'Comm Team'!AP:AP)/1000</f>
        <v>234.375</v>
      </c>
      <c r="N9" s="190">
        <f ca="1">SUMIF('Comm Team'!$B:$B,$B6,'Comm Team'!AQ:AQ)/1000</f>
        <v>290.625</v>
      </c>
      <c r="O9" s="190">
        <f ca="1">SUMIF('Comm Team'!$B:$B,$B6,'Comm Team'!AR:AR)/1000</f>
        <v>328.125</v>
      </c>
      <c r="P9" s="190">
        <f ca="1">SUMIF('Comm Team'!$B:$B,$B6,'Comm Team'!AS:AS)/1000</f>
        <v>351.875</v>
      </c>
      <c r="Q9" s="190">
        <f ca="1">SUMIF('Comm Team'!$B:$B,$B6,'Comm Team'!AT:AT)/1000</f>
        <v>376.25</v>
      </c>
      <c r="S9" s="216"/>
    </row>
    <row r="10" spans="1:19" x14ac:dyDescent="0.25">
      <c r="A10" s="52"/>
      <c r="B10" s="2" t="s">
        <v>338</v>
      </c>
      <c r="C10" s="28">
        <f ca="1">IFERROR(SUMPRODUCT(I9:Q9,I10:Q10)/SUM(I9:Q9),"")</f>
        <v>0.94551261841210354</v>
      </c>
      <c r="D10" s="166"/>
      <c r="E10" s="28">
        <f>AVERAGE(I10:K10)</f>
        <v>1</v>
      </c>
      <c r="F10" s="193">
        <f>AVERAGE(L10:N10)</f>
        <v>0.9567225737682028</v>
      </c>
      <c r="G10" s="193">
        <f>AVERAGE(O10:Q10)</f>
        <v>0.91940104443037107</v>
      </c>
      <c r="H10" s="166"/>
      <c r="I10" s="194">
        <f>I$83</f>
        <v>1</v>
      </c>
      <c r="J10" s="194">
        <f t="shared" ref="J10:Q10" si="0">J$83</f>
        <v>1</v>
      </c>
      <c r="K10" s="194">
        <f t="shared" si="0"/>
        <v>1</v>
      </c>
      <c r="L10" s="194">
        <f t="shared" si="0"/>
        <v>1</v>
      </c>
      <c r="M10" s="194">
        <f t="shared" si="0"/>
        <v>0.95313232307451956</v>
      </c>
      <c r="N10" s="194">
        <f t="shared" si="0"/>
        <v>0.91703539823008851</v>
      </c>
      <c r="O10" s="194">
        <f t="shared" si="0"/>
        <v>0.92398327632079047</v>
      </c>
      <c r="P10" s="194">
        <f t="shared" si="0"/>
        <v>0.93065187239944513</v>
      </c>
      <c r="Q10" s="194">
        <f t="shared" si="0"/>
        <v>0.9035679845708775</v>
      </c>
    </row>
    <row r="11" spans="1:19" x14ac:dyDescent="0.25">
      <c r="A11" s="52"/>
      <c r="B11" s="2" t="s">
        <v>416</v>
      </c>
      <c r="C11" s="216">
        <f ca="1">SUM(I11:Q11)</f>
        <v>2094.9013951693169</v>
      </c>
      <c r="D11" s="166"/>
      <c r="E11" s="316">
        <f ca="1">SUM(I11:K11)</f>
        <v>437.5</v>
      </c>
      <c r="F11" s="190">
        <f ca="1">SUM(L11:N11)</f>
        <v>686.77880083120999</v>
      </c>
      <c r="G11" s="190">
        <f ca="1">SUM(O11:Q11)</f>
        <v>970.62259433810686</v>
      </c>
      <c r="H11" s="166"/>
      <c r="I11" s="190">
        <f ca="1">I9*I10</f>
        <v>125</v>
      </c>
      <c r="J11" s="190">
        <f t="shared" ref="J11:Q11" ca="1" si="1">J9*J10</f>
        <v>140.625</v>
      </c>
      <c r="K11" s="190">
        <f t="shared" ca="1" si="1"/>
        <v>171.875</v>
      </c>
      <c r="L11" s="190">
        <f t="shared" ca="1" si="1"/>
        <v>196.875</v>
      </c>
      <c r="M11" s="190">
        <f t="shared" ca="1" si="1"/>
        <v>223.39038822059052</v>
      </c>
      <c r="N11" s="190">
        <f t="shared" ca="1" si="1"/>
        <v>266.51341261061947</v>
      </c>
      <c r="O11" s="190">
        <f t="shared" ca="1" si="1"/>
        <v>303.18201254275937</v>
      </c>
      <c r="P11" s="190">
        <f t="shared" ca="1" si="1"/>
        <v>327.47312760055473</v>
      </c>
      <c r="Q11" s="190">
        <f t="shared" ca="1" si="1"/>
        <v>339.96745419479265</v>
      </c>
    </row>
    <row r="12" spans="1:19" x14ac:dyDescent="0.25">
      <c r="A12" s="52"/>
      <c r="B12" s="2" t="s">
        <v>74</v>
      </c>
      <c r="C12" s="28">
        <f ca="1">IFERROR(SUMPRODUCT(I9:Q9,I12:Q12)/SUM(I9:Q9),"")</f>
        <v>0.98998815379786598</v>
      </c>
      <c r="D12" s="166"/>
      <c r="E12" s="28">
        <f>AVERAGE(I12:K12)</f>
        <v>1.1364655394284005</v>
      </c>
      <c r="F12" s="193">
        <f>AVERAGE(L12:N12)</f>
        <v>0.92504686373467904</v>
      </c>
      <c r="G12" s="193">
        <f>AVERAGE(O12:Q12)</f>
        <v>0.97370000000000001</v>
      </c>
      <c r="H12" s="166"/>
      <c r="I12" s="194">
        <f>J$77</f>
        <v>1.1364655394284005</v>
      </c>
      <c r="J12" s="193">
        <f>I12</f>
        <v>1.1364655394284005</v>
      </c>
      <c r="K12" s="193">
        <f>J12</f>
        <v>1.1364655394284005</v>
      </c>
      <c r="L12" s="194">
        <f>J$78</f>
        <v>0.92504686373467915</v>
      </c>
      <c r="M12" s="193">
        <f>L12</f>
        <v>0.92504686373467915</v>
      </c>
      <c r="N12" s="193">
        <f>M12</f>
        <v>0.92504686373467915</v>
      </c>
      <c r="O12" s="194">
        <f>J$79</f>
        <v>0.97370000000000001</v>
      </c>
      <c r="P12" s="193">
        <f>O12</f>
        <v>0.97370000000000001</v>
      </c>
      <c r="Q12" s="193">
        <f>P12</f>
        <v>0.97370000000000001</v>
      </c>
    </row>
    <row r="13" spans="1:19" ht="15.75" thickBot="1" x14ac:dyDescent="0.3">
      <c r="A13" s="52"/>
      <c r="B13" s="2" t="s">
        <v>44</v>
      </c>
      <c r="C13" s="218">
        <f ca="1">SUM(I13:Q13)</f>
        <v>2077.6014693953143</v>
      </c>
      <c r="D13" s="166"/>
      <c r="E13" s="383">
        <v>437.5</v>
      </c>
      <c r="F13" s="217">
        <f ca="1">SUM(L13:N13)</f>
        <v>635.30257578837472</v>
      </c>
      <c r="G13" s="217">
        <f ca="1">SUM(O13:Q13)</f>
        <v>945.0952201070146</v>
      </c>
      <c r="H13" s="166"/>
      <c r="I13" s="217">
        <f ca="1">I9*I10*I12</f>
        <v>142.05819242855006</v>
      </c>
      <c r="J13" s="217">
        <f t="shared" ref="J13:Q13" ca="1" si="2">J9*J10*J12</f>
        <v>159.81546648211881</v>
      </c>
      <c r="K13" s="217">
        <f t="shared" ca="1" si="2"/>
        <v>195.33001458925634</v>
      </c>
      <c r="L13" s="217">
        <f t="shared" ca="1" si="2"/>
        <v>182.11860129776497</v>
      </c>
      <c r="M13" s="217">
        <f t="shared" ca="1" si="2"/>
        <v>206.64657801192968</v>
      </c>
      <c r="N13" s="217">
        <f t="shared" ca="1" si="2"/>
        <v>246.53739647868002</v>
      </c>
      <c r="O13" s="217">
        <f t="shared" ca="1" si="2"/>
        <v>295.20832561288478</v>
      </c>
      <c r="P13" s="217">
        <f t="shared" ca="1" si="2"/>
        <v>318.86058434466014</v>
      </c>
      <c r="Q13" s="217">
        <f t="shared" ca="1" si="2"/>
        <v>331.02631014946962</v>
      </c>
      <c r="S13" s="215"/>
    </row>
    <row r="14" spans="1:19" ht="15.75" thickTop="1" x14ac:dyDescent="0.25">
      <c r="A14" s="52"/>
      <c r="C14" s="166"/>
      <c r="D14" s="166"/>
      <c r="E14" s="52"/>
      <c r="F14" s="52"/>
      <c r="G14" s="52"/>
      <c r="H14" s="166"/>
      <c r="J14" s="52"/>
    </row>
    <row r="15" spans="1:19" x14ac:dyDescent="0.25">
      <c r="A15" s="52"/>
      <c r="B15" s="220" t="s">
        <v>278</v>
      </c>
      <c r="C15" s="166"/>
      <c r="D15" s="166"/>
      <c r="E15" s="52"/>
      <c r="F15" s="52"/>
      <c r="G15" s="52"/>
      <c r="H15" s="166"/>
      <c r="J15" s="52"/>
    </row>
    <row r="16" spans="1:19" x14ac:dyDescent="0.25">
      <c r="A16" s="52"/>
      <c r="B16" s="2" t="s">
        <v>73</v>
      </c>
      <c r="C16" s="22">
        <f ca="1">G16</f>
        <v>6</v>
      </c>
      <c r="D16" s="166"/>
      <c r="E16" s="22">
        <f ca="1">K16</f>
        <v>6</v>
      </c>
      <c r="F16" s="57">
        <f ca="1">N16</f>
        <v>6</v>
      </c>
      <c r="G16" s="57">
        <f ca="1">Q16</f>
        <v>6</v>
      </c>
      <c r="H16" s="166"/>
      <c r="I16" s="57">
        <f ca="1">SUMIF('Comm Team'!$B:$B,$B15,'Comm Team'!R:R)</f>
        <v>4</v>
      </c>
      <c r="J16" s="57">
        <f ca="1">SUMIF('Comm Team'!$B:$B,$B15,'Comm Team'!S:S)</f>
        <v>4</v>
      </c>
      <c r="K16" s="57">
        <f ca="1">SUMIF('Comm Team'!$B:$B,$B15,'Comm Team'!T:T)</f>
        <v>6</v>
      </c>
      <c r="L16" s="57">
        <f ca="1">SUMIF('Comm Team'!$B:$B,$B15,'Comm Team'!U:U)</f>
        <v>6</v>
      </c>
      <c r="M16" s="57">
        <f ca="1">SUMIF('Comm Team'!$B:$B,$B15,'Comm Team'!V:V)</f>
        <v>6</v>
      </c>
      <c r="N16" s="57">
        <f ca="1">SUMIF('Comm Team'!$B:$B,$B15,'Comm Team'!W:W)</f>
        <v>6</v>
      </c>
      <c r="O16" s="57">
        <f ca="1">SUMIF('Comm Team'!$B:$B,$B15,'Comm Team'!X:X)</f>
        <v>6</v>
      </c>
      <c r="P16" s="57">
        <f ca="1">SUMIF('Comm Team'!$B:$B,$B15,'Comm Team'!Y:Y)</f>
        <v>6</v>
      </c>
      <c r="Q16" s="57">
        <f ca="1">SUMIF('Comm Team'!$B:$B,$B15,'Comm Team'!Z:Z)</f>
        <v>6</v>
      </c>
    </row>
    <row r="17" spans="1:23" x14ac:dyDescent="0.25">
      <c r="A17" s="52"/>
      <c r="B17" s="2" t="s">
        <v>255</v>
      </c>
      <c r="C17" s="22">
        <f ca="1">AVERAGE(I17:Q17)</f>
        <v>4.416666666666667</v>
      </c>
      <c r="D17" s="166"/>
      <c r="E17" s="22">
        <f ca="1">AVERAGE(I17:K17)</f>
        <v>3.1333333333333333</v>
      </c>
      <c r="F17" s="57">
        <f ca="1">AVERAGE(L17:N17)</f>
        <v>4.45</v>
      </c>
      <c r="G17" s="57">
        <f ca="1">AVERAGE(O17:Q17)</f>
        <v>5.666666666666667</v>
      </c>
      <c r="H17" s="166"/>
      <c r="I17" s="57">
        <f ca="1">SUMIF('Comm Team'!$B:$B,$B15,'Comm Team'!AB:AB)</f>
        <v>2.75</v>
      </c>
      <c r="J17" s="57">
        <f ca="1">SUMIF('Comm Team'!$B:$B,$B15,'Comm Team'!AC:AC)</f>
        <v>3.15</v>
      </c>
      <c r="K17" s="57">
        <f ca="1">SUMIF('Comm Team'!$B:$B,$B15,'Comm Team'!AD:AD)</f>
        <v>3.5</v>
      </c>
      <c r="L17" s="57">
        <f ca="1">SUMIF('Comm Team'!$B:$B,$B15,'Comm Team'!AE:AE)</f>
        <v>3.85</v>
      </c>
      <c r="M17" s="57">
        <f ca="1">SUMIF('Comm Team'!$B:$B,$B15,'Comm Team'!AF:AF)</f>
        <v>4.5</v>
      </c>
      <c r="N17" s="57">
        <f ca="1">SUMIF('Comm Team'!$B:$B,$B15,'Comm Team'!AG:AG)</f>
        <v>5</v>
      </c>
      <c r="O17" s="57">
        <f ca="1">SUMIF('Comm Team'!$B:$B,$B15,'Comm Team'!AH:AH)</f>
        <v>5.3</v>
      </c>
      <c r="P17" s="57">
        <f ca="1">SUMIF('Comm Team'!$B:$B,$B15,'Comm Team'!AI:AI)</f>
        <v>5.7</v>
      </c>
      <c r="Q17" s="57">
        <f ca="1">SUMIF('Comm Team'!$B:$B,$B15,'Comm Team'!AJ:AJ)</f>
        <v>6</v>
      </c>
    </row>
    <row r="18" spans="1:23" x14ac:dyDescent="0.25">
      <c r="A18" s="52"/>
      <c r="B18" s="2" t="s">
        <v>337</v>
      </c>
      <c r="C18" s="216">
        <f ca="1">SUM(I18:Q18)</f>
        <v>2709.375</v>
      </c>
      <c r="D18" s="166"/>
      <c r="E18" s="216">
        <f ca="1">SUM(I18:K18)</f>
        <v>662.5</v>
      </c>
      <c r="F18" s="190">
        <f ca="1">SUM(L18:N18)</f>
        <v>909.375</v>
      </c>
      <c r="G18" s="190">
        <f ca="1">SUM(O18:Q18)</f>
        <v>1137.5</v>
      </c>
      <c r="H18" s="166"/>
      <c r="I18" s="190">
        <f ca="1">SUMIF('Comm Team'!$B:$B,$B15,'Comm Team'!AL:AL)/1000</f>
        <v>196.875</v>
      </c>
      <c r="J18" s="190">
        <f ca="1">SUMIF('Comm Team'!$B:$B,$B15,'Comm Team'!AM:AM)/1000</f>
        <v>221.875</v>
      </c>
      <c r="K18" s="190">
        <f ca="1">SUMIF('Comm Team'!$B:$B,$B15,'Comm Team'!AN:AN)/1000</f>
        <v>243.75</v>
      </c>
      <c r="L18" s="190">
        <f ca="1">SUMIF('Comm Team'!$B:$B,$B15,'Comm Team'!AO:AO)/1000</f>
        <v>265.625</v>
      </c>
      <c r="M18" s="190">
        <f ca="1">SUMIF('Comm Team'!$B:$B,$B15,'Comm Team'!AP:AP)/1000</f>
        <v>306.25</v>
      </c>
      <c r="N18" s="190">
        <f ca="1">SUMIF('Comm Team'!$B:$B,$B15,'Comm Team'!AQ:AQ)/1000</f>
        <v>337.5</v>
      </c>
      <c r="O18" s="190">
        <f ca="1">SUMIF('Comm Team'!$B:$B,$B15,'Comm Team'!AR:AR)/1000</f>
        <v>356.25</v>
      </c>
      <c r="P18" s="190">
        <f ca="1">SUMIF('Comm Team'!$B:$B,$B15,'Comm Team'!AS:AS)/1000</f>
        <v>381.25</v>
      </c>
      <c r="Q18" s="190">
        <f ca="1">SUMIF('Comm Team'!$B:$B,$B15,'Comm Team'!AT:AT)/1000</f>
        <v>400</v>
      </c>
      <c r="V18" s="47"/>
      <c r="W18" s="47"/>
    </row>
    <row r="19" spans="1:23" x14ac:dyDescent="0.25">
      <c r="A19" s="52"/>
      <c r="B19" s="2" t="s">
        <v>338</v>
      </c>
      <c r="C19" s="28">
        <f ca="1">IFERROR(SUMPRODUCT(I18:Q18,I19:Q19)/SUM(I18:Q18),"")</f>
        <v>0.95037729484259192</v>
      </c>
      <c r="D19" s="166"/>
      <c r="E19" s="28">
        <f>AVERAGE(I19:K19)</f>
        <v>1</v>
      </c>
      <c r="F19" s="193">
        <f>AVERAGE(L19:N19)</f>
        <v>0.9567225737682028</v>
      </c>
      <c r="G19" s="193">
        <f>AVERAGE(O19:Q19)</f>
        <v>0.91940104443037107</v>
      </c>
      <c r="H19" s="166"/>
      <c r="I19" s="194">
        <f>I$83</f>
        <v>1</v>
      </c>
      <c r="J19" s="194">
        <f t="shared" ref="J19:Q19" si="3">J$83</f>
        <v>1</v>
      </c>
      <c r="K19" s="194">
        <f t="shared" si="3"/>
        <v>1</v>
      </c>
      <c r="L19" s="194">
        <f t="shared" si="3"/>
        <v>1</v>
      </c>
      <c r="M19" s="194">
        <f t="shared" si="3"/>
        <v>0.95313232307451956</v>
      </c>
      <c r="N19" s="194">
        <f t="shared" si="3"/>
        <v>0.91703539823008851</v>
      </c>
      <c r="O19" s="194">
        <f t="shared" si="3"/>
        <v>0.92398327632079047</v>
      </c>
      <c r="P19" s="194">
        <f t="shared" si="3"/>
        <v>0.93065187239944513</v>
      </c>
      <c r="Q19" s="194">
        <f t="shared" si="3"/>
        <v>0.9035679845708775</v>
      </c>
      <c r="V19" s="47"/>
      <c r="W19" s="47"/>
    </row>
    <row r="20" spans="1:23" x14ac:dyDescent="0.25">
      <c r="A20" s="52"/>
      <c r="B20" s="2" t="s">
        <v>416</v>
      </c>
      <c r="C20" s="216">
        <f ca="1">SUM(I20:Q20)</f>
        <v>2574.9284832141475</v>
      </c>
      <c r="D20" s="166"/>
      <c r="E20" s="316">
        <f ca="1">SUM(I20:K20)</f>
        <v>662.5</v>
      </c>
      <c r="F20" s="190">
        <f ca="1">SUM(L20:N20)</f>
        <v>867.02122084422649</v>
      </c>
      <c r="G20" s="190">
        <f ca="1">SUM(O20:Q20)</f>
        <v>1045.407262369921</v>
      </c>
      <c r="H20" s="166"/>
      <c r="I20" s="190">
        <f ca="1">I18*I19</f>
        <v>196.875</v>
      </c>
      <c r="J20" s="190">
        <f t="shared" ref="J20:Q20" ca="1" si="4">J18*J19</f>
        <v>221.875</v>
      </c>
      <c r="K20" s="190">
        <f t="shared" ca="1" si="4"/>
        <v>243.75</v>
      </c>
      <c r="L20" s="190">
        <f t="shared" ca="1" si="4"/>
        <v>265.625</v>
      </c>
      <c r="M20" s="190">
        <f t="shared" ca="1" si="4"/>
        <v>291.89677394157161</v>
      </c>
      <c r="N20" s="190">
        <f t="shared" ca="1" si="4"/>
        <v>309.49944690265488</v>
      </c>
      <c r="O20" s="190">
        <f t="shared" ca="1" si="4"/>
        <v>329.16904218928158</v>
      </c>
      <c r="P20" s="190">
        <f t="shared" ca="1" si="4"/>
        <v>354.81102635228848</v>
      </c>
      <c r="Q20" s="190">
        <f t="shared" ca="1" si="4"/>
        <v>361.42719382835099</v>
      </c>
      <c r="V20" s="47"/>
      <c r="W20" s="47"/>
    </row>
    <row r="21" spans="1:23" x14ac:dyDescent="0.25">
      <c r="A21" s="52"/>
      <c r="B21" s="2" t="s">
        <v>74</v>
      </c>
      <c r="C21" s="28">
        <f ca="1">IFERROR(SUMPRODUCT(I18:Q18,I21:Q21)/SUM(I18:Q18),"")</f>
        <v>0.99716970208259803</v>
      </c>
      <c r="D21" s="166"/>
      <c r="E21" s="28">
        <f>AVERAGE(I21:K21)</f>
        <v>1.1364655394284005</v>
      </c>
      <c r="F21" s="193">
        <f>AVERAGE(L21:N21)</f>
        <v>0.92504686373467904</v>
      </c>
      <c r="G21" s="193">
        <f>AVERAGE(O21:Q21)</f>
        <v>0.97370000000000001</v>
      </c>
      <c r="H21" s="166"/>
      <c r="I21" s="194">
        <f>J$77</f>
        <v>1.1364655394284005</v>
      </c>
      <c r="J21" s="193">
        <f>I21</f>
        <v>1.1364655394284005</v>
      </c>
      <c r="K21" s="193">
        <f>J21</f>
        <v>1.1364655394284005</v>
      </c>
      <c r="L21" s="194">
        <f>J$78</f>
        <v>0.92504686373467915</v>
      </c>
      <c r="M21" s="193">
        <f>L21</f>
        <v>0.92504686373467915</v>
      </c>
      <c r="N21" s="193">
        <f>M21</f>
        <v>0.92504686373467915</v>
      </c>
      <c r="O21" s="194">
        <f>J$79</f>
        <v>0.97370000000000001</v>
      </c>
      <c r="P21" s="193">
        <f>O21</f>
        <v>0.97370000000000001</v>
      </c>
      <c r="Q21" s="193">
        <f>P21</f>
        <v>0.97370000000000001</v>
      </c>
      <c r="V21" s="47"/>
      <c r="W21" s="47"/>
    </row>
    <row r="22" spans="1:23" ht="15.75" thickBot="1" x14ac:dyDescent="0.3">
      <c r="A22" s="52"/>
      <c r="B22" s="2" t="s">
        <v>44</v>
      </c>
      <c r="C22" s="218">
        <f ca="1">SUM(I22:Q22)</f>
        <v>2572.8567323742714</v>
      </c>
      <c r="D22" s="166"/>
      <c r="E22" s="383">
        <v>662.5</v>
      </c>
      <c r="F22" s="217">
        <f ca="1">SUM(L22:N22)</f>
        <v>802.0352611333642</v>
      </c>
      <c r="G22" s="217">
        <f ca="1">SUM(O22:Q22)</f>
        <v>1017.9130513695923</v>
      </c>
      <c r="H22" s="166"/>
      <c r="I22" s="217">
        <f ca="1">I18*I19*I21</f>
        <v>223.74165307496634</v>
      </c>
      <c r="J22" s="217">
        <f t="shared" ref="J22:Q22" ca="1" si="5">J18*J19*J21</f>
        <v>252.15329156067634</v>
      </c>
      <c r="K22" s="217">
        <f t="shared" ca="1" si="5"/>
        <v>277.01347523567262</v>
      </c>
      <c r="L22" s="217">
        <f t="shared" ca="1" si="5"/>
        <v>245.71557317952414</v>
      </c>
      <c r="M22" s="217">
        <f t="shared" ca="1" si="5"/>
        <v>270.01819526892143</v>
      </c>
      <c r="N22" s="217">
        <f t="shared" ca="1" si="5"/>
        <v>286.30149268491874</v>
      </c>
      <c r="O22" s="217">
        <f t="shared" ca="1" si="5"/>
        <v>320.5118963797035</v>
      </c>
      <c r="P22" s="217">
        <f t="shared" ca="1" si="5"/>
        <v>345.47949635922328</v>
      </c>
      <c r="Q22" s="217">
        <f t="shared" ca="1" si="5"/>
        <v>351.92165863066538</v>
      </c>
      <c r="S22" s="193"/>
      <c r="V22" s="47"/>
      <c r="W22" s="47"/>
    </row>
    <row r="23" spans="1:23" ht="15.75" collapsed="1" thickTop="1" x14ac:dyDescent="0.25">
      <c r="A23" s="52"/>
      <c r="B23" s="166"/>
      <c r="C23" s="166"/>
      <c r="D23" s="166"/>
      <c r="E23" s="52"/>
      <c r="F23" s="52"/>
      <c r="G23" s="52"/>
      <c r="H23" s="166"/>
      <c r="I23" s="52"/>
      <c r="J23" s="52"/>
      <c r="V23" s="47"/>
      <c r="W23" s="47"/>
    </row>
    <row r="24" spans="1:23" x14ac:dyDescent="0.25">
      <c r="A24" s="52"/>
      <c r="B24" s="220" t="s">
        <v>32</v>
      </c>
      <c r="C24" s="166"/>
      <c r="D24" s="166"/>
      <c r="E24" s="52"/>
      <c r="F24" s="52"/>
      <c r="G24" s="52"/>
      <c r="H24" s="166"/>
      <c r="I24" s="52"/>
      <c r="J24" s="52"/>
    </row>
    <row r="25" spans="1:23" x14ac:dyDescent="0.25">
      <c r="A25" s="52"/>
      <c r="B25" s="2" t="s">
        <v>73</v>
      </c>
      <c r="C25" s="22">
        <f ca="1">G25</f>
        <v>6</v>
      </c>
      <c r="D25" s="166"/>
      <c r="E25" s="22">
        <f ca="1">K25</f>
        <v>6</v>
      </c>
      <c r="F25" s="57">
        <f ca="1">N25</f>
        <v>6</v>
      </c>
      <c r="G25" s="57">
        <f ca="1">Q25</f>
        <v>6</v>
      </c>
      <c r="H25" s="166"/>
      <c r="I25" s="57">
        <f ca="1">SUMIF('Comm Team'!$B:$B,$B24,'Comm Team'!R:R)</f>
        <v>5</v>
      </c>
      <c r="J25" s="57">
        <f ca="1">SUMIF('Comm Team'!$B:$B,$B24,'Comm Team'!S:S)</f>
        <v>6</v>
      </c>
      <c r="K25" s="57">
        <f ca="1">SUMIF('Comm Team'!$B:$B,$B24,'Comm Team'!T:T)</f>
        <v>6</v>
      </c>
      <c r="L25" s="57">
        <f ca="1">SUMIF('Comm Team'!$B:$B,$B24,'Comm Team'!U:U)</f>
        <v>6</v>
      </c>
      <c r="M25" s="57">
        <f ca="1">SUMIF('Comm Team'!$B:$B,$B24,'Comm Team'!V:V)</f>
        <v>6</v>
      </c>
      <c r="N25" s="57">
        <f ca="1">SUMIF('Comm Team'!$B:$B,$B24,'Comm Team'!W:W)</f>
        <v>6</v>
      </c>
      <c r="O25" s="57">
        <f ca="1">SUMIF('Comm Team'!$B:$B,$B24,'Comm Team'!X:X)</f>
        <v>6</v>
      </c>
      <c r="P25" s="57">
        <f ca="1">SUMIF('Comm Team'!$B:$B,$B24,'Comm Team'!Y:Y)</f>
        <v>6</v>
      </c>
      <c r="Q25" s="57">
        <f ca="1">SUMIF('Comm Team'!$B:$B,$B24,'Comm Team'!Z:Z)</f>
        <v>6</v>
      </c>
    </row>
    <row r="26" spans="1:23" x14ac:dyDescent="0.25">
      <c r="A26" s="52"/>
      <c r="B26" s="2" t="s">
        <v>255</v>
      </c>
      <c r="C26" s="22">
        <f ca="1">AVERAGE(I26:Q26)</f>
        <v>5.166666666666667</v>
      </c>
      <c r="D26" s="166"/>
      <c r="E26" s="22">
        <f ca="1">AVERAGE(I26:K26)</f>
        <v>4.1333333333333337</v>
      </c>
      <c r="F26" s="57">
        <f ca="1">AVERAGE(L26:N26)</f>
        <v>5.416666666666667</v>
      </c>
      <c r="G26" s="57">
        <f ca="1">AVERAGE(O26:Q26)</f>
        <v>5.95</v>
      </c>
      <c r="H26" s="166"/>
      <c r="I26" s="57">
        <f ca="1">SUMIF('Comm Team'!$B:$B,$B24,'Comm Team'!AB:AB)</f>
        <v>3.75</v>
      </c>
      <c r="J26" s="57">
        <f ca="1">SUMIF('Comm Team'!$B:$B,$B24,'Comm Team'!AC:AC)</f>
        <v>4.1500000000000004</v>
      </c>
      <c r="K26" s="57">
        <f ca="1">SUMIF('Comm Team'!$B:$B,$B24,'Comm Team'!AD:AD)</f>
        <v>4.5</v>
      </c>
      <c r="L26" s="57">
        <f ca="1">SUMIF('Comm Team'!$B:$B,$B24,'Comm Team'!AE:AE)</f>
        <v>5.0999999999999996</v>
      </c>
      <c r="M26" s="57">
        <f ca="1">SUMIF('Comm Team'!$B:$B,$B24,'Comm Team'!AF:AF)</f>
        <v>5.5</v>
      </c>
      <c r="N26" s="57">
        <f ca="1">SUMIF('Comm Team'!$B:$B,$B24,'Comm Team'!AG:AG)</f>
        <v>5.65</v>
      </c>
      <c r="O26" s="57">
        <f ca="1">SUMIF('Comm Team'!$B:$B,$B24,'Comm Team'!AH:AH)</f>
        <v>5.85</v>
      </c>
      <c r="P26" s="57">
        <f ca="1">SUMIF('Comm Team'!$B:$B,$B24,'Comm Team'!AI:AI)</f>
        <v>6</v>
      </c>
      <c r="Q26" s="57">
        <f ca="1">SUMIF('Comm Team'!$B:$B,$B24,'Comm Team'!AJ:AJ)</f>
        <v>6</v>
      </c>
    </row>
    <row r="27" spans="1:23" x14ac:dyDescent="0.25">
      <c r="A27" s="52"/>
      <c r="B27" s="2" t="s">
        <v>337</v>
      </c>
      <c r="C27" s="216">
        <f ca="1">SUM(I27:Q27)</f>
        <v>3660.416666666667</v>
      </c>
      <c r="D27" s="166"/>
      <c r="E27" s="216">
        <f ca="1">SUM(I27:K27)</f>
        <v>960.83333333333348</v>
      </c>
      <c r="F27" s="190">
        <f ca="1">SUM(L27:N27)</f>
        <v>1286.4583333333335</v>
      </c>
      <c r="G27" s="190">
        <f ca="1">SUM(O27:Q27)</f>
        <v>1413.1250000000002</v>
      </c>
      <c r="H27" s="166"/>
      <c r="I27" s="190">
        <f ca="1">SUMIF('Comm Team'!$B:$B,$B24,'Comm Team'!AL:AL)/1000</f>
        <v>290.62500000000006</v>
      </c>
      <c r="J27" s="190">
        <f ca="1">SUMIF('Comm Team'!$B:$B,$B24,'Comm Team'!AM:AM)/1000</f>
        <v>321.66666666666669</v>
      </c>
      <c r="K27" s="190">
        <f ca="1">SUMIF('Comm Team'!$B:$B,$B24,'Comm Team'!AN:AN)/1000</f>
        <v>348.54166666666669</v>
      </c>
      <c r="L27" s="190">
        <f ca="1">SUMIF('Comm Team'!$B:$B,$B24,'Comm Team'!AO:AO)/1000</f>
        <v>403.75000000000006</v>
      </c>
      <c r="M27" s="190">
        <f ca="1">SUMIF('Comm Team'!$B:$B,$B24,'Comm Team'!AP:AP)/1000</f>
        <v>435.41666666666674</v>
      </c>
      <c r="N27" s="190">
        <f ca="1">SUMIF('Comm Team'!$B:$B,$B24,'Comm Team'!AQ:AQ)/1000</f>
        <v>447.29166666666674</v>
      </c>
      <c r="O27" s="190">
        <f ca="1">SUMIF('Comm Team'!$B:$B,$B24,'Comm Team'!AR:AR)/1000</f>
        <v>463.12500000000006</v>
      </c>
      <c r="P27" s="190">
        <f ca="1">SUMIF('Comm Team'!$B:$B,$B24,'Comm Team'!AS:AS)/1000</f>
        <v>475.00000000000006</v>
      </c>
      <c r="Q27" s="190">
        <f ca="1">SUMIF('Comm Team'!$B:$B,$B24,'Comm Team'!AT:AT)/1000</f>
        <v>475.00000000000006</v>
      </c>
    </row>
    <row r="28" spans="1:23" x14ac:dyDescent="0.25">
      <c r="A28" s="52"/>
      <c r="B28" s="2" t="s">
        <v>338</v>
      </c>
      <c r="C28" s="28">
        <f ca="1">IFERROR(SUMPRODUCT(I27:Q27,I28:Q28)/SUM(I27:Q27),"")</f>
        <v>0.95315638317468421</v>
      </c>
      <c r="D28" s="166"/>
      <c r="E28" s="28">
        <f>AVERAGE(I28:K28)</f>
        <v>1</v>
      </c>
      <c r="F28" s="193">
        <f>AVERAGE(L28:N28)</f>
        <v>0.9567225737682028</v>
      </c>
      <c r="G28" s="193">
        <f>AVERAGE(O28:Q28)</f>
        <v>0.91940104443037107</v>
      </c>
      <c r="H28" s="166"/>
      <c r="I28" s="194">
        <f>I$83</f>
        <v>1</v>
      </c>
      <c r="J28" s="194">
        <f t="shared" ref="J28:Q28" si="6">J$83</f>
        <v>1</v>
      </c>
      <c r="K28" s="194">
        <f t="shared" si="6"/>
        <v>1</v>
      </c>
      <c r="L28" s="194">
        <f t="shared" si="6"/>
        <v>1</v>
      </c>
      <c r="M28" s="194">
        <f t="shared" si="6"/>
        <v>0.95313232307451956</v>
      </c>
      <c r="N28" s="194">
        <f t="shared" si="6"/>
        <v>0.91703539823008851</v>
      </c>
      <c r="O28" s="194">
        <f t="shared" si="6"/>
        <v>0.92398327632079047</v>
      </c>
      <c r="P28" s="194">
        <f t="shared" si="6"/>
        <v>0.93065187239944513</v>
      </c>
      <c r="Q28" s="194">
        <f t="shared" si="6"/>
        <v>0.9035679845708775</v>
      </c>
    </row>
    <row r="29" spans="1:23" x14ac:dyDescent="0.25">
      <c r="A29" s="52"/>
      <c r="B29" s="2" t="s">
        <v>416</v>
      </c>
      <c r="C29" s="216">
        <f ca="1">SUM(I29:Q29)</f>
        <v>3488.9495109123341</v>
      </c>
      <c r="D29" s="166"/>
      <c r="E29" s="316">
        <f ca="1">SUM(I29:K29)</f>
        <v>960.83333333333348</v>
      </c>
      <c r="F29" s="190">
        <f ca="1">SUM(L29:N29)</f>
        <v>1228.9419906720307</v>
      </c>
      <c r="G29" s="190">
        <f ca="1">SUM(O29:Q29)</f>
        <v>1299.1741869069695</v>
      </c>
      <c r="H29" s="166"/>
      <c r="I29" s="190">
        <f ca="1">I27*I28</f>
        <v>290.62500000000006</v>
      </c>
      <c r="J29" s="190">
        <f t="shared" ref="J29" ca="1" si="7">J27*J28</f>
        <v>321.66666666666669</v>
      </c>
      <c r="K29" s="190">
        <f t="shared" ref="K29" ca="1" si="8">K27*K28</f>
        <v>348.54166666666669</v>
      </c>
      <c r="L29" s="190">
        <f t="shared" ref="L29" ca="1" si="9">L27*L28</f>
        <v>403.75000000000006</v>
      </c>
      <c r="M29" s="190">
        <f t="shared" ref="M29" ca="1" si="10">M27*M28</f>
        <v>415.00969900536381</v>
      </c>
      <c r="N29" s="190">
        <f t="shared" ref="N29" ca="1" si="11">N27*N28</f>
        <v>410.18229166666674</v>
      </c>
      <c r="O29" s="190">
        <f t="shared" ref="O29" ca="1" si="12">O27*O28</f>
        <v>427.91975484606616</v>
      </c>
      <c r="P29" s="190">
        <f t="shared" ref="P29" ca="1" si="13">P27*P28</f>
        <v>442.0596393897365</v>
      </c>
      <c r="Q29" s="190">
        <f t="shared" ref="Q29" ca="1" si="14">Q27*Q28</f>
        <v>429.19479267116685</v>
      </c>
    </row>
    <row r="30" spans="1:23" x14ac:dyDescent="0.25">
      <c r="A30" s="52"/>
      <c r="B30" s="2" t="s">
        <v>74</v>
      </c>
      <c r="C30" s="28">
        <f ca="1">IFERROR(SUMPRODUCT(I27:Q27,I30:Q30)/SUM(I27:Q27),"")</f>
        <v>0.99932558630651269</v>
      </c>
      <c r="D30" s="166"/>
      <c r="E30" s="28">
        <f>AVERAGE(I30:K30)</f>
        <v>1.1364655394284005</v>
      </c>
      <c r="F30" s="193">
        <f>AVERAGE(L30:N30)</f>
        <v>0.92504686373467904</v>
      </c>
      <c r="G30" s="193">
        <f>AVERAGE(O30:Q30)</f>
        <v>0.97370000000000001</v>
      </c>
      <c r="H30" s="166"/>
      <c r="I30" s="194">
        <f>J$77</f>
        <v>1.1364655394284005</v>
      </c>
      <c r="J30" s="193">
        <f>I30</f>
        <v>1.1364655394284005</v>
      </c>
      <c r="K30" s="193">
        <f>J30</f>
        <v>1.1364655394284005</v>
      </c>
      <c r="L30" s="194">
        <f>J$78</f>
        <v>0.92504686373467915</v>
      </c>
      <c r="M30" s="193">
        <f>L30</f>
        <v>0.92504686373467915</v>
      </c>
      <c r="N30" s="193">
        <f>M30</f>
        <v>0.92504686373467915</v>
      </c>
      <c r="O30" s="194">
        <f>J$79</f>
        <v>0.97370000000000001</v>
      </c>
      <c r="P30" s="193">
        <f>O30</f>
        <v>0.97370000000000001</v>
      </c>
      <c r="Q30" s="193">
        <f>P30</f>
        <v>0.97370000000000001</v>
      </c>
    </row>
    <row r="31" spans="1:23" ht="15.75" thickBot="1" x14ac:dyDescent="0.3">
      <c r="A31" s="52"/>
      <c r="B31" s="2" t="s">
        <v>44</v>
      </c>
      <c r="C31" s="218">
        <f ca="1">SUM(I31:Q31)</f>
        <v>3493.7888124417864</v>
      </c>
      <c r="D31" s="166"/>
      <c r="E31" s="383">
        <v>961.33333333333326</v>
      </c>
      <c r="F31" s="217">
        <f ca="1">SUM(L31:N31)</f>
        <v>1136.8289341830152</v>
      </c>
      <c r="G31" s="217">
        <f ca="1">SUM(O31:Q31)</f>
        <v>1265.0059057913163</v>
      </c>
      <c r="H31" s="166"/>
      <c r="I31" s="217">
        <f ca="1">I27*I28*I30</f>
        <v>330.28529739637895</v>
      </c>
      <c r="J31" s="217">
        <f t="shared" ref="J31:Q31" ca="1" si="15">J27*J28*J30</f>
        <v>365.56308184946886</v>
      </c>
      <c r="K31" s="217">
        <f t="shared" ca="1" si="15"/>
        <v>396.10559322160708</v>
      </c>
      <c r="L31" s="217">
        <f t="shared" ca="1" si="15"/>
        <v>373.48767123287678</v>
      </c>
      <c r="M31" s="217">
        <f t="shared" ca="1" si="15"/>
        <v>383.90342048438498</v>
      </c>
      <c r="N31" s="217">
        <f t="shared" ca="1" si="15"/>
        <v>379.43784246575348</v>
      </c>
      <c r="O31" s="217">
        <f t="shared" ca="1" si="15"/>
        <v>416.6654652936146</v>
      </c>
      <c r="P31" s="217">
        <f t="shared" ca="1" si="15"/>
        <v>430.43347087378646</v>
      </c>
      <c r="Q31" s="217">
        <f t="shared" ca="1" si="15"/>
        <v>417.90696962391519</v>
      </c>
      <c r="S31" s="193"/>
    </row>
    <row r="32" spans="1:23" ht="15.75" thickTop="1" x14ac:dyDescent="0.25">
      <c r="A32" s="52"/>
      <c r="C32" s="166"/>
      <c r="D32" s="166"/>
      <c r="E32" s="52"/>
      <c r="F32" s="52"/>
      <c r="G32" s="52"/>
      <c r="H32" s="166"/>
      <c r="I32" s="52"/>
      <c r="J32" s="52"/>
    </row>
    <row r="33" spans="1:19" x14ac:dyDescent="0.25">
      <c r="A33" s="52"/>
      <c r="B33" s="220" t="s">
        <v>283</v>
      </c>
      <c r="C33" s="166"/>
      <c r="D33" s="166"/>
      <c r="E33" s="52"/>
      <c r="F33" s="52"/>
      <c r="G33" s="52"/>
      <c r="H33" s="166"/>
      <c r="I33" s="52"/>
      <c r="J33" s="52"/>
    </row>
    <row r="34" spans="1:19" x14ac:dyDescent="0.25">
      <c r="A34" s="52"/>
      <c r="B34" s="2" t="s">
        <v>73</v>
      </c>
      <c r="C34" s="22">
        <f ca="1">G34</f>
        <v>6</v>
      </c>
      <c r="D34" s="166"/>
      <c r="E34" s="22">
        <f ca="1">K34</f>
        <v>6</v>
      </c>
      <c r="F34" s="57">
        <f ca="1">N34</f>
        <v>6</v>
      </c>
      <c r="G34" s="57">
        <f ca="1">Q34</f>
        <v>6</v>
      </c>
      <c r="H34" s="166"/>
      <c r="I34" s="57">
        <f ca="1">SUMIF('Comm Team'!$B:$B,$B33,'Comm Team'!R:R)</f>
        <v>5</v>
      </c>
      <c r="J34" s="57">
        <f ca="1">SUMIF('Comm Team'!$B:$B,$B33,'Comm Team'!S:S)</f>
        <v>6</v>
      </c>
      <c r="K34" s="57">
        <f ca="1">SUMIF('Comm Team'!$B:$B,$B33,'Comm Team'!T:T)</f>
        <v>6</v>
      </c>
      <c r="L34" s="57">
        <f ca="1">SUMIF('Comm Team'!$B:$B,$B33,'Comm Team'!U:U)</f>
        <v>6</v>
      </c>
      <c r="M34" s="57">
        <f ca="1">SUMIF('Comm Team'!$B:$B,$B33,'Comm Team'!V:V)</f>
        <v>6</v>
      </c>
      <c r="N34" s="57">
        <f ca="1">SUMIF('Comm Team'!$B:$B,$B33,'Comm Team'!W:W)</f>
        <v>6</v>
      </c>
      <c r="O34" s="57">
        <f ca="1">SUMIF('Comm Team'!$B:$B,$B33,'Comm Team'!X:X)</f>
        <v>6</v>
      </c>
      <c r="P34" s="57">
        <f ca="1">SUMIF('Comm Team'!$B:$B,$B33,'Comm Team'!Y:Y)</f>
        <v>6</v>
      </c>
      <c r="Q34" s="57">
        <f ca="1">SUMIF('Comm Team'!$B:$B,$B33,'Comm Team'!Z:Z)</f>
        <v>6</v>
      </c>
    </row>
    <row r="35" spans="1:19" x14ac:dyDescent="0.25">
      <c r="A35" s="52"/>
      <c r="B35" s="2" t="s">
        <v>255</v>
      </c>
      <c r="C35" s="22">
        <f ca="1">AVERAGE(I35:Q35)</f>
        <v>4.9722222222222223</v>
      </c>
      <c r="D35" s="166"/>
      <c r="E35" s="22">
        <f ca="1">AVERAGE(I35:K35)</f>
        <v>3.7166666666666668</v>
      </c>
      <c r="F35" s="57">
        <f ca="1">AVERAGE(L35:N35)</f>
        <v>5.25</v>
      </c>
      <c r="G35" s="57">
        <f ca="1">AVERAGE(O35:Q35)</f>
        <v>5.95</v>
      </c>
      <c r="H35" s="166"/>
      <c r="I35" s="57">
        <f ca="1">SUMIF('Comm Team'!$B:$B,$B33,'Comm Team'!AB:AB)</f>
        <v>3.25</v>
      </c>
      <c r="J35" s="57">
        <f ca="1">SUMIF('Comm Team'!$B:$B,$B33,'Comm Team'!AC:AC)</f>
        <v>3.75</v>
      </c>
      <c r="K35" s="57">
        <f ca="1">SUMIF('Comm Team'!$B:$B,$B33,'Comm Team'!AD:AD)</f>
        <v>4.1500000000000004</v>
      </c>
      <c r="L35" s="57">
        <f ca="1">SUMIF('Comm Team'!$B:$B,$B33,'Comm Team'!AE:AE)</f>
        <v>4.75</v>
      </c>
      <c r="M35" s="57">
        <f ca="1">SUMIF('Comm Team'!$B:$B,$B33,'Comm Team'!AF:AF)</f>
        <v>5.35</v>
      </c>
      <c r="N35" s="57">
        <f ca="1">SUMIF('Comm Team'!$B:$B,$B33,'Comm Team'!AG:AG)</f>
        <v>5.65</v>
      </c>
      <c r="O35" s="57">
        <f ca="1">SUMIF('Comm Team'!$B:$B,$B33,'Comm Team'!AH:AH)</f>
        <v>5.85</v>
      </c>
      <c r="P35" s="57">
        <f ca="1">SUMIF('Comm Team'!$B:$B,$B33,'Comm Team'!AI:AI)</f>
        <v>6</v>
      </c>
      <c r="Q35" s="57">
        <f ca="1">SUMIF('Comm Team'!$B:$B,$B33,'Comm Team'!AJ:AJ)</f>
        <v>6</v>
      </c>
    </row>
    <row r="36" spans="1:19" x14ac:dyDescent="0.25">
      <c r="A36" s="52"/>
      <c r="B36" s="2" t="s">
        <v>337</v>
      </c>
      <c r="C36" s="216">
        <f ca="1">SUM(I36:Q36)</f>
        <v>2965.625</v>
      </c>
      <c r="D36" s="166"/>
      <c r="E36" s="216">
        <f ca="1">SUM(I36:K36)</f>
        <v>723.75</v>
      </c>
      <c r="F36" s="190">
        <f ca="1">SUM(L36:N36)</f>
        <v>1051.25</v>
      </c>
      <c r="G36" s="190">
        <f ca="1">SUM(O36:Q36)</f>
        <v>1190.625</v>
      </c>
      <c r="H36" s="166"/>
      <c r="I36" s="190">
        <f ca="1">SUMIF('Comm Team'!$B:$B,$B33,'Comm Team'!AL:AL)/1000</f>
        <v>206.25</v>
      </c>
      <c r="J36" s="190">
        <f ca="1">SUMIF('Comm Team'!$B:$B,$B33,'Comm Team'!AM:AM)/1000</f>
        <v>243.75</v>
      </c>
      <c r="K36" s="190">
        <f ca="1">SUMIF('Comm Team'!$B:$B,$B33,'Comm Team'!AN:AN)/1000</f>
        <v>273.75</v>
      </c>
      <c r="L36" s="190">
        <f ca="1">SUMIF('Comm Team'!$B:$B,$B33,'Comm Team'!AO:AO)/1000</f>
        <v>315.625</v>
      </c>
      <c r="M36" s="190">
        <f ca="1">SUMIF('Comm Team'!$B:$B,$B33,'Comm Team'!AP:AP)/1000</f>
        <v>357.5</v>
      </c>
      <c r="N36" s="190">
        <f ca="1">SUMIF('Comm Team'!$B:$B,$B33,'Comm Team'!AQ:AQ)/1000</f>
        <v>378.125</v>
      </c>
      <c r="O36" s="190">
        <f ca="1">SUMIF('Comm Team'!$B:$B,$B33,'Comm Team'!AR:AR)/1000</f>
        <v>390.625</v>
      </c>
      <c r="P36" s="190">
        <f ca="1">SUMIF('Comm Team'!$B:$B,$B33,'Comm Team'!AS:AS)/1000</f>
        <v>400</v>
      </c>
      <c r="Q36" s="190">
        <f ca="1">SUMIF('Comm Team'!$B:$B,$B33,'Comm Team'!AT:AT)/1000</f>
        <v>400</v>
      </c>
    </row>
    <row r="37" spans="1:19" x14ac:dyDescent="0.25">
      <c r="A37" s="52"/>
      <c r="B37" s="2" t="s">
        <v>338</v>
      </c>
      <c r="C37" s="28">
        <f ca="1">IFERROR(SUMPRODUCT(I36:Q36,I37:Q37)/SUM(I36:Q36),"")</f>
        <v>0.95139902231598095</v>
      </c>
      <c r="D37" s="166"/>
      <c r="E37" s="28">
        <f>AVERAGE(I37:K37)</f>
        <v>1</v>
      </c>
      <c r="F37" s="193">
        <f>AVERAGE(L37:N37)</f>
        <v>0.9567225737682028</v>
      </c>
      <c r="G37" s="193">
        <f>AVERAGE(O37:Q37)</f>
        <v>0.91940104443037107</v>
      </c>
      <c r="H37" s="166"/>
      <c r="I37" s="194">
        <f>I$83</f>
        <v>1</v>
      </c>
      <c r="J37" s="194">
        <f t="shared" ref="J37:Q37" si="16">J$83</f>
        <v>1</v>
      </c>
      <c r="K37" s="194">
        <f t="shared" si="16"/>
        <v>1</v>
      </c>
      <c r="L37" s="194">
        <f t="shared" si="16"/>
        <v>1</v>
      </c>
      <c r="M37" s="194">
        <f t="shared" si="16"/>
        <v>0.95313232307451956</v>
      </c>
      <c r="N37" s="194">
        <f t="shared" si="16"/>
        <v>0.91703539823008851</v>
      </c>
      <c r="O37" s="194">
        <f t="shared" si="16"/>
        <v>0.92398327632079047</v>
      </c>
      <c r="P37" s="194">
        <f t="shared" si="16"/>
        <v>0.93065187239944513</v>
      </c>
      <c r="Q37" s="194">
        <f t="shared" si="16"/>
        <v>0.9035679845708775</v>
      </c>
    </row>
    <row r="38" spans="1:19" x14ac:dyDescent="0.25">
      <c r="A38" s="52"/>
      <c r="B38" s="2" t="s">
        <v>416</v>
      </c>
      <c r="C38" s="216">
        <f ca="1">SUM(I38:Q38)</f>
        <v>2821.4927255558309</v>
      </c>
      <c r="D38" s="166"/>
      <c r="E38" s="316">
        <f ca="1">SUM(I38:K38)</f>
        <v>723.75</v>
      </c>
      <c r="F38" s="190">
        <f ca="1">SUM(L38:N38)</f>
        <v>1003.123815454893</v>
      </c>
      <c r="G38" s="190">
        <f ca="1">SUM(O38:Q38)</f>
        <v>1094.6189101009377</v>
      </c>
      <c r="H38" s="166"/>
      <c r="I38" s="190">
        <f ca="1">I36*I37</f>
        <v>206.25</v>
      </c>
      <c r="J38" s="190">
        <f t="shared" ref="J38:Q38" ca="1" si="17">J36*J37</f>
        <v>243.75</v>
      </c>
      <c r="K38" s="190">
        <f t="shared" ca="1" si="17"/>
        <v>273.75</v>
      </c>
      <c r="L38" s="190">
        <f t="shared" ca="1" si="17"/>
        <v>315.625</v>
      </c>
      <c r="M38" s="190">
        <f t="shared" ca="1" si="17"/>
        <v>340.74480549914074</v>
      </c>
      <c r="N38" s="190">
        <f t="shared" ca="1" si="17"/>
        <v>346.75400995575222</v>
      </c>
      <c r="O38" s="190">
        <f t="shared" ca="1" si="17"/>
        <v>360.93096731280878</v>
      </c>
      <c r="P38" s="190">
        <f t="shared" ca="1" si="17"/>
        <v>372.26074895977803</v>
      </c>
      <c r="Q38" s="190">
        <f t="shared" ca="1" si="17"/>
        <v>361.42719382835099</v>
      </c>
    </row>
    <row r="39" spans="1:19" x14ac:dyDescent="0.25">
      <c r="A39" s="52"/>
      <c r="B39" s="2" t="s">
        <v>74</v>
      </c>
      <c r="C39" s="28">
        <f ca="1">IFERROR(SUMPRODUCT(I36:Q36,I39:Q39)/SUM(I36:Q36),"")</f>
        <v>0.99617585236244843</v>
      </c>
      <c r="D39" s="166"/>
      <c r="E39" s="28">
        <f>AVERAGE(I39:K39)</f>
        <v>1.1364655394284005</v>
      </c>
      <c r="F39" s="193">
        <f>AVERAGE(L39:N39)</f>
        <v>0.92504686373467904</v>
      </c>
      <c r="G39" s="193">
        <f>AVERAGE(O39:Q39)</f>
        <v>0.97370000000000001</v>
      </c>
      <c r="H39" s="166"/>
      <c r="I39" s="194">
        <f>J$77</f>
        <v>1.1364655394284005</v>
      </c>
      <c r="J39" s="193">
        <f>I39</f>
        <v>1.1364655394284005</v>
      </c>
      <c r="K39" s="193">
        <f>J39</f>
        <v>1.1364655394284005</v>
      </c>
      <c r="L39" s="194">
        <f>J$78</f>
        <v>0.92504686373467915</v>
      </c>
      <c r="M39" s="193">
        <f>L39</f>
        <v>0.92504686373467915</v>
      </c>
      <c r="N39" s="193">
        <f>M39</f>
        <v>0.92504686373467915</v>
      </c>
      <c r="O39" s="194">
        <f>J$79</f>
        <v>0.97370000000000001</v>
      </c>
      <c r="P39" s="193">
        <f>O39</f>
        <v>0.97370000000000001</v>
      </c>
      <c r="Q39" s="193">
        <f>P39</f>
        <v>0.97370000000000001</v>
      </c>
    </row>
    <row r="40" spans="1:19" ht="15.75" thickBot="1" x14ac:dyDescent="0.3">
      <c r="A40" s="52"/>
      <c r="B40" s="2" t="s">
        <v>44</v>
      </c>
      <c r="C40" s="218">
        <f ca="1">SUM(I40:Q40)</f>
        <v>2816.2839063507017</v>
      </c>
      <c r="D40" s="166"/>
      <c r="E40" s="383">
        <v>723.75</v>
      </c>
      <c r="F40" s="217">
        <f ca="1">SUM(L40:N40)</f>
        <v>927.93653942411379</v>
      </c>
      <c r="G40" s="217">
        <f ca="1">SUM(O40:Q40)</f>
        <v>1065.8304327652831</v>
      </c>
      <c r="H40" s="166"/>
      <c r="I40" s="217">
        <f ca="1">I36*I37*I39</f>
        <v>234.39601750710759</v>
      </c>
      <c r="J40" s="217">
        <f t="shared" ref="J40:Q40" ca="1" si="18">J36*J37*J39</f>
        <v>277.01347523567262</v>
      </c>
      <c r="K40" s="217">
        <f t="shared" ca="1" si="18"/>
        <v>311.10744141852462</v>
      </c>
      <c r="L40" s="217">
        <f t="shared" ca="1" si="18"/>
        <v>291.96791636625812</v>
      </c>
      <c r="M40" s="217">
        <f t="shared" ca="1" si="18"/>
        <v>315.20491366086338</v>
      </c>
      <c r="N40" s="217">
        <f t="shared" ca="1" si="18"/>
        <v>320.76370939699228</v>
      </c>
      <c r="O40" s="217">
        <f t="shared" ca="1" si="18"/>
        <v>351.43848287248193</v>
      </c>
      <c r="P40" s="217">
        <f t="shared" ca="1" si="18"/>
        <v>362.47029126213585</v>
      </c>
      <c r="Q40" s="217">
        <f t="shared" ca="1" si="18"/>
        <v>351.92165863066538</v>
      </c>
      <c r="S40" s="193"/>
    </row>
    <row r="41" spans="1:19" ht="15.75" thickTop="1" x14ac:dyDescent="0.25">
      <c r="A41" s="52"/>
      <c r="B41" s="166"/>
      <c r="C41" s="166"/>
      <c r="D41" s="166"/>
      <c r="E41" s="52"/>
      <c r="F41" s="52"/>
      <c r="G41" s="52"/>
      <c r="H41" s="166"/>
      <c r="I41" s="52"/>
      <c r="J41" s="52"/>
    </row>
    <row r="42" spans="1:19" hidden="1" outlineLevel="1" x14ac:dyDescent="0.25">
      <c r="A42" s="52"/>
      <c r="B42" s="220" t="s">
        <v>35</v>
      </c>
      <c r="C42" s="166"/>
      <c r="D42" s="166"/>
      <c r="E42" s="52"/>
      <c r="F42" s="52"/>
      <c r="G42" s="52"/>
      <c r="H42" s="166"/>
      <c r="I42" s="52"/>
      <c r="J42" s="52"/>
    </row>
    <row r="43" spans="1:19" hidden="1" outlineLevel="1" x14ac:dyDescent="0.25">
      <c r="A43" s="52"/>
      <c r="B43" s="2" t="s">
        <v>73</v>
      </c>
      <c r="C43" s="22">
        <f ca="1">G43</f>
        <v>0</v>
      </c>
      <c r="D43" s="166"/>
      <c r="E43" s="22">
        <f ca="1">K43</f>
        <v>0</v>
      </c>
      <c r="F43" s="57">
        <f ca="1">N43</f>
        <v>0</v>
      </c>
      <c r="G43" s="57">
        <f ca="1">Q43</f>
        <v>0</v>
      </c>
      <c r="H43" s="166"/>
      <c r="I43" s="57">
        <f ca="1">SUMIF('Comm Team'!$B:$B,$B42,'Comm Team'!R:R)</f>
        <v>0</v>
      </c>
      <c r="J43" s="57">
        <f ca="1">SUMIF('Comm Team'!$B:$B,$B42,'Comm Team'!S:S)</f>
        <v>0</v>
      </c>
      <c r="K43" s="57">
        <f ca="1">SUMIF('Comm Team'!$B:$B,$B42,'Comm Team'!T:T)</f>
        <v>0</v>
      </c>
      <c r="L43" s="57">
        <f ca="1">SUMIF('Comm Team'!$B:$B,$B42,'Comm Team'!U:U)</f>
        <v>0</v>
      </c>
      <c r="M43" s="57">
        <f ca="1">SUMIF('Comm Team'!$B:$B,$B42,'Comm Team'!V:V)</f>
        <v>0</v>
      </c>
      <c r="N43" s="57">
        <f ca="1">SUMIF('Comm Team'!$B:$B,$B42,'Comm Team'!W:W)</f>
        <v>0</v>
      </c>
      <c r="O43" s="57">
        <f ca="1">SUMIF('Comm Team'!$B:$B,$B42,'Comm Team'!X:X)</f>
        <v>0</v>
      </c>
      <c r="P43" s="57">
        <f ca="1">SUMIF('Comm Team'!$B:$B,$B42,'Comm Team'!Y:Y)</f>
        <v>0</v>
      </c>
      <c r="Q43" s="57">
        <f ca="1">SUMIF('Comm Team'!$B:$B,$B42,'Comm Team'!Z:Z)</f>
        <v>0</v>
      </c>
    </row>
    <row r="44" spans="1:19" hidden="1" outlineLevel="1" x14ac:dyDescent="0.25">
      <c r="A44" s="52"/>
      <c r="B44" s="2" t="s">
        <v>255</v>
      </c>
      <c r="C44" s="22">
        <f ca="1">AVERAGE(I44:Q44)</f>
        <v>0</v>
      </c>
      <c r="D44" s="166"/>
      <c r="E44" s="22">
        <f ca="1">AVERAGE(I44:K44)</f>
        <v>0</v>
      </c>
      <c r="F44" s="57">
        <f ca="1">AVERAGE(L44:N44)</f>
        <v>0</v>
      </c>
      <c r="G44" s="57">
        <f ca="1">AVERAGE(O44:Q44)</f>
        <v>0</v>
      </c>
      <c r="H44" s="166"/>
      <c r="I44" s="57">
        <f ca="1">SUMIF('Comm Team'!$B:$B,$B42,'Comm Team'!AB:AB)</f>
        <v>0</v>
      </c>
      <c r="J44" s="57">
        <f ca="1">SUMIF('Comm Team'!$B:$B,$B42,'Comm Team'!AC:AC)</f>
        <v>0</v>
      </c>
      <c r="K44" s="57">
        <f ca="1">SUMIF('Comm Team'!$B:$B,$B42,'Comm Team'!AD:AD)</f>
        <v>0</v>
      </c>
      <c r="L44" s="57">
        <f ca="1">SUMIF('Comm Team'!$B:$B,$B42,'Comm Team'!AE:AE)</f>
        <v>0</v>
      </c>
      <c r="M44" s="57">
        <f ca="1">SUMIF('Comm Team'!$B:$B,$B42,'Comm Team'!AF:AF)</f>
        <v>0</v>
      </c>
      <c r="N44" s="57">
        <f ca="1">SUMIF('Comm Team'!$B:$B,$B42,'Comm Team'!AG:AG)</f>
        <v>0</v>
      </c>
      <c r="O44" s="57">
        <f ca="1">SUMIF('Comm Team'!$B:$B,$B42,'Comm Team'!AH:AH)</f>
        <v>0</v>
      </c>
      <c r="P44" s="57">
        <f ca="1">SUMIF('Comm Team'!$B:$B,$B42,'Comm Team'!AI:AI)</f>
        <v>0</v>
      </c>
      <c r="Q44" s="57">
        <f ca="1">SUMIF('Comm Team'!$B:$B,$B42,'Comm Team'!AJ:AJ)</f>
        <v>0</v>
      </c>
    </row>
    <row r="45" spans="1:19" hidden="1" outlineLevel="1" x14ac:dyDescent="0.25">
      <c r="A45" s="52"/>
      <c r="B45" s="2" t="s">
        <v>337</v>
      </c>
      <c r="C45" s="216">
        <f ca="1">SUM(I45:Q45)</f>
        <v>0</v>
      </c>
      <c r="D45" s="166"/>
      <c r="E45" s="216">
        <f ca="1">SUM(I45:K45)</f>
        <v>0</v>
      </c>
      <c r="F45" s="190">
        <f ca="1">SUM(L45:N45)</f>
        <v>0</v>
      </c>
      <c r="G45" s="190">
        <f ca="1">SUM(O45:Q45)</f>
        <v>0</v>
      </c>
      <c r="H45" s="166"/>
      <c r="I45" s="190">
        <f ca="1">SUMIF('Comm Team'!$B:$B,$B42,'Comm Team'!AL:AL)/1000</f>
        <v>0</v>
      </c>
      <c r="J45" s="190">
        <f ca="1">SUMIF('Comm Team'!$B:$B,$B42,'Comm Team'!AM:AM)/1000</f>
        <v>0</v>
      </c>
      <c r="K45" s="190">
        <f ca="1">SUMIF('Comm Team'!$B:$B,$B42,'Comm Team'!AN:AN)/1000</f>
        <v>0</v>
      </c>
      <c r="L45" s="190">
        <f ca="1">SUMIF('Comm Team'!$B:$B,$B42,'Comm Team'!AO:AO)/1000</f>
        <v>0</v>
      </c>
      <c r="M45" s="190">
        <f ca="1">SUMIF('Comm Team'!$B:$B,$B42,'Comm Team'!AP:AP)/1000</f>
        <v>0</v>
      </c>
      <c r="N45" s="190">
        <f ca="1">SUMIF('Comm Team'!$B:$B,$B42,'Comm Team'!AQ:AQ)/1000</f>
        <v>0</v>
      </c>
      <c r="O45" s="190">
        <f ca="1">SUMIF('Comm Team'!$B:$B,$B42,'Comm Team'!AR:AR)/1000</f>
        <v>0</v>
      </c>
      <c r="P45" s="190">
        <f ca="1">SUMIF('Comm Team'!$B:$B,$B42,'Comm Team'!AS:AS)/1000</f>
        <v>0</v>
      </c>
      <c r="Q45" s="190">
        <f ca="1">SUMIF('Comm Team'!$B:$B,$B42,'Comm Team'!AT:AT)/1000</f>
        <v>0</v>
      </c>
    </row>
    <row r="46" spans="1:19" hidden="1" outlineLevel="1" x14ac:dyDescent="0.25">
      <c r="A46" s="52"/>
      <c r="B46" s="2" t="s">
        <v>338</v>
      </c>
      <c r="C46" s="28" t="str">
        <f ca="1">IFERROR(SUMPRODUCT(I45:Q45,I46:Q46)/SUM(I45:Q45),"")</f>
        <v/>
      </c>
      <c r="D46" s="166"/>
      <c r="E46" s="28">
        <f>AVERAGE(I46:K46)</f>
        <v>1</v>
      </c>
      <c r="F46" s="193">
        <f>AVERAGE(L46:N46)</f>
        <v>0.9567225737682028</v>
      </c>
      <c r="G46" s="193">
        <f>AVERAGE(O46:Q46)</f>
        <v>0.91940104443037107</v>
      </c>
      <c r="H46" s="166"/>
      <c r="I46" s="194">
        <f>I$83</f>
        <v>1</v>
      </c>
      <c r="J46" s="194">
        <f t="shared" ref="J46:Q46" si="19">J$83</f>
        <v>1</v>
      </c>
      <c r="K46" s="194">
        <f t="shared" si="19"/>
        <v>1</v>
      </c>
      <c r="L46" s="194">
        <f t="shared" si="19"/>
        <v>1</v>
      </c>
      <c r="M46" s="194">
        <f t="shared" si="19"/>
        <v>0.95313232307451956</v>
      </c>
      <c r="N46" s="194">
        <f t="shared" si="19"/>
        <v>0.91703539823008851</v>
      </c>
      <c r="O46" s="194">
        <f t="shared" si="19"/>
        <v>0.92398327632079047</v>
      </c>
      <c r="P46" s="194">
        <f t="shared" si="19"/>
        <v>0.93065187239944513</v>
      </c>
      <c r="Q46" s="194">
        <f t="shared" si="19"/>
        <v>0.9035679845708775</v>
      </c>
    </row>
    <row r="47" spans="1:19" hidden="1" outlineLevel="1" x14ac:dyDescent="0.25">
      <c r="A47" s="52"/>
      <c r="B47" s="2" t="s">
        <v>416</v>
      </c>
      <c r="C47" s="216">
        <f ca="1">SUM(I47:Q47)</f>
        <v>0</v>
      </c>
      <c r="D47" s="166"/>
      <c r="E47" s="316">
        <f ca="1">SUM(I47:K47)</f>
        <v>0</v>
      </c>
      <c r="F47" s="190">
        <f ca="1">SUM(L47:N47)</f>
        <v>0</v>
      </c>
      <c r="G47" s="190">
        <f ca="1">SUM(O47:Q47)</f>
        <v>0</v>
      </c>
      <c r="H47" s="166"/>
      <c r="I47" s="190">
        <f ca="1">I45*I46</f>
        <v>0</v>
      </c>
      <c r="J47" s="190">
        <f t="shared" ref="J47:Q47" ca="1" si="20">J45*J46</f>
        <v>0</v>
      </c>
      <c r="K47" s="190">
        <f t="shared" ca="1" si="20"/>
        <v>0</v>
      </c>
      <c r="L47" s="190">
        <f t="shared" ca="1" si="20"/>
        <v>0</v>
      </c>
      <c r="M47" s="190">
        <f t="shared" ca="1" si="20"/>
        <v>0</v>
      </c>
      <c r="N47" s="190">
        <f t="shared" ca="1" si="20"/>
        <v>0</v>
      </c>
      <c r="O47" s="190">
        <f t="shared" ca="1" si="20"/>
        <v>0</v>
      </c>
      <c r="P47" s="190">
        <f t="shared" ca="1" si="20"/>
        <v>0</v>
      </c>
      <c r="Q47" s="190">
        <f t="shared" ca="1" si="20"/>
        <v>0</v>
      </c>
    </row>
    <row r="48" spans="1:19" hidden="1" outlineLevel="1" x14ac:dyDescent="0.25">
      <c r="A48" s="52"/>
      <c r="B48" s="2" t="s">
        <v>74</v>
      </c>
      <c r="C48" s="28" t="str">
        <f ca="1">IFERROR(SUMPRODUCT(I45:Q45,I48:Q48)/SUM(I45:Q45),"")</f>
        <v/>
      </c>
      <c r="D48" s="166"/>
      <c r="E48" s="28">
        <f>AVERAGE(I48:K48)</f>
        <v>1.1364655394284005</v>
      </c>
      <c r="F48" s="193">
        <f>AVERAGE(L48:N48)</f>
        <v>0.92504686373467904</v>
      </c>
      <c r="G48" s="193">
        <f>AVERAGE(O48:Q48)</f>
        <v>0.97370000000000001</v>
      </c>
      <c r="H48" s="166"/>
      <c r="I48" s="194">
        <f>J$77</f>
        <v>1.1364655394284005</v>
      </c>
      <c r="J48" s="193">
        <f>I48</f>
        <v>1.1364655394284005</v>
      </c>
      <c r="K48" s="193">
        <f>J48</f>
        <v>1.1364655394284005</v>
      </c>
      <c r="L48" s="194">
        <f>J$78</f>
        <v>0.92504686373467915</v>
      </c>
      <c r="M48" s="193">
        <f>L48</f>
        <v>0.92504686373467915</v>
      </c>
      <c r="N48" s="193">
        <f>M48</f>
        <v>0.92504686373467915</v>
      </c>
      <c r="O48" s="194">
        <f>J$79</f>
        <v>0.97370000000000001</v>
      </c>
      <c r="P48" s="193">
        <f>O48</f>
        <v>0.97370000000000001</v>
      </c>
      <c r="Q48" s="193">
        <f>P48</f>
        <v>0.97370000000000001</v>
      </c>
    </row>
    <row r="49" spans="1:19" ht="15.75" hidden="1" outlineLevel="1" thickBot="1" x14ac:dyDescent="0.3">
      <c r="A49" s="52"/>
      <c r="B49" s="2" t="s">
        <v>44</v>
      </c>
      <c r="C49" s="218">
        <f ca="1">SUM(I49:Q49)</f>
        <v>0</v>
      </c>
      <c r="D49" s="166"/>
      <c r="E49" s="218">
        <f ca="1">SUM(I49:K49)</f>
        <v>0</v>
      </c>
      <c r="F49" s="217">
        <f ca="1">SUM(L49:N49)</f>
        <v>0</v>
      </c>
      <c r="G49" s="217">
        <f ca="1">SUM(O49:Q49)</f>
        <v>0</v>
      </c>
      <c r="H49" s="166"/>
      <c r="I49" s="217">
        <f ca="1">I45*I46*I48</f>
        <v>0</v>
      </c>
      <c r="J49" s="217">
        <f t="shared" ref="J49:Q49" ca="1" si="21">J45*J46*J48</f>
        <v>0</v>
      </c>
      <c r="K49" s="217">
        <f t="shared" ca="1" si="21"/>
        <v>0</v>
      </c>
      <c r="L49" s="217">
        <f t="shared" ca="1" si="21"/>
        <v>0</v>
      </c>
      <c r="M49" s="217">
        <f t="shared" ca="1" si="21"/>
        <v>0</v>
      </c>
      <c r="N49" s="217">
        <f t="shared" ca="1" si="21"/>
        <v>0</v>
      </c>
      <c r="O49" s="217">
        <f t="shared" ca="1" si="21"/>
        <v>0</v>
      </c>
      <c r="P49" s="217">
        <f t="shared" ca="1" si="21"/>
        <v>0</v>
      </c>
      <c r="Q49" s="217">
        <f t="shared" ca="1" si="21"/>
        <v>0</v>
      </c>
      <c r="S49" s="193"/>
    </row>
    <row r="50" spans="1:19" ht="15.75" hidden="1" outlineLevel="1" thickTop="1" x14ac:dyDescent="0.25">
      <c r="A50" s="52"/>
      <c r="B50" s="166"/>
      <c r="C50" s="166"/>
      <c r="D50" s="166"/>
      <c r="E50" s="52"/>
      <c r="F50" s="52"/>
      <c r="G50" s="52"/>
      <c r="H50" s="166"/>
      <c r="I50" s="52"/>
      <c r="J50" s="52"/>
    </row>
    <row r="51" spans="1:19" collapsed="1" x14ac:dyDescent="0.25">
      <c r="A51" s="52"/>
      <c r="B51" s="220" t="s">
        <v>279</v>
      </c>
      <c r="C51" s="166"/>
      <c r="D51" s="166"/>
      <c r="E51" s="52"/>
      <c r="F51" s="52"/>
      <c r="G51" s="52"/>
      <c r="H51" s="166"/>
      <c r="I51" s="52"/>
      <c r="J51" s="52"/>
    </row>
    <row r="52" spans="1:19" x14ac:dyDescent="0.25">
      <c r="A52" s="52"/>
      <c r="B52" s="2" t="s">
        <v>73</v>
      </c>
      <c r="C52" s="22">
        <f ca="1">G52</f>
        <v>6</v>
      </c>
      <c r="D52" s="166"/>
      <c r="E52" s="22">
        <f ca="1">K52</f>
        <v>0</v>
      </c>
      <c r="F52" s="57">
        <f ca="1">N52</f>
        <v>6</v>
      </c>
      <c r="G52" s="57">
        <f ca="1">Q52</f>
        <v>6</v>
      </c>
      <c r="H52" s="166"/>
      <c r="I52" s="57">
        <f ca="1">SUMIF('Comm Team'!$B:$B,$B51,'Comm Team'!R:R)</f>
        <v>0</v>
      </c>
      <c r="J52" s="57">
        <f ca="1">SUMIF('Comm Team'!$B:$B,$B51,'Comm Team'!S:S)</f>
        <v>0</v>
      </c>
      <c r="K52" s="57">
        <f ca="1">SUMIF('Comm Team'!$B:$B,$B51,'Comm Team'!T:T)</f>
        <v>0</v>
      </c>
      <c r="L52" s="57">
        <f ca="1">SUMIF('Comm Team'!$B:$B,$B51,'Comm Team'!U:U)</f>
        <v>3</v>
      </c>
      <c r="M52" s="57">
        <f ca="1">SUMIF('Comm Team'!$B:$B,$B51,'Comm Team'!V:V)</f>
        <v>3</v>
      </c>
      <c r="N52" s="57">
        <f ca="1">SUMIF('Comm Team'!$B:$B,$B51,'Comm Team'!W:W)</f>
        <v>6</v>
      </c>
      <c r="O52" s="57">
        <f ca="1">SUMIF('Comm Team'!$B:$B,$B51,'Comm Team'!X:X)</f>
        <v>6</v>
      </c>
      <c r="P52" s="57">
        <f ca="1">SUMIF('Comm Team'!$B:$B,$B51,'Comm Team'!Y:Y)</f>
        <v>6</v>
      </c>
      <c r="Q52" s="57">
        <f ca="1">SUMIF('Comm Team'!$B:$B,$B51,'Comm Team'!Z:Z)</f>
        <v>6</v>
      </c>
    </row>
    <row r="53" spans="1:19" x14ac:dyDescent="0.25">
      <c r="A53" s="52"/>
      <c r="B53" s="2" t="s">
        <v>255</v>
      </c>
      <c r="C53" s="22">
        <f ca="1">AVERAGE(I53:Q53)</f>
        <v>1</v>
      </c>
      <c r="D53" s="166"/>
      <c r="E53" s="22">
        <f ca="1">AVERAGE(I53:K53)</f>
        <v>0</v>
      </c>
      <c r="F53" s="57">
        <f ca="1">AVERAGE(L53:N53)</f>
        <v>0.25</v>
      </c>
      <c r="G53" s="57">
        <f ca="1">AVERAGE(O53:Q53)</f>
        <v>2.75</v>
      </c>
      <c r="H53" s="166"/>
      <c r="I53" s="57">
        <f ca="1">SUMIF('Comm Team'!$B:$B,$B51,'Comm Team'!AB:AB)</f>
        <v>0</v>
      </c>
      <c r="J53" s="57">
        <f ca="1">SUMIF('Comm Team'!$B:$B,$B51,'Comm Team'!AC:AC)</f>
        <v>0</v>
      </c>
      <c r="K53" s="57">
        <f ca="1">SUMIF('Comm Team'!$B:$B,$B51,'Comm Team'!AD:AD)</f>
        <v>0</v>
      </c>
      <c r="L53" s="57">
        <f ca="1">SUMIF('Comm Team'!$B:$B,$B51,'Comm Team'!AE:AE)</f>
        <v>0</v>
      </c>
      <c r="M53" s="57">
        <f ca="1">SUMIF('Comm Team'!$B:$B,$B51,'Comm Team'!AF:AF)</f>
        <v>0</v>
      </c>
      <c r="N53" s="57">
        <f ca="1">SUMIF('Comm Team'!$B:$B,$B51,'Comm Team'!AG:AG)</f>
        <v>0.75</v>
      </c>
      <c r="O53" s="57">
        <f ca="1">SUMIF('Comm Team'!$B:$B,$B51,'Comm Team'!AH:AH)</f>
        <v>1.5</v>
      </c>
      <c r="P53" s="57">
        <f ca="1">SUMIF('Comm Team'!$B:$B,$B51,'Comm Team'!AI:AI)</f>
        <v>2.6999999999999997</v>
      </c>
      <c r="Q53" s="57">
        <f ca="1">SUMIF('Comm Team'!$B:$B,$B51,'Comm Team'!AJ:AJ)</f>
        <v>4.05</v>
      </c>
    </row>
    <row r="54" spans="1:19" x14ac:dyDescent="0.25">
      <c r="A54" s="52"/>
      <c r="B54" s="2" t="s">
        <v>337</v>
      </c>
      <c r="C54" s="216">
        <f ca="1">SUM(I54:Q54)</f>
        <v>646.875</v>
      </c>
      <c r="D54" s="166"/>
      <c r="E54" s="216">
        <f ca="1">SUM(I54:K54)</f>
        <v>0</v>
      </c>
      <c r="F54" s="190">
        <f ca="1">SUM(L54:N54)</f>
        <v>53.125</v>
      </c>
      <c r="G54" s="190">
        <f ca="1">SUM(O54:Q54)</f>
        <v>593.75</v>
      </c>
      <c r="H54" s="166"/>
      <c r="I54" s="190">
        <f ca="1">SUMIF('Comm Team'!$B:$B,$B51,'Comm Team'!AL:AL)/1000</f>
        <v>0</v>
      </c>
      <c r="J54" s="190">
        <f ca="1">SUMIF('Comm Team'!$B:$B,$B51,'Comm Team'!AM:AM)/1000</f>
        <v>0</v>
      </c>
      <c r="K54" s="190">
        <f ca="1">SUMIF('Comm Team'!$B:$B,$B51,'Comm Team'!AN:AN)/1000</f>
        <v>0</v>
      </c>
      <c r="L54" s="190">
        <f ca="1">SUMIF('Comm Team'!$B:$B,$B51,'Comm Team'!AO:AO)/1000</f>
        <v>0</v>
      </c>
      <c r="M54" s="190">
        <f ca="1">SUMIF('Comm Team'!$B:$B,$B51,'Comm Team'!AP:AP)/1000</f>
        <v>0</v>
      </c>
      <c r="N54" s="190">
        <f ca="1">SUMIF('Comm Team'!$B:$B,$B51,'Comm Team'!AQ:AQ)/1000</f>
        <v>53.125</v>
      </c>
      <c r="O54" s="190">
        <f ca="1">SUMIF('Comm Team'!$B:$B,$B51,'Comm Team'!AR:AR)/1000</f>
        <v>106.25</v>
      </c>
      <c r="P54" s="190">
        <f ca="1">SUMIF('Comm Team'!$B:$B,$B51,'Comm Team'!AS:AS)/1000</f>
        <v>194.375</v>
      </c>
      <c r="Q54" s="190">
        <f ca="1">SUMIF('Comm Team'!$B:$B,$B51,'Comm Team'!AT:AT)/1000</f>
        <v>293.125</v>
      </c>
    </row>
    <row r="55" spans="1:19" x14ac:dyDescent="0.25">
      <c r="A55" s="52"/>
      <c r="B55" s="2" t="s">
        <v>338</v>
      </c>
      <c r="C55" s="28">
        <f ca="1">IFERROR(SUMPRODUCT(I54:Q54,I55:Q55)/SUM(I54:Q54),"")</f>
        <v>0.91616549072856124</v>
      </c>
      <c r="D55" s="166"/>
      <c r="E55" s="28">
        <f>AVERAGE(I55:K55)</f>
        <v>1</v>
      </c>
      <c r="F55" s="193">
        <f>AVERAGE(L55:N55)</f>
        <v>0.9567225737682028</v>
      </c>
      <c r="G55" s="193">
        <f>AVERAGE(O55:Q55)</f>
        <v>0.91940104443037107</v>
      </c>
      <c r="H55" s="166"/>
      <c r="I55" s="194">
        <f>I$83</f>
        <v>1</v>
      </c>
      <c r="J55" s="194">
        <f t="shared" ref="J55:Q55" si="22">J$83</f>
        <v>1</v>
      </c>
      <c r="K55" s="194">
        <f t="shared" si="22"/>
        <v>1</v>
      </c>
      <c r="L55" s="194">
        <f t="shared" si="22"/>
        <v>1</v>
      </c>
      <c r="M55" s="194">
        <f t="shared" si="22"/>
        <v>0.95313232307451956</v>
      </c>
      <c r="N55" s="194">
        <f t="shared" si="22"/>
        <v>0.91703539823008851</v>
      </c>
      <c r="O55" s="194">
        <f t="shared" si="22"/>
        <v>0.92398327632079047</v>
      </c>
      <c r="P55" s="194">
        <f t="shared" si="22"/>
        <v>0.93065187239944513</v>
      </c>
      <c r="Q55" s="194">
        <f t="shared" si="22"/>
        <v>0.9035679845708775</v>
      </c>
    </row>
    <row r="56" spans="1:19" x14ac:dyDescent="0.25">
      <c r="A56" s="52"/>
      <c r="B56" s="2" t="s">
        <v>416</v>
      </c>
      <c r="C56" s="216">
        <f ca="1">SUM(I56:Q56)</f>
        <v>592.64455181503808</v>
      </c>
      <c r="D56" s="166"/>
      <c r="E56" s="316">
        <f ca="1">SUM(I56:K56)</f>
        <v>0</v>
      </c>
      <c r="F56" s="190">
        <f ca="1">SUM(L56:N56)</f>
        <v>48.717505530973455</v>
      </c>
      <c r="G56" s="190">
        <f ca="1">SUM(O56:Q56)</f>
        <v>543.92704628406455</v>
      </c>
      <c r="H56" s="166"/>
      <c r="I56" s="190">
        <f ca="1">I54*I55</f>
        <v>0</v>
      </c>
      <c r="J56" s="190">
        <f t="shared" ref="J56:Q56" ca="1" si="23">J54*J55</f>
        <v>0</v>
      </c>
      <c r="K56" s="190">
        <f t="shared" ca="1" si="23"/>
        <v>0</v>
      </c>
      <c r="L56" s="190">
        <f t="shared" ca="1" si="23"/>
        <v>0</v>
      </c>
      <c r="M56" s="190">
        <f t="shared" ca="1" si="23"/>
        <v>0</v>
      </c>
      <c r="N56" s="190">
        <f t="shared" ca="1" si="23"/>
        <v>48.717505530973455</v>
      </c>
      <c r="O56" s="190">
        <f t="shared" ca="1" si="23"/>
        <v>98.173223109083992</v>
      </c>
      <c r="P56" s="190">
        <f t="shared" ca="1" si="23"/>
        <v>180.89545769764214</v>
      </c>
      <c r="Q56" s="190">
        <f t="shared" ca="1" si="23"/>
        <v>264.85836547733845</v>
      </c>
    </row>
    <row r="57" spans="1:19" x14ac:dyDescent="0.25">
      <c r="A57" s="52"/>
      <c r="B57" s="2" t="s">
        <v>74</v>
      </c>
      <c r="C57" s="28">
        <f ca="1">IFERROR(SUMPRODUCT(I54:Q54,I57:Q57)/SUM(I54:Q54),"")</f>
        <v>0.96970433180429738</v>
      </c>
      <c r="D57" s="166"/>
      <c r="E57" s="28">
        <f>AVERAGE(I57:K57)</f>
        <v>1.1364655394284005</v>
      </c>
      <c r="F57" s="193">
        <f>AVERAGE(L57:N57)</f>
        <v>0.92504686373467904</v>
      </c>
      <c r="G57" s="193">
        <f>AVERAGE(O57:Q57)</f>
        <v>0.97370000000000001</v>
      </c>
      <c r="H57" s="166"/>
      <c r="I57" s="194">
        <f>J$77</f>
        <v>1.1364655394284005</v>
      </c>
      <c r="J57" s="193">
        <f>I57</f>
        <v>1.1364655394284005</v>
      </c>
      <c r="K57" s="193">
        <f>J57</f>
        <v>1.1364655394284005</v>
      </c>
      <c r="L57" s="194">
        <f>J$78</f>
        <v>0.92504686373467915</v>
      </c>
      <c r="M57" s="193">
        <f>L57</f>
        <v>0.92504686373467915</v>
      </c>
      <c r="N57" s="193">
        <f>M57</f>
        <v>0.92504686373467915</v>
      </c>
      <c r="O57" s="194">
        <f>J$79</f>
        <v>0.97370000000000001</v>
      </c>
      <c r="P57" s="193">
        <f>O57</f>
        <v>0.97370000000000001</v>
      </c>
      <c r="Q57" s="193">
        <f>P57</f>
        <v>0.97370000000000001</v>
      </c>
    </row>
    <row r="58" spans="1:19" ht="15.75" thickBot="1" x14ac:dyDescent="0.3">
      <c r="A58" s="52"/>
      <c r="B58" s="2" t="s">
        <v>44</v>
      </c>
      <c r="C58" s="218">
        <f ca="1">SUM(I58:Q58)</f>
        <v>574.68774066719755</v>
      </c>
      <c r="D58" s="166"/>
      <c r="E58" s="218">
        <f ca="1">SUM(I58:K58)</f>
        <v>0</v>
      </c>
      <c r="F58" s="217">
        <f ca="1">SUM(L58:N58)</f>
        <v>45.065975700403882</v>
      </c>
      <c r="G58" s="217">
        <f ca="1">SUM(O58:Q58)</f>
        <v>529.62176496679376</v>
      </c>
      <c r="H58" s="166"/>
      <c r="I58" s="217">
        <f ca="1">I54*I55*I57</f>
        <v>0</v>
      </c>
      <c r="J58" s="217">
        <f t="shared" ref="J58:Q58" ca="1" si="24">J54*J55*J57</f>
        <v>0</v>
      </c>
      <c r="K58" s="217">
        <f t="shared" ca="1" si="24"/>
        <v>0</v>
      </c>
      <c r="L58" s="217">
        <f t="shared" ca="1" si="24"/>
        <v>0</v>
      </c>
      <c r="M58" s="217">
        <f t="shared" ca="1" si="24"/>
        <v>0</v>
      </c>
      <c r="N58" s="217">
        <f t="shared" ca="1" si="24"/>
        <v>45.065975700403882</v>
      </c>
      <c r="O58" s="217">
        <f t="shared" ca="1" si="24"/>
        <v>95.591267341315088</v>
      </c>
      <c r="P58" s="217">
        <f t="shared" ca="1" si="24"/>
        <v>176.13790716019415</v>
      </c>
      <c r="Q58" s="217">
        <f t="shared" ca="1" si="24"/>
        <v>257.89259046528446</v>
      </c>
      <c r="S58" s="193"/>
    </row>
    <row r="59" spans="1:19" ht="15.75" thickTop="1" x14ac:dyDescent="0.25">
      <c r="A59" s="52"/>
      <c r="B59" s="166"/>
      <c r="C59" s="166"/>
      <c r="D59" s="166"/>
      <c r="E59" s="52"/>
      <c r="F59" s="52"/>
      <c r="G59" s="52"/>
      <c r="H59" s="166"/>
      <c r="I59" s="52"/>
      <c r="J59" s="52"/>
    </row>
    <row r="60" spans="1:19" x14ac:dyDescent="0.25">
      <c r="B60" s="9"/>
      <c r="C60" s="9"/>
      <c r="D60" s="9"/>
      <c r="E60" s="9"/>
      <c r="F60" s="9"/>
      <c r="G60" s="9"/>
      <c r="H60" s="9"/>
      <c r="I60" s="9"/>
      <c r="J60" s="9"/>
      <c r="K60" s="9"/>
      <c r="L60" s="9"/>
      <c r="M60" s="9"/>
      <c r="N60" s="9"/>
      <c r="O60" s="9"/>
      <c r="P60" s="9"/>
      <c r="Q60" s="9"/>
    </row>
    <row r="61" spans="1:19" x14ac:dyDescent="0.25">
      <c r="A61" s="52"/>
      <c r="B61" s="166"/>
      <c r="C61" s="166"/>
      <c r="D61" s="166"/>
      <c r="E61" s="52"/>
      <c r="F61" s="52"/>
      <c r="G61" s="52"/>
      <c r="H61" s="166"/>
      <c r="I61" s="52"/>
      <c r="J61" s="52"/>
    </row>
    <row r="62" spans="1:19" x14ac:dyDescent="0.25">
      <c r="A62" s="52"/>
      <c r="B62" s="220" t="s">
        <v>365</v>
      </c>
      <c r="C62" s="166"/>
      <c r="D62" s="166"/>
      <c r="E62" s="52"/>
      <c r="F62" s="52"/>
      <c r="G62" s="52"/>
      <c r="H62" s="166"/>
      <c r="I62" s="52"/>
      <c r="J62" s="52"/>
    </row>
    <row r="63" spans="1:19" x14ac:dyDescent="0.25">
      <c r="A63" s="52"/>
      <c r="B63" s="2" t="s">
        <v>73</v>
      </c>
      <c r="C63" s="22">
        <f ca="1">SUM(C7,C16,C25,C34,C43,C52)</f>
        <v>30</v>
      </c>
      <c r="D63" s="166"/>
      <c r="E63" s="22">
        <f ca="1">SUM(E7,E16,E25,E34,E43,E52)</f>
        <v>23</v>
      </c>
      <c r="F63" s="22">
        <f t="shared" ref="F63:G63" ca="1" si="25">SUM(F7,F16,F25,F34,F43,F52)</f>
        <v>30</v>
      </c>
      <c r="G63" s="22">
        <f t="shared" ca="1" si="25"/>
        <v>30</v>
      </c>
      <c r="H63" s="166"/>
      <c r="I63" s="337">
        <f ca="1">SUM(I7,I16,I25,I34,I43,I52)</f>
        <v>18</v>
      </c>
      <c r="J63" s="337">
        <f t="shared" ref="J63:Q63" ca="1" si="26">SUM(J7,J16,J25,J34,J43,J52)</f>
        <v>20</v>
      </c>
      <c r="K63" s="337">
        <f t="shared" ca="1" si="26"/>
        <v>23</v>
      </c>
      <c r="L63" s="337">
        <f t="shared" ca="1" si="26"/>
        <v>27</v>
      </c>
      <c r="M63" s="337">
        <f t="shared" ca="1" si="26"/>
        <v>27</v>
      </c>
      <c r="N63" s="337">
        <f t="shared" ca="1" si="26"/>
        <v>30</v>
      </c>
      <c r="O63" s="337">
        <f t="shared" ca="1" si="26"/>
        <v>30</v>
      </c>
      <c r="P63" s="337">
        <f t="shared" ca="1" si="26"/>
        <v>30</v>
      </c>
      <c r="Q63" s="337">
        <f t="shared" ca="1" si="26"/>
        <v>30</v>
      </c>
    </row>
    <row r="64" spans="1:19" x14ac:dyDescent="0.25">
      <c r="A64" s="52"/>
      <c r="B64" s="2" t="s">
        <v>255</v>
      </c>
      <c r="C64" s="22">
        <f t="shared" ref="C64:E65" ca="1" si="27">SUM(C8,C17,C26,C35,C44,C53)</f>
        <v>19.444444444444443</v>
      </c>
      <c r="D64" s="166"/>
      <c r="E64" s="22">
        <f t="shared" ca="1" si="27"/>
        <v>13.316666666666668</v>
      </c>
      <c r="F64" s="22">
        <f t="shared" ref="F64:G64" ca="1" si="28">SUM(F8,F17,F26,F35,F44,F53)</f>
        <v>19.2</v>
      </c>
      <c r="G64" s="22">
        <f t="shared" ca="1" si="28"/>
        <v>25.816666666666666</v>
      </c>
      <c r="H64" s="166"/>
      <c r="I64" s="337">
        <f t="shared" ref="I64:Q64" ca="1" si="29">SUM(I8,I17,I26,I35,I44,I53)</f>
        <v>11.75</v>
      </c>
      <c r="J64" s="337">
        <f t="shared" ca="1" si="29"/>
        <v>13.3</v>
      </c>
      <c r="K64" s="337">
        <f t="shared" ca="1" si="29"/>
        <v>14.9</v>
      </c>
      <c r="L64" s="337">
        <f t="shared" ca="1" si="29"/>
        <v>16.850000000000001</v>
      </c>
      <c r="M64" s="337">
        <f t="shared" ca="1" si="29"/>
        <v>19.100000000000001</v>
      </c>
      <c r="N64" s="337">
        <f t="shared" ca="1" si="29"/>
        <v>21.65</v>
      </c>
      <c r="O64" s="337">
        <f t="shared" ca="1" si="29"/>
        <v>23.65</v>
      </c>
      <c r="P64" s="337">
        <f t="shared" ca="1" si="29"/>
        <v>25.9</v>
      </c>
      <c r="Q64" s="337">
        <f t="shared" ca="1" si="29"/>
        <v>27.900000000000002</v>
      </c>
    </row>
    <row r="65" spans="1:18" x14ac:dyDescent="0.25">
      <c r="A65" s="52"/>
      <c r="B65" s="2" t="s">
        <v>337</v>
      </c>
      <c r="C65" s="216">
        <f t="shared" ca="1" si="27"/>
        <v>12197.916666666668</v>
      </c>
      <c r="D65" s="166"/>
      <c r="E65" s="216">
        <f t="shared" ca="1" si="27"/>
        <v>2784.5833333333335</v>
      </c>
      <c r="F65" s="216">
        <f t="shared" ref="F65:G65" ca="1" si="30">SUM(F9,F18,F27,F36,F45,F54)</f>
        <v>4022.0833333333335</v>
      </c>
      <c r="G65" s="216">
        <f t="shared" ca="1" si="30"/>
        <v>5391.25</v>
      </c>
      <c r="H65" s="166"/>
      <c r="I65" s="338">
        <f t="shared" ref="I65:Q69" ca="1" si="31">SUM(I9,I18,I27,I36,I45,I54)</f>
        <v>818.75</v>
      </c>
      <c r="J65" s="338">
        <f t="shared" ca="1" si="31"/>
        <v>927.91666666666674</v>
      </c>
      <c r="K65" s="338">
        <f t="shared" ca="1" si="31"/>
        <v>1037.9166666666667</v>
      </c>
      <c r="L65" s="338">
        <f t="shared" ca="1" si="31"/>
        <v>1181.875</v>
      </c>
      <c r="M65" s="338">
        <f t="shared" ca="1" si="31"/>
        <v>1333.5416666666667</v>
      </c>
      <c r="N65" s="338">
        <f t="shared" ca="1" si="31"/>
        <v>1506.6666666666667</v>
      </c>
      <c r="O65" s="338">
        <f t="shared" ca="1" si="31"/>
        <v>1644.375</v>
      </c>
      <c r="P65" s="338">
        <f t="shared" ca="1" si="31"/>
        <v>1802.5</v>
      </c>
      <c r="Q65" s="338">
        <f t="shared" ca="1" si="31"/>
        <v>1944.375</v>
      </c>
    </row>
    <row r="66" spans="1:18" x14ac:dyDescent="0.25">
      <c r="A66" s="52"/>
      <c r="B66" s="2" t="s">
        <v>338</v>
      </c>
      <c r="C66" s="28">
        <f ca="1">IFERROR(SUMPRODUCT(I65:Q65,I66:Q66)/SUM(I65:Q65),"")</f>
        <v>0.94876174210076847</v>
      </c>
      <c r="D66" s="166"/>
      <c r="E66" s="28">
        <f>AVERAGE(I66:K66)</f>
        <v>1</v>
      </c>
      <c r="F66" s="193">
        <f>AVERAGE(L66:N66)</f>
        <v>0.9567225737682028</v>
      </c>
      <c r="G66" s="193">
        <f>AVERAGE(O66:Q66)</f>
        <v>0.91940104443037107</v>
      </c>
      <c r="H66" s="166"/>
      <c r="I66" s="194">
        <f>I$83</f>
        <v>1</v>
      </c>
      <c r="J66" s="194">
        <f t="shared" ref="J66:Q66" si="32">J$83</f>
        <v>1</v>
      </c>
      <c r="K66" s="194">
        <f t="shared" si="32"/>
        <v>1</v>
      </c>
      <c r="L66" s="194">
        <f t="shared" si="32"/>
        <v>1</v>
      </c>
      <c r="M66" s="194">
        <f t="shared" si="32"/>
        <v>0.95313232307451956</v>
      </c>
      <c r="N66" s="194">
        <f t="shared" si="32"/>
        <v>0.91703539823008851</v>
      </c>
      <c r="O66" s="194">
        <f t="shared" si="32"/>
        <v>0.92398327632079047</v>
      </c>
      <c r="P66" s="194">
        <f t="shared" si="32"/>
        <v>0.93065187239944513</v>
      </c>
      <c r="Q66" s="194">
        <f t="shared" si="32"/>
        <v>0.9035679845708775</v>
      </c>
    </row>
    <row r="67" spans="1:18" x14ac:dyDescent="0.25">
      <c r="A67" s="52"/>
      <c r="B67" s="2" t="s">
        <v>416</v>
      </c>
      <c r="C67" s="216">
        <f ca="1">SUM(C11,C20,C29,C38,C47,C56)</f>
        <v>11572.916666666666</v>
      </c>
      <c r="D67" s="166"/>
      <c r="E67" s="216">
        <f ca="1">SUM(I67:K67)</f>
        <v>2784.5833333333335</v>
      </c>
      <c r="F67" s="190">
        <f ca="1">SUM(L67:N67)</f>
        <v>3834.5833333333335</v>
      </c>
      <c r="G67" s="190">
        <f ca="1">SUM(O67:Q67)</f>
        <v>4953.75</v>
      </c>
      <c r="H67" s="166"/>
      <c r="I67" s="338">
        <f t="shared" ca="1" si="31"/>
        <v>818.75</v>
      </c>
      <c r="J67" s="338">
        <f t="shared" ca="1" si="31"/>
        <v>927.91666666666674</v>
      </c>
      <c r="K67" s="338">
        <f t="shared" ca="1" si="31"/>
        <v>1037.9166666666667</v>
      </c>
      <c r="L67" s="338">
        <f t="shared" ca="1" si="31"/>
        <v>1181.875</v>
      </c>
      <c r="M67" s="338">
        <f t="shared" ca="1" si="31"/>
        <v>1271.0416666666665</v>
      </c>
      <c r="N67" s="338">
        <f t="shared" ca="1" si="31"/>
        <v>1381.666666666667</v>
      </c>
      <c r="O67" s="338">
        <f t="shared" ca="1" si="31"/>
        <v>1519.3749999999998</v>
      </c>
      <c r="P67" s="338">
        <f t="shared" ca="1" si="31"/>
        <v>1677.5</v>
      </c>
      <c r="Q67" s="338">
        <f t="shared" ca="1" si="31"/>
        <v>1756.875</v>
      </c>
    </row>
    <row r="68" spans="1:18" x14ac:dyDescent="0.25">
      <c r="A68" s="52"/>
      <c r="B68" s="2" t="s">
        <v>74</v>
      </c>
      <c r="C68" s="28">
        <f ca="1">IFERROR(SUMPRODUCT(I65:Q65,I68:Q68)/SUM(I65:Q65),"")</f>
        <v>0.99481403503435906</v>
      </c>
      <c r="D68" s="166"/>
      <c r="E68" s="28">
        <f ca="1">AVERAGE(I68:K68)</f>
        <v>1.1364655394284005</v>
      </c>
      <c r="F68" s="193">
        <f ca="1">AVERAGE(L68:N68)</f>
        <v>0.92504686373467926</v>
      </c>
      <c r="G68" s="193">
        <f ca="1">AVERAGE(O68:Q68)</f>
        <v>0.97370000000000001</v>
      </c>
      <c r="H68" s="166"/>
      <c r="I68" s="194">
        <f ca="1">I69/I67</f>
        <v>1.1364655394284005</v>
      </c>
      <c r="J68" s="193">
        <f t="shared" ref="J68:Q68" ca="1" si="33">J69/J67</f>
        <v>1.1364655394284005</v>
      </c>
      <c r="K68" s="193">
        <f t="shared" ca="1" si="33"/>
        <v>1.1364655394284005</v>
      </c>
      <c r="L68" s="194">
        <f t="shared" ca="1" si="33"/>
        <v>0.92504686373467926</v>
      </c>
      <c r="M68" s="193">
        <f t="shared" ca="1" si="33"/>
        <v>0.92504686373467937</v>
      </c>
      <c r="N68" s="193">
        <f t="shared" ca="1" si="33"/>
        <v>0.92504686373467904</v>
      </c>
      <c r="O68" s="194">
        <f t="shared" ca="1" si="33"/>
        <v>0.97370000000000023</v>
      </c>
      <c r="P68" s="193">
        <f t="shared" ca="1" si="33"/>
        <v>0.9736999999999999</v>
      </c>
      <c r="Q68" s="193">
        <f t="shared" ca="1" si="33"/>
        <v>0.97370000000000012</v>
      </c>
    </row>
    <row r="69" spans="1:18" ht="15.75" thickBot="1" x14ac:dyDescent="0.3">
      <c r="A69" s="52"/>
      <c r="B69" s="2" t="s">
        <v>44</v>
      </c>
      <c r="C69" s="218">
        <f ca="1">SUM(E69:G69)</f>
        <v>11155.718994562605</v>
      </c>
      <c r="D69" s="166"/>
      <c r="E69" s="218">
        <f t="shared" ref="E69:G69" ca="1" si="34">SUM(E13,E22,E31,E40,E49,E58)</f>
        <v>2785.083333333333</v>
      </c>
      <c r="F69" s="217">
        <f t="shared" ca="1" si="34"/>
        <v>3547.1692862292716</v>
      </c>
      <c r="G69" s="217">
        <f t="shared" ca="1" si="34"/>
        <v>4823.466375</v>
      </c>
      <c r="H69" s="166"/>
      <c r="I69" s="217">
        <f t="shared" ca="1" si="31"/>
        <v>930.4811604070029</v>
      </c>
      <c r="J69" s="217">
        <f t="shared" ca="1" si="31"/>
        <v>1054.5453151279366</v>
      </c>
      <c r="K69" s="217">
        <f t="shared" ca="1" si="31"/>
        <v>1179.5565244650606</v>
      </c>
      <c r="L69" s="217">
        <f t="shared" ca="1" si="31"/>
        <v>1093.289762076424</v>
      </c>
      <c r="M69" s="217">
        <f t="shared" ca="1" si="31"/>
        <v>1175.7731074260996</v>
      </c>
      <c r="N69" s="217">
        <f t="shared" ca="1" si="31"/>
        <v>1278.1064167267484</v>
      </c>
      <c r="O69" s="217">
        <f t="shared" ca="1" si="31"/>
        <v>1479.4154375000001</v>
      </c>
      <c r="P69" s="217">
        <f t="shared" ca="1" si="31"/>
        <v>1633.3817499999998</v>
      </c>
      <c r="Q69" s="217">
        <f t="shared" ca="1" si="31"/>
        <v>1710.6691875000001</v>
      </c>
    </row>
    <row r="70" spans="1:18" ht="15.75" thickTop="1" x14ac:dyDescent="0.25">
      <c r="A70" s="52"/>
      <c r="B70" s="166"/>
      <c r="C70" s="166"/>
      <c r="D70" s="166"/>
      <c r="E70" s="47"/>
      <c r="H70" s="166"/>
    </row>
    <row r="71" spans="1:18" x14ac:dyDescent="0.25">
      <c r="A71" s="52"/>
      <c r="C71" s="166"/>
      <c r="D71" s="166"/>
      <c r="E71" s="192"/>
      <c r="F71" s="52"/>
      <c r="H71" s="166"/>
      <c r="I71" s="221">
        <f ca="1">I69/I68-'FY22 QoS'!AL305/1000</f>
        <v>0</v>
      </c>
      <c r="J71" s="221">
        <f ca="1">J69/J68-'FY22 QoS'!AM305/1000</f>
        <v>0</v>
      </c>
      <c r="K71" s="221">
        <f ca="1">K69/K68-'FY22 QoS'!AN305/1000</f>
        <v>0</v>
      </c>
      <c r="L71" s="221">
        <f ca="1">L69/L68-'FY22 QoS'!AO305/1000</f>
        <v>0</v>
      </c>
      <c r="M71" s="221">
        <f ca="1">M69/M68-'FY22 QoS'!AP305/1000</f>
        <v>0</v>
      </c>
      <c r="N71" s="221">
        <f ca="1">N69/N68-'FY22 QoS'!AQ305/1000</f>
        <v>0</v>
      </c>
      <c r="O71" s="221">
        <f ca="1">O69/O68-'FY22 QoS'!AR305/1000</f>
        <v>0</v>
      </c>
      <c r="P71" s="221">
        <f ca="1">P69/P68-'FY22 QoS'!AS305/1000</f>
        <v>0</v>
      </c>
      <c r="Q71" s="221">
        <f ca="1">Q69/Q68-'FY22 QoS'!AT305/1000</f>
        <v>0</v>
      </c>
      <c r="R71" s="222" t="s">
        <v>358</v>
      </c>
    </row>
    <row r="72" spans="1:18" outlineLevel="1" x14ac:dyDescent="0.25">
      <c r="A72" s="52"/>
      <c r="B72" s="52"/>
      <c r="C72" s="52"/>
      <c r="D72" s="52"/>
      <c r="E72" s="192"/>
      <c r="F72" s="52"/>
      <c r="G72" s="52"/>
      <c r="H72" s="52"/>
      <c r="I72" s="52"/>
      <c r="J72" s="52"/>
    </row>
    <row r="73" spans="1:18" outlineLevel="1" x14ac:dyDescent="0.25">
      <c r="E73" s="47"/>
    </row>
    <row r="74" spans="1:18" outlineLevel="1" x14ac:dyDescent="0.25">
      <c r="B74" s="9" t="s">
        <v>47</v>
      </c>
      <c r="C74" s="9"/>
      <c r="D74" s="9"/>
      <c r="E74" s="9"/>
      <c r="F74" s="9"/>
      <c r="G74" s="9"/>
      <c r="H74" s="9"/>
      <c r="I74" s="9"/>
      <c r="J74" s="9"/>
      <c r="K74" s="9"/>
      <c r="L74" s="9"/>
      <c r="M74" s="9"/>
      <c r="N74" s="9"/>
      <c r="O74" s="9"/>
      <c r="P74" s="9"/>
      <c r="Q74" s="9"/>
    </row>
    <row r="75" spans="1:18" outlineLevel="1" x14ac:dyDescent="0.25">
      <c r="I75" s="12"/>
      <c r="J75" s="10" t="s">
        <v>48</v>
      </c>
      <c r="K75" s="10" t="s">
        <v>36</v>
      </c>
      <c r="L75" s="10" t="s">
        <v>30</v>
      </c>
      <c r="M75" s="10" t="s">
        <v>23</v>
      </c>
      <c r="N75" s="11" t="s">
        <v>49</v>
      </c>
      <c r="O75" s="11" t="s">
        <v>50</v>
      </c>
    </row>
    <row r="76" spans="1:18" outlineLevel="1" x14ac:dyDescent="0.25">
      <c r="B76" s="5" t="s">
        <v>51</v>
      </c>
      <c r="C76" s="13" t="s">
        <v>36</v>
      </c>
      <c r="I76" s="10" t="s">
        <v>60</v>
      </c>
      <c r="J76" s="329">
        <f>INDEX($K76:$O76,1,MATCH($C$76,$K$75:$O$75,))</f>
        <v>0.82925000000000004</v>
      </c>
      <c r="K76" s="329">
        <f>Targets!D51</f>
        <v>0.82925000000000004</v>
      </c>
      <c r="L76" s="329">
        <f>Targets!D52</f>
        <v>0.82924965662540095</v>
      </c>
      <c r="M76" s="329">
        <f>Targets!D53</f>
        <v>0.93624991671763669</v>
      </c>
      <c r="N76" s="329">
        <f>Targets!D54</f>
        <v>0.93625000000000003</v>
      </c>
      <c r="O76" s="329">
        <f>N76</f>
        <v>0.93625000000000003</v>
      </c>
    </row>
    <row r="77" spans="1:18" outlineLevel="1" x14ac:dyDescent="0.25">
      <c r="I77" s="10" t="s">
        <v>62</v>
      </c>
      <c r="J77" s="329">
        <f>INDEX($K77:$O77,1,MATCH($C$76,$K$75:$O$75,))</f>
        <v>1.1364655394284005</v>
      </c>
      <c r="K77" s="307">
        <v>1.1364655394284005</v>
      </c>
      <c r="L77" s="329">
        <f>Targets!E52</f>
        <v>0.9201998972346036</v>
      </c>
      <c r="M77" s="329">
        <f>Targets!E53</f>
        <v>1.0165</v>
      </c>
      <c r="N77" s="329">
        <f>Targets!E54</f>
        <v>0.96299999999999997</v>
      </c>
      <c r="O77" s="329">
        <f>N77</f>
        <v>0.96299999999999997</v>
      </c>
    </row>
    <row r="78" spans="1:18" outlineLevel="1" x14ac:dyDescent="0.25">
      <c r="I78" s="10" t="s">
        <v>64</v>
      </c>
      <c r="J78" s="329">
        <f>INDEX($K78:$O78,1,MATCH($C$76,$K$75:$O$75,))</f>
        <v>0.92504686373467915</v>
      </c>
      <c r="K78" s="307">
        <v>0.92504686373467915</v>
      </c>
      <c r="L78" s="329">
        <f>Targets!F52</f>
        <v>0.83460007554223681</v>
      </c>
      <c r="M78" s="329">
        <f>Targets!F53</f>
        <v>0.9416000000000001</v>
      </c>
      <c r="N78" s="329">
        <f>Targets!F54</f>
        <v>0.9416000000000001</v>
      </c>
      <c r="O78" s="329">
        <f>N78</f>
        <v>0.9416000000000001</v>
      </c>
    </row>
    <row r="79" spans="1:18" outlineLevel="1" x14ac:dyDescent="0.25">
      <c r="I79" s="10" t="s">
        <v>66</v>
      </c>
      <c r="J79" s="329">
        <f>INDEX($K79:$O79,1,MATCH($C$76,$K$75:$O$75,))</f>
        <v>0.97370000000000001</v>
      </c>
      <c r="K79" s="307">
        <f>Targets!G51</f>
        <v>0.97370000000000001</v>
      </c>
      <c r="L79" s="329">
        <f>Targets!G52</f>
        <v>0.97370015477053928</v>
      </c>
      <c r="M79" s="329">
        <f>Targets!G53</f>
        <v>1.0165</v>
      </c>
      <c r="N79" s="329">
        <f>Targets!G54</f>
        <v>0.9736999999999999</v>
      </c>
      <c r="O79" s="329">
        <f>N79</f>
        <v>0.9736999999999999</v>
      </c>
    </row>
    <row r="80" spans="1:18" outlineLevel="1" x14ac:dyDescent="0.25"/>
    <row r="81" spans="5:17" outlineLevel="1" x14ac:dyDescent="0.25"/>
    <row r="82" spans="5:17" outlineLevel="1" x14ac:dyDescent="0.25">
      <c r="I82" s="169">
        <v>44317</v>
      </c>
      <c r="J82" s="169">
        <v>44348</v>
      </c>
      <c r="K82" s="169">
        <v>44378</v>
      </c>
      <c r="L82" s="29">
        <v>44409</v>
      </c>
      <c r="M82" s="29">
        <v>44440</v>
      </c>
      <c r="N82" s="29">
        <v>44470</v>
      </c>
      <c r="O82" s="169">
        <v>44501</v>
      </c>
      <c r="P82" s="169">
        <v>44531</v>
      </c>
      <c r="Q82" s="169">
        <v>44562</v>
      </c>
    </row>
    <row r="83" spans="5:17" outlineLevel="1" x14ac:dyDescent="0.25">
      <c r="G83" s="254" t="s">
        <v>48</v>
      </c>
      <c r="H83" s="244"/>
      <c r="I83" s="255">
        <f>INDEX(I$84:I$88,MATCH($C$76,$G$84:$G$88,0))</f>
        <v>1</v>
      </c>
      <c r="J83" s="255">
        <f t="shared" ref="J83:Q83" si="35">INDEX(J$84:J$88,MATCH($C$76,$G$84:$G$88,0))</f>
        <v>1</v>
      </c>
      <c r="K83" s="255">
        <f t="shared" si="35"/>
        <v>1</v>
      </c>
      <c r="L83" s="255">
        <f t="shared" si="35"/>
        <v>1</v>
      </c>
      <c r="M83" s="255">
        <f t="shared" si="35"/>
        <v>0.95313232307451956</v>
      </c>
      <c r="N83" s="255">
        <f t="shared" si="35"/>
        <v>0.91703539823008851</v>
      </c>
      <c r="O83" s="255">
        <f t="shared" si="35"/>
        <v>0.92398327632079047</v>
      </c>
      <c r="P83" s="255">
        <f t="shared" si="35"/>
        <v>0.93065187239944513</v>
      </c>
      <c r="Q83" s="255">
        <f t="shared" si="35"/>
        <v>0.9035679845708775</v>
      </c>
    </row>
    <row r="84" spans="5:17" outlineLevel="1" x14ac:dyDescent="0.25">
      <c r="G84" s="254" t="s">
        <v>36</v>
      </c>
      <c r="H84" s="244"/>
      <c r="I84" s="256">
        <f>'FY22 QoS'!AL312</f>
        <v>1</v>
      </c>
      <c r="J84" s="256">
        <f>'FY22 QoS'!AM312</f>
        <v>1</v>
      </c>
      <c r="K84" s="256">
        <f>'FY22 QoS'!AN312</f>
        <v>1</v>
      </c>
      <c r="L84" s="256">
        <f>'FY22 QoS'!AO312</f>
        <v>1</v>
      </c>
      <c r="M84" s="256">
        <f>'FY22 QoS'!AP312</f>
        <v>0.95313232307451956</v>
      </c>
      <c r="N84" s="256">
        <f>'FY22 QoS'!AQ312</f>
        <v>0.91703539823008851</v>
      </c>
      <c r="O84" s="256">
        <f>'FY22 QoS'!AR312</f>
        <v>0.92398327632079047</v>
      </c>
      <c r="P84" s="256">
        <f>'FY22 QoS'!AS312</f>
        <v>0.93065187239944513</v>
      </c>
      <c r="Q84" s="256">
        <f>'FY22 QoS'!AT312</f>
        <v>0.9035679845708775</v>
      </c>
    </row>
    <row r="85" spans="5:17" outlineLevel="1" x14ac:dyDescent="0.25">
      <c r="E85" s="164"/>
      <c r="F85" s="164"/>
      <c r="G85" s="254" t="s">
        <v>30</v>
      </c>
      <c r="H85" s="244"/>
      <c r="I85" s="256">
        <f>'FY22 QoS'!AL311</f>
        <v>0.93272171253822644</v>
      </c>
      <c r="J85" s="256">
        <f>'FY22 QoS'!AM311</f>
        <v>0.94086021505376338</v>
      </c>
      <c r="K85" s="256">
        <f>'FY22 QoS'!AN311</f>
        <v>0.89791183294663568</v>
      </c>
      <c r="L85" s="256">
        <f>'FY22 QoS'!AO311</f>
        <v>0.91439688715953316</v>
      </c>
      <c r="M85" s="256">
        <f>'FY22 QoS'!AP311</f>
        <v>0.92561284868977167</v>
      </c>
      <c r="N85" s="256">
        <f>'FY22 QoS'!AQ311</f>
        <v>0.90163934426229497</v>
      </c>
      <c r="O85" s="256">
        <f>'FY22 QoS'!AR311</f>
        <v>0.90820584144645322</v>
      </c>
      <c r="P85" s="256">
        <f>'FY22 QoS'!AS311</f>
        <v>0.88172043010752699</v>
      </c>
      <c r="Q85" s="256">
        <f>'FY22 QoS'!AT311</f>
        <v>0.88556566970091033</v>
      </c>
    </row>
    <row r="86" spans="5:17" outlineLevel="1" x14ac:dyDescent="0.25">
      <c r="E86" s="219"/>
      <c r="F86" s="219"/>
      <c r="G86" s="254" t="s">
        <v>23</v>
      </c>
      <c r="H86" s="244"/>
      <c r="I86" s="256">
        <f>'FY22 QoS'!AL313</f>
        <v>0.93695586910837592</v>
      </c>
      <c r="J86" s="256">
        <f>'FY22 QoS'!AM313</f>
        <v>0.94379014989293364</v>
      </c>
      <c r="K86" s="256">
        <f>'FY22 QoS'!AN313</f>
        <v>0.88761299780112402</v>
      </c>
      <c r="L86" s="256">
        <f>'FY22 QoS'!AO313</f>
        <v>0.89350619284639432</v>
      </c>
      <c r="M86" s="256">
        <f>'FY22 QoS'!AP313</f>
        <v>0.90211724651558678</v>
      </c>
      <c r="N86" s="256">
        <f>'FY22 QoS'!AQ313</f>
        <v>0.91345249294449682</v>
      </c>
      <c r="O86" s="256">
        <f>'FY22 QoS'!AR313</f>
        <v>0.87662901824500394</v>
      </c>
      <c r="P86" s="256">
        <f>'FY22 QoS'!AS313</f>
        <v>0.88643634037108143</v>
      </c>
      <c r="Q86" s="256">
        <f>'FY22 QoS'!AT313</f>
        <v>0.89297558034368407</v>
      </c>
    </row>
    <row r="87" spans="5:17" outlineLevel="1" x14ac:dyDescent="0.25">
      <c r="G87" s="254" t="s">
        <v>49</v>
      </c>
      <c r="H87" s="244"/>
      <c r="I87" s="256">
        <f>'FY22 QoS'!AL314</f>
        <v>1</v>
      </c>
      <c r="J87" s="256">
        <f>'FY22 QoS'!AM314</f>
        <v>1</v>
      </c>
      <c r="K87" s="256">
        <f>'FY22 QoS'!AN314</f>
        <v>1</v>
      </c>
      <c r="L87" s="256">
        <f>'FY22 QoS'!AO314</f>
        <v>0.93930635838150289</v>
      </c>
      <c r="M87" s="256">
        <f>'FY22 QoS'!AP314</f>
        <v>0.94502617801047117</v>
      </c>
      <c r="N87" s="256">
        <f>'FY22 QoS'!AQ314</f>
        <v>0.94789081885856075</v>
      </c>
      <c r="O87" s="256">
        <f>'FY22 QoS'!AR314</f>
        <v>0.95047169811320753</v>
      </c>
      <c r="P87" s="256">
        <f>'FY22 QoS'!AS314</f>
        <v>0.95047169811320753</v>
      </c>
      <c r="Q87" s="256">
        <f>'FY22 QoS'!AT314</f>
        <v>0.95280898876404496</v>
      </c>
    </row>
    <row r="88" spans="5:17" outlineLevel="1" x14ac:dyDescent="0.25">
      <c r="G88" s="254" t="s">
        <v>50</v>
      </c>
      <c r="H88" s="244"/>
      <c r="I88" s="256">
        <f>I87</f>
        <v>1</v>
      </c>
      <c r="J88" s="256">
        <f t="shared" ref="J88:Q88" si="36">J87</f>
        <v>1</v>
      </c>
      <c r="K88" s="256">
        <f t="shared" si="36"/>
        <v>1</v>
      </c>
      <c r="L88" s="256">
        <f t="shared" si="36"/>
        <v>0.93930635838150289</v>
      </c>
      <c r="M88" s="256">
        <f t="shared" si="36"/>
        <v>0.94502617801047117</v>
      </c>
      <c r="N88" s="256">
        <f t="shared" si="36"/>
        <v>0.94789081885856075</v>
      </c>
      <c r="O88" s="256">
        <f t="shared" si="36"/>
        <v>0.95047169811320753</v>
      </c>
      <c r="P88" s="256">
        <f t="shared" si="36"/>
        <v>0.95047169811320753</v>
      </c>
      <c r="Q88" s="256">
        <f t="shared" si="36"/>
        <v>0.95280898876404496</v>
      </c>
    </row>
    <row r="92" spans="5:17" x14ac:dyDescent="0.25">
      <c r="G92" s="55"/>
      <c r="H92" s="53"/>
      <c r="I92" s="53"/>
      <c r="J92" s="53"/>
    </row>
    <row r="93" spans="5:17" x14ac:dyDescent="0.25">
      <c r="G93" s="55"/>
      <c r="H93" s="53"/>
      <c r="I93" s="53"/>
      <c r="J93" s="53"/>
    </row>
    <row r="94" spans="5:17" x14ac:dyDescent="0.25">
      <c r="G94" s="55"/>
      <c r="H94" s="53"/>
      <c r="I94" s="53"/>
      <c r="J94" s="53"/>
    </row>
    <row r="95" spans="5:17" x14ac:dyDescent="0.25">
      <c r="G95" s="55"/>
      <c r="H95" s="53"/>
      <c r="I95" s="53"/>
      <c r="J95" s="53"/>
    </row>
  </sheetData>
  <dataValidations disablePrompts="1" count="1">
    <dataValidation type="list" allowBlank="1" showInputMessage="1" showErrorMessage="1" sqref="C76" xr:uid="{CEEFC815-C820-4110-898A-3D7A3B206E5E}">
      <formula1>$K$75:$O$75</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0A555-51D8-47B1-B91B-FF2D9F330BD0}">
  <dimension ref="A2:S95"/>
  <sheetViews>
    <sheetView showGridLines="0" zoomScale="85" zoomScaleNormal="85" workbookViewId="0">
      <pane xSplit="3" topLeftCell="D1" activePane="topRight" state="frozen"/>
      <selection pane="topRight" activeCell="U32" sqref="U32"/>
    </sheetView>
  </sheetViews>
  <sheetFormatPr defaultColWidth="8.85546875" defaultRowHeight="15" outlineLevelRow="1" x14ac:dyDescent="0.25"/>
  <cols>
    <col min="2" max="2" width="17.28515625" bestFit="1" customWidth="1"/>
    <col min="3" max="3" width="13.28515625" customWidth="1"/>
    <col min="4" max="4" width="3.85546875" customWidth="1"/>
    <col min="5" max="7" width="13.28515625" customWidth="1"/>
    <col min="8" max="8" width="3.85546875" customWidth="1"/>
    <col min="9" max="17" width="13.28515625" customWidth="1"/>
  </cols>
  <sheetData>
    <row r="2" spans="1:19" x14ac:dyDescent="0.25">
      <c r="B2" s="9" t="s">
        <v>362</v>
      </c>
      <c r="C2" s="9"/>
      <c r="D2" s="9"/>
      <c r="E2" s="9"/>
      <c r="F2" s="9"/>
      <c r="G2" s="9"/>
      <c r="H2" s="9"/>
      <c r="I2" s="9"/>
      <c r="J2" s="9"/>
      <c r="K2" s="9"/>
      <c r="L2" s="9"/>
      <c r="M2" s="9"/>
      <c r="N2" s="9"/>
      <c r="O2" s="9"/>
      <c r="P2" s="9"/>
      <c r="Q2" s="9"/>
    </row>
    <row r="4" spans="1:19" x14ac:dyDescent="0.25">
      <c r="E4" s="23"/>
      <c r="F4" s="7"/>
      <c r="G4" s="23"/>
      <c r="I4" s="23" t="s">
        <v>69</v>
      </c>
      <c r="J4" s="23"/>
      <c r="K4" s="23"/>
      <c r="L4" s="7" t="s">
        <v>70</v>
      </c>
      <c r="M4" s="7"/>
      <c r="N4" s="7"/>
      <c r="O4" s="23" t="s">
        <v>71</v>
      </c>
      <c r="P4" s="23"/>
      <c r="Q4" s="23"/>
    </row>
    <row r="5" spans="1:19" x14ac:dyDescent="0.25">
      <c r="C5" s="29" t="s">
        <v>357</v>
      </c>
      <c r="E5" s="169" t="s">
        <v>42</v>
      </c>
      <c r="F5" s="29" t="s">
        <v>41</v>
      </c>
      <c r="G5" s="169" t="s">
        <v>40</v>
      </c>
      <c r="I5" s="169">
        <v>44317</v>
      </c>
      <c r="J5" s="169">
        <v>44348</v>
      </c>
      <c r="K5" s="169">
        <v>44378</v>
      </c>
      <c r="L5" s="29">
        <v>44409</v>
      </c>
      <c r="M5" s="29">
        <v>44440</v>
      </c>
      <c r="N5" s="29">
        <v>44470</v>
      </c>
      <c r="O5" s="169">
        <v>44501</v>
      </c>
      <c r="P5" s="169">
        <v>44531</v>
      </c>
      <c r="Q5" s="169">
        <v>44562</v>
      </c>
    </row>
    <row r="6" spans="1:19" s="167" customFormat="1" x14ac:dyDescent="0.25">
      <c r="A6" s="166"/>
      <c r="B6" s="220" t="s">
        <v>20</v>
      </c>
      <c r="C6" s="166"/>
      <c r="D6" s="166"/>
      <c r="H6" s="166"/>
    </row>
    <row r="7" spans="1:19" x14ac:dyDescent="0.25">
      <c r="A7" s="52"/>
      <c r="B7" s="2" t="s">
        <v>73</v>
      </c>
      <c r="C7" s="22">
        <f ca="1">G7</f>
        <v>5</v>
      </c>
      <c r="D7" s="166"/>
      <c r="E7" s="22">
        <f ca="1">K7</f>
        <v>5</v>
      </c>
      <c r="F7" s="57">
        <f ca="1">N7</f>
        <v>5</v>
      </c>
      <c r="G7" s="57">
        <f ca="1">Q7</f>
        <v>5</v>
      </c>
      <c r="H7" s="166"/>
      <c r="I7" s="57">
        <f ca="1">SUMIF('Ent Team'!$B:$B,$B6,'Ent Team'!R:R)</f>
        <v>5</v>
      </c>
      <c r="J7" s="57">
        <f ca="1">SUMIF('Ent Team'!$B:$B,$B6,'Ent Team'!S:S)</f>
        <v>5</v>
      </c>
      <c r="K7" s="57">
        <f ca="1">SUMIF('Ent Team'!$B:$B,$B6,'Ent Team'!T:T)</f>
        <v>5</v>
      </c>
      <c r="L7" s="57">
        <f ca="1">SUMIF('Ent Team'!$B:$B,$B6,'Ent Team'!U:U)</f>
        <v>5</v>
      </c>
      <c r="M7" s="57">
        <f ca="1">SUMIF('Ent Team'!$B:$B,$B6,'Ent Team'!V:V)</f>
        <v>5</v>
      </c>
      <c r="N7" s="57">
        <f ca="1">SUMIF('Ent Team'!$B:$B,$B6,'Ent Team'!W:W)</f>
        <v>5</v>
      </c>
      <c r="O7" s="57">
        <f ca="1">SUMIF('Ent Team'!$B:$B,$B6,'Ent Team'!X:X)</f>
        <v>5</v>
      </c>
      <c r="P7" s="57">
        <f ca="1">SUMIF('Ent Team'!$B:$B,$B6,'Ent Team'!Y:Y)</f>
        <v>5</v>
      </c>
      <c r="Q7" s="57">
        <f ca="1">SUMIF('Ent Team'!$B:$B,$B6,'Ent Team'!Z:Z)</f>
        <v>5</v>
      </c>
    </row>
    <row r="8" spans="1:19" x14ac:dyDescent="0.25">
      <c r="A8" s="52"/>
      <c r="B8" s="2" t="s">
        <v>255</v>
      </c>
      <c r="C8" s="22">
        <f ca="1">AVERAGE(I8:Q8)</f>
        <v>3.3499999999999996</v>
      </c>
      <c r="D8" s="166"/>
      <c r="E8" s="22">
        <f ca="1">AVERAGE(I8:K8)</f>
        <v>1.9833333333333334</v>
      </c>
      <c r="F8" s="57">
        <f ca="1">AVERAGE(L8:N8)</f>
        <v>3.4</v>
      </c>
      <c r="G8" s="57">
        <f ca="1">AVERAGE(O8:Q8)</f>
        <v>4.666666666666667</v>
      </c>
      <c r="H8" s="166"/>
      <c r="I8" s="57">
        <f ca="1">SUMIF('Ent Team'!$B:$B,$B6,'Ent Team'!AB:AB)</f>
        <v>1.5</v>
      </c>
      <c r="J8" s="57">
        <f ca="1">SUMIF('Ent Team'!$B:$B,$B6,'Ent Team'!AC:AC)</f>
        <v>2.1</v>
      </c>
      <c r="K8" s="57">
        <f ca="1">SUMIF('Ent Team'!$B:$B,$B6,'Ent Team'!AD:AD)</f>
        <v>2.35</v>
      </c>
      <c r="L8" s="57">
        <f ca="1">SUMIF('Ent Team'!$B:$B,$B6,'Ent Team'!AE:AE)</f>
        <v>3</v>
      </c>
      <c r="M8" s="57">
        <f ca="1">SUMIF('Ent Team'!$B:$B,$B6,'Ent Team'!AF:AF)</f>
        <v>3.35</v>
      </c>
      <c r="N8" s="57">
        <f ca="1">SUMIF('Ent Team'!$B:$B,$B6,'Ent Team'!AG:AG)</f>
        <v>3.85</v>
      </c>
      <c r="O8" s="57">
        <f ca="1">SUMIF('Ent Team'!$B:$B,$B6,'Ent Team'!AH:AH)</f>
        <v>4.3</v>
      </c>
      <c r="P8" s="57">
        <f ca="1">SUMIF('Ent Team'!$B:$B,$B6,'Ent Team'!AI:AI)</f>
        <v>4.7</v>
      </c>
      <c r="Q8" s="57">
        <f ca="1">SUMIF('Ent Team'!$B:$B,$B6,'Ent Team'!AJ:AJ)</f>
        <v>5</v>
      </c>
    </row>
    <row r="9" spans="1:19" x14ac:dyDescent="0.25">
      <c r="A9" s="52"/>
      <c r="B9" s="2" t="s">
        <v>337</v>
      </c>
      <c r="C9" s="216">
        <f ca="1">SUM(I9:Q9)</f>
        <v>3080.6249999999995</v>
      </c>
      <c r="D9" s="166"/>
      <c r="E9" s="216">
        <f ca="1">SUM(I9:K9)</f>
        <v>619.79166666666674</v>
      </c>
      <c r="F9" s="190">
        <f ca="1">SUM(L9:N9)</f>
        <v>1044.1666666666667</v>
      </c>
      <c r="G9" s="190">
        <f ca="1">SUM(O9:Q9)</f>
        <v>1416.6666666666667</v>
      </c>
      <c r="H9" s="166"/>
      <c r="I9" s="190">
        <f ca="1">SUMIF('Ent Team'!$B:$B,$B6,'Ent Team'!AL:AL)/1000</f>
        <v>156.25</v>
      </c>
      <c r="J9" s="190">
        <f ca="1">SUMIF('Ent Team'!$B:$B,$B6,'Ent Team'!AM:AM)/1000</f>
        <v>218.75</v>
      </c>
      <c r="K9" s="190">
        <f ca="1">SUMIF('Ent Team'!$B:$B,$B6,'Ent Team'!AN:AN)/1000</f>
        <v>244.79166666666669</v>
      </c>
      <c r="L9" s="190">
        <f ca="1">SUMIF('Ent Team'!$B:$B,$B6,'Ent Team'!AO:AO)/1000</f>
        <v>308.33333333333337</v>
      </c>
      <c r="M9" s="190">
        <f ca="1">SUMIF('Ent Team'!$B:$B,$B6,'Ent Team'!AP:AP)/1000</f>
        <v>343.125</v>
      </c>
      <c r="N9" s="190">
        <f ca="1">SUMIF('Ent Team'!$B:$B,$B6,'Ent Team'!AQ:AQ)/1000</f>
        <v>392.70833333333331</v>
      </c>
      <c r="O9" s="190">
        <f ca="1">SUMIF('Ent Team'!$B:$B,$B6,'Ent Team'!AR:AR)/1000</f>
        <v>437.08333333333337</v>
      </c>
      <c r="P9" s="190">
        <f ca="1">SUMIF('Ent Team'!$B:$B,$B6,'Ent Team'!AS:AS)/1000</f>
        <v>475.41666666666669</v>
      </c>
      <c r="Q9" s="190">
        <f ca="1">SUMIF('Ent Team'!$B:$B,$B6,'Ent Team'!AT:AT)/1000</f>
        <v>504.16666666666669</v>
      </c>
      <c r="S9" s="216"/>
    </row>
    <row r="10" spans="1:19" x14ac:dyDescent="0.25">
      <c r="A10" s="52"/>
      <c r="B10" s="2" t="s">
        <v>338</v>
      </c>
      <c r="C10" s="28">
        <f ca="1">C11/C9</f>
        <v>0.8987416220123039</v>
      </c>
      <c r="D10" s="166"/>
      <c r="E10" s="28">
        <f t="shared" ref="E10:G10" ca="1" si="0">E11/E9</f>
        <v>0.9198796072723302</v>
      </c>
      <c r="F10" s="193">
        <f t="shared" ca="1" si="0"/>
        <v>0.90383763360419223</v>
      </c>
      <c r="G10" s="193">
        <f t="shared" ca="1" si="0"/>
        <v>0.88573769315243256</v>
      </c>
      <c r="H10" s="166"/>
      <c r="I10" s="194">
        <f>I$83</f>
        <v>0.93695586910837592</v>
      </c>
      <c r="J10" s="194">
        <f t="shared" ref="J10:Q10" si="1">J$83</f>
        <v>0.94379014989293364</v>
      </c>
      <c r="K10" s="194">
        <f t="shared" si="1"/>
        <v>0.88761299780112402</v>
      </c>
      <c r="L10" s="194">
        <f t="shared" si="1"/>
        <v>0.89350619284639432</v>
      </c>
      <c r="M10" s="194">
        <f>M$83</f>
        <v>0.90211724651558678</v>
      </c>
      <c r="N10" s="194">
        <f t="shared" si="1"/>
        <v>0.91345249294449682</v>
      </c>
      <c r="O10" s="194">
        <f t="shared" si="1"/>
        <v>0.87662901824500394</v>
      </c>
      <c r="P10" s="194">
        <f t="shared" si="1"/>
        <v>0.88643634037108143</v>
      </c>
      <c r="Q10" s="194">
        <f t="shared" si="1"/>
        <v>0.89297558034368407</v>
      </c>
    </row>
    <row r="11" spans="1:19" x14ac:dyDescent="0.25">
      <c r="A11" s="52"/>
      <c r="B11" s="2" t="s">
        <v>416</v>
      </c>
      <c r="C11" s="216">
        <f ca="1">SUM(I11:Q11)</f>
        <v>2768.6859093116532</v>
      </c>
      <c r="D11" s="166"/>
      <c r="E11" s="216">
        <f ca="1">SUM(I11:K11)</f>
        <v>570.13371492399642</v>
      </c>
      <c r="F11" s="190">
        <f ca="1">SUM(L11:N11)</f>
        <v>943.7571290883775</v>
      </c>
      <c r="G11" s="190">
        <f ca="1">SUM(O11:Q11)</f>
        <v>1254.7950652992795</v>
      </c>
      <c r="H11" s="166"/>
      <c r="I11" s="190">
        <f ca="1">I9*I10</f>
        <v>146.39935454818374</v>
      </c>
      <c r="J11" s="190">
        <f t="shared" ref="J11:Q11" ca="1" si="2">J9*J10</f>
        <v>206.45409528907922</v>
      </c>
      <c r="K11" s="190">
        <f t="shared" ca="1" si="2"/>
        <v>217.28026508673349</v>
      </c>
      <c r="L11" s="190">
        <f t="shared" ca="1" si="2"/>
        <v>275.49774279430494</v>
      </c>
      <c r="M11" s="190">
        <f t="shared" ca="1" si="2"/>
        <v>309.53898021066072</v>
      </c>
      <c r="N11" s="190">
        <f t="shared" ca="1" si="2"/>
        <v>358.72040608341177</v>
      </c>
      <c r="O11" s="190">
        <f t="shared" ca="1" si="2"/>
        <v>383.15993339125384</v>
      </c>
      <c r="P11" s="190">
        <f t="shared" ca="1" si="2"/>
        <v>421.42661015141829</v>
      </c>
      <c r="Q11" s="190">
        <f t="shared" ca="1" si="2"/>
        <v>450.20852175660741</v>
      </c>
    </row>
    <row r="12" spans="1:19" x14ac:dyDescent="0.25">
      <c r="A12" s="52"/>
      <c r="B12" s="2" t="s">
        <v>74</v>
      </c>
      <c r="C12" s="28">
        <f ca="1">IFERROR(SUMPRODUCT(I9:Q9,I12:Q12)/SUM(I9:Q9),"")</f>
        <v>0.95405254615540691</v>
      </c>
      <c r="D12" s="166"/>
      <c r="E12" s="28">
        <f>AVERAGE(I12:K12)</f>
        <v>0.99299999999999999</v>
      </c>
      <c r="F12" s="193">
        <f>AVERAGE(L12:N12)</f>
        <v>0.94999999999999984</v>
      </c>
      <c r="G12" s="193">
        <f>AVERAGE(O12:Q12)</f>
        <v>0.94</v>
      </c>
      <c r="H12" s="166"/>
      <c r="I12" s="194">
        <f>J$77</f>
        <v>0.99299999999999999</v>
      </c>
      <c r="J12" s="193">
        <f>I12</f>
        <v>0.99299999999999999</v>
      </c>
      <c r="K12" s="193">
        <f>J12</f>
        <v>0.99299999999999999</v>
      </c>
      <c r="L12" s="194">
        <f>J$78</f>
        <v>0.95</v>
      </c>
      <c r="M12" s="193">
        <f>L12</f>
        <v>0.95</v>
      </c>
      <c r="N12" s="193">
        <f>M12</f>
        <v>0.95</v>
      </c>
      <c r="O12" s="194">
        <f>J$79</f>
        <v>0.94</v>
      </c>
      <c r="P12" s="193">
        <f>O12</f>
        <v>0.94</v>
      </c>
      <c r="Q12" s="193">
        <f>P12</f>
        <v>0.94</v>
      </c>
    </row>
    <row r="13" spans="1:19" ht="15.75" thickBot="1" x14ac:dyDescent="0.3">
      <c r="A13" s="52"/>
      <c r="B13" s="2" t="s">
        <v>44</v>
      </c>
      <c r="C13" s="218">
        <f ca="1">SUM(I13:Q13)</f>
        <v>2642.2194129348095</v>
      </c>
      <c r="D13" s="166"/>
      <c r="E13" s="218">
        <f ca="1">SUM(I13:K13)</f>
        <v>566.14277891952838</v>
      </c>
      <c r="F13" s="217">
        <f ca="1">SUM(L13:N13)</f>
        <v>896.56927263395846</v>
      </c>
      <c r="G13" s="217">
        <f ca="1">SUM(O13:Q13)</f>
        <v>1179.5073613813227</v>
      </c>
      <c r="H13" s="166"/>
      <c r="I13" s="217">
        <f t="shared" ref="I13:Q13" ca="1" si="3">I9*I10*I12</f>
        <v>145.37455906634645</v>
      </c>
      <c r="J13" s="217">
        <f t="shared" ca="1" si="3"/>
        <v>205.00891662205566</v>
      </c>
      <c r="K13" s="217">
        <f t="shared" ca="1" si="3"/>
        <v>215.75930323112635</v>
      </c>
      <c r="L13" s="217">
        <f t="shared" ca="1" si="3"/>
        <v>261.72285565458969</v>
      </c>
      <c r="M13" s="217">
        <f t="shared" ca="1" si="3"/>
        <v>294.06203120012765</v>
      </c>
      <c r="N13" s="217">
        <f t="shared" ca="1" si="3"/>
        <v>340.78438577924118</v>
      </c>
      <c r="O13" s="217">
        <f t="shared" ca="1" si="3"/>
        <v>360.1703373877786</v>
      </c>
      <c r="P13" s="217">
        <f t="shared" ca="1" si="3"/>
        <v>396.14101354233316</v>
      </c>
      <c r="Q13" s="217">
        <f t="shared" ca="1" si="3"/>
        <v>423.19601045121095</v>
      </c>
      <c r="S13" s="215"/>
    </row>
    <row r="14" spans="1:19" ht="15.75" thickTop="1" x14ac:dyDescent="0.25">
      <c r="A14" s="52"/>
      <c r="C14" s="166"/>
      <c r="D14" s="166"/>
      <c r="E14" s="52"/>
      <c r="F14" s="52"/>
      <c r="G14" s="52"/>
      <c r="H14" s="166"/>
      <c r="J14" s="52"/>
    </row>
    <row r="15" spans="1:19" x14ac:dyDescent="0.25">
      <c r="A15" s="52"/>
      <c r="B15" s="220" t="s">
        <v>286</v>
      </c>
      <c r="C15" s="166"/>
      <c r="D15" s="166"/>
      <c r="E15" s="52"/>
      <c r="F15" s="52"/>
      <c r="G15" s="52"/>
      <c r="H15" s="166"/>
      <c r="J15" s="52"/>
    </row>
    <row r="16" spans="1:19" x14ac:dyDescent="0.25">
      <c r="A16" s="52"/>
      <c r="B16" s="2" t="s">
        <v>73</v>
      </c>
      <c r="C16" s="22">
        <f ca="1">G16</f>
        <v>5</v>
      </c>
      <c r="D16" s="166"/>
      <c r="E16" s="315">
        <f ca="1">K16</f>
        <v>5</v>
      </c>
      <c r="F16" s="57">
        <f ca="1">N16</f>
        <v>5</v>
      </c>
      <c r="G16" s="57">
        <f ca="1">Q16</f>
        <v>5</v>
      </c>
      <c r="H16" s="166"/>
      <c r="I16" s="57">
        <f ca="1">SUMIF('Ent Team'!$B:$B,$B15,'Ent Team'!R:R)</f>
        <v>4</v>
      </c>
      <c r="J16" s="57">
        <f ca="1">SUMIF('Ent Team'!$B:$B,$B15,'Ent Team'!S:S)</f>
        <v>4</v>
      </c>
      <c r="K16" s="57">
        <f ca="1">SUMIF('Ent Team'!$B:$B,$B15,'Ent Team'!T:T)</f>
        <v>5</v>
      </c>
      <c r="L16" s="57">
        <f ca="1">SUMIF('Ent Team'!$B:$B,$B15,'Ent Team'!U:U)</f>
        <v>5</v>
      </c>
      <c r="M16" s="57">
        <f ca="1">SUMIF('Ent Team'!$B:$B,$B15,'Ent Team'!V:V)</f>
        <v>5</v>
      </c>
      <c r="N16" s="57">
        <f ca="1">SUMIF('Ent Team'!$B:$B,$B15,'Ent Team'!W:W)</f>
        <v>5</v>
      </c>
      <c r="O16" s="57">
        <f ca="1">SUMIF('Ent Team'!$B:$B,$B15,'Ent Team'!X:X)</f>
        <v>5</v>
      </c>
      <c r="P16" s="57">
        <f ca="1">SUMIF('Ent Team'!$B:$B,$B15,'Ent Team'!Y:Y)</f>
        <v>5</v>
      </c>
      <c r="Q16" s="57">
        <f ca="1">SUMIF('Ent Team'!$B:$B,$B15,'Ent Team'!Z:Z)</f>
        <v>5</v>
      </c>
    </row>
    <row r="17" spans="1:19" x14ac:dyDescent="0.25">
      <c r="A17" s="52"/>
      <c r="B17" s="2" t="s">
        <v>255</v>
      </c>
      <c r="C17" s="22">
        <f ca="1">AVERAGE(I17:Q17)</f>
        <v>3.6888888888888882</v>
      </c>
      <c r="D17" s="166"/>
      <c r="E17" s="315">
        <f ca="1">AVERAGE(I17:K17)</f>
        <v>2.6999999999999997</v>
      </c>
      <c r="F17" s="57">
        <f ca="1">AVERAGE(L17:N17)</f>
        <v>3.8666666666666667</v>
      </c>
      <c r="G17" s="57">
        <f ca="1">AVERAGE(O17:Q17)</f>
        <v>4.5</v>
      </c>
      <c r="H17" s="166"/>
      <c r="I17" s="57">
        <f ca="1">SUMIF('Ent Team'!$B:$B,$B15,'Ent Team'!AB:AB)</f>
        <v>2.25</v>
      </c>
      <c r="J17" s="57">
        <f ca="1">SUMIF('Ent Team'!$B:$B,$B15,'Ent Team'!AC:AC)</f>
        <v>2.7</v>
      </c>
      <c r="K17" s="57">
        <f ca="1">SUMIF('Ent Team'!$B:$B,$B15,'Ent Team'!AD:AD)</f>
        <v>3.15</v>
      </c>
      <c r="L17" s="57">
        <f ca="1">SUMIF('Ent Team'!$B:$B,$B15,'Ent Team'!AE:AE)</f>
        <v>3.5</v>
      </c>
      <c r="M17" s="57">
        <f ca="1">SUMIF('Ent Team'!$B:$B,$B15,'Ent Team'!AF:AF)</f>
        <v>3.85</v>
      </c>
      <c r="N17" s="57">
        <f ca="1">SUMIF('Ent Team'!$B:$B,$B15,'Ent Team'!AG:AG)</f>
        <v>4.25</v>
      </c>
      <c r="O17" s="57">
        <f ca="1">SUMIF('Ent Team'!$B:$B,$B15,'Ent Team'!AH:AH)</f>
        <v>4.3499999999999996</v>
      </c>
      <c r="P17" s="57">
        <f ca="1">SUMIF('Ent Team'!$B:$B,$B15,'Ent Team'!AI:AI)</f>
        <v>4.5</v>
      </c>
      <c r="Q17" s="57">
        <f ca="1">SUMIF('Ent Team'!$B:$B,$B15,'Ent Team'!AJ:AJ)</f>
        <v>4.6500000000000004</v>
      </c>
    </row>
    <row r="18" spans="1:19" x14ac:dyDescent="0.25">
      <c r="A18" s="52"/>
      <c r="B18" s="2" t="s">
        <v>337</v>
      </c>
      <c r="C18" s="216">
        <f ca="1">SUM(I18:Q18)</f>
        <v>3194.166666666667</v>
      </c>
      <c r="D18" s="166"/>
      <c r="E18" s="316">
        <f ca="1">SUM(I18:K18)</f>
        <v>777.08333333333337</v>
      </c>
      <c r="F18" s="190">
        <f ca="1">SUM(L18:N18)</f>
        <v>1110.8333333333335</v>
      </c>
      <c r="G18" s="190">
        <f ca="1">SUM(O18:Q18)</f>
        <v>1306.25</v>
      </c>
      <c r="H18" s="166"/>
      <c r="I18" s="190">
        <f ca="1">SUMIF('Ent Team'!$B:$B,$B15,'Ent Team'!AL:AL)/1000</f>
        <v>217.70833333333334</v>
      </c>
      <c r="J18" s="190">
        <f ca="1">SUMIF('Ent Team'!$B:$B,$B15,'Ent Team'!AM:AM)/1000</f>
        <v>258.75</v>
      </c>
      <c r="K18" s="190">
        <f ca="1">SUMIF('Ent Team'!$B:$B,$B15,'Ent Team'!AN:AN)/1000</f>
        <v>300.625</v>
      </c>
      <c r="L18" s="190">
        <f ca="1">SUMIF('Ent Team'!$B:$B,$B15,'Ent Team'!AO:AO)/1000</f>
        <v>333.75</v>
      </c>
      <c r="M18" s="190">
        <f ca="1">SUMIF('Ent Team'!$B:$B,$B15,'Ent Team'!AP:AP)/1000</f>
        <v>367.70833333333337</v>
      </c>
      <c r="N18" s="190">
        <f ca="1">SUMIF('Ent Team'!$B:$B,$B15,'Ent Team'!AQ:AQ)/1000</f>
        <v>409.37500000000006</v>
      </c>
      <c r="O18" s="190">
        <f ca="1">SUMIF('Ent Team'!$B:$B,$B15,'Ent Team'!AR:AR)/1000</f>
        <v>419.79166666666669</v>
      </c>
      <c r="P18" s="190">
        <f ca="1">SUMIF('Ent Team'!$B:$B,$B15,'Ent Team'!AS:AS)/1000</f>
        <v>435.41666666666669</v>
      </c>
      <c r="Q18" s="190">
        <f ca="1">SUMIF('Ent Team'!$B:$B,$B15,'Ent Team'!AT:AT)/1000</f>
        <v>451.04166666666674</v>
      </c>
    </row>
    <row r="19" spans="1:19" x14ac:dyDescent="0.25">
      <c r="A19" s="52"/>
      <c r="B19" s="2" t="s">
        <v>338</v>
      </c>
      <c r="C19" s="28">
        <f ca="1">C20/C18</f>
        <v>0.900277287338344</v>
      </c>
      <c r="D19" s="166"/>
      <c r="E19" s="289">
        <f t="shared" ref="E19" ca="1" si="4">E20/E18</f>
        <v>0.9201425751239406</v>
      </c>
      <c r="F19" s="193">
        <f t="shared" ref="F19" ca="1" si="5">F20/F18</f>
        <v>0.90370742867139364</v>
      </c>
      <c r="G19" s="193">
        <f t="shared" ref="G19" ca="1" si="6">G20/G18</f>
        <v>0.88554251269271456</v>
      </c>
      <c r="H19" s="166"/>
      <c r="I19" s="194">
        <f>I$83</f>
        <v>0.93695586910837592</v>
      </c>
      <c r="J19" s="194">
        <f t="shared" ref="J19:Q19" si="7">J$83</f>
        <v>0.94379014989293364</v>
      </c>
      <c r="K19" s="194">
        <f t="shared" si="7"/>
        <v>0.88761299780112402</v>
      </c>
      <c r="L19" s="194">
        <f t="shared" si="7"/>
        <v>0.89350619284639432</v>
      </c>
      <c r="M19" s="194">
        <f t="shared" si="7"/>
        <v>0.90211724651558678</v>
      </c>
      <c r="N19" s="194">
        <f t="shared" si="7"/>
        <v>0.91345249294449682</v>
      </c>
      <c r="O19" s="194">
        <f t="shared" si="7"/>
        <v>0.87662901824500394</v>
      </c>
      <c r="P19" s="194">
        <f t="shared" si="7"/>
        <v>0.88643634037108143</v>
      </c>
      <c r="Q19" s="194">
        <f t="shared" si="7"/>
        <v>0.89297558034368407</v>
      </c>
    </row>
    <row r="20" spans="1:19" x14ac:dyDescent="0.25">
      <c r="A20" s="52"/>
      <c r="B20" s="2" t="s">
        <v>416</v>
      </c>
      <c r="C20" s="216">
        <f ca="1">SUM(I20:Q20)</f>
        <v>2875.6357019732272</v>
      </c>
      <c r="D20" s="166"/>
      <c r="E20" s="316">
        <f ca="1">SUM(I20:K20)</f>
        <v>715.02745941922888</v>
      </c>
      <c r="F20" s="190">
        <f ca="1">SUM(L20:N20)</f>
        <v>1003.8683353491399</v>
      </c>
      <c r="G20" s="190">
        <f ca="1">SUM(O20:Q20)</f>
        <v>1156.7399072048584</v>
      </c>
      <c r="H20" s="166"/>
      <c r="I20" s="190">
        <f ca="1">I18*I19</f>
        <v>203.98310067046936</v>
      </c>
      <c r="J20" s="190">
        <f t="shared" ref="J20" ca="1" si="8">J18*J19</f>
        <v>244.20570128479659</v>
      </c>
      <c r="K20" s="190">
        <f t="shared" ref="K20" ca="1" si="9">K18*K19</f>
        <v>266.83865746396293</v>
      </c>
      <c r="L20" s="190">
        <f t="shared" ref="L20" ca="1" si="10">L18*L19</f>
        <v>298.20769186248413</v>
      </c>
      <c r="M20" s="190">
        <f t="shared" ref="M20" ca="1" si="11">M18*M19</f>
        <v>331.71602918750227</v>
      </c>
      <c r="N20" s="190">
        <f t="shared" ref="N20" ca="1" si="12">N18*N19</f>
        <v>373.94461429915344</v>
      </c>
      <c r="O20" s="190">
        <f t="shared" ref="O20" ca="1" si="13">O18*O19</f>
        <v>368.00155661743395</v>
      </c>
      <c r="P20" s="190">
        <f t="shared" ref="P20" ca="1" si="14">P18*P19</f>
        <v>385.96915653657504</v>
      </c>
      <c r="Q20" s="190">
        <f t="shared" ref="Q20" ca="1" si="15">Q18*Q19</f>
        <v>402.76919405084925</v>
      </c>
    </row>
    <row r="21" spans="1:19" x14ac:dyDescent="0.25">
      <c r="A21" s="52"/>
      <c r="B21" s="2" t="s">
        <v>74</v>
      </c>
      <c r="C21" s="28">
        <f ca="1">IFERROR(SUMPRODUCT(I18:Q18,I21:Q21)/SUM(I18:Q18),"")</f>
        <v>0.95637164101226169</v>
      </c>
      <c r="D21" s="166"/>
      <c r="E21" s="289">
        <f>AVERAGE(I21:K21)</f>
        <v>0.99299999999999999</v>
      </c>
      <c r="F21" s="193">
        <f>AVERAGE(L21:N21)</f>
        <v>0.94999999999999984</v>
      </c>
      <c r="G21" s="193">
        <f>AVERAGE(O21:Q21)</f>
        <v>0.94</v>
      </c>
      <c r="H21" s="166"/>
      <c r="I21" s="194">
        <f>J$77</f>
        <v>0.99299999999999999</v>
      </c>
      <c r="J21" s="193">
        <f>I21</f>
        <v>0.99299999999999999</v>
      </c>
      <c r="K21" s="193">
        <f>J21</f>
        <v>0.99299999999999999</v>
      </c>
      <c r="L21" s="194">
        <f>J$78</f>
        <v>0.95</v>
      </c>
      <c r="M21" s="193">
        <f>L21</f>
        <v>0.95</v>
      </c>
      <c r="N21" s="193">
        <f>M21</f>
        <v>0.95</v>
      </c>
      <c r="O21" s="194">
        <f>J$79</f>
        <v>0.94</v>
      </c>
      <c r="P21" s="193">
        <f>O21</f>
        <v>0.94</v>
      </c>
      <c r="Q21" s="193">
        <f>P21</f>
        <v>0.94</v>
      </c>
    </row>
    <row r="22" spans="1:19" ht="15.75" thickBot="1" x14ac:dyDescent="0.3">
      <c r="A22" s="52"/>
      <c r="B22" s="2" t="s">
        <v>44</v>
      </c>
      <c r="C22" s="218">
        <f ca="1">SUM(I22:Q22)</f>
        <v>2751.0326985575439</v>
      </c>
      <c r="D22" s="166"/>
      <c r="E22" s="317">
        <f ca="1">SUM(I22:K22)</f>
        <v>710.02226720329429</v>
      </c>
      <c r="F22" s="217">
        <f ca="1">SUM(L22:N22)</f>
        <v>953.67491858168285</v>
      </c>
      <c r="G22" s="217">
        <f ca="1">SUM(O22:Q22)</f>
        <v>1087.3355127725667</v>
      </c>
      <c r="H22" s="166"/>
      <c r="I22" s="217">
        <f t="shared" ref="I22:Q22" ca="1" si="16">I18*I19*I21</f>
        <v>202.55521896577608</v>
      </c>
      <c r="J22" s="217">
        <f t="shared" ca="1" si="16"/>
        <v>242.49626137580302</v>
      </c>
      <c r="K22" s="217">
        <f t="shared" ca="1" si="16"/>
        <v>264.97078686171517</v>
      </c>
      <c r="L22" s="217">
        <f t="shared" ca="1" si="16"/>
        <v>283.29730726935992</v>
      </c>
      <c r="M22" s="217">
        <f t="shared" ca="1" si="16"/>
        <v>315.13022772812712</v>
      </c>
      <c r="N22" s="217">
        <f t="shared" ca="1" si="16"/>
        <v>355.24738358419575</v>
      </c>
      <c r="O22" s="217">
        <f t="shared" ca="1" si="16"/>
        <v>345.92146322038786</v>
      </c>
      <c r="P22" s="217">
        <f t="shared" ca="1" si="16"/>
        <v>362.81100714438054</v>
      </c>
      <c r="Q22" s="217">
        <f t="shared" ca="1" si="16"/>
        <v>378.60304240779828</v>
      </c>
      <c r="S22" s="193"/>
    </row>
    <row r="23" spans="1:19" ht="15.75" thickTop="1" x14ac:dyDescent="0.25">
      <c r="A23" s="52"/>
      <c r="B23" s="166"/>
      <c r="C23" s="166"/>
      <c r="D23" s="166"/>
      <c r="E23" s="168"/>
      <c r="F23" s="52"/>
      <c r="G23" s="52"/>
      <c r="H23" s="166"/>
      <c r="I23" s="52"/>
      <c r="J23" s="52"/>
    </row>
    <row r="24" spans="1:19" x14ac:dyDescent="0.25">
      <c r="A24" s="52"/>
      <c r="B24" s="220" t="s">
        <v>287</v>
      </c>
      <c r="C24" s="166"/>
      <c r="D24" s="166"/>
      <c r="E24" s="168"/>
      <c r="F24" s="52"/>
      <c r="G24" s="52"/>
      <c r="H24" s="166"/>
      <c r="I24" s="52"/>
      <c r="J24" s="52"/>
    </row>
    <row r="25" spans="1:19" x14ac:dyDescent="0.25">
      <c r="A25" s="52"/>
      <c r="B25" s="2" t="s">
        <v>73</v>
      </c>
      <c r="C25" s="22">
        <f ca="1">G25</f>
        <v>5</v>
      </c>
      <c r="D25" s="166"/>
      <c r="E25" s="315">
        <f ca="1">K25</f>
        <v>4</v>
      </c>
      <c r="F25" s="57">
        <f ca="1">N25</f>
        <v>5</v>
      </c>
      <c r="G25" s="57">
        <f ca="1">Q25</f>
        <v>5</v>
      </c>
      <c r="H25" s="166"/>
      <c r="I25" s="57">
        <f ca="1">SUMIF('Ent Team'!$B:$B,$B24,'Ent Team'!R:R)</f>
        <v>2</v>
      </c>
      <c r="J25" s="57">
        <f ca="1">SUMIF('Ent Team'!$B:$B,$B24,'Ent Team'!S:S)</f>
        <v>2</v>
      </c>
      <c r="K25" s="57">
        <f ca="1">SUMIF('Ent Team'!$B:$B,$B24,'Ent Team'!T:T)</f>
        <v>4</v>
      </c>
      <c r="L25" s="57">
        <f ca="1">SUMIF('Ent Team'!$B:$B,$B24,'Ent Team'!U:U)</f>
        <v>4</v>
      </c>
      <c r="M25" s="57">
        <f ca="1">SUMIF('Ent Team'!$B:$B,$B24,'Ent Team'!V:V)</f>
        <v>5</v>
      </c>
      <c r="N25" s="57">
        <f ca="1">SUMIF('Ent Team'!$B:$B,$B24,'Ent Team'!W:W)</f>
        <v>5</v>
      </c>
      <c r="O25" s="57">
        <f ca="1">SUMIF('Ent Team'!$B:$B,$B24,'Ent Team'!X:X)</f>
        <v>5</v>
      </c>
      <c r="P25" s="57">
        <f ca="1">SUMIF('Ent Team'!$B:$B,$B24,'Ent Team'!Y:Y)</f>
        <v>5</v>
      </c>
      <c r="Q25" s="57">
        <f ca="1">SUMIF('Ent Team'!$B:$B,$B24,'Ent Team'!Z:Z)</f>
        <v>5</v>
      </c>
    </row>
    <row r="26" spans="1:19" x14ac:dyDescent="0.25">
      <c r="A26" s="52"/>
      <c r="B26" s="2" t="s">
        <v>255</v>
      </c>
      <c r="C26" s="22">
        <f ca="1">AVERAGE(I26:Q26)</f>
        <v>1.911111111111111</v>
      </c>
      <c r="D26" s="166"/>
      <c r="E26" s="315">
        <f ca="1">AVERAGE(I26:K26)</f>
        <v>2</v>
      </c>
      <c r="F26" s="57">
        <f ca="1">AVERAGE(L26:N26)</f>
        <v>1.1666666666666667</v>
      </c>
      <c r="G26" s="57">
        <f ca="1">AVERAGE(O26:Q26)</f>
        <v>2.5666666666666669</v>
      </c>
      <c r="H26" s="166"/>
      <c r="I26" s="57">
        <f ca="1">SUMIF('Ent Team'!$B:$B,$B24,'Ent Team'!AB:AB)</f>
        <v>2</v>
      </c>
      <c r="J26" s="57">
        <f ca="1">SUMIF('Ent Team'!$B:$B,$B24,'Ent Team'!AC:AC)</f>
        <v>2</v>
      </c>
      <c r="K26" s="57">
        <f ca="1">SUMIF('Ent Team'!$B:$B,$B24,'Ent Team'!AD:AD)</f>
        <v>2</v>
      </c>
      <c r="L26" s="57">
        <f ca="1">SUMIF('Ent Team'!$B:$B,$B24,'Ent Team'!AE:AE)</f>
        <v>1</v>
      </c>
      <c r="M26" s="57">
        <f ca="1">SUMIF('Ent Team'!$B:$B,$B24,'Ent Team'!AF:AF)</f>
        <v>1</v>
      </c>
      <c r="N26" s="57">
        <f ca="1">SUMIF('Ent Team'!$B:$B,$B24,'Ent Team'!AG:AG)</f>
        <v>1.5</v>
      </c>
      <c r="O26" s="57">
        <f ca="1">SUMIF('Ent Team'!$B:$B,$B24,'Ent Team'!AH:AH)</f>
        <v>1.9500000000000002</v>
      </c>
      <c r="P26" s="57">
        <f ca="1">SUMIF('Ent Team'!$B:$B,$B24,'Ent Team'!AI:AI)</f>
        <v>2.6</v>
      </c>
      <c r="Q26" s="57">
        <f ca="1">SUMIF('Ent Team'!$B:$B,$B24,'Ent Team'!AJ:AJ)</f>
        <v>3.15</v>
      </c>
    </row>
    <row r="27" spans="1:19" x14ac:dyDescent="0.25">
      <c r="A27" s="52"/>
      <c r="B27" s="2" t="s">
        <v>337</v>
      </c>
      <c r="C27" s="216">
        <f ca="1">SUM(I27:Q27)</f>
        <v>1791.666666666667</v>
      </c>
      <c r="D27" s="166"/>
      <c r="E27" s="316">
        <f ca="1">SUM(I27:K27)</f>
        <v>625.00000000000034</v>
      </c>
      <c r="F27" s="190">
        <f ca="1">SUM(L27:N27)</f>
        <v>364.58333333333337</v>
      </c>
      <c r="G27" s="190">
        <f ca="1">SUM(O27:Q27)</f>
        <v>802.08333333333337</v>
      </c>
      <c r="H27" s="166"/>
      <c r="I27" s="190">
        <f ca="1">SUMIF('Ent Team'!$B:$B,$B24,'Ent Team'!AL:AL)/1000</f>
        <v>208.33333333333366</v>
      </c>
      <c r="J27" s="190">
        <f ca="1">SUMIF('Ent Team'!$B:$B,$B24,'Ent Team'!AM:AM)/1000</f>
        <v>208.33333333333334</v>
      </c>
      <c r="K27" s="190">
        <f ca="1">SUMIF('Ent Team'!$B:$B,$B24,'Ent Team'!AN:AN)/1000</f>
        <v>208.33333333333334</v>
      </c>
      <c r="L27" s="190">
        <f ca="1">SUMIF('Ent Team'!$B:$B,$B24,'Ent Team'!AO:AO)/1000</f>
        <v>104.16666666666667</v>
      </c>
      <c r="M27" s="190">
        <f ca="1">SUMIF('Ent Team'!$B:$B,$B24,'Ent Team'!AP:AP)/1000</f>
        <v>104.16666666666667</v>
      </c>
      <c r="N27" s="190">
        <f ca="1">SUMIF('Ent Team'!$B:$B,$B24,'Ent Team'!AQ:AQ)/1000</f>
        <v>156.25</v>
      </c>
      <c r="O27" s="190">
        <f ca="1">SUMIF('Ent Team'!$B:$B,$B24,'Ent Team'!AR:AR)/1000</f>
        <v>203.12500000000003</v>
      </c>
      <c r="P27" s="190">
        <f ca="1">SUMIF('Ent Team'!$B:$B,$B24,'Ent Team'!AS:AS)/1000</f>
        <v>270.83333333333337</v>
      </c>
      <c r="Q27" s="190">
        <f ca="1">SUMIF('Ent Team'!$B:$B,$B24,'Ent Team'!AT:AT)/1000</f>
        <v>328.125</v>
      </c>
    </row>
    <row r="28" spans="1:19" x14ac:dyDescent="0.25">
      <c r="A28" s="52"/>
      <c r="B28" s="2" t="s">
        <v>338</v>
      </c>
      <c r="C28" s="28">
        <f ca="1">C29/C27</f>
        <v>0.90288106750050989</v>
      </c>
      <c r="D28" s="166"/>
      <c r="E28" s="289">
        <f t="shared" ref="E28" ca="1" si="17">E29/E27</f>
        <v>0.92278633893414452</v>
      </c>
      <c r="F28" s="193">
        <f t="shared" ref="F28" ca="1" si="18">F29/F27</f>
        <v>0.90451490822249325</v>
      </c>
      <c r="G28" s="193">
        <f t="shared" ref="G28" ca="1" si="19">G29/G27</f>
        <v>0.88662781150976278</v>
      </c>
      <c r="H28" s="166"/>
      <c r="I28" s="194">
        <f>I$83</f>
        <v>0.93695586910837592</v>
      </c>
      <c r="J28" s="194">
        <f t="shared" ref="J28:Q28" si="20">J$83</f>
        <v>0.94379014989293364</v>
      </c>
      <c r="K28" s="194">
        <f t="shared" si="20"/>
        <v>0.88761299780112402</v>
      </c>
      <c r="L28" s="194">
        <f t="shared" si="20"/>
        <v>0.89350619284639432</v>
      </c>
      <c r="M28" s="194">
        <f t="shared" si="20"/>
        <v>0.90211724651558678</v>
      </c>
      <c r="N28" s="194">
        <f t="shared" si="20"/>
        <v>0.91345249294449682</v>
      </c>
      <c r="O28" s="194">
        <f t="shared" si="20"/>
        <v>0.87662901824500394</v>
      </c>
      <c r="P28" s="194">
        <f t="shared" si="20"/>
        <v>0.88643634037108143</v>
      </c>
      <c r="Q28" s="194">
        <f t="shared" si="20"/>
        <v>0.89297558034368407</v>
      </c>
    </row>
    <row r="29" spans="1:19" x14ac:dyDescent="0.25">
      <c r="A29" s="52"/>
      <c r="B29" s="2" t="s">
        <v>416</v>
      </c>
      <c r="C29" s="216">
        <f ca="1">SUM(I29:Q29)</f>
        <v>1617.6619126050805</v>
      </c>
      <c r="D29" s="166"/>
      <c r="E29" s="316">
        <f ca="1">SUM(I29:K29)</f>
        <v>576.74146183384062</v>
      </c>
      <c r="F29" s="190">
        <f ca="1">SUM(L29:N29)</f>
        <v>329.7710602894507</v>
      </c>
      <c r="G29" s="190">
        <f ca="1">SUM(O29:Q29)</f>
        <v>711.14939048178894</v>
      </c>
      <c r="H29" s="166"/>
      <c r="I29" s="190">
        <f ca="1">I27*I28</f>
        <v>195.19913939757862</v>
      </c>
      <c r="J29" s="190">
        <f t="shared" ref="J29" ca="1" si="21">J27*J28</f>
        <v>196.62294789436118</v>
      </c>
      <c r="K29" s="190">
        <f t="shared" ref="K29" ca="1" si="22">K27*K28</f>
        <v>184.91937454190085</v>
      </c>
      <c r="L29" s="190">
        <f t="shared" ref="L29" ca="1" si="23">L27*L28</f>
        <v>93.073561754832753</v>
      </c>
      <c r="M29" s="190">
        <f t="shared" ref="M29" ca="1" si="24">M27*M28</f>
        <v>93.970546512040301</v>
      </c>
      <c r="N29" s="190">
        <f t="shared" ref="N29" ca="1" si="25">N27*N28</f>
        <v>142.72695202257762</v>
      </c>
      <c r="O29" s="190">
        <f t="shared" ref="O29" ca="1" si="26">O27*O28</f>
        <v>178.06526933101645</v>
      </c>
      <c r="P29" s="190">
        <f t="shared" ref="P29" ca="1" si="27">P27*P28</f>
        <v>240.07650885050126</v>
      </c>
      <c r="Q29" s="190">
        <f t="shared" ref="Q29" ca="1" si="28">Q27*Q28</f>
        <v>293.00761230027132</v>
      </c>
    </row>
    <row r="30" spans="1:19" x14ac:dyDescent="0.25">
      <c r="A30" s="52"/>
      <c r="B30" s="2" t="s">
        <v>74</v>
      </c>
      <c r="C30" s="28">
        <f ca="1">IFERROR(SUMPRODUCT(I27:Q27,I30:Q30)/SUM(I27:Q27),"")</f>
        <v>0.96052325581395359</v>
      </c>
      <c r="D30" s="166"/>
      <c r="E30" s="289">
        <f>AVERAGE(I30:K30)</f>
        <v>0.99299999999999999</v>
      </c>
      <c r="F30" s="193">
        <f>AVERAGE(L30:N30)</f>
        <v>0.94999999999999984</v>
      </c>
      <c r="G30" s="193">
        <f>AVERAGE(O30:Q30)</f>
        <v>0.94</v>
      </c>
      <c r="H30" s="166"/>
      <c r="I30" s="194">
        <f>J$77</f>
        <v>0.99299999999999999</v>
      </c>
      <c r="J30" s="193">
        <f>I30</f>
        <v>0.99299999999999999</v>
      </c>
      <c r="K30" s="193">
        <f>J30</f>
        <v>0.99299999999999999</v>
      </c>
      <c r="L30" s="194">
        <f>J$78</f>
        <v>0.95</v>
      </c>
      <c r="M30" s="193">
        <f>L30</f>
        <v>0.95</v>
      </c>
      <c r="N30" s="193">
        <f>M30</f>
        <v>0.95</v>
      </c>
      <c r="O30" s="194">
        <f>J$79</f>
        <v>0.94</v>
      </c>
      <c r="P30" s="193">
        <f>O30</f>
        <v>0.94</v>
      </c>
      <c r="Q30" s="193">
        <f>P30</f>
        <v>0.94</v>
      </c>
    </row>
    <row r="31" spans="1:19" ht="15.75" thickBot="1" x14ac:dyDescent="0.3">
      <c r="A31" s="52"/>
      <c r="B31" s="2" t="s">
        <v>44</v>
      </c>
      <c r="C31" s="218">
        <f ca="1">SUM(I31:Q31)</f>
        <v>1554.4672059288637</v>
      </c>
      <c r="D31" s="166"/>
      <c r="E31" s="317">
        <f ca="1">SUM(I31:K31)</f>
        <v>572.70427160100371</v>
      </c>
      <c r="F31" s="217">
        <f ca="1">SUM(L31:N31)</f>
        <v>313.28250727497812</v>
      </c>
      <c r="G31" s="217">
        <f ca="1">SUM(O31:Q31)</f>
        <v>668.48042705288162</v>
      </c>
      <c r="H31" s="166"/>
      <c r="I31" s="217">
        <f t="shared" ref="I31:Q31" ca="1" si="29">I27*I28*I30</f>
        <v>193.83274542179558</v>
      </c>
      <c r="J31" s="217">
        <f t="shared" ca="1" si="29"/>
        <v>195.24658725910064</v>
      </c>
      <c r="K31" s="217">
        <f t="shared" ca="1" si="29"/>
        <v>183.62493892010755</v>
      </c>
      <c r="L31" s="217">
        <f t="shared" ca="1" si="29"/>
        <v>88.419883667091113</v>
      </c>
      <c r="M31" s="217">
        <f t="shared" ca="1" si="29"/>
        <v>89.272019186438285</v>
      </c>
      <c r="N31" s="217">
        <f t="shared" ca="1" si="29"/>
        <v>135.59060442144875</v>
      </c>
      <c r="O31" s="217">
        <f t="shared" ca="1" si="29"/>
        <v>167.38135317115547</v>
      </c>
      <c r="P31" s="217">
        <f t="shared" ca="1" si="29"/>
        <v>225.67191831947116</v>
      </c>
      <c r="Q31" s="217">
        <f t="shared" ca="1" si="29"/>
        <v>275.42715556225505</v>
      </c>
      <c r="S31" s="193"/>
    </row>
    <row r="32" spans="1:19" ht="15.75" thickTop="1" x14ac:dyDescent="0.25">
      <c r="A32" s="52"/>
      <c r="C32" s="166"/>
      <c r="D32" s="166"/>
      <c r="E32" s="52"/>
      <c r="F32" s="52"/>
      <c r="G32" s="52"/>
      <c r="H32" s="166"/>
      <c r="I32" s="52"/>
      <c r="J32" s="52"/>
    </row>
    <row r="33" spans="1:19" x14ac:dyDescent="0.25">
      <c r="A33" s="52"/>
      <c r="B33" s="220" t="s">
        <v>19</v>
      </c>
      <c r="C33" s="166"/>
      <c r="D33" s="166"/>
      <c r="E33" s="52"/>
      <c r="F33" s="52"/>
      <c r="G33" s="52"/>
      <c r="H33" s="166"/>
      <c r="I33" s="52"/>
      <c r="J33" s="52"/>
    </row>
    <row r="34" spans="1:19" x14ac:dyDescent="0.25">
      <c r="A34" s="52"/>
      <c r="B34" s="2" t="s">
        <v>73</v>
      </c>
      <c r="C34" s="22">
        <f ca="1">G34</f>
        <v>5</v>
      </c>
      <c r="D34" s="166"/>
      <c r="E34" s="22">
        <f ca="1">K34</f>
        <v>5</v>
      </c>
      <c r="F34" s="57">
        <f ca="1">N34</f>
        <v>5</v>
      </c>
      <c r="G34" s="57">
        <f ca="1">Q34</f>
        <v>5</v>
      </c>
      <c r="H34" s="166"/>
      <c r="I34" s="57">
        <f ca="1">SUMIF('Ent Team'!$B:$B,$B33,'Ent Team'!R:R)</f>
        <v>5</v>
      </c>
      <c r="J34" s="57">
        <f ca="1">SUMIF('Ent Team'!$B:$B,$B33,'Ent Team'!S:S)</f>
        <v>5</v>
      </c>
      <c r="K34" s="57">
        <f ca="1">SUMIF('Ent Team'!$B:$B,$B33,'Ent Team'!T:T)</f>
        <v>5</v>
      </c>
      <c r="L34" s="57">
        <f ca="1">SUMIF('Ent Team'!$B:$B,$B33,'Ent Team'!U:U)</f>
        <v>5</v>
      </c>
      <c r="M34" s="57">
        <f ca="1">SUMIF('Ent Team'!$B:$B,$B33,'Ent Team'!V:V)</f>
        <v>5</v>
      </c>
      <c r="N34" s="57">
        <f ca="1">SUMIF('Ent Team'!$B:$B,$B33,'Ent Team'!W:W)</f>
        <v>5</v>
      </c>
      <c r="O34" s="57">
        <f ca="1">SUMIF('Ent Team'!$B:$B,$B33,'Ent Team'!X:X)</f>
        <v>5</v>
      </c>
      <c r="P34" s="57">
        <f ca="1">SUMIF('Ent Team'!$B:$B,$B33,'Ent Team'!Y:Y)</f>
        <v>5</v>
      </c>
      <c r="Q34" s="57">
        <f ca="1">SUMIF('Ent Team'!$B:$B,$B33,'Ent Team'!Z:Z)</f>
        <v>5</v>
      </c>
    </row>
    <row r="35" spans="1:19" x14ac:dyDescent="0.25">
      <c r="A35" s="52"/>
      <c r="B35" s="2" t="s">
        <v>255</v>
      </c>
      <c r="C35" s="22">
        <f ca="1">AVERAGE(I35:Q35)</f>
        <v>3.6833333333333331</v>
      </c>
      <c r="D35" s="166"/>
      <c r="E35" s="22">
        <f ca="1">AVERAGE(I35:K35)</f>
        <v>2.15</v>
      </c>
      <c r="F35" s="57">
        <f ca="1">AVERAGE(L35:N35)</f>
        <v>3.9499999999999997</v>
      </c>
      <c r="G35" s="57">
        <f ca="1">AVERAGE(O35:Q35)</f>
        <v>4.95</v>
      </c>
      <c r="H35" s="166"/>
      <c r="I35" s="57">
        <f ca="1">SUMIF('Ent Team'!$B:$B,$B33,'Ent Team'!AB:AB)</f>
        <v>1.6</v>
      </c>
      <c r="J35" s="57">
        <f ca="1">SUMIF('Ent Team'!$B:$B,$B33,'Ent Team'!AC:AC)</f>
        <v>2.1</v>
      </c>
      <c r="K35" s="57">
        <f ca="1">SUMIF('Ent Team'!$B:$B,$B33,'Ent Team'!AD:AD)</f>
        <v>2.75</v>
      </c>
      <c r="L35" s="57">
        <f ca="1">SUMIF('Ent Team'!$B:$B,$B33,'Ent Team'!AE:AE)</f>
        <v>3.35</v>
      </c>
      <c r="M35" s="57">
        <f ca="1">SUMIF('Ent Team'!$B:$B,$B33,'Ent Team'!AF:AF)</f>
        <v>4</v>
      </c>
      <c r="N35" s="57">
        <f ca="1">SUMIF('Ent Team'!$B:$B,$B33,'Ent Team'!AG:AG)</f>
        <v>4.5</v>
      </c>
      <c r="O35" s="57">
        <f ca="1">SUMIF('Ent Team'!$B:$B,$B33,'Ent Team'!AH:AH)</f>
        <v>4.8499999999999996</v>
      </c>
      <c r="P35" s="57">
        <f ca="1">SUMIF('Ent Team'!$B:$B,$B33,'Ent Team'!AI:AI)</f>
        <v>5</v>
      </c>
      <c r="Q35" s="57">
        <f ca="1">SUMIF('Ent Team'!$B:$B,$B33,'Ent Team'!AJ:AJ)</f>
        <v>5</v>
      </c>
    </row>
    <row r="36" spans="1:19" x14ac:dyDescent="0.25">
      <c r="A36" s="52"/>
      <c r="B36" s="2" t="s">
        <v>337</v>
      </c>
      <c r="C36" s="216">
        <f ca="1">SUM(I36:Q36)</f>
        <v>3453.1250000000005</v>
      </c>
      <c r="D36" s="166"/>
      <c r="E36" s="216">
        <f ca="1">SUM(I36:K36)</f>
        <v>671.875</v>
      </c>
      <c r="F36" s="190">
        <f ca="1">SUM(L36:N36)</f>
        <v>1234.375</v>
      </c>
      <c r="G36" s="190">
        <f ca="1">SUM(O36:Q36)</f>
        <v>1546.875</v>
      </c>
      <c r="H36" s="166"/>
      <c r="I36" s="190">
        <f ca="1">SUMIF('Ent Team'!$B:$B,$B33,'Ent Team'!AL:AL)/1000</f>
        <v>166.66666666666666</v>
      </c>
      <c r="J36" s="190">
        <f ca="1">SUMIF('Ent Team'!$B:$B,$B33,'Ent Team'!AM:AM)/1000</f>
        <v>218.75</v>
      </c>
      <c r="K36" s="190">
        <f ca="1">SUMIF('Ent Team'!$B:$B,$B33,'Ent Team'!AN:AN)/1000</f>
        <v>286.45833333333337</v>
      </c>
      <c r="L36" s="190">
        <f ca="1">SUMIF('Ent Team'!$B:$B,$B33,'Ent Team'!AO:AO)/1000</f>
        <v>348.95833333333331</v>
      </c>
      <c r="M36" s="190">
        <f ca="1">SUMIF('Ent Team'!$B:$B,$B33,'Ent Team'!AP:AP)/1000</f>
        <v>416.66666666666669</v>
      </c>
      <c r="N36" s="190">
        <f ca="1">SUMIF('Ent Team'!$B:$B,$B33,'Ent Team'!AQ:AQ)/1000</f>
        <v>468.75</v>
      </c>
      <c r="O36" s="190">
        <f ca="1">SUMIF('Ent Team'!$B:$B,$B33,'Ent Team'!AR:AR)/1000</f>
        <v>505.20833333333337</v>
      </c>
      <c r="P36" s="190">
        <f ca="1">SUMIF('Ent Team'!$B:$B,$B33,'Ent Team'!AS:AS)/1000</f>
        <v>520.83333333333337</v>
      </c>
      <c r="Q36" s="190">
        <f ca="1">SUMIF('Ent Team'!$B:$B,$B33,'Ent Team'!AT:AT)/1000</f>
        <v>520.83333333333337</v>
      </c>
    </row>
    <row r="37" spans="1:19" x14ac:dyDescent="0.25">
      <c r="A37" s="52"/>
      <c r="B37" s="2" t="s">
        <v>338</v>
      </c>
      <c r="C37" s="28">
        <f ca="1">C38/C36</f>
        <v>0.89843094243474364</v>
      </c>
      <c r="D37" s="166"/>
      <c r="E37" s="28">
        <f t="shared" ref="E37" ca="1" si="30">E38/E36</f>
        <v>0.91814332547312449</v>
      </c>
      <c r="F37" s="193">
        <f t="shared" ref="F37" ca="1" si="31">F38/F36</f>
        <v>0.9039874219702958</v>
      </c>
      <c r="G37" s="193">
        <f t="shared" ref="G37" ca="1" si="32">G38/G36</f>
        <v>0.88543503986950156</v>
      </c>
      <c r="H37" s="166"/>
      <c r="I37" s="194">
        <f>I$83</f>
        <v>0.93695586910837592</v>
      </c>
      <c r="J37" s="194">
        <f t="shared" ref="J37:Q37" si="33">J$83</f>
        <v>0.94379014989293364</v>
      </c>
      <c r="K37" s="194">
        <f t="shared" si="33"/>
        <v>0.88761299780112402</v>
      </c>
      <c r="L37" s="194">
        <f t="shared" si="33"/>
        <v>0.89350619284639432</v>
      </c>
      <c r="M37" s="194">
        <f t="shared" si="33"/>
        <v>0.90211724651558678</v>
      </c>
      <c r="N37" s="194">
        <f t="shared" si="33"/>
        <v>0.91345249294449682</v>
      </c>
      <c r="O37" s="194">
        <f t="shared" si="33"/>
        <v>0.87662901824500394</v>
      </c>
      <c r="P37" s="194">
        <f t="shared" si="33"/>
        <v>0.88643634037108143</v>
      </c>
      <c r="Q37" s="194">
        <f t="shared" si="33"/>
        <v>0.89297558034368407</v>
      </c>
    </row>
    <row r="38" spans="1:19" x14ac:dyDescent="0.25">
      <c r="A38" s="52"/>
      <c r="B38" s="2" t="s">
        <v>416</v>
      </c>
      <c r="C38" s="216">
        <f ca="1">SUM(I38:Q38)</f>
        <v>3102.3943480949747</v>
      </c>
      <c r="D38" s="166"/>
      <c r="E38" s="216">
        <f ca="1">SUM(I38:K38)</f>
        <v>616.87754680225555</v>
      </c>
      <c r="F38" s="190">
        <f ca="1">SUM(L38:N38)</f>
        <v>1115.8594739945838</v>
      </c>
      <c r="G38" s="190">
        <f ca="1">SUM(O38:Q38)</f>
        <v>1369.6573272981352</v>
      </c>
      <c r="H38" s="166"/>
      <c r="I38" s="190">
        <f ca="1">I36*I37</f>
        <v>156.15931151806265</v>
      </c>
      <c r="J38" s="190">
        <f t="shared" ref="J38" ca="1" si="34">J36*J37</f>
        <v>206.45409528907922</v>
      </c>
      <c r="K38" s="190">
        <f t="shared" ref="K38" ca="1" si="35">K36*K37</f>
        <v>254.26413999511368</v>
      </c>
      <c r="L38" s="190">
        <f t="shared" ref="L38" ca="1" si="36">L36*L37</f>
        <v>311.79643187868965</v>
      </c>
      <c r="M38" s="190">
        <f t="shared" ref="M38" ca="1" si="37">M36*M37</f>
        <v>375.8821860481612</v>
      </c>
      <c r="N38" s="190">
        <f t="shared" ref="N38" ca="1" si="38">N36*N37</f>
        <v>428.18085606773286</v>
      </c>
      <c r="O38" s="190">
        <f t="shared" ref="O38" ca="1" si="39">O36*O37</f>
        <v>442.88028525919475</v>
      </c>
      <c r="P38" s="190">
        <f t="shared" ref="P38" ca="1" si="40">P36*P37</f>
        <v>461.68559394327161</v>
      </c>
      <c r="Q38" s="190">
        <f t="shared" ref="Q38" ca="1" si="41">Q36*Q37</f>
        <v>465.0914480956688</v>
      </c>
    </row>
    <row r="39" spans="1:19" x14ac:dyDescent="0.25">
      <c r="A39" s="52"/>
      <c r="B39" s="2" t="s">
        <v>74</v>
      </c>
      <c r="C39" s="28">
        <f ca="1">IFERROR(SUMPRODUCT(I36:Q36,I39:Q39)/SUM(I36:Q36),"")</f>
        <v>0.95388687782805426</v>
      </c>
      <c r="D39" s="166"/>
      <c r="E39" s="28">
        <f>AVERAGE(I39:K39)</f>
        <v>0.99299999999999999</v>
      </c>
      <c r="F39" s="193">
        <f>AVERAGE(L39:N39)</f>
        <v>0.94999999999999984</v>
      </c>
      <c r="G39" s="193">
        <f>AVERAGE(O39:Q39)</f>
        <v>0.94</v>
      </c>
      <c r="H39" s="166"/>
      <c r="I39" s="194">
        <f>J$77</f>
        <v>0.99299999999999999</v>
      </c>
      <c r="J39" s="193">
        <f>I39</f>
        <v>0.99299999999999999</v>
      </c>
      <c r="K39" s="193">
        <f>J39</f>
        <v>0.99299999999999999</v>
      </c>
      <c r="L39" s="194">
        <f>J$78</f>
        <v>0.95</v>
      </c>
      <c r="M39" s="193">
        <f>L39</f>
        <v>0.95</v>
      </c>
      <c r="N39" s="193">
        <f>M39</f>
        <v>0.95</v>
      </c>
      <c r="O39" s="194">
        <f>J$79</f>
        <v>0.94</v>
      </c>
      <c r="P39" s="193">
        <f>O39</f>
        <v>0.94</v>
      </c>
      <c r="Q39" s="193">
        <f>P39</f>
        <v>0.94</v>
      </c>
    </row>
    <row r="40" spans="1:19" ht="15.75" thickBot="1" x14ac:dyDescent="0.3">
      <c r="A40" s="52"/>
      <c r="B40" s="2" t="s">
        <v>44</v>
      </c>
      <c r="C40" s="218">
        <f ca="1">SUM(I40:Q40)</f>
        <v>2960.1037919297414</v>
      </c>
      <c r="D40" s="166"/>
      <c r="E40" s="218">
        <f ca="1">SUM(I40:K40)</f>
        <v>612.55940397463974</v>
      </c>
      <c r="F40" s="217">
        <f ca="1">SUM(L40:N40)</f>
        <v>1060.0665002948544</v>
      </c>
      <c r="G40" s="217">
        <f ca="1">SUM(O40:Q40)</f>
        <v>1287.477887660247</v>
      </c>
      <c r="H40" s="166"/>
      <c r="I40" s="217">
        <f ca="1">I36*I37*I39</f>
        <v>155.06619633743622</v>
      </c>
      <c r="J40" s="217">
        <f t="shared" ref="J40:Q40" ca="1" si="42">J36*J37*J39</f>
        <v>205.00891662205566</v>
      </c>
      <c r="K40" s="217">
        <f t="shared" ca="1" si="42"/>
        <v>252.48429101514787</v>
      </c>
      <c r="L40" s="217">
        <f t="shared" ca="1" si="42"/>
        <v>296.20661028475513</v>
      </c>
      <c r="M40" s="217">
        <f t="shared" ca="1" si="42"/>
        <v>357.08807674575314</v>
      </c>
      <c r="N40" s="217">
        <f t="shared" ca="1" si="42"/>
        <v>406.77181326434618</v>
      </c>
      <c r="O40" s="217">
        <f t="shared" ca="1" si="42"/>
        <v>416.30746814364306</v>
      </c>
      <c r="P40" s="217">
        <f t="shared" ca="1" si="42"/>
        <v>433.98445830667526</v>
      </c>
      <c r="Q40" s="217">
        <f t="shared" ca="1" si="42"/>
        <v>437.18596120992862</v>
      </c>
      <c r="S40" s="193"/>
    </row>
    <row r="41" spans="1:19" ht="15.75" thickTop="1" x14ac:dyDescent="0.25">
      <c r="A41" s="52"/>
      <c r="B41" s="166"/>
      <c r="C41" s="166"/>
      <c r="D41" s="166"/>
      <c r="E41" s="52"/>
      <c r="F41" s="52"/>
      <c r="G41" s="52"/>
      <c r="H41" s="166"/>
      <c r="I41" s="52"/>
      <c r="J41" s="52"/>
    </row>
    <row r="42" spans="1:19" x14ac:dyDescent="0.25">
      <c r="A42" s="52"/>
      <c r="B42" s="220" t="s">
        <v>18</v>
      </c>
      <c r="C42" s="166"/>
      <c r="D42" s="166"/>
      <c r="E42" s="52"/>
      <c r="F42" s="52"/>
      <c r="G42" s="52"/>
      <c r="H42" s="166"/>
      <c r="I42" s="52"/>
      <c r="J42" s="52"/>
    </row>
    <row r="43" spans="1:19" x14ac:dyDescent="0.25">
      <c r="A43" s="52"/>
      <c r="B43" s="2" t="s">
        <v>73</v>
      </c>
      <c r="C43" s="22">
        <f ca="1">G43</f>
        <v>6</v>
      </c>
      <c r="D43" s="166"/>
      <c r="E43" s="22">
        <f ca="1">K43</f>
        <v>6</v>
      </c>
      <c r="F43" s="57">
        <f ca="1">N43</f>
        <v>6</v>
      </c>
      <c r="G43" s="57">
        <f ca="1">Q43</f>
        <v>6</v>
      </c>
      <c r="H43" s="166"/>
      <c r="I43" s="57">
        <f ca="1">SUMIF('Ent Team'!$B:$B,$B42,'Ent Team'!R:R)</f>
        <v>5</v>
      </c>
      <c r="J43" s="57">
        <f ca="1">SUMIF('Ent Team'!$B:$B,$B42,'Ent Team'!S:S)</f>
        <v>5</v>
      </c>
      <c r="K43" s="57">
        <f ca="1">SUMIF('Ent Team'!$B:$B,$B42,'Ent Team'!T:T)</f>
        <v>6</v>
      </c>
      <c r="L43" s="57">
        <f ca="1">SUMIF('Ent Team'!$B:$B,$B42,'Ent Team'!U:U)</f>
        <v>6</v>
      </c>
      <c r="M43" s="57">
        <f ca="1">SUMIF('Ent Team'!$B:$B,$B42,'Ent Team'!V:V)</f>
        <v>6</v>
      </c>
      <c r="N43" s="57">
        <f ca="1">SUMIF('Ent Team'!$B:$B,$B42,'Ent Team'!W:W)</f>
        <v>6</v>
      </c>
      <c r="O43" s="57">
        <f ca="1">SUMIF('Ent Team'!$B:$B,$B42,'Ent Team'!X:X)</f>
        <v>6</v>
      </c>
      <c r="P43" s="57">
        <f ca="1">SUMIF('Ent Team'!$B:$B,$B42,'Ent Team'!Y:Y)</f>
        <v>6</v>
      </c>
      <c r="Q43" s="57">
        <f ca="1">SUMIF('Ent Team'!$B:$B,$B42,'Ent Team'!Z:Z)</f>
        <v>6</v>
      </c>
    </row>
    <row r="44" spans="1:19" x14ac:dyDescent="0.25">
      <c r="A44" s="52"/>
      <c r="B44" s="2" t="s">
        <v>255</v>
      </c>
      <c r="C44" s="22">
        <f ca="1">AVERAGE(I44:Q44)</f>
        <v>4.9944444444444436</v>
      </c>
      <c r="D44" s="166"/>
      <c r="E44" s="22">
        <f ca="1">AVERAGE(I44:K44)</f>
        <v>4.5</v>
      </c>
      <c r="F44" s="57">
        <f ca="1">AVERAGE(L44:N44)</f>
        <v>5.0333333333333332</v>
      </c>
      <c r="G44" s="57">
        <f ca="1">AVERAGE(O44:Q44)</f>
        <v>5.45</v>
      </c>
      <c r="H44" s="166"/>
      <c r="I44" s="57">
        <f ca="1">SUMIF('Ent Team'!$B:$B,$B42,'Ent Team'!AB:AB)</f>
        <v>4.3499999999999996</v>
      </c>
      <c r="J44" s="57">
        <f ca="1">SUMIF('Ent Team'!$B:$B,$B42,'Ent Team'!AC:AC)</f>
        <v>4.5</v>
      </c>
      <c r="K44" s="57">
        <f ca="1">SUMIF('Ent Team'!$B:$B,$B42,'Ent Team'!AD:AD)</f>
        <v>4.6500000000000004</v>
      </c>
      <c r="L44" s="57">
        <f ca="1">SUMIF('Ent Team'!$B:$B,$B42,'Ent Team'!AE:AE)</f>
        <v>4.8499999999999996</v>
      </c>
      <c r="M44" s="57">
        <f ca="1">SUMIF('Ent Team'!$B:$B,$B42,'Ent Team'!AF:AF)</f>
        <v>5</v>
      </c>
      <c r="N44" s="57">
        <f ca="1">SUMIF('Ent Team'!$B:$B,$B42,'Ent Team'!AG:AG)</f>
        <v>5.25</v>
      </c>
      <c r="O44" s="57">
        <f ca="1">SUMIF('Ent Team'!$B:$B,$B42,'Ent Team'!AH:AH)</f>
        <v>5.1999999999999993</v>
      </c>
      <c r="P44" s="57">
        <f ca="1">SUMIF('Ent Team'!$B:$B,$B42,'Ent Team'!AI:AI)</f>
        <v>5.5</v>
      </c>
      <c r="Q44" s="57">
        <f ca="1">SUMIF('Ent Team'!$B:$B,$B42,'Ent Team'!AJ:AJ)</f>
        <v>5.65</v>
      </c>
    </row>
    <row r="45" spans="1:19" x14ac:dyDescent="0.25">
      <c r="A45" s="52"/>
      <c r="B45" s="2" t="s">
        <v>337</v>
      </c>
      <c r="C45" s="216">
        <f ca="1">SUM(I45:Q45)</f>
        <v>4562.2916666666679</v>
      </c>
      <c r="D45" s="166"/>
      <c r="E45" s="216">
        <f ca="1">SUM(I45:K45)</f>
        <v>1381.2500000000002</v>
      </c>
      <c r="F45" s="190">
        <f ca="1">SUM(L45:N45)</f>
        <v>1525.416666666667</v>
      </c>
      <c r="G45" s="190">
        <f ca="1">SUM(O45:Q45)</f>
        <v>1655.6250000000005</v>
      </c>
      <c r="H45" s="166"/>
      <c r="I45" s="190">
        <f ca="1">SUMIF('Ent Team'!$B:$B,$B42,'Ent Team'!AL:AL)/1000</f>
        <v>447.29166666666669</v>
      </c>
      <c r="J45" s="190">
        <f ca="1">SUMIF('Ent Team'!$B:$B,$B42,'Ent Team'!AM:AM)/1000</f>
        <v>460.41666666666674</v>
      </c>
      <c r="K45" s="190">
        <f ca="1">SUMIF('Ent Team'!$B:$B,$B42,'Ent Team'!AN:AN)/1000</f>
        <v>473.54166666666674</v>
      </c>
      <c r="L45" s="190">
        <f ca="1">SUMIF('Ent Team'!$B:$B,$B42,'Ent Team'!AO:AO)/1000</f>
        <v>491.04166666666674</v>
      </c>
      <c r="M45" s="190">
        <f ca="1">SUMIF('Ent Team'!$B:$B,$B42,'Ent Team'!AP:AP)/1000</f>
        <v>504.16666666666674</v>
      </c>
      <c r="N45" s="190">
        <f ca="1">SUMIF('Ent Team'!$B:$B,$B42,'Ent Team'!AQ:AQ)/1000</f>
        <v>530.20833333333337</v>
      </c>
      <c r="O45" s="190">
        <f ca="1">SUMIF('Ent Team'!$B:$B,$B42,'Ent Team'!AR:AR)/1000</f>
        <v>527.50000000000011</v>
      </c>
      <c r="P45" s="190">
        <f ca="1">SUMIF('Ent Team'!$B:$B,$B42,'Ent Team'!AS:AS)/1000</f>
        <v>556.25000000000011</v>
      </c>
      <c r="Q45" s="190">
        <f ca="1">SUMIF('Ent Team'!$B:$B,$B42,'Ent Team'!AT:AT)/1000</f>
        <v>571.87500000000011</v>
      </c>
    </row>
    <row r="46" spans="1:19" x14ac:dyDescent="0.25">
      <c r="A46" s="52"/>
      <c r="B46" s="2" t="s">
        <v>338</v>
      </c>
      <c r="C46" s="28">
        <f ca="1">C47/C45</f>
        <v>0.90261870062203686</v>
      </c>
      <c r="D46" s="166"/>
      <c r="E46" s="28">
        <f t="shared" ref="E46" ca="1" si="43">E47/E45</f>
        <v>0.92231747002127007</v>
      </c>
      <c r="F46" s="193">
        <f t="shared" ref="F46" ca="1" si="44">F47/F45</f>
        <v>0.9032852263931187</v>
      </c>
      <c r="G46" s="193">
        <f t="shared" ref="G46" ca="1" si="45">G47/G45</f>
        <v>0.88557036253058385</v>
      </c>
      <c r="H46" s="166"/>
      <c r="I46" s="194">
        <f>I$83</f>
        <v>0.93695586910837592</v>
      </c>
      <c r="J46" s="194">
        <f t="shared" ref="J46:Q46" si="46">J$83</f>
        <v>0.94379014989293364</v>
      </c>
      <c r="K46" s="194">
        <f t="shared" si="46"/>
        <v>0.88761299780112402</v>
      </c>
      <c r="L46" s="194">
        <f t="shared" si="46"/>
        <v>0.89350619284639432</v>
      </c>
      <c r="M46" s="194">
        <f t="shared" si="46"/>
        <v>0.90211724651558678</v>
      </c>
      <c r="N46" s="194">
        <f t="shared" si="46"/>
        <v>0.91345249294449682</v>
      </c>
      <c r="O46" s="194">
        <f t="shared" si="46"/>
        <v>0.87662901824500394</v>
      </c>
      <c r="P46" s="194">
        <f t="shared" si="46"/>
        <v>0.88643634037108143</v>
      </c>
      <c r="Q46" s="194">
        <f t="shared" si="46"/>
        <v>0.89297558034368407</v>
      </c>
    </row>
    <row r="47" spans="1:19" x14ac:dyDescent="0.25">
      <c r="A47" s="52"/>
      <c r="B47" s="2" t="s">
        <v>416</v>
      </c>
      <c r="C47" s="216">
        <f ca="1">SUM(I47:Q47)</f>
        <v>4118.0097760254148</v>
      </c>
      <c r="D47" s="166"/>
      <c r="E47" s="216">
        <f ca="1">SUM(I47:K47)</f>
        <v>1273.9510054668795</v>
      </c>
      <c r="F47" s="190">
        <f ca="1">SUM(L47:N47)</f>
        <v>1377.8863390938368</v>
      </c>
      <c r="G47" s="190">
        <f ca="1">SUM(O47:Q47)</f>
        <v>1466.1724314646983</v>
      </c>
      <c r="H47" s="166"/>
      <c r="I47" s="190">
        <f ca="1">I45*I46</f>
        <v>419.09255228660066</v>
      </c>
      <c r="J47" s="190">
        <f t="shared" ref="J47" ca="1" si="47">J45*J46</f>
        <v>434.53671484653825</v>
      </c>
      <c r="K47" s="190">
        <f t="shared" ref="K47" ca="1" si="48">K45*K46</f>
        <v>420.32173833374065</v>
      </c>
      <c r="L47" s="190">
        <f t="shared" ref="L47" ca="1" si="49">L45*L46</f>
        <v>438.74877011228159</v>
      </c>
      <c r="M47" s="190">
        <f t="shared" ref="M47" ca="1" si="50">M45*M46</f>
        <v>454.81744511827509</v>
      </c>
      <c r="N47" s="190">
        <f t="shared" ref="N47" ca="1" si="51">N45*N46</f>
        <v>484.32012386328012</v>
      </c>
      <c r="O47" s="190">
        <f t="shared" ref="O47" ca="1" si="52">O45*O46</f>
        <v>462.42180712423971</v>
      </c>
      <c r="P47" s="190">
        <f t="shared" ref="P47" ca="1" si="53">P45*P46</f>
        <v>493.08021433141414</v>
      </c>
      <c r="Q47" s="190">
        <f t="shared" ref="Q47" ca="1" si="54">Q45*Q46</f>
        <v>510.67041000904442</v>
      </c>
    </row>
    <row r="48" spans="1:19" x14ac:dyDescent="0.25">
      <c r="A48" s="52"/>
      <c r="B48" s="2" t="s">
        <v>74</v>
      </c>
      <c r="C48" s="28">
        <f ca="1">IFERROR(SUMPRODUCT(I45:Q45,I48:Q48)/SUM(I45:Q45),"")</f>
        <v>0.95938946983880524</v>
      </c>
      <c r="D48" s="166"/>
      <c r="E48" s="28">
        <f>AVERAGE(I48:K48)</f>
        <v>0.99299999999999999</v>
      </c>
      <c r="F48" s="193">
        <f>AVERAGE(L48:N48)</f>
        <v>0.94999999999999984</v>
      </c>
      <c r="G48" s="193">
        <f>AVERAGE(O48:Q48)</f>
        <v>0.94</v>
      </c>
      <c r="H48" s="166"/>
      <c r="I48" s="194">
        <f>J$77</f>
        <v>0.99299999999999999</v>
      </c>
      <c r="J48" s="193">
        <f>I48</f>
        <v>0.99299999999999999</v>
      </c>
      <c r="K48" s="193">
        <f>J48</f>
        <v>0.99299999999999999</v>
      </c>
      <c r="L48" s="194">
        <f>J$78</f>
        <v>0.95</v>
      </c>
      <c r="M48" s="193">
        <f>L48</f>
        <v>0.95</v>
      </c>
      <c r="N48" s="193">
        <f>M48</f>
        <v>0.95</v>
      </c>
      <c r="O48" s="194">
        <f>J$79</f>
        <v>0.94</v>
      </c>
      <c r="P48" s="193">
        <f>O48</f>
        <v>0.94</v>
      </c>
      <c r="Q48" s="193">
        <f>P48</f>
        <v>0.94</v>
      </c>
    </row>
    <row r="49" spans="1:19" ht="15.75" thickBot="1" x14ac:dyDescent="0.3">
      <c r="A49" s="52"/>
      <c r="B49" s="2" t="s">
        <v>44</v>
      </c>
      <c r="C49" s="218">
        <f ca="1">SUM(I49:Q49)</f>
        <v>3952.2274561445729</v>
      </c>
      <c r="D49" s="166"/>
      <c r="E49" s="218">
        <f ca="1">SUM(I49:K49)</f>
        <v>1265.0333484286114</v>
      </c>
      <c r="F49" s="217">
        <f ca="1">SUM(L49:N49)</f>
        <v>1308.9920221391449</v>
      </c>
      <c r="G49" s="217">
        <f ca="1">SUM(O49:Q49)</f>
        <v>1378.2020855768162</v>
      </c>
      <c r="H49" s="166"/>
      <c r="I49" s="217">
        <f ca="1">I45*I46*I48</f>
        <v>416.15890442059447</v>
      </c>
      <c r="J49" s="217">
        <f t="shared" ref="J49:Q49" ca="1" si="55">J45*J46*J48</f>
        <v>431.49495784261245</v>
      </c>
      <c r="K49" s="217">
        <f t="shared" ca="1" si="55"/>
        <v>417.37948616540444</v>
      </c>
      <c r="L49" s="217">
        <f t="shared" ca="1" si="55"/>
        <v>416.81133160666747</v>
      </c>
      <c r="M49" s="217">
        <f t="shared" ca="1" si="55"/>
        <v>432.07657286236133</v>
      </c>
      <c r="N49" s="217">
        <f t="shared" ca="1" si="55"/>
        <v>460.10411767011607</v>
      </c>
      <c r="O49" s="217">
        <f t="shared" ca="1" si="55"/>
        <v>434.6764986967853</v>
      </c>
      <c r="P49" s="217">
        <f t="shared" ca="1" si="55"/>
        <v>463.49540147152925</v>
      </c>
      <c r="Q49" s="217">
        <f t="shared" ca="1" si="55"/>
        <v>480.03018540850172</v>
      </c>
      <c r="S49" s="193"/>
    </row>
    <row r="50" spans="1:19" ht="15.75" thickTop="1" x14ac:dyDescent="0.25">
      <c r="A50" s="52"/>
      <c r="B50" s="166"/>
      <c r="C50" s="166"/>
      <c r="D50" s="166"/>
      <c r="E50" s="52"/>
      <c r="F50" s="52"/>
      <c r="G50" s="52"/>
      <c r="H50" s="166"/>
      <c r="I50" s="52"/>
      <c r="J50" s="52"/>
    </row>
    <row r="51" spans="1:19" x14ac:dyDescent="0.25">
      <c r="A51" s="52"/>
      <c r="B51" s="220" t="s">
        <v>31</v>
      </c>
      <c r="C51" s="166"/>
      <c r="D51" s="166"/>
      <c r="E51" s="52"/>
      <c r="F51" s="52"/>
      <c r="G51" s="52"/>
      <c r="H51" s="166"/>
      <c r="I51" s="52"/>
      <c r="J51" s="52"/>
    </row>
    <row r="52" spans="1:19" x14ac:dyDescent="0.25">
      <c r="A52" s="52"/>
      <c r="B52" s="2" t="s">
        <v>73</v>
      </c>
      <c r="C52" s="22">
        <f ca="1">G52</f>
        <v>5</v>
      </c>
      <c r="D52" s="166"/>
      <c r="E52" s="22">
        <f ca="1">K52</f>
        <v>4</v>
      </c>
      <c r="F52" s="57">
        <f ca="1">N52</f>
        <v>5</v>
      </c>
      <c r="G52" s="57">
        <f ca="1">Q52</f>
        <v>5</v>
      </c>
      <c r="H52" s="166"/>
      <c r="I52" s="57">
        <f ca="1">SUMIF('Ent Team'!$B:$B,$B51,'Ent Team'!R:R)</f>
        <v>3</v>
      </c>
      <c r="J52" s="57">
        <f ca="1">SUMIF('Ent Team'!$B:$B,$B51,'Ent Team'!S:S)</f>
        <v>3</v>
      </c>
      <c r="K52" s="57">
        <f ca="1">SUMIF('Ent Team'!$B:$B,$B51,'Ent Team'!T:T)</f>
        <v>4</v>
      </c>
      <c r="L52" s="57">
        <f ca="1">SUMIF('Ent Team'!$B:$B,$B51,'Ent Team'!U:U)</f>
        <v>5</v>
      </c>
      <c r="M52" s="57">
        <f ca="1">SUMIF('Ent Team'!$B:$B,$B51,'Ent Team'!V:V)</f>
        <v>5</v>
      </c>
      <c r="N52" s="57">
        <f ca="1">SUMIF('Ent Team'!$B:$B,$B51,'Ent Team'!W:W)</f>
        <v>5</v>
      </c>
      <c r="O52" s="57">
        <f ca="1">SUMIF('Ent Team'!$B:$B,$B51,'Ent Team'!X:X)</f>
        <v>5</v>
      </c>
      <c r="P52" s="57">
        <f ca="1">SUMIF('Ent Team'!$B:$B,$B51,'Ent Team'!Y:Y)</f>
        <v>5</v>
      </c>
      <c r="Q52" s="57">
        <f ca="1">SUMIF('Ent Team'!$B:$B,$B51,'Ent Team'!Z:Z)</f>
        <v>5</v>
      </c>
    </row>
    <row r="53" spans="1:19" x14ac:dyDescent="0.25">
      <c r="A53" s="52"/>
      <c r="B53" s="2" t="s">
        <v>255</v>
      </c>
      <c r="C53" s="22">
        <f ca="1">AVERAGE(I53:Q53)</f>
        <v>2.7166666666666668</v>
      </c>
      <c r="D53" s="166"/>
      <c r="E53" s="22">
        <f ca="1">AVERAGE(I53:K53)</f>
        <v>2</v>
      </c>
      <c r="F53" s="57">
        <f ca="1">AVERAGE(L53:N53)</f>
        <v>2.4499999999999997</v>
      </c>
      <c r="G53" s="57">
        <f ca="1">AVERAGE(O53:Q53)</f>
        <v>3.7000000000000006</v>
      </c>
      <c r="H53" s="166"/>
      <c r="I53" s="57">
        <f ca="1">SUMIF('Ent Team'!$B:$B,$B51,'Ent Team'!AB:AB)</f>
        <v>2</v>
      </c>
      <c r="J53" s="57">
        <f ca="1">SUMIF('Ent Team'!$B:$B,$B51,'Ent Team'!AC:AC)</f>
        <v>2</v>
      </c>
      <c r="K53" s="57">
        <f ca="1">SUMIF('Ent Team'!$B:$B,$B51,'Ent Team'!AD:AD)</f>
        <v>2</v>
      </c>
      <c r="L53" s="57">
        <f ca="1">SUMIF('Ent Team'!$B:$B,$B51,'Ent Team'!AE:AE)</f>
        <v>2.25</v>
      </c>
      <c r="M53" s="57">
        <f ca="1">SUMIF('Ent Team'!$B:$B,$B51,'Ent Team'!AF:AF)</f>
        <v>2.35</v>
      </c>
      <c r="N53" s="57">
        <f ca="1">SUMIF('Ent Team'!$B:$B,$B51,'Ent Team'!AG:AG)</f>
        <v>2.75</v>
      </c>
      <c r="O53" s="57">
        <f ca="1">SUMIF('Ent Team'!$B:$B,$B51,'Ent Team'!AH:AH)</f>
        <v>3.25</v>
      </c>
      <c r="P53" s="57">
        <f ca="1">SUMIF('Ent Team'!$B:$B,$B51,'Ent Team'!AI:AI)</f>
        <v>3.7</v>
      </c>
      <c r="Q53" s="57">
        <f ca="1">SUMIF('Ent Team'!$B:$B,$B51,'Ent Team'!AJ:AJ)</f>
        <v>4.1500000000000004</v>
      </c>
    </row>
    <row r="54" spans="1:19" x14ac:dyDescent="0.25">
      <c r="A54" s="52"/>
      <c r="B54" s="2" t="s">
        <v>337</v>
      </c>
      <c r="C54" s="216">
        <f ca="1">SUM(I54:Q54)</f>
        <v>2307.7083333333335</v>
      </c>
      <c r="D54" s="166"/>
      <c r="E54" s="216">
        <f ca="1">SUM(I54:K54)</f>
        <v>575</v>
      </c>
      <c r="F54" s="190">
        <f ca="1">SUM(L54:N54)</f>
        <v>693.125</v>
      </c>
      <c r="G54" s="190">
        <f ca="1">SUM(O54:Q54)</f>
        <v>1039.5833333333335</v>
      </c>
      <c r="H54" s="166"/>
      <c r="I54" s="190">
        <f ca="1">SUMIF('Ent Team'!$B:$B,$B51,'Ent Team'!AL:AL)/1000</f>
        <v>191.66666666666669</v>
      </c>
      <c r="J54" s="190">
        <f ca="1">SUMIF('Ent Team'!$B:$B,$B51,'Ent Team'!AM:AM)/1000</f>
        <v>191.66666666666669</v>
      </c>
      <c r="K54" s="190">
        <f ca="1">SUMIF('Ent Team'!$B:$B,$B51,'Ent Team'!AN:AN)/1000</f>
        <v>191.66666666666669</v>
      </c>
      <c r="L54" s="190">
        <f ca="1">SUMIF('Ent Team'!$B:$B,$B51,'Ent Team'!AO:AO)/1000</f>
        <v>213.54166666666669</v>
      </c>
      <c r="M54" s="190">
        <f ca="1">SUMIF('Ent Team'!$B:$B,$B51,'Ent Team'!AP:AP)/1000</f>
        <v>222.29166666666669</v>
      </c>
      <c r="N54" s="190">
        <f ca="1">SUMIF('Ent Team'!$B:$B,$B51,'Ent Team'!AQ:AQ)/1000</f>
        <v>257.29166666666669</v>
      </c>
      <c r="O54" s="190">
        <f ca="1">SUMIF('Ent Team'!$B:$B,$B51,'Ent Team'!AR:AR)/1000</f>
        <v>305.20833333333337</v>
      </c>
      <c r="P54" s="190">
        <f ca="1">SUMIF('Ent Team'!$B:$B,$B51,'Ent Team'!AS:AS)/1000</f>
        <v>346.25</v>
      </c>
      <c r="Q54" s="190">
        <f ca="1">SUMIF('Ent Team'!$B:$B,$B51,'Ent Team'!AT:AT)/1000</f>
        <v>388.125</v>
      </c>
    </row>
    <row r="55" spans="1:19" x14ac:dyDescent="0.25">
      <c r="A55" s="52"/>
      <c r="B55" s="2" t="s">
        <v>338</v>
      </c>
      <c r="C55" s="28">
        <f ca="1">C56/C54</f>
        <v>0.90047298813309828</v>
      </c>
      <c r="D55" s="166"/>
      <c r="E55" s="28">
        <f t="shared" ref="E55" ca="1" si="56">E56/E54</f>
        <v>0.92278633893414463</v>
      </c>
      <c r="F55" s="193">
        <f t="shared" ref="F55" ca="1" si="57">F56/F54</f>
        <v>0.90367201036553624</v>
      </c>
      <c r="G55" s="193">
        <f t="shared" ref="G55" ca="1" si="58">G56/G54</f>
        <v>0.88599844000119266</v>
      </c>
      <c r="H55" s="166"/>
      <c r="I55" s="194">
        <f>I$83</f>
        <v>0.93695586910837592</v>
      </c>
      <c r="J55" s="194">
        <f t="shared" ref="J55:Q55" si="59">J$83</f>
        <v>0.94379014989293364</v>
      </c>
      <c r="K55" s="194">
        <f t="shared" si="59"/>
        <v>0.88761299780112402</v>
      </c>
      <c r="L55" s="194">
        <f t="shared" si="59"/>
        <v>0.89350619284639432</v>
      </c>
      <c r="M55" s="194">
        <f t="shared" si="59"/>
        <v>0.90211724651558678</v>
      </c>
      <c r="N55" s="194">
        <f t="shared" si="59"/>
        <v>0.91345249294449682</v>
      </c>
      <c r="O55" s="194">
        <f t="shared" si="59"/>
        <v>0.87662901824500394</v>
      </c>
      <c r="P55" s="194">
        <f t="shared" si="59"/>
        <v>0.88643634037108143</v>
      </c>
      <c r="Q55" s="194">
        <f t="shared" si="59"/>
        <v>0.89297558034368407</v>
      </c>
    </row>
    <row r="56" spans="1:19" x14ac:dyDescent="0.25">
      <c r="A56" s="52"/>
      <c r="B56" s="2" t="s">
        <v>416</v>
      </c>
      <c r="C56" s="216">
        <f ca="1">SUM(I56:Q56)</f>
        <v>2078.0290186563188</v>
      </c>
      <c r="D56" s="166"/>
      <c r="E56" s="216">
        <f ca="1">SUM(I56:K56)</f>
        <v>530.60214488713314</v>
      </c>
      <c r="F56" s="190">
        <f ca="1">SUM(L56:N56)</f>
        <v>626.35766218461231</v>
      </c>
      <c r="G56" s="190">
        <f ca="1">SUM(O56:Q56)</f>
        <v>921.06921158457328</v>
      </c>
      <c r="H56" s="166"/>
      <c r="I56" s="190">
        <f ca="1">I54*I55</f>
        <v>179.58320824577206</v>
      </c>
      <c r="J56" s="190">
        <f t="shared" ref="J56" ca="1" si="60">J54*J55</f>
        <v>180.89311206281229</v>
      </c>
      <c r="K56" s="190">
        <f t="shared" ref="K56" ca="1" si="61">K54*K55</f>
        <v>170.12582457854879</v>
      </c>
      <c r="L56" s="190">
        <f t="shared" ref="L56" ca="1" si="62">L54*L55</f>
        <v>190.80080159740714</v>
      </c>
      <c r="M56" s="190">
        <f t="shared" ref="M56" ca="1" si="63">M54*M55</f>
        <v>200.53314625669398</v>
      </c>
      <c r="N56" s="190">
        <f t="shared" ref="N56" ca="1" si="64">N54*N55</f>
        <v>235.02371433051118</v>
      </c>
      <c r="O56" s="190">
        <f t="shared" ref="O56" ca="1" si="65">O54*O55</f>
        <v>267.55448161019393</v>
      </c>
      <c r="P56" s="190">
        <f t="shared" ref="P56" ca="1" si="66">P54*P55</f>
        <v>306.92858285348694</v>
      </c>
      <c r="Q56" s="190">
        <f t="shared" ref="Q56" ca="1" si="67">Q54*Q55</f>
        <v>346.58614712089241</v>
      </c>
    </row>
    <row r="57" spans="1:19" x14ac:dyDescent="0.25">
      <c r="A57" s="52"/>
      <c r="B57" s="2" t="s">
        <v>74</v>
      </c>
      <c r="C57" s="28">
        <f ca="1">IFERROR(SUMPRODUCT(I54:Q54,I57:Q57)/SUM(I54:Q54),"")</f>
        <v>0.9562092624356775</v>
      </c>
      <c r="D57" s="166"/>
      <c r="E57" s="28">
        <f>AVERAGE(I57:K57)</f>
        <v>0.99299999999999999</v>
      </c>
      <c r="F57" s="193">
        <f>AVERAGE(L57:N57)</f>
        <v>0.94999999999999984</v>
      </c>
      <c r="G57" s="193">
        <f>AVERAGE(O57:Q57)</f>
        <v>0.94</v>
      </c>
      <c r="H57" s="166"/>
      <c r="I57" s="194">
        <f>J$77</f>
        <v>0.99299999999999999</v>
      </c>
      <c r="J57" s="193">
        <f>I57</f>
        <v>0.99299999999999999</v>
      </c>
      <c r="K57" s="193">
        <f>J57</f>
        <v>0.99299999999999999</v>
      </c>
      <c r="L57" s="194">
        <f>J$78</f>
        <v>0.95</v>
      </c>
      <c r="M57" s="193">
        <f>L57</f>
        <v>0.95</v>
      </c>
      <c r="N57" s="193">
        <f>M57</f>
        <v>0.95</v>
      </c>
      <c r="O57" s="194">
        <f>J$79</f>
        <v>0.94</v>
      </c>
      <c r="P57" s="193">
        <f>O57</f>
        <v>0.94</v>
      </c>
      <c r="Q57" s="193">
        <f>P57</f>
        <v>0.94</v>
      </c>
    </row>
    <row r="58" spans="1:19" ht="15.75" thickBot="1" x14ac:dyDescent="0.3">
      <c r="A58" s="52"/>
      <c r="B58" s="2" t="s">
        <v>44</v>
      </c>
      <c r="C58" s="218">
        <f ca="1">SUM(I58:Q58)</f>
        <v>1987.7327678378037</v>
      </c>
      <c r="D58" s="166"/>
      <c r="E58" s="218">
        <f ca="1">SUM(I58:K58)</f>
        <v>526.88792987292322</v>
      </c>
      <c r="F58" s="217">
        <f ca="1">SUM(L58:N58)</f>
        <v>595.03977907538172</v>
      </c>
      <c r="G58" s="217">
        <f ca="1">SUM(O58:Q58)</f>
        <v>865.8050588894987</v>
      </c>
      <c r="H58" s="166"/>
      <c r="I58" s="217">
        <f ca="1">I54*I55*I57</f>
        <v>178.32612578805166</v>
      </c>
      <c r="J58" s="217">
        <f t="shared" ref="J58" ca="1" si="68">J54*J55*J57</f>
        <v>179.62686027837262</v>
      </c>
      <c r="K58" s="217">
        <f t="shared" ref="K58" ca="1" si="69">K54*K55*K57</f>
        <v>168.93494380649895</v>
      </c>
      <c r="L58" s="217">
        <f t="shared" ref="L58" ca="1" si="70">L54*L55*L57</f>
        <v>181.26076151753679</v>
      </c>
      <c r="M58" s="217">
        <f t="shared" ref="M58" ca="1" si="71">M54*M55*M57</f>
        <v>190.50648894385927</v>
      </c>
      <c r="N58" s="217">
        <f t="shared" ref="N58" ca="1" si="72">N54*N55*N57</f>
        <v>223.2725286139856</v>
      </c>
      <c r="O58" s="217">
        <f t="shared" ref="O58" ca="1" si="73">O54*O55*O57</f>
        <v>251.50121271358228</v>
      </c>
      <c r="P58" s="217">
        <f t="shared" ref="P58" ca="1" si="74">P54*P55*P57</f>
        <v>288.5128678822777</v>
      </c>
      <c r="Q58" s="217">
        <f t="shared" ref="Q58" ca="1" si="75">Q54*Q55*Q57</f>
        <v>325.79097829363883</v>
      </c>
      <c r="S58" s="193"/>
    </row>
    <row r="59" spans="1:19" ht="15.75" thickTop="1" x14ac:dyDescent="0.25">
      <c r="A59" s="52"/>
      <c r="B59" s="166"/>
      <c r="C59" s="166"/>
      <c r="D59" s="166"/>
      <c r="E59" s="52"/>
      <c r="F59" s="52"/>
      <c r="G59" s="52"/>
      <c r="H59" s="166"/>
      <c r="I59" s="52"/>
      <c r="J59" s="52"/>
    </row>
    <row r="60" spans="1:19" x14ac:dyDescent="0.25">
      <c r="B60" s="9"/>
      <c r="C60" s="9"/>
      <c r="D60" s="9"/>
      <c r="E60" s="9"/>
      <c r="F60" s="9"/>
      <c r="G60" s="9"/>
      <c r="H60" s="9"/>
      <c r="I60" s="9"/>
      <c r="J60" s="9"/>
      <c r="K60" s="9"/>
      <c r="L60" s="9"/>
      <c r="M60" s="9"/>
      <c r="N60" s="9"/>
      <c r="O60" s="9"/>
      <c r="P60" s="9"/>
      <c r="Q60" s="9"/>
    </row>
    <row r="61" spans="1:19" x14ac:dyDescent="0.25">
      <c r="A61" s="52"/>
      <c r="B61" s="166"/>
      <c r="C61" s="166"/>
      <c r="D61" s="166"/>
      <c r="E61" s="52"/>
      <c r="F61" s="52"/>
      <c r="G61" s="52"/>
      <c r="H61" s="166"/>
      <c r="I61" s="52"/>
      <c r="J61" s="52"/>
    </row>
    <row r="62" spans="1:19" x14ac:dyDescent="0.25">
      <c r="A62" s="52"/>
      <c r="B62" s="220" t="s">
        <v>364</v>
      </c>
      <c r="C62" s="166"/>
      <c r="D62" s="166"/>
      <c r="E62" s="52"/>
      <c r="F62" s="52"/>
      <c r="G62" s="52"/>
      <c r="H62" s="166"/>
      <c r="I62" s="52"/>
      <c r="J62" s="52"/>
    </row>
    <row r="63" spans="1:19" x14ac:dyDescent="0.25">
      <c r="A63" s="52"/>
      <c r="B63" s="2" t="s">
        <v>73</v>
      </c>
      <c r="C63" s="22">
        <f ca="1">G63</f>
        <v>31</v>
      </c>
      <c r="D63" s="166"/>
      <c r="E63" s="22">
        <f ca="1">K63</f>
        <v>29</v>
      </c>
      <c r="F63" s="57">
        <f ca="1">N63</f>
        <v>31</v>
      </c>
      <c r="G63" s="57">
        <f ca="1">Q63</f>
        <v>31</v>
      </c>
      <c r="H63" s="166"/>
      <c r="I63" s="57">
        <f t="shared" ref="I63:Q63" ca="1" si="76">SUM(I7,I16,I25,I34,I43,I52)</f>
        <v>24</v>
      </c>
      <c r="J63" s="57">
        <f t="shared" ca="1" si="76"/>
        <v>24</v>
      </c>
      <c r="K63" s="57">
        <f t="shared" ca="1" si="76"/>
        <v>29</v>
      </c>
      <c r="L63" s="57">
        <f t="shared" ca="1" si="76"/>
        <v>30</v>
      </c>
      <c r="M63" s="57">
        <f t="shared" ca="1" si="76"/>
        <v>31</v>
      </c>
      <c r="N63" s="57">
        <f t="shared" ca="1" si="76"/>
        <v>31</v>
      </c>
      <c r="O63" s="57">
        <f t="shared" ca="1" si="76"/>
        <v>31</v>
      </c>
      <c r="P63" s="57">
        <f t="shared" ca="1" si="76"/>
        <v>31</v>
      </c>
      <c r="Q63" s="57">
        <f t="shared" ca="1" si="76"/>
        <v>31</v>
      </c>
    </row>
    <row r="64" spans="1:19" x14ac:dyDescent="0.25">
      <c r="A64" s="52"/>
      <c r="B64" s="2" t="s">
        <v>255</v>
      </c>
      <c r="C64" s="22">
        <f ca="1">AVERAGE(I64:Q64)</f>
        <v>20.344444444444445</v>
      </c>
      <c r="D64" s="166"/>
      <c r="E64" s="22">
        <f ca="1">AVERAGE(I64:K64)</f>
        <v>15.333333333333334</v>
      </c>
      <c r="F64" s="57">
        <f ca="1">AVERAGE(L64:N64)</f>
        <v>19.866666666666667</v>
      </c>
      <c r="G64" s="57">
        <f ca="1">AVERAGE(O64:Q64)</f>
        <v>25.833333333333332</v>
      </c>
      <c r="H64" s="166"/>
      <c r="I64" s="57">
        <f t="shared" ref="I64:Q64" ca="1" si="77">SUM(I8,I17,I26,I35,I44,I53)</f>
        <v>13.7</v>
      </c>
      <c r="J64" s="57">
        <f t="shared" ca="1" si="77"/>
        <v>15.4</v>
      </c>
      <c r="K64" s="57">
        <f t="shared" ca="1" si="77"/>
        <v>16.899999999999999</v>
      </c>
      <c r="L64" s="57">
        <f t="shared" ca="1" si="77"/>
        <v>17.95</v>
      </c>
      <c r="M64" s="57">
        <f t="shared" ca="1" si="77"/>
        <v>19.55</v>
      </c>
      <c r="N64" s="57">
        <f t="shared" ca="1" si="77"/>
        <v>22.1</v>
      </c>
      <c r="O64" s="57">
        <f t="shared" ca="1" si="77"/>
        <v>23.9</v>
      </c>
      <c r="P64" s="57">
        <f t="shared" ca="1" si="77"/>
        <v>25.999999999999996</v>
      </c>
      <c r="Q64" s="57">
        <f t="shared" ca="1" si="77"/>
        <v>27.6</v>
      </c>
    </row>
    <row r="65" spans="1:18" x14ac:dyDescent="0.25">
      <c r="A65" s="52"/>
      <c r="B65" s="2" t="s">
        <v>337</v>
      </c>
      <c r="C65" s="216">
        <f ca="1">SUM(I65:Q65)</f>
        <v>18389.583333333336</v>
      </c>
      <c r="D65" s="166"/>
      <c r="E65" s="216">
        <f ca="1">SUM(I65:K65)</f>
        <v>4650.0000000000009</v>
      </c>
      <c r="F65" s="190">
        <f ca="1">SUM(L65:N65)</f>
        <v>5972.5</v>
      </c>
      <c r="G65" s="190">
        <f ca="1">SUM(O65:Q65)</f>
        <v>7767.0833333333339</v>
      </c>
      <c r="H65" s="166"/>
      <c r="I65" s="190">
        <f t="shared" ref="I65:Q65" ca="1" si="78">SUM(I9,I18,I27,I36,I45,I54)</f>
        <v>1387.916666666667</v>
      </c>
      <c r="J65" s="190">
        <f t="shared" ca="1" si="78"/>
        <v>1556.6666666666667</v>
      </c>
      <c r="K65" s="190">
        <f t="shared" ca="1" si="78"/>
        <v>1705.416666666667</v>
      </c>
      <c r="L65" s="190">
        <f t="shared" ca="1" si="78"/>
        <v>1799.7916666666667</v>
      </c>
      <c r="M65" s="190">
        <f t="shared" ca="1" si="78"/>
        <v>1958.1250000000002</v>
      </c>
      <c r="N65" s="190">
        <f t="shared" ca="1" si="78"/>
        <v>2214.5833333333335</v>
      </c>
      <c r="O65" s="190">
        <f t="shared" ca="1" si="78"/>
        <v>2397.916666666667</v>
      </c>
      <c r="P65" s="190">
        <f t="shared" ca="1" si="78"/>
        <v>2605</v>
      </c>
      <c r="Q65" s="190">
        <f t="shared" ca="1" si="78"/>
        <v>2764.166666666667</v>
      </c>
    </row>
    <row r="66" spans="1:18" x14ac:dyDescent="0.25">
      <c r="A66" s="52"/>
      <c r="B66" s="2" t="s">
        <v>338</v>
      </c>
      <c r="C66" s="28">
        <f ca="1">C67/C65</f>
        <v>0.90053245723348807</v>
      </c>
      <c r="D66" s="166"/>
      <c r="E66" s="28">
        <f t="shared" ref="E66" ca="1" si="79">E67/E65</f>
        <v>0.92114695340501784</v>
      </c>
      <c r="F66" s="193">
        <f t="shared" ref="F66" ca="1" si="80">F67/F65</f>
        <v>0.90372540812055269</v>
      </c>
      <c r="G66" s="193">
        <f t="shared" ref="G66" ca="1" si="81">G67/G65</f>
        <v>0.88573574379056919</v>
      </c>
      <c r="H66" s="166"/>
      <c r="I66" s="194">
        <f>I$83</f>
        <v>0.93695586910837592</v>
      </c>
      <c r="J66" s="194">
        <f t="shared" ref="J66:Q66" si="82">J$83</f>
        <v>0.94379014989293364</v>
      </c>
      <c r="K66" s="194">
        <f t="shared" si="82"/>
        <v>0.88761299780112402</v>
      </c>
      <c r="L66" s="194">
        <f t="shared" si="82"/>
        <v>0.89350619284639432</v>
      </c>
      <c r="M66" s="194">
        <f t="shared" si="82"/>
        <v>0.90211724651558678</v>
      </c>
      <c r="N66" s="194">
        <f t="shared" si="82"/>
        <v>0.91345249294449682</v>
      </c>
      <c r="O66" s="194">
        <f t="shared" si="82"/>
        <v>0.87662901824500394</v>
      </c>
      <c r="P66" s="194">
        <f t="shared" si="82"/>
        <v>0.88643634037108143</v>
      </c>
      <c r="Q66" s="194">
        <f t="shared" si="82"/>
        <v>0.89297558034368407</v>
      </c>
    </row>
    <row r="67" spans="1:18" x14ac:dyDescent="0.25">
      <c r="A67" s="52"/>
      <c r="B67" s="2" t="s">
        <v>417</v>
      </c>
      <c r="C67" s="216">
        <f ca="1">SUM(I67:Q67)</f>
        <v>16560.416666666668</v>
      </c>
      <c r="D67" s="166"/>
      <c r="E67" s="216">
        <f ca="1">SUM(I67:K67)</f>
        <v>4283.3333333333339</v>
      </c>
      <c r="F67" s="190">
        <f ca="1">SUM(L67:N67)</f>
        <v>5397.5000000000009</v>
      </c>
      <c r="G67" s="190">
        <f ca="1">SUM(O67:Q67)</f>
        <v>6879.5833333333339</v>
      </c>
      <c r="H67" s="166"/>
      <c r="I67" s="190">
        <f t="shared" ref="I67:Q67" ca="1" si="83">SUM(I11,I20,I29,I38,I47,I56)</f>
        <v>1300.4166666666672</v>
      </c>
      <c r="J67" s="190">
        <f t="shared" ca="1" si="83"/>
        <v>1469.166666666667</v>
      </c>
      <c r="K67" s="190">
        <f t="shared" ca="1" si="83"/>
        <v>1513.7500000000005</v>
      </c>
      <c r="L67" s="190">
        <f t="shared" ca="1" si="83"/>
        <v>1608.1250000000002</v>
      </c>
      <c r="M67" s="190">
        <f t="shared" ca="1" si="83"/>
        <v>1766.4583333333335</v>
      </c>
      <c r="N67" s="190">
        <f t="shared" ca="1" si="83"/>
        <v>2022.916666666667</v>
      </c>
      <c r="O67" s="190">
        <f t="shared" ca="1" si="83"/>
        <v>2102.0833333333326</v>
      </c>
      <c r="P67" s="190">
        <f t="shared" ca="1" si="83"/>
        <v>2309.1666666666674</v>
      </c>
      <c r="Q67" s="190">
        <f t="shared" ca="1" si="83"/>
        <v>2468.3333333333335</v>
      </c>
    </row>
    <row r="68" spans="1:18" x14ac:dyDescent="0.25">
      <c r="A68" s="52"/>
      <c r="B68" s="2" t="s">
        <v>74</v>
      </c>
      <c r="C68" s="28">
        <f ca="1">IFERROR(SUMPRODUCT(I65:Q65,I68:Q68)/SUM(I65:Q65),"")</f>
        <v>0.95664937124730931</v>
      </c>
      <c r="D68" s="166"/>
      <c r="E68" s="28">
        <f>AVERAGE(I68:K68)</f>
        <v>0.99299999999999999</v>
      </c>
      <c r="F68" s="193">
        <f>AVERAGE(L68:N68)</f>
        <v>0.94999999999999984</v>
      </c>
      <c r="G68" s="193">
        <f>AVERAGE(O68:Q68)</f>
        <v>0.94</v>
      </c>
      <c r="H68" s="166"/>
      <c r="I68" s="194">
        <f>J$77</f>
        <v>0.99299999999999999</v>
      </c>
      <c r="J68" s="193">
        <f>I68</f>
        <v>0.99299999999999999</v>
      </c>
      <c r="K68" s="193">
        <f>J68</f>
        <v>0.99299999999999999</v>
      </c>
      <c r="L68" s="194">
        <f>J$78</f>
        <v>0.95</v>
      </c>
      <c r="M68" s="193">
        <f>L68</f>
        <v>0.95</v>
      </c>
      <c r="N68" s="193">
        <f>M68</f>
        <v>0.95</v>
      </c>
      <c r="O68" s="194">
        <f>J$79</f>
        <v>0.94</v>
      </c>
      <c r="P68" s="193">
        <f>O68</f>
        <v>0.94</v>
      </c>
      <c r="Q68" s="193">
        <f>P68</f>
        <v>0.94</v>
      </c>
    </row>
    <row r="69" spans="1:18" ht="15.75" thickBot="1" x14ac:dyDescent="0.3">
      <c r="A69" s="52"/>
      <c r="B69" s="2" t="s">
        <v>44</v>
      </c>
      <c r="C69" s="218">
        <f ca="1">SUM(I69:Q69)</f>
        <v>15847.783333333335</v>
      </c>
      <c r="D69" s="166"/>
      <c r="E69" s="218">
        <f ca="1">SUM(I69:K69)</f>
        <v>4253.3500000000013</v>
      </c>
      <c r="F69" s="217">
        <f ca="1">SUM(L69:N69)</f>
        <v>5127.625</v>
      </c>
      <c r="G69" s="217">
        <f ca="1">SUM(O69:Q69)</f>
        <v>6466.8083333333334</v>
      </c>
      <c r="H69" s="166"/>
      <c r="I69" s="217">
        <f t="shared" ref="I69:Q69" ca="1" si="84">SUM(I13,I22,I31,I40,I49,I58)</f>
        <v>1291.3137500000007</v>
      </c>
      <c r="J69" s="217">
        <f t="shared" ca="1" si="84"/>
        <v>1458.8824999999999</v>
      </c>
      <c r="K69" s="217">
        <f t="shared" ca="1" si="84"/>
        <v>1503.1537500000004</v>
      </c>
      <c r="L69" s="217">
        <f t="shared" ca="1" si="84"/>
        <v>1527.71875</v>
      </c>
      <c r="M69" s="217">
        <f t="shared" ca="1" si="84"/>
        <v>1678.1354166666667</v>
      </c>
      <c r="N69" s="217">
        <f t="shared" ca="1" si="84"/>
        <v>1921.7708333333333</v>
      </c>
      <c r="O69" s="217">
        <f t="shared" ca="1" si="84"/>
        <v>1975.9583333333326</v>
      </c>
      <c r="P69" s="217">
        <f t="shared" ca="1" si="84"/>
        <v>2170.6166666666672</v>
      </c>
      <c r="Q69" s="217">
        <f t="shared" ca="1" si="84"/>
        <v>2320.2333333333336</v>
      </c>
    </row>
    <row r="70" spans="1:18" ht="15.75" thickTop="1" x14ac:dyDescent="0.25">
      <c r="A70" s="52"/>
      <c r="B70" s="166"/>
      <c r="C70" s="166"/>
      <c r="D70" s="166"/>
      <c r="H70" s="166"/>
    </row>
    <row r="71" spans="1:18" x14ac:dyDescent="0.25">
      <c r="A71" s="52"/>
      <c r="C71" s="166"/>
      <c r="D71" s="166"/>
      <c r="E71" s="52"/>
      <c r="F71" s="52"/>
      <c r="H71" s="166"/>
      <c r="I71" s="221">
        <f ca="1">I69/I68-'FY22 QoS'!AL306/1000</f>
        <v>0</v>
      </c>
      <c r="J71" s="221">
        <f ca="1">J69/J68-'FY22 QoS'!AM306/1000</f>
        <v>0</v>
      </c>
      <c r="K71" s="221">
        <f ca="1">K69/K68-'FY22 QoS'!AN306/1000</f>
        <v>0</v>
      </c>
      <c r="L71" s="221">
        <f ca="1">L69/L68-'FY22 QoS'!AO306/1000</f>
        <v>0</v>
      </c>
      <c r="M71" s="221">
        <f ca="1">M69/M68-'FY22 QoS'!AP306/1000</f>
        <v>0</v>
      </c>
      <c r="N71" s="221">
        <f ca="1">N69/N68-'FY22 QoS'!AQ306/1000</f>
        <v>0</v>
      </c>
      <c r="O71" s="221">
        <f ca="1">O69/O68-'FY22 QoS'!AR306/1000</f>
        <v>0</v>
      </c>
      <c r="P71" s="221">
        <f ca="1">P69/P68-'FY22 QoS'!AS306/1000</f>
        <v>0</v>
      </c>
      <c r="Q71" s="221">
        <f ca="1">Q69/Q68-'FY22 QoS'!AT306/1000</f>
        <v>0</v>
      </c>
      <c r="R71" s="222" t="s">
        <v>358</v>
      </c>
    </row>
    <row r="72" spans="1:18" outlineLevel="1" x14ac:dyDescent="0.25">
      <c r="A72" s="52"/>
      <c r="B72" s="52"/>
      <c r="C72" s="52"/>
      <c r="D72" s="52"/>
      <c r="E72" s="52"/>
      <c r="F72" s="52"/>
      <c r="G72" s="52"/>
      <c r="H72" s="52"/>
      <c r="I72" s="52"/>
      <c r="J72" s="52"/>
    </row>
    <row r="73" spans="1:18" outlineLevel="1" x14ac:dyDescent="0.25"/>
    <row r="74" spans="1:18" outlineLevel="1" x14ac:dyDescent="0.25">
      <c r="B74" s="9" t="s">
        <v>47</v>
      </c>
      <c r="C74" s="9"/>
      <c r="D74" s="9"/>
      <c r="E74" s="9"/>
      <c r="F74" s="9"/>
      <c r="G74" s="9"/>
      <c r="H74" s="9"/>
      <c r="I74" s="9"/>
      <c r="J74" s="9"/>
      <c r="K74" s="9"/>
      <c r="L74" s="9"/>
      <c r="M74" s="9"/>
      <c r="N74" s="9"/>
      <c r="O74" s="9"/>
      <c r="P74" s="9"/>
      <c r="Q74" s="9"/>
    </row>
    <row r="75" spans="1:18" outlineLevel="1" x14ac:dyDescent="0.25">
      <c r="I75" s="12"/>
      <c r="J75" s="10" t="s">
        <v>48</v>
      </c>
      <c r="K75" s="10" t="s">
        <v>36</v>
      </c>
      <c r="L75" s="10" t="s">
        <v>30</v>
      </c>
      <c r="M75" s="10" t="s">
        <v>23</v>
      </c>
      <c r="N75" s="11" t="s">
        <v>49</v>
      </c>
      <c r="O75" s="11" t="s">
        <v>50</v>
      </c>
    </row>
    <row r="76" spans="1:18" outlineLevel="1" x14ac:dyDescent="0.25">
      <c r="B76" s="5" t="s">
        <v>51</v>
      </c>
      <c r="C76" s="13" t="s">
        <v>23</v>
      </c>
      <c r="I76" s="10" t="s">
        <v>60</v>
      </c>
      <c r="J76" s="329">
        <f>INDEX($K76:$O76,1,MATCH($C$76,$K$75:$O$75,))</f>
        <v>0.93624991671763669</v>
      </c>
      <c r="K76" s="329">
        <f>Targets!D51</f>
        <v>0.82925000000000004</v>
      </c>
      <c r="L76" s="329">
        <f>Targets!D52</f>
        <v>0.82924965662540095</v>
      </c>
      <c r="M76" s="329">
        <f>Targets!D53</f>
        <v>0.93624991671763669</v>
      </c>
      <c r="N76" s="329">
        <f>Targets!D54</f>
        <v>0.93625000000000003</v>
      </c>
      <c r="O76" s="329">
        <f>N76</f>
        <v>0.93625000000000003</v>
      </c>
    </row>
    <row r="77" spans="1:18" outlineLevel="1" x14ac:dyDescent="0.25">
      <c r="I77" s="10" t="s">
        <v>62</v>
      </c>
      <c r="J77" s="329">
        <f>INDEX($K77:$O77,1,MATCH($C$76,$K$75:$O$75,))</f>
        <v>0.99299999999999999</v>
      </c>
      <c r="K77" s="329">
        <f>Targets!E51</f>
        <v>0.92020000000000002</v>
      </c>
      <c r="L77" s="329">
        <f>Targets!E52</f>
        <v>0.9201998972346036</v>
      </c>
      <c r="M77" s="307">
        <v>0.99299999999999999</v>
      </c>
      <c r="N77" s="329">
        <f>Targets!E54</f>
        <v>0.96299999999999997</v>
      </c>
      <c r="O77" s="329">
        <f>N77</f>
        <v>0.96299999999999997</v>
      </c>
    </row>
    <row r="78" spans="1:18" outlineLevel="1" x14ac:dyDescent="0.25">
      <c r="I78" s="10" t="s">
        <v>64</v>
      </c>
      <c r="J78" s="329">
        <f>INDEX($K78:$O78,1,MATCH($C$76,$K$75:$O$75,))</f>
        <v>0.95</v>
      </c>
      <c r="K78" s="329">
        <f>Targets!F51</f>
        <v>0.83460000000000012</v>
      </c>
      <c r="L78" s="329">
        <f>Targets!F52</f>
        <v>0.83460007554223681</v>
      </c>
      <c r="M78" s="307">
        <v>0.95</v>
      </c>
      <c r="N78" s="329">
        <f>Targets!F54</f>
        <v>0.9416000000000001</v>
      </c>
      <c r="O78" s="329">
        <f>N78</f>
        <v>0.9416000000000001</v>
      </c>
    </row>
    <row r="79" spans="1:18" outlineLevel="1" x14ac:dyDescent="0.25">
      <c r="I79" s="10" t="s">
        <v>66</v>
      </c>
      <c r="J79" s="329">
        <f>INDEX($K79:$O79,1,MATCH($C$76,$K$75:$O$75,))</f>
        <v>0.94</v>
      </c>
      <c r="K79" s="329">
        <f>Targets!G51</f>
        <v>0.97370000000000001</v>
      </c>
      <c r="L79" s="329">
        <f>Targets!G52</f>
        <v>0.97370015477053928</v>
      </c>
      <c r="M79" s="307">
        <v>0.94</v>
      </c>
      <c r="N79" s="329">
        <f>Targets!G54</f>
        <v>0.9736999999999999</v>
      </c>
      <c r="O79" s="329">
        <f>N79</f>
        <v>0.9736999999999999</v>
      </c>
    </row>
    <row r="80" spans="1:18" outlineLevel="1" x14ac:dyDescent="0.25"/>
    <row r="81" spans="5:17" outlineLevel="1" x14ac:dyDescent="0.25"/>
    <row r="82" spans="5:17" outlineLevel="1" x14ac:dyDescent="0.25">
      <c r="I82" s="169">
        <v>44317</v>
      </c>
      <c r="J82" s="169">
        <v>44348</v>
      </c>
      <c r="K82" s="169">
        <v>44378</v>
      </c>
      <c r="L82" s="29">
        <v>44409</v>
      </c>
      <c r="M82" s="29">
        <v>44440</v>
      </c>
      <c r="N82" s="29">
        <v>44470</v>
      </c>
      <c r="O82" s="169">
        <v>44501</v>
      </c>
      <c r="P82" s="169">
        <v>44531</v>
      </c>
      <c r="Q82" s="169">
        <v>44562</v>
      </c>
    </row>
    <row r="83" spans="5:17" outlineLevel="1" x14ac:dyDescent="0.25">
      <c r="G83" s="10" t="s">
        <v>48</v>
      </c>
      <c r="I83" s="14">
        <f>INDEX(I$84:I$88,MATCH($C$76,$G$84:$G$88,0))</f>
        <v>0.93695586910837592</v>
      </c>
      <c r="J83" s="14">
        <f t="shared" ref="J83:Q83" si="85">INDEX(J$84:J$88,MATCH($C$76,$G$84:$G$88,0))</f>
        <v>0.94379014989293364</v>
      </c>
      <c r="K83" s="14">
        <f t="shared" si="85"/>
        <v>0.88761299780112402</v>
      </c>
      <c r="L83" s="14">
        <f t="shared" si="85"/>
        <v>0.89350619284639432</v>
      </c>
      <c r="M83" s="14">
        <f t="shared" si="85"/>
        <v>0.90211724651558678</v>
      </c>
      <c r="N83" s="14">
        <f t="shared" si="85"/>
        <v>0.91345249294449682</v>
      </c>
      <c r="O83" s="14">
        <f t="shared" si="85"/>
        <v>0.87662901824500394</v>
      </c>
      <c r="P83" s="14">
        <f t="shared" si="85"/>
        <v>0.88643634037108143</v>
      </c>
      <c r="Q83" s="14">
        <f t="shared" si="85"/>
        <v>0.89297558034368407</v>
      </c>
    </row>
    <row r="84" spans="5:17" outlineLevel="1" x14ac:dyDescent="0.25">
      <c r="G84" s="10" t="s">
        <v>36</v>
      </c>
      <c r="I84" s="15">
        <f>'FY22 QoS'!AL312</f>
        <v>1</v>
      </c>
      <c r="J84" s="15">
        <f>'FY22 QoS'!AM312</f>
        <v>1</v>
      </c>
      <c r="K84" s="15">
        <f>'FY22 QoS'!AN312</f>
        <v>1</v>
      </c>
      <c r="L84" s="15">
        <f>'FY22 QoS'!AO312</f>
        <v>1</v>
      </c>
      <c r="M84" s="15">
        <f>'FY22 QoS'!AP312</f>
        <v>0.95313232307451956</v>
      </c>
      <c r="N84" s="15">
        <f>'FY22 QoS'!AQ312</f>
        <v>0.91703539823008851</v>
      </c>
      <c r="O84" s="15">
        <f>'FY22 QoS'!AR312</f>
        <v>0.92398327632079047</v>
      </c>
      <c r="P84" s="15">
        <f>'FY22 QoS'!AS312</f>
        <v>0.93065187239944513</v>
      </c>
      <c r="Q84" s="15">
        <f>'FY22 QoS'!AT312</f>
        <v>0.9035679845708775</v>
      </c>
    </row>
    <row r="85" spans="5:17" outlineLevel="1" x14ac:dyDescent="0.25">
      <c r="E85" s="164"/>
      <c r="F85" s="164"/>
      <c r="G85" s="10" t="s">
        <v>30</v>
      </c>
      <c r="I85" s="15">
        <f>'FY22 QoS'!AL311</f>
        <v>0.93272171253822644</v>
      </c>
      <c r="J85" s="15">
        <f>'FY22 QoS'!AM311</f>
        <v>0.94086021505376338</v>
      </c>
      <c r="K85" s="15">
        <f>'FY22 QoS'!AN311</f>
        <v>0.89791183294663568</v>
      </c>
      <c r="L85" s="15">
        <f>'FY22 QoS'!AO311</f>
        <v>0.91439688715953316</v>
      </c>
      <c r="M85" s="15">
        <f>'FY22 QoS'!AP311</f>
        <v>0.92561284868977167</v>
      </c>
      <c r="N85" s="15">
        <f>'FY22 QoS'!AQ311</f>
        <v>0.90163934426229497</v>
      </c>
      <c r="O85" s="15">
        <f>'FY22 QoS'!AR311</f>
        <v>0.90820584144645322</v>
      </c>
      <c r="P85" s="15">
        <f>'FY22 QoS'!AS311</f>
        <v>0.88172043010752699</v>
      </c>
      <c r="Q85" s="15">
        <f>'FY22 QoS'!AT311</f>
        <v>0.88556566970091033</v>
      </c>
    </row>
    <row r="86" spans="5:17" outlineLevel="1" x14ac:dyDescent="0.25">
      <c r="E86" s="219"/>
      <c r="F86" s="219"/>
      <c r="G86" s="10" t="s">
        <v>23</v>
      </c>
      <c r="I86" s="15">
        <f>'FY22 QoS'!AL313</f>
        <v>0.93695586910837592</v>
      </c>
      <c r="J86" s="15">
        <f>'FY22 QoS'!AM313</f>
        <v>0.94379014989293364</v>
      </c>
      <c r="K86" s="15">
        <f>'FY22 QoS'!AN313</f>
        <v>0.88761299780112402</v>
      </c>
      <c r="L86" s="310">
        <f>'FY22 QoS'!AO313</f>
        <v>0.89350619284639432</v>
      </c>
      <c r="M86" s="310">
        <f>'FY22 QoS'!AP313</f>
        <v>0.90211724651558678</v>
      </c>
      <c r="N86" s="310">
        <f>'FY22 QoS'!AQ313</f>
        <v>0.91345249294449682</v>
      </c>
      <c r="O86" s="310">
        <f>'FY22 QoS'!AR313</f>
        <v>0.87662901824500394</v>
      </c>
      <c r="P86" s="310">
        <f>'FY22 QoS'!AS313</f>
        <v>0.88643634037108143</v>
      </c>
      <c r="Q86" s="310">
        <f>'FY22 QoS'!AT313</f>
        <v>0.89297558034368407</v>
      </c>
    </row>
    <row r="87" spans="5:17" outlineLevel="1" x14ac:dyDescent="0.25">
      <c r="G87" s="10" t="s">
        <v>49</v>
      </c>
      <c r="I87" s="15">
        <f>'FY22 QoS'!AL314</f>
        <v>1</v>
      </c>
      <c r="J87" s="15">
        <f>'FY22 QoS'!AM314</f>
        <v>1</v>
      </c>
      <c r="K87" s="15">
        <f>'FY22 QoS'!AN314</f>
        <v>1</v>
      </c>
      <c r="L87" s="15">
        <f>'FY22 QoS'!AO314</f>
        <v>0.93930635838150289</v>
      </c>
      <c r="M87" s="15">
        <f>'FY22 QoS'!AP314</f>
        <v>0.94502617801047117</v>
      </c>
      <c r="N87" s="15">
        <f>'FY22 QoS'!AQ314</f>
        <v>0.94789081885856075</v>
      </c>
      <c r="O87" s="15">
        <f>'FY22 QoS'!AR314</f>
        <v>0.95047169811320753</v>
      </c>
      <c r="P87" s="15">
        <f>'FY22 QoS'!AS314</f>
        <v>0.95047169811320753</v>
      </c>
      <c r="Q87" s="15">
        <f>'FY22 QoS'!AT314</f>
        <v>0.95280898876404496</v>
      </c>
    </row>
    <row r="88" spans="5:17" outlineLevel="1" x14ac:dyDescent="0.25">
      <c r="G88" s="10" t="s">
        <v>50</v>
      </c>
      <c r="I88" s="15">
        <f>I87</f>
        <v>1</v>
      </c>
      <c r="J88" s="15">
        <f t="shared" ref="J88:Q88" si="86">J87</f>
        <v>1</v>
      </c>
      <c r="K88" s="15">
        <f t="shared" si="86"/>
        <v>1</v>
      </c>
      <c r="L88" s="15">
        <f t="shared" si="86"/>
        <v>0.93930635838150289</v>
      </c>
      <c r="M88" s="15">
        <f t="shared" si="86"/>
        <v>0.94502617801047117</v>
      </c>
      <c r="N88" s="15">
        <f t="shared" si="86"/>
        <v>0.94789081885856075</v>
      </c>
      <c r="O88" s="15">
        <f t="shared" si="86"/>
        <v>0.95047169811320753</v>
      </c>
      <c r="P88" s="15">
        <f t="shared" si="86"/>
        <v>0.95047169811320753</v>
      </c>
      <c r="Q88" s="15">
        <f t="shared" si="86"/>
        <v>0.95280898876404496</v>
      </c>
    </row>
    <row r="92" spans="5:17" x14ac:dyDescent="0.25">
      <c r="G92" s="55"/>
      <c r="H92" s="53"/>
      <c r="I92" s="53"/>
      <c r="J92" s="53"/>
    </row>
    <row r="93" spans="5:17" x14ac:dyDescent="0.25">
      <c r="G93" s="55"/>
      <c r="H93" s="53"/>
      <c r="I93" s="53"/>
      <c r="J93" s="53"/>
    </row>
    <row r="94" spans="5:17" x14ac:dyDescent="0.25">
      <c r="G94" s="55"/>
      <c r="H94" s="53"/>
      <c r="I94" s="53"/>
      <c r="J94" s="53"/>
    </row>
    <row r="95" spans="5:17" x14ac:dyDescent="0.25">
      <c r="G95" s="55"/>
      <c r="H95" s="53"/>
      <c r="I95" s="53"/>
      <c r="J95" s="53"/>
    </row>
  </sheetData>
  <dataValidations disablePrompts="1" count="1">
    <dataValidation type="list" allowBlank="1" showInputMessage="1" showErrorMessage="1" sqref="C76" xr:uid="{5DB4C90F-639B-47C6-9403-8403027024A6}">
      <formula1>$K$75:$O$75</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8B87C-4949-43E1-86BF-F22368DE8BA6}">
  <dimension ref="A2:S77"/>
  <sheetViews>
    <sheetView showGridLines="0" zoomScale="85" zoomScaleNormal="85" workbookViewId="0">
      <pane xSplit="3" topLeftCell="D1" activePane="topRight" state="frozen"/>
      <selection pane="topRight" activeCell="T30" sqref="T30"/>
    </sheetView>
  </sheetViews>
  <sheetFormatPr defaultColWidth="8.85546875" defaultRowHeight="15" outlineLevelRow="1" x14ac:dyDescent="0.25"/>
  <cols>
    <col min="2" max="2" width="17.28515625" bestFit="1" customWidth="1"/>
    <col min="3" max="3" width="13.28515625" customWidth="1"/>
    <col min="4" max="4" width="3.85546875" customWidth="1"/>
    <col min="5" max="7" width="13.28515625" customWidth="1"/>
    <col min="8" max="8" width="3.85546875" customWidth="1"/>
    <col min="9" max="17" width="13.28515625" customWidth="1"/>
  </cols>
  <sheetData>
    <row r="2" spans="1:19" x14ac:dyDescent="0.25">
      <c r="B2" s="9" t="s">
        <v>366</v>
      </c>
      <c r="C2" s="9"/>
      <c r="D2" s="9"/>
      <c r="E2" s="9"/>
      <c r="F2" s="9"/>
      <c r="G2" s="9"/>
      <c r="H2" s="9"/>
      <c r="I2" s="9"/>
      <c r="J2" s="9"/>
      <c r="K2" s="9"/>
      <c r="L2" s="9"/>
      <c r="M2" s="9"/>
      <c r="N2" s="9"/>
      <c r="O2" s="9"/>
      <c r="P2" s="9"/>
      <c r="Q2" s="9"/>
    </row>
    <row r="4" spans="1:19" x14ac:dyDescent="0.25">
      <c r="E4" s="23"/>
      <c r="F4" s="7"/>
      <c r="G4" s="23"/>
      <c r="I4" s="23" t="s">
        <v>69</v>
      </c>
      <c r="J4" s="23"/>
      <c r="K4" s="23"/>
      <c r="L4" s="7" t="s">
        <v>70</v>
      </c>
      <c r="M4" s="7"/>
      <c r="N4" s="7"/>
      <c r="O4" s="23" t="s">
        <v>71</v>
      </c>
      <c r="P4" s="23"/>
      <c r="Q4" s="23"/>
    </row>
    <row r="5" spans="1:19" x14ac:dyDescent="0.25">
      <c r="C5" s="29" t="s">
        <v>357</v>
      </c>
      <c r="E5" s="169" t="s">
        <v>42</v>
      </c>
      <c r="F5" s="29" t="s">
        <v>41</v>
      </c>
      <c r="G5" s="169" t="s">
        <v>40</v>
      </c>
      <c r="I5" s="169">
        <v>44317</v>
      </c>
      <c r="J5" s="169">
        <v>44348</v>
      </c>
      <c r="K5" s="169">
        <v>44378</v>
      </c>
      <c r="L5" s="29">
        <v>44409</v>
      </c>
      <c r="M5" s="29">
        <v>44440</v>
      </c>
      <c r="N5" s="29">
        <v>44470</v>
      </c>
      <c r="O5" s="169">
        <v>44501</v>
      </c>
      <c r="P5" s="169">
        <v>44531</v>
      </c>
      <c r="Q5" s="169">
        <v>44562</v>
      </c>
    </row>
    <row r="6" spans="1:19" s="167" customFormat="1" x14ac:dyDescent="0.25">
      <c r="A6" s="166"/>
      <c r="B6" s="220" t="s">
        <v>15</v>
      </c>
      <c r="C6" s="166"/>
      <c r="D6" s="166"/>
      <c r="H6" s="166"/>
    </row>
    <row r="7" spans="1:19" x14ac:dyDescent="0.25">
      <c r="A7" s="52"/>
      <c r="B7" s="2" t="s">
        <v>73</v>
      </c>
      <c r="C7" s="22">
        <f ca="1">G7</f>
        <v>6</v>
      </c>
      <c r="D7" s="166"/>
      <c r="E7" s="22">
        <f ca="1">K7</f>
        <v>6</v>
      </c>
      <c r="F7" s="57">
        <f ca="1">N7</f>
        <v>6</v>
      </c>
      <c r="G7" s="57">
        <f ca="1">Q7</f>
        <v>6</v>
      </c>
      <c r="H7" s="166"/>
      <c r="I7" s="57">
        <f ca="1">SUMIF('SS Team'!$B:$B,$B6,'SS Team'!R:R)</f>
        <v>6</v>
      </c>
      <c r="J7" s="57">
        <f ca="1">SUMIF('SS Team'!$B:$B,$B6,'SS Team'!S:S)</f>
        <v>6</v>
      </c>
      <c r="K7" s="57">
        <f ca="1">SUMIF('SS Team'!$B:$B,$B6,'SS Team'!T:T)</f>
        <v>6</v>
      </c>
      <c r="L7" s="57">
        <f ca="1">SUMIF('SS Team'!$B:$B,$B6,'SS Team'!U:U)</f>
        <v>6</v>
      </c>
      <c r="M7" s="57">
        <f ca="1">SUMIF('SS Team'!$B:$B,$B6,'SS Team'!V:V)</f>
        <v>6</v>
      </c>
      <c r="N7" s="57">
        <f ca="1">SUMIF('SS Team'!$B:$B,$B6,'SS Team'!W:W)</f>
        <v>6</v>
      </c>
      <c r="O7" s="57">
        <f ca="1">SUMIF('SS Team'!$B:$B,$B6,'SS Team'!X:X)</f>
        <v>6</v>
      </c>
      <c r="P7" s="57">
        <f ca="1">SUMIF('SS Team'!$B:$B,$B6,'SS Team'!Y:Y)</f>
        <v>6</v>
      </c>
      <c r="Q7" s="57">
        <f ca="1">SUMIF('SS Team'!$B:$B,$B6,'SS Team'!Z:Z)</f>
        <v>6</v>
      </c>
    </row>
    <row r="8" spans="1:19" x14ac:dyDescent="0.25">
      <c r="A8" s="52"/>
      <c r="B8" s="2" t="s">
        <v>255</v>
      </c>
      <c r="C8" s="22">
        <f ca="1">AVERAGE(I8:Q8)</f>
        <v>5.6111111111111107</v>
      </c>
      <c r="D8" s="166"/>
      <c r="E8" s="22">
        <f ca="1">AVERAGE(I8:K8)</f>
        <v>4.833333333333333</v>
      </c>
      <c r="F8" s="57">
        <f ca="1">AVERAGE(L8:N8)</f>
        <v>6</v>
      </c>
      <c r="G8" s="57">
        <f ca="1">AVERAGE(O8:Q8)</f>
        <v>6</v>
      </c>
      <c r="H8" s="166"/>
      <c r="I8" s="57">
        <f ca="1">SUMIF('SS Team'!$B:$B,$B6,'SS Team'!AB:AB)</f>
        <v>4.5</v>
      </c>
      <c r="J8" s="57">
        <f ca="1">SUMIF('SS Team'!$B:$B,$B6,'SS Team'!AC:AC)</f>
        <v>4.5</v>
      </c>
      <c r="K8" s="57">
        <f ca="1">SUMIF('SS Team'!$B:$B,$B6,'SS Team'!AD:AD)</f>
        <v>5.5</v>
      </c>
      <c r="L8" s="57">
        <f ca="1">SUMIF('SS Team'!$B:$B,$B6,'SS Team'!AE:AE)</f>
        <v>6</v>
      </c>
      <c r="M8" s="57">
        <f ca="1">SUMIF('SS Team'!$B:$B,$B6,'SS Team'!AF:AF)</f>
        <v>6</v>
      </c>
      <c r="N8" s="57">
        <f ca="1">SUMIF('SS Team'!$B:$B,$B6,'SS Team'!AG:AG)</f>
        <v>6</v>
      </c>
      <c r="O8" s="57">
        <f ca="1">SUMIF('SS Team'!$B:$B,$B6,'SS Team'!AH:AH)</f>
        <v>6</v>
      </c>
      <c r="P8" s="57">
        <f ca="1">SUMIF('SS Team'!$B:$B,$B6,'SS Team'!AI:AI)</f>
        <v>6</v>
      </c>
      <c r="Q8" s="57">
        <f ca="1">SUMIF('SS Team'!$B:$B,$B6,'SS Team'!AJ:AJ)</f>
        <v>6</v>
      </c>
    </row>
    <row r="9" spans="1:19" x14ac:dyDescent="0.25">
      <c r="A9" s="52"/>
      <c r="B9" s="2" t="s">
        <v>337</v>
      </c>
      <c r="C9" s="216">
        <f ca="1">SUM(I9:Q9)</f>
        <v>1827.5000000000002</v>
      </c>
      <c r="D9" s="166"/>
      <c r="E9" s="216">
        <f ca="1">SUM(I9:K9)</f>
        <v>527.5</v>
      </c>
      <c r="F9" s="190">
        <f ca="1">SUM(L9:N9)</f>
        <v>650</v>
      </c>
      <c r="G9" s="190">
        <f ca="1">SUM(O9:Q9)</f>
        <v>650</v>
      </c>
      <c r="H9" s="166"/>
      <c r="I9" s="190">
        <f ca="1">SUMIF('SS Team'!$B:$B,$B6,'SS Team'!AL:AL)/1000</f>
        <v>164.16666666666666</v>
      </c>
      <c r="J9" s="190">
        <f ca="1">SUMIF('SS Team'!$B:$B,$B6,'SS Team'!AM:AM)/1000</f>
        <v>164.16666666666666</v>
      </c>
      <c r="K9" s="190">
        <f ca="1">SUMIF('SS Team'!$B:$B,$B6,'SS Team'!AN:AN)/1000</f>
        <v>199.16666666666666</v>
      </c>
      <c r="L9" s="190">
        <f ca="1">SUMIF('SS Team'!$B:$B,$B6,'SS Team'!AO:AO)/1000</f>
        <v>216.66666666666666</v>
      </c>
      <c r="M9" s="190">
        <f ca="1">SUMIF('SS Team'!$B:$B,$B6,'SS Team'!AP:AP)/1000</f>
        <v>216.66666666666666</v>
      </c>
      <c r="N9" s="190">
        <f ca="1">SUMIF('SS Team'!$B:$B,$B6,'SS Team'!AQ:AQ)/1000</f>
        <v>216.66666666666666</v>
      </c>
      <c r="O9" s="190">
        <f ca="1">SUMIF('SS Team'!$B:$B,$B6,'SS Team'!AR:AR)/1000</f>
        <v>216.66666666666666</v>
      </c>
      <c r="P9" s="190">
        <f ca="1">SUMIF('SS Team'!$B:$B,$B6,'SS Team'!AS:AS)/1000</f>
        <v>216.66666666666666</v>
      </c>
      <c r="Q9" s="190">
        <f ca="1">SUMIF('SS Team'!$B:$B,$B6,'SS Team'!AT:AT)/1000</f>
        <v>216.66666666666666</v>
      </c>
      <c r="S9" s="216"/>
    </row>
    <row r="10" spans="1:19" x14ac:dyDescent="0.25">
      <c r="A10" s="52"/>
      <c r="B10" s="2" t="s">
        <v>338</v>
      </c>
      <c r="C10" s="28">
        <f ca="1">IFERROR(C11/C9,"")</f>
        <v>0.96276958160631931</v>
      </c>
      <c r="D10" s="166"/>
      <c r="E10" s="28">
        <f t="shared" ref="E10:G10" ca="1" si="0">IFERROR(E11/E9,"")</f>
        <v>1</v>
      </c>
      <c r="F10" s="193">
        <f t="shared" ca="1" si="0"/>
        <v>0.94407445175017823</v>
      </c>
      <c r="G10" s="193">
        <f t="shared" ca="1" si="0"/>
        <v>0.95125079499682008</v>
      </c>
      <c r="H10" s="166"/>
      <c r="I10" s="194">
        <f>I$65</f>
        <v>1</v>
      </c>
      <c r="J10" s="194">
        <f t="shared" ref="J10:Q10" si="1">J$65</f>
        <v>1</v>
      </c>
      <c r="K10" s="194">
        <f t="shared" si="1"/>
        <v>1</v>
      </c>
      <c r="L10" s="194">
        <f t="shared" si="1"/>
        <v>0.93930635838150289</v>
      </c>
      <c r="M10" s="194">
        <f t="shared" si="1"/>
        <v>0.94502617801047117</v>
      </c>
      <c r="N10" s="194">
        <f t="shared" si="1"/>
        <v>0.94789081885856075</v>
      </c>
      <c r="O10" s="194">
        <f t="shared" si="1"/>
        <v>0.95047169811320753</v>
      </c>
      <c r="P10" s="194">
        <f t="shared" si="1"/>
        <v>0.95047169811320753</v>
      </c>
      <c r="Q10" s="194">
        <f t="shared" si="1"/>
        <v>0.95280898876404496</v>
      </c>
    </row>
    <row r="11" spans="1:19" x14ac:dyDescent="0.25">
      <c r="A11" s="52"/>
      <c r="B11" s="2" t="s">
        <v>416</v>
      </c>
      <c r="C11" s="216">
        <f ca="1">SUM(I11:Q11)</f>
        <v>1759.4614103855488</v>
      </c>
      <c r="D11" s="166"/>
      <c r="E11" s="216">
        <f ca="1">SUM(I11:K11)</f>
        <v>527.5</v>
      </c>
      <c r="F11" s="190">
        <f ca="1">SUM(L11:N11)</f>
        <v>613.64839363761587</v>
      </c>
      <c r="G11" s="190">
        <f ca="1">SUM(O11:Q11)</f>
        <v>618.31301674793303</v>
      </c>
      <c r="H11" s="166"/>
      <c r="I11" s="190">
        <f ca="1">I9*I10</f>
        <v>164.16666666666666</v>
      </c>
      <c r="J11" s="190">
        <f t="shared" ref="J11:Q11" ca="1" si="2">J9*J10</f>
        <v>164.16666666666666</v>
      </c>
      <c r="K11" s="190">
        <f t="shared" ca="1" si="2"/>
        <v>199.16666666666666</v>
      </c>
      <c r="L11" s="190">
        <f t="shared" ca="1" si="2"/>
        <v>203.51637764932562</v>
      </c>
      <c r="M11" s="190">
        <f t="shared" ca="1" si="2"/>
        <v>204.75567190226874</v>
      </c>
      <c r="N11" s="190">
        <f t="shared" ca="1" si="2"/>
        <v>205.37634408602148</v>
      </c>
      <c r="O11" s="190">
        <f t="shared" ca="1" si="2"/>
        <v>205.93553459119497</v>
      </c>
      <c r="P11" s="190">
        <f t="shared" ca="1" si="2"/>
        <v>205.93553459119497</v>
      </c>
      <c r="Q11" s="190">
        <f t="shared" ca="1" si="2"/>
        <v>206.44194756554307</v>
      </c>
    </row>
    <row r="12" spans="1:19" x14ac:dyDescent="0.25">
      <c r="A12" s="52"/>
      <c r="B12" s="2" t="s">
        <v>74</v>
      </c>
      <c r="C12" s="28">
        <f ca="1">IFERROR(SUMPRODUCT(I9:Q9,I12:Q12)/SUM(I9:Q9),"")</f>
        <v>0.97071819425444594</v>
      </c>
      <c r="D12" s="166"/>
      <c r="E12" s="28">
        <f>AVERAGE(I12:K12)</f>
        <v>0.98899999999999999</v>
      </c>
      <c r="F12" s="193">
        <f>AVERAGE(L12:N12)</f>
        <v>0.9416000000000001</v>
      </c>
      <c r="G12" s="193">
        <f>AVERAGE(O12:Q12)</f>
        <v>0.98499999999999999</v>
      </c>
      <c r="H12" s="166"/>
      <c r="I12" s="194">
        <f>J$59</f>
        <v>0.98899999999999999</v>
      </c>
      <c r="J12" s="193">
        <f>I12</f>
        <v>0.98899999999999999</v>
      </c>
      <c r="K12" s="193">
        <f>J12</f>
        <v>0.98899999999999999</v>
      </c>
      <c r="L12" s="194">
        <f>J$60</f>
        <v>0.9416000000000001</v>
      </c>
      <c r="M12" s="193">
        <f>L12</f>
        <v>0.9416000000000001</v>
      </c>
      <c r="N12" s="193">
        <f>M12</f>
        <v>0.9416000000000001</v>
      </c>
      <c r="O12" s="194">
        <f>J$61</f>
        <v>0.98499999999999999</v>
      </c>
      <c r="P12" s="193">
        <f>O12</f>
        <v>0.98499999999999999</v>
      </c>
      <c r="Q12" s="193">
        <f>P12</f>
        <v>0.98499999999999999</v>
      </c>
    </row>
    <row r="13" spans="1:19" ht="15.75" thickBot="1" x14ac:dyDescent="0.3">
      <c r="A13" s="52"/>
      <c r="B13" s="2" t="s">
        <v>44</v>
      </c>
      <c r="C13" s="218">
        <f ca="1">SUM(I13:Q13)</f>
        <v>1708.547148945893</v>
      </c>
      <c r="D13" s="166"/>
      <c r="E13" s="218">
        <f ca="1">SUM(I13:K13)</f>
        <v>521.69749999999999</v>
      </c>
      <c r="F13" s="217">
        <f ca="1">SUM(L13:N13)</f>
        <v>577.81132744917909</v>
      </c>
      <c r="G13" s="217">
        <f ca="1">SUM(O13:Q13)</f>
        <v>609.03832149671405</v>
      </c>
      <c r="H13" s="166"/>
      <c r="I13" s="217">
        <f ca="1">I9*I10*I12</f>
        <v>162.36083333333332</v>
      </c>
      <c r="J13" s="217">
        <f t="shared" ref="J13:Q13" ca="1" si="3">J9*J10*J12</f>
        <v>162.36083333333332</v>
      </c>
      <c r="K13" s="217">
        <f t="shared" ca="1" si="3"/>
        <v>196.97583333333333</v>
      </c>
      <c r="L13" s="217">
        <f t="shared" ca="1" si="3"/>
        <v>191.63102119460501</v>
      </c>
      <c r="M13" s="217">
        <f t="shared" ca="1" si="3"/>
        <v>192.79794066317626</v>
      </c>
      <c r="N13" s="217">
        <f t="shared" ca="1" si="3"/>
        <v>193.38236559139784</v>
      </c>
      <c r="O13" s="217">
        <f t="shared" ca="1" si="3"/>
        <v>202.84650157232704</v>
      </c>
      <c r="P13" s="217">
        <f t="shared" ca="1" si="3"/>
        <v>202.84650157232704</v>
      </c>
      <c r="Q13" s="217">
        <f t="shared" ca="1" si="3"/>
        <v>203.34531835205993</v>
      </c>
      <c r="S13" s="215"/>
    </row>
    <row r="14" spans="1:19" ht="15.75" thickTop="1" x14ac:dyDescent="0.25">
      <c r="A14" s="52"/>
      <c r="C14" s="166"/>
      <c r="D14" s="166"/>
      <c r="E14" s="52"/>
      <c r="F14" s="52"/>
      <c r="G14" s="52"/>
      <c r="H14" s="166"/>
      <c r="J14" s="52"/>
    </row>
    <row r="15" spans="1:19" x14ac:dyDescent="0.25">
      <c r="A15" s="52"/>
      <c r="B15" s="220" t="s">
        <v>275</v>
      </c>
      <c r="C15" s="166"/>
      <c r="D15" s="166"/>
      <c r="E15" s="52"/>
      <c r="F15" s="52"/>
      <c r="G15" s="52"/>
      <c r="H15" s="166"/>
      <c r="J15" s="52"/>
    </row>
    <row r="16" spans="1:19" x14ac:dyDescent="0.25">
      <c r="A16" s="52"/>
      <c r="B16" s="2" t="s">
        <v>73</v>
      </c>
      <c r="C16" s="22">
        <f ca="1">G16</f>
        <v>4</v>
      </c>
      <c r="D16" s="166"/>
      <c r="E16" s="22">
        <f ca="1">K16</f>
        <v>0</v>
      </c>
      <c r="F16" s="57">
        <f ca="1">N16</f>
        <v>2</v>
      </c>
      <c r="G16" s="57">
        <f ca="1">Q16</f>
        <v>4</v>
      </c>
      <c r="H16" s="166"/>
      <c r="I16" s="57">
        <f ca="1">SUMIF('SS Team'!$B:$B,$B15,'SS Team'!R:R)</f>
        <v>0</v>
      </c>
      <c r="J16" s="57">
        <f ca="1">SUMIF('SS Team'!$B:$B,$B15,'SS Team'!S:S)</f>
        <v>0</v>
      </c>
      <c r="K16" s="57">
        <f ca="1">SUMIF('SS Team'!$B:$B,$B15,'SS Team'!T:T)</f>
        <v>0</v>
      </c>
      <c r="L16" s="57">
        <f ca="1">SUMIF('SS Team'!$B:$B,$B15,'SS Team'!U:U)</f>
        <v>0</v>
      </c>
      <c r="M16" s="57">
        <f ca="1">SUMIF('SS Team'!$B:$B,$B15,'SS Team'!V:V)</f>
        <v>2</v>
      </c>
      <c r="N16" s="57">
        <f ca="1">SUMIF('SS Team'!$B:$B,$B15,'SS Team'!W:W)</f>
        <v>2</v>
      </c>
      <c r="O16" s="57">
        <f ca="1">SUMIF('SS Team'!$B:$B,$B15,'SS Team'!X:X)</f>
        <v>2</v>
      </c>
      <c r="P16" s="57">
        <f ca="1">SUMIF('SS Team'!$B:$B,$B15,'SS Team'!Y:Y)</f>
        <v>4</v>
      </c>
      <c r="Q16" s="57">
        <f ca="1">SUMIF('SS Team'!$B:$B,$B15,'SS Team'!Z:Z)</f>
        <v>4</v>
      </c>
    </row>
    <row r="17" spans="1:19" x14ac:dyDescent="0.25">
      <c r="A17" s="52"/>
      <c r="B17" s="2" t="s">
        <v>255</v>
      </c>
      <c r="C17" s="22">
        <f ca="1">AVERAGE(I17:Q17)</f>
        <v>0.88888888888888884</v>
      </c>
      <c r="D17" s="166"/>
      <c r="E17" s="22">
        <f ca="1">AVERAGE(I17:K17)</f>
        <v>0</v>
      </c>
      <c r="F17" s="57">
        <f ca="1">AVERAGE(L17:N17)</f>
        <v>0.33333333333333331</v>
      </c>
      <c r="G17" s="57">
        <f ca="1">AVERAGE(O17:Q17)</f>
        <v>2.3333333333333335</v>
      </c>
      <c r="H17" s="166"/>
      <c r="I17" s="57">
        <f ca="1">SUMIF('SS Team'!$B:$B,$B15,'SS Team'!AB:AB)</f>
        <v>0</v>
      </c>
      <c r="J17" s="57">
        <f ca="1">SUMIF('SS Team'!$B:$B,$B15,'SS Team'!AC:AC)</f>
        <v>0</v>
      </c>
      <c r="K17" s="57">
        <f ca="1">SUMIF('SS Team'!$B:$B,$B15,'SS Team'!AD:AD)</f>
        <v>0</v>
      </c>
      <c r="L17" s="57">
        <f ca="1">SUMIF('SS Team'!$B:$B,$B15,'SS Team'!AE:AE)</f>
        <v>0</v>
      </c>
      <c r="M17" s="57">
        <f ca="1">SUMIF('SS Team'!$B:$B,$B15,'SS Team'!AF:AF)</f>
        <v>0</v>
      </c>
      <c r="N17" s="57">
        <f ca="1">SUMIF('SS Team'!$B:$B,$B15,'SS Team'!AG:AG)</f>
        <v>1</v>
      </c>
      <c r="O17" s="57">
        <f ca="1">SUMIF('SS Team'!$B:$B,$B15,'SS Team'!AH:AH)</f>
        <v>2</v>
      </c>
      <c r="P17" s="57">
        <f ca="1">SUMIF('SS Team'!$B:$B,$B15,'SS Team'!AI:AI)</f>
        <v>2</v>
      </c>
      <c r="Q17" s="57">
        <f ca="1">SUMIF('SS Team'!$B:$B,$B15,'SS Team'!AJ:AJ)</f>
        <v>3</v>
      </c>
    </row>
    <row r="18" spans="1:19" x14ac:dyDescent="0.25">
      <c r="A18" s="52"/>
      <c r="B18" s="2" t="s">
        <v>337</v>
      </c>
      <c r="C18" s="216">
        <f ca="1">SUM(I18:Q18)</f>
        <v>280</v>
      </c>
      <c r="D18" s="166"/>
      <c r="E18" s="216">
        <f ca="1">SUM(I18:K18)</f>
        <v>0</v>
      </c>
      <c r="F18" s="190">
        <f ca="1">SUM(L18:N18)</f>
        <v>35</v>
      </c>
      <c r="G18" s="190">
        <f ca="1">SUM(O18:Q18)</f>
        <v>245</v>
      </c>
      <c r="H18" s="166"/>
      <c r="I18" s="190">
        <f ca="1">SUMIF('SS Team'!$B:$B,$B15,'SS Team'!AL:AL)/1000</f>
        <v>0</v>
      </c>
      <c r="J18" s="190">
        <f ca="1">SUMIF('SS Team'!$B:$B,$B15,'SS Team'!AM:AM)/1000</f>
        <v>0</v>
      </c>
      <c r="K18" s="190">
        <f ca="1">SUMIF('SS Team'!$B:$B,$B15,'SS Team'!AN:AN)/1000</f>
        <v>0</v>
      </c>
      <c r="L18" s="190">
        <f ca="1">SUMIF('SS Team'!$B:$B,$B15,'SS Team'!AO:AO)/1000</f>
        <v>0</v>
      </c>
      <c r="M18" s="190">
        <f ca="1">SUMIF('SS Team'!$B:$B,$B15,'SS Team'!AP:AP)/1000</f>
        <v>0</v>
      </c>
      <c r="N18" s="190">
        <f ca="1">SUMIF('SS Team'!$B:$B,$B15,'SS Team'!AQ:AQ)/1000</f>
        <v>35</v>
      </c>
      <c r="O18" s="190">
        <f ca="1">SUMIF('SS Team'!$B:$B,$B15,'SS Team'!AR:AR)/1000</f>
        <v>70</v>
      </c>
      <c r="P18" s="190">
        <f ca="1">SUMIF('SS Team'!$B:$B,$B15,'SS Team'!AS:AS)/1000</f>
        <v>70</v>
      </c>
      <c r="Q18" s="190">
        <f ca="1">SUMIF('SS Team'!$B:$B,$B15,'SS Team'!AT:AT)/1000</f>
        <v>105</v>
      </c>
    </row>
    <row r="19" spans="1:19" x14ac:dyDescent="0.25">
      <c r="A19" s="52"/>
      <c r="B19" s="2" t="s">
        <v>338</v>
      </c>
      <c r="C19" s="28">
        <f ca="1">IFERROR(C20/C18,"")</f>
        <v>0.95102557220044082</v>
      </c>
      <c r="D19" s="166"/>
      <c r="E19" s="28" t="str">
        <f t="shared" ref="E19" ca="1" si="4">IFERROR(E20/E18,"")</f>
        <v/>
      </c>
      <c r="F19" s="193">
        <f t="shared" ref="F19" ca="1" si="5">IFERROR(F20/F18,"")</f>
        <v>0.94789081885856086</v>
      </c>
      <c r="G19" s="193">
        <f t="shared" ref="G19" ca="1" si="6">IFERROR(G20/G18,"")</f>
        <v>0.95147339410642351</v>
      </c>
      <c r="H19" s="166"/>
      <c r="I19" s="194">
        <f>I$65</f>
        <v>1</v>
      </c>
      <c r="J19" s="194">
        <f t="shared" ref="J19:Q19" si="7">J$65</f>
        <v>1</v>
      </c>
      <c r="K19" s="194">
        <f t="shared" si="7"/>
        <v>1</v>
      </c>
      <c r="L19" s="194">
        <f t="shared" si="7"/>
        <v>0.93930635838150289</v>
      </c>
      <c r="M19" s="194">
        <f t="shared" si="7"/>
        <v>0.94502617801047117</v>
      </c>
      <c r="N19" s="194">
        <f t="shared" si="7"/>
        <v>0.94789081885856075</v>
      </c>
      <c r="O19" s="194">
        <f t="shared" si="7"/>
        <v>0.95047169811320753</v>
      </c>
      <c r="P19" s="194">
        <f t="shared" si="7"/>
        <v>0.95047169811320753</v>
      </c>
      <c r="Q19" s="194">
        <f t="shared" si="7"/>
        <v>0.95280898876404496</v>
      </c>
    </row>
    <row r="20" spans="1:19" x14ac:dyDescent="0.25">
      <c r="A20" s="52"/>
      <c r="B20" s="2" t="s">
        <v>416</v>
      </c>
      <c r="C20" s="216">
        <f ca="1">SUM(I20:Q20)</f>
        <v>266.28716021612343</v>
      </c>
      <c r="D20" s="166"/>
      <c r="E20" s="216">
        <f ca="1">SUM(I20:K20)</f>
        <v>0</v>
      </c>
      <c r="F20" s="190">
        <f ca="1">SUM(L20:N20)</f>
        <v>33.176178660049629</v>
      </c>
      <c r="G20" s="190">
        <f ca="1">SUM(O20:Q20)</f>
        <v>233.11098155607377</v>
      </c>
      <c r="H20" s="166"/>
      <c r="I20" s="190">
        <f ca="1">I18*I19</f>
        <v>0</v>
      </c>
      <c r="J20" s="190">
        <f t="shared" ref="J20" ca="1" si="8">J18*J19</f>
        <v>0</v>
      </c>
      <c r="K20" s="190">
        <f t="shared" ref="K20" ca="1" si="9">K18*K19</f>
        <v>0</v>
      </c>
      <c r="L20" s="190">
        <f t="shared" ref="L20" ca="1" si="10">L18*L19</f>
        <v>0</v>
      </c>
      <c r="M20" s="190">
        <f t="shared" ref="M20" ca="1" si="11">M18*M19</f>
        <v>0</v>
      </c>
      <c r="N20" s="190">
        <f t="shared" ref="N20" ca="1" si="12">N18*N19</f>
        <v>33.176178660049629</v>
      </c>
      <c r="O20" s="190">
        <f t="shared" ref="O20" ca="1" si="13">O18*O19</f>
        <v>66.533018867924525</v>
      </c>
      <c r="P20" s="190">
        <f t="shared" ref="P20" ca="1" si="14">P18*P19</f>
        <v>66.533018867924525</v>
      </c>
      <c r="Q20" s="190">
        <f t="shared" ref="Q20" ca="1" si="15">Q18*Q19</f>
        <v>100.04494382022472</v>
      </c>
    </row>
    <row r="21" spans="1:19" x14ac:dyDescent="0.25">
      <c r="A21" s="52"/>
      <c r="B21" s="2" t="s">
        <v>74</v>
      </c>
      <c r="C21" s="28">
        <f ca="1">IFERROR(SUMPRODUCT(I18:Q18,I21:Q21)/SUM(I18:Q18),"")</f>
        <v>0.97957499999999997</v>
      </c>
      <c r="D21" s="166"/>
      <c r="E21" s="28">
        <f>AVERAGE(I21:K21)</f>
        <v>0.98899999999999999</v>
      </c>
      <c r="F21" s="193">
        <f>AVERAGE(L21:N21)</f>
        <v>0.9416000000000001</v>
      </c>
      <c r="G21" s="193">
        <f>AVERAGE(O21:Q21)</f>
        <v>0.98499999999999999</v>
      </c>
      <c r="H21" s="166"/>
      <c r="I21" s="194">
        <f>J$59</f>
        <v>0.98899999999999999</v>
      </c>
      <c r="J21" s="193">
        <f>I21</f>
        <v>0.98899999999999999</v>
      </c>
      <c r="K21" s="193">
        <f>J21</f>
        <v>0.98899999999999999</v>
      </c>
      <c r="L21" s="194">
        <f>J$60</f>
        <v>0.9416000000000001</v>
      </c>
      <c r="M21" s="193">
        <f>L21</f>
        <v>0.9416000000000001</v>
      </c>
      <c r="N21" s="193">
        <f>M21</f>
        <v>0.9416000000000001</v>
      </c>
      <c r="O21" s="194">
        <f>J$61</f>
        <v>0.98499999999999999</v>
      </c>
      <c r="P21" s="193">
        <f>O21</f>
        <v>0.98499999999999999</v>
      </c>
      <c r="Q21" s="193">
        <f>P21</f>
        <v>0.98499999999999999</v>
      </c>
    </row>
    <row r="22" spans="1:19" ht="15.75" thickBot="1" x14ac:dyDescent="0.3">
      <c r="A22" s="52"/>
      <c r="B22" s="2" t="s">
        <v>44</v>
      </c>
      <c r="C22" s="218">
        <f ca="1">SUM(I22:Q22)</f>
        <v>260.85300665903537</v>
      </c>
      <c r="D22" s="166"/>
      <c r="E22" s="218">
        <f ca="1">SUM(I22:K22)</f>
        <v>0</v>
      </c>
      <c r="F22" s="217">
        <f ca="1">SUM(L22:N22)</f>
        <v>31.238689826302735</v>
      </c>
      <c r="G22" s="217">
        <f ca="1">SUM(O22:Q22)</f>
        <v>229.61431683273267</v>
      </c>
      <c r="H22" s="166"/>
      <c r="I22" s="217">
        <f ca="1">I18*I19*I21</f>
        <v>0</v>
      </c>
      <c r="J22" s="217">
        <f t="shared" ref="J22:Q22" ca="1" si="16">J18*J19*J21</f>
        <v>0</v>
      </c>
      <c r="K22" s="217">
        <f t="shared" ca="1" si="16"/>
        <v>0</v>
      </c>
      <c r="L22" s="217">
        <f t="shared" ca="1" si="16"/>
        <v>0</v>
      </c>
      <c r="M22" s="217">
        <f t="shared" ca="1" si="16"/>
        <v>0</v>
      </c>
      <c r="N22" s="217">
        <f t="shared" ca="1" si="16"/>
        <v>31.238689826302735</v>
      </c>
      <c r="O22" s="217">
        <f t="shared" ca="1" si="16"/>
        <v>65.535023584905659</v>
      </c>
      <c r="P22" s="217">
        <f t="shared" ca="1" si="16"/>
        <v>65.535023584905659</v>
      </c>
      <c r="Q22" s="217">
        <f t="shared" ca="1" si="16"/>
        <v>98.544269662921351</v>
      </c>
      <c r="S22" s="193"/>
    </row>
    <row r="23" spans="1:19" ht="15.75" thickTop="1" x14ac:dyDescent="0.25">
      <c r="A23" s="52"/>
      <c r="B23" s="166"/>
      <c r="C23" s="166"/>
      <c r="D23" s="166"/>
      <c r="E23" s="52"/>
      <c r="F23" s="52"/>
      <c r="G23" s="52"/>
      <c r="H23" s="166"/>
      <c r="I23" s="52"/>
      <c r="J23" s="52"/>
    </row>
    <row r="24" spans="1:19" x14ac:dyDescent="0.25">
      <c r="A24" s="52"/>
      <c r="B24" s="220" t="s">
        <v>276</v>
      </c>
      <c r="C24" s="166"/>
      <c r="D24" s="166"/>
      <c r="E24" s="52"/>
      <c r="F24" s="52"/>
      <c r="G24" s="52"/>
      <c r="H24" s="166"/>
      <c r="I24" s="52"/>
      <c r="J24" s="52"/>
    </row>
    <row r="25" spans="1:19" x14ac:dyDescent="0.25">
      <c r="A25" s="52"/>
      <c r="B25" s="2" t="s">
        <v>73</v>
      </c>
      <c r="C25" s="22">
        <f ca="1">G25</f>
        <v>7</v>
      </c>
      <c r="D25" s="166"/>
      <c r="E25" s="22">
        <f ca="1">K25</f>
        <v>7</v>
      </c>
      <c r="F25" s="57">
        <f ca="1">N25</f>
        <v>7</v>
      </c>
      <c r="G25" s="57">
        <f ca="1">Q25</f>
        <v>7</v>
      </c>
      <c r="H25" s="166"/>
      <c r="I25" s="57">
        <f ca="1">SUMIF('SS Team'!$B:$B,$B24,'SS Team'!R:R)</f>
        <v>5</v>
      </c>
      <c r="J25" s="57">
        <f ca="1">SUMIF('SS Team'!$B:$B,$B24,'SS Team'!S:S)</f>
        <v>5</v>
      </c>
      <c r="K25" s="57">
        <f ca="1">SUMIF('SS Team'!$B:$B,$B24,'SS Team'!T:T)</f>
        <v>7</v>
      </c>
      <c r="L25" s="57">
        <f ca="1">SUMIF('SS Team'!$B:$B,$B24,'SS Team'!U:U)</f>
        <v>7</v>
      </c>
      <c r="M25" s="57">
        <f ca="1">SUMIF('SS Team'!$B:$B,$B24,'SS Team'!V:V)</f>
        <v>7</v>
      </c>
      <c r="N25" s="57">
        <f ca="1">SUMIF('SS Team'!$B:$B,$B24,'SS Team'!W:W)</f>
        <v>7</v>
      </c>
      <c r="O25" s="57">
        <f ca="1">SUMIF('SS Team'!$B:$B,$B24,'SS Team'!X:X)</f>
        <v>7</v>
      </c>
      <c r="P25" s="57">
        <f ca="1">SUMIF('SS Team'!$B:$B,$B24,'SS Team'!Y:Y)</f>
        <v>7</v>
      </c>
      <c r="Q25" s="57">
        <f ca="1">SUMIF('SS Team'!$B:$B,$B24,'SS Team'!Z:Z)</f>
        <v>7</v>
      </c>
    </row>
    <row r="26" spans="1:19" x14ac:dyDescent="0.25">
      <c r="A26" s="52"/>
      <c r="B26" s="2" t="s">
        <v>255</v>
      </c>
      <c r="C26" s="22">
        <f ca="1">AVERAGE(I26:Q26)</f>
        <v>6.2222222222222223</v>
      </c>
      <c r="D26" s="166"/>
      <c r="E26" s="22">
        <f ca="1">AVERAGE(I26:K26)</f>
        <v>5</v>
      </c>
      <c r="F26" s="57">
        <f ca="1">AVERAGE(L26:N26)</f>
        <v>6.666666666666667</v>
      </c>
      <c r="G26" s="57">
        <f ca="1">AVERAGE(O26:Q26)</f>
        <v>7</v>
      </c>
      <c r="H26" s="166"/>
      <c r="I26" s="57">
        <f ca="1">SUMIF('SS Team'!$B:$B,$B24,'SS Team'!AB:AB)</f>
        <v>5</v>
      </c>
      <c r="J26" s="57">
        <f ca="1">SUMIF('SS Team'!$B:$B,$B24,'SS Team'!AC:AC)</f>
        <v>5</v>
      </c>
      <c r="K26" s="57">
        <f ca="1">SUMIF('SS Team'!$B:$B,$B24,'SS Team'!AD:AD)</f>
        <v>5</v>
      </c>
      <c r="L26" s="57">
        <f ca="1">SUMIF('SS Team'!$B:$B,$B24,'SS Team'!AE:AE)</f>
        <v>6</v>
      </c>
      <c r="M26" s="57">
        <f ca="1">SUMIF('SS Team'!$B:$B,$B24,'SS Team'!AF:AF)</f>
        <v>7</v>
      </c>
      <c r="N26" s="57">
        <f ca="1">SUMIF('SS Team'!$B:$B,$B24,'SS Team'!AG:AG)</f>
        <v>7</v>
      </c>
      <c r="O26" s="57">
        <f ca="1">SUMIF('SS Team'!$B:$B,$B24,'SS Team'!AH:AH)</f>
        <v>7</v>
      </c>
      <c r="P26" s="57">
        <f ca="1">SUMIF('SS Team'!$B:$B,$B24,'SS Team'!AI:AI)</f>
        <v>7</v>
      </c>
      <c r="Q26" s="57">
        <f ca="1">SUMIF('SS Team'!$B:$B,$B24,'SS Team'!AJ:AJ)</f>
        <v>7</v>
      </c>
    </row>
    <row r="27" spans="1:19" x14ac:dyDescent="0.25">
      <c r="A27" s="52"/>
      <c r="B27" s="2" t="s">
        <v>337</v>
      </c>
      <c r="C27" s="216">
        <f ca="1">SUM(I27:Q27)</f>
        <v>3360</v>
      </c>
      <c r="D27" s="166"/>
      <c r="E27" s="216">
        <f ca="1">SUM(I27:K27)</f>
        <v>900</v>
      </c>
      <c r="F27" s="190">
        <f ca="1">SUM(L27:N27)</f>
        <v>1200</v>
      </c>
      <c r="G27" s="190">
        <f ca="1">SUM(O27:Q27)</f>
        <v>1260</v>
      </c>
      <c r="H27" s="166"/>
      <c r="I27" s="190">
        <f ca="1">SUMIF('SS Team'!$B:$B,$B24,'SS Team'!AL:AL)/1000</f>
        <v>300</v>
      </c>
      <c r="J27" s="190">
        <f ca="1">SUMIF('SS Team'!$B:$B,$B24,'SS Team'!AM:AM)/1000</f>
        <v>300</v>
      </c>
      <c r="K27" s="190">
        <f ca="1">SUMIF('SS Team'!$B:$B,$B24,'SS Team'!AN:AN)/1000</f>
        <v>300</v>
      </c>
      <c r="L27" s="190">
        <f ca="1">SUMIF('SS Team'!$B:$B,$B24,'SS Team'!AO:AO)/1000</f>
        <v>360</v>
      </c>
      <c r="M27" s="190">
        <f ca="1">SUMIF('SS Team'!$B:$B,$B24,'SS Team'!AP:AP)/1000</f>
        <v>420</v>
      </c>
      <c r="N27" s="190">
        <f ca="1">SUMIF('SS Team'!$B:$B,$B24,'SS Team'!AQ:AQ)/1000</f>
        <v>420</v>
      </c>
      <c r="O27" s="190">
        <f ca="1">SUMIF('SS Team'!$B:$B,$B24,'SS Team'!AR:AR)/1000</f>
        <v>420</v>
      </c>
      <c r="P27" s="190">
        <f ca="1">SUMIF('SS Team'!$B:$B,$B24,'SS Team'!AS:AS)/1000</f>
        <v>420</v>
      </c>
      <c r="Q27" s="190">
        <f ca="1">SUMIF('SS Team'!$B:$B,$B24,'SS Team'!AT:AT)/1000</f>
        <v>420</v>
      </c>
    </row>
    <row r="28" spans="1:19" x14ac:dyDescent="0.25">
      <c r="A28" s="52"/>
      <c r="B28" s="2" t="s">
        <v>338</v>
      </c>
      <c r="C28" s="28">
        <f ca="1">IFERROR(C29/C27,"")</f>
        <v>0.9618307825590261</v>
      </c>
      <c r="D28" s="166"/>
      <c r="E28" s="28">
        <f t="shared" ref="E28" ca="1" si="17">IFERROR(E29/E27,"")</f>
        <v>1</v>
      </c>
      <c r="F28" s="193">
        <f t="shared" ref="F28" ca="1" si="18">IFERROR(F29/F27,"")</f>
        <v>0.94431285641861207</v>
      </c>
      <c r="G28" s="193">
        <f t="shared" ref="G28" ca="1" si="19">IFERROR(G29/G27,"")</f>
        <v>0.95125079499681997</v>
      </c>
      <c r="H28" s="166"/>
      <c r="I28" s="194">
        <f>I$65</f>
        <v>1</v>
      </c>
      <c r="J28" s="194">
        <f t="shared" ref="J28:Q28" si="20">J$65</f>
        <v>1</v>
      </c>
      <c r="K28" s="194">
        <f t="shared" si="20"/>
        <v>1</v>
      </c>
      <c r="L28" s="194">
        <f t="shared" si="20"/>
        <v>0.93930635838150289</v>
      </c>
      <c r="M28" s="194">
        <f t="shared" si="20"/>
        <v>0.94502617801047117</v>
      </c>
      <c r="N28" s="194">
        <f t="shared" si="20"/>
        <v>0.94789081885856075</v>
      </c>
      <c r="O28" s="194">
        <f t="shared" si="20"/>
        <v>0.95047169811320753</v>
      </c>
      <c r="P28" s="194">
        <f t="shared" si="20"/>
        <v>0.95047169811320753</v>
      </c>
      <c r="Q28" s="194">
        <f t="shared" si="20"/>
        <v>0.95280898876404496</v>
      </c>
    </row>
    <row r="29" spans="1:19" x14ac:dyDescent="0.25">
      <c r="A29" s="52"/>
      <c r="B29" s="2" t="s">
        <v>416</v>
      </c>
      <c r="C29" s="216">
        <f ca="1">SUM(I29:Q29)</f>
        <v>3231.7514293983277</v>
      </c>
      <c r="D29" s="166"/>
      <c r="E29" s="216">
        <f ca="1">SUM(I29:K29)</f>
        <v>900</v>
      </c>
      <c r="F29" s="190">
        <f ca="1">SUM(L29:N29)</f>
        <v>1133.1754277023344</v>
      </c>
      <c r="G29" s="190">
        <f ca="1">SUM(O29:Q29)</f>
        <v>1198.5760016959932</v>
      </c>
      <c r="H29" s="166"/>
      <c r="I29" s="190">
        <f ca="1">I27*I28</f>
        <v>300</v>
      </c>
      <c r="J29" s="190">
        <f t="shared" ref="J29" ca="1" si="21">J27*J28</f>
        <v>300</v>
      </c>
      <c r="K29" s="190">
        <f t="shared" ref="K29" ca="1" si="22">K27*K28</f>
        <v>300</v>
      </c>
      <c r="L29" s="190">
        <f t="shared" ref="L29" ca="1" si="23">L27*L28</f>
        <v>338.15028901734104</v>
      </c>
      <c r="M29" s="190">
        <f t="shared" ref="M29" ca="1" si="24">M27*M28</f>
        <v>396.91099476439791</v>
      </c>
      <c r="N29" s="190">
        <f t="shared" ref="N29" ca="1" si="25">N27*N28</f>
        <v>398.1141439205955</v>
      </c>
      <c r="O29" s="190">
        <f t="shared" ref="O29" ca="1" si="26">O27*O28</f>
        <v>399.19811320754718</v>
      </c>
      <c r="P29" s="190">
        <f t="shared" ref="P29" ca="1" si="27">P27*P28</f>
        <v>399.19811320754718</v>
      </c>
      <c r="Q29" s="190">
        <f t="shared" ref="Q29" ca="1" si="28">Q27*Q28</f>
        <v>400.17977528089887</v>
      </c>
    </row>
    <row r="30" spans="1:19" x14ac:dyDescent="0.25">
      <c r="A30" s="52"/>
      <c r="B30" s="2" t="s">
        <v>74</v>
      </c>
      <c r="C30" s="28">
        <f ca="1">IFERROR(SUMPRODUCT(I27:Q27,I30:Q30)/SUM(I27:Q27),"")</f>
        <v>0.97057142857142842</v>
      </c>
      <c r="D30" s="166"/>
      <c r="E30" s="28">
        <f>AVERAGE(I30:K30)</f>
        <v>0.98899999999999999</v>
      </c>
      <c r="F30" s="193">
        <f>AVERAGE(L30:N30)</f>
        <v>0.9416000000000001</v>
      </c>
      <c r="G30" s="193">
        <f>AVERAGE(O30:Q30)</f>
        <v>0.98499999999999999</v>
      </c>
      <c r="H30" s="166"/>
      <c r="I30" s="194">
        <f>J$59</f>
        <v>0.98899999999999999</v>
      </c>
      <c r="J30" s="193">
        <f>I30</f>
        <v>0.98899999999999999</v>
      </c>
      <c r="K30" s="193">
        <f>J30</f>
        <v>0.98899999999999999</v>
      </c>
      <c r="L30" s="194">
        <f>J$60</f>
        <v>0.9416000000000001</v>
      </c>
      <c r="M30" s="193">
        <f>L30</f>
        <v>0.9416000000000001</v>
      </c>
      <c r="N30" s="193">
        <f>M30</f>
        <v>0.9416000000000001</v>
      </c>
      <c r="O30" s="194">
        <f>J$61</f>
        <v>0.98499999999999999</v>
      </c>
      <c r="P30" s="193">
        <f>O30</f>
        <v>0.98499999999999999</v>
      </c>
      <c r="Q30" s="193">
        <f>P30</f>
        <v>0.98499999999999999</v>
      </c>
    </row>
    <row r="31" spans="1:19" ht="15.75" thickBot="1" x14ac:dyDescent="0.3">
      <c r="A31" s="52"/>
      <c r="B31" s="2" t="s">
        <v>44</v>
      </c>
      <c r="C31" s="218">
        <f ca="1">SUM(I31:Q31)</f>
        <v>3137.6953443950715</v>
      </c>
      <c r="D31" s="166"/>
      <c r="E31" s="218">
        <f ca="1">SUM(I31:K31)</f>
        <v>890.09999999999991</v>
      </c>
      <c r="F31" s="217">
        <f ca="1">SUM(L31:N31)</f>
        <v>1066.9979827245184</v>
      </c>
      <c r="G31" s="217">
        <f ca="1">SUM(O31:Q31)</f>
        <v>1180.5973616705533</v>
      </c>
      <c r="H31" s="166"/>
      <c r="I31" s="217">
        <f ca="1">I27*I28*I30</f>
        <v>296.7</v>
      </c>
      <c r="J31" s="217">
        <f t="shared" ref="J31:Q31" ca="1" si="29">J27*J28*J30</f>
        <v>296.7</v>
      </c>
      <c r="K31" s="217">
        <f t="shared" ca="1" si="29"/>
        <v>296.7</v>
      </c>
      <c r="L31" s="217">
        <f t="shared" ca="1" si="29"/>
        <v>318.40231213872835</v>
      </c>
      <c r="M31" s="217">
        <f t="shared" ca="1" si="29"/>
        <v>373.73139267015711</v>
      </c>
      <c r="N31" s="217">
        <f t="shared" ca="1" si="29"/>
        <v>374.86427791563278</v>
      </c>
      <c r="O31" s="217">
        <f t="shared" ca="1" si="29"/>
        <v>393.21014150943398</v>
      </c>
      <c r="P31" s="217">
        <f t="shared" ca="1" si="29"/>
        <v>393.21014150943398</v>
      </c>
      <c r="Q31" s="217">
        <f t="shared" ca="1" si="29"/>
        <v>394.17707865168541</v>
      </c>
      <c r="S31" s="193"/>
    </row>
    <row r="32" spans="1:19" ht="15.75" hidden="1" outlineLevel="1" thickTop="1" x14ac:dyDescent="0.25">
      <c r="A32" s="52"/>
      <c r="C32" s="166"/>
      <c r="D32" s="166"/>
      <c r="E32" s="52"/>
      <c r="F32" s="52"/>
      <c r="G32" s="52"/>
      <c r="H32" s="166"/>
      <c r="I32" s="52"/>
      <c r="J32" s="52"/>
    </row>
    <row r="33" spans="1:19" hidden="1" outlineLevel="1" x14ac:dyDescent="0.25">
      <c r="A33" s="52"/>
      <c r="B33" s="220" t="s">
        <v>2</v>
      </c>
      <c r="C33" s="166"/>
      <c r="D33" s="166"/>
      <c r="E33" s="52"/>
      <c r="F33" s="52"/>
      <c r="G33" s="52"/>
      <c r="H33" s="166"/>
      <c r="I33" s="52"/>
      <c r="J33" s="52"/>
    </row>
    <row r="34" spans="1:19" hidden="1" outlineLevel="1" x14ac:dyDescent="0.25">
      <c r="A34" s="52"/>
      <c r="B34" s="2" t="s">
        <v>73</v>
      </c>
      <c r="C34" s="22">
        <f>G34</f>
        <v>0</v>
      </c>
      <c r="D34" s="166"/>
      <c r="E34" s="22">
        <f>K34</f>
        <v>0</v>
      </c>
      <c r="F34" s="57">
        <f>N34</f>
        <v>0</v>
      </c>
      <c r="G34" s="57">
        <f>Q34</f>
        <v>0</v>
      </c>
      <c r="H34" s="166"/>
      <c r="I34" s="57">
        <f>SUMIF('SS Team'!$B:$B,$B33,'SS Team'!R:R)</f>
        <v>0</v>
      </c>
      <c r="J34" s="57">
        <f>SUMIF('SS Team'!$B:$B,$B33,'SS Team'!S:S)</f>
        <v>0</v>
      </c>
      <c r="K34" s="57">
        <f>SUMIF('SS Team'!$B:$B,$B33,'SS Team'!T:T)</f>
        <v>0</v>
      </c>
      <c r="L34" s="57">
        <f>SUMIF('SS Team'!$B:$B,$B33,'SS Team'!U:U)</f>
        <v>0</v>
      </c>
      <c r="M34" s="57">
        <f>SUMIF('SS Team'!$B:$B,$B33,'SS Team'!V:V)</f>
        <v>0</v>
      </c>
      <c r="N34" s="57">
        <f>SUMIF('SS Team'!$B:$B,$B33,'SS Team'!W:W)</f>
        <v>0</v>
      </c>
      <c r="O34" s="57">
        <f>SUMIF('SS Team'!$B:$B,$B33,'SS Team'!X:X)</f>
        <v>0</v>
      </c>
      <c r="P34" s="57">
        <f>SUMIF('SS Team'!$B:$B,$B33,'SS Team'!Y:Y)</f>
        <v>0</v>
      </c>
      <c r="Q34" s="57">
        <f>SUMIF('SS Team'!$B:$B,$B33,'SS Team'!Z:Z)</f>
        <v>0</v>
      </c>
    </row>
    <row r="35" spans="1:19" hidden="1" outlineLevel="1" x14ac:dyDescent="0.25">
      <c r="A35" s="52"/>
      <c r="B35" s="2" t="s">
        <v>255</v>
      </c>
      <c r="C35" s="22">
        <f>AVERAGE(I35:Q35)</f>
        <v>0</v>
      </c>
      <c r="D35" s="166"/>
      <c r="E35" s="22">
        <f>AVERAGE(I35:K35)</f>
        <v>0</v>
      </c>
      <c r="F35" s="57">
        <f>AVERAGE(L35:N35)</f>
        <v>0</v>
      </c>
      <c r="G35" s="57">
        <f>AVERAGE(O35:Q35)</f>
        <v>0</v>
      </c>
      <c r="H35" s="166"/>
      <c r="I35" s="57">
        <f>SUMIF('SS Team'!$B:$B,$B33,'SS Team'!AB:AB)</f>
        <v>0</v>
      </c>
      <c r="J35" s="57">
        <f>SUMIF('SS Team'!$B:$B,$B33,'SS Team'!AC:AC)</f>
        <v>0</v>
      </c>
      <c r="K35" s="57">
        <f>SUMIF('SS Team'!$B:$B,$B33,'SS Team'!AD:AD)</f>
        <v>0</v>
      </c>
      <c r="L35" s="57">
        <f>SUMIF('SS Team'!$B:$B,$B33,'SS Team'!AE:AE)</f>
        <v>0</v>
      </c>
      <c r="M35" s="57">
        <f>SUMIF('SS Team'!$B:$B,$B33,'SS Team'!AF:AF)</f>
        <v>0</v>
      </c>
      <c r="N35" s="57">
        <f>SUMIF('SS Team'!$B:$B,$B33,'SS Team'!AG:AG)</f>
        <v>0</v>
      </c>
      <c r="O35" s="57">
        <f>SUMIF('SS Team'!$B:$B,$B33,'SS Team'!AH:AH)</f>
        <v>0</v>
      </c>
      <c r="P35" s="57">
        <f>SUMIF('SS Team'!$B:$B,$B33,'SS Team'!AI:AI)</f>
        <v>0</v>
      </c>
      <c r="Q35" s="57">
        <f>SUMIF('SS Team'!$B:$B,$B33,'SS Team'!AJ:AJ)</f>
        <v>0</v>
      </c>
    </row>
    <row r="36" spans="1:19" hidden="1" outlineLevel="1" x14ac:dyDescent="0.25">
      <c r="A36" s="52"/>
      <c r="B36" s="2" t="s">
        <v>337</v>
      </c>
      <c r="C36" s="216">
        <f>SUM(I36:Q36)</f>
        <v>0</v>
      </c>
      <c r="D36" s="166"/>
      <c r="E36" s="216">
        <f>SUM(I36:K36)</f>
        <v>0</v>
      </c>
      <c r="F36" s="190">
        <f>SUM(L36:N36)</f>
        <v>0</v>
      </c>
      <c r="G36" s="190">
        <f>SUM(O36:Q36)</f>
        <v>0</v>
      </c>
      <c r="H36" s="166"/>
      <c r="I36" s="190">
        <f>SUMIF('SS Team'!$B:$B,$B33,'SS Team'!AL:AL)/1000</f>
        <v>0</v>
      </c>
      <c r="J36" s="190">
        <f>SUMIF('SS Team'!$B:$B,$B33,'SS Team'!AM:AM)/1000</f>
        <v>0</v>
      </c>
      <c r="K36" s="190">
        <f>SUMIF('SS Team'!$B:$B,$B33,'SS Team'!AN:AN)/1000</f>
        <v>0</v>
      </c>
      <c r="L36" s="190">
        <f>SUMIF('SS Team'!$B:$B,$B33,'SS Team'!AO:AO)/1000</f>
        <v>0</v>
      </c>
      <c r="M36" s="190">
        <f>SUMIF('SS Team'!$B:$B,$B33,'SS Team'!AP:AP)/1000</f>
        <v>0</v>
      </c>
      <c r="N36" s="190">
        <f>SUMIF('SS Team'!$B:$B,$B33,'SS Team'!AQ:AQ)/1000</f>
        <v>0</v>
      </c>
      <c r="O36" s="190">
        <f>SUMIF('SS Team'!$B:$B,$B33,'SS Team'!AR:AR)/1000</f>
        <v>0</v>
      </c>
      <c r="P36" s="190">
        <f>SUMIF('SS Team'!$B:$B,$B33,'SS Team'!AS:AS)/1000</f>
        <v>0</v>
      </c>
      <c r="Q36" s="190">
        <f>SUMIF('SS Team'!$B:$B,$B33,'SS Team'!AT:AT)/1000</f>
        <v>0</v>
      </c>
    </row>
    <row r="37" spans="1:19" hidden="1" outlineLevel="1" x14ac:dyDescent="0.25">
      <c r="A37" s="52"/>
      <c r="B37" s="2" t="s">
        <v>338</v>
      </c>
      <c r="C37" s="28" t="str">
        <f>IFERROR(C38/C36,"")</f>
        <v/>
      </c>
      <c r="D37" s="166"/>
      <c r="E37" s="28" t="str">
        <f t="shared" ref="E37" si="30">IFERROR(E38/E36,"")</f>
        <v/>
      </c>
      <c r="F37" s="193" t="str">
        <f t="shared" ref="F37" si="31">IFERROR(F38/F36,"")</f>
        <v/>
      </c>
      <c r="G37" s="193" t="str">
        <f t="shared" ref="G37" si="32">IFERROR(G38/G36,"")</f>
        <v/>
      </c>
      <c r="H37" s="166"/>
      <c r="I37" s="194">
        <f>I$65</f>
        <v>1</v>
      </c>
      <c r="J37" s="194">
        <f t="shared" ref="J37:Q37" si="33">J$65</f>
        <v>1</v>
      </c>
      <c r="K37" s="194">
        <f t="shared" si="33"/>
        <v>1</v>
      </c>
      <c r="L37" s="194">
        <f t="shared" si="33"/>
        <v>0.93930635838150289</v>
      </c>
      <c r="M37" s="194">
        <f t="shared" si="33"/>
        <v>0.94502617801047117</v>
      </c>
      <c r="N37" s="194">
        <f t="shared" si="33"/>
        <v>0.94789081885856075</v>
      </c>
      <c r="O37" s="194">
        <f t="shared" si="33"/>
        <v>0.95047169811320753</v>
      </c>
      <c r="P37" s="194">
        <f t="shared" si="33"/>
        <v>0.95047169811320753</v>
      </c>
      <c r="Q37" s="194">
        <f t="shared" si="33"/>
        <v>0.95280898876404496</v>
      </c>
    </row>
    <row r="38" spans="1:19" hidden="1" outlineLevel="1" x14ac:dyDescent="0.25">
      <c r="A38" s="52"/>
      <c r="B38" s="2" t="s">
        <v>416</v>
      </c>
      <c r="C38" s="216">
        <f>SUM(I38:Q38)</f>
        <v>0</v>
      </c>
      <c r="D38" s="166"/>
      <c r="E38" s="216">
        <f>SUM(I38:K38)</f>
        <v>0</v>
      </c>
      <c r="F38" s="190">
        <f>SUM(L38:N38)</f>
        <v>0</v>
      </c>
      <c r="G38" s="190">
        <f>SUM(O38:Q38)</f>
        <v>0</v>
      </c>
      <c r="H38" s="166"/>
      <c r="I38" s="190">
        <f>I36*I37</f>
        <v>0</v>
      </c>
      <c r="J38" s="190">
        <f t="shared" ref="J38" si="34">J36*J37</f>
        <v>0</v>
      </c>
      <c r="K38" s="190">
        <f t="shared" ref="K38" si="35">K36*K37</f>
        <v>0</v>
      </c>
      <c r="L38" s="190">
        <f t="shared" ref="L38" si="36">L36*L37</f>
        <v>0</v>
      </c>
      <c r="M38" s="190">
        <f t="shared" ref="M38" si="37">M36*M37</f>
        <v>0</v>
      </c>
      <c r="N38" s="190">
        <f t="shared" ref="N38" si="38">N36*N37</f>
        <v>0</v>
      </c>
      <c r="O38" s="190">
        <f t="shared" ref="O38" si="39">O36*O37</f>
        <v>0</v>
      </c>
      <c r="P38" s="190">
        <f t="shared" ref="P38" si="40">P36*P37</f>
        <v>0</v>
      </c>
      <c r="Q38" s="190">
        <f t="shared" ref="Q38" si="41">Q36*Q37</f>
        <v>0</v>
      </c>
    </row>
    <row r="39" spans="1:19" hidden="1" outlineLevel="1" x14ac:dyDescent="0.25">
      <c r="A39" s="52"/>
      <c r="B39" s="2" t="s">
        <v>74</v>
      </c>
      <c r="C39" s="28" t="str">
        <f>IFERROR(SUMPRODUCT(I36:Q36,I39:Q39)/SUM(I36:Q36),"")</f>
        <v/>
      </c>
      <c r="D39" s="166"/>
      <c r="E39" s="28">
        <f>AVERAGE(I39:K39)</f>
        <v>0.98899999999999999</v>
      </c>
      <c r="F39" s="193">
        <f>AVERAGE(L39:N39)</f>
        <v>0.9416000000000001</v>
      </c>
      <c r="G39" s="193">
        <f>AVERAGE(O39:Q39)</f>
        <v>0.98499999999999999</v>
      </c>
      <c r="H39" s="166"/>
      <c r="I39" s="194">
        <f>J$59</f>
        <v>0.98899999999999999</v>
      </c>
      <c r="J39" s="193">
        <f>I39</f>
        <v>0.98899999999999999</v>
      </c>
      <c r="K39" s="193">
        <f>J39</f>
        <v>0.98899999999999999</v>
      </c>
      <c r="L39" s="194">
        <f>J$60</f>
        <v>0.9416000000000001</v>
      </c>
      <c r="M39" s="193">
        <f>L39</f>
        <v>0.9416000000000001</v>
      </c>
      <c r="N39" s="193">
        <f>M39</f>
        <v>0.9416000000000001</v>
      </c>
      <c r="O39" s="194">
        <f>J$61</f>
        <v>0.98499999999999999</v>
      </c>
      <c r="P39" s="193">
        <f>O39</f>
        <v>0.98499999999999999</v>
      </c>
      <c r="Q39" s="193">
        <f>P39</f>
        <v>0.98499999999999999</v>
      </c>
    </row>
    <row r="40" spans="1:19" ht="15.75" hidden="1" outlineLevel="1" thickBot="1" x14ac:dyDescent="0.3">
      <c r="A40" s="52"/>
      <c r="B40" s="2" t="s">
        <v>44</v>
      </c>
      <c r="C40" s="218">
        <f>SUM(I40:Q40)</f>
        <v>0</v>
      </c>
      <c r="D40" s="166"/>
      <c r="E40" s="218">
        <f>SUM(I40:K40)</f>
        <v>0</v>
      </c>
      <c r="F40" s="217">
        <f>SUM(L40:N40)</f>
        <v>0</v>
      </c>
      <c r="G40" s="217">
        <f>SUM(O40:Q40)</f>
        <v>0</v>
      </c>
      <c r="H40" s="166"/>
      <c r="I40" s="217">
        <f>I36*I37*I39</f>
        <v>0</v>
      </c>
      <c r="J40" s="217">
        <f t="shared" ref="J40:Q40" si="42">J36*J37*J39</f>
        <v>0</v>
      </c>
      <c r="K40" s="217">
        <f t="shared" si="42"/>
        <v>0</v>
      </c>
      <c r="L40" s="217">
        <f t="shared" si="42"/>
        <v>0</v>
      </c>
      <c r="M40" s="217">
        <f t="shared" si="42"/>
        <v>0</v>
      </c>
      <c r="N40" s="217">
        <f t="shared" si="42"/>
        <v>0</v>
      </c>
      <c r="O40" s="217">
        <f t="shared" si="42"/>
        <v>0</v>
      </c>
      <c r="P40" s="217">
        <f t="shared" si="42"/>
        <v>0</v>
      </c>
      <c r="Q40" s="217">
        <f t="shared" si="42"/>
        <v>0</v>
      </c>
      <c r="S40" s="193"/>
    </row>
    <row r="41" spans="1:19" ht="15.75" collapsed="1" thickTop="1" x14ac:dyDescent="0.25">
      <c r="A41" s="52"/>
      <c r="B41" s="166"/>
      <c r="C41" s="166"/>
      <c r="D41" s="166"/>
      <c r="E41" s="52"/>
      <c r="F41" s="52"/>
      <c r="G41" s="52"/>
      <c r="H41" s="166"/>
      <c r="I41" s="52"/>
      <c r="J41" s="52"/>
    </row>
    <row r="42" spans="1:19" x14ac:dyDescent="0.25">
      <c r="B42" s="9"/>
      <c r="C42" s="9"/>
      <c r="D42" s="9"/>
      <c r="E42" s="9"/>
      <c r="F42" s="9"/>
      <c r="G42" s="9"/>
      <c r="H42" s="9"/>
      <c r="I42" s="9"/>
      <c r="J42" s="9"/>
      <c r="K42" s="9"/>
      <c r="L42" s="9"/>
      <c r="M42" s="9"/>
      <c r="N42" s="9"/>
      <c r="O42" s="9"/>
      <c r="P42" s="9"/>
      <c r="Q42" s="9"/>
    </row>
    <row r="43" spans="1:19" x14ac:dyDescent="0.25">
      <c r="A43" s="52"/>
      <c r="B43" s="166"/>
      <c r="C43" s="166"/>
      <c r="D43" s="166"/>
      <c r="E43" s="52"/>
      <c r="F43" s="52"/>
      <c r="G43" s="52"/>
      <c r="H43" s="166"/>
      <c r="I43" s="52"/>
      <c r="J43" s="52"/>
    </row>
    <row r="44" spans="1:19" x14ac:dyDescent="0.25">
      <c r="A44" s="52"/>
      <c r="B44" s="220" t="s">
        <v>367</v>
      </c>
      <c r="C44" s="166"/>
      <c r="D44" s="166"/>
      <c r="E44" s="52"/>
      <c r="F44" s="52"/>
      <c r="G44" s="52"/>
      <c r="H44" s="166"/>
      <c r="I44" s="52"/>
      <c r="J44" s="52"/>
    </row>
    <row r="45" spans="1:19" x14ac:dyDescent="0.25">
      <c r="A45" s="52"/>
      <c r="B45" s="2" t="s">
        <v>73</v>
      </c>
      <c r="C45" s="22">
        <f ca="1">G45</f>
        <v>17</v>
      </c>
      <c r="D45" s="166"/>
      <c r="E45" s="22">
        <f ca="1">K45</f>
        <v>13</v>
      </c>
      <c r="F45" s="57">
        <f ca="1">N45</f>
        <v>15</v>
      </c>
      <c r="G45" s="57">
        <f ca="1">Q45</f>
        <v>17</v>
      </c>
      <c r="H45" s="166"/>
      <c r="I45" s="57">
        <f t="shared" ref="I45:P45" ca="1" si="43">SUM(I7,I16,I25,I34)</f>
        <v>11</v>
      </c>
      <c r="J45" s="57">
        <f t="shared" ca="1" si="43"/>
        <v>11</v>
      </c>
      <c r="K45" s="57">
        <f t="shared" ca="1" si="43"/>
        <v>13</v>
      </c>
      <c r="L45" s="57">
        <f t="shared" ca="1" si="43"/>
        <v>13</v>
      </c>
      <c r="M45" s="57">
        <f t="shared" ca="1" si="43"/>
        <v>15</v>
      </c>
      <c r="N45" s="57">
        <f t="shared" ca="1" si="43"/>
        <v>15</v>
      </c>
      <c r="O45" s="57">
        <f t="shared" ca="1" si="43"/>
        <v>15</v>
      </c>
      <c r="P45" s="57">
        <f t="shared" ca="1" si="43"/>
        <v>17</v>
      </c>
      <c r="Q45" s="57">
        <f ca="1">SUM(Q7,Q16,Q25,Q34)</f>
        <v>17</v>
      </c>
    </row>
    <row r="46" spans="1:19" x14ac:dyDescent="0.25">
      <c r="A46" s="52"/>
      <c r="B46" s="2" t="s">
        <v>255</v>
      </c>
      <c r="C46" s="22">
        <f ca="1">AVERAGE(I46:Q46)</f>
        <v>12.722222222222221</v>
      </c>
      <c r="D46" s="166"/>
      <c r="E46" s="22">
        <f ca="1">AVERAGE(I46:K46)</f>
        <v>9.8333333333333339</v>
      </c>
      <c r="F46" s="57">
        <f ca="1">AVERAGE(L46:N46)</f>
        <v>13</v>
      </c>
      <c r="G46" s="57">
        <f ca="1">AVERAGE(O46:Q46)</f>
        <v>15.333333333333334</v>
      </c>
      <c r="H46" s="166"/>
      <c r="I46" s="57">
        <f t="shared" ref="I46:Q46" ca="1" si="44">SUM(I8,I17,I26,I35)</f>
        <v>9.5</v>
      </c>
      <c r="J46" s="57">
        <f t="shared" ca="1" si="44"/>
        <v>9.5</v>
      </c>
      <c r="K46" s="57">
        <f t="shared" ca="1" si="44"/>
        <v>10.5</v>
      </c>
      <c r="L46" s="57">
        <f t="shared" ca="1" si="44"/>
        <v>12</v>
      </c>
      <c r="M46" s="57">
        <f t="shared" ca="1" si="44"/>
        <v>13</v>
      </c>
      <c r="N46" s="57">
        <f t="shared" ca="1" si="44"/>
        <v>14</v>
      </c>
      <c r="O46" s="57">
        <f t="shared" ca="1" si="44"/>
        <v>15</v>
      </c>
      <c r="P46" s="57">
        <f t="shared" ca="1" si="44"/>
        <v>15</v>
      </c>
      <c r="Q46" s="57">
        <f t="shared" ca="1" si="44"/>
        <v>16</v>
      </c>
    </row>
    <row r="47" spans="1:19" x14ac:dyDescent="0.25">
      <c r="A47" s="52"/>
      <c r="B47" s="2" t="s">
        <v>337</v>
      </c>
      <c r="C47" s="216">
        <f ca="1">SUM(I47:Q47)</f>
        <v>5467.5</v>
      </c>
      <c r="D47" s="166"/>
      <c r="E47" s="216">
        <f ca="1">SUM(I47:K47)</f>
        <v>1427.5</v>
      </c>
      <c r="F47" s="190">
        <f ca="1">SUM(L47:N47)</f>
        <v>1885</v>
      </c>
      <c r="G47" s="190">
        <f ca="1">SUM(O47:Q47)</f>
        <v>2155</v>
      </c>
      <c r="H47" s="166"/>
      <c r="I47" s="190">
        <f t="shared" ref="I47:Q47" ca="1" si="45">SUM(I9,I18,I27,I36)</f>
        <v>464.16666666666663</v>
      </c>
      <c r="J47" s="190">
        <f t="shared" ca="1" si="45"/>
        <v>464.16666666666663</v>
      </c>
      <c r="K47" s="190">
        <f t="shared" ca="1" si="45"/>
        <v>499.16666666666663</v>
      </c>
      <c r="L47" s="190">
        <f t="shared" ca="1" si="45"/>
        <v>576.66666666666663</v>
      </c>
      <c r="M47" s="190">
        <f t="shared" ca="1" si="45"/>
        <v>636.66666666666663</v>
      </c>
      <c r="N47" s="190">
        <f t="shared" ca="1" si="45"/>
        <v>671.66666666666663</v>
      </c>
      <c r="O47" s="190">
        <f t="shared" ca="1" si="45"/>
        <v>706.66666666666663</v>
      </c>
      <c r="P47" s="190">
        <f t="shared" ca="1" si="45"/>
        <v>706.66666666666663</v>
      </c>
      <c r="Q47" s="190">
        <f t="shared" ca="1" si="45"/>
        <v>741.66666666666663</v>
      </c>
    </row>
    <row r="48" spans="1:19" x14ac:dyDescent="0.25">
      <c r="A48" s="52"/>
      <c r="B48" s="2" t="s">
        <v>338</v>
      </c>
      <c r="C48" s="28">
        <f ca="1">C49/C47</f>
        <v>0.9615912208504801</v>
      </c>
      <c r="D48" s="166"/>
      <c r="E48" s="28">
        <f t="shared" ref="E48:G48" ca="1" si="46">E49/E47</f>
        <v>1</v>
      </c>
      <c r="F48" s="193">
        <f t="shared" ca="1" si="46"/>
        <v>0.9442970822281167</v>
      </c>
      <c r="G48" s="193">
        <f t="shared" ca="1" si="46"/>
        <v>0.95127610208816704</v>
      </c>
      <c r="H48" s="166"/>
      <c r="I48" s="194">
        <f>I$65</f>
        <v>1</v>
      </c>
      <c r="J48" s="194">
        <f t="shared" ref="J48:Q48" si="47">J$65</f>
        <v>1</v>
      </c>
      <c r="K48" s="194">
        <f t="shared" si="47"/>
        <v>1</v>
      </c>
      <c r="L48" s="194">
        <f t="shared" si="47"/>
        <v>0.93930635838150289</v>
      </c>
      <c r="M48" s="194">
        <f t="shared" si="47"/>
        <v>0.94502617801047117</v>
      </c>
      <c r="N48" s="194">
        <f t="shared" si="47"/>
        <v>0.94789081885856075</v>
      </c>
      <c r="O48" s="194">
        <f t="shared" si="47"/>
        <v>0.95047169811320753</v>
      </c>
      <c r="P48" s="194">
        <f t="shared" si="47"/>
        <v>0.95047169811320753</v>
      </c>
      <c r="Q48" s="194">
        <f t="shared" si="47"/>
        <v>0.95280898876404496</v>
      </c>
    </row>
    <row r="49" spans="1:18" x14ac:dyDescent="0.25">
      <c r="A49" s="52"/>
      <c r="B49" s="2" t="s">
        <v>416</v>
      </c>
      <c r="C49" s="216">
        <f ca="1">SUM(I49:Q49)</f>
        <v>5257.5</v>
      </c>
      <c r="D49" s="166"/>
      <c r="E49" s="216">
        <f ca="1">SUM(I49:K49)</f>
        <v>1427.5</v>
      </c>
      <c r="F49" s="190">
        <f ca="1">SUM(L49:N49)</f>
        <v>1780</v>
      </c>
      <c r="G49" s="190">
        <f ca="1">SUM(O49:Q49)</f>
        <v>2050</v>
      </c>
      <c r="H49" s="166"/>
      <c r="I49" s="190">
        <f t="shared" ref="I49:Q49" ca="1" si="48">SUM(I11,I20,I29,I38)</f>
        <v>464.16666666666663</v>
      </c>
      <c r="J49" s="190">
        <f t="shared" ca="1" si="48"/>
        <v>464.16666666666663</v>
      </c>
      <c r="K49" s="190">
        <f t="shared" ca="1" si="48"/>
        <v>499.16666666666663</v>
      </c>
      <c r="L49" s="190">
        <f t="shared" ca="1" si="48"/>
        <v>541.66666666666663</v>
      </c>
      <c r="M49" s="190">
        <f t="shared" ca="1" si="48"/>
        <v>601.66666666666663</v>
      </c>
      <c r="N49" s="190">
        <f t="shared" ca="1" si="48"/>
        <v>636.66666666666663</v>
      </c>
      <c r="O49" s="190">
        <f t="shared" ca="1" si="48"/>
        <v>671.66666666666674</v>
      </c>
      <c r="P49" s="190">
        <f t="shared" ca="1" si="48"/>
        <v>671.66666666666674</v>
      </c>
      <c r="Q49" s="190">
        <f t="shared" ca="1" si="48"/>
        <v>706.66666666666663</v>
      </c>
    </row>
    <row r="50" spans="1:18" x14ac:dyDescent="0.25">
      <c r="A50" s="52"/>
      <c r="B50" s="2" t="s">
        <v>74</v>
      </c>
      <c r="C50" s="28">
        <f ca="1">IFERROR(SUMPRODUCT(I47:Q47,I50:Q50)/SUM(I47:Q47),"")</f>
        <v>0.97108157293095565</v>
      </c>
      <c r="D50" s="166"/>
      <c r="E50" s="28">
        <f>AVERAGE(I50:K50)</f>
        <v>0.98899999999999999</v>
      </c>
      <c r="F50" s="193">
        <f>AVERAGE(L50:N50)</f>
        <v>0.9416000000000001</v>
      </c>
      <c r="G50" s="193">
        <f>AVERAGE(O50:Q50)</f>
        <v>0.98499999999999999</v>
      </c>
      <c r="H50" s="166"/>
      <c r="I50" s="194">
        <f>J$59</f>
        <v>0.98899999999999999</v>
      </c>
      <c r="J50" s="193">
        <f>I50</f>
        <v>0.98899999999999999</v>
      </c>
      <c r="K50" s="193">
        <f>J50</f>
        <v>0.98899999999999999</v>
      </c>
      <c r="L50" s="194">
        <f>J$60</f>
        <v>0.9416000000000001</v>
      </c>
      <c r="M50" s="193">
        <f>L50</f>
        <v>0.9416000000000001</v>
      </c>
      <c r="N50" s="193">
        <f>M50</f>
        <v>0.9416000000000001</v>
      </c>
      <c r="O50" s="194">
        <f>J$61</f>
        <v>0.98499999999999999</v>
      </c>
      <c r="P50" s="193">
        <f>O50</f>
        <v>0.98499999999999999</v>
      </c>
      <c r="Q50" s="193">
        <f>P50</f>
        <v>0.98499999999999999</v>
      </c>
    </row>
    <row r="51" spans="1:18" ht="15.75" thickBot="1" x14ac:dyDescent="0.3">
      <c r="A51" s="52"/>
      <c r="B51" s="2" t="s">
        <v>44</v>
      </c>
      <c r="C51" s="218">
        <f ca="1">SUM(I51:Q51)</f>
        <v>5107.0955000000004</v>
      </c>
      <c r="D51" s="166"/>
      <c r="E51" s="218">
        <f ca="1">SUM(I51:K51)</f>
        <v>1411.7975000000001</v>
      </c>
      <c r="F51" s="217">
        <f ca="1">SUM(L51:N51)</f>
        <v>1676.048</v>
      </c>
      <c r="G51" s="217">
        <f ca="1">SUM(O51:Q51)</f>
        <v>2019.25</v>
      </c>
      <c r="H51" s="166"/>
      <c r="I51" s="217">
        <f t="shared" ref="I51:Q51" ca="1" si="49">SUM(I13,I22,I31,I40)</f>
        <v>459.06083333333333</v>
      </c>
      <c r="J51" s="217">
        <f t="shared" ca="1" si="49"/>
        <v>459.06083333333333</v>
      </c>
      <c r="K51" s="217">
        <f t="shared" ca="1" si="49"/>
        <v>493.67583333333334</v>
      </c>
      <c r="L51" s="217">
        <f t="shared" ca="1" si="49"/>
        <v>510.03333333333336</v>
      </c>
      <c r="M51" s="217">
        <f t="shared" ca="1" si="49"/>
        <v>566.5293333333334</v>
      </c>
      <c r="N51" s="217">
        <f t="shared" ca="1" si="49"/>
        <v>599.4853333333333</v>
      </c>
      <c r="O51" s="217">
        <f t="shared" ca="1" si="49"/>
        <v>661.5916666666667</v>
      </c>
      <c r="P51" s="217">
        <f t="shared" ca="1" si="49"/>
        <v>661.5916666666667</v>
      </c>
      <c r="Q51" s="217">
        <f t="shared" ca="1" si="49"/>
        <v>696.06666666666672</v>
      </c>
    </row>
    <row r="52" spans="1:18" ht="15.75" thickTop="1" x14ac:dyDescent="0.25">
      <c r="A52" s="52"/>
      <c r="B52" s="166"/>
      <c r="C52" s="166"/>
      <c r="D52" s="166"/>
      <c r="H52" s="166"/>
    </row>
    <row r="53" spans="1:18" x14ac:dyDescent="0.25">
      <c r="A53" s="52"/>
      <c r="C53" s="166"/>
      <c r="D53" s="166"/>
      <c r="E53" s="52"/>
      <c r="F53" s="52"/>
      <c r="H53" s="166"/>
      <c r="I53" s="221">
        <f ca="1">I51/I50-'FY22 QoS'!AL307/1000</f>
        <v>0</v>
      </c>
      <c r="J53" s="221">
        <f ca="1">J51/J50-'FY22 QoS'!AM307/1000</f>
        <v>0</v>
      </c>
      <c r="K53" s="221">
        <f ca="1">K51/K50-'FY22 QoS'!AN307/1000</f>
        <v>0</v>
      </c>
      <c r="L53" s="221">
        <f ca="1">L51/L50-'FY22 QoS'!AO307/1000</f>
        <v>0</v>
      </c>
      <c r="M53" s="221">
        <f ca="1">M51/M50-'FY22 QoS'!AP307/1000</f>
        <v>0</v>
      </c>
      <c r="N53" s="221">
        <f ca="1">N51/N50-'FY22 QoS'!AQ307/1000</f>
        <v>0</v>
      </c>
      <c r="O53" s="221">
        <f ca="1">O51/O50-'FY22 QoS'!AR307/1000</f>
        <v>0</v>
      </c>
      <c r="P53" s="221">
        <f ca="1">P51/P50-'FY22 QoS'!AS307/1000</f>
        <v>0</v>
      </c>
      <c r="Q53" s="221">
        <f ca="1">Q51/Q50-'FY22 QoS'!AT307/1000</f>
        <v>0</v>
      </c>
      <c r="R53" s="222" t="s">
        <v>358</v>
      </c>
    </row>
    <row r="54" spans="1:18" outlineLevel="1" x14ac:dyDescent="0.25">
      <c r="A54" s="52"/>
      <c r="B54" s="52"/>
      <c r="C54" s="52"/>
      <c r="D54" s="52"/>
      <c r="E54" s="52"/>
      <c r="F54" s="52"/>
      <c r="G54" s="52"/>
      <c r="H54" s="52"/>
      <c r="I54" s="52"/>
      <c r="J54" s="52"/>
    </row>
    <row r="55" spans="1:18" outlineLevel="1" x14ac:dyDescent="0.25"/>
    <row r="56" spans="1:18" outlineLevel="1" x14ac:dyDescent="0.25">
      <c r="B56" s="9" t="s">
        <v>47</v>
      </c>
      <c r="C56" s="9"/>
      <c r="D56" s="9"/>
      <c r="E56" s="9"/>
      <c r="F56" s="9"/>
      <c r="G56" s="9"/>
      <c r="H56" s="9"/>
      <c r="I56" s="9"/>
      <c r="J56" s="9"/>
      <c r="K56" s="9"/>
      <c r="L56" s="9"/>
      <c r="M56" s="9"/>
      <c r="N56" s="9"/>
      <c r="O56" s="9"/>
      <c r="P56" s="9"/>
      <c r="Q56" s="9"/>
    </row>
    <row r="57" spans="1:18" outlineLevel="1" x14ac:dyDescent="0.25">
      <c r="I57" s="12"/>
      <c r="J57" s="10" t="s">
        <v>48</v>
      </c>
      <c r="K57" s="10" t="s">
        <v>36</v>
      </c>
      <c r="L57" s="10" t="s">
        <v>30</v>
      </c>
      <c r="M57" s="10" t="s">
        <v>23</v>
      </c>
      <c r="N57" s="11" t="s">
        <v>49</v>
      </c>
      <c r="O57" s="11" t="s">
        <v>50</v>
      </c>
    </row>
    <row r="58" spans="1:18" outlineLevel="1" x14ac:dyDescent="0.25">
      <c r="B58" s="5" t="s">
        <v>51</v>
      </c>
      <c r="C58" s="13" t="s">
        <v>49</v>
      </c>
      <c r="I58" s="10" t="s">
        <v>60</v>
      </c>
      <c r="J58" s="332">
        <f>INDEX($K58:$O58,1,MATCH($C$58,$K$57:$O$57,))</f>
        <v>0.93625000000000003</v>
      </c>
      <c r="K58" s="332">
        <f>Targets!D51</f>
        <v>0.82925000000000004</v>
      </c>
      <c r="L58" s="332">
        <f>Targets!D52</f>
        <v>0.82924965662540095</v>
      </c>
      <c r="M58" s="332">
        <f>Targets!D53</f>
        <v>0.93624991671763669</v>
      </c>
      <c r="N58" s="332">
        <f>Targets!D54</f>
        <v>0.93625000000000003</v>
      </c>
      <c r="O58" s="332">
        <f>N58</f>
        <v>0.93625000000000003</v>
      </c>
    </row>
    <row r="59" spans="1:18" outlineLevel="1" x14ac:dyDescent="0.25">
      <c r="I59" s="10" t="s">
        <v>62</v>
      </c>
      <c r="J59" s="332">
        <f>INDEX($K59:$O59,1,MATCH($C$58,$K$57:$O$57,))</f>
        <v>0.98899999999999999</v>
      </c>
      <c r="K59" s="332">
        <f>Targets!E51</f>
        <v>0.92020000000000002</v>
      </c>
      <c r="L59" s="332">
        <f>Targets!E52</f>
        <v>0.9201998972346036</v>
      </c>
      <c r="M59" s="332">
        <f>Targets!E53</f>
        <v>1.0165</v>
      </c>
      <c r="N59" s="307">
        <v>0.98899999999999999</v>
      </c>
      <c r="O59" s="307">
        <v>0.98899999999999999</v>
      </c>
    </row>
    <row r="60" spans="1:18" outlineLevel="1" x14ac:dyDescent="0.25">
      <c r="I60" s="10" t="s">
        <v>64</v>
      </c>
      <c r="J60" s="332">
        <f>INDEX($K60:$O60,1,MATCH($C$58,$K$57:$O$57,))</f>
        <v>0.9416000000000001</v>
      </c>
      <c r="K60" s="332">
        <f>Targets!F51</f>
        <v>0.83460000000000012</v>
      </c>
      <c r="L60" s="332">
        <f>Targets!F52</f>
        <v>0.83460007554223681</v>
      </c>
      <c r="M60" s="332">
        <f>Targets!F53</f>
        <v>0.9416000000000001</v>
      </c>
      <c r="N60" s="307">
        <f>Targets!F54</f>
        <v>0.9416000000000001</v>
      </c>
      <c r="O60" s="307">
        <f>N60</f>
        <v>0.9416000000000001</v>
      </c>
    </row>
    <row r="61" spans="1:18" outlineLevel="1" x14ac:dyDescent="0.25">
      <c r="I61" s="10" t="s">
        <v>66</v>
      </c>
      <c r="J61" s="332">
        <f>INDEX($K61:$O61,1,MATCH($C$58,$K$57:$O$57,))</f>
        <v>0.98499999999999999</v>
      </c>
      <c r="K61" s="332">
        <f>Targets!G51</f>
        <v>0.97370000000000001</v>
      </c>
      <c r="L61" s="332">
        <f>Targets!G52</f>
        <v>0.97370015477053928</v>
      </c>
      <c r="M61" s="332">
        <f>Targets!G53</f>
        <v>1.0165</v>
      </c>
      <c r="N61" s="307">
        <v>0.98499999999999999</v>
      </c>
      <c r="O61" s="307">
        <f>N61</f>
        <v>0.98499999999999999</v>
      </c>
    </row>
    <row r="62" spans="1:18" outlineLevel="1" x14ac:dyDescent="0.25"/>
    <row r="63" spans="1:18" outlineLevel="1" x14ac:dyDescent="0.25"/>
    <row r="64" spans="1:18" outlineLevel="1" x14ac:dyDescent="0.25">
      <c r="I64" s="169">
        <v>44317</v>
      </c>
      <c r="J64" s="169">
        <v>44348</v>
      </c>
      <c r="K64" s="169">
        <v>44378</v>
      </c>
      <c r="L64" s="29">
        <v>44409</v>
      </c>
      <c r="M64" s="29">
        <v>44440</v>
      </c>
      <c r="N64" s="29">
        <v>44470</v>
      </c>
      <c r="O64" s="169">
        <v>44501</v>
      </c>
      <c r="P64" s="169">
        <v>44531</v>
      </c>
      <c r="Q64" s="169">
        <v>44562</v>
      </c>
    </row>
    <row r="65" spans="5:17" outlineLevel="1" x14ac:dyDescent="0.25">
      <c r="G65" s="10" t="s">
        <v>48</v>
      </c>
      <c r="I65" s="14">
        <f>INDEX(I$66:I$70,MATCH($C$58,$G$66:$G$70,0))</f>
        <v>1</v>
      </c>
      <c r="J65" s="14">
        <f t="shared" ref="J65:Q65" si="50">INDEX(J$66:J$70,MATCH($C$58,$G$66:$G$70,0))</f>
        <v>1</v>
      </c>
      <c r="K65" s="14">
        <f t="shared" si="50"/>
        <v>1</v>
      </c>
      <c r="L65" s="14">
        <f t="shared" si="50"/>
        <v>0.93930635838150289</v>
      </c>
      <c r="M65" s="14">
        <f t="shared" si="50"/>
        <v>0.94502617801047117</v>
      </c>
      <c r="N65" s="14">
        <f t="shared" si="50"/>
        <v>0.94789081885856075</v>
      </c>
      <c r="O65" s="14">
        <f t="shared" si="50"/>
        <v>0.95047169811320753</v>
      </c>
      <c r="P65" s="14">
        <f t="shared" si="50"/>
        <v>0.95047169811320753</v>
      </c>
      <c r="Q65" s="14">
        <f t="shared" si="50"/>
        <v>0.95280898876404496</v>
      </c>
    </row>
    <row r="66" spans="5:17" outlineLevel="1" x14ac:dyDescent="0.25">
      <c r="G66" s="10" t="s">
        <v>36</v>
      </c>
      <c r="I66" s="15">
        <f>'FY22 QoS'!AL312</f>
        <v>1</v>
      </c>
      <c r="J66" s="15">
        <f>'FY22 QoS'!AM312</f>
        <v>1</v>
      </c>
      <c r="K66" s="15">
        <f>'FY22 QoS'!AN312</f>
        <v>1</v>
      </c>
      <c r="L66" s="15">
        <f>'FY22 QoS'!AO312</f>
        <v>1</v>
      </c>
      <c r="M66" s="15">
        <f>'FY22 QoS'!AP312</f>
        <v>0.95313232307451956</v>
      </c>
      <c r="N66" s="15">
        <f>'FY22 QoS'!AQ312</f>
        <v>0.91703539823008851</v>
      </c>
      <c r="O66" s="15">
        <f>'FY22 QoS'!AR312</f>
        <v>0.92398327632079047</v>
      </c>
      <c r="P66" s="15">
        <f>'FY22 QoS'!AS312</f>
        <v>0.93065187239944513</v>
      </c>
      <c r="Q66" s="15">
        <f>'FY22 QoS'!AT312</f>
        <v>0.9035679845708775</v>
      </c>
    </row>
    <row r="67" spans="5:17" outlineLevel="1" x14ac:dyDescent="0.25">
      <c r="E67" s="164"/>
      <c r="F67" s="164"/>
      <c r="G67" s="10" t="s">
        <v>30</v>
      </c>
      <c r="I67" s="15">
        <f>'FY22 QoS'!AL311</f>
        <v>0.93272171253822644</v>
      </c>
      <c r="J67" s="15">
        <f>'FY22 QoS'!AM311</f>
        <v>0.94086021505376338</v>
      </c>
      <c r="K67" s="15">
        <f>'FY22 QoS'!AN311</f>
        <v>0.89791183294663568</v>
      </c>
      <c r="L67" s="15">
        <f>'FY22 QoS'!AO311</f>
        <v>0.91439688715953316</v>
      </c>
      <c r="M67" s="15">
        <f>'FY22 QoS'!AP311</f>
        <v>0.92561284868977167</v>
      </c>
      <c r="N67" s="15">
        <f>'FY22 QoS'!AQ311</f>
        <v>0.90163934426229497</v>
      </c>
      <c r="O67" s="15">
        <f>'FY22 QoS'!AR311</f>
        <v>0.90820584144645322</v>
      </c>
      <c r="P67" s="15">
        <f>'FY22 QoS'!AS311</f>
        <v>0.88172043010752699</v>
      </c>
      <c r="Q67" s="15">
        <f>'FY22 QoS'!AT311</f>
        <v>0.88556566970091033</v>
      </c>
    </row>
    <row r="68" spans="5:17" outlineLevel="1" x14ac:dyDescent="0.25">
      <c r="E68" s="219"/>
      <c r="F68" s="219"/>
      <c r="G68" s="10" t="s">
        <v>23</v>
      </c>
      <c r="I68" s="15">
        <f>'FY22 QoS'!AL313</f>
        <v>0.93695586910837592</v>
      </c>
      <c r="J68" s="15">
        <f>'FY22 QoS'!AM313</f>
        <v>0.94379014989293364</v>
      </c>
      <c r="K68" s="15">
        <f>'FY22 QoS'!AN313</f>
        <v>0.88761299780112402</v>
      </c>
      <c r="L68" s="15">
        <f>'FY22 QoS'!AO313</f>
        <v>0.89350619284639432</v>
      </c>
      <c r="M68" s="15">
        <f>'FY22 QoS'!AP313</f>
        <v>0.90211724651558678</v>
      </c>
      <c r="N68" s="15">
        <f>'FY22 QoS'!AQ313</f>
        <v>0.91345249294449682</v>
      </c>
      <c r="O68" s="15">
        <f>'FY22 QoS'!AR313</f>
        <v>0.87662901824500394</v>
      </c>
      <c r="P68" s="15">
        <f>'FY22 QoS'!AS313</f>
        <v>0.88643634037108143</v>
      </c>
      <c r="Q68" s="15">
        <f>'FY22 QoS'!AT313</f>
        <v>0.89297558034368407</v>
      </c>
    </row>
    <row r="69" spans="5:17" outlineLevel="1" x14ac:dyDescent="0.25">
      <c r="G69" s="10" t="s">
        <v>49</v>
      </c>
      <c r="I69" s="15">
        <f>'FY22 QoS'!AL314</f>
        <v>1</v>
      </c>
      <c r="J69" s="15">
        <f>'FY22 QoS'!AM314</f>
        <v>1</v>
      </c>
      <c r="K69" s="15">
        <f>'FY22 QoS'!AN314</f>
        <v>1</v>
      </c>
      <c r="L69" s="15">
        <f>'FY22 QoS'!AO314</f>
        <v>0.93930635838150289</v>
      </c>
      <c r="M69" s="15">
        <f>'FY22 QoS'!AP314</f>
        <v>0.94502617801047117</v>
      </c>
      <c r="N69" s="15">
        <f>'FY22 QoS'!AQ314</f>
        <v>0.94789081885856075</v>
      </c>
      <c r="O69" s="15">
        <f>'FY22 QoS'!AR314</f>
        <v>0.95047169811320753</v>
      </c>
      <c r="P69" s="15">
        <f>'FY22 QoS'!AS314</f>
        <v>0.95047169811320753</v>
      </c>
      <c r="Q69" s="15">
        <f>'FY22 QoS'!AT314</f>
        <v>0.95280898876404496</v>
      </c>
    </row>
    <row r="70" spans="5:17" outlineLevel="1" x14ac:dyDescent="0.25">
      <c r="G70" s="10" t="s">
        <v>50</v>
      </c>
      <c r="I70" s="15">
        <f>I69</f>
        <v>1</v>
      </c>
      <c r="J70" s="15">
        <f t="shared" ref="J70:Q70" si="51">J69</f>
        <v>1</v>
      </c>
      <c r="K70" s="15">
        <f t="shared" si="51"/>
        <v>1</v>
      </c>
      <c r="L70" s="15">
        <f t="shared" si="51"/>
        <v>0.93930635838150289</v>
      </c>
      <c r="M70" s="15">
        <f t="shared" si="51"/>
        <v>0.94502617801047117</v>
      </c>
      <c r="N70" s="15">
        <f t="shared" si="51"/>
        <v>0.94789081885856075</v>
      </c>
      <c r="O70" s="15">
        <f t="shared" si="51"/>
        <v>0.95047169811320753</v>
      </c>
      <c r="P70" s="15">
        <f t="shared" si="51"/>
        <v>0.95047169811320753</v>
      </c>
      <c r="Q70" s="15">
        <f t="shared" si="51"/>
        <v>0.95280898876404496</v>
      </c>
    </row>
    <row r="74" spans="5:17" x14ac:dyDescent="0.25">
      <c r="G74" s="55"/>
      <c r="H74" s="53"/>
      <c r="I74" s="53"/>
      <c r="J74" s="53"/>
    </row>
    <row r="75" spans="5:17" x14ac:dyDescent="0.25">
      <c r="G75" s="55"/>
      <c r="H75" s="53"/>
      <c r="I75" s="53"/>
      <c r="J75" s="53"/>
    </row>
    <row r="76" spans="5:17" x14ac:dyDescent="0.25">
      <c r="G76" s="55"/>
      <c r="H76" s="53"/>
      <c r="I76" s="53"/>
      <c r="J76" s="53"/>
    </row>
    <row r="77" spans="5:17" x14ac:dyDescent="0.25">
      <c r="G77" s="55"/>
      <c r="H77" s="53"/>
      <c r="I77" s="53"/>
      <c r="J77" s="53"/>
    </row>
  </sheetData>
  <dataValidations disablePrompts="1" count="1">
    <dataValidation type="list" allowBlank="1" showInputMessage="1" showErrorMessage="1" sqref="C58" xr:uid="{908138A3-A7CF-44E5-871D-7939B9886BC1}">
      <formula1>$K$57:$O$57</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4FC3F-0244-45B4-95B8-1E76136C38A2}">
  <dimension ref="A2:S86"/>
  <sheetViews>
    <sheetView showGridLines="0" zoomScale="85" zoomScaleNormal="85" workbookViewId="0">
      <pane xSplit="3" topLeftCell="D1" activePane="topRight" state="frozen"/>
      <selection pane="topRight" activeCell="T37" sqref="T37"/>
    </sheetView>
  </sheetViews>
  <sheetFormatPr defaultColWidth="8.85546875" defaultRowHeight="15" outlineLevelRow="1" x14ac:dyDescent="0.25"/>
  <cols>
    <col min="2" max="2" width="17.28515625" bestFit="1" customWidth="1"/>
    <col min="3" max="3" width="13.28515625" customWidth="1"/>
    <col min="4" max="4" width="3.85546875" customWidth="1"/>
    <col min="5" max="7" width="13.28515625" customWidth="1"/>
    <col min="8" max="8" width="3.85546875" customWidth="1"/>
    <col min="9" max="17" width="13.28515625" customWidth="1"/>
    <col min="23" max="23" width="10.7109375" bestFit="1" customWidth="1"/>
    <col min="24" max="24" width="10.5703125" bestFit="1" customWidth="1"/>
    <col min="25" max="25" width="11.5703125" bestFit="1" customWidth="1"/>
  </cols>
  <sheetData>
    <row r="2" spans="1:19" x14ac:dyDescent="0.25">
      <c r="B2" s="9" t="s">
        <v>368</v>
      </c>
      <c r="C2" s="9"/>
      <c r="D2" s="9"/>
      <c r="E2" s="9"/>
      <c r="F2" s="9"/>
      <c r="G2" s="9"/>
      <c r="H2" s="9"/>
      <c r="I2" s="9"/>
      <c r="J2" s="9"/>
      <c r="K2" s="9"/>
      <c r="L2" s="9"/>
      <c r="M2" s="9"/>
      <c r="N2" s="9"/>
      <c r="O2" s="9"/>
      <c r="P2" s="9"/>
      <c r="Q2" s="9"/>
    </row>
    <row r="4" spans="1:19" x14ac:dyDescent="0.25">
      <c r="E4" s="23"/>
      <c r="F4" s="7"/>
      <c r="G4" s="23"/>
      <c r="I4" s="23" t="s">
        <v>69</v>
      </c>
      <c r="J4" s="23"/>
      <c r="K4" s="23"/>
      <c r="L4" s="7" t="s">
        <v>70</v>
      </c>
      <c r="M4" s="7"/>
      <c r="N4" s="7"/>
      <c r="O4" s="23" t="s">
        <v>71</v>
      </c>
      <c r="P4" s="23"/>
      <c r="Q4" s="23"/>
    </row>
    <row r="5" spans="1:19" x14ac:dyDescent="0.25">
      <c r="C5" s="29" t="s">
        <v>357</v>
      </c>
      <c r="E5" s="169" t="s">
        <v>42</v>
      </c>
      <c r="F5" s="29" t="s">
        <v>41</v>
      </c>
      <c r="G5" s="169" t="s">
        <v>40</v>
      </c>
      <c r="I5" s="169">
        <v>44317</v>
      </c>
      <c r="J5" s="169">
        <v>44348</v>
      </c>
      <c r="K5" s="169">
        <v>44378</v>
      </c>
      <c r="L5" s="29">
        <v>44409</v>
      </c>
      <c r="M5" s="29">
        <v>44440</v>
      </c>
      <c r="N5" s="29">
        <v>44470</v>
      </c>
      <c r="O5" s="169">
        <v>44501</v>
      </c>
      <c r="P5" s="169">
        <v>44531</v>
      </c>
      <c r="Q5" s="169">
        <v>44562</v>
      </c>
    </row>
    <row r="6" spans="1:19" s="167" customFormat="1" x14ac:dyDescent="0.25">
      <c r="A6" s="166"/>
      <c r="B6" s="220" t="s">
        <v>458</v>
      </c>
      <c r="C6" s="166"/>
      <c r="D6" s="166"/>
      <c r="H6" s="166"/>
    </row>
    <row r="7" spans="1:19" x14ac:dyDescent="0.25">
      <c r="A7" s="52"/>
      <c r="B7" s="2" t="s">
        <v>73</v>
      </c>
      <c r="C7" s="22">
        <f ca="1">G7</f>
        <v>4</v>
      </c>
      <c r="D7" s="166"/>
      <c r="E7" s="22">
        <f ca="1">K7</f>
        <v>2</v>
      </c>
      <c r="F7" s="57">
        <f ca="1">N7</f>
        <v>3</v>
      </c>
      <c r="G7" s="57">
        <f ca="1">Q7</f>
        <v>4</v>
      </c>
      <c r="H7" s="166"/>
      <c r="I7" s="57">
        <f ca="1">SUMIF('EMEA Team'!$B:$B,$B6,'EMEA Team'!R:R)</f>
        <v>1</v>
      </c>
      <c r="J7" s="57">
        <f ca="1">SUMIF('EMEA Team'!$B:$B,$B6,'EMEA Team'!S:S)</f>
        <v>1</v>
      </c>
      <c r="K7" s="57">
        <f ca="1">SUMIF('EMEA Team'!$B:$B,$B6,'EMEA Team'!T:T)</f>
        <v>2</v>
      </c>
      <c r="L7" s="57">
        <f ca="1">SUMIF('EMEA Team'!$B:$B,$B6,'EMEA Team'!U:U)</f>
        <v>3</v>
      </c>
      <c r="M7" s="57">
        <f ca="1">SUMIF('EMEA Team'!$B:$B,$B6,'EMEA Team'!V:V)</f>
        <v>3</v>
      </c>
      <c r="N7" s="57">
        <f ca="1">SUMIF('EMEA Team'!$B:$B,$B6,'EMEA Team'!W:W)</f>
        <v>3</v>
      </c>
      <c r="O7" s="57">
        <f ca="1">SUMIF('EMEA Team'!$B:$B,$B6,'EMEA Team'!X:X)</f>
        <v>3</v>
      </c>
      <c r="P7" s="57">
        <f ca="1">SUMIF('EMEA Team'!$B:$B,$B6,'EMEA Team'!Y:Y)</f>
        <v>3</v>
      </c>
      <c r="Q7" s="57">
        <f ca="1">SUMIF('EMEA Team'!$B:$B,$B6,'EMEA Team'!Z:Z)</f>
        <v>4</v>
      </c>
    </row>
    <row r="8" spans="1:19" x14ac:dyDescent="0.25">
      <c r="A8" s="52"/>
      <c r="B8" s="2" t="s">
        <v>255</v>
      </c>
      <c r="C8" s="22">
        <f ca="1">AVERAGE(I8:Q8)</f>
        <v>1.8611111111111112</v>
      </c>
      <c r="D8" s="166"/>
      <c r="E8" s="22">
        <f ca="1">AVERAGE(I8:K8)</f>
        <v>0.91666666666666663</v>
      </c>
      <c r="F8" s="57">
        <f ca="1">AVERAGE(L8:N8)</f>
        <v>1.75</v>
      </c>
      <c r="G8" s="57">
        <f ca="1">AVERAGE(O8:Q8)</f>
        <v>2.9166666666666665</v>
      </c>
      <c r="H8" s="166"/>
      <c r="I8" s="57">
        <f ca="1">SUMIF('EMEA Team'!$B:$B,$B6,'EMEA Team'!AB:AB)</f>
        <v>0.75</v>
      </c>
      <c r="J8" s="57">
        <f ca="1">SUMIF('EMEA Team'!$B:$B,$B6,'EMEA Team'!AC:AC)</f>
        <v>1</v>
      </c>
      <c r="K8" s="57">
        <f ca="1">SUMIF('EMEA Team'!$B:$B,$B6,'EMEA Team'!AD:AD)</f>
        <v>1</v>
      </c>
      <c r="L8" s="57">
        <f ca="1">SUMIF('EMEA Team'!$B:$B,$B6,'EMEA Team'!AE:AE)</f>
        <v>1.25</v>
      </c>
      <c r="M8" s="57">
        <f ca="1">SUMIF('EMEA Team'!$B:$B,$B6,'EMEA Team'!AF:AF)</f>
        <v>1.75</v>
      </c>
      <c r="N8" s="57">
        <f ca="1">SUMIF('EMEA Team'!$B:$B,$B6,'EMEA Team'!AG:AG)</f>
        <v>2.25</v>
      </c>
      <c r="O8" s="57">
        <f ca="1">SUMIF('EMEA Team'!$B:$B,$B6,'EMEA Team'!AH:AH)</f>
        <v>2.75</v>
      </c>
      <c r="P8" s="57">
        <f ca="1">SUMIF('EMEA Team'!$B:$B,$B6,'EMEA Team'!AI:AI)</f>
        <v>3</v>
      </c>
      <c r="Q8" s="57">
        <f ca="1">SUMIF('EMEA Team'!$B:$B,$B6,'EMEA Team'!AJ:AJ)</f>
        <v>3</v>
      </c>
    </row>
    <row r="9" spans="1:19" x14ac:dyDescent="0.25">
      <c r="A9" s="52"/>
      <c r="B9" s="2" t="s">
        <v>337</v>
      </c>
      <c r="C9" s="216">
        <f ca="1">SUM(I9:Q9)</f>
        <v>767.70833333333337</v>
      </c>
      <c r="D9" s="166"/>
      <c r="E9" s="216">
        <f ca="1">SUM(I9:K9)</f>
        <v>126.04166666666669</v>
      </c>
      <c r="F9" s="190">
        <f ca="1">SUM(L9:N9)</f>
        <v>240.625</v>
      </c>
      <c r="G9" s="190">
        <f ca="1">SUM(O9:Q9)</f>
        <v>401.04166666666669</v>
      </c>
      <c r="H9" s="166"/>
      <c r="I9" s="190">
        <f ca="1">SUMIF('EMEA Team'!$B:$B,$B6,'EMEA Team'!AL:AL)/1000</f>
        <v>34.375</v>
      </c>
      <c r="J9" s="190">
        <f ca="1">SUMIF('EMEA Team'!$B:$B,$B6,'EMEA Team'!AM:AM)/1000</f>
        <v>45.833333333333336</v>
      </c>
      <c r="K9" s="190">
        <f ca="1">SUMIF('EMEA Team'!$B:$B,$B6,'EMEA Team'!AN:AN)/1000</f>
        <v>45.833333333333336</v>
      </c>
      <c r="L9" s="190">
        <f ca="1">SUMIF('EMEA Team'!$B:$B,$B6,'EMEA Team'!AO:AO)/1000</f>
        <v>57.291666666666671</v>
      </c>
      <c r="M9" s="190">
        <f ca="1">SUMIF('EMEA Team'!$B:$B,$B6,'EMEA Team'!AP:AP)/1000</f>
        <v>80.208333333333329</v>
      </c>
      <c r="N9" s="190">
        <f ca="1">SUMIF('EMEA Team'!$B:$B,$B6,'EMEA Team'!AQ:AQ)/1000</f>
        <v>103.12500000000001</v>
      </c>
      <c r="O9" s="190">
        <f ca="1">SUMIF('EMEA Team'!$B:$B,$B6,'EMEA Team'!AR:AR)/1000</f>
        <v>126.04166666666667</v>
      </c>
      <c r="P9" s="190">
        <f ca="1">SUMIF('EMEA Team'!$B:$B,$B6,'EMEA Team'!AS:AS)/1000</f>
        <v>137.5</v>
      </c>
      <c r="Q9" s="190">
        <f ca="1">SUMIF('EMEA Team'!$B:$B,$B6,'EMEA Team'!AT:AT)/1000</f>
        <v>137.5</v>
      </c>
      <c r="S9" s="216"/>
    </row>
    <row r="10" spans="1:19" x14ac:dyDescent="0.25">
      <c r="A10" s="52"/>
      <c r="B10" s="2" t="s">
        <v>338</v>
      </c>
      <c r="C10" s="28">
        <f ca="1">IFERROR(SUMPRODUCT(I9:Q9,I10:Q10)/SUM(I9:Q9),"")</f>
        <v>0.90832318032537473</v>
      </c>
      <c r="D10" s="166"/>
      <c r="E10" s="28">
        <f>AVERAGE(I10:K10)</f>
        <v>0.92196439412225073</v>
      </c>
      <c r="F10" s="193">
        <f>AVERAGE(L10:N10)</f>
        <v>0.90496651935126937</v>
      </c>
      <c r="G10" s="193">
        <f>AVERAGE(O10:Q10)</f>
        <v>0.90708570634265218</v>
      </c>
      <c r="H10" s="166"/>
      <c r="I10" s="194">
        <f>I$74</f>
        <v>1</v>
      </c>
      <c r="J10" s="194">
        <f t="shared" ref="J10:Q10" si="0">J$74</f>
        <v>0.88030303030303036</v>
      </c>
      <c r="K10" s="194">
        <f t="shared" si="0"/>
        <v>0.88559015206372182</v>
      </c>
      <c r="L10" s="194">
        <f t="shared" si="0"/>
        <v>0.88718312929744914</v>
      </c>
      <c r="M10" s="194">
        <f t="shared" si="0"/>
        <v>0.90689455307641986</v>
      </c>
      <c r="N10" s="194">
        <f t="shared" si="0"/>
        <v>0.92082187567993901</v>
      </c>
      <c r="O10" s="194">
        <f t="shared" si="0"/>
        <v>0.9325794751440154</v>
      </c>
      <c r="P10" s="194">
        <f t="shared" si="0"/>
        <v>0.89036612804254467</v>
      </c>
      <c r="Q10" s="194">
        <f t="shared" si="0"/>
        <v>0.89831151584139635</v>
      </c>
    </row>
    <row r="11" spans="1:19" x14ac:dyDescent="0.25">
      <c r="A11" s="52"/>
      <c r="B11" s="2" t="s">
        <v>416</v>
      </c>
      <c r="C11" s="216">
        <f ca="1">SUM(I11:Q11)</f>
        <v>697.32727489562626</v>
      </c>
      <c r="D11" s="166"/>
      <c r="E11" s="216">
        <f ca="1">SUM(I11:K11)</f>
        <v>115.31177085847614</v>
      </c>
      <c r="F11" s="190">
        <f ca="1">SUM(L11:N11)</f>
        <v>218.52845665683125</v>
      </c>
      <c r="G11" s="190">
        <f ca="1">SUM(O11:Q11)</f>
        <v>363.48704738031881</v>
      </c>
      <c r="H11" s="166"/>
      <c r="I11" s="190">
        <f ca="1">I9*I10</f>
        <v>34.375</v>
      </c>
      <c r="J11" s="190">
        <f t="shared" ref="J11:Q11" ca="1" si="1">J9*J10</f>
        <v>40.347222222222229</v>
      </c>
      <c r="K11" s="190">
        <f t="shared" ca="1" si="1"/>
        <v>40.589548636253916</v>
      </c>
      <c r="L11" s="190">
        <f t="shared" ca="1" si="1"/>
        <v>50.828200115999692</v>
      </c>
      <c r="M11" s="190">
        <f t="shared" ca="1" si="1"/>
        <v>72.740500611337836</v>
      </c>
      <c r="N11" s="190">
        <f t="shared" ca="1" si="1"/>
        <v>94.959755929493724</v>
      </c>
      <c r="O11" s="190">
        <f t="shared" ca="1" si="1"/>
        <v>117.54387134627694</v>
      </c>
      <c r="P11" s="190">
        <f t="shared" ca="1" si="1"/>
        <v>122.42534260584989</v>
      </c>
      <c r="Q11" s="190">
        <f t="shared" ca="1" si="1"/>
        <v>123.51783342819199</v>
      </c>
    </row>
    <row r="12" spans="1:19" x14ac:dyDescent="0.25">
      <c r="A12" s="52"/>
      <c r="B12" s="2" t="s">
        <v>74</v>
      </c>
      <c r="C12" s="28">
        <f ca="1">IFERROR(SUMPRODUCT(I9:Q9,I12:Q12)/SUM(I9:Q9),"")</f>
        <v>0.94013432835820898</v>
      </c>
      <c r="D12" s="166"/>
      <c r="E12" s="28">
        <f>AVERAGE(I12:K12)</f>
        <v>0.97899999999999998</v>
      </c>
      <c r="F12" s="193">
        <f>AVERAGE(L12:N12)</f>
        <v>0.92</v>
      </c>
      <c r="G12" s="193">
        <f>AVERAGE(O12:Q12)</f>
        <v>0.94</v>
      </c>
      <c r="H12" s="166"/>
      <c r="I12" s="194">
        <f>J$68</f>
        <v>0.97899999999999998</v>
      </c>
      <c r="J12" s="193">
        <f>I12</f>
        <v>0.97899999999999998</v>
      </c>
      <c r="K12" s="193">
        <f>J12</f>
        <v>0.97899999999999998</v>
      </c>
      <c r="L12" s="194">
        <f>J$69</f>
        <v>0.92</v>
      </c>
      <c r="M12" s="193">
        <f>L12</f>
        <v>0.92</v>
      </c>
      <c r="N12" s="193">
        <f>M12</f>
        <v>0.92</v>
      </c>
      <c r="O12" s="194">
        <f>J$70</f>
        <v>0.94</v>
      </c>
      <c r="P12" s="193">
        <f>O12</f>
        <v>0.94</v>
      </c>
      <c r="Q12" s="193">
        <f>P12</f>
        <v>0.94</v>
      </c>
    </row>
    <row r="13" spans="1:19" ht="15.75" thickBot="1" x14ac:dyDescent="0.3">
      <c r="A13" s="52"/>
      <c r="B13" s="2" t="s">
        <v>44</v>
      </c>
      <c r="C13" s="218">
        <f ca="1">SUM(I13:Q13)</f>
        <v>655.61422833223253</v>
      </c>
      <c r="D13" s="166"/>
      <c r="E13" s="218">
        <f ca="1">SUM(I13:K13)</f>
        <v>112.89022367044815</v>
      </c>
      <c r="F13" s="217">
        <f ca="1">SUM(L13:N13)</f>
        <v>201.04618012428477</v>
      </c>
      <c r="G13" s="217">
        <f ca="1">SUM(O13:Q13)</f>
        <v>341.6778245374997</v>
      </c>
      <c r="H13" s="166"/>
      <c r="I13" s="217">
        <f ca="1">I9*I10*I12</f>
        <v>33.653125000000003</v>
      </c>
      <c r="J13" s="217">
        <f t="shared" ref="J13:Q13" ca="1" si="2">J9*J10*J12</f>
        <v>39.499930555555558</v>
      </c>
      <c r="K13" s="217">
        <f t="shared" ca="1" si="2"/>
        <v>39.737168114892583</v>
      </c>
      <c r="L13" s="217">
        <f t="shared" ca="1" si="2"/>
        <v>46.761944106719717</v>
      </c>
      <c r="M13" s="217">
        <f t="shared" ca="1" si="2"/>
        <v>66.921260562430817</v>
      </c>
      <c r="N13" s="217">
        <f t="shared" ca="1" si="2"/>
        <v>87.362975455134233</v>
      </c>
      <c r="O13" s="217">
        <f t="shared" ca="1" si="2"/>
        <v>110.49123906550032</v>
      </c>
      <c r="P13" s="217">
        <f t="shared" ca="1" si="2"/>
        <v>115.07982204949889</v>
      </c>
      <c r="Q13" s="217">
        <f t="shared" ca="1" si="2"/>
        <v>116.10676342250046</v>
      </c>
      <c r="S13" s="215"/>
    </row>
    <row r="14" spans="1:19" ht="15.75" thickTop="1" x14ac:dyDescent="0.25">
      <c r="A14" s="52"/>
      <c r="C14" s="166"/>
      <c r="D14" s="166"/>
      <c r="E14" s="52"/>
      <c r="F14" s="52"/>
      <c r="G14" s="52"/>
      <c r="H14" s="166"/>
      <c r="J14" s="52"/>
    </row>
    <row r="15" spans="1:19" x14ac:dyDescent="0.25">
      <c r="A15" s="52"/>
      <c r="B15" s="220" t="s">
        <v>457</v>
      </c>
      <c r="C15" s="166"/>
      <c r="D15" s="166"/>
      <c r="E15" s="52"/>
      <c r="F15" s="52"/>
      <c r="G15" s="52"/>
      <c r="H15" s="166"/>
      <c r="J15" s="52"/>
    </row>
    <row r="16" spans="1:19" x14ac:dyDescent="0.25">
      <c r="A16" s="52"/>
      <c r="B16" s="2" t="s">
        <v>73</v>
      </c>
      <c r="C16" s="22">
        <f ca="1">G16</f>
        <v>6</v>
      </c>
      <c r="D16" s="166"/>
      <c r="E16" s="22">
        <f ca="1">K16</f>
        <v>4</v>
      </c>
      <c r="F16" s="57">
        <f ca="1">N16</f>
        <v>6</v>
      </c>
      <c r="G16" s="57">
        <f ca="1">Q16</f>
        <v>6</v>
      </c>
      <c r="H16" s="166"/>
      <c r="I16" s="57">
        <f ca="1">SUMIF('EMEA Team'!$B:$B,$B15,'EMEA Team'!R:R)</f>
        <v>4</v>
      </c>
      <c r="J16" s="57">
        <f ca="1">SUMIF('EMEA Team'!$B:$B,$B15,'EMEA Team'!S:S)</f>
        <v>4</v>
      </c>
      <c r="K16" s="57">
        <f ca="1">SUMIF('EMEA Team'!$B:$B,$B15,'EMEA Team'!T:T)</f>
        <v>4</v>
      </c>
      <c r="L16" s="57">
        <f ca="1">SUMIF('EMEA Team'!$B:$B,$B15,'EMEA Team'!U:U)</f>
        <v>6</v>
      </c>
      <c r="M16" s="57">
        <f ca="1">SUMIF('EMEA Team'!$B:$B,$B15,'EMEA Team'!V:V)</f>
        <v>6</v>
      </c>
      <c r="N16" s="57">
        <f ca="1">SUMIF('EMEA Team'!$B:$B,$B15,'EMEA Team'!W:W)</f>
        <v>6</v>
      </c>
      <c r="O16" s="57">
        <f ca="1">SUMIF('EMEA Team'!$B:$B,$B15,'EMEA Team'!X:X)</f>
        <v>6</v>
      </c>
      <c r="P16" s="57">
        <f ca="1">SUMIF('EMEA Team'!$B:$B,$B15,'EMEA Team'!Y:Y)</f>
        <v>6</v>
      </c>
      <c r="Q16" s="57">
        <f ca="1">SUMIF('EMEA Team'!$B:$B,$B15,'EMEA Team'!Z:Z)</f>
        <v>6</v>
      </c>
    </row>
    <row r="17" spans="1:19" x14ac:dyDescent="0.25">
      <c r="A17" s="52"/>
      <c r="B17" s="2" t="s">
        <v>255</v>
      </c>
      <c r="C17" s="22">
        <f ca="1">AVERAGE(I17:Q17)</f>
        <v>4.083333333333333</v>
      </c>
      <c r="D17" s="166"/>
      <c r="E17" s="22">
        <f ca="1">AVERAGE(I17:K17)</f>
        <v>3.25</v>
      </c>
      <c r="F17" s="57">
        <f ca="1">AVERAGE(L17:N17)</f>
        <v>3.5</v>
      </c>
      <c r="G17" s="57">
        <f ca="1">AVERAGE(O17:Q17)</f>
        <v>5.5</v>
      </c>
      <c r="H17" s="166"/>
      <c r="I17" s="57">
        <f ca="1">SUMIF('EMEA Team'!$B:$B,$B15,'EMEA Team'!AB:AB)</f>
        <v>3</v>
      </c>
      <c r="J17" s="57">
        <f ca="1">SUMIF('EMEA Team'!$B:$B,$B15,'EMEA Team'!AC:AC)</f>
        <v>3.25</v>
      </c>
      <c r="K17" s="57">
        <f ca="1">SUMIF('EMEA Team'!$B:$B,$B15,'EMEA Team'!AD:AD)</f>
        <v>3.5</v>
      </c>
      <c r="L17" s="57">
        <f ca="1">SUMIF('EMEA Team'!$B:$B,$B15,'EMEA Team'!AE:AE)</f>
        <v>2.5</v>
      </c>
      <c r="M17" s="57">
        <f ca="1">SUMIF('EMEA Team'!$B:$B,$B15,'EMEA Team'!AF:AF)</f>
        <v>3.5</v>
      </c>
      <c r="N17" s="57">
        <f ca="1">SUMIF('EMEA Team'!$B:$B,$B15,'EMEA Team'!AG:AG)</f>
        <v>4.5</v>
      </c>
      <c r="O17" s="57">
        <f ca="1">SUMIF('EMEA Team'!$B:$B,$B15,'EMEA Team'!AH:AH)</f>
        <v>5.25</v>
      </c>
      <c r="P17" s="57">
        <f ca="1">SUMIF('EMEA Team'!$B:$B,$B15,'EMEA Team'!AI:AI)</f>
        <v>5.25</v>
      </c>
      <c r="Q17" s="57">
        <f ca="1">SUMIF('EMEA Team'!$B:$B,$B15,'EMEA Team'!AJ:AJ)</f>
        <v>6</v>
      </c>
    </row>
    <row r="18" spans="1:19" x14ac:dyDescent="0.25">
      <c r="A18" s="52"/>
      <c r="B18" s="2" t="s">
        <v>337</v>
      </c>
      <c r="C18" s="216">
        <f ca="1">SUM(I18:Q18)</f>
        <v>1806.875</v>
      </c>
      <c r="D18" s="166"/>
      <c r="E18" s="216">
        <f ca="1">SUM(I18:K18)</f>
        <v>479.375</v>
      </c>
      <c r="F18" s="190">
        <f ca="1">SUM(L18:N18)</f>
        <v>516.25</v>
      </c>
      <c r="G18" s="190">
        <f ca="1">SUM(O18:Q18)</f>
        <v>811.24999999999989</v>
      </c>
      <c r="H18" s="166"/>
      <c r="I18" s="190">
        <f ca="1">SUMIF('EMEA Team'!$B:$B,$B15,'EMEA Team'!AL:AL)/1000</f>
        <v>147.5</v>
      </c>
      <c r="J18" s="190">
        <f ca="1">SUMIF('EMEA Team'!$B:$B,$B15,'EMEA Team'!AM:AM)/1000</f>
        <v>159.79166666666666</v>
      </c>
      <c r="K18" s="190">
        <f ca="1">SUMIF('EMEA Team'!$B:$B,$B15,'EMEA Team'!AN:AN)/1000</f>
        <v>172.08333333333334</v>
      </c>
      <c r="L18" s="190">
        <f ca="1">SUMIF('EMEA Team'!$B:$B,$B15,'EMEA Team'!AO:AO)/1000</f>
        <v>122.91666666666666</v>
      </c>
      <c r="M18" s="190">
        <f ca="1">SUMIF('EMEA Team'!$B:$B,$B15,'EMEA Team'!AP:AP)/1000</f>
        <v>172.08333333333334</v>
      </c>
      <c r="N18" s="190">
        <f ca="1">SUMIF('EMEA Team'!$B:$B,$B15,'EMEA Team'!AQ:AQ)/1000</f>
        <v>221.24999999999997</v>
      </c>
      <c r="O18" s="190">
        <f ca="1">SUMIF('EMEA Team'!$B:$B,$B15,'EMEA Team'!AR:AR)/1000</f>
        <v>258.12499999999994</v>
      </c>
      <c r="P18" s="190">
        <f ca="1">SUMIF('EMEA Team'!$B:$B,$B15,'EMEA Team'!AS:AS)/1000</f>
        <v>258.12499999999994</v>
      </c>
      <c r="Q18" s="190">
        <f ca="1">SUMIF('EMEA Team'!$B:$B,$B15,'EMEA Team'!AT:AT)/1000</f>
        <v>295</v>
      </c>
    </row>
    <row r="19" spans="1:19" x14ac:dyDescent="0.25">
      <c r="A19" s="52"/>
      <c r="B19" s="2" t="s">
        <v>338</v>
      </c>
      <c r="C19" s="28">
        <f ca="1">IFERROR(SUMPRODUCT(I18:Q18,I19:Q19)/SUM(I18:Q18),"")</f>
        <v>0.91038560794711598</v>
      </c>
      <c r="D19" s="166"/>
      <c r="E19" s="28">
        <f>AVERAGE(I19:K19)</f>
        <v>0.92196439412225073</v>
      </c>
      <c r="F19" s="193">
        <f>AVERAGE(L19:N19)</f>
        <v>0.90496651935126937</v>
      </c>
      <c r="G19" s="193">
        <f>AVERAGE(O19:Q19)</f>
        <v>0.90708570634265218</v>
      </c>
      <c r="H19" s="166"/>
      <c r="I19" s="194">
        <f>I$74</f>
        <v>1</v>
      </c>
      <c r="J19" s="194">
        <f t="shared" ref="J19:Q19" si="3">J$74</f>
        <v>0.88030303030303036</v>
      </c>
      <c r="K19" s="194">
        <f t="shared" si="3"/>
        <v>0.88559015206372182</v>
      </c>
      <c r="L19" s="194">
        <f t="shared" si="3"/>
        <v>0.88718312929744914</v>
      </c>
      <c r="M19" s="194">
        <f t="shared" si="3"/>
        <v>0.90689455307641986</v>
      </c>
      <c r="N19" s="194">
        <f t="shared" si="3"/>
        <v>0.92082187567993901</v>
      </c>
      <c r="O19" s="194">
        <f t="shared" si="3"/>
        <v>0.9325794751440154</v>
      </c>
      <c r="P19" s="194">
        <f t="shared" si="3"/>
        <v>0.89036612804254467</v>
      </c>
      <c r="Q19" s="194">
        <f t="shared" si="3"/>
        <v>0.89831151584139635</v>
      </c>
    </row>
    <row r="20" spans="1:19" x14ac:dyDescent="0.25">
      <c r="A20" s="52"/>
      <c r="B20" s="2" t="s">
        <v>416</v>
      </c>
      <c r="C20" s="216">
        <f ca="1">SUM(I20:Q20)</f>
        <v>1644.9529953594451</v>
      </c>
      <c r="D20" s="166"/>
      <c r="E20" s="216">
        <f ca="1">SUM(I20:K20)</f>
        <v>440.56039371813722</v>
      </c>
      <c r="F20" s="190">
        <f ca="1">SUM(L20:N20)</f>
        <v>468.8428706455652</v>
      </c>
      <c r="G20" s="190">
        <f ca="1">SUM(O20:Q20)</f>
        <v>735.54973099574272</v>
      </c>
      <c r="H20" s="166"/>
      <c r="I20" s="190">
        <f ca="1">I18*I19</f>
        <v>147.5</v>
      </c>
      <c r="J20" s="190">
        <f t="shared" ref="J20" ca="1" si="4">J18*J19</f>
        <v>140.66508838383839</v>
      </c>
      <c r="K20" s="190">
        <f t="shared" ref="K20" ca="1" si="5">K18*K19</f>
        <v>152.3953053342988</v>
      </c>
      <c r="L20" s="190">
        <f t="shared" ref="L20" ca="1" si="6">L18*L19</f>
        <v>109.04959297614478</v>
      </c>
      <c r="M20" s="190">
        <f t="shared" ref="M20" ca="1" si="7">M18*M19</f>
        <v>156.06143767523392</v>
      </c>
      <c r="N20" s="190">
        <f t="shared" ref="N20" ca="1" si="8">N18*N19</f>
        <v>203.73183999418649</v>
      </c>
      <c r="O20" s="190">
        <f t="shared" ref="O20" ca="1" si="9">O18*O19</f>
        <v>240.72207702154893</v>
      </c>
      <c r="P20" s="190">
        <f t="shared" ref="P20" ca="1" si="10">P18*P19</f>
        <v>229.82575680098179</v>
      </c>
      <c r="Q20" s="190">
        <f t="shared" ref="Q20" ca="1" si="11">Q18*Q19</f>
        <v>265.00189717321194</v>
      </c>
    </row>
    <row r="21" spans="1:19" x14ac:dyDescent="0.25">
      <c r="A21" s="52"/>
      <c r="B21" s="2" t="s">
        <v>74</v>
      </c>
      <c r="C21" s="28">
        <f ca="1">IFERROR(SUMPRODUCT(I18:Q18,I21:Q21)/SUM(I18:Q18),"")</f>
        <v>0.94463265306122446</v>
      </c>
      <c r="D21" s="166"/>
      <c r="E21" s="28">
        <f>AVERAGE(I21:K21)</f>
        <v>0.97899999999999998</v>
      </c>
      <c r="F21" s="193">
        <f>AVERAGE(L21:N21)</f>
        <v>0.92</v>
      </c>
      <c r="G21" s="193">
        <f>AVERAGE(O21:Q21)</f>
        <v>0.94</v>
      </c>
      <c r="H21" s="166"/>
      <c r="I21" s="194">
        <f>J$68</f>
        <v>0.97899999999999998</v>
      </c>
      <c r="J21" s="193">
        <f>I21</f>
        <v>0.97899999999999998</v>
      </c>
      <c r="K21" s="193">
        <f>J21</f>
        <v>0.97899999999999998</v>
      </c>
      <c r="L21" s="194">
        <f>J$69</f>
        <v>0.92</v>
      </c>
      <c r="M21" s="193">
        <f>L21</f>
        <v>0.92</v>
      </c>
      <c r="N21" s="193">
        <f>M21</f>
        <v>0.92</v>
      </c>
      <c r="O21" s="194">
        <f>J$70</f>
        <v>0.94</v>
      </c>
      <c r="P21" s="193">
        <f>O21</f>
        <v>0.94</v>
      </c>
      <c r="Q21" s="193">
        <f>P21</f>
        <v>0.94</v>
      </c>
    </row>
    <row r="22" spans="1:19" ht="15.75" thickBot="1" x14ac:dyDescent="0.3">
      <c r="A22" s="52"/>
      <c r="B22" s="2" t="s">
        <v>44</v>
      </c>
      <c r="C22" s="218">
        <f ca="1">SUM(I22:Q22)</f>
        <v>1554.0608135799744</v>
      </c>
      <c r="D22" s="166"/>
      <c r="E22" s="218">
        <f ca="1">SUM(I22:K22)</f>
        <v>431.3086254500563</v>
      </c>
      <c r="F22" s="217">
        <f ca="1">SUM(L22:N22)</f>
        <v>431.33544099391997</v>
      </c>
      <c r="G22" s="217">
        <f ca="1">SUM(O22:Q22)</f>
        <v>691.41674713599809</v>
      </c>
      <c r="H22" s="166"/>
      <c r="I22" s="217">
        <f ca="1">I18*I19*I21</f>
        <v>144.4025</v>
      </c>
      <c r="J22" s="217">
        <f t="shared" ref="J22:Q22" ca="1" si="12">J18*J19*J21</f>
        <v>137.71112152777778</v>
      </c>
      <c r="K22" s="217">
        <f t="shared" ca="1" si="12"/>
        <v>149.19500392227852</v>
      </c>
      <c r="L22" s="217">
        <f t="shared" ca="1" si="12"/>
        <v>100.3256255380532</v>
      </c>
      <c r="M22" s="217">
        <f t="shared" ca="1" si="12"/>
        <v>143.57652266121522</v>
      </c>
      <c r="N22" s="217">
        <f t="shared" ca="1" si="12"/>
        <v>187.43329279465158</v>
      </c>
      <c r="O22" s="217">
        <f t="shared" ca="1" si="12"/>
        <v>226.27875240025597</v>
      </c>
      <c r="P22" s="217">
        <f t="shared" ca="1" si="12"/>
        <v>216.03621139292287</v>
      </c>
      <c r="Q22" s="217">
        <f t="shared" ca="1" si="12"/>
        <v>249.1017833428192</v>
      </c>
      <c r="S22" s="193"/>
    </row>
    <row r="23" spans="1:19" ht="15.75" thickTop="1" x14ac:dyDescent="0.25">
      <c r="A23" s="52"/>
      <c r="B23" s="166"/>
      <c r="C23" s="166"/>
      <c r="D23" s="166"/>
      <c r="E23" s="52"/>
      <c r="F23" s="52"/>
      <c r="G23" s="52"/>
      <c r="H23" s="166"/>
      <c r="I23" s="52"/>
      <c r="J23" s="52"/>
    </row>
    <row r="24" spans="1:19" x14ac:dyDescent="0.25">
      <c r="A24" s="52"/>
      <c r="B24" s="220" t="s">
        <v>456</v>
      </c>
      <c r="C24" s="166"/>
      <c r="D24" s="166"/>
      <c r="E24" s="52"/>
      <c r="F24" s="52"/>
      <c r="G24" s="52"/>
      <c r="H24" s="166"/>
      <c r="I24" s="52"/>
      <c r="J24" s="52"/>
    </row>
    <row r="25" spans="1:19" x14ac:dyDescent="0.25">
      <c r="A25" s="52"/>
      <c r="B25" s="2" t="s">
        <v>73</v>
      </c>
      <c r="C25" s="22">
        <f ca="1">G25</f>
        <v>5</v>
      </c>
      <c r="D25" s="166"/>
      <c r="E25" s="22">
        <f ca="1">K25</f>
        <v>2</v>
      </c>
      <c r="F25" s="57">
        <f ca="1">N25</f>
        <v>3</v>
      </c>
      <c r="G25" s="57">
        <f ca="1">Q25</f>
        <v>5</v>
      </c>
      <c r="H25" s="166"/>
      <c r="I25" s="57">
        <f ca="1">SUMIF('EMEA Team'!$B:$B,$B24,'EMEA Team'!R:R)</f>
        <v>2</v>
      </c>
      <c r="J25" s="57">
        <f ca="1">SUMIF('EMEA Team'!$B:$B,$B24,'EMEA Team'!S:S)</f>
        <v>2</v>
      </c>
      <c r="K25" s="57">
        <f ca="1">SUMIF('EMEA Team'!$B:$B,$B24,'EMEA Team'!T:T)</f>
        <v>2</v>
      </c>
      <c r="L25" s="57">
        <f ca="1">SUMIF('EMEA Team'!$B:$B,$B24,'EMEA Team'!U:U)</f>
        <v>3</v>
      </c>
      <c r="M25" s="57">
        <f ca="1">SUMIF('EMEA Team'!$B:$B,$B24,'EMEA Team'!V:V)</f>
        <v>3</v>
      </c>
      <c r="N25" s="57">
        <f ca="1">SUMIF('EMEA Team'!$B:$B,$B24,'EMEA Team'!W:W)</f>
        <v>3</v>
      </c>
      <c r="O25" s="57">
        <f ca="1">SUMIF('EMEA Team'!$B:$B,$B24,'EMEA Team'!X:X)</f>
        <v>4</v>
      </c>
      <c r="P25" s="57">
        <f ca="1">SUMIF('EMEA Team'!$B:$B,$B24,'EMEA Team'!Y:Y)</f>
        <v>4</v>
      </c>
      <c r="Q25" s="57">
        <f ca="1">SUMIF('EMEA Team'!$B:$B,$B24,'EMEA Team'!Z:Z)</f>
        <v>5</v>
      </c>
    </row>
    <row r="26" spans="1:19" x14ac:dyDescent="0.25">
      <c r="A26" s="52"/>
      <c r="B26" s="2" t="s">
        <v>255</v>
      </c>
      <c r="C26" s="22">
        <f ca="1">AVERAGE(I26:Q26)</f>
        <v>2.6156828642170336</v>
      </c>
      <c r="D26" s="166"/>
      <c r="E26" s="22">
        <f ca="1">AVERAGE(I26:K26)</f>
        <v>2</v>
      </c>
      <c r="F26" s="57">
        <f ca="1">AVERAGE(L26:N26)</f>
        <v>2.7637152593177685</v>
      </c>
      <c r="G26" s="57">
        <f ca="1">AVERAGE(O26:Q26)</f>
        <v>3.0833333333333335</v>
      </c>
      <c r="H26" s="166"/>
      <c r="I26" s="57">
        <f ca="1">SUMIF('EMEA Team'!$B:$B,$B24,'EMEA Team'!AB:AB)</f>
        <v>2</v>
      </c>
      <c r="J26" s="57">
        <f ca="1">SUMIF('EMEA Team'!$B:$B,$B24,'EMEA Team'!AC:AC)</f>
        <v>2</v>
      </c>
      <c r="K26" s="57">
        <f ca="1">SUMIF('EMEA Team'!$B:$B,$B24,'EMEA Team'!AD:AD)</f>
        <v>2</v>
      </c>
      <c r="L26" s="57">
        <f ca="1">SUMIF('EMEA Team'!$B:$B,$B24,'EMEA Team'!AE:AE)</f>
        <v>2.6962009934227513</v>
      </c>
      <c r="M26" s="57">
        <f ca="1">SUMIF('EMEA Team'!$B:$B,$B24,'EMEA Team'!AF:AF)</f>
        <v>2.7594975164431212</v>
      </c>
      <c r="N26" s="57">
        <f ca="1">SUMIF('EMEA Team'!$B:$B,$B24,'EMEA Team'!AG:AG)</f>
        <v>2.8354472680874334</v>
      </c>
      <c r="O26" s="57">
        <f ca="1">SUMIF('EMEA Team'!$B:$B,$B24,'EMEA Team'!AH:AH)</f>
        <v>3</v>
      </c>
      <c r="P26" s="57">
        <f ca="1">SUMIF('EMEA Team'!$B:$B,$B24,'EMEA Team'!AI:AI)</f>
        <v>3</v>
      </c>
      <c r="Q26" s="57">
        <f ca="1">SUMIF('EMEA Team'!$B:$B,$B24,'EMEA Team'!AJ:AJ)</f>
        <v>3.25</v>
      </c>
    </row>
    <row r="27" spans="1:19" x14ac:dyDescent="0.25">
      <c r="A27" s="52"/>
      <c r="B27" s="2" t="s">
        <v>337</v>
      </c>
      <c r="C27" s="216">
        <f ca="1">SUM(I27:Q27)</f>
        <v>1549.7920970485925</v>
      </c>
      <c r="D27" s="166"/>
      <c r="E27" s="216">
        <f ca="1">SUM(I27:K27)</f>
        <v>395</v>
      </c>
      <c r="F27" s="190">
        <f ca="1">SUM(L27:N27)</f>
        <v>545.83376371525924</v>
      </c>
      <c r="G27" s="190">
        <f ca="1">SUM(O27:Q27)</f>
        <v>608.95833333333326</v>
      </c>
      <c r="H27" s="166"/>
      <c r="I27" s="190">
        <f ca="1">SUMIF('EMEA Team'!$B:$B,$B24,'EMEA Team'!AL:AL)/1000</f>
        <v>131.66666666666666</v>
      </c>
      <c r="J27" s="190">
        <f ca="1">SUMIF('EMEA Team'!$B:$B,$B24,'EMEA Team'!AM:AM)/1000</f>
        <v>131.66666666666666</v>
      </c>
      <c r="K27" s="190">
        <f ca="1">SUMIF('EMEA Team'!$B:$B,$B24,'EMEA Team'!AN:AN)/1000</f>
        <v>131.66666666666666</v>
      </c>
      <c r="L27" s="190">
        <f ca="1">SUMIF('EMEA Team'!$B:$B,$B24,'EMEA Team'!AO:AO)/1000</f>
        <v>177.49989873366448</v>
      </c>
      <c r="M27" s="190">
        <f ca="1">SUMIF('EMEA Team'!$B:$B,$B24,'EMEA Team'!AP:AP)/1000</f>
        <v>181.66691983250547</v>
      </c>
      <c r="N27" s="190">
        <f ca="1">SUMIF('EMEA Team'!$B:$B,$B24,'EMEA Team'!AQ:AQ)/1000</f>
        <v>186.66694514908934</v>
      </c>
      <c r="O27" s="190">
        <f ca="1">SUMIF('EMEA Team'!$B:$B,$B24,'EMEA Team'!AR:AR)/1000</f>
        <v>197.5</v>
      </c>
      <c r="P27" s="190">
        <f ca="1">SUMIF('EMEA Team'!$B:$B,$B24,'EMEA Team'!AS:AS)/1000</f>
        <v>197.5</v>
      </c>
      <c r="Q27" s="190">
        <f ca="1">SUMIF('EMEA Team'!$B:$B,$B24,'EMEA Team'!AT:AT)/1000</f>
        <v>213.95833333333331</v>
      </c>
    </row>
    <row r="28" spans="1:19" x14ac:dyDescent="0.25">
      <c r="A28" s="52"/>
      <c r="B28" s="2" t="s">
        <v>338</v>
      </c>
      <c r="C28" s="28">
        <f ca="1">IFERROR(SUMPRODUCT(I27:Q27,I28:Q28)/SUM(I27:Q27),"")</f>
        <v>0.91013729646434349</v>
      </c>
      <c r="D28" s="166"/>
      <c r="E28" s="28">
        <f>AVERAGE(I28:K28)</f>
        <v>0.92196439412225073</v>
      </c>
      <c r="F28" s="193">
        <f>AVERAGE(L28:N28)</f>
        <v>0.90496651935126937</v>
      </c>
      <c r="G28" s="193">
        <f>AVERAGE(O28:Q28)</f>
        <v>0.90708570634265218</v>
      </c>
      <c r="H28" s="166"/>
      <c r="I28" s="194">
        <f>I$74</f>
        <v>1</v>
      </c>
      <c r="J28" s="194">
        <f t="shared" ref="J28:Q28" si="13">J$74</f>
        <v>0.88030303030303036</v>
      </c>
      <c r="K28" s="194">
        <f t="shared" si="13"/>
        <v>0.88559015206372182</v>
      </c>
      <c r="L28" s="194">
        <f t="shared" si="13"/>
        <v>0.88718312929744914</v>
      </c>
      <c r="M28" s="194">
        <f t="shared" si="13"/>
        <v>0.90689455307641986</v>
      </c>
      <c r="N28" s="194">
        <f t="shared" si="13"/>
        <v>0.92082187567993901</v>
      </c>
      <c r="O28" s="194">
        <f t="shared" si="13"/>
        <v>0.9325794751440154</v>
      </c>
      <c r="P28" s="194">
        <f t="shared" si="13"/>
        <v>0.89036612804254467</v>
      </c>
      <c r="Q28" s="194">
        <f t="shared" si="13"/>
        <v>0.89831151584139635</v>
      </c>
    </row>
    <row r="29" spans="1:19" x14ac:dyDescent="0.25">
      <c r="A29" s="52"/>
      <c r="B29" s="2" t="s">
        <v>416</v>
      </c>
      <c r="C29" s="216">
        <f ca="1">SUM(I29:Q29)</f>
        <v>1410.5235892896114</v>
      </c>
      <c r="D29" s="166"/>
      <c r="E29" s="216">
        <f ca="1">SUM(I29:K29)</f>
        <v>364.17593567828902</v>
      </c>
      <c r="F29" s="190">
        <f ca="1">SUM(L29:N29)</f>
        <v>494.11466223841137</v>
      </c>
      <c r="G29" s="190">
        <f ca="1">SUM(O29:Q29)</f>
        <v>552.2329913729111</v>
      </c>
      <c r="H29" s="166"/>
      <c r="I29" s="190">
        <f ca="1">I27*I28</f>
        <v>131.66666666666666</v>
      </c>
      <c r="J29" s="190">
        <f t="shared" ref="J29" ca="1" si="14">J27*J28</f>
        <v>115.90656565656566</v>
      </c>
      <c r="K29" s="190">
        <f t="shared" ref="K29" ca="1" si="15">K27*K28</f>
        <v>116.6027033550567</v>
      </c>
      <c r="L29" s="190">
        <f t="shared" ref="L29" ca="1" si="16">L27*L28</f>
        <v>157.47491560851279</v>
      </c>
      <c r="M29" s="190">
        <f t="shared" ref="M29" ca="1" si="17">M27*M28</f>
        <v>164.75274007026985</v>
      </c>
      <c r="N29" s="190">
        <f t="shared" ref="N29" ca="1" si="18">N27*N28</f>
        <v>171.88700655962873</v>
      </c>
      <c r="O29" s="190">
        <f t="shared" ref="O29" ca="1" si="19">O27*O28</f>
        <v>184.18444634094305</v>
      </c>
      <c r="P29" s="190">
        <f t="shared" ref="P29" ca="1" si="20">P27*P28</f>
        <v>175.84731028840258</v>
      </c>
      <c r="Q29" s="190">
        <f t="shared" ref="Q29" ca="1" si="21">Q27*Q28</f>
        <v>192.20123474356541</v>
      </c>
    </row>
    <row r="30" spans="1:19" x14ac:dyDescent="0.25">
      <c r="A30" s="52"/>
      <c r="B30" s="2" t="s">
        <v>74</v>
      </c>
      <c r="C30" s="28">
        <f ca="1">IFERROR(SUMPRODUCT(I27:Q27,I30:Q30)/SUM(I27:Q27),"")</f>
        <v>0.94289608182558327</v>
      </c>
      <c r="D30" s="166"/>
      <c r="E30" s="28">
        <f>AVERAGE(I30:K30)</f>
        <v>0.97899999999999998</v>
      </c>
      <c r="F30" s="193">
        <f>AVERAGE(L30:N30)</f>
        <v>0.92</v>
      </c>
      <c r="G30" s="193">
        <f>AVERAGE(O30:Q30)</f>
        <v>0.94</v>
      </c>
      <c r="H30" s="166"/>
      <c r="I30" s="194">
        <f>J$68</f>
        <v>0.97899999999999998</v>
      </c>
      <c r="J30" s="193">
        <f>I30</f>
        <v>0.97899999999999998</v>
      </c>
      <c r="K30" s="193">
        <f>J30</f>
        <v>0.97899999999999998</v>
      </c>
      <c r="L30" s="194">
        <f>J$69</f>
        <v>0.92</v>
      </c>
      <c r="M30" s="193">
        <f>L30</f>
        <v>0.92</v>
      </c>
      <c r="N30" s="193">
        <f>M30</f>
        <v>0.92</v>
      </c>
      <c r="O30" s="194">
        <f>J$70</f>
        <v>0.94</v>
      </c>
      <c r="P30" s="193">
        <f>O30</f>
        <v>0.94</v>
      </c>
      <c r="Q30" s="193">
        <f>P30</f>
        <v>0.94</v>
      </c>
    </row>
    <row r="31" spans="1:19" ht="15.75" thickBot="1" x14ac:dyDescent="0.3">
      <c r="A31" s="52"/>
      <c r="B31" s="2" t="s">
        <v>44</v>
      </c>
      <c r="C31" s="218">
        <f ca="1">SUM(I31:Q31)</f>
        <v>1330.2127421789201</v>
      </c>
      <c r="D31" s="166"/>
      <c r="E31" s="218">
        <f ca="1">SUM(I31:K31)</f>
        <v>356.52824102904492</v>
      </c>
      <c r="F31" s="217">
        <f ca="1">SUM(L31:N31)</f>
        <v>454.58548925933854</v>
      </c>
      <c r="G31" s="217">
        <f ca="1">SUM(O31:Q31)</f>
        <v>519.09901189053642</v>
      </c>
      <c r="H31" s="166"/>
      <c r="I31" s="217">
        <f ca="1">I27*I28*I30</f>
        <v>128.90166666666664</v>
      </c>
      <c r="J31" s="217">
        <f t="shared" ref="J31:Q31" ca="1" si="22">J27*J28*J30</f>
        <v>113.47252777777778</v>
      </c>
      <c r="K31" s="217">
        <f t="shared" ca="1" si="22"/>
        <v>114.15404658460051</v>
      </c>
      <c r="L31" s="217">
        <f t="shared" ca="1" si="22"/>
        <v>144.87692235983178</v>
      </c>
      <c r="M31" s="217">
        <f t="shared" ca="1" si="22"/>
        <v>151.57252086464828</v>
      </c>
      <c r="N31" s="217">
        <f t="shared" ca="1" si="22"/>
        <v>158.13604603485845</v>
      </c>
      <c r="O31" s="217">
        <f t="shared" ca="1" si="22"/>
        <v>173.13337956048647</v>
      </c>
      <c r="P31" s="217">
        <f t="shared" ca="1" si="22"/>
        <v>165.29647167109843</v>
      </c>
      <c r="Q31" s="217">
        <f t="shared" ca="1" si="22"/>
        <v>180.66916065895148</v>
      </c>
      <c r="S31" s="193"/>
    </row>
    <row r="32" spans="1:19" ht="15.75" thickTop="1" x14ac:dyDescent="0.25">
      <c r="A32" s="52"/>
      <c r="C32" s="166"/>
      <c r="D32" s="166"/>
      <c r="E32" s="52"/>
      <c r="F32" s="52"/>
      <c r="G32" s="52"/>
      <c r="H32" s="166"/>
      <c r="I32" s="52"/>
      <c r="J32" s="52"/>
    </row>
    <row r="33" spans="1:19" x14ac:dyDescent="0.25">
      <c r="A33" s="52"/>
      <c r="B33" s="220" t="s">
        <v>23</v>
      </c>
      <c r="C33" s="166"/>
      <c r="D33" s="166"/>
      <c r="E33" s="52"/>
      <c r="F33" s="52"/>
      <c r="G33" s="52"/>
      <c r="H33" s="166"/>
      <c r="I33" s="52"/>
      <c r="J33" s="52"/>
    </row>
    <row r="34" spans="1:19" x14ac:dyDescent="0.25">
      <c r="A34" s="52"/>
      <c r="B34" s="2" t="s">
        <v>73</v>
      </c>
      <c r="C34" s="22">
        <f ca="1">G34</f>
        <v>5</v>
      </c>
      <c r="D34" s="166"/>
      <c r="E34" s="22">
        <f ca="1">K34</f>
        <v>2</v>
      </c>
      <c r="F34" s="57">
        <f ca="1">N34</f>
        <v>5</v>
      </c>
      <c r="G34" s="57">
        <f ca="1">Q34</f>
        <v>5</v>
      </c>
      <c r="H34" s="166"/>
      <c r="I34" s="57">
        <f ca="1">SUMIF('EMEA Team'!$B:$B,$B33,'EMEA Team'!R:R)</f>
        <v>2</v>
      </c>
      <c r="J34" s="57">
        <f ca="1">SUMIF('EMEA Team'!$B:$B,$B33,'EMEA Team'!S:S)</f>
        <v>2</v>
      </c>
      <c r="K34" s="57">
        <f ca="1">SUMIF('EMEA Team'!$B:$B,$B33,'EMEA Team'!T:T)</f>
        <v>2</v>
      </c>
      <c r="L34" s="57">
        <f ca="1">SUMIF('EMEA Team'!$B:$B,$B33,'EMEA Team'!U:U)</f>
        <v>5</v>
      </c>
      <c r="M34" s="57">
        <f ca="1">SUMIF('EMEA Team'!$B:$B,$B33,'EMEA Team'!V:V)</f>
        <v>5</v>
      </c>
      <c r="N34" s="57">
        <f ca="1">SUMIF('EMEA Team'!$B:$B,$B33,'EMEA Team'!W:W)</f>
        <v>5</v>
      </c>
      <c r="O34" s="57">
        <f ca="1">SUMIF('EMEA Team'!$B:$B,$B33,'EMEA Team'!X:X)</f>
        <v>5</v>
      </c>
      <c r="P34" s="57">
        <f ca="1">SUMIF('EMEA Team'!$B:$B,$B33,'EMEA Team'!Y:Y)</f>
        <v>5</v>
      </c>
      <c r="Q34" s="57">
        <f ca="1">SUMIF('EMEA Team'!$B:$B,$B33,'EMEA Team'!Z:Z)</f>
        <v>5</v>
      </c>
    </row>
    <row r="35" spans="1:19" x14ac:dyDescent="0.25">
      <c r="A35" s="52"/>
      <c r="B35" s="2" t="s">
        <v>255</v>
      </c>
      <c r="C35" s="22">
        <f ca="1">AVERAGE(I35:Q35)</f>
        <v>2.588888888888889</v>
      </c>
      <c r="D35" s="166"/>
      <c r="E35" s="22">
        <f ca="1">AVERAGE(I35:K35)</f>
        <v>1.8333333333333333</v>
      </c>
      <c r="F35" s="57">
        <f ca="1">AVERAGE(L35:N35)</f>
        <v>2.25</v>
      </c>
      <c r="G35" s="57">
        <f ca="1">AVERAGE(O35:Q35)</f>
        <v>3.6833333333333336</v>
      </c>
      <c r="H35" s="166"/>
      <c r="I35" s="57">
        <f ca="1">SUMIF('EMEA Team'!$B:$B,$B33,'EMEA Team'!AB:AB)</f>
        <v>1.65</v>
      </c>
      <c r="J35" s="57">
        <f ca="1">SUMIF('EMEA Team'!$B:$B,$B33,'EMEA Team'!AC:AC)</f>
        <v>1.85</v>
      </c>
      <c r="K35" s="57">
        <f ca="1">SUMIF('EMEA Team'!$B:$B,$B33,'EMEA Team'!AD:AD)</f>
        <v>2</v>
      </c>
      <c r="L35" s="57">
        <f ca="1">SUMIF('EMEA Team'!$B:$B,$B33,'EMEA Team'!AE:AE)</f>
        <v>2</v>
      </c>
      <c r="M35" s="57">
        <f ca="1">SUMIF('EMEA Team'!$B:$B,$B33,'EMEA Team'!AF:AF)</f>
        <v>2.25</v>
      </c>
      <c r="N35" s="57">
        <f ca="1">SUMIF('EMEA Team'!$B:$B,$B33,'EMEA Team'!AG:AG)</f>
        <v>2.5</v>
      </c>
      <c r="O35" s="57">
        <f ca="1">SUMIF('EMEA Team'!$B:$B,$B33,'EMEA Team'!AH:AH)</f>
        <v>3.35</v>
      </c>
      <c r="P35" s="57">
        <f ca="1">SUMIF('EMEA Team'!$B:$B,$B33,'EMEA Team'!AI:AI)</f>
        <v>3.7</v>
      </c>
      <c r="Q35" s="57">
        <f ca="1">SUMIF('EMEA Team'!$B:$B,$B33,'EMEA Team'!AJ:AJ)</f>
        <v>4</v>
      </c>
    </row>
    <row r="36" spans="1:19" x14ac:dyDescent="0.25">
      <c r="A36" s="52"/>
      <c r="B36" s="2" t="s">
        <v>337</v>
      </c>
      <c r="C36" s="216">
        <f ca="1">SUM(I36:Q36)</f>
        <v>2038.75</v>
      </c>
      <c r="D36" s="166"/>
      <c r="E36" s="216">
        <f ca="1">SUM(I36:K36)</f>
        <v>481.25</v>
      </c>
      <c r="F36" s="190">
        <f ca="1">SUM(L36:N36)</f>
        <v>590.625</v>
      </c>
      <c r="G36" s="190">
        <f ca="1">SUM(O36:Q36)</f>
        <v>966.875</v>
      </c>
      <c r="H36" s="166"/>
      <c r="I36" s="190">
        <f ca="1">SUMIF('EMEA Team'!$B:$B,$B33,'EMEA Team'!AL:AL)/1000</f>
        <v>144.375</v>
      </c>
      <c r="J36" s="190">
        <f ca="1">SUMIF('EMEA Team'!$B:$B,$B33,'EMEA Team'!AM:AM)/1000</f>
        <v>161.875</v>
      </c>
      <c r="K36" s="190">
        <f ca="1">SUMIF('EMEA Team'!$B:$B,$B33,'EMEA Team'!AN:AN)/1000</f>
        <v>175</v>
      </c>
      <c r="L36" s="190">
        <f ca="1">SUMIF('EMEA Team'!$B:$B,$B33,'EMEA Team'!AO:AO)/1000</f>
        <v>175</v>
      </c>
      <c r="M36" s="190">
        <f ca="1">SUMIF('EMEA Team'!$B:$B,$B33,'EMEA Team'!AP:AP)/1000</f>
        <v>196.875</v>
      </c>
      <c r="N36" s="190">
        <f ca="1">SUMIF('EMEA Team'!$B:$B,$B33,'EMEA Team'!AQ:AQ)/1000</f>
        <v>218.75</v>
      </c>
      <c r="O36" s="190">
        <f ca="1">SUMIF('EMEA Team'!$B:$B,$B33,'EMEA Team'!AR:AR)/1000</f>
        <v>293.125</v>
      </c>
      <c r="P36" s="190">
        <f ca="1">SUMIF('EMEA Team'!$B:$B,$B33,'EMEA Team'!AS:AS)/1000</f>
        <v>323.75</v>
      </c>
      <c r="Q36" s="190">
        <f ca="1">SUMIF('EMEA Team'!$B:$B,$B33,'EMEA Team'!AT:AT)/1000</f>
        <v>350</v>
      </c>
    </row>
    <row r="37" spans="1:19" x14ac:dyDescent="0.25">
      <c r="A37" s="52"/>
      <c r="B37" s="2" t="s">
        <v>338</v>
      </c>
      <c r="C37" s="28">
        <f ca="1">IFERROR(SUMPRODUCT(I36:Q36,I37:Q37)/SUM(I36:Q36),"")</f>
        <v>0.908944917650652</v>
      </c>
      <c r="D37" s="166"/>
      <c r="E37" s="28">
        <f>AVERAGE(I37:K37)</f>
        <v>0.92196439412225073</v>
      </c>
      <c r="F37" s="193">
        <f>AVERAGE(L37:N37)</f>
        <v>0.90496651935126937</v>
      </c>
      <c r="G37" s="193">
        <f>AVERAGE(O37:Q37)</f>
        <v>0.90708570634265218</v>
      </c>
      <c r="H37" s="166"/>
      <c r="I37" s="194">
        <f>I$74</f>
        <v>1</v>
      </c>
      <c r="J37" s="194">
        <f t="shared" ref="J37:Q37" si="23">J$74</f>
        <v>0.88030303030303036</v>
      </c>
      <c r="K37" s="194">
        <f t="shared" si="23"/>
        <v>0.88559015206372182</v>
      </c>
      <c r="L37" s="194">
        <f t="shared" si="23"/>
        <v>0.88718312929744914</v>
      </c>
      <c r="M37" s="194">
        <f t="shared" si="23"/>
        <v>0.90689455307641986</v>
      </c>
      <c r="N37" s="194">
        <f t="shared" si="23"/>
        <v>0.92082187567993901</v>
      </c>
      <c r="O37" s="194">
        <f t="shared" si="23"/>
        <v>0.9325794751440154</v>
      </c>
      <c r="P37" s="194">
        <f t="shared" si="23"/>
        <v>0.89036612804254467</v>
      </c>
      <c r="Q37" s="194">
        <f t="shared" si="23"/>
        <v>0.89831151584139635</v>
      </c>
    </row>
    <row r="38" spans="1:19" x14ac:dyDescent="0.25">
      <c r="A38" s="52"/>
      <c r="B38" s="2" t="s">
        <v>416</v>
      </c>
      <c r="C38" s="216">
        <f ca="1">SUM(I38:Q38)</f>
        <v>1853.1114508602668</v>
      </c>
      <c r="D38" s="166"/>
      <c r="E38" s="216">
        <f ca="1">SUM(I38:K38)</f>
        <v>441.85232964145433</v>
      </c>
      <c r="F38" s="190">
        <f ca="1">SUM(L38:N38)</f>
        <v>535.23169806896044</v>
      </c>
      <c r="G38" s="190">
        <f ca="1">SUM(O38:Q38)</f>
        <v>876.0274231498521</v>
      </c>
      <c r="H38" s="166"/>
      <c r="I38" s="190">
        <f ca="1">I36*I37</f>
        <v>144.375</v>
      </c>
      <c r="J38" s="190">
        <f t="shared" ref="J38:Q38" ca="1" si="24">J36*J37</f>
        <v>142.49905303030303</v>
      </c>
      <c r="K38" s="190">
        <f t="shared" ca="1" si="24"/>
        <v>154.97827661115133</v>
      </c>
      <c r="L38" s="190">
        <f t="shared" ca="1" si="24"/>
        <v>155.25704762705359</v>
      </c>
      <c r="M38" s="190">
        <f t="shared" ca="1" si="24"/>
        <v>178.54486513692015</v>
      </c>
      <c r="N38" s="190">
        <f t="shared" ca="1" si="24"/>
        <v>201.42978530498667</v>
      </c>
      <c r="O38" s="190">
        <f t="shared" ca="1" si="24"/>
        <v>273.36235865158949</v>
      </c>
      <c r="P38" s="190">
        <f t="shared" ca="1" si="24"/>
        <v>288.25603395377385</v>
      </c>
      <c r="Q38" s="190">
        <f t="shared" ca="1" si="24"/>
        <v>314.4090305444887</v>
      </c>
    </row>
    <row r="39" spans="1:19" x14ac:dyDescent="0.25">
      <c r="A39" s="52"/>
      <c r="B39" s="2" t="s">
        <v>74</v>
      </c>
      <c r="C39" s="28">
        <f ca="1">IFERROR(SUMPRODUCT(I36:Q36,I39:Q39)/SUM(I36:Q36),"")</f>
        <v>0.94341201716738188</v>
      </c>
      <c r="D39" s="166"/>
      <c r="E39" s="28">
        <f>AVERAGE(I39:K39)</f>
        <v>0.97899999999999998</v>
      </c>
      <c r="F39" s="193">
        <f>AVERAGE(L39:N39)</f>
        <v>0.92</v>
      </c>
      <c r="G39" s="193">
        <f>AVERAGE(O39:Q39)</f>
        <v>0.94</v>
      </c>
      <c r="H39" s="166"/>
      <c r="I39" s="194">
        <f>J$68</f>
        <v>0.97899999999999998</v>
      </c>
      <c r="J39" s="193">
        <f>I39</f>
        <v>0.97899999999999998</v>
      </c>
      <c r="K39" s="193">
        <f>J39</f>
        <v>0.97899999999999998</v>
      </c>
      <c r="L39" s="194">
        <f>J$69</f>
        <v>0.92</v>
      </c>
      <c r="M39" s="193">
        <f>L39</f>
        <v>0.92</v>
      </c>
      <c r="N39" s="193">
        <f>M39</f>
        <v>0.92</v>
      </c>
      <c r="O39" s="194">
        <f>J$70</f>
        <v>0.94</v>
      </c>
      <c r="P39" s="193">
        <f>O39</f>
        <v>0.94</v>
      </c>
      <c r="Q39" s="193">
        <f>P39</f>
        <v>0.94</v>
      </c>
    </row>
    <row r="40" spans="1:19" ht="15.75" thickBot="1" x14ac:dyDescent="0.3">
      <c r="A40" s="52"/>
      <c r="B40" s="2" t="s">
        <v>44</v>
      </c>
      <c r="C40" s="218">
        <f ca="1">SUM(I40:Q40)</f>
        <v>1748.4523707032884</v>
      </c>
      <c r="D40" s="166"/>
      <c r="E40" s="218">
        <f ca="1">SUM(I40:K40)</f>
        <v>432.57343071898379</v>
      </c>
      <c r="F40" s="217">
        <f ca="1">SUM(L40:N40)</f>
        <v>492.41316222344358</v>
      </c>
      <c r="G40" s="217">
        <f ca="1">SUM(O40:Q40)</f>
        <v>823.46577776086087</v>
      </c>
      <c r="H40" s="166"/>
      <c r="I40" s="217">
        <f ca="1">I36*I37*I39</f>
        <v>141.34312499999999</v>
      </c>
      <c r="J40" s="217">
        <f t="shared" ref="J40:Q40" ca="1" si="25">J36*J37*J39</f>
        <v>139.50657291666667</v>
      </c>
      <c r="K40" s="217">
        <f t="shared" ca="1" si="25"/>
        <v>151.72373280231716</v>
      </c>
      <c r="L40" s="217">
        <f t="shared" ca="1" si="25"/>
        <v>142.83648381688931</v>
      </c>
      <c r="M40" s="217">
        <f t="shared" ca="1" si="25"/>
        <v>164.26127592596654</v>
      </c>
      <c r="N40" s="217">
        <f t="shared" ca="1" si="25"/>
        <v>185.31540248058775</v>
      </c>
      <c r="O40" s="217">
        <f t="shared" ca="1" si="25"/>
        <v>256.96061713249412</v>
      </c>
      <c r="P40" s="217">
        <f t="shared" ca="1" si="25"/>
        <v>270.96067191654743</v>
      </c>
      <c r="Q40" s="217">
        <f t="shared" ca="1" si="25"/>
        <v>295.54448871181938</v>
      </c>
      <c r="S40" s="193"/>
    </row>
    <row r="41" spans="1:19" ht="15.75" thickTop="1" x14ac:dyDescent="0.25">
      <c r="A41" s="52"/>
      <c r="B41" s="166"/>
      <c r="C41" s="166"/>
      <c r="D41" s="166"/>
      <c r="E41" s="52"/>
      <c r="F41" s="52"/>
      <c r="G41" s="52"/>
      <c r="H41" s="166"/>
      <c r="I41" s="52"/>
      <c r="J41" s="52"/>
    </row>
    <row r="42" spans="1:19" x14ac:dyDescent="0.25">
      <c r="A42" s="52"/>
      <c r="B42" s="220" t="s">
        <v>455</v>
      </c>
      <c r="C42" s="166"/>
      <c r="D42" s="166"/>
      <c r="E42" s="52"/>
      <c r="F42" s="52"/>
      <c r="G42" s="52"/>
      <c r="H42" s="166"/>
      <c r="I42" s="52"/>
      <c r="J42" s="52"/>
    </row>
    <row r="43" spans="1:19" x14ac:dyDescent="0.25">
      <c r="A43" s="52"/>
      <c r="B43" s="2" t="s">
        <v>73</v>
      </c>
      <c r="C43" s="22">
        <f ca="1">G43</f>
        <v>2</v>
      </c>
      <c r="D43" s="166"/>
      <c r="E43" s="22">
        <f ca="1">K43</f>
        <v>1</v>
      </c>
      <c r="F43" s="57">
        <f ca="1">N43</f>
        <v>2</v>
      </c>
      <c r="G43" s="57">
        <f ca="1">Q43</f>
        <v>2</v>
      </c>
      <c r="H43" s="166"/>
      <c r="I43" s="57">
        <f ca="1">SUMIF('EMEA Team'!$B:$B,$B42,'EMEA Team'!R:R)</f>
        <v>1</v>
      </c>
      <c r="J43" s="57">
        <f ca="1">SUMIF('EMEA Team'!$B:$B,$B42,'EMEA Team'!S:S)</f>
        <v>1</v>
      </c>
      <c r="K43" s="57">
        <f ca="1">SUMIF('EMEA Team'!$B:$B,$B42,'EMEA Team'!T:T)</f>
        <v>1</v>
      </c>
      <c r="L43" s="57">
        <f ca="1">SUMIF('EMEA Team'!$B:$B,$B42,'EMEA Team'!U:U)</f>
        <v>2</v>
      </c>
      <c r="M43" s="57">
        <f ca="1">SUMIF('EMEA Team'!$B:$B,$B42,'EMEA Team'!V:V)</f>
        <v>2</v>
      </c>
      <c r="N43" s="57">
        <f ca="1">SUMIF('EMEA Team'!$B:$B,$B42,'EMEA Team'!W:W)</f>
        <v>2</v>
      </c>
      <c r="O43" s="57">
        <f ca="1">SUMIF('EMEA Team'!$B:$B,$B42,'EMEA Team'!X:X)</f>
        <v>2</v>
      </c>
      <c r="P43" s="57">
        <f ca="1">SUMIF('EMEA Team'!$B:$B,$B42,'EMEA Team'!Y:Y)</f>
        <v>2</v>
      </c>
      <c r="Q43" s="57">
        <f ca="1">SUMIF('EMEA Team'!$B:$B,$B42,'EMEA Team'!Z:Z)</f>
        <v>2</v>
      </c>
    </row>
    <row r="44" spans="1:19" x14ac:dyDescent="0.25">
      <c r="A44" s="52"/>
      <c r="B44" s="2" t="s">
        <v>255</v>
      </c>
      <c r="C44" s="22">
        <f ca="1">AVERAGE(I44:Q44)</f>
        <v>1.5</v>
      </c>
      <c r="D44" s="166"/>
      <c r="E44" s="22">
        <f ca="1">AVERAGE(I44:K44)</f>
        <v>1</v>
      </c>
      <c r="F44" s="57">
        <f ca="1">AVERAGE(L44:N44)</f>
        <v>1.5</v>
      </c>
      <c r="G44" s="57">
        <f ca="1">AVERAGE(O44:Q44)</f>
        <v>2</v>
      </c>
      <c r="H44" s="166"/>
      <c r="I44" s="57">
        <f ca="1">SUMIF('EMEA Team'!$B:$B,$B42,'EMEA Team'!AB:AB)</f>
        <v>1</v>
      </c>
      <c r="J44" s="57">
        <f ca="1">SUMIF('EMEA Team'!$B:$B,$B42,'EMEA Team'!AC:AC)</f>
        <v>1</v>
      </c>
      <c r="K44" s="57">
        <f ca="1">SUMIF('EMEA Team'!$B:$B,$B42,'EMEA Team'!AD:AD)</f>
        <v>1</v>
      </c>
      <c r="L44" s="57">
        <f ca="1">SUMIF('EMEA Team'!$B:$B,$B42,'EMEA Team'!AE:AE)</f>
        <v>1</v>
      </c>
      <c r="M44" s="57">
        <f ca="1">SUMIF('EMEA Team'!$B:$B,$B42,'EMEA Team'!AF:AF)</f>
        <v>1.5</v>
      </c>
      <c r="N44" s="57">
        <f ca="1">SUMIF('EMEA Team'!$B:$B,$B42,'EMEA Team'!AG:AG)</f>
        <v>2</v>
      </c>
      <c r="O44" s="57">
        <f ca="1">SUMIF('EMEA Team'!$B:$B,$B42,'EMEA Team'!AH:AH)</f>
        <v>2</v>
      </c>
      <c r="P44" s="57">
        <f ca="1">SUMIF('EMEA Team'!$B:$B,$B42,'EMEA Team'!AI:AI)</f>
        <v>2</v>
      </c>
      <c r="Q44" s="57">
        <f ca="1">SUMIF('EMEA Team'!$B:$B,$B42,'EMEA Team'!AJ:AJ)</f>
        <v>2</v>
      </c>
    </row>
    <row r="45" spans="1:19" x14ac:dyDescent="0.25">
      <c r="A45" s="52"/>
      <c r="B45" s="2" t="s">
        <v>337</v>
      </c>
      <c r="C45" s="216">
        <f ca="1">SUM(I45:Q45)</f>
        <v>686.25</v>
      </c>
      <c r="D45" s="166"/>
      <c r="E45" s="216">
        <f ca="1">SUM(I45:K45)</f>
        <v>152.5</v>
      </c>
      <c r="F45" s="190">
        <f ca="1">SUM(L45:N45)</f>
        <v>228.75</v>
      </c>
      <c r="G45" s="190">
        <f ca="1">SUM(O45:Q45)</f>
        <v>305</v>
      </c>
      <c r="H45" s="166"/>
      <c r="I45" s="190">
        <f ca="1">SUMIF('EMEA Team'!$B:$B,$B42,'EMEA Team'!AL:AL)/1000</f>
        <v>50.833333333333336</v>
      </c>
      <c r="J45" s="190">
        <f ca="1">SUMIF('EMEA Team'!$B:$B,$B42,'EMEA Team'!AM:AM)/1000</f>
        <v>50.833333333333336</v>
      </c>
      <c r="K45" s="190">
        <f ca="1">SUMIF('EMEA Team'!$B:$B,$B42,'EMEA Team'!AN:AN)/1000</f>
        <v>50.833333333333336</v>
      </c>
      <c r="L45" s="190">
        <f ca="1">SUMIF('EMEA Team'!$B:$B,$B42,'EMEA Team'!AO:AO)/1000</f>
        <v>50.833333333333336</v>
      </c>
      <c r="M45" s="190">
        <f ca="1">SUMIF('EMEA Team'!$B:$B,$B42,'EMEA Team'!AP:AP)/1000</f>
        <v>76.25</v>
      </c>
      <c r="N45" s="190">
        <f ca="1">SUMIF('EMEA Team'!$B:$B,$B42,'EMEA Team'!AQ:AQ)/1000</f>
        <v>101.66666666666667</v>
      </c>
      <c r="O45" s="190">
        <f ca="1">SUMIF('EMEA Team'!$B:$B,$B42,'EMEA Team'!AR:AR)/1000</f>
        <v>101.66666666666667</v>
      </c>
      <c r="P45" s="190">
        <f ca="1">SUMIF('EMEA Team'!$B:$B,$B42,'EMEA Team'!AS:AS)/1000</f>
        <v>101.66666666666667</v>
      </c>
      <c r="Q45" s="190">
        <f ca="1">SUMIF('EMEA Team'!$B:$B,$B42,'EMEA Team'!AT:AT)/1000</f>
        <v>101.66666666666667</v>
      </c>
    </row>
    <row r="46" spans="1:19" x14ac:dyDescent="0.25">
      <c r="A46" s="52"/>
      <c r="B46" s="2" t="s">
        <v>338</v>
      </c>
      <c r="C46" s="28">
        <f ca="1">IFERROR(SUMPRODUCT(I45:Q45,I46:Q46)/SUM(I45:Q45),"")</f>
        <v>0.91093156523663865</v>
      </c>
      <c r="D46" s="166"/>
      <c r="E46" s="28">
        <f>AVERAGE(I46:K46)</f>
        <v>0.92196439412225073</v>
      </c>
      <c r="F46" s="193">
        <f>AVERAGE(L46:N46)</f>
        <v>0.90496651935126937</v>
      </c>
      <c r="G46" s="193">
        <f>AVERAGE(O46:Q46)</f>
        <v>0.90708570634265218</v>
      </c>
      <c r="H46" s="166"/>
      <c r="I46" s="194">
        <f>I$74</f>
        <v>1</v>
      </c>
      <c r="J46" s="194">
        <f t="shared" ref="J46:Q46" si="26">J$74</f>
        <v>0.88030303030303036</v>
      </c>
      <c r="K46" s="194">
        <f t="shared" si="26"/>
        <v>0.88559015206372182</v>
      </c>
      <c r="L46" s="194">
        <f t="shared" si="26"/>
        <v>0.88718312929744914</v>
      </c>
      <c r="M46" s="194">
        <f t="shared" si="26"/>
        <v>0.90689455307641986</v>
      </c>
      <c r="N46" s="194">
        <f t="shared" si="26"/>
        <v>0.92082187567993901</v>
      </c>
      <c r="O46" s="194">
        <f t="shared" si="26"/>
        <v>0.9325794751440154</v>
      </c>
      <c r="P46" s="194">
        <f t="shared" si="26"/>
        <v>0.89036612804254467</v>
      </c>
      <c r="Q46" s="194">
        <f t="shared" si="26"/>
        <v>0.89831151584139635</v>
      </c>
    </row>
    <row r="47" spans="1:19" x14ac:dyDescent="0.25">
      <c r="A47" s="52"/>
      <c r="B47" s="2" t="s">
        <v>416</v>
      </c>
      <c r="C47" s="216">
        <f ca="1">SUM(I47:Q47)</f>
        <v>625.1267866436433</v>
      </c>
      <c r="D47" s="166"/>
      <c r="E47" s="216">
        <f ca="1">SUM(I47:K47)</f>
        <v>140.59957010364323</v>
      </c>
      <c r="F47" s="190">
        <f ca="1">SUM(L47:N47)</f>
        <v>207.86607610549115</v>
      </c>
      <c r="G47" s="190">
        <f ca="1">SUM(O47:Q47)</f>
        <v>276.66114043450892</v>
      </c>
      <c r="H47" s="166"/>
      <c r="I47" s="190">
        <f ca="1">I45*I46</f>
        <v>50.833333333333336</v>
      </c>
      <c r="J47" s="190">
        <f t="shared" ref="J47" ca="1" si="27">J45*J46</f>
        <v>44.748737373737377</v>
      </c>
      <c r="K47" s="190">
        <f t="shared" ref="K47" ca="1" si="28">K45*K46</f>
        <v>45.017499396572525</v>
      </c>
      <c r="L47" s="190">
        <f t="shared" ref="L47" ca="1" si="29">L45*L46</f>
        <v>45.098475739286997</v>
      </c>
      <c r="M47" s="190">
        <f t="shared" ref="M47" ca="1" si="30">M45*M46</f>
        <v>69.150709672077014</v>
      </c>
      <c r="N47" s="190">
        <f t="shared" ref="N47" ca="1" si="31">N45*N46</f>
        <v>93.616890694127136</v>
      </c>
      <c r="O47" s="190">
        <f t="shared" ref="O47" ca="1" si="32">O45*O46</f>
        <v>94.812246639641572</v>
      </c>
      <c r="P47" s="190">
        <f t="shared" ref="P47" ca="1" si="33">P45*P46</f>
        <v>90.520556350992052</v>
      </c>
      <c r="Q47" s="190">
        <f t="shared" ref="Q47" ca="1" si="34">Q45*Q46</f>
        <v>91.328337443875299</v>
      </c>
    </row>
    <row r="48" spans="1:19" x14ac:dyDescent="0.25">
      <c r="A48" s="52"/>
      <c r="B48" s="2" t="s">
        <v>74</v>
      </c>
      <c r="C48" s="28">
        <f ca="1">IFERROR(SUMPRODUCT(I45:Q45,I48:Q48)/SUM(I45:Q45),"")</f>
        <v>0.94199999999999995</v>
      </c>
      <c r="D48" s="166"/>
      <c r="E48" s="28">
        <f>AVERAGE(I48:K48)</f>
        <v>0.97899999999999998</v>
      </c>
      <c r="F48" s="193">
        <f>AVERAGE(L48:N48)</f>
        <v>0.92</v>
      </c>
      <c r="G48" s="193">
        <f>AVERAGE(O48:Q48)</f>
        <v>0.94</v>
      </c>
      <c r="H48" s="166"/>
      <c r="I48" s="194">
        <f>J$68</f>
        <v>0.97899999999999998</v>
      </c>
      <c r="J48" s="193">
        <f>I48</f>
        <v>0.97899999999999998</v>
      </c>
      <c r="K48" s="193">
        <f>J48</f>
        <v>0.97899999999999998</v>
      </c>
      <c r="L48" s="194">
        <f>J$69</f>
        <v>0.92</v>
      </c>
      <c r="M48" s="193">
        <f>L48</f>
        <v>0.92</v>
      </c>
      <c r="N48" s="193">
        <f>M48</f>
        <v>0.92</v>
      </c>
      <c r="O48" s="194">
        <f>J$70</f>
        <v>0.94</v>
      </c>
      <c r="P48" s="193">
        <f>O48</f>
        <v>0.94</v>
      </c>
      <c r="Q48" s="193">
        <f>P48</f>
        <v>0.94</v>
      </c>
    </row>
    <row r="49" spans="1:19" ht="15.75" thickBot="1" x14ac:dyDescent="0.3">
      <c r="A49" s="52"/>
      <c r="B49" s="2" t="s">
        <v>44</v>
      </c>
      <c r="C49" s="218">
        <f ca="1">SUM(I49:Q49)</f>
        <v>588.94524115695697</v>
      </c>
      <c r="D49" s="166"/>
      <c r="E49" s="218">
        <f ca="1">SUM(I49:K49)</f>
        <v>137.64697913146671</v>
      </c>
      <c r="F49" s="217">
        <f ca="1">SUM(L49:N49)</f>
        <v>191.23679001705187</v>
      </c>
      <c r="G49" s="217">
        <f ca="1">SUM(O49:Q49)</f>
        <v>260.06147200843839</v>
      </c>
      <c r="H49" s="166"/>
      <c r="I49" s="217">
        <f ca="1">I45*I46*I48</f>
        <v>49.765833333333333</v>
      </c>
      <c r="J49" s="217">
        <f t="shared" ref="J49:Q49" ca="1" si="35">J45*J46*J48</f>
        <v>43.809013888888892</v>
      </c>
      <c r="K49" s="217">
        <f t="shared" ca="1" si="35"/>
        <v>44.072131909244504</v>
      </c>
      <c r="L49" s="217">
        <f t="shared" ca="1" si="35"/>
        <v>41.490597680144042</v>
      </c>
      <c r="M49" s="217">
        <f t="shared" ca="1" si="35"/>
        <v>63.618652898310856</v>
      </c>
      <c r="N49" s="217">
        <f t="shared" ca="1" si="35"/>
        <v>86.127539438596969</v>
      </c>
      <c r="O49" s="217">
        <f t="shared" ca="1" si="35"/>
        <v>89.123511841263067</v>
      </c>
      <c r="P49" s="217">
        <f t="shared" ca="1" si="35"/>
        <v>85.089322969932525</v>
      </c>
      <c r="Q49" s="217">
        <f t="shared" ca="1" si="35"/>
        <v>85.84863719724278</v>
      </c>
      <c r="S49" s="193"/>
    </row>
    <row r="50" spans="1:19" ht="15.75" thickTop="1" x14ac:dyDescent="0.25">
      <c r="A50" s="52"/>
      <c r="B50" s="166"/>
      <c r="C50" s="166"/>
      <c r="D50" s="166"/>
      <c r="E50" s="52"/>
      <c r="F50" s="52"/>
      <c r="G50" s="52"/>
      <c r="H50" s="166"/>
      <c r="I50" s="52"/>
      <c r="J50" s="52"/>
    </row>
    <row r="51" spans="1:19" x14ac:dyDescent="0.25">
      <c r="B51" s="9"/>
      <c r="C51" s="9"/>
      <c r="D51" s="9"/>
      <c r="E51" s="9"/>
      <c r="F51" s="9"/>
      <c r="G51" s="9"/>
      <c r="H51" s="9"/>
      <c r="I51" s="9"/>
      <c r="J51" s="9"/>
      <c r="K51" s="9"/>
      <c r="L51" s="9"/>
      <c r="M51" s="9"/>
      <c r="N51" s="9"/>
      <c r="O51" s="9"/>
      <c r="P51" s="9"/>
      <c r="Q51" s="9"/>
    </row>
    <row r="52" spans="1:19" x14ac:dyDescent="0.25">
      <c r="A52" s="52"/>
      <c r="B52" s="166"/>
      <c r="C52" s="166"/>
      <c r="D52" s="166"/>
      <c r="E52" s="52"/>
      <c r="F52" s="52"/>
      <c r="G52" s="52"/>
      <c r="H52" s="166"/>
      <c r="I52" s="52"/>
      <c r="J52" s="52"/>
    </row>
    <row r="53" spans="1:19" x14ac:dyDescent="0.25">
      <c r="A53" s="52"/>
      <c r="B53" s="220" t="s">
        <v>369</v>
      </c>
      <c r="C53" s="166"/>
      <c r="D53" s="166"/>
      <c r="E53" s="52"/>
      <c r="F53" s="52"/>
      <c r="G53" s="52"/>
      <c r="H53" s="166"/>
      <c r="I53" s="52"/>
      <c r="J53" s="52"/>
    </row>
    <row r="54" spans="1:19" x14ac:dyDescent="0.25">
      <c r="A54" s="52"/>
      <c r="B54" s="2" t="s">
        <v>73</v>
      </c>
      <c r="C54" s="22">
        <f ca="1">G54</f>
        <v>22</v>
      </c>
      <c r="D54" s="166"/>
      <c r="E54" s="22">
        <f ca="1">K54</f>
        <v>11</v>
      </c>
      <c r="F54" s="57">
        <f ca="1">N54</f>
        <v>19</v>
      </c>
      <c r="G54" s="57">
        <f ca="1">Q54</f>
        <v>22</v>
      </c>
      <c r="H54" s="166"/>
      <c r="I54" s="57">
        <f t="shared" ref="I54:P60" ca="1" si="36">SUM(I7,I16,I25,I34,I43)</f>
        <v>10</v>
      </c>
      <c r="J54" s="57">
        <f t="shared" ca="1" si="36"/>
        <v>10</v>
      </c>
      <c r="K54" s="57">
        <f t="shared" ca="1" si="36"/>
        <v>11</v>
      </c>
      <c r="L54" s="57">
        <f t="shared" ca="1" si="36"/>
        <v>19</v>
      </c>
      <c r="M54" s="57">
        <f t="shared" ca="1" si="36"/>
        <v>19</v>
      </c>
      <c r="N54" s="57">
        <f t="shared" ca="1" si="36"/>
        <v>19</v>
      </c>
      <c r="O54" s="57">
        <f t="shared" ca="1" si="36"/>
        <v>20</v>
      </c>
      <c r="P54" s="57">
        <f t="shared" ca="1" si="36"/>
        <v>20</v>
      </c>
      <c r="Q54" s="57">
        <f ca="1">SUM(Q7,Q16,Q25,Q34,Q43)</f>
        <v>22</v>
      </c>
    </row>
    <row r="55" spans="1:19" x14ac:dyDescent="0.25">
      <c r="A55" s="52"/>
      <c r="B55" s="2" t="s">
        <v>255</v>
      </c>
      <c r="C55" s="22">
        <f ca="1">AVERAGE(I55:Q55)</f>
        <v>12.649016197550369</v>
      </c>
      <c r="D55" s="166"/>
      <c r="E55" s="22">
        <f ca="1">AVERAGE(I55:K55)</f>
        <v>9</v>
      </c>
      <c r="F55" s="57">
        <f ca="1">AVERAGE(L55:N55)</f>
        <v>11.763715259317769</v>
      </c>
      <c r="G55" s="57">
        <f ca="1">AVERAGE(O55:Q55)</f>
        <v>17.183333333333334</v>
      </c>
      <c r="H55" s="166"/>
      <c r="I55" s="57">
        <f t="shared" ca="1" si="36"/>
        <v>8.4</v>
      </c>
      <c r="J55" s="57">
        <f t="shared" ca="1" si="36"/>
        <v>9.1</v>
      </c>
      <c r="K55" s="57">
        <f t="shared" ca="1" si="36"/>
        <v>9.5</v>
      </c>
      <c r="L55" s="57">
        <f t="shared" ca="1" si="36"/>
        <v>9.4462009934227513</v>
      </c>
      <c r="M55" s="57">
        <f t="shared" ca="1" si="36"/>
        <v>11.759497516443121</v>
      </c>
      <c r="N55" s="57">
        <f t="shared" ca="1" si="36"/>
        <v>14.085447268087433</v>
      </c>
      <c r="O55" s="57">
        <f t="shared" ca="1" si="36"/>
        <v>16.350000000000001</v>
      </c>
      <c r="P55" s="57">
        <f t="shared" ca="1" si="36"/>
        <v>16.95</v>
      </c>
      <c r="Q55" s="57">
        <f ca="1">SUM(Q8,Q17,Q26,Q35,Q44)</f>
        <v>18.25</v>
      </c>
    </row>
    <row r="56" spans="1:19" x14ac:dyDescent="0.25">
      <c r="A56" s="52"/>
      <c r="B56" s="2" t="s">
        <v>337</v>
      </c>
      <c r="C56" s="216">
        <f ca="1">SUM(I56:Q56)</f>
        <v>6849.375430381926</v>
      </c>
      <c r="D56" s="166"/>
      <c r="E56" s="216">
        <f ca="1">SUM(I56:K56)</f>
        <v>1634.1666666666667</v>
      </c>
      <c r="F56" s="190">
        <f ca="1">SUM(L56:N56)</f>
        <v>2122.083763715259</v>
      </c>
      <c r="G56" s="190">
        <f ca="1">SUM(O56:Q56)</f>
        <v>3093.125</v>
      </c>
      <c r="H56" s="166"/>
      <c r="I56" s="190">
        <f t="shared" ca="1" si="36"/>
        <v>508.74999999999994</v>
      </c>
      <c r="J56" s="190">
        <f t="shared" ca="1" si="36"/>
        <v>550</v>
      </c>
      <c r="K56" s="190">
        <f t="shared" ca="1" si="36"/>
        <v>575.41666666666674</v>
      </c>
      <c r="L56" s="190">
        <f t="shared" ca="1" si="36"/>
        <v>583.54156540033114</v>
      </c>
      <c r="M56" s="190">
        <f t="shared" ca="1" si="36"/>
        <v>707.08358649917216</v>
      </c>
      <c r="N56" s="190">
        <f t="shared" ca="1" si="36"/>
        <v>831.45861181575594</v>
      </c>
      <c r="O56" s="190">
        <f t="shared" ca="1" si="36"/>
        <v>976.45833333333326</v>
      </c>
      <c r="P56" s="190">
        <f t="shared" ca="1" si="36"/>
        <v>1018.5416666666666</v>
      </c>
      <c r="Q56" s="190">
        <f ca="1">SUM(Q9,Q18,Q27,Q36,Q45)</f>
        <v>1098.125</v>
      </c>
    </row>
    <row r="57" spans="1:19" x14ac:dyDescent="0.25">
      <c r="A57" s="52"/>
      <c r="B57" s="2" t="s">
        <v>338</v>
      </c>
      <c r="C57" s="28">
        <f ca="1">IFERROR(SUMPRODUCT(I56:Q56,I57:Q57)/SUM(I56:Q56),"")</f>
        <v>0.9097241289197584</v>
      </c>
      <c r="D57" s="166"/>
      <c r="E57" s="28">
        <f>AVERAGE(I57:K57)</f>
        <v>0.92196439412225073</v>
      </c>
      <c r="F57" s="193">
        <f>AVERAGE(L57:N57)</f>
        <v>0.90496651935126937</v>
      </c>
      <c r="G57" s="193">
        <f>AVERAGE(O57:Q57)</f>
        <v>0.90708570634265218</v>
      </c>
      <c r="H57" s="166"/>
      <c r="I57" s="194">
        <f>I$74</f>
        <v>1</v>
      </c>
      <c r="J57" s="194">
        <f t="shared" ref="J57:Q57" si="37">J$74</f>
        <v>0.88030303030303036</v>
      </c>
      <c r="K57" s="194">
        <f t="shared" si="37"/>
        <v>0.88559015206372182</v>
      </c>
      <c r="L57" s="194">
        <f t="shared" si="37"/>
        <v>0.88718312929744914</v>
      </c>
      <c r="M57" s="194">
        <f t="shared" si="37"/>
        <v>0.90689455307641986</v>
      </c>
      <c r="N57" s="194">
        <f t="shared" si="37"/>
        <v>0.92082187567993901</v>
      </c>
      <c r="O57" s="194">
        <f t="shared" si="37"/>
        <v>0.9325794751440154</v>
      </c>
      <c r="P57" s="194">
        <f t="shared" si="37"/>
        <v>0.89036612804254467</v>
      </c>
      <c r="Q57" s="194">
        <f t="shared" si="37"/>
        <v>0.89831151584139635</v>
      </c>
    </row>
    <row r="58" spans="1:19" x14ac:dyDescent="0.25">
      <c r="A58" s="52"/>
      <c r="B58" s="2" t="s">
        <v>416</v>
      </c>
      <c r="C58" s="216">
        <f ca="1">SUM(I58:Q58)</f>
        <v>6231.042097048593</v>
      </c>
      <c r="D58" s="166"/>
      <c r="E58" s="216">
        <f ca="1">SUM(I58:K58)</f>
        <v>1502.5</v>
      </c>
      <c r="F58" s="190">
        <f ca="1">SUM(L58:N58)</f>
        <v>1924.5837637152595</v>
      </c>
      <c r="G58" s="190">
        <f ca="1">SUM(O58:Q58)</f>
        <v>2803.958333333333</v>
      </c>
      <c r="H58" s="166"/>
      <c r="I58" s="190">
        <f t="shared" ca="1" si="36"/>
        <v>508.74999999999994</v>
      </c>
      <c r="J58" s="190">
        <f t="shared" ca="1" si="36"/>
        <v>484.16666666666669</v>
      </c>
      <c r="K58" s="190">
        <f t="shared" ca="1" si="36"/>
        <v>509.58333333333326</v>
      </c>
      <c r="L58" s="190">
        <f t="shared" ca="1" si="36"/>
        <v>517.70823206699788</v>
      </c>
      <c r="M58" s="190">
        <f t="shared" ca="1" si="36"/>
        <v>641.25025316583879</v>
      </c>
      <c r="N58" s="190">
        <f t="shared" ca="1" si="36"/>
        <v>765.6252784824228</v>
      </c>
      <c r="O58" s="190">
        <f t="shared" ca="1" si="36"/>
        <v>910.625</v>
      </c>
      <c r="P58" s="190">
        <f t="shared" ca="1" si="36"/>
        <v>906.87500000000011</v>
      </c>
      <c r="Q58" s="190">
        <f ca="1">SUM(Q11,Q20,Q29,Q38,Q47)</f>
        <v>986.45833333333326</v>
      </c>
    </row>
    <row r="59" spans="1:19" x14ac:dyDescent="0.25">
      <c r="A59" s="52"/>
      <c r="B59" s="2" t="s">
        <v>74</v>
      </c>
      <c r="C59" s="28">
        <f ca="1">IFERROR(SUMPRODUCT(I56:Q56,I59:Q59)/SUM(I56:Q56),"")</f>
        <v>0.9431084330158418</v>
      </c>
      <c r="D59" s="166"/>
      <c r="E59" s="28">
        <f>AVERAGE(I59:K59)</f>
        <v>0.97899999999999998</v>
      </c>
      <c r="F59" s="193">
        <f>AVERAGE(L59:N59)</f>
        <v>0.92</v>
      </c>
      <c r="G59" s="193">
        <f>AVERAGE(O59:Q59)</f>
        <v>0.94</v>
      </c>
      <c r="H59" s="166"/>
      <c r="I59" s="194">
        <f>J$68</f>
        <v>0.97899999999999998</v>
      </c>
      <c r="J59" s="193">
        <f>I59</f>
        <v>0.97899999999999998</v>
      </c>
      <c r="K59" s="193">
        <f>J59</f>
        <v>0.97899999999999998</v>
      </c>
      <c r="L59" s="194">
        <f>J$69</f>
        <v>0.92</v>
      </c>
      <c r="M59" s="193">
        <f>L59</f>
        <v>0.92</v>
      </c>
      <c r="N59" s="193">
        <f>M59</f>
        <v>0.92</v>
      </c>
      <c r="O59" s="194">
        <f>J$70</f>
        <v>0.94</v>
      </c>
      <c r="P59" s="193">
        <f>O59</f>
        <v>0.94</v>
      </c>
      <c r="Q59" s="193">
        <f>P59</f>
        <v>0.94</v>
      </c>
    </row>
    <row r="60" spans="1:19" ht="15.75" thickBot="1" x14ac:dyDescent="0.3">
      <c r="A60" s="52"/>
      <c r="B60" s="2" t="s">
        <v>44</v>
      </c>
      <c r="C60" s="218">
        <f ca="1">SUM(I60:Q60)</f>
        <v>5877.2853959513714</v>
      </c>
      <c r="D60" s="166"/>
      <c r="E60" s="218">
        <f ca="1">SUM(I60:K60)</f>
        <v>1470.9475</v>
      </c>
      <c r="F60" s="217">
        <f ca="1">SUM(L60:N60)</f>
        <v>1770.6170626180387</v>
      </c>
      <c r="G60" s="217">
        <f ca="1">SUM(O60:Q60)</f>
        <v>2635.7208333333333</v>
      </c>
      <c r="H60" s="166"/>
      <c r="I60" s="217">
        <f t="shared" ca="1" si="36"/>
        <v>498.06624999999997</v>
      </c>
      <c r="J60" s="217">
        <f t="shared" ca="1" si="36"/>
        <v>473.99916666666672</v>
      </c>
      <c r="K60" s="217">
        <f t="shared" ca="1" si="36"/>
        <v>498.88208333333324</v>
      </c>
      <c r="L60" s="217">
        <f t="shared" ca="1" si="36"/>
        <v>476.29157350163808</v>
      </c>
      <c r="M60" s="217">
        <f t="shared" ca="1" si="36"/>
        <v>589.95023291257166</v>
      </c>
      <c r="N60" s="217">
        <f t="shared" ca="1" si="36"/>
        <v>704.37525620382905</v>
      </c>
      <c r="O60" s="217">
        <f t="shared" ca="1" si="36"/>
        <v>855.98749999999995</v>
      </c>
      <c r="P60" s="217">
        <f t="shared" ca="1" si="36"/>
        <v>852.46250000000009</v>
      </c>
      <c r="Q60" s="217">
        <f ca="1">SUM(Q13,Q22,Q31,Q40,Q49)</f>
        <v>927.27083333333337</v>
      </c>
    </row>
    <row r="61" spans="1:19" ht="15.75" thickTop="1" x14ac:dyDescent="0.25">
      <c r="A61" s="52"/>
      <c r="B61" s="166"/>
      <c r="C61" s="166"/>
      <c r="D61" s="166"/>
      <c r="H61" s="166"/>
    </row>
    <row r="62" spans="1:19" x14ac:dyDescent="0.25">
      <c r="A62" s="52"/>
      <c r="C62" s="166"/>
      <c r="D62" s="166"/>
      <c r="E62" s="52"/>
      <c r="F62" s="52"/>
      <c r="H62" s="166"/>
      <c r="I62" s="221">
        <f ca="1">I60/I59-'FY22 QoS'!AL308/1000</f>
        <v>0</v>
      </c>
      <c r="J62" s="221">
        <f ca="1">J60/J59-'FY22 QoS'!AM308/1000</f>
        <v>0</v>
      </c>
      <c r="K62" s="221">
        <f ca="1">K60/K59-'FY22 QoS'!AN308/1000</f>
        <v>0</v>
      </c>
      <c r="L62" s="221">
        <f ca="1">L60/L59-'FY22 QoS'!AO308/1000</f>
        <v>0</v>
      </c>
      <c r="M62" s="221">
        <f ca="1">M60/M59-'FY22 QoS'!AP308/1000</f>
        <v>0</v>
      </c>
      <c r="N62" s="221">
        <f ca="1">N60/N59-'FY22 QoS'!AQ308/1000</f>
        <v>0</v>
      </c>
      <c r="O62" s="221">
        <f ca="1">O60/O59-'FY22 QoS'!AR308/1000</f>
        <v>0</v>
      </c>
      <c r="P62" s="221">
        <f ca="1">P60/P59-'FY22 QoS'!AS308/1000</f>
        <v>0</v>
      </c>
      <c r="Q62" s="221">
        <f ca="1">Q60/Q59-'FY22 QoS'!AT308/1000</f>
        <v>0</v>
      </c>
      <c r="R62" s="222" t="s">
        <v>358</v>
      </c>
    </row>
    <row r="63" spans="1:19" outlineLevel="1" x14ac:dyDescent="0.25">
      <c r="A63" s="52"/>
      <c r="B63" s="52"/>
      <c r="C63" s="52"/>
      <c r="D63" s="52"/>
      <c r="E63" s="52"/>
      <c r="F63" s="52"/>
      <c r="G63" s="52"/>
      <c r="H63" s="52"/>
      <c r="I63" s="52"/>
      <c r="J63" s="52"/>
    </row>
    <row r="64" spans="1:19" outlineLevel="1" x14ac:dyDescent="0.25"/>
    <row r="65" spans="2:17" outlineLevel="1" x14ac:dyDescent="0.25">
      <c r="B65" s="9" t="s">
        <v>47</v>
      </c>
      <c r="C65" s="9"/>
      <c r="D65" s="9"/>
      <c r="E65" s="9"/>
      <c r="F65" s="9"/>
      <c r="G65" s="9"/>
      <c r="H65" s="9"/>
      <c r="I65" s="9"/>
      <c r="J65" s="9"/>
      <c r="K65" s="9"/>
      <c r="L65" s="9"/>
      <c r="M65" s="9"/>
      <c r="N65" s="9"/>
      <c r="O65" s="9"/>
      <c r="P65" s="9"/>
      <c r="Q65" s="9"/>
    </row>
    <row r="66" spans="2:17" outlineLevel="1" x14ac:dyDescent="0.25">
      <c r="I66" s="12"/>
      <c r="J66" s="10" t="s">
        <v>48</v>
      </c>
      <c r="K66" s="10" t="s">
        <v>36</v>
      </c>
      <c r="L66" s="10" t="s">
        <v>30</v>
      </c>
      <c r="M66" s="10" t="s">
        <v>23</v>
      </c>
      <c r="N66" s="11" t="s">
        <v>49</v>
      </c>
      <c r="O66" s="11" t="s">
        <v>50</v>
      </c>
      <c r="P66" s="11" t="s">
        <v>24</v>
      </c>
    </row>
    <row r="67" spans="2:17" outlineLevel="1" x14ac:dyDescent="0.25">
      <c r="B67" s="5" t="s">
        <v>51</v>
      </c>
      <c r="C67" s="13" t="s">
        <v>24</v>
      </c>
      <c r="I67" s="10" t="s">
        <v>60</v>
      </c>
      <c r="J67" s="329">
        <f>INDEX($K67:$P67,1,MATCH($C$67,$K$66:$P$66,))</f>
        <v>0.9099997780488347</v>
      </c>
      <c r="K67" s="329">
        <f>Targets!D51</f>
        <v>0.82925000000000004</v>
      </c>
      <c r="L67" s="329">
        <f>Targets!D52</f>
        <v>0.82924965662540095</v>
      </c>
      <c r="M67" s="329">
        <f>Targets!D53</f>
        <v>0.93624991671763669</v>
      </c>
      <c r="N67" s="329">
        <f>Targets!D54</f>
        <v>0.93625000000000003</v>
      </c>
      <c r="O67" s="329">
        <f>N67</f>
        <v>0.93625000000000003</v>
      </c>
      <c r="P67" s="329">
        <v>0.9099997780488347</v>
      </c>
    </row>
    <row r="68" spans="2:17" outlineLevel="1" x14ac:dyDescent="0.25">
      <c r="I68" s="10" t="s">
        <v>62</v>
      </c>
      <c r="J68" s="329">
        <f t="shared" ref="J68:J70" si="38">INDEX($K68:$P68,1,MATCH($C$67,$K$66:$P$66,))</f>
        <v>0.97899999999999998</v>
      </c>
      <c r="K68" s="329">
        <f>Targets!E51</f>
        <v>0.92020000000000002</v>
      </c>
      <c r="L68" s="329">
        <f>Targets!E52</f>
        <v>0.9201998972346036</v>
      </c>
      <c r="M68" s="329">
        <f>Targets!E53</f>
        <v>1.0165</v>
      </c>
      <c r="N68" s="329">
        <f>Targets!E54</f>
        <v>0.96299999999999997</v>
      </c>
      <c r="O68" s="329">
        <f>N68</f>
        <v>0.96299999999999997</v>
      </c>
      <c r="P68" s="307">
        <v>0.97899999999999998</v>
      </c>
    </row>
    <row r="69" spans="2:17" outlineLevel="1" x14ac:dyDescent="0.25">
      <c r="I69" s="10" t="s">
        <v>64</v>
      </c>
      <c r="J69" s="329">
        <f t="shared" si="38"/>
        <v>0.92</v>
      </c>
      <c r="K69" s="329">
        <f>Targets!F51</f>
        <v>0.83460000000000012</v>
      </c>
      <c r="L69" s="329">
        <f>Targets!F52</f>
        <v>0.83460007554223681</v>
      </c>
      <c r="M69" s="329">
        <f>Targets!F53</f>
        <v>0.9416000000000001</v>
      </c>
      <c r="N69" s="329">
        <f>Targets!F54</f>
        <v>0.9416000000000001</v>
      </c>
      <c r="O69" s="329">
        <f>N69</f>
        <v>0.9416000000000001</v>
      </c>
      <c r="P69" s="307">
        <v>0.92</v>
      </c>
    </row>
    <row r="70" spans="2:17" outlineLevel="1" x14ac:dyDescent="0.25">
      <c r="I70" s="10" t="s">
        <v>66</v>
      </c>
      <c r="J70" s="329">
        <f t="shared" si="38"/>
        <v>0.94</v>
      </c>
      <c r="K70" s="329">
        <f>Targets!G51</f>
        <v>0.97370000000000001</v>
      </c>
      <c r="L70" s="329">
        <f>Targets!G52</f>
        <v>0.97370015477053928</v>
      </c>
      <c r="M70" s="329">
        <f>Targets!G53</f>
        <v>1.0165</v>
      </c>
      <c r="N70" s="329">
        <f>Targets!G54</f>
        <v>0.9736999999999999</v>
      </c>
      <c r="O70" s="329">
        <f>N70</f>
        <v>0.9736999999999999</v>
      </c>
      <c r="P70" s="307">
        <v>0.94</v>
      </c>
    </row>
    <row r="71" spans="2:17" outlineLevel="1" x14ac:dyDescent="0.25"/>
    <row r="72" spans="2:17" outlineLevel="1" x14ac:dyDescent="0.25"/>
    <row r="73" spans="2:17" outlineLevel="1" x14ac:dyDescent="0.25">
      <c r="I73" s="169">
        <v>44317</v>
      </c>
      <c r="J73" s="169">
        <v>44348</v>
      </c>
      <c r="K73" s="169">
        <v>44378</v>
      </c>
      <c r="L73" s="29">
        <v>44409</v>
      </c>
      <c r="M73" s="29">
        <v>44440</v>
      </c>
      <c r="N73" s="29">
        <v>44470</v>
      </c>
      <c r="O73" s="169">
        <v>44501</v>
      </c>
      <c r="P73" s="169">
        <v>44531</v>
      </c>
      <c r="Q73" s="169">
        <v>44562</v>
      </c>
    </row>
    <row r="74" spans="2:17" outlineLevel="1" x14ac:dyDescent="0.25">
      <c r="G74" s="10" t="s">
        <v>48</v>
      </c>
      <c r="I74" s="14">
        <f>INDEX(I$75:I$80,MATCH($C$67,$G$75:$G$80,0))</f>
        <v>1</v>
      </c>
      <c r="J74" s="14">
        <f t="shared" ref="J74:Q74" si="39">INDEX(J$75:J$80,MATCH($C$67,$G$75:$G$80,0))</f>
        <v>0.88030303030303036</v>
      </c>
      <c r="K74" s="14">
        <f t="shared" si="39"/>
        <v>0.88559015206372182</v>
      </c>
      <c r="L74" s="14">
        <f t="shared" si="39"/>
        <v>0.88718312929744914</v>
      </c>
      <c r="M74" s="14">
        <f t="shared" si="39"/>
        <v>0.90689455307641986</v>
      </c>
      <c r="N74" s="14">
        <f t="shared" si="39"/>
        <v>0.92082187567993901</v>
      </c>
      <c r="O74" s="14">
        <f t="shared" si="39"/>
        <v>0.9325794751440154</v>
      </c>
      <c r="P74" s="14">
        <f t="shared" si="39"/>
        <v>0.89036612804254467</v>
      </c>
      <c r="Q74" s="14">
        <f t="shared" si="39"/>
        <v>0.89831151584139635</v>
      </c>
    </row>
    <row r="75" spans="2:17" outlineLevel="1" x14ac:dyDescent="0.25">
      <c r="G75" s="10" t="s">
        <v>36</v>
      </c>
      <c r="I75" s="15">
        <f>'FY22 QoS'!AL312</f>
        <v>1</v>
      </c>
      <c r="J75" s="15">
        <f>'FY22 QoS'!AM312</f>
        <v>1</v>
      </c>
      <c r="K75" s="15">
        <f>'FY22 QoS'!AN312</f>
        <v>1</v>
      </c>
      <c r="L75" s="15">
        <f>'FY22 QoS'!AO312</f>
        <v>1</v>
      </c>
      <c r="M75" s="15">
        <f>'FY22 QoS'!AP312</f>
        <v>0.95313232307451956</v>
      </c>
      <c r="N75" s="15">
        <f>'FY22 QoS'!AQ312</f>
        <v>0.91703539823008851</v>
      </c>
      <c r="O75" s="15">
        <f>'FY22 QoS'!AR312</f>
        <v>0.92398327632079047</v>
      </c>
      <c r="P75" s="15">
        <f>'FY22 QoS'!AS312</f>
        <v>0.93065187239944513</v>
      </c>
      <c r="Q75" s="15">
        <f>'FY22 QoS'!AT312</f>
        <v>0.9035679845708775</v>
      </c>
    </row>
    <row r="76" spans="2:17" outlineLevel="1" x14ac:dyDescent="0.25">
      <c r="E76" s="164"/>
      <c r="F76" s="164"/>
      <c r="G76" s="10" t="s">
        <v>30</v>
      </c>
      <c r="I76" s="15">
        <f>'FY22 QoS'!AL311</f>
        <v>0.93272171253822644</v>
      </c>
      <c r="J76" s="15">
        <f>'FY22 QoS'!AM311</f>
        <v>0.94086021505376338</v>
      </c>
      <c r="K76" s="15">
        <f>'FY22 QoS'!AN311</f>
        <v>0.89791183294663568</v>
      </c>
      <c r="L76" s="15">
        <f>'FY22 QoS'!AO311</f>
        <v>0.91439688715953316</v>
      </c>
      <c r="M76" s="15">
        <f>'FY22 QoS'!AP311</f>
        <v>0.92561284868977167</v>
      </c>
      <c r="N76" s="15">
        <f>'FY22 QoS'!AQ311</f>
        <v>0.90163934426229497</v>
      </c>
      <c r="O76" s="15">
        <f>'FY22 QoS'!AR311</f>
        <v>0.90820584144645322</v>
      </c>
      <c r="P76" s="15">
        <f>'FY22 QoS'!AS311</f>
        <v>0.88172043010752699</v>
      </c>
      <c r="Q76" s="15">
        <f>'FY22 QoS'!AT311</f>
        <v>0.88556566970091033</v>
      </c>
    </row>
    <row r="77" spans="2:17" outlineLevel="1" x14ac:dyDescent="0.25">
      <c r="E77" s="219"/>
      <c r="F77" s="219"/>
      <c r="G77" s="10" t="s">
        <v>23</v>
      </c>
      <c r="I77" s="15">
        <f>'FY22 QoS'!AL313</f>
        <v>0.93695586910837592</v>
      </c>
      <c r="J77" s="15">
        <f>'FY22 QoS'!AM313</f>
        <v>0.94379014989293364</v>
      </c>
      <c r="K77" s="15">
        <f>'FY22 QoS'!AN313</f>
        <v>0.88761299780112402</v>
      </c>
      <c r="L77" s="15">
        <f>'FY22 QoS'!AO313</f>
        <v>0.89350619284639432</v>
      </c>
      <c r="M77" s="15">
        <f>'FY22 QoS'!AP313</f>
        <v>0.90211724651558678</v>
      </c>
      <c r="N77" s="15">
        <f>'FY22 QoS'!AQ313</f>
        <v>0.91345249294449682</v>
      </c>
      <c r="O77" s="15">
        <f>'FY22 QoS'!AR313</f>
        <v>0.87662901824500394</v>
      </c>
      <c r="P77" s="15">
        <f>'FY22 QoS'!AS313</f>
        <v>0.88643634037108143</v>
      </c>
      <c r="Q77" s="15">
        <f>'FY22 QoS'!AT313</f>
        <v>0.89297558034368407</v>
      </c>
    </row>
    <row r="78" spans="2:17" outlineLevel="1" x14ac:dyDescent="0.25">
      <c r="G78" s="10" t="s">
        <v>49</v>
      </c>
      <c r="I78" s="15">
        <f>'FY22 QoS'!AL314</f>
        <v>1</v>
      </c>
      <c r="J78" s="15">
        <f>'FY22 QoS'!AM314</f>
        <v>1</v>
      </c>
      <c r="K78" s="15">
        <f>'FY22 QoS'!AN314</f>
        <v>1</v>
      </c>
      <c r="L78" s="15">
        <f>'FY22 QoS'!AO314</f>
        <v>0.93930635838150289</v>
      </c>
      <c r="M78" s="15">
        <f>'FY22 QoS'!AP314</f>
        <v>0.94502617801047117</v>
      </c>
      <c r="N78" s="15">
        <f>'FY22 QoS'!AQ314</f>
        <v>0.94789081885856075</v>
      </c>
      <c r="O78" s="15">
        <f>'FY22 QoS'!AR314</f>
        <v>0.95047169811320753</v>
      </c>
      <c r="P78" s="15">
        <f>'FY22 QoS'!AS314</f>
        <v>0.95047169811320753</v>
      </c>
      <c r="Q78" s="15">
        <f>'FY22 QoS'!AT314</f>
        <v>0.95280898876404496</v>
      </c>
    </row>
    <row r="79" spans="2:17" outlineLevel="1" x14ac:dyDescent="0.25">
      <c r="G79" s="10" t="s">
        <v>50</v>
      </c>
      <c r="I79" s="15">
        <f>I78</f>
        <v>1</v>
      </c>
      <c r="J79" s="15">
        <f t="shared" ref="J79:Q79" si="40">J78</f>
        <v>1</v>
      </c>
      <c r="K79" s="15">
        <f t="shared" si="40"/>
        <v>1</v>
      </c>
      <c r="L79" s="15">
        <f t="shared" si="40"/>
        <v>0.93930635838150289</v>
      </c>
      <c r="M79" s="15">
        <f t="shared" si="40"/>
        <v>0.94502617801047117</v>
      </c>
      <c r="N79" s="15">
        <f t="shared" si="40"/>
        <v>0.94789081885856075</v>
      </c>
      <c r="O79" s="15">
        <f t="shared" si="40"/>
        <v>0.95047169811320753</v>
      </c>
      <c r="P79" s="15">
        <f t="shared" si="40"/>
        <v>0.95047169811320753</v>
      </c>
      <c r="Q79" s="15">
        <f t="shared" si="40"/>
        <v>0.95280898876404496</v>
      </c>
    </row>
    <row r="80" spans="2:17" outlineLevel="1" collapsed="1" x14ac:dyDescent="0.25">
      <c r="G80" s="10" t="s">
        <v>24</v>
      </c>
      <c r="I80" s="15">
        <f>'FY22 QoS'!AL315</f>
        <v>1</v>
      </c>
      <c r="J80" s="15">
        <f>'FY22 QoS'!AM315</f>
        <v>0.88030303030303036</v>
      </c>
      <c r="K80" s="15">
        <f>'FY22 QoS'!AN315</f>
        <v>0.88559015206372182</v>
      </c>
      <c r="L80" s="15">
        <f>'FY22 QoS'!AO315</f>
        <v>0.88718312929744914</v>
      </c>
      <c r="M80" s="15">
        <f>'FY22 QoS'!AP315</f>
        <v>0.90689455307641986</v>
      </c>
      <c r="N80" s="15">
        <f>'FY22 QoS'!AQ315</f>
        <v>0.92082187567993901</v>
      </c>
      <c r="O80" s="15">
        <f>'FY22 QoS'!AR315</f>
        <v>0.9325794751440154</v>
      </c>
      <c r="P80" s="15">
        <f>'FY22 QoS'!AS315</f>
        <v>0.89036612804254467</v>
      </c>
      <c r="Q80" s="15">
        <f>'FY22 QoS'!AT315</f>
        <v>0.89831151584139635</v>
      </c>
    </row>
    <row r="83" spans="7:10" x14ac:dyDescent="0.25">
      <c r="G83" s="55"/>
      <c r="H83" s="53"/>
      <c r="I83" s="53"/>
      <c r="J83" s="53"/>
    </row>
    <row r="84" spans="7:10" x14ac:dyDescent="0.25">
      <c r="G84" s="55"/>
      <c r="H84" s="53"/>
      <c r="I84" s="53"/>
      <c r="J84" s="53"/>
    </row>
    <row r="85" spans="7:10" x14ac:dyDescent="0.25">
      <c r="G85" s="55"/>
      <c r="H85" s="53"/>
      <c r="I85" s="53"/>
      <c r="J85" s="53"/>
    </row>
    <row r="86" spans="7:10" x14ac:dyDescent="0.25">
      <c r="G86" s="55"/>
      <c r="H86" s="53"/>
      <c r="I86" s="53"/>
      <c r="J86" s="53"/>
    </row>
  </sheetData>
  <dataValidations disablePrompts="1" count="1">
    <dataValidation type="list" allowBlank="1" showInputMessage="1" showErrorMessage="1" sqref="C67" xr:uid="{03E72A41-673C-40AA-AC49-E56A9D9E82B2}">
      <formula1>$K$66:$P$66</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9D03F-F36B-48B4-89F6-DE72E7AB8FB3}">
  <sheetPr>
    <tabColor theme="1"/>
  </sheetPr>
  <dimension ref="A1"/>
  <sheetViews>
    <sheetView workbookViewId="0">
      <selection activeCell="P48" sqref="P48"/>
    </sheetView>
  </sheetViews>
  <sheetFormatPr defaultColWidth="8.85546875"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10908-C85F-453A-84E3-4D2DC535A460}">
  <dimension ref="A1:BG86"/>
  <sheetViews>
    <sheetView showGridLines="0" topLeftCell="U26" zoomScale="85" zoomScaleNormal="85" workbookViewId="0">
      <selection activeCell="AT53" sqref="AT53"/>
    </sheetView>
  </sheetViews>
  <sheetFormatPr defaultColWidth="8.85546875" defaultRowHeight="15" outlineLevelRow="1" outlineLevelCol="1" x14ac:dyDescent="0.25"/>
  <cols>
    <col min="1" max="1" width="9.140625" style="167"/>
    <col min="2" max="2" width="24.42578125" customWidth="1"/>
    <col min="3" max="4" width="5.7109375" customWidth="1" outlineLevel="1"/>
    <col min="5" max="7" width="17.7109375" customWidth="1" outlineLevel="1"/>
    <col min="8" max="16" width="17.7109375" customWidth="1"/>
    <col min="17" max="17" width="9.140625" style="167"/>
    <col min="18" max="26" width="12" customWidth="1"/>
    <col min="27" max="27" width="9.140625" style="167"/>
    <col min="28" max="36" width="12" customWidth="1"/>
    <col min="37" max="37" width="9.140625" style="167"/>
    <col min="38" max="46" width="12" customWidth="1"/>
    <col min="47" max="48" width="9.140625" style="167"/>
    <col min="50" max="50" width="19.42578125" customWidth="1" outlineLevel="1"/>
    <col min="51" max="59" width="11" customWidth="1" outlineLevel="1"/>
    <col min="60" max="60" width="9.140625"/>
  </cols>
  <sheetData>
    <row r="1" spans="2:59" outlineLevel="1" x14ac:dyDescent="0.25">
      <c r="R1" t="s">
        <v>319</v>
      </c>
      <c r="S1" t="s">
        <v>320</v>
      </c>
      <c r="T1" t="s">
        <v>321</v>
      </c>
      <c r="U1" t="s">
        <v>322</v>
      </c>
      <c r="V1" t="s">
        <v>323</v>
      </c>
      <c r="W1" t="s">
        <v>324</v>
      </c>
      <c r="X1" t="s">
        <v>325</v>
      </c>
      <c r="Y1" t="s">
        <v>326</v>
      </c>
      <c r="Z1" t="s">
        <v>327</v>
      </c>
      <c r="AB1" t="s">
        <v>310</v>
      </c>
      <c r="AC1" t="s">
        <v>311</v>
      </c>
      <c r="AD1" t="s">
        <v>312</v>
      </c>
      <c r="AE1" t="s">
        <v>313</v>
      </c>
      <c r="AF1" t="s">
        <v>314</v>
      </c>
      <c r="AG1" t="s">
        <v>315</v>
      </c>
      <c r="AH1" t="s">
        <v>316</v>
      </c>
      <c r="AI1" t="s">
        <v>317</v>
      </c>
      <c r="AJ1" t="s">
        <v>318</v>
      </c>
      <c r="AL1" t="s">
        <v>328</v>
      </c>
      <c r="AM1" t="s">
        <v>329</v>
      </c>
      <c r="AN1" t="s">
        <v>330</v>
      </c>
      <c r="AO1" t="s">
        <v>331</v>
      </c>
      <c r="AP1" t="s">
        <v>332</v>
      </c>
      <c r="AQ1" t="s">
        <v>333</v>
      </c>
      <c r="AR1" t="s">
        <v>334</v>
      </c>
      <c r="AS1" t="s">
        <v>335</v>
      </c>
      <c r="AT1" t="s">
        <v>336</v>
      </c>
    </row>
    <row r="3" spans="2:59" x14ac:dyDescent="0.25">
      <c r="B3" s="9" t="s">
        <v>30</v>
      </c>
      <c r="C3" s="9"/>
      <c r="D3" s="9"/>
      <c r="E3" s="9"/>
      <c r="F3" s="9"/>
      <c r="G3" s="9"/>
      <c r="H3" s="9"/>
      <c r="I3" s="9"/>
      <c r="J3" s="9"/>
      <c r="K3" s="9"/>
      <c r="L3" s="9"/>
      <c r="M3" s="9"/>
      <c r="N3" s="9"/>
      <c r="O3" s="9"/>
      <c r="P3" s="9"/>
      <c r="R3" s="9" t="s">
        <v>230</v>
      </c>
      <c r="S3" s="9"/>
      <c r="T3" s="9"/>
      <c r="U3" s="9"/>
      <c r="V3" s="9"/>
      <c r="W3" s="9"/>
      <c r="X3" s="9"/>
      <c r="Y3" s="9"/>
      <c r="Z3" s="9"/>
      <c r="AB3" s="9" t="s">
        <v>46</v>
      </c>
      <c r="AC3" s="9"/>
      <c r="AD3" s="9"/>
      <c r="AE3" s="9"/>
      <c r="AF3" s="9"/>
      <c r="AG3" s="9"/>
      <c r="AH3" s="9"/>
      <c r="AI3" s="9"/>
      <c r="AJ3" s="9"/>
      <c r="AL3" s="9" t="s">
        <v>53</v>
      </c>
      <c r="AM3" s="9"/>
      <c r="AN3" s="9"/>
      <c r="AO3" s="9"/>
      <c r="AP3" s="9"/>
      <c r="AQ3" s="9"/>
      <c r="AR3" s="9"/>
      <c r="AS3" s="9"/>
      <c r="AT3" s="9"/>
    </row>
    <row r="5" spans="2:59" s="167" customFormat="1" x14ac:dyDescent="0.25">
      <c r="E5" s="179">
        <v>44228</v>
      </c>
      <c r="F5" s="179">
        <v>44256</v>
      </c>
      <c r="G5" s="179">
        <v>44287</v>
      </c>
      <c r="H5" s="180">
        <v>44317</v>
      </c>
      <c r="I5" s="180">
        <v>44348</v>
      </c>
      <c r="J5" s="180">
        <v>44378</v>
      </c>
      <c r="K5" s="179">
        <v>44409</v>
      </c>
      <c r="L5" s="179">
        <v>44440</v>
      </c>
      <c r="M5" s="179">
        <v>44470</v>
      </c>
      <c r="N5" s="180">
        <v>44501</v>
      </c>
      <c r="O5" s="180">
        <v>44531</v>
      </c>
      <c r="P5" s="180">
        <v>44562</v>
      </c>
      <c r="R5" s="180">
        <v>44317</v>
      </c>
      <c r="S5" s="180">
        <v>44348</v>
      </c>
      <c r="T5" s="180">
        <v>44378</v>
      </c>
      <c r="U5" s="179">
        <v>44409</v>
      </c>
      <c r="V5" s="179">
        <v>44440</v>
      </c>
      <c r="W5" s="179">
        <v>44470</v>
      </c>
      <c r="X5" s="180">
        <v>44501</v>
      </c>
      <c r="Y5" s="180">
        <v>44531</v>
      </c>
      <c r="Z5" s="180">
        <v>44562</v>
      </c>
      <c r="AB5" s="180">
        <v>44317</v>
      </c>
      <c r="AC5" s="180">
        <v>44348</v>
      </c>
      <c r="AD5" s="180">
        <v>44378</v>
      </c>
      <c r="AE5" s="179">
        <v>44409</v>
      </c>
      <c r="AF5" s="179">
        <v>44440</v>
      </c>
      <c r="AG5" s="179">
        <v>44470</v>
      </c>
      <c r="AH5" s="180">
        <v>44501</v>
      </c>
      <c r="AI5" s="180">
        <v>44531</v>
      </c>
      <c r="AJ5" s="180">
        <v>44562</v>
      </c>
      <c r="AL5" s="180">
        <v>44317</v>
      </c>
      <c r="AM5" s="180">
        <v>44348</v>
      </c>
      <c r="AN5" s="180">
        <v>44378</v>
      </c>
      <c r="AO5" s="179">
        <v>44409</v>
      </c>
      <c r="AP5" s="179">
        <v>44440</v>
      </c>
      <c r="AQ5" s="179">
        <v>44470</v>
      </c>
      <c r="AR5" s="180">
        <v>44501</v>
      </c>
      <c r="AS5" s="180">
        <v>44531</v>
      </c>
      <c r="AT5" s="180">
        <v>44562</v>
      </c>
      <c r="AY5" s="180">
        <v>44317</v>
      </c>
      <c r="AZ5" s="180">
        <v>44348</v>
      </c>
      <c r="BA5" s="180">
        <v>44378</v>
      </c>
      <c r="BB5" s="179">
        <v>44409</v>
      </c>
      <c r="BC5" s="179">
        <v>44440</v>
      </c>
      <c r="BD5" s="179">
        <v>44470</v>
      </c>
      <c r="BE5" s="180">
        <v>44501</v>
      </c>
      <c r="BF5" s="180">
        <v>44531</v>
      </c>
      <c r="BG5" s="180">
        <v>44562</v>
      </c>
    </row>
    <row r="6" spans="2:59" s="167" customFormat="1" x14ac:dyDescent="0.25">
      <c r="B6" s="182"/>
      <c r="C6" s="182"/>
      <c r="D6" s="182"/>
      <c r="E6" s="182"/>
      <c r="F6" s="182"/>
      <c r="G6" s="182"/>
      <c r="H6" s="182"/>
      <c r="I6" s="182"/>
      <c r="J6" s="182"/>
      <c r="K6" s="182"/>
      <c r="L6" s="182"/>
      <c r="M6" s="182"/>
      <c r="N6" s="182"/>
      <c r="O6" s="182"/>
      <c r="P6" s="182"/>
      <c r="R6" s="183"/>
      <c r="S6" s="183"/>
      <c r="T6" s="183"/>
      <c r="U6" s="183"/>
      <c r="V6" s="183"/>
      <c r="W6" s="183"/>
      <c r="X6" s="183"/>
      <c r="Y6" s="183"/>
      <c r="Z6" s="183"/>
      <c r="AB6" s="183"/>
      <c r="AC6" s="183"/>
      <c r="AD6" s="183"/>
      <c r="AE6" s="183"/>
      <c r="AF6" s="183"/>
      <c r="AG6" s="183"/>
      <c r="AH6" s="183"/>
      <c r="AI6" s="183"/>
      <c r="AJ6" s="183"/>
      <c r="AL6" s="183"/>
      <c r="AM6" s="183"/>
      <c r="AN6" s="183"/>
      <c r="AO6" s="183"/>
      <c r="AP6" s="183"/>
      <c r="AQ6" s="183"/>
      <c r="AR6" s="183"/>
      <c r="AS6" s="183"/>
      <c r="AT6" s="183"/>
      <c r="AY6" s="178"/>
      <c r="AZ6" s="178"/>
      <c r="BA6" s="178"/>
      <c r="BB6" s="178"/>
      <c r="BC6" s="178"/>
      <c r="BD6" s="178"/>
      <c r="BE6" s="178"/>
      <c r="BF6" s="178"/>
      <c r="BG6" s="178"/>
    </row>
    <row r="7" spans="2:59" s="167" customFormat="1" x14ac:dyDescent="0.25">
      <c r="B7" s="167" t="s">
        <v>29</v>
      </c>
      <c r="C7" s="167">
        <v>1</v>
      </c>
      <c r="D7" s="167" t="str">
        <f>$B$3</f>
        <v>Corporate</v>
      </c>
      <c r="E7" s="167" t="str">
        <f>IFERROR(INDEX('FY22 QoS'!$BB:$BB,MATCH($B7&amp;$C7&amp;$D7,'FY22 QoS'!BR:BR,0),1),"")</f>
        <v>Allie Winstead</v>
      </c>
      <c r="F7" s="167" t="str">
        <f>IFERROR(INDEX('FY22 QoS'!$BB:$BB,MATCH($B7&amp;$C7&amp;$D7,'FY22 QoS'!BS:BS,0),1),"")</f>
        <v>Allie Winstead</v>
      </c>
      <c r="G7" s="167" t="str">
        <f>IFERROR(INDEX('FY22 QoS'!$BB:$BB,MATCH($B7&amp;$C7&amp;$D7,'FY22 QoS'!BT:BT,0),1),"")</f>
        <v>Allie Winstead</v>
      </c>
      <c r="H7" s="167" t="str">
        <f>IFERROR(INDEX('FY22 QoS'!$BB:$BB,MATCH($B7&amp;$C7&amp;$D7,'FY22 QoS'!BU:BU,0),1),"")</f>
        <v>Allie Winstead</v>
      </c>
      <c r="I7" s="167" t="str">
        <f>IFERROR(INDEX('FY22 QoS'!$BB:$BB,MATCH($B7&amp;$C7&amp;$D7,'FY22 QoS'!BV:BV,0),1),"")</f>
        <v>Allie Winstead</v>
      </c>
      <c r="J7" s="167" t="str">
        <f>IFERROR(INDEX('FY22 QoS'!$BB:$BB,MATCH($B7&amp;$C7&amp;$D7,'FY22 QoS'!BW:BW,0),1),"")</f>
        <v>Allie Winstead</v>
      </c>
      <c r="K7" s="167" t="str">
        <f>IFERROR(INDEX('FY22 QoS'!$BB:$BB,MATCH($B7&amp;$C7&amp;$D7,'FY22 QoS'!BX:BX,0),1),"")</f>
        <v>Allie Winstead</v>
      </c>
      <c r="L7" s="167" t="str">
        <f>IFERROR(INDEX('FY22 QoS'!$BB:$BB,MATCH($B7&amp;$C7&amp;$D7,'FY22 QoS'!BY:BY,0),1),"")</f>
        <v>Allie Winstead</v>
      </c>
      <c r="M7" s="167" t="str">
        <f>IFERROR(INDEX('FY22 QoS'!$BB:$BB,MATCH($B7&amp;$C7&amp;$D7,'FY22 QoS'!BZ:BZ,0),1),"")</f>
        <v>Allie Winstead</v>
      </c>
      <c r="N7" s="167" t="str">
        <f>IFERROR(INDEX('FY22 QoS'!$BB:$BB,MATCH($B7&amp;$C7&amp;$D7,'FY22 QoS'!CA:CA,0),1),"")</f>
        <v>Allie Winstead</v>
      </c>
      <c r="O7" s="167" t="str">
        <f>IFERROR(INDEX('FY22 QoS'!$BB:$BB,MATCH($B7&amp;$C7&amp;$D7,'FY22 QoS'!CB:CB,0),1),"")</f>
        <v>Allie Winstead</v>
      </c>
      <c r="P7" s="167" t="str">
        <f>IFERROR(INDEX('FY22 QoS'!$BB:$BB,MATCH($B7&amp;$C7&amp;$D7,'FY22 QoS'!CC:CC,0),1),"")</f>
        <v>Allie Winstead</v>
      </c>
      <c r="R7" s="178">
        <f ca="1">IFERROR(INDEX(INDIRECT("'FY22 QoS'!"&amp;R$1&amp;":"&amp;R$1),MATCH($B7&amp;$C7&amp;$D7,'FY22 QoS'!BU:BU,0),1),"")</f>
        <v>1</v>
      </c>
      <c r="S7" s="178">
        <f ca="1">IFERROR(INDEX(INDIRECT("'FY22 QoS'!"&amp;S$1&amp;":"&amp;S$1),MATCH($B7&amp;$C7&amp;$D7,'FY22 QoS'!BV:BV,0),1),"")</f>
        <v>1</v>
      </c>
      <c r="T7" s="178">
        <f ca="1">IFERROR(INDEX(INDIRECT("'FY22 QoS'!"&amp;T$1&amp;":"&amp;T$1),MATCH($B7&amp;$C7&amp;$D7,'FY22 QoS'!BW:BW,0),1),"")</f>
        <v>1</v>
      </c>
      <c r="U7" s="178">
        <f ca="1">IFERROR(INDEX(INDIRECT("'FY22 QoS'!"&amp;U$1&amp;":"&amp;U$1),MATCH($B7&amp;$C7&amp;$D7,'FY22 QoS'!BX:BX,0),1),"")</f>
        <v>1</v>
      </c>
      <c r="V7" s="178">
        <f ca="1">IFERROR(INDEX(INDIRECT("'FY22 QoS'!"&amp;V$1&amp;":"&amp;V$1),MATCH($B7&amp;$C7&amp;$D7,'FY22 QoS'!BY:BY,0),1),"")</f>
        <v>1</v>
      </c>
      <c r="W7" s="178">
        <f ca="1">IFERROR(INDEX(INDIRECT("'FY22 QoS'!"&amp;W$1&amp;":"&amp;W$1),MATCH($B7&amp;$C7&amp;$D7,'FY22 QoS'!BZ:BZ,0),1),"")</f>
        <v>1</v>
      </c>
      <c r="X7" s="178">
        <f ca="1">IFERROR(INDEX(INDIRECT("'FY22 QoS'!"&amp;X$1&amp;":"&amp;X$1),MATCH($B7&amp;$C7&amp;$D7,'FY22 QoS'!CA:CA,0),1),"")</f>
        <v>1</v>
      </c>
      <c r="Y7" s="178">
        <f ca="1">IFERROR(INDEX(INDIRECT("'FY22 QoS'!"&amp;Y$1&amp;":"&amp;Y$1),MATCH($B7&amp;$C7&amp;$D7,'FY22 QoS'!CB:CB,0),1),"")</f>
        <v>1</v>
      </c>
      <c r="Z7" s="178">
        <f ca="1">IFERROR(INDEX(INDIRECT("'FY22 QoS'!"&amp;Z$1&amp;":"&amp;Z$1),MATCH($B7&amp;$C7&amp;$D7,'FY22 QoS'!CC:CC,0),1),"")</f>
        <v>1</v>
      </c>
      <c r="AB7" s="178">
        <f ca="1">IFERROR(INDEX(INDIRECT("'FY22 QoS'!"&amp;AB$1&amp;":"&amp;AB$1),MATCH($B7&amp;$C7&amp;$D7,'FY22 QoS'!BU:BU,0),1),"")</f>
        <v>1</v>
      </c>
      <c r="AC7" s="178">
        <f ca="1">IFERROR(INDEX(INDIRECT("'FY22 QoS'!"&amp;AC$1&amp;":"&amp;AC$1),MATCH($B7&amp;$C7&amp;$D7,'FY22 QoS'!BV:BV,0),1),"")</f>
        <v>1</v>
      </c>
      <c r="AD7" s="178">
        <f ca="1">IFERROR(INDEX(INDIRECT("'FY22 QoS'!"&amp;AD$1&amp;":"&amp;AD$1),MATCH($B7&amp;$C7&amp;$D7,'FY22 QoS'!BW:BW,0),1),"")</f>
        <v>1</v>
      </c>
      <c r="AE7" s="178">
        <f ca="1">IFERROR(INDEX(INDIRECT("'FY22 QoS'!"&amp;AE$1&amp;":"&amp;AE$1),MATCH($B7&amp;$C7&amp;$D7,'FY22 QoS'!BX:BX,0),1),"")</f>
        <v>1</v>
      </c>
      <c r="AF7" s="178">
        <f ca="1">IFERROR(INDEX(INDIRECT("'FY22 QoS'!"&amp;AF$1&amp;":"&amp;AF$1),MATCH($B7&amp;$C7&amp;$D7,'FY22 QoS'!BY:BY,0),1),"")</f>
        <v>1</v>
      </c>
      <c r="AG7" s="178">
        <f ca="1">IFERROR(INDEX(INDIRECT("'FY22 QoS'!"&amp;AG$1&amp;":"&amp;AG$1),MATCH($B7&amp;$C7&amp;$D7,'FY22 QoS'!BZ:BZ,0),1),"")</f>
        <v>1</v>
      </c>
      <c r="AH7" s="178">
        <f ca="1">IFERROR(INDEX(INDIRECT("'FY22 QoS'!"&amp;AH$1&amp;":"&amp;AH$1),MATCH($B7&amp;$C7&amp;$D7,'FY22 QoS'!CA:CA,0),1),"")</f>
        <v>1</v>
      </c>
      <c r="AI7" s="178">
        <f ca="1">IFERROR(INDEX(INDIRECT("'FY22 QoS'!"&amp;AI$1&amp;":"&amp;AI$1),MATCH($B7&amp;$C7&amp;$D7,'FY22 QoS'!CB:CB,0),1),"")</f>
        <v>1</v>
      </c>
      <c r="AJ7" s="178">
        <f ca="1">IFERROR(INDEX(INDIRECT("'FY22 QoS'!"&amp;AJ$1&amp;":"&amp;AJ$1),MATCH($B7&amp;$C7&amp;$D7,'FY22 QoS'!CC:CC,0),1),"")</f>
        <v>1</v>
      </c>
      <c r="AL7" s="186">
        <f ca="1">IFERROR(INDEX(INDIRECT("'FY22 QoS'!"&amp;AL$1&amp;":"&amp;AL$1),MATCH($B7&amp;$C7&amp;$D7,'FY22 QoS'!BU:BU,0),1),"")</f>
        <v>45833.333333333336</v>
      </c>
      <c r="AM7" s="186">
        <f ca="1">IFERROR(INDEX(INDIRECT("'FY22 QoS'!"&amp;AM$1&amp;":"&amp;AM$1),MATCH($B7&amp;$C7&amp;$D7,'FY22 QoS'!BV:BV,0),1),"")</f>
        <v>45833.333333333336</v>
      </c>
      <c r="AN7" s="186">
        <f ca="1">IFERROR(INDEX(INDIRECT("'FY22 QoS'!"&amp;AN$1&amp;":"&amp;AN$1),MATCH($B7&amp;$C7&amp;$D7,'FY22 QoS'!BW:BW,0),1),"")</f>
        <v>45833.333333333336</v>
      </c>
      <c r="AO7" s="186">
        <f ca="1">IFERROR(INDEX(INDIRECT("'FY22 QoS'!"&amp;AO$1&amp;":"&amp;AO$1),MATCH($B7&amp;$C7&amp;$D7,'FY22 QoS'!BX:BX,0),1),"")</f>
        <v>45833.333333333336</v>
      </c>
      <c r="AP7" s="186">
        <f ca="1">IFERROR(INDEX(INDIRECT("'FY22 QoS'!"&amp;AP$1&amp;":"&amp;AP$1),MATCH($B7&amp;$C7&amp;$D7,'FY22 QoS'!BY:BY,0),1),"")</f>
        <v>45833.333333333336</v>
      </c>
      <c r="AQ7" s="186">
        <f ca="1">IFERROR(INDEX(INDIRECT("'FY22 QoS'!"&amp;AQ$1&amp;":"&amp;AQ$1),MATCH($B7&amp;$C7&amp;$D7,'FY22 QoS'!BZ:BZ,0),1),"")</f>
        <v>45833.333333333336</v>
      </c>
      <c r="AR7" s="186">
        <f ca="1">IFERROR(INDEX(INDIRECT("'FY22 QoS'!"&amp;AR$1&amp;":"&amp;AR$1),MATCH($B7&amp;$C7&amp;$D7,'FY22 QoS'!CA:CA,0),1),"")</f>
        <v>45833.333333333336</v>
      </c>
      <c r="AS7" s="186">
        <f ca="1">IFERROR(INDEX(INDIRECT("'FY22 QoS'!"&amp;AS$1&amp;":"&amp;AS$1),MATCH($B7&amp;$C7&amp;$D7,'FY22 QoS'!CB:CB,0),1),"")</f>
        <v>45833.333333333336</v>
      </c>
      <c r="AT7" s="186">
        <f ca="1">IFERROR(INDEX(INDIRECT("'FY22 QoS'!"&amp;AT$1&amp;":"&amp;AT$1),MATCH($B7&amp;$C7&amp;$D7,'FY22 QoS'!CC:CC,0),1),"")</f>
        <v>45833.333333333336</v>
      </c>
      <c r="AX7" s="167" t="s">
        <v>178</v>
      </c>
      <c r="AY7" s="178">
        <f t="shared" ref="AY7:AY27" si="0">SUMIF(H:H,$AX7,R:R)</f>
        <v>0</v>
      </c>
      <c r="AZ7" s="178">
        <f t="shared" ref="AZ7:AZ27" si="1">SUMIF(I:I,$AX7,S:S)</f>
        <v>0</v>
      </c>
      <c r="BA7" s="178">
        <f t="shared" ref="BA7:BA27" si="2">SUMIF(J:J,$AX7,T:T)</f>
        <v>0</v>
      </c>
      <c r="BB7" s="178">
        <f t="shared" ref="BB7:BB27" si="3">SUMIF(K:K,$AX7,U:U)</f>
        <v>0</v>
      </c>
      <c r="BC7" s="178">
        <f t="shared" ref="BC7:BC27" si="4">SUMIF(L:L,$AX7,V:V)</f>
        <v>0</v>
      </c>
      <c r="BD7" s="178">
        <f t="shared" ref="BD7:BD27" si="5">SUMIF(M:M,$AX7,W:W)</f>
        <v>0</v>
      </c>
      <c r="BE7" s="178">
        <f t="shared" ref="BE7:BE27" si="6">SUMIF(N:N,$AX7,X:X)</f>
        <v>0</v>
      </c>
      <c r="BF7" s="178">
        <f t="shared" ref="BF7:BF27" si="7">SUMIF(O:O,$AX7,Y:Y)</f>
        <v>0</v>
      </c>
      <c r="BG7" s="178">
        <f t="shared" ref="BG7:BG27" si="8">SUMIF(P:P,$AX7,Z:Z)</f>
        <v>0</v>
      </c>
    </row>
    <row r="8" spans="2:59" s="167" customFormat="1" x14ac:dyDescent="0.25">
      <c r="B8" s="167" t="s">
        <v>29</v>
      </c>
      <c r="C8" s="167">
        <v>2</v>
      </c>
      <c r="D8" s="167" t="str">
        <f t="shared" ref="D8:D20" si="9">$B$3</f>
        <v>Corporate</v>
      </c>
      <c r="E8" s="167" t="str">
        <f>IFERROR(INDEX('FY22 QoS'!$BB:$BB,MATCH($B8&amp;$C8&amp;$D8,'FY22 QoS'!BR:BR,0),1),"")</f>
        <v>Mackenzie Smith--Old Mgr</v>
      </c>
      <c r="F8" s="167" t="str">
        <f>IFERROR(INDEX('FY22 QoS'!$BB:$BB,MATCH($B8&amp;$C8&amp;$D8,'FY22 QoS'!BS:BS,0),1),"")</f>
        <v>Mackenzie Smith--Old Mgr</v>
      </c>
      <c r="G8" s="167" t="str">
        <f>IFERROR(INDEX('FY22 QoS'!$BB:$BB,MATCH($B8&amp;$C8&amp;$D8,'FY22 QoS'!BT:BT,0),1),"")</f>
        <v>Ash Cochran</v>
      </c>
      <c r="H8" s="167" t="str">
        <f>IFERROR(INDEX('FY22 QoS'!$BB:$BB,MATCH($B8&amp;$C8&amp;$D8,'FY22 QoS'!BU:BU,0),1),"")</f>
        <v>Ash Cochran</v>
      </c>
      <c r="I8" s="167" t="str">
        <f>IFERROR(INDEX('FY22 QoS'!$BB:$BB,MATCH($B8&amp;$C8&amp;$D8,'FY22 QoS'!BV:BV,0),1),"")</f>
        <v>Ash Cochran</v>
      </c>
      <c r="J8" s="167" t="str">
        <f>IFERROR(INDEX('FY22 QoS'!$BB:$BB,MATCH($B8&amp;$C8&amp;$D8,'FY22 QoS'!BW:BW,0),1),"")</f>
        <v>Ash Cochran</v>
      </c>
      <c r="K8" s="167" t="str">
        <f>IFERROR(INDEX('FY22 QoS'!$BB:$BB,MATCH($B8&amp;$C8&amp;$D8,'FY22 QoS'!BX:BX,0),1),"")</f>
        <v>Ash Cochran</v>
      </c>
      <c r="L8" s="167" t="str">
        <f>IFERROR(INDEX('FY22 QoS'!$BB:$BB,MATCH($B8&amp;$C8&amp;$D8,'FY22 QoS'!BY:BY,0),1),"")</f>
        <v>Ash Cochran</v>
      </c>
      <c r="M8" s="167" t="str">
        <f>IFERROR(INDEX('FY22 QoS'!$BB:$BB,MATCH($B8&amp;$C8&amp;$D8,'FY22 QoS'!BZ:BZ,0),1),"")</f>
        <v>Ash Cochran</v>
      </c>
      <c r="N8" s="167" t="str">
        <f>IFERROR(INDEX('FY22 QoS'!$BB:$BB,MATCH($B8&amp;$C8&amp;$D8,'FY22 QoS'!CA:CA,0),1),"")</f>
        <v>Ash Cochran</v>
      </c>
      <c r="O8" s="167" t="str">
        <f>IFERROR(INDEX('FY22 QoS'!$BB:$BB,MATCH($B8&amp;$C8&amp;$D8,'FY22 QoS'!CB:CB,0),1),"")</f>
        <v>Ash Cochran</v>
      </c>
      <c r="P8" s="167" t="str">
        <f>IFERROR(INDEX('FY22 QoS'!$BB:$BB,MATCH($B8&amp;$C8&amp;$D8,'FY22 QoS'!CC:CC,0),1),"")</f>
        <v>Ash Cochran</v>
      </c>
      <c r="R8" s="178">
        <f ca="1">IFERROR(INDEX(INDIRECT("'FY22 QoS'!"&amp;R$1&amp;":"&amp;R$1),MATCH($B8&amp;$C8&amp;$D8,'FY22 QoS'!BU:BU,0),1),"")</f>
        <v>1</v>
      </c>
      <c r="S8" s="178">
        <f ca="1">IFERROR(INDEX(INDIRECT("'FY22 QoS'!"&amp;S$1&amp;":"&amp;S$1),MATCH($B8&amp;$C8&amp;$D8,'FY22 QoS'!BV:BV,0),1),"")</f>
        <v>1</v>
      </c>
      <c r="T8" s="178">
        <f ca="1">IFERROR(INDEX(INDIRECT("'FY22 QoS'!"&amp;T$1&amp;":"&amp;T$1),MATCH($B8&amp;$C8&amp;$D8,'FY22 QoS'!BW:BW,0),1),"")</f>
        <v>1</v>
      </c>
      <c r="U8" s="178">
        <f ca="1">IFERROR(INDEX(INDIRECT("'FY22 QoS'!"&amp;U$1&amp;":"&amp;U$1),MATCH($B8&amp;$C8&amp;$D8,'FY22 QoS'!BX:BX,0),1),"")</f>
        <v>1</v>
      </c>
      <c r="V8" s="178">
        <f ca="1">IFERROR(INDEX(INDIRECT("'FY22 QoS'!"&amp;V$1&amp;":"&amp;V$1),MATCH($B8&amp;$C8&amp;$D8,'FY22 QoS'!BY:BY,0),1),"")</f>
        <v>1</v>
      </c>
      <c r="W8" s="178">
        <f ca="1">IFERROR(INDEX(INDIRECT("'FY22 QoS'!"&amp;W$1&amp;":"&amp;W$1),MATCH($B8&amp;$C8&amp;$D8,'FY22 QoS'!BZ:BZ,0),1),"")</f>
        <v>1</v>
      </c>
      <c r="X8" s="178">
        <f ca="1">IFERROR(INDEX(INDIRECT("'FY22 QoS'!"&amp;X$1&amp;":"&amp;X$1),MATCH($B8&amp;$C8&amp;$D8,'FY22 QoS'!CA:CA,0),1),"")</f>
        <v>1</v>
      </c>
      <c r="Y8" s="178">
        <f ca="1">IFERROR(INDEX(INDIRECT("'FY22 QoS'!"&amp;Y$1&amp;":"&amp;Y$1),MATCH($B8&amp;$C8&amp;$D8,'FY22 QoS'!CB:CB,0),1),"")</f>
        <v>1</v>
      </c>
      <c r="Z8" s="178">
        <f ca="1">IFERROR(INDEX(INDIRECT("'FY22 QoS'!"&amp;Z$1&amp;":"&amp;Z$1),MATCH($B8&amp;$C8&amp;$D8,'FY22 QoS'!CC:CC,0),1),"")</f>
        <v>1</v>
      </c>
      <c r="AB8" s="178">
        <f ca="1">IFERROR(INDEX(INDIRECT("'FY22 QoS'!"&amp;AB$1&amp;":"&amp;AB$1),MATCH($B8&amp;$C8&amp;$D8,'FY22 QoS'!BU:BU,0),1),"")</f>
        <v>0.75</v>
      </c>
      <c r="AC8" s="178">
        <f ca="1">IFERROR(INDEX(INDIRECT("'FY22 QoS'!"&amp;AC$1&amp;":"&amp;AC$1),MATCH($B8&amp;$C8&amp;$D8,'FY22 QoS'!BV:BV,0),1),"")</f>
        <v>1</v>
      </c>
      <c r="AD8" s="178">
        <f ca="1">IFERROR(INDEX(INDIRECT("'FY22 QoS'!"&amp;AD$1&amp;":"&amp;AD$1),MATCH($B8&amp;$C8&amp;$D8,'FY22 QoS'!BW:BW,0),1),"")</f>
        <v>1</v>
      </c>
      <c r="AE8" s="178">
        <f ca="1">IFERROR(INDEX(INDIRECT("'FY22 QoS'!"&amp;AE$1&amp;":"&amp;AE$1),MATCH($B8&amp;$C8&amp;$D8,'FY22 QoS'!BX:BX,0),1),"")</f>
        <v>1</v>
      </c>
      <c r="AF8" s="178">
        <f ca="1">IFERROR(INDEX(INDIRECT("'FY22 QoS'!"&amp;AF$1&amp;":"&amp;AF$1),MATCH($B8&amp;$C8&amp;$D8,'FY22 QoS'!BY:BY,0),1),"")</f>
        <v>1</v>
      </c>
      <c r="AG8" s="178">
        <f ca="1">IFERROR(INDEX(INDIRECT("'FY22 QoS'!"&amp;AG$1&amp;":"&amp;AG$1),MATCH($B8&amp;$C8&amp;$D8,'FY22 QoS'!BZ:BZ,0),1),"")</f>
        <v>1</v>
      </c>
      <c r="AH8" s="178">
        <f ca="1">IFERROR(INDEX(INDIRECT("'FY22 QoS'!"&amp;AH$1&amp;":"&amp;AH$1),MATCH($B8&amp;$C8&amp;$D8,'FY22 QoS'!CA:CA,0),1),"")</f>
        <v>1</v>
      </c>
      <c r="AI8" s="178">
        <f ca="1">IFERROR(INDEX(INDIRECT("'FY22 QoS'!"&amp;AI$1&amp;":"&amp;AI$1),MATCH($B8&amp;$C8&amp;$D8,'FY22 QoS'!CB:CB,0),1),"")</f>
        <v>1</v>
      </c>
      <c r="AJ8" s="178">
        <f ca="1">IFERROR(INDEX(INDIRECT("'FY22 QoS'!"&amp;AJ$1&amp;":"&amp;AJ$1),MATCH($B8&amp;$C8&amp;$D8,'FY22 QoS'!CC:CC,0),1),"")</f>
        <v>1</v>
      </c>
      <c r="AL8" s="186">
        <f ca="1">IFERROR(INDEX(INDIRECT("'FY22 QoS'!"&amp;AL$1&amp;":"&amp;AL$1),MATCH($B8&amp;$C8&amp;$D8,'FY22 QoS'!BU:BU,0),1),"")</f>
        <v>34375</v>
      </c>
      <c r="AM8" s="186">
        <f ca="1">IFERROR(INDEX(INDIRECT("'FY22 QoS'!"&amp;AM$1&amp;":"&amp;AM$1),MATCH($B8&amp;$C8&amp;$D8,'FY22 QoS'!BV:BV,0),1),"")</f>
        <v>45833.333333333336</v>
      </c>
      <c r="AN8" s="186">
        <f ca="1">IFERROR(INDEX(INDIRECT("'FY22 QoS'!"&amp;AN$1&amp;":"&amp;AN$1),MATCH($B8&amp;$C8&amp;$D8,'FY22 QoS'!BW:BW,0),1),"")</f>
        <v>45833.333333333336</v>
      </c>
      <c r="AO8" s="186">
        <f ca="1">IFERROR(INDEX(INDIRECT("'FY22 QoS'!"&amp;AO$1&amp;":"&amp;AO$1),MATCH($B8&amp;$C8&amp;$D8,'FY22 QoS'!BX:BX,0),1),"")</f>
        <v>45833.333333333336</v>
      </c>
      <c r="AP8" s="186">
        <f ca="1">IFERROR(INDEX(INDIRECT("'FY22 QoS'!"&amp;AP$1&amp;":"&amp;AP$1),MATCH($B8&amp;$C8&amp;$D8,'FY22 QoS'!BY:BY,0),1),"")</f>
        <v>45833.333333333336</v>
      </c>
      <c r="AQ8" s="186">
        <f ca="1">IFERROR(INDEX(INDIRECT("'FY22 QoS'!"&amp;AQ$1&amp;":"&amp;AQ$1),MATCH($B8&amp;$C8&amp;$D8,'FY22 QoS'!BZ:BZ,0),1),"")</f>
        <v>45833.333333333336</v>
      </c>
      <c r="AR8" s="186">
        <f ca="1">IFERROR(INDEX(INDIRECT("'FY22 QoS'!"&amp;AR$1&amp;":"&amp;AR$1),MATCH($B8&amp;$C8&amp;$D8,'FY22 QoS'!CA:CA,0),1),"")</f>
        <v>45833.333333333336</v>
      </c>
      <c r="AS8" s="186">
        <f ca="1">IFERROR(INDEX(INDIRECT("'FY22 QoS'!"&amp;AS$1&amp;":"&amp;AS$1),MATCH($B8&amp;$C8&amp;$D8,'FY22 QoS'!CB:CB,0),1),"")</f>
        <v>45833.333333333336</v>
      </c>
      <c r="AT8" s="186">
        <f ca="1">IFERROR(INDEX(INDIRECT("'FY22 QoS'!"&amp;AT$1&amp;":"&amp;AT$1),MATCH($B8&amp;$C8&amp;$D8,'FY22 QoS'!CC:CC,0),1),"")</f>
        <v>45833.333333333336</v>
      </c>
      <c r="AX8" s="167" t="s">
        <v>174</v>
      </c>
      <c r="AY8" s="178">
        <f t="shared" si="0"/>
        <v>0</v>
      </c>
      <c r="AZ8" s="178">
        <f t="shared" si="1"/>
        <v>0</v>
      </c>
      <c r="BA8" s="178">
        <f t="shared" si="2"/>
        <v>0</v>
      </c>
      <c r="BB8" s="178">
        <f t="shared" si="3"/>
        <v>0</v>
      </c>
      <c r="BC8" s="178">
        <f t="shared" si="4"/>
        <v>0</v>
      </c>
      <c r="BD8" s="178">
        <f t="shared" si="5"/>
        <v>0</v>
      </c>
      <c r="BE8" s="178">
        <f t="shared" si="6"/>
        <v>0</v>
      </c>
      <c r="BF8" s="178">
        <f t="shared" si="7"/>
        <v>0</v>
      </c>
      <c r="BG8" s="178">
        <f t="shared" si="8"/>
        <v>0</v>
      </c>
    </row>
    <row r="9" spans="2:59" s="167" customFormat="1" x14ac:dyDescent="0.25">
      <c r="B9" s="167" t="s">
        <v>29</v>
      </c>
      <c r="C9" s="167">
        <v>3</v>
      </c>
      <c r="D9" s="167" t="str">
        <f t="shared" si="9"/>
        <v>Corporate</v>
      </c>
      <c r="E9" s="167" t="str">
        <f>IFERROR(INDEX('FY22 QoS'!$BB:$BB,MATCH($B9&amp;$C9&amp;$D9,'FY22 QoS'!BR:BR,0),1),"")</f>
        <v>Ash Cochran</v>
      </c>
      <c r="F9" s="167" t="str">
        <f>IFERROR(INDEX('FY22 QoS'!$BB:$BB,MATCH($B9&amp;$C9&amp;$D9,'FY22 QoS'!BS:BS,0),1),"")</f>
        <v>Ash Cochran</v>
      </c>
      <c r="G9" s="167" t="str">
        <f>IFERROR(INDEX('FY22 QoS'!$BB:$BB,MATCH($B9&amp;$C9&amp;$D9,'FY22 QoS'!BT:BT,0),1),"")</f>
        <v>Cassie Davis</v>
      </c>
      <c r="H9" s="167" t="str">
        <f>IFERROR(INDEX('FY22 QoS'!$BB:$BB,MATCH($B9&amp;$C9&amp;$D9,'FY22 QoS'!BU:BU,0),1),"")</f>
        <v>Cassie Davis</v>
      </c>
      <c r="I9" s="167" t="str">
        <f>IFERROR(INDEX('FY22 QoS'!$BB:$BB,MATCH($B9&amp;$C9&amp;$D9,'FY22 QoS'!BV:BV,0),1),"")</f>
        <v>Cassie Davis</v>
      </c>
      <c r="J9" s="167" t="str">
        <f>IFERROR(INDEX('FY22 QoS'!$BB:$BB,MATCH($B9&amp;$C9&amp;$D9,'FY22 QoS'!BW:BW,0),1),"")</f>
        <v>Cassie Davis</v>
      </c>
      <c r="K9" s="167" t="str">
        <f>IFERROR(INDEX('FY22 QoS'!$BB:$BB,MATCH($B9&amp;$C9&amp;$D9,'FY22 QoS'!BX:BX,0),1),"")</f>
        <v>Cassie Davis</v>
      </c>
      <c r="L9" s="167" t="str">
        <f>IFERROR(INDEX('FY22 QoS'!$BB:$BB,MATCH($B9&amp;$C9&amp;$D9,'FY22 QoS'!BY:BY,0),1),"")</f>
        <v>Cassie Davis</v>
      </c>
      <c r="M9" s="167" t="str">
        <f>IFERROR(INDEX('FY22 QoS'!$BB:$BB,MATCH($B9&amp;$C9&amp;$D9,'FY22 QoS'!BZ:BZ,0),1),"")</f>
        <v>Cassie Davis</v>
      </c>
      <c r="N9" s="167" t="str">
        <f>IFERROR(INDEX('FY22 QoS'!$BB:$BB,MATCH($B9&amp;$C9&amp;$D9,'FY22 QoS'!CA:CA,0),1),"")</f>
        <v>Cassie Davis</v>
      </c>
      <c r="O9" s="167" t="str">
        <f>IFERROR(INDEX('FY22 QoS'!$BB:$BB,MATCH($B9&amp;$C9&amp;$D9,'FY22 QoS'!CB:CB,0),1),"")</f>
        <v>Cassie Davis</v>
      </c>
      <c r="P9" s="167" t="str">
        <f>IFERROR(INDEX('FY22 QoS'!$BB:$BB,MATCH($B9&amp;$C9&amp;$D9,'FY22 QoS'!CC:CC,0),1),"")</f>
        <v>Cassie Davis</v>
      </c>
      <c r="R9" s="178">
        <f ca="1">IFERROR(INDEX(INDIRECT("'FY22 QoS'!"&amp;R$1&amp;":"&amp;R$1),MATCH($B9&amp;$C9&amp;$D9,'FY22 QoS'!BU:BU,0),1),"")</f>
        <v>1</v>
      </c>
      <c r="S9" s="178">
        <f ca="1">IFERROR(INDEX(INDIRECT("'FY22 QoS'!"&amp;S$1&amp;":"&amp;S$1),MATCH($B9&amp;$C9&amp;$D9,'FY22 QoS'!BV:BV,0),1),"")</f>
        <v>1</v>
      </c>
      <c r="T9" s="178">
        <f ca="1">IFERROR(INDEX(INDIRECT("'FY22 QoS'!"&amp;T$1&amp;":"&amp;T$1),MATCH($B9&amp;$C9&amp;$D9,'FY22 QoS'!BW:BW,0),1),"")</f>
        <v>1</v>
      </c>
      <c r="U9" s="178">
        <f ca="1">IFERROR(INDEX(INDIRECT("'FY22 QoS'!"&amp;U$1&amp;":"&amp;U$1),MATCH($B9&amp;$C9&amp;$D9,'FY22 QoS'!BX:BX,0),1),"")</f>
        <v>1</v>
      </c>
      <c r="V9" s="178">
        <f ca="1">IFERROR(INDEX(INDIRECT("'FY22 QoS'!"&amp;V$1&amp;":"&amp;V$1),MATCH($B9&amp;$C9&amp;$D9,'FY22 QoS'!BY:BY,0),1),"")</f>
        <v>1</v>
      </c>
      <c r="W9" s="178">
        <f ca="1">IFERROR(INDEX(INDIRECT("'FY22 QoS'!"&amp;W$1&amp;":"&amp;W$1),MATCH($B9&amp;$C9&amp;$D9,'FY22 QoS'!BZ:BZ,0),1),"")</f>
        <v>1</v>
      </c>
      <c r="X9" s="178">
        <f ca="1">IFERROR(INDEX(INDIRECT("'FY22 QoS'!"&amp;X$1&amp;":"&amp;X$1),MATCH($B9&amp;$C9&amp;$D9,'FY22 QoS'!CA:CA,0),1),"")</f>
        <v>1</v>
      </c>
      <c r="Y9" s="178">
        <f ca="1">IFERROR(INDEX(INDIRECT("'FY22 QoS'!"&amp;Y$1&amp;":"&amp;Y$1),MATCH($B9&amp;$C9&amp;$D9,'FY22 QoS'!CB:CB,0),1),"")</f>
        <v>1</v>
      </c>
      <c r="Z9" s="178">
        <f ca="1">IFERROR(INDEX(INDIRECT("'FY22 QoS'!"&amp;Z$1&amp;":"&amp;Z$1),MATCH($B9&amp;$C9&amp;$D9,'FY22 QoS'!CC:CC,0),1),"")</f>
        <v>1</v>
      </c>
      <c r="AB9" s="178">
        <f ca="1">IFERROR(INDEX(INDIRECT("'FY22 QoS'!"&amp;AB$1&amp;":"&amp;AB$1),MATCH($B9&amp;$C9&amp;$D9,'FY22 QoS'!BU:BU,0),1),"")</f>
        <v>0.75</v>
      </c>
      <c r="AC9" s="178">
        <f ca="1">IFERROR(INDEX(INDIRECT("'FY22 QoS'!"&amp;AC$1&amp;":"&amp;AC$1),MATCH($B9&amp;$C9&amp;$D9,'FY22 QoS'!BV:BV,0),1),"")</f>
        <v>1</v>
      </c>
      <c r="AD9" s="178">
        <f ca="1">IFERROR(INDEX(INDIRECT("'FY22 QoS'!"&amp;AD$1&amp;":"&amp;AD$1),MATCH($B9&amp;$C9&amp;$D9,'FY22 QoS'!BW:BW,0),1),"")</f>
        <v>1</v>
      </c>
      <c r="AE9" s="178">
        <f ca="1">IFERROR(INDEX(INDIRECT("'FY22 QoS'!"&amp;AE$1&amp;":"&amp;AE$1),MATCH($B9&amp;$C9&amp;$D9,'FY22 QoS'!BX:BX,0),1),"")</f>
        <v>1</v>
      </c>
      <c r="AF9" s="178">
        <f ca="1">IFERROR(INDEX(INDIRECT("'FY22 QoS'!"&amp;AF$1&amp;":"&amp;AF$1),MATCH($B9&amp;$C9&amp;$D9,'FY22 QoS'!BY:BY,0),1),"")</f>
        <v>1</v>
      </c>
      <c r="AG9" s="178">
        <f ca="1">IFERROR(INDEX(INDIRECT("'FY22 QoS'!"&amp;AG$1&amp;":"&amp;AG$1),MATCH($B9&amp;$C9&amp;$D9,'FY22 QoS'!BZ:BZ,0),1),"")</f>
        <v>1</v>
      </c>
      <c r="AH9" s="178">
        <f ca="1">IFERROR(INDEX(INDIRECT("'FY22 QoS'!"&amp;AH$1&amp;":"&amp;AH$1),MATCH($B9&amp;$C9&amp;$D9,'FY22 QoS'!CA:CA,0),1),"")</f>
        <v>1</v>
      </c>
      <c r="AI9" s="178">
        <f ca="1">IFERROR(INDEX(INDIRECT("'FY22 QoS'!"&amp;AI$1&amp;":"&amp;AI$1),MATCH($B9&amp;$C9&amp;$D9,'FY22 QoS'!CB:CB,0),1),"")</f>
        <v>1</v>
      </c>
      <c r="AJ9" s="178">
        <f ca="1">IFERROR(INDEX(INDIRECT("'FY22 QoS'!"&amp;AJ$1&amp;":"&amp;AJ$1),MATCH($B9&amp;$C9&amp;$D9,'FY22 QoS'!CC:CC,0),1),"")</f>
        <v>1</v>
      </c>
      <c r="AL9" s="186">
        <f ca="1">IFERROR(INDEX(INDIRECT("'FY22 QoS'!"&amp;AL$1&amp;":"&amp;AL$1),MATCH($B9&amp;$C9&amp;$D9,'FY22 QoS'!BU:BU,0),1),"")</f>
        <v>34375</v>
      </c>
      <c r="AM9" s="186">
        <f ca="1">IFERROR(INDEX(INDIRECT("'FY22 QoS'!"&amp;AM$1&amp;":"&amp;AM$1),MATCH($B9&amp;$C9&amp;$D9,'FY22 QoS'!BV:BV,0),1),"")</f>
        <v>45833.333333333336</v>
      </c>
      <c r="AN9" s="186">
        <f ca="1">IFERROR(INDEX(INDIRECT("'FY22 QoS'!"&amp;AN$1&amp;":"&amp;AN$1),MATCH($B9&amp;$C9&amp;$D9,'FY22 QoS'!BW:BW,0),1),"")</f>
        <v>45833.333333333336</v>
      </c>
      <c r="AO9" s="186">
        <f ca="1">IFERROR(INDEX(INDIRECT("'FY22 QoS'!"&amp;AO$1&amp;":"&amp;AO$1),MATCH($B9&amp;$C9&amp;$D9,'FY22 QoS'!BX:BX,0),1),"")</f>
        <v>45833.333333333336</v>
      </c>
      <c r="AP9" s="186">
        <f ca="1">IFERROR(INDEX(INDIRECT("'FY22 QoS'!"&amp;AP$1&amp;":"&amp;AP$1),MATCH($B9&amp;$C9&amp;$D9,'FY22 QoS'!BY:BY,0),1),"")</f>
        <v>45833.333333333336</v>
      </c>
      <c r="AQ9" s="186">
        <f ca="1">IFERROR(INDEX(INDIRECT("'FY22 QoS'!"&amp;AQ$1&amp;":"&amp;AQ$1),MATCH($B9&amp;$C9&amp;$D9,'FY22 QoS'!BZ:BZ,0),1),"")</f>
        <v>45833.333333333336</v>
      </c>
      <c r="AR9" s="186">
        <f ca="1">IFERROR(INDEX(INDIRECT("'FY22 QoS'!"&amp;AR$1&amp;":"&amp;AR$1),MATCH($B9&amp;$C9&amp;$D9,'FY22 QoS'!CA:CA,0),1),"")</f>
        <v>45833.333333333336</v>
      </c>
      <c r="AS9" s="186">
        <f ca="1">IFERROR(INDEX(INDIRECT("'FY22 QoS'!"&amp;AS$1&amp;":"&amp;AS$1),MATCH($B9&amp;$C9&amp;$D9,'FY22 QoS'!CB:CB,0),1),"")</f>
        <v>45833.333333333336</v>
      </c>
      <c r="AT9" s="186">
        <f ca="1">IFERROR(INDEX(INDIRECT("'FY22 QoS'!"&amp;AT$1&amp;":"&amp;AT$1),MATCH($B9&amp;$C9&amp;$D9,'FY22 QoS'!CC:CC,0),1),"")</f>
        <v>45833.333333333336</v>
      </c>
      <c r="AX9" s="167" t="s">
        <v>84</v>
      </c>
      <c r="AY9" s="178">
        <f t="shared" ca="1" si="0"/>
        <v>1</v>
      </c>
      <c r="AZ9" s="178">
        <f t="shared" ca="1" si="1"/>
        <v>6</v>
      </c>
      <c r="BA9" s="178">
        <f t="shared" ca="1" si="2"/>
        <v>11</v>
      </c>
      <c r="BB9" s="178">
        <f t="shared" ca="1" si="3"/>
        <v>11</v>
      </c>
      <c r="BC9" s="178">
        <f t="shared" ca="1" si="4"/>
        <v>14</v>
      </c>
      <c r="BD9" s="178">
        <f t="shared" ca="1" si="5"/>
        <v>14</v>
      </c>
      <c r="BE9" s="178">
        <f t="shared" ca="1" si="6"/>
        <v>15</v>
      </c>
      <c r="BF9" s="178">
        <f t="shared" ca="1" si="7"/>
        <v>15</v>
      </c>
      <c r="BG9" s="178">
        <f t="shared" ca="1" si="8"/>
        <v>17</v>
      </c>
    </row>
    <row r="10" spans="2:59" s="167" customFormat="1" x14ac:dyDescent="0.25">
      <c r="B10" s="167" t="s">
        <v>29</v>
      </c>
      <c r="C10" s="167">
        <v>4</v>
      </c>
      <c r="D10" s="167" t="str">
        <f t="shared" si="9"/>
        <v>Corporate</v>
      </c>
      <c r="E10" s="167" t="str">
        <f>IFERROR(INDEX('FY22 QoS'!$BB:$BB,MATCH($B10&amp;$C10&amp;$D10,'FY22 QoS'!BR:BR,0),1),"")</f>
        <v>Cassie Davis</v>
      </c>
      <c r="F10" s="167" t="str">
        <f>IFERROR(INDEX('FY22 QoS'!$BB:$BB,MATCH($B10&amp;$C10&amp;$D10,'FY22 QoS'!BS:BS,0),1),"")</f>
        <v>Cassie Davis</v>
      </c>
      <c r="G10" s="167" t="str">
        <f>IFERROR(INDEX('FY22 QoS'!$BB:$BB,MATCH($B10&amp;$C10&amp;$D10,'FY22 QoS'!BT:BT,0),1),"")</f>
        <v>Brian Coules</v>
      </c>
      <c r="H10" s="167" t="str">
        <f>IFERROR(INDEX('FY22 QoS'!$BB:$BB,MATCH($B10&amp;$C10&amp;$D10,'FY22 QoS'!BU:BU,0),1),"")</f>
        <v>Brian Coules</v>
      </c>
      <c r="I10" s="167" t="str">
        <f>IFERROR(INDEX('FY22 QoS'!$BB:$BB,MATCH($B10&amp;$C10&amp;$D10,'FY22 QoS'!BV:BV,0),1),"")</f>
        <v>Future Hire</v>
      </c>
      <c r="J10" s="167" t="str">
        <f>IFERROR(INDEX('FY22 QoS'!$BB:$BB,MATCH($B10&amp;$C10&amp;$D10,'FY22 QoS'!BW:BW,0),1),"")</f>
        <v>Future Hire</v>
      </c>
      <c r="K10" s="167" t="str">
        <f>IFERROR(INDEX('FY22 QoS'!$BB:$BB,MATCH($B10&amp;$C10&amp;$D10,'FY22 QoS'!BX:BX,0),1),"")</f>
        <v>Future Hire</v>
      </c>
      <c r="L10" s="167" t="str">
        <f>IFERROR(INDEX('FY22 QoS'!$BB:$BB,MATCH($B10&amp;$C10&amp;$D10,'FY22 QoS'!BY:BY,0),1),"")</f>
        <v>Future Hire</v>
      </c>
      <c r="M10" s="167" t="str">
        <f>IFERROR(INDEX('FY22 QoS'!$BB:$BB,MATCH($B10&amp;$C10&amp;$D10,'FY22 QoS'!BZ:BZ,0),1),"")</f>
        <v>Future Hire</v>
      </c>
      <c r="N10" s="167" t="str">
        <f>IFERROR(INDEX('FY22 QoS'!$BB:$BB,MATCH($B10&amp;$C10&amp;$D10,'FY22 QoS'!CA:CA,0),1),"")</f>
        <v>Future Hire</v>
      </c>
      <c r="O10" s="167" t="str">
        <f>IFERROR(INDEX('FY22 QoS'!$BB:$BB,MATCH($B10&amp;$C10&amp;$D10,'FY22 QoS'!CB:CB,0),1),"")</f>
        <v>Future Hire</v>
      </c>
      <c r="P10" s="167" t="str">
        <f>IFERROR(INDEX('FY22 QoS'!$BB:$BB,MATCH($B10&amp;$C10&amp;$D10,'FY22 QoS'!CC:CC,0),1),"")</f>
        <v>Future Hire</v>
      </c>
      <c r="R10" s="178">
        <f ca="1">IFERROR(INDEX(INDIRECT("'FY22 QoS'!"&amp;R$1&amp;":"&amp;R$1),MATCH($B10&amp;$C10&amp;$D10,'FY22 QoS'!BU:BU,0),1),"")</f>
        <v>1</v>
      </c>
      <c r="S10" s="178">
        <f ca="1">IFERROR(INDEX(INDIRECT("'FY22 QoS'!"&amp;S$1&amp;":"&amp;S$1),MATCH($B10&amp;$C10&amp;$D10,'FY22 QoS'!BV:BV,0),1),"")</f>
        <v>1</v>
      </c>
      <c r="T10" s="178">
        <f ca="1">IFERROR(INDEX(INDIRECT("'FY22 QoS'!"&amp;T$1&amp;":"&amp;T$1),MATCH($B10&amp;$C10&amp;$D10,'FY22 QoS'!BW:BW,0),1),"")</f>
        <v>1</v>
      </c>
      <c r="U10" s="178">
        <f ca="1">IFERROR(INDEX(INDIRECT("'FY22 QoS'!"&amp;U$1&amp;":"&amp;U$1),MATCH($B10&amp;$C10&amp;$D10,'FY22 QoS'!BX:BX,0),1),"")</f>
        <v>1</v>
      </c>
      <c r="V10" s="178">
        <f ca="1">IFERROR(INDEX(INDIRECT("'FY22 QoS'!"&amp;V$1&amp;":"&amp;V$1),MATCH($B10&amp;$C10&amp;$D10,'FY22 QoS'!BY:BY,0),1),"")</f>
        <v>1</v>
      </c>
      <c r="W10" s="178">
        <f ca="1">IFERROR(INDEX(INDIRECT("'FY22 QoS'!"&amp;W$1&amp;":"&amp;W$1),MATCH($B10&amp;$C10&amp;$D10,'FY22 QoS'!BZ:BZ,0),1),"")</f>
        <v>1</v>
      </c>
      <c r="X10" s="178">
        <f ca="1">IFERROR(INDEX(INDIRECT("'FY22 QoS'!"&amp;X$1&amp;":"&amp;X$1),MATCH($B10&amp;$C10&amp;$D10,'FY22 QoS'!CA:CA,0),1),"")</f>
        <v>1</v>
      </c>
      <c r="Y10" s="178">
        <f ca="1">IFERROR(INDEX(INDIRECT("'FY22 QoS'!"&amp;Y$1&amp;":"&amp;Y$1),MATCH($B10&amp;$C10&amp;$D10,'FY22 QoS'!CB:CB,0),1),"")</f>
        <v>1</v>
      </c>
      <c r="Z10" s="178">
        <f ca="1">IFERROR(INDEX(INDIRECT("'FY22 QoS'!"&amp;Z$1&amp;":"&amp;Z$1),MATCH($B10&amp;$C10&amp;$D10,'FY22 QoS'!CC:CC,0),1),"")</f>
        <v>1</v>
      </c>
      <c r="AB10" s="178">
        <f ca="1">IFERROR(INDEX(INDIRECT("'FY22 QoS'!"&amp;AB$1&amp;":"&amp;AB$1),MATCH($B10&amp;$C10&amp;$D10,'FY22 QoS'!BU:BU,0),1),"")</f>
        <v>0.5</v>
      </c>
      <c r="AC10" s="178">
        <f ca="1">IFERROR(INDEX(INDIRECT("'FY22 QoS'!"&amp;AC$1&amp;":"&amp;AC$1),MATCH($B10&amp;$C10&amp;$D10,'FY22 QoS'!BV:BV,0),1),"")</f>
        <v>0</v>
      </c>
      <c r="AD10" s="178">
        <f ca="1">IFERROR(INDEX(INDIRECT("'FY22 QoS'!"&amp;AD$1&amp;":"&amp;AD$1),MATCH($B10&amp;$C10&amp;$D10,'FY22 QoS'!BW:BW,0),1),"")</f>
        <v>0</v>
      </c>
      <c r="AE10" s="178">
        <f ca="1">IFERROR(INDEX(INDIRECT("'FY22 QoS'!"&amp;AE$1&amp;":"&amp;AE$1),MATCH($B10&amp;$C10&amp;$D10,'FY22 QoS'!BX:BX,0),1),"")</f>
        <v>0.25</v>
      </c>
      <c r="AF10" s="178">
        <f ca="1">IFERROR(INDEX(INDIRECT("'FY22 QoS'!"&amp;AF$1&amp;":"&amp;AF$1),MATCH($B10&amp;$C10&amp;$D10,'FY22 QoS'!BY:BY,0),1),"")</f>
        <v>0.5</v>
      </c>
      <c r="AG10" s="178">
        <f ca="1">IFERROR(INDEX(INDIRECT("'FY22 QoS'!"&amp;AG$1&amp;":"&amp;AG$1),MATCH($B10&amp;$C10&amp;$D10,'FY22 QoS'!BZ:BZ,0),1),"")</f>
        <v>0.75</v>
      </c>
      <c r="AH10" s="178">
        <f ca="1">IFERROR(INDEX(INDIRECT("'FY22 QoS'!"&amp;AH$1&amp;":"&amp;AH$1),MATCH($B10&amp;$C10&amp;$D10,'FY22 QoS'!CA:CA,0),1),"")</f>
        <v>1</v>
      </c>
      <c r="AI10" s="178">
        <f ca="1">IFERROR(INDEX(INDIRECT("'FY22 QoS'!"&amp;AI$1&amp;":"&amp;AI$1),MATCH($B10&amp;$C10&amp;$D10,'FY22 QoS'!CB:CB,0),1),"")</f>
        <v>1</v>
      </c>
      <c r="AJ10" s="178">
        <f ca="1">IFERROR(INDEX(INDIRECT("'FY22 QoS'!"&amp;AJ$1&amp;":"&amp;AJ$1),MATCH($B10&amp;$C10&amp;$D10,'FY22 QoS'!CC:CC,0),1),"")</f>
        <v>1</v>
      </c>
      <c r="AL10" s="186">
        <f ca="1">IFERROR(INDEX(INDIRECT("'FY22 QoS'!"&amp;AL$1&amp;":"&amp;AL$1),MATCH($B10&amp;$C10&amp;$D10,'FY22 QoS'!BU:BU,0),1),"")</f>
        <v>22916.666666666668</v>
      </c>
      <c r="AM10" s="186">
        <f ca="1">IFERROR(INDEX(INDIRECT("'FY22 QoS'!"&amp;AM$1&amp;":"&amp;AM$1),MATCH($B10&amp;$C10&amp;$D10,'FY22 QoS'!BV:BV,0),1),"")</f>
        <v>0</v>
      </c>
      <c r="AN10" s="186">
        <f ca="1">IFERROR(INDEX(INDIRECT("'FY22 QoS'!"&amp;AN$1&amp;":"&amp;AN$1),MATCH($B10&amp;$C10&amp;$D10,'FY22 QoS'!BW:BW,0),1),"")</f>
        <v>0</v>
      </c>
      <c r="AO10" s="186">
        <f ca="1">IFERROR(INDEX(INDIRECT("'FY22 QoS'!"&amp;AO$1&amp;":"&amp;AO$1),MATCH($B10&amp;$C10&amp;$D10,'FY22 QoS'!BX:BX,0),1),"")</f>
        <v>11458.333333333334</v>
      </c>
      <c r="AP10" s="186">
        <f ca="1">IFERROR(INDEX(INDIRECT("'FY22 QoS'!"&amp;AP$1&amp;":"&amp;AP$1),MATCH($B10&amp;$C10&amp;$D10,'FY22 QoS'!BY:BY,0),1),"")</f>
        <v>22916.666666666668</v>
      </c>
      <c r="AQ10" s="186">
        <f ca="1">IFERROR(INDEX(INDIRECT("'FY22 QoS'!"&amp;AQ$1&amp;":"&amp;AQ$1),MATCH($B10&amp;$C10&amp;$D10,'FY22 QoS'!BZ:BZ,0),1),"")</f>
        <v>34375</v>
      </c>
      <c r="AR10" s="186">
        <f ca="1">IFERROR(INDEX(INDIRECT("'FY22 QoS'!"&amp;AR$1&amp;":"&amp;AR$1),MATCH($B10&amp;$C10&amp;$D10,'FY22 QoS'!CA:CA,0),1),"")</f>
        <v>45833.333333333336</v>
      </c>
      <c r="AS10" s="186">
        <f ca="1">IFERROR(INDEX(INDIRECT("'FY22 QoS'!"&amp;AS$1&amp;":"&amp;AS$1),MATCH($B10&amp;$C10&amp;$D10,'FY22 QoS'!CB:CB,0),1),"")</f>
        <v>45833.333333333336</v>
      </c>
      <c r="AT10" s="186">
        <f ca="1">IFERROR(INDEX(INDIRECT("'FY22 QoS'!"&amp;AT$1&amp;":"&amp;AT$1),MATCH($B10&amp;$C10&amp;$D10,'FY22 QoS'!CC:CC,0),1),"")</f>
        <v>45833.333333333336</v>
      </c>
      <c r="AX10" s="167" t="s">
        <v>173</v>
      </c>
      <c r="AY10" s="178">
        <f t="shared" si="0"/>
        <v>0</v>
      </c>
      <c r="AZ10" s="178">
        <f t="shared" si="1"/>
        <v>0</v>
      </c>
      <c r="BA10" s="178">
        <f t="shared" si="2"/>
        <v>0</v>
      </c>
      <c r="BB10" s="178">
        <f t="shared" si="3"/>
        <v>0</v>
      </c>
      <c r="BC10" s="178">
        <f t="shared" si="4"/>
        <v>0</v>
      </c>
      <c r="BD10" s="178">
        <f t="shared" si="5"/>
        <v>0</v>
      </c>
      <c r="BE10" s="178">
        <f t="shared" si="6"/>
        <v>0</v>
      </c>
      <c r="BF10" s="178">
        <f t="shared" si="7"/>
        <v>0</v>
      </c>
      <c r="BG10" s="178">
        <f t="shared" si="8"/>
        <v>0</v>
      </c>
    </row>
    <row r="11" spans="2:59" s="167" customFormat="1" x14ac:dyDescent="0.25">
      <c r="B11" s="167" t="s">
        <v>29</v>
      </c>
      <c r="C11" s="167">
        <v>5</v>
      </c>
      <c r="D11" s="167" t="str">
        <f t="shared" si="9"/>
        <v>Corporate</v>
      </c>
      <c r="E11" s="167" t="str">
        <f>IFERROR(INDEX('FY22 QoS'!$BB:$BB,MATCH($B11&amp;$C11&amp;$D11,'FY22 QoS'!BR:BR,0),1),"")</f>
        <v>Steph Hastings--PFSU</v>
      </c>
      <c r="F11" s="167" t="str">
        <f>IFERROR(INDEX('FY22 QoS'!$BB:$BB,MATCH($B11&amp;$C11&amp;$D11,'FY22 QoS'!BS:BS,0),1),"")</f>
        <v>Brian Coules</v>
      </c>
      <c r="G11" s="167" t="str">
        <f>IFERROR(INDEX('FY22 QoS'!$BB:$BB,MATCH($B11&amp;$C11&amp;$D11,'FY22 QoS'!BT:BT,0),1),"")</f>
        <v>Sean McWilliams</v>
      </c>
      <c r="H11" s="167" t="str">
        <f>IFERROR(INDEX('FY22 QoS'!$BB:$BB,MATCH($B11&amp;$C11&amp;$D11,'FY22 QoS'!BU:BU,0),1),"")</f>
        <v>Future Hire</v>
      </c>
      <c r="I11" s="167" t="str">
        <f>IFERROR(INDEX('FY22 QoS'!$BB:$BB,MATCH($B11&amp;$C11&amp;$D11,'FY22 QoS'!BV:BV,0),1),"")</f>
        <v>Future Hire</v>
      </c>
      <c r="J11" s="167" t="str">
        <f>IFERROR(INDEX('FY22 QoS'!$BB:$BB,MATCH($B11&amp;$C11&amp;$D11,'FY22 QoS'!BW:BW,0),1),"")</f>
        <v>Future Hire</v>
      </c>
      <c r="K11" s="167" t="str">
        <f>IFERROR(INDEX('FY22 QoS'!$BB:$BB,MATCH($B11&amp;$C11&amp;$D11,'FY22 QoS'!BX:BX,0),1),"")</f>
        <v>Future Hire</v>
      </c>
      <c r="L11" s="167" t="str">
        <f>IFERROR(INDEX('FY22 QoS'!$BB:$BB,MATCH($B11&amp;$C11&amp;$D11,'FY22 QoS'!BY:BY,0),1),"")</f>
        <v>Future Hire</v>
      </c>
      <c r="M11" s="167" t="str">
        <f>IFERROR(INDEX('FY22 QoS'!$BB:$BB,MATCH($B11&amp;$C11&amp;$D11,'FY22 QoS'!BZ:BZ,0),1),"")</f>
        <v>Future Hire</v>
      </c>
      <c r="N11" s="167" t="str">
        <f>IFERROR(INDEX('FY22 QoS'!$BB:$BB,MATCH($B11&amp;$C11&amp;$D11,'FY22 QoS'!CA:CA,0),1),"")</f>
        <v>Future Hire</v>
      </c>
      <c r="O11" s="167" t="str">
        <f>IFERROR(INDEX('FY22 QoS'!$BB:$BB,MATCH($B11&amp;$C11&amp;$D11,'FY22 QoS'!CB:CB,0),1),"")</f>
        <v>Future Hire</v>
      </c>
      <c r="P11" s="167" t="str">
        <f>IFERROR(INDEX('FY22 QoS'!$BB:$BB,MATCH($B11&amp;$C11&amp;$D11,'FY22 QoS'!CC:CC,0),1),"")</f>
        <v>Future Hire</v>
      </c>
      <c r="R11" s="178">
        <f ca="1">IFERROR(INDEX(INDIRECT("'FY22 QoS'!"&amp;R$1&amp;":"&amp;R$1),MATCH($B11&amp;$C11&amp;$D11,'FY22 QoS'!BU:BU,0),1),"")</f>
        <v>1</v>
      </c>
      <c r="S11" s="178">
        <f ca="1">IFERROR(INDEX(INDIRECT("'FY22 QoS'!"&amp;S$1&amp;":"&amp;S$1),MATCH($B11&amp;$C11&amp;$D11,'FY22 QoS'!BV:BV,0),1),"")</f>
        <v>1</v>
      </c>
      <c r="T11" s="178">
        <f ca="1">IFERROR(INDEX(INDIRECT("'FY22 QoS'!"&amp;T$1&amp;":"&amp;T$1),MATCH($B11&amp;$C11&amp;$D11,'FY22 QoS'!BW:BW,0),1),"")</f>
        <v>1</v>
      </c>
      <c r="U11" s="178">
        <f ca="1">IFERROR(INDEX(INDIRECT("'FY22 QoS'!"&amp;U$1&amp;":"&amp;U$1),MATCH($B11&amp;$C11&amp;$D11,'FY22 QoS'!BX:BX,0),1),"")</f>
        <v>1</v>
      </c>
      <c r="V11" s="178">
        <f ca="1">IFERROR(INDEX(INDIRECT("'FY22 QoS'!"&amp;V$1&amp;":"&amp;V$1),MATCH($B11&amp;$C11&amp;$D11,'FY22 QoS'!BY:BY,0),1),"")</f>
        <v>1</v>
      </c>
      <c r="W11" s="178">
        <f ca="1">IFERROR(INDEX(INDIRECT("'FY22 QoS'!"&amp;W$1&amp;":"&amp;W$1),MATCH($B11&amp;$C11&amp;$D11,'FY22 QoS'!BZ:BZ,0),1),"")</f>
        <v>1</v>
      </c>
      <c r="X11" s="178">
        <f ca="1">IFERROR(INDEX(INDIRECT("'FY22 QoS'!"&amp;X$1&amp;":"&amp;X$1),MATCH($B11&amp;$C11&amp;$D11,'FY22 QoS'!CA:CA,0),1),"")</f>
        <v>1</v>
      </c>
      <c r="Y11" s="178">
        <f ca="1">IFERROR(INDEX(INDIRECT("'FY22 QoS'!"&amp;Y$1&amp;":"&amp;Y$1),MATCH($B11&amp;$C11&amp;$D11,'FY22 QoS'!CB:CB,0),1),"")</f>
        <v>1</v>
      </c>
      <c r="Z11" s="178">
        <f ca="1">IFERROR(INDEX(INDIRECT("'FY22 QoS'!"&amp;Z$1&amp;":"&amp;Z$1),MATCH($B11&amp;$C11&amp;$D11,'FY22 QoS'!CC:CC,0),1),"")</f>
        <v>1</v>
      </c>
      <c r="AB11" s="178">
        <f ca="1">IFERROR(INDEX(INDIRECT("'FY22 QoS'!"&amp;AB$1&amp;":"&amp;AB$1),MATCH($B11&amp;$C11&amp;$D11,'FY22 QoS'!BU:BU,0),1),"")</f>
        <v>0</v>
      </c>
      <c r="AC11" s="178">
        <f ca="1">IFERROR(INDEX(INDIRECT("'FY22 QoS'!"&amp;AC$1&amp;":"&amp;AC$1),MATCH($B11&amp;$C11&amp;$D11,'FY22 QoS'!BV:BV,0),1),"")</f>
        <v>0.25</v>
      </c>
      <c r="AD11" s="178">
        <f ca="1">IFERROR(INDEX(INDIRECT("'FY22 QoS'!"&amp;AD$1&amp;":"&amp;AD$1),MATCH($B11&amp;$C11&amp;$D11,'FY22 QoS'!BW:BW,0),1),"")</f>
        <v>0.25</v>
      </c>
      <c r="AE11" s="178">
        <f ca="1">IFERROR(INDEX(INDIRECT("'FY22 QoS'!"&amp;AE$1&amp;":"&amp;AE$1),MATCH($B11&amp;$C11&amp;$D11,'FY22 QoS'!BX:BX,0),1),"")</f>
        <v>0.5</v>
      </c>
      <c r="AF11" s="178">
        <f ca="1">IFERROR(INDEX(INDIRECT("'FY22 QoS'!"&amp;AF$1&amp;":"&amp;AF$1),MATCH($B11&amp;$C11&amp;$D11,'FY22 QoS'!BY:BY,0),1),"")</f>
        <v>0.75</v>
      </c>
      <c r="AG11" s="178">
        <f ca="1">IFERROR(INDEX(INDIRECT("'FY22 QoS'!"&amp;AG$1&amp;":"&amp;AG$1),MATCH($B11&amp;$C11&amp;$D11,'FY22 QoS'!BZ:BZ,0),1),"")</f>
        <v>1</v>
      </c>
      <c r="AH11" s="178">
        <f ca="1">IFERROR(INDEX(INDIRECT("'FY22 QoS'!"&amp;AH$1&amp;":"&amp;AH$1),MATCH($B11&amp;$C11&amp;$D11,'FY22 QoS'!CA:CA,0),1),"")</f>
        <v>1</v>
      </c>
      <c r="AI11" s="178">
        <f ca="1">IFERROR(INDEX(INDIRECT("'FY22 QoS'!"&amp;AI$1&amp;":"&amp;AI$1),MATCH($B11&amp;$C11&amp;$D11,'FY22 QoS'!CB:CB,0),1),"")</f>
        <v>1</v>
      </c>
      <c r="AJ11" s="178">
        <f ca="1">IFERROR(INDEX(INDIRECT("'FY22 QoS'!"&amp;AJ$1&amp;":"&amp;AJ$1),MATCH($B11&amp;$C11&amp;$D11,'FY22 QoS'!CC:CC,0),1),"")</f>
        <v>1</v>
      </c>
      <c r="AL11" s="186">
        <f ca="1">IFERROR(INDEX(INDIRECT("'FY22 QoS'!"&amp;AL$1&amp;":"&amp;AL$1),MATCH($B11&amp;$C11&amp;$D11,'FY22 QoS'!BU:BU,0),1),"")</f>
        <v>0</v>
      </c>
      <c r="AM11" s="186">
        <f ca="1">IFERROR(INDEX(INDIRECT("'FY22 QoS'!"&amp;AM$1&amp;":"&amp;AM$1),MATCH($B11&amp;$C11&amp;$D11,'FY22 QoS'!BV:BV,0),1),"")</f>
        <v>11458.333333333334</v>
      </c>
      <c r="AN11" s="186">
        <f ca="1">IFERROR(INDEX(INDIRECT("'FY22 QoS'!"&amp;AN$1&amp;":"&amp;AN$1),MATCH($B11&amp;$C11&amp;$D11,'FY22 QoS'!BW:BW,0),1),"")</f>
        <v>11458.333333333334</v>
      </c>
      <c r="AO11" s="186">
        <f ca="1">IFERROR(INDEX(INDIRECT("'FY22 QoS'!"&amp;AO$1&amp;":"&amp;AO$1),MATCH($B11&amp;$C11&amp;$D11,'FY22 QoS'!BX:BX,0),1),"")</f>
        <v>22916.666666666668</v>
      </c>
      <c r="AP11" s="186">
        <f ca="1">IFERROR(INDEX(INDIRECT("'FY22 QoS'!"&amp;AP$1&amp;":"&amp;AP$1),MATCH($B11&amp;$C11&amp;$D11,'FY22 QoS'!BY:BY,0),1),"")</f>
        <v>34375</v>
      </c>
      <c r="AQ11" s="186">
        <f ca="1">IFERROR(INDEX(INDIRECT("'FY22 QoS'!"&amp;AQ$1&amp;":"&amp;AQ$1),MATCH($B11&amp;$C11&amp;$D11,'FY22 QoS'!BZ:BZ,0),1),"")</f>
        <v>45833.333333333336</v>
      </c>
      <c r="AR11" s="186">
        <f ca="1">IFERROR(INDEX(INDIRECT("'FY22 QoS'!"&amp;AR$1&amp;":"&amp;AR$1),MATCH($B11&amp;$C11&amp;$D11,'FY22 QoS'!CA:CA,0),1),"")</f>
        <v>45833.333333333336</v>
      </c>
      <c r="AS11" s="186">
        <f ca="1">IFERROR(INDEX(INDIRECT("'FY22 QoS'!"&amp;AS$1&amp;":"&amp;AS$1),MATCH($B11&amp;$C11&amp;$D11,'FY22 QoS'!CB:CB,0),1),"")</f>
        <v>45833.333333333336</v>
      </c>
      <c r="AT11" s="186">
        <f ca="1">IFERROR(INDEX(INDIRECT("'FY22 QoS'!"&amp;AT$1&amp;":"&amp;AT$1),MATCH($B11&amp;$C11&amp;$D11,'FY22 QoS'!CC:CC,0),1),"")</f>
        <v>45833.333333333336</v>
      </c>
      <c r="AX11" s="167" t="s">
        <v>172</v>
      </c>
      <c r="AY11" s="178">
        <f t="shared" si="0"/>
        <v>0</v>
      </c>
      <c r="AZ11" s="178">
        <f t="shared" si="1"/>
        <v>0</v>
      </c>
      <c r="BA11" s="178">
        <f t="shared" si="2"/>
        <v>0</v>
      </c>
      <c r="BB11" s="178">
        <f t="shared" si="3"/>
        <v>0</v>
      </c>
      <c r="BC11" s="178">
        <f t="shared" si="4"/>
        <v>0</v>
      </c>
      <c r="BD11" s="178">
        <f t="shared" si="5"/>
        <v>0</v>
      </c>
      <c r="BE11" s="178">
        <f t="shared" si="6"/>
        <v>0</v>
      </c>
      <c r="BF11" s="178">
        <f t="shared" si="7"/>
        <v>0</v>
      </c>
      <c r="BG11" s="178">
        <f t="shared" si="8"/>
        <v>0</v>
      </c>
    </row>
    <row r="12" spans="2:59" s="167" customFormat="1" x14ac:dyDescent="0.25">
      <c r="B12" s="167" t="s">
        <v>29</v>
      </c>
      <c r="C12" s="167">
        <v>6</v>
      </c>
      <c r="D12" s="167" t="str">
        <f t="shared" si="9"/>
        <v>Corporate</v>
      </c>
      <c r="E12" s="167" t="str">
        <f>IFERROR(INDEX('FY22 QoS'!$BB:$BB,MATCH($B12&amp;$C12&amp;$D12,'FY22 QoS'!BR:BR,0),1),"")</f>
        <v>Sean McWilliams</v>
      </c>
      <c r="F12" s="167" t="str">
        <f>IFERROR(INDEX('FY22 QoS'!$BB:$BB,MATCH($B12&amp;$C12&amp;$D12,'FY22 QoS'!BS:BS,0),1),"")</f>
        <v>Sean McWilliams</v>
      </c>
      <c r="G12" s="181" t="str">
        <f>IFERROR(INDEX('FY22 QoS'!$BB:$BB,MATCH($B12&amp;$C12&amp;$D12,'FY22 QoS'!BT:BT,0),1),"")</f>
        <v/>
      </c>
      <c r="H12" s="181" t="str">
        <f>IFERROR(INDEX('FY22 QoS'!$BB:$BB,MATCH($B12&amp;$C12&amp;$D12,'FY22 QoS'!BU:BU,0),1),"")</f>
        <v/>
      </c>
      <c r="I12" s="167" t="str">
        <f>IFERROR(INDEX('FY22 QoS'!$BB:$BB,MATCH($B12&amp;$C12&amp;$D12,'FY22 QoS'!BV:BV,0),1),"")</f>
        <v/>
      </c>
      <c r="J12" s="167" t="str">
        <f>IFERROR(INDEX('FY22 QoS'!$BB:$BB,MATCH($B12&amp;$C12&amp;$D12,'FY22 QoS'!BW:BW,0),1),"")</f>
        <v>Future Hire</v>
      </c>
      <c r="K12" s="167" t="str">
        <f>IFERROR(INDEX('FY22 QoS'!$BB:$BB,MATCH($B12&amp;$C12&amp;$D12,'FY22 QoS'!BX:BX,0),1),"")</f>
        <v>Future Hire</v>
      </c>
      <c r="L12" s="167" t="str">
        <f>IFERROR(INDEX('FY22 QoS'!$BB:$BB,MATCH($B12&amp;$C12&amp;$D12,'FY22 QoS'!BY:BY,0),1),"")</f>
        <v>Future Hire</v>
      </c>
      <c r="M12" s="167" t="str">
        <f>IFERROR(INDEX('FY22 QoS'!$BB:$BB,MATCH($B12&amp;$C12&amp;$D12,'FY22 QoS'!BZ:BZ,0),1),"")</f>
        <v>Future Hire</v>
      </c>
      <c r="N12" s="167" t="str">
        <f>IFERROR(INDEX('FY22 QoS'!$BB:$BB,MATCH($B12&amp;$C12&amp;$D12,'FY22 QoS'!CA:CA,0),1),"")</f>
        <v>Future Hire</v>
      </c>
      <c r="O12" s="167" t="str">
        <f>IFERROR(INDEX('FY22 QoS'!$BB:$BB,MATCH($B12&amp;$C12&amp;$D12,'FY22 QoS'!CB:CB,0),1),"")</f>
        <v>Future Hire</v>
      </c>
      <c r="P12" s="167" t="str">
        <f>IFERROR(INDEX('FY22 QoS'!$BB:$BB,MATCH($B12&amp;$C12&amp;$D12,'FY22 QoS'!CC:CC,0),1),"")</f>
        <v>Future Hire</v>
      </c>
      <c r="R12" s="178" t="str">
        <f ca="1">IFERROR(INDEX(INDIRECT("'FY22 QoS'!"&amp;R$1&amp;":"&amp;R$1),MATCH($B12&amp;$C12&amp;$D12,'FY22 QoS'!BU:BU,0),1),"")</f>
        <v/>
      </c>
      <c r="S12" s="178" t="str">
        <f ca="1">IFERROR(INDEX(INDIRECT("'FY22 QoS'!"&amp;S$1&amp;":"&amp;S$1),MATCH($B12&amp;$C12&amp;$D12,'FY22 QoS'!BV:BV,0),1),"")</f>
        <v/>
      </c>
      <c r="T12" s="178">
        <f ca="1">IFERROR(INDEX(INDIRECT("'FY22 QoS'!"&amp;T$1&amp;":"&amp;T$1),MATCH($B12&amp;$C12&amp;$D12,'FY22 QoS'!BW:BW,0),1),"")</f>
        <v>1</v>
      </c>
      <c r="U12" s="178">
        <f ca="1">IFERROR(INDEX(INDIRECT("'FY22 QoS'!"&amp;U$1&amp;":"&amp;U$1),MATCH($B12&amp;$C12&amp;$D12,'FY22 QoS'!BX:BX,0),1),"")</f>
        <v>1</v>
      </c>
      <c r="V12" s="178">
        <f ca="1">IFERROR(INDEX(INDIRECT("'FY22 QoS'!"&amp;V$1&amp;":"&amp;V$1),MATCH($B12&amp;$C12&amp;$D12,'FY22 QoS'!BY:BY,0),1),"")</f>
        <v>1</v>
      </c>
      <c r="W12" s="178">
        <f ca="1">IFERROR(INDEX(INDIRECT("'FY22 QoS'!"&amp;W$1&amp;":"&amp;W$1),MATCH($B12&amp;$C12&amp;$D12,'FY22 QoS'!BZ:BZ,0),1),"")</f>
        <v>1</v>
      </c>
      <c r="X12" s="178">
        <f ca="1">IFERROR(INDEX(INDIRECT("'FY22 QoS'!"&amp;X$1&amp;":"&amp;X$1),MATCH($B12&amp;$C12&amp;$D12,'FY22 QoS'!CA:CA,0),1),"")</f>
        <v>1</v>
      </c>
      <c r="Y12" s="178">
        <f ca="1">IFERROR(INDEX(INDIRECT("'FY22 QoS'!"&amp;Y$1&amp;":"&amp;Y$1),MATCH($B12&amp;$C12&amp;$D12,'FY22 QoS'!CB:CB,0),1),"")</f>
        <v>1</v>
      </c>
      <c r="Z12" s="178">
        <f ca="1">IFERROR(INDEX(INDIRECT("'FY22 QoS'!"&amp;Z$1&amp;":"&amp;Z$1),MATCH($B12&amp;$C12&amp;$D12,'FY22 QoS'!CC:CC,0),1),"")</f>
        <v>1</v>
      </c>
      <c r="AB12" s="178" t="str">
        <f ca="1">IFERROR(INDEX(INDIRECT("'FY22 QoS'!"&amp;AB$1&amp;":"&amp;AB$1),MATCH($B12&amp;$C12&amp;$D12,'FY22 QoS'!BU:BU,0),1),"")</f>
        <v/>
      </c>
      <c r="AC12" s="178" t="str">
        <f ca="1">IFERROR(INDEX(INDIRECT("'FY22 QoS'!"&amp;AC$1&amp;":"&amp;AC$1),MATCH($B12&amp;$C12&amp;$D12,'FY22 QoS'!BV:BV,0),1),"")</f>
        <v/>
      </c>
      <c r="AD12" s="178">
        <f ca="1">IFERROR(INDEX(INDIRECT("'FY22 QoS'!"&amp;AD$1&amp;":"&amp;AD$1),MATCH($B12&amp;$C12&amp;$D12,'FY22 QoS'!BW:BW,0),1),"")</f>
        <v>0.5</v>
      </c>
      <c r="AE12" s="178">
        <f ca="1">IFERROR(INDEX(INDIRECT("'FY22 QoS'!"&amp;AE$1&amp;":"&amp;AE$1),MATCH($B12&amp;$C12&amp;$D12,'FY22 QoS'!BX:BX,0),1),"")</f>
        <v>0.75</v>
      </c>
      <c r="AF12" s="178">
        <f ca="1">IFERROR(INDEX(INDIRECT("'FY22 QoS'!"&amp;AF$1&amp;":"&amp;AF$1),MATCH($B12&amp;$C12&amp;$D12,'FY22 QoS'!BY:BY,0),1),"")</f>
        <v>1</v>
      </c>
      <c r="AG12" s="178">
        <f ca="1">IFERROR(INDEX(INDIRECT("'FY22 QoS'!"&amp;AG$1&amp;":"&amp;AG$1),MATCH($B12&amp;$C12&amp;$D12,'FY22 QoS'!BZ:BZ,0),1),"")</f>
        <v>1</v>
      </c>
      <c r="AH12" s="178">
        <f ca="1">IFERROR(INDEX(INDIRECT("'FY22 QoS'!"&amp;AH$1&amp;":"&amp;AH$1),MATCH($B12&amp;$C12&amp;$D12,'FY22 QoS'!CA:CA,0),1),"")</f>
        <v>1</v>
      </c>
      <c r="AI12" s="178">
        <f ca="1">IFERROR(INDEX(INDIRECT("'FY22 QoS'!"&amp;AI$1&amp;":"&amp;AI$1),MATCH($B12&amp;$C12&amp;$D12,'FY22 QoS'!CB:CB,0),1),"")</f>
        <v>1</v>
      </c>
      <c r="AJ12" s="178">
        <f ca="1">IFERROR(INDEX(INDIRECT("'FY22 QoS'!"&amp;AJ$1&amp;":"&amp;AJ$1),MATCH($B12&amp;$C12&amp;$D12,'FY22 QoS'!CC:CC,0),1),"")</f>
        <v>1</v>
      </c>
      <c r="AL12" s="186" t="str">
        <f ca="1">IFERROR(INDEX(INDIRECT("'FY22 QoS'!"&amp;AL$1&amp;":"&amp;AL$1),MATCH($B12&amp;$C12&amp;$D12,'FY22 QoS'!BU:BU,0),1),"")</f>
        <v/>
      </c>
      <c r="AM12" s="186" t="str">
        <f ca="1">IFERROR(INDEX(INDIRECT("'FY22 QoS'!"&amp;AM$1&amp;":"&amp;AM$1),MATCH($B12&amp;$C12&amp;$D12,'FY22 QoS'!BV:BV,0),1),"")</f>
        <v/>
      </c>
      <c r="AN12" s="186">
        <f ca="1">IFERROR(INDEX(INDIRECT("'FY22 QoS'!"&amp;AN$1&amp;":"&amp;AN$1),MATCH($B12&amp;$C12&amp;$D12,'FY22 QoS'!BW:BW,0),1),"")</f>
        <v>22916.666666666668</v>
      </c>
      <c r="AO12" s="186">
        <f ca="1">IFERROR(INDEX(INDIRECT("'FY22 QoS'!"&amp;AO$1&amp;":"&amp;AO$1),MATCH($B12&amp;$C12&amp;$D12,'FY22 QoS'!BX:BX,0),1),"")</f>
        <v>34375</v>
      </c>
      <c r="AP12" s="186">
        <f ca="1">IFERROR(INDEX(INDIRECT("'FY22 QoS'!"&amp;AP$1&amp;":"&amp;AP$1),MATCH($B12&amp;$C12&amp;$D12,'FY22 QoS'!BY:BY,0),1),"")</f>
        <v>45833.333333333336</v>
      </c>
      <c r="AQ12" s="186">
        <f ca="1">IFERROR(INDEX(INDIRECT("'FY22 QoS'!"&amp;AQ$1&amp;":"&amp;AQ$1),MATCH($B12&amp;$C12&amp;$D12,'FY22 QoS'!BZ:BZ,0),1),"")</f>
        <v>45833.333333333336</v>
      </c>
      <c r="AR12" s="186">
        <f ca="1">IFERROR(INDEX(INDIRECT("'FY22 QoS'!"&amp;AR$1&amp;":"&amp;AR$1),MATCH($B12&amp;$C12&amp;$D12,'FY22 QoS'!CA:CA,0),1),"")</f>
        <v>45833.333333333336</v>
      </c>
      <c r="AS12" s="186">
        <f ca="1">IFERROR(INDEX(INDIRECT("'FY22 QoS'!"&amp;AS$1&amp;":"&amp;AS$1),MATCH($B12&amp;$C12&amp;$D12,'FY22 QoS'!CB:CB,0),1),"")</f>
        <v>45833.333333333336</v>
      </c>
      <c r="AT12" s="186">
        <f ca="1">IFERROR(INDEX(INDIRECT("'FY22 QoS'!"&amp;AT$1&amp;":"&amp;AT$1),MATCH($B12&amp;$C12&amp;$D12,'FY22 QoS'!CC:CC,0),1),"")</f>
        <v>45833.333333333336</v>
      </c>
      <c r="AX12" s="167" t="s">
        <v>170</v>
      </c>
      <c r="AY12" s="178">
        <f t="shared" si="0"/>
        <v>0</v>
      </c>
      <c r="AZ12" s="178">
        <f t="shared" si="1"/>
        <v>0</v>
      </c>
      <c r="BA12" s="178">
        <f t="shared" si="2"/>
        <v>0</v>
      </c>
      <c r="BB12" s="178">
        <f t="shared" si="3"/>
        <v>0</v>
      </c>
      <c r="BC12" s="178">
        <f t="shared" si="4"/>
        <v>0</v>
      </c>
      <c r="BD12" s="178">
        <f t="shared" si="5"/>
        <v>0</v>
      </c>
      <c r="BE12" s="178">
        <f t="shared" si="6"/>
        <v>0</v>
      </c>
      <c r="BF12" s="178">
        <f t="shared" si="7"/>
        <v>0</v>
      </c>
      <c r="BG12" s="178">
        <f t="shared" si="8"/>
        <v>0</v>
      </c>
    </row>
    <row r="13" spans="2:59" s="167" customFormat="1" x14ac:dyDescent="0.25">
      <c r="B13" s="167" t="s">
        <v>29</v>
      </c>
      <c r="C13" s="167">
        <v>7</v>
      </c>
      <c r="D13" s="167" t="str">
        <f t="shared" si="9"/>
        <v>Corporate</v>
      </c>
      <c r="E13" s="167" t="str">
        <f>IFERROR(INDEX('FY22 QoS'!$BB:$BB,MATCH($B13&amp;$C13&amp;$D13,'FY22 QoS'!BR:BR,0),1),"")</f>
        <v/>
      </c>
      <c r="F13" s="167" t="str">
        <f>IFERROR(INDEX('FY22 QoS'!$BB:$BB,MATCH($B13&amp;$C13&amp;$D13,'FY22 QoS'!BS:BS,0),1),"")</f>
        <v/>
      </c>
      <c r="G13" s="181" t="str">
        <f>IFERROR(INDEX('FY22 QoS'!$BB:$BB,MATCH($B13&amp;$C13&amp;$D13,'FY22 QoS'!BT:BT,0),1),"")</f>
        <v/>
      </c>
      <c r="H13" s="181" t="str">
        <f>IFERROR(INDEX('FY22 QoS'!$BB:$BB,MATCH($B13&amp;$C13&amp;$D13,'FY22 QoS'!BU:BU,0),1),"")</f>
        <v/>
      </c>
      <c r="I13" s="181" t="str">
        <f>IFERROR(INDEX('FY22 QoS'!$BB:$BB,MATCH($B13&amp;$C13&amp;$D13,'FY22 QoS'!BV:BV,0),1),"")</f>
        <v/>
      </c>
      <c r="J13" s="181" t="str">
        <f>IFERROR(INDEX('FY22 QoS'!$BB:$BB,MATCH($B13&amp;$C13&amp;$D13,'FY22 QoS'!BW:BW,0),1),"")</f>
        <v/>
      </c>
      <c r="K13" s="181" t="str">
        <f>IFERROR(INDEX('FY22 QoS'!$BB:$BB,MATCH($B13&amp;$C13&amp;$D13,'FY22 QoS'!BX:BX,0),1),"")</f>
        <v/>
      </c>
      <c r="L13" s="181" t="str">
        <f>IFERROR(INDEX('FY22 QoS'!$BB:$BB,MATCH($B13&amp;$C13&amp;$D13,'FY22 QoS'!BY:BY,0),1),"")</f>
        <v/>
      </c>
      <c r="M13" s="181" t="str">
        <f>IFERROR(INDEX('FY22 QoS'!$BB:$BB,MATCH($B13&amp;$C13&amp;$D13,'FY22 QoS'!BZ:BZ,0),1),"")</f>
        <v/>
      </c>
      <c r="N13" s="181" t="str">
        <f>IFERROR(INDEX('FY22 QoS'!$BB:$BB,MATCH($B13&amp;$C13&amp;$D13,'FY22 QoS'!CA:CA,0),1),"")</f>
        <v/>
      </c>
      <c r="O13" s="181" t="str">
        <f>IFERROR(INDEX('FY22 QoS'!$BB:$BB,MATCH($B13&amp;$C13&amp;$D13,'FY22 QoS'!CB:CB,0),1),"")</f>
        <v/>
      </c>
      <c r="P13" s="181" t="str">
        <f>IFERROR(INDEX('FY22 QoS'!$BB:$BB,MATCH($B13&amp;$C13&amp;$D13,'FY22 QoS'!CC:CC,0),1),"")</f>
        <v/>
      </c>
      <c r="R13" s="178" t="str">
        <f ca="1">IFERROR(INDEX(INDIRECT("'FY22 QoS'!"&amp;R$1&amp;":"&amp;R$1),MATCH($B13&amp;$C13&amp;$D13,'FY22 QoS'!BU:BU,0),1),"")</f>
        <v/>
      </c>
      <c r="S13" s="178" t="str">
        <f ca="1">IFERROR(INDEX(INDIRECT("'FY22 QoS'!"&amp;S$1&amp;":"&amp;S$1),MATCH($B13&amp;$C13&amp;$D13,'FY22 QoS'!BV:BV,0),1),"")</f>
        <v/>
      </c>
      <c r="T13" s="178" t="str">
        <f ca="1">IFERROR(INDEX(INDIRECT("'FY22 QoS'!"&amp;T$1&amp;":"&amp;T$1),MATCH($B13&amp;$C13&amp;$D13,'FY22 QoS'!BW:BW,0),1),"")</f>
        <v/>
      </c>
      <c r="U13" s="178" t="str">
        <f ca="1">IFERROR(INDEX(INDIRECT("'FY22 QoS'!"&amp;U$1&amp;":"&amp;U$1),MATCH($B13&amp;$C13&amp;$D13,'FY22 QoS'!BX:BX,0),1),"")</f>
        <v/>
      </c>
      <c r="V13" s="178" t="str">
        <f ca="1">IFERROR(INDEX(INDIRECT("'FY22 QoS'!"&amp;V$1&amp;":"&amp;V$1),MATCH($B13&amp;$C13&amp;$D13,'FY22 QoS'!BY:BY,0),1),"")</f>
        <v/>
      </c>
      <c r="W13" s="178" t="str">
        <f ca="1">IFERROR(INDEX(INDIRECT("'FY22 QoS'!"&amp;W$1&amp;":"&amp;W$1),MATCH($B13&amp;$C13&amp;$D13,'FY22 QoS'!BZ:BZ,0),1),"")</f>
        <v/>
      </c>
      <c r="X13" s="178" t="str">
        <f ca="1">IFERROR(INDEX(INDIRECT("'FY22 QoS'!"&amp;X$1&amp;":"&amp;X$1),MATCH($B13&amp;$C13&amp;$D13,'FY22 QoS'!CA:CA,0),1),"")</f>
        <v/>
      </c>
      <c r="Y13" s="178" t="str">
        <f ca="1">IFERROR(INDEX(INDIRECT("'FY22 QoS'!"&amp;Y$1&amp;":"&amp;Y$1),MATCH($B13&amp;$C13&amp;$D13,'FY22 QoS'!CB:CB,0),1),"")</f>
        <v/>
      </c>
      <c r="Z13" s="178" t="str">
        <f ca="1">IFERROR(INDEX(INDIRECT("'FY22 QoS'!"&amp;Z$1&amp;":"&amp;Z$1),MATCH($B13&amp;$C13&amp;$D13,'FY22 QoS'!CC:CC,0),1),"")</f>
        <v/>
      </c>
      <c r="AB13" s="178" t="str">
        <f ca="1">IFERROR(INDEX(INDIRECT("'FY22 QoS'!"&amp;AB$1&amp;":"&amp;AB$1),MATCH($B13&amp;$C13&amp;$D13,'FY22 QoS'!BU:BU,0),1),"")</f>
        <v/>
      </c>
      <c r="AC13" s="178" t="str">
        <f ca="1">IFERROR(INDEX(INDIRECT("'FY22 QoS'!"&amp;AC$1&amp;":"&amp;AC$1),MATCH($B13&amp;$C13&amp;$D13,'FY22 QoS'!BV:BV,0),1),"")</f>
        <v/>
      </c>
      <c r="AD13" s="178" t="str">
        <f ca="1">IFERROR(INDEX(INDIRECT("'FY22 QoS'!"&amp;AD$1&amp;":"&amp;AD$1),MATCH($B13&amp;$C13&amp;$D13,'FY22 QoS'!BW:BW,0),1),"")</f>
        <v/>
      </c>
      <c r="AE13" s="178" t="str">
        <f ca="1">IFERROR(INDEX(INDIRECT("'FY22 QoS'!"&amp;AE$1&amp;":"&amp;AE$1),MATCH($B13&amp;$C13&amp;$D13,'FY22 QoS'!BX:BX,0),1),"")</f>
        <v/>
      </c>
      <c r="AF13" s="178" t="str">
        <f ca="1">IFERROR(INDEX(INDIRECT("'FY22 QoS'!"&amp;AF$1&amp;":"&amp;AF$1),MATCH($B13&amp;$C13&amp;$D13,'FY22 QoS'!BY:BY,0),1),"")</f>
        <v/>
      </c>
      <c r="AG13" s="178" t="str">
        <f ca="1">IFERROR(INDEX(INDIRECT("'FY22 QoS'!"&amp;AG$1&amp;":"&amp;AG$1),MATCH($B13&amp;$C13&amp;$D13,'FY22 QoS'!BZ:BZ,0),1),"")</f>
        <v/>
      </c>
      <c r="AH13" s="178" t="str">
        <f ca="1">IFERROR(INDEX(INDIRECT("'FY22 QoS'!"&amp;AH$1&amp;":"&amp;AH$1),MATCH($B13&amp;$C13&amp;$D13,'FY22 QoS'!CA:CA,0),1),"")</f>
        <v/>
      </c>
      <c r="AI13" s="178" t="str">
        <f ca="1">IFERROR(INDEX(INDIRECT("'FY22 QoS'!"&amp;AI$1&amp;":"&amp;AI$1),MATCH($B13&amp;$C13&amp;$D13,'FY22 QoS'!CB:CB,0),1),"")</f>
        <v/>
      </c>
      <c r="AJ13" s="178" t="str">
        <f ca="1">IFERROR(INDEX(INDIRECT("'FY22 QoS'!"&amp;AJ$1&amp;":"&amp;AJ$1),MATCH($B13&amp;$C13&amp;$D13,'FY22 QoS'!CC:CC,0),1),"")</f>
        <v/>
      </c>
      <c r="AL13" s="186" t="str">
        <f ca="1">IFERROR(INDEX(INDIRECT("'FY22 QoS'!"&amp;AL$1&amp;":"&amp;AL$1),MATCH($B13&amp;$C13&amp;$D13,'FY22 QoS'!BU:BU,0),1),"")</f>
        <v/>
      </c>
      <c r="AM13" s="186" t="str">
        <f ca="1">IFERROR(INDEX(INDIRECT("'FY22 QoS'!"&amp;AM$1&amp;":"&amp;AM$1),MATCH($B13&amp;$C13&amp;$D13,'FY22 QoS'!BV:BV,0),1),"")</f>
        <v/>
      </c>
      <c r="AN13" s="186" t="str">
        <f ca="1">IFERROR(INDEX(INDIRECT("'FY22 QoS'!"&amp;AN$1&amp;":"&amp;AN$1),MATCH($B13&amp;$C13&amp;$D13,'FY22 QoS'!BW:BW,0),1),"")</f>
        <v/>
      </c>
      <c r="AO13" s="186" t="str">
        <f ca="1">IFERROR(INDEX(INDIRECT("'FY22 QoS'!"&amp;AO$1&amp;":"&amp;AO$1),MATCH($B13&amp;$C13&amp;$D13,'FY22 QoS'!BX:BX,0),1),"")</f>
        <v/>
      </c>
      <c r="AP13" s="186" t="str">
        <f ca="1">IFERROR(INDEX(INDIRECT("'FY22 QoS'!"&amp;AP$1&amp;":"&amp;AP$1),MATCH($B13&amp;$C13&amp;$D13,'FY22 QoS'!BY:BY,0),1),"")</f>
        <v/>
      </c>
      <c r="AQ13" s="186" t="str">
        <f ca="1">IFERROR(INDEX(INDIRECT("'FY22 QoS'!"&amp;AQ$1&amp;":"&amp;AQ$1),MATCH($B13&amp;$C13&amp;$D13,'FY22 QoS'!BZ:BZ,0),1),"")</f>
        <v/>
      </c>
      <c r="AR13" s="186" t="str">
        <f ca="1">IFERROR(INDEX(INDIRECT("'FY22 QoS'!"&amp;AR$1&amp;":"&amp;AR$1),MATCH($B13&amp;$C13&amp;$D13,'FY22 QoS'!CA:CA,0),1),"")</f>
        <v/>
      </c>
      <c r="AS13" s="186" t="str">
        <f ca="1">IFERROR(INDEX(INDIRECT("'FY22 QoS'!"&amp;AS$1&amp;":"&amp;AS$1),MATCH($B13&amp;$C13&amp;$D13,'FY22 QoS'!CB:CB,0),1),"")</f>
        <v/>
      </c>
      <c r="AT13" s="186" t="str">
        <f ca="1">IFERROR(INDEX(INDIRECT("'FY22 QoS'!"&amp;AT$1&amp;":"&amp;AT$1),MATCH($B13&amp;$C13&amp;$D13,'FY22 QoS'!CC:CC,0),1),"")</f>
        <v/>
      </c>
      <c r="AX13" s="167" t="s">
        <v>180</v>
      </c>
      <c r="AY13" s="178">
        <f t="shared" si="0"/>
        <v>0</v>
      </c>
      <c r="AZ13" s="178">
        <f t="shared" si="1"/>
        <v>0</v>
      </c>
      <c r="BA13" s="178">
        <f t="shared" si="2"/>
        <v>0</v>
      </c>
      <c r="BB13" s="178">
        <f t="shared" si="3"/>
        <v>0</v>
      </c>
      <c r="BC13" s="178">
        <f t="shared" si="4"/>
        <v>0</v>
      </c>
      <c r="BD13" s="178">
        <f t="shared" si="5"/>
        <v>0</v>
      </c>
      <c r="BE13" s="178">
        <f t="shared" si="6"/>
        <v>0</v>
      </c>
      <c r="BF13" s="178">
        <f t="shared" si="7"/>
        <v>0</v>
      </c>
      <c r="BG13" s="178">
        <f t="shared" si="8"/>
        <v>0</v>
      </c>
    </row>
    <row r="14" spans="2:59" s="167" customFormat="1" outlineLevel="1" x14ac:dyDescent="0.25">
      <c r="B14" s="167" t="s">
        <v>29</v>
      </c>
      <c r="C14" s="167">
        <v>8</v>
      </c>
      <c r="D14" s="167" t="str">
        <f t="shared" si="9"/>
        <v>Corporate</v>
      </c>
      <c r="E14" s="167" t="str">
        <f>IFERROR(INDEX('FY22 QoS'!$BB:$BB,MATCH($B14&amp;$C14&amp;$D14,'FY22 QoS'!BR:BR,0),1),"")</f>
        <v/>
      </c>
      <c r="F14" s="167" t="str">
        <f>IFERROR(INDEX('FY22 QoS'!$BB:$BB,MATCH($B14&amp;$C14&amp;$D14,'FY22 QoS'!BS:BS,0),1),"")</f>
        <v/>
      </c>
      <c r="G14" s="181" t="str">
        <f>IFERROR(INDEX('FY22 QoS'!$BB:$BB,MATCH($B14&amp;$C14&amp;$D14,'FY22 QoS'!BT:BT,0),1),"")</f>
        <v/>
      </c>
      <c r="H14" s="181" t="str">
        <f>IFERROR(INDEX('FY22 QoS'!$BB:$BB,MATCH($B14&amp;$C14&amp;$D14,'FY22 QoS'!BU:BU,0),1),"")</f>
        <v/>
      </c>
      <c r="I14" s="181" t="str">
        <f>IFERROR(INDEX('FY22 QoS'!$BB:$BB,MATCH($B14&amp;$C14&amp;$D14,'FY22 QoS'!BV:BV,0),1),"")</f>
        <v/>
      </c>
      <c r="J14" s="181" t="str">
        <f>IFERROR(INDEX('FY22 QoS'!$BB:$BB,MATCH($B14&amp;$C14&amp;$D14,'FY22 QoS'!BW:BW,0),1),"")</f>
        <v/>
      </c>
      <c r="K14" s="181" t="str">
        <f>IFERROR(INDEX('FY22 QoS'!$BB:$BB,MATCH($B14&amp;$C14&amp;$D14,'FY22 QoS'!BX:BX,0),1),"")</f>
        <v/>
      </c>
      <c r="L14" s="181" t="str">
        <f>IFERROR(INDEX('FY22 QoS'!$BB:$BB,MATCH($B14&amp;$C14&amp;$D14,'FY22 QoS'!BY:BY,0),1),"")</f>
        <v/>
      </c>
      <c r="M14" s="181" t="str">
        <f>IFERROR(INDEX('FY22 QoS'!$BB:$BB,MATCH($B14&amp;$C14&amp;$D14,'FY22 QoS'!BZ:BZ,0),1),"")</f>
        <v/>
      </c>
      <c r="N14" s="181" t="str">
        <f>IFERROR(INDEX('FY22 QoS'!$BB:$BB,MATCH($B14&amp;$C14&amp;$D14,'FY22 QoS'!CA:CA,0),1),"")</f>
        <v/>
      </c>
      <c r="O14" s="181" t="str">
        <f>IFERROR(INDEX('FY22 QoS'!$BB:$BB,MATCH($B14&amp;$C14&amp;$D14,'FY22 QoS'!CB:CB,0),1),"")</f>
        <v/>
      </c>
      <c r="P14" s="181" t="str">
        <f>IFERROR(INDEX('FY22 QoS'!$BB:$BB,MATCH($B14&amp;$C14&amp;$D14,'FY22 QoS'!CC:CC,0),1),"")</f>
        <v/>
      </c>
      <c r="R14" s="178" t="str">
        <f ca="1">IFERROR(INDEX(INDIRECT("'FY22 QoS'!"&amp;R$1&amp;":"&amp;R$1),MATCH($B14&amp;$C14&amp;$D14,'FY22 QoS'!BU:BU,0),1),"")</f>
        <v/>
      </c>
      <c r="S14" s="178" t="str">
        <f ca="1">IFERROR(INDEX(INDIRECT("'FY22 QoS'!"&amp;S$1&amp;":"&amp;S$1),MATCH($B14&amp;$C14&amp;$D14,'FY22 QoS'!BV:BV,0),1),"")</f>
        <v/>
      </c>
      <c r="T14" s="178" t="str">
        <f ca="1">IFERROR(INDEX(INDIRECT("'FY22 QoS'!"&amp;T$1&amp;":"&amp;T$1),MATCH($B14&amp;$C14&amp;$D14,'FY22 QoS'!BW:BW,0),1),"")</f>
        <v/>
      </c>
      <c r="U14" s="178" t="str">
        <f ca="1">IFERROR(INDEX(INDIRECT("'FY22 QoS'!"&amp;U$1&amp;":"&amp;U$1),MATCH($B14&amp;$C14&amp;$D14,'FY22 QoS'!BX:BX,0),1),"")</f>
        <v/>
      </c>
      <c r="V14" s="178" t="str">
        <f ca="1">IFERROR(INDEX(INDIRECT("'FY22 QoS'!"&amp;V$1&amp;":"&amp;V$1),MATCH($B14&amp;$C14&amp;$D14,'FY22 QoS'!BY:BY,0),1),"")</f>
        <v/>
      </c>
      <c r="W14" s="178" t="str">
        <f ca="1">IFERROR(INDEX(INDIRECT("'FY22 QoS'!"&amp;W$1&amp;":"&amp;W$1),MATCH($B14&amp;$C14&amp;$D14,'FY22 QoS'!BZ:BZ,0),1),"")</f>
        <v/>
      </c>
      <c r="X14" s="178" t="str">
        <f ca="1">IFERROR(INDEX(INDIRECT("'FY22 QoS'!"&amp;X$1&amp;":"&amp;X$1),MATCH($B14&amp;$C14&amp;$D14,'FY22 QoS'!CA:CA,0),1),"")</f>
        <v/>
      </c>
      <c r="Y14" s="178" t="str">
        <f ca="1">IFERROR(INDEX(INDIRECT("'FY22 QoS'!"&amp;Y$1&amp;":"&amp;Y$1),MATCH($B14&amp;$C14&amp;$D14,'FY22 QoS'!CB:CB,0),1),"")</f>
        <v/>
      </c>
      <c r="Z14" s="178" t="str">
        <f ca="1">IFERROR(INDEX(INDIRECT("'FY22 QoS'!"&amp;Z$1&amp;":"&amp;Z$1),MATCH($B14&amp;$C14&amp;$D14,'FY22 QoS'!CC:CC,0),1),"")</f>
        <v/>
      </c>
      <c r="AB14" s="178" t="str">
        <f ca="1">IFERROR(INDEX(INDIRECT("'FY22 QoS'!"&amp;AB$1&amp;":"&amp;AB$1),MATCH($B14&amp;$C14&amp;$D14,'FY22 QoS'!BU:BU,0),1),"")</f>
        <v/>
      </c>
      <c r="AC14" s="178" t="str">
        <f ca="1">IFERROR(INDEX(INDIRECT("'FY22 QoS'!"&amp;AC$1&amp;":"&amp;AC$1),MATCH($B14&amp;$C14&amp;$D14,'FY22 QoS'!BV:BV,0),1),"")</f>
        <v/>
      </c>
      <c r="AD14" s="178" t="str">
        <f ca="1">IFERROR(INDEX(INDIRECT("'FY22 QoS'!"&amp;AD$1&amp;":"&amp;AD$1),MATCH($B14&amp;$C14&amp;$D14,'FY22 QoS'!BW:BW,0),1),"")</f>
        <v/>
      </c>
      <c r="AE14" s="178" t="str">
        <f ca="1">IFERROR(INDEX(INDIRECT("'FY22 QoS'!"&amp;AE$1&amp;":"&amp;AE$1),MATCH($B14&amp;$C14&amp;$D14,'FY22 QoS'!BX:BX,0),1),"")</f>
        <v/>
      </c>
      <c r="AF14" s="178" t="str">
        <f ca="1">IFERROR(INDEX(INDIRECT("'FY22 QoS'!"&amp;AF$1&amp;":"&amp;AF$1),MATCH($B14&amp;$C14&amp;$D14,'FY22 QoS'!BY:BY,0),1),"")</f>
        <v/>
      </c>
      <c r="AG14" s="178" t="str">
        <f ca="1">IFERROR(INDEX(INDIRECT("'FY22 QoS'!"&amp;AG$1&amp;":"&amp;AG$1),MATCH($B14&amp;$C14&amp;$D14,'FY22 QoS'!BZ:BZ,0),1),"")</f>
        <v/>
      </c>
      <c r="AH14" s="178" t="str">
        <f ca="1">IFERROR(INDEX(INDIRECT("'FY22 QoS'!"&amp;AH$1&amp;":"&amp;AH$1),MATCH($B14&amp;$C14&amp;$D14,'FY22 QoS'!CA:CA,0),1),"")</f>
        <v/>
      </c>
      <c r="AI14" s="178" t="str">
        <f ca="1">IFERROR(INDEX(INDIRECT("'FY22 QoS'!"&amp;AI$1&amp;":"&amp;AI$1),MATCH($B14&amp;$C14&amp;$D14,'FY22 QoS'!CB:CB,0),1),"")</f>
        <v/>
      </c>
      <c r="AJ14" s="178" t="str">
        <f ca="1">IFERROR(INDEX(INDIRECT("'FY22 QoS'!"&amp;AJ$1&amp;":"&amp;AJ$1),MATCH($B14&amp;$C14&amp;$D14,'FY22 QoS'!CC:CC,0),1),"")</f>
        <v/>
      </c>
      <c r="AL14" s="186" t="str">
        <f ca="1">IFERROR(INDEX(INDIRECT("'FY22 QoS'!"&amp;AL$1&amp;":"&amp;AL$1),MATCH($B14&amp;$C14&amp;$D14,'FY22 QoS'!BU:BU,0),1),"")</f>
        <v/>
      </c>
      <c r="AM14" s="186" t="str">
        <f ca="1">IFERROR(INDEX(INDIRECT("'FY22 QoS'!"&amp;AM$1&amp;":"&amp;AM$1),MATCH($B14&amp;$C14&amp;$D14,'FY22 QoS'!BV:BV,0),1),"")</f>
        <v/>
      </c>
      <c r="AN14" s="186" t="str">
        <f ca="1">IFERROR(INDEX(INDIRECT("'FY22 QoS'!"&amp;AN$1&amp;":"&amp;AN$1),MATCH($B14&amp;$C14&amp;$D14,'FY22 QoS'!BW:BW,0),1),"")</f>
        <v/>
      </c>
      <c r="AO14" s="186" t="str">
        <f ca="1">IFERROR(INDEX(INDIRECT("'FY22 QoS'!"&amp;AO$1&amp;":"&amp;AO$1),MATCH($B14&amp;$C14&amp;$D14,'FY22 QoS'!BX:BX,0),1),"")</f>
        <v/>
      </c>
      <c r="AP14" s="186" t="str">
        <f ca="1">IFERROR(INDEX(INDIRECT("'FY22 QoS'!"&amp;AP$1&amp;":"&amp;AP$1),MATCH($B14&amp;$C14&amp;$D14,'FY22 QoS'!BY:BY,0),1),"")</f>
        <v/>
      </c>
      <c r="AQ14" s="186" t="str">
        <f ca="1">IFERROR(INDEX(INDIRECT("'FY22 QoS'!"&amp;AQ$1&amp;":"&amp;AQ$1),MATCH($B14&amp;$C14&amp;$D14,'FY22 QoS'!BZ:BZ,0),1),"")</f>
        <v/>
      </c>
      <c r="AR14" s="186" t="str">
        <f ca="1">IFERROR(INDEX(INDIRECT("'FY22 QoS'!"&amp;AR$1&amp;":"&amp;AR$1),MATCH($B14&amp;$C14&amp;$D14,'FY22 QoS'!CA:CA,0),1),"")</f>
        <v/>
      </c>
      <c r="AS14" s="186" t="str">
        <f ca="1">IFERROR(INDEX(INDIRECT("'FY22 QoS'!"&amp;AS$1&amp;":"&amp;AS$1),MATCH($B14&amp;$C14&amp;$D14,'FY22 QoS'!CB:CB,0),1),"")</f>
        <v/>
      </c>
      <c r="AT14" s="186" t="str">
        <f ca="1">IFERROR(INDEX(INDIRECT("'FY22 QoS'!"&amp;AT$1&amp;":"&amp;AT$1),MATCH($B14&amp;$C14&amp;$D14,'FY22 QoS'!CC:CC,0),1),"")</f>
        <v/>
      </c>
      <c r="AX14" s="167" t="s">
        <v>177</v>
      </c>
      <c r="AY14" s="178">
        <f t="shared" si="0"/>
        <v>0</v>
      </c>
      <c r="AZ14" s="178">
        <f t="shared" si="1"/>
        <v>0</v>
      </c>
      <c r="BA14" s="178">
        <f t="shared" si="2"/>
        <v>0</v>
      </c>
      <c r="BB14" s="178">
        <f t="shared" si="3"/>
        <v>0</v>
      </c>
      <c r="BC14" s="178">
        <f t="shared" si="4"/>
        <v>0</v>
      </c>
      <c r="BD14" s="178">
        <f t="shared" si="5"/>
        <v>0</v>
      </c>
      <c r="BE14" s="178">
        <f t="shared" si="6"/>
        <v>0</v>
      </c>
      <c r="BF14" s="178">
        <f t="shared" si="7"/>
        <v>0</v>
      </c>
      <c r="BG14" s="178">
        <f t="shared" si="8"/>
        <v>0</v>
      </c>
    </row>
    <row r="15" spans="2:59" s="167" customFormat="1" outlineLevel="1" x14ac:dyDescent="0.25">
      <c r="B15" s="167" t="s">
        <v>29</v>
      </c>
      <c r="C15" s="167">
        <v>9</v>
      </c>
      <c r="D15" s="167" t="str">
        <f t="shared" si="9"/>
        <v>Corporate</v>
      </c>
      <c r="E15" s="167" t="str">
        <f>IFERROR(INDEX('FY22 QoS'!$BB:$BB,MATCH($B15&amp;$C15&amp;$D15,'FY22 QoS'!BR:BR,0),1),"")</f>
        <v/>
      </c>
      <c r="F15" s="167" t="str">
        <f>IFERROR(INDEX('FY22 QoS'!$BB:$BB,MATCH($B15&amp;$C15&amp;$D15,'FY22 QoS'!BS:BS,0),1),"")</f>
        <v/>
      </c>
      <c r="G15" s="181" t="str">
        <f>IFERROR(INDEX('FY22 QoS'!$BB:$BB,MATCH($B15&amp;$C15&amp;$D15,'FY22 QoS'!BT:BT,0),1),"")</f>
        <v/>
      </c>
      <c r="H15" s="181" t="str">
        <f>IFERROR(INDEX('FY22 QoS'!$BB:$BB,MATCH($B15&amp;$C15&amp;$D15,'FY22 QoS'!BU:BU,0),1),"")</f>
        <v/>
      </c>
      <c r="I15" s="181" t="str">
        <f>IFERROR(INDEX('FY22 QoS'!$BB:$BB,MATCH($B15&amp;$C15&amp;$D15,'FY22 QoS'!BV:BV,0),1),"")</f>
        <v/>
      </c>
      <c r="J15" s="181" t="str">
        <f>IFERROR(INDEX('FY22 QoS'!$BB:$BB,MATCH($B15&amp;$C15&amp;$D15,'FY22 QoS'!BW:BW,0),1),"")</f>
        <v/>
      </c>
      <c r="K15" s="181" t="str">
        <f>IFERROR(INDEX('FY22 QoS'!$BB:$BB,MATCH($B15&amp;$C15&amp;$D15,'FY22 QoS'!BX:BX,0),1),"")</f>
        <v/>
      </c>
      <c r="L15" s="181" t="str">
        <f>IFERROR(INDEX('FY22 QoS'!$BB:$BB,MATCH($B15&amp;$C15&amp;$D15,'FY22 QoS'!BY:BY,0),1),"")</f>
        <v/>
      </c>
      <c r="M15" s="181" t="str">
        <f>IFERROR(INDEX('FY22 QoS'!$BB:$BB,MATCH($B15&amp;$C15&amp;$D15,'FY22 QoS'!BZ:BZ,0),1),"")</f>
        <v/>
      </c>
      <c r="N15" s="181" t="str">
        <f>IFERROR(INDEX('FY22 QoS'!$BB:$BB,MATCH($B15&amp;$C15&amp;$D15,'FY22 QoS'!CA:CA,0),1),"")</f>
        <v/>
      </c>
      <c r="O15" s="181" t="str">
        <f>IFERROR(INDEX('FY22 QoS'!$BB:$BB,MATCH($B15&amp;$C15&amp;$D15,'FY22 QoS'!CB:CB,0),1),"")</f>
        <v/>
      </c>
      <c r="P15" s="181" t="str">
        <f>IFERROR(INDEX('FY22 QoS'!$BB:$BB,MATCH($B15&amp;$C15&amp;$D15,'FY22 QoS'!CC:CC,0),1),"")</f>
        <v/>
      </c>
      <c r="R15" s="178" t="str">
        <f ca="1">IFERROR(INDEX(INDIRECT("'FY22 QoS'!"&amp;R$1&amp;":"&amp;R$1),MATCH($B15&amp;$C15&amp;$D15,'FY22 QoS'!BU:BU,0),1),"")</f>
        <v/>
      </c>
      <c r="S15" s="178" t="str">
        <f ca="1">IFERROR(INDEX(INDIRECT("'FY22 QoS'!"&amp;S$1&amp;":"&amp;S$1),MATCH($B15&amp;$C15&amp;$D15,'FY22 QoS'!BV:BV,0),1),"")</f>
        <v/>
      </c>
      <c r="T15" s="178" t="str">
        <f ca="1">IFERROR(INDEX(INDIRECT("'FY22 QoS'!"&amp;T$1&amp;":"&amp;T$1),MATCH($B15&amp;$C15&amp;$D15,'FY22 QoS'!BW:BW,0),1),"")</f>
        <v/>
      </c>
      <c r="U15" s="178" t="str">
        <f ca="1">IFERROR(INDEX(INDIRECT("'FY22 QoS'!"&amp;U$1&amp;":"&amp;U$1),MATCH($B15&amp;$C15&amp;$D15,'FY22 QoS'!BX:BX,0),1),"")</f>
        <v/>
      </c>
      <c r="V15" s="178" t="str">
        <f ca="1">IFERROR(INDEX(INDIRECT("'FY22 QoS'!"&amp;V$1&amp;":"&amp;V$1),MATCH($B15&amp;$C15&amp;$D15,'FY22 QoS'!BY:BY,0),1),"")</f>
        <v/>
      </c>
      <c r="W15" s="178" t="str">
        <f ca="1">IFERROR(INDEX(INDIRECT("'FY22 QoS'!"&amp;W$1&amp;":"&amp;W$1),MATCH($B15&amp;$C15&amp;$D15,'FY22 QoS'!BZ:BZ,0),1),"")</f>
        <v/>
      </c>
      <c r="X15" s="178" t="str">
        <f ca="1">IFERROR(INDEX(INDIRECT("'FY22 QoS'!"&amp;X$1&amp;":"&amp;X$1),MATCH($B15&amp;$C15&amp;$D15,'FY22 QoS'!CA:CA,0),1),"")</f>
        <v/>
      </c>
      <c r="Y15" s="178" t="str">
        <f ca="1">IFERROR(INDEX(INDIRECT("'FY22 QoS'!"&amp;Y$1&amp;":"&amp;Y$1),MATCH($B15&amp;$C15&amp;$D15,'FY22 QoS'!CB:CB,0),1),"")</f>
        <v/>
      </c>
      <c r="Z15" s="178" t="str">
        <f ca="1">IFERROR(INDEX(INDIRECT("'FY22 QoS'!"&amp;Z$1&amp;":"&amp;Z$1),MATCH($B15&amp;$C15&amp;$D15,'FY22 QoS'!CC:CC,0),1),"")</f>
        <v/>
      </c>
      <c r="AB15" s="178" t="str">
        <f ca="1">IFERROR(INDEX(INDIRECT("'FY22 QoS'!"&amp;AB$1&amp;":"&amp;AB$1),MATCH($B15&amp;$C15&amp;$D15,'FY22 QoS'!BU:BU,0),1),"")</f>
        <v/>
      </c>
      <c r="AC15" s="178" t="str">
        <f ca="1">IFERROR(INDEX(INDIRECT("'FY22 QoS'!"&amp;AC$1&amp;":"&amp;AC$1),MATCH($B15&amp;$C15&amp;$D15,'FY22 QoS'!BV:BV,0),1),"")</f>
        <v/>
      </c>
      <c r="AD15" s="178" t="str">
        <f ca="1">IFERROR(INDEX(INDIRECT("'FY22 QoS'!"&amp;AD$1&amp;":"&amp;AD$1),MATCH($B15&amp;$C15&amp;$D15,'FY22 QoS'!BW:BW,0),1),"")</f>
        <v/>
      </c>
      <c r="AE15" s="178" t="str">
        <f ca="1">IFERROR(INDEX(INDIRECT("'FY22 QoS'!"&amp;AE$1&amp;":"&amp;AE$1),MATCH($B15&amp;$C15&amp;$D15,'FY22 QoS'!BX:BX,0),1),"")</f>
        <v/>
      </c>
      <c r="AF15" s="178" t="str">
        <f ca="1">IFERROR(INDEX(INDIRECT("'FY22 QoS'!"&amp;AF$1&amp;":"&amp;AF$1),MATCH($B15&amp;$C15&amp;$D15,'FY22 QoS'!BY:BY,0),1),"")</f>
        <v/>
      </c>
      <c r="AG15" s="178" t="str">
        <f ca="1">IFERROR(INDEX(INDIRECT("'FY22 QoS'!"&amp;AG$1&amp;":"&amp;AG$1),MATCH($B15&amp;$C15&amp;$D15,'FY22 QoS'!BZ:BZ,0),1),"")</f>
        <v/>
      </c>
      <c r="AH15" s="178" t="str">
        <f ca="1">IFERROR(INDEX(INDIRECT("'FY22 QoS'!"&amp;AH$1&amp;":"&amp;AH$1),MATCH($B15&amp;$C15&amp;$D15,'FY22 QoS'!CA:CA,0),1),"")</f>
        <v/>
      </c>
      <c r="AI15" s="178" t="str">
        <f ca="1">IFERROR(INDEX(INDIRECT("'FY22 QoS'!"&amp;AI$1&amp;":"&amp;AI$1),MATCH($B15&amp;$C15&amp;$D15,'FY22 QoS'!CB:CB,0),1),"")</f>
        <v/>
      </c>
      <c r="AJ15" s="178" t="str">
        <f ca="1">IFERROR(INDEX(INDIRECT("'FY22 QoS'!"&amp;AJ$1&amp;":"&amp;AJ$1),MATCH($B15&amp;$C15&amp;$D15,'FY22 QoS'!CC:CC,0),1),"")</f>
        <v/>
      </c>
      <c r="AL15" s="186" t="str">
        <f ca="1">IFERROR(INDEX(INDIRECT("'FY22 QoS'!"&amp;AL$1&amp;":"&amp;AL$1),MATCH($B15&amp;$C15&amp;$D15,'FY22 QoS'!BU:BU,0),1),"")</f>
        <v/>
      </c>
      <c r="AM15" s="186" t="str">
        <f ca="1">IFERROR(INDEX(INDIRECT("'FY22 QoS'!"&amp;AM$1&amp;":"&amp;AM$1),MATCH($B15&amp;$C15&amp;$D15,'FY22 QoS'!BV:BV,0),1),"")</f>
        <v/>
      </c>
      <c r="AN15" s="186" t="str">
        <f ca="1">IFERROR(INDEX(INDIRECT("'FY22 QoS'!"&amp;AN$1&amp;":"&amp;AN$1),MATCH($B15&amp;$C15&amp;$D15,'FY22 QoS'!BW:BW,0),1),"")</f>
        <v/>
      </c>
      <c r="AO15" s="186" t="str">
        <f ca="1">IFERROR(INDEX(INDIRECT("'FY22 QoS'!"&amp;AO$1&amp;":"&amp;AO$1),MATCH($B15&amp;$C15&amp;$D15,'FY22 QoS'!BX:BX,0),1),"")</f>
        <v/>
      </c>
      <c r="AP15" s="186" t="str">
        <f ca="1">IFERROR(INDEX(INDIRECT("'FY22 QoS'!"&amp;AP$1&amp;":"&amp;AP$1),MATCH($B15&amp;$C15&amp;$D15,'FY22 QoS'!BY:BY,0),1),"")</f>
        <v/>
      </c>
      <c r="AQ15" s="186" t="str">
        <f ca="1">IFERROR(INDEX(INDIRECT("'FY22 QoS'!"&amp;AQ$1&amp;":"&amp;AQ$1),MATCH($B15&amp;$C15&amp;$D15,'FY22 QoS'!BZ:BZ,0),1),"")</f>
        <v/>
      </c>
      <c r="AR15" s="186" t="str">
        <f ca="1">IFERROR(INDEX(INDIRECT("'FY22 QoS'!"&amp;AR$1&amp;":"&amp;AR$1),MATCH($B15&amp;$C15&amp;$D15,'FY22 QoS'!CA:CA,0),1),"")</f>
        <v/>
      </c>
      <c r="AS15" s="186" t="str">
        <f ca="1">IFERROR(INDEX(INDIRECT("'FY22 QoS'!"&amp;AS$1&amp;":"&amp;AS$1),MATCH($B15&amp;$C15&amp;$D15,'FY22 QoS'!CB:CB,0),1),"")</f>
        <v/>
      </c>
      <c r="AT15" s="186" t="str">
        <f ca="1">IFERROR(INDEX(INDIRECT("'FY22 QoS'!"&amp;AT$1&amp;":"&amp;AT$1),MATCH($B15&amp;$C15&amp;$D15,'FY22 QoS'!CC:CC,0),1),"")</f>
        <v/>
      </c>
      <c r="AX15" s="167" t="s">
        <v>176</v>
      </c>
      <c r="AY15" s="178">
        <f t="shared" si="0"/>
        <v>0</v>
      </c>
      <c r="AZ15" s="178">
        <f t="shared" si="1"/>
        <v>0</v>
      </c>
      <c r="BA15" s="178">
        <f t="shared" si="2"/>
        <v>0</v>
      </c>
      <c r="BB15" s="178">
        <f t="shared" si="3"/>
        <v>0</v>
      </c>
      <c r="BC15" s="178">
        <f t="shared" si="4"/>
        <v>0</v>
      </c>
      <c r="BD15" s="178">
        <f t="shared" si="5"/>
        <v>0</v>
      </c>
      <c r="BE15" s="178">
        <f t="shared" si="6"/>
        <v>0</v>
      </c>
      <c r="BF15" s="178">
        <f t="shared" si="7"/>
        <v>0</v>
      </c>
      <c r="BG15" s="178">
        <f t="shared" si="8"/>
        <v>0</v>
      </c>
    </row>
    <row r="16" spans="2:59" s="167" customFormat="1" outlineLevel="1" x14ac:dyDescent="0.25">
      <c r="B16" s="167" t="s">
        <v>29</v>
      </c>
      <c r="C16" s="167">
        <v>10</v>
      </c>
      <c r="D16" s="167" t="str">
        <f t="shared" si="9"/>
        <v>Corporate</v>
      </c>
      <c r="E16" s="167" t="str">
        <f>IFERROR(INDEX('FY22 QoS'!$BB:$BB,MATCH($B16&amp;$C16&amp;$D16,'FY22 QoS'!BR:BR,0),1),"")</f>
        <v/>
      </c>
      <c r="F16" s="167" t="str">
        <f>IFERROR(INDEX('FY22 QoS'!$BB:$BB,MATCH($B16&amp;$C16&amp;$D16,'FY22 QoS'!BS:BS,0),1),"")</f>
        <v/>
      </c>
      <c r="G16" s="181" t="str">
        <f>IFERROR(INDEX('FY22 QoS'!$BB:$BB,MATCH($B16&amp;$C16&amp;$D16,'FY22 QoS'!BT:BT,0),1),"")</f>
        <v/>
      </c>
      <c r="H16" s="181" t="str">
        <f>IFERROR(INDEX('FY22 QoS'!$BB:$BB,MATCH($B16&amp;$C16&amp;$D16,'FY22 QoS'!BU:BU,0),1),"")</f>
        <v/>
      </c>
      <c r="I16" s="181" t="str">
        <f>IFERROR(INDEX('FY22 QoS'!$BB:$BB,MATCH($B16&amp;$C16&amp;$D16,'FY22 QoS'!BV:BV,0),1),"")</f>
        <v/>
      </c>
      <c r="J16" s="181" t="str">
        <f>IFERROR(INDEX('FY22 QoS'!$BB:$BB,MATCH($B16&amp;$C16&amp;$D16,'FY22 QoS'!BW:BW,0),1),"")</f>
        <v/>
      </c>
      <c r="K16" s="181" t="str">
        <f>IFERROR(INDEX('FY22 QoS'!$BB:$BB,MATCH($B16&amp;$C16&amp;$D16,'FY22 QoS'!BX:BX,0),1),"")</f>
        <v/>
      </c>
      <c r="L16" s="181" t="str">
        <f>IFERROR(INDEX('FY22 QoS'!$BB:$BB,MATCH($B16&amp;$C16&amp;$D16,'FY22 QoS'!BY:BY,0),1),"")</f>
        <v/>
      </c>
      <c r="M16" s="181" t="str">
        <f>IFERROR(INDEX('FY22 QoS'!$BB:$BB,MATCH($B16&amp;$C16&amp;$D16,'FY22 QoS'!BZ:BZ,0),1),"")</f>
        <v/>
      </c>
      <c r="N16" s="181" t="str">
        <f>IFERROR(INDEX('FY22 QoS'!$BB:$BB,MATCH($B16&amp;$C16&amp;$D16,'FY22 QoS'!CA:CA,0),1),"")</f>
        <v/>
      </c>
      <c r="O16" s="181" t="str">
        <f>IFERROR(INDEX('FY22 QoS'!$BB:$BB,MATCH($B16&amp;$C16&amp;$D16,'FY22 QoS'!CB:CB,0),1),"")</f>
        <v/>
      </c>
      <c r="P16" s="181" t="str">
        <f>IFERROR(INDEX('FY22 QoS'!$BB:$BB,MATCH($B16&amp;$C16&amp;$D16,'FY22 QoS'!CC:CC,0),1),"")</f>
        <v/>
      </c>
      <c r="R16" s="178" t="str">
        <f ca="1">IFERROR(INDEX(INDIRECT("'FY22 QoS'!"&amp;R$1&amp;":"&amp;R$1),MATCH($B16&amp;$C16&amp;$D16,'FY22 QoS'!BU:BU,0),1),"")</f>
        <v/>
      </c>
      <c r="S16" s="178" t="str">
        <f ca="1">IFERROR(INDEX(INDIRECT("'FY22 QoS'!"&amp;S$1&amp;":"&amp;S$1),MATCH($B16&amp;$C16&amp;$D16,'FY22 QoS'!BV:BV,0),1),"")</f>
        <v/>
      </c>
      <c r="T16" s="178" t="str">
        <f ca="1">IFERROR(INDEX(INDIRECT("'FY22 QoS'!"&amp;T$1&amp;":"&amp;T$1),MATCH($B16&amp;$C16&amp;$D16,'FY22 QoS'!BW:BW,0),1),"")</f>
        <v/>
      </c>
      <c r="U16" s="178" t="str">
        <f ca="1">IFERROR(INDEX(INDIRECT("'FY22 QoS'!"&amp;U$1&amp;":"&amp;U$1),MATCH($B16&amp;$C16&amp;$D16,'FY22 QoS'!BX:BX,0),1),"")</f>
        <v/>
      </c>
      <c r="V16" s="178" t="str">
        <f ca="1">IFERROR(INDEX(INDIRECT("'FY22 QoS'!"&amp;V$1&amp;":"&amp;V$1),MATCH($B16&amp;$C16&amp;$D16,'FY22 QoS'!BY:BY,0),1),"")</f>
        <v/>
      </c>
      <c r="W16" s="178" t="str">
        <f ca="1">IFERROR(INDEX(INDIRECT("'FY22 QoS'!"&amp;W$1&amp;":"&amp;W$1),MATCH($B16&amp;$C16&amp;$D16,'FY22 QoS'!BZ:BZ,0),1),"")</f>
        <v/>
      </c>
      <c r="X16" s="178" t="str">
        <f ca="1">IFERROR(INDEX(INDIRECT("'FY22 QoS'!"&amp;X$1&amp;":"&amp;X$1),MATCH($B16&amp;$C16&amp;$D16,'FY22 QoS'!CA:CA,0),1),"")</f>
        <v/>
      </c>
      <c r="Y16" s="178" t="str">
        <f ca="1">IFERROR(INDEX(INDIRECT("'FY22 QoS'!"&amp;Y$1&amp;":"&amp;Y$1),MATCH($B16&amp;$C16&amp;$D16,'FY22 QoS'!CB:CB,0),1),"")</f>
        <v/>
      </c>
      <c r="Z16" s="178" t="str">
        <f ca="1">IFERROR(INDEX(INDIRECT("'FY22 QoS'!"&amp;Z$1&amp;":"&amp;Z$1),MATCH($B16&amp;$C16&amp;$D16,'FY22 QoS'!CC:CC,0),1),"")</f>
        <v/>
      </c>
      <c r="AB16" s="178" t="str">
        <f ca="1">IFERROR(INDEX(INDIRECT("'FY22 QoS'!"&amp;AB$1&amp;":"&amp;AB$1),MATCH($B16&amp;$C16&amp;$D16,'FY22 QoS'!BU:BU,0),1),"")</f>
        <v/>
      </c>
      <c r="AC16" s="178" t="str">
        <f ca="1">IFERROR(INDEX(INDIRECT("'FY22 QoS'!"&amp;AC$1&amp;":"&amp;AC$1),MATCH($B16&amp;$C16&amp;$D16,'FY22 QoS'!BV:BV,0),1),"")</f>
        <v/>
      </c>
      <c r="AD16" s="178" t="str">
        <f ca="1">IFERROR(INDEX(INDIRECT("'FY22 QoS'!"&amp;AD$1&amp;":"&amp;AD$1),MATCH($B16&amp;$C16&amp;$D16,'FY22 QoS'!BW:BW,0),1),"")</f>
        <v/>
      </c>
      <c r="AE16" s="178" t="str">
        <f ca="1">IFERROR(INDEX(INDIRECT("'FY22 QoS'!"&amp;AE$1&amp;":"&amp;AE$1),MATCH($B16&amp;$C16&amp;$D16,'FY22 QoS'!BX:BX,0),1),"")</f>
        <v/>
      </c>
      <c r="AF16" s="178" t="str">
        <f ca="1">IFERROR(INDEX(INDIRECT("'FY22 QoS'!"&amp;AF$1&amp;":"&amp;AF$1),MATCH($B16&amp;$C16&amp;$D16,'FY22 QoS'!BY:BY,0),1),"")</f>
        <v/>
      </c>
      <c r="AG16" s="178" t="str">
        <f ca="1">IFERROR(INDEX(INDIRECT("'FY22 QoS'!"&amp;AG$1&amp;":"&amp;AG$1),MATCH($B16&amp;$C16&amp;$D16,'FY22 QoS'!BZ:BZ,0),1),"")</f>
        <v/>
      </c>
      <c r="AH16" s="178" t="str">
        <f ca="1">IFERROR(INDEX(INDIRECT("'FY22 QoS'!"&amp;AH$1&amp;":"&amp;AH$1),MATCH($B16&amp;$C16&amp;$D16,'FY22 QoS'!CA:CA,0),1),"")</f>
        <v/>
      </c>
      <c r="AI16" s="178" t="str">
        <f ca="1">IFERROR(INDEX(INDIRECT("'FY22 QoS'!"&amp;AI$1&amp;":"&amp;AI$1),MATCH($B16&amp;$C16&amp;$D16,'FY22 QoS'!CB:CB,0),1),"")</f>
        <v/>
      </c>
      <c r="AJ16" s="178" t="str">
        <f ca="1">IFERROR(INDEX(INDIRECT("'FY22 QoS'!"&amp;AJ$1&amp;":"&amp;AJ$1),MATCH($B16&amp;$C16&amp;$D16,'FY22 QoS'!CC:CC,0),1),"")</f>
        <v/>
      </c>
      <c r="AL16" s="186" t="str">
        <f ca="1">IFERROR(INDEX(INDIRECT("'FY22 QoS'!"&amp;AL$1&amp;":"&amp;AL$1),MATCH($B16&amp;$C16&amp;$D16,'FY22 QoS'!BU:BU,0),1),"")</f>
        <v/>
      </c>
      <c r="AM16" s="186" t="str">
        <f ca="1">IFERROR(INDEX(INDIRECT("'FY22 QoS'!"&amp;AM$1&amp;":"&amp;AM$1),MATCH($B16&amp;$C16&amp;$D16,'FY22 QoS'!BV:BV,0),1),"")</f>
        <v/>
      </c>
      <c r="AN16" s="186" t="str">
        <f ca="1">IFERROR(INDEX(INDIRECT("'FY22 QoS'!"&amp;AN$1&amp;":"&amp;AN$1),MATCH($B16&amp;$C16&amp;$D16,'FY22 QoS'!BW:BW,0),1),"")</f>
        <v/>
      </c>
      <c r="AO16" s="186" t="str">
        <f ca="1">IFERROR(INDEX(INDIRECT("'FY22 QoS'!"&amp;AO$1&amp;":"&amp;AO$1),MATCH($B16&amp;$C16&amp;$D16,'FY22 QoS'!BX:BX,0),1),"")</f>
        <v/>
      </c>
      <c r="AP16" s="186" t="str">
        <f ca="1">IFERROR(INDEX(INDIRECT("'FY22 QoS'!"&amp;AP$1&amp;":"&amp;AP$1),MATCH($B16&amp;$C16&amp;$D16,'FY22 QoS'!BY:BY,0),1),"")</f>
        <v/>
      </c>
      <c r="AQ16" s="186" t="str">
        <f ca="1">IFERROR(INDEX(INDIRECT("'FY22 QoS'!"&amp;AQ$1&amp;":"&amp;AQ$1),MATCH($B16&amp;$C16&amp;$D16,'FY22 QoS'!BZ:BZ,0),1),"")</f>
        <v/>
      </c>
      <c r="AR16" s="186" t="str">
        <f ca="1">IFERROR(INDEX(INDIRECT("'FY22 QoS'!"&amp;AR$1&amp;":"&amp;AR$1),MATCH($B16&amp;$C16&amp;$D16,'FY22 QoS'!CA:CA,0),1),"")</f>
        <v/>
      </c>
      <c r="AS16" s="186" t="str">
        <f ca="1">IFERROR(INDEX(INDIRECT("'FY22 QoS'!"&amp;AS$1&amp;":"&amp;AS$1),MATCH($B16&amp;$C16&amp;$D16,'FY22 QoS'!CB:CB,0),1),"")</f>
        <v/>
      </c>
      <c r="AT16" s="186" t="str">
        <f ca="1">IFERROR(INDEX(INDIRECT("'FY22 QoS'!"&amp;AT$1&amp;":"&amp;AT$1),MATCH($B16&amp;$C16&amp;$D16,'FY22 QoS'!CC:CC,0),1),"")</f>
        <v/>
      </c>
      <c r="AX16" s="167" t="s">
        <v>175</v>
      </c>
      <c r="AY16" s="178">
        <f t="shared" si="0"/>
        <v>0</v>
      </c>
      <c r="AZ16" s="178">
        <f t="shared" si="1"/>
        <v>0</v>
      </c>
      <c r="BA16" s="178">
        <f t="shared" si="2"/>
        <v>0</v>
      </c>
      <c r="BB16" s="178">
        <f t="shared" si="3"/>
        <v>0</v>
      </c>
      <c r="BC16" s="178">
        <f t="shared" si="4"/>
        <v>0</v>
      </c>
      <c r="BD16" s="178">
        <f t="shared" si="5"/>
        <v>0</v>
      </c>
      <c r="BE16" s="178">
        <f t="shared" si="6"/>
        <v>0</v>
      </c>
      <c r="BF16" s="178">
        <f t="shared" si="7"/>
        <v>0</v>
      </c>
      <c r="BG16" s="178">
        <f t="shared" si="8"/>
        <v>0</v>
      </c>
    </row>
    <row r="17" spans="2:59" s="167" customFormat="1" outlineLevel="1" x14ac:dyDescent="0.25">
      <c r="B17" s="167" t="s">
        <v>29</v>
      </c>
      <c r="C17" s="167">
        <v>11</v>
      </c>
      <c r="D17" s="167" t="str">
        <f t="shared" si="9"/>
        <v>Corporate</v>
      </c>
      <c r="E17" s="167" t="str">
        <f>IFERROR(INDEX('FY22 QoS'!$BB:$BB,MATCH($B17&amp;$C17&amp;$D17,'FY22 QoS'!BR:BR,0),1),"")</f>
        <v/>
      </c>
      <c r="F17" s="167" t="str">
        <f>IFERROR(INDEX('FY22 QoS'!$BB:$BB,MATCH($B17&amp;$C17&amp;$D17,'FY22 QoS'!BS:BS,0),1),"")</f>
        <v/>
      </c>
      <c r="G17" s="181" t="str">
        <f>IFERROR(INDEX('FY22 QoS'!$BB:$BB,MATCH($B17&amp;$C17&amp;$D17,'FY22 QoS'!BT:BT,0),1),"")</f>
        <v/>
      </c>
      <c r="H17" s="181" t="str">
        <f>IFERROR(INDEX('FY22 QoS'!$BB:$BB,MATCH($B17&amp;$C17&amp;$D17,'FY22 QoS'!BU:BU,0),1),"")</f>
        <v/>
      </c>
      <c r="I17" s="181" t="str">
        <f>IFERROR(INDEX('FY22 QoS'!$BB:$BB,MATCH($B17&amp;$C17&amp;$D17,'FY22 QoS'!BV:BV,0),1),"")</f>
        <v/>
      </c>
      <c r="J17" s="181" t="str">
        <f>IFERROR(INDEX('FY22 QoS'!$BB:$BB,MATCH($B17&amp;$C17&amp;$D17,'FY22 QoS'!BW:BW,0),1),"")</f>
        <v/>
      </c>
      <c r="K17" s="181" t="str">
        <f>IFERROR(INDEX('FY22 QoS'!$BB:$BB,MATCH($B17&amp;$C17&amp;$D17,'FY22 QoS'!BX:BX,0),1),"")</f>
        <v/>
      </c>
      <c r="L17" s="181" t="str">
        <f>IFERROR(INDEX('FY22 QoS'!$BB:$BB,MATCH($B17&amp;$C17&amp;$D17,'FY22 QoS'!BY:BY,0),1),"")</f>
        <v/>
      </c>
      <c r="M17" s="181" t="str">
        <f>IFERROR(INDEX('FY22 QoS'!$BB:$BB,MATCH($B17&amp;$C17&amp;$D17,'FY22 QoS'!BZ:BZ,0),1),"")</f>
        <v/>
      </c>
      <c r="N17" s="181" t="str">
        <f>IFERROR(INDEX('FY22 QoS'!$BB:$BB,MATCH($B17&amp;$C17&amp;$D17,'FY22 QoS'!CA:CA,0),1),"")</f>
        <v/>
      </c>
      <c r="O17" s="181" t="str">
        <f>IFERROR(INDEX('FY22 QoS'!$BB:$BB,MATCH($B17&amp;$C17&amp;$D17,'FY22 QoS'!CB:CB,0),1),"")</f>
        <v/>
      </c>
      <c r="P17" s="181" t="str">
        <f>IFERROR(INDEX('FY22 QoS'!$BB:$BB,MATCH($B17&amp;$C17&amp;$D17,'FY22 QoS'!CC:CC,0),1),"")</f>
        <v/>
      </c>
      <c r="R17" s="178" t="str">
        <f ca="1">IFERROR(INDEX(INDIRECT("'FY22 QoS'!"&amp;R$1&amp;":"&amp;R$1),MATCH($B17&amp;$C17&amp;$D17,'FY22 QoS'!BU:BU,0),1),"")</f>
        <v/>
      </c>
      <c r="S17" s="178" t="str">
        <f ca="1">IFERROR(INDEX(INDIRECT("'FY22 QoS'!"&amp;S$1&amp;":"&amp;S$1),MATCH($B17&amp;$C17&amp;$D17,'FY22 QoS'!BV:BV,0),1),"")</f>
        <v/>
      </c>
      <c r="T17" s="178" t="str">
        <f ca="1">IFERROR(INDEX(INDIRECT("'FY22 QoS'!"&amp;T$1&amp;":"&amp;T$1),MATCH($B17&amp;$C17&amp;$D17,'FY22 QoS'!BW:BW,0),1),"")</f>
        <v/>
      </c>
      <c r="U17" s="178" t="str">
        <f ca="1">IFERROR(INDEX(INDIRECT("'FY22 QoS'!"&amp;U$1&amp;":"&amp;U$1),MATCH($B17&amp;$C17&amp;$D17,'FY22 QoS'!BX:BX,0),1),"")</f>
        <v/>
      </c>
      <c r="V17" s="178" t="str">
        <f ca="1">IFERROR(INDEX(INDIRECT("'FY22 QoS'!"&amp;V$1&amp;":"&amp;V$1),MATCH($B17&amp;$C17&amp;$D17,'FY22 QoS'!BY:BY,0),1),"")</f>
        <v/>
      </c>
      <c r="W17" s="178" t="str">
        <f ca="1">IFERROR(INDEX(INDIRECT("'FY22 QoS'!"&amp;W$1&amp;":"&amp;W$1),MATCH($B17&amp;$C17&amp;$D17,'FY22 QoS'!BZ:BZ,0),1),"")</f>
        <v/>
      </c>
      <c r="X17" s="178" t="str">
        <f ca="1">IFERROR(INDEX(INDIRECT("'FY22 QoS'!"&amp;X$1&amp;":"&amp;X$1),MATCH($B17&amp;$C17&amp;$D17,'FY22 QoS'!CA:CA,0),1),"")</f>
        <v/>
      </c>
      <c r="Y17" s="178" t="str">
        <f ca="1">IFERROR(INDEX(INDIRECT("'FY22 QoS'!"&amp;Y$1&amp;":"&amp;Y$1),MATCH($B17&amp;$C17&amp;$D17,'FY22 QoS'!CB:CB,0),1),"")</f>
        <v/>
      </c>
      <c r="Z17" s="178" t="str">
        <f ca="1">IFERROR(INDEX(INDIRECT("'FY22 QoS'!"&amp;Z$1&amp;":"&amp;Z$1),MATCH($B17&amp;$C17&amp;$D17,'FY22 QoS'!CC:CC,0),1),"")</f>
        <v/>
      </c>
      <c r="AB17" s="178" t="str">
        <f ca="1">IFERROR(INDEX(INDIRECT("'FY22 QoS'!"&amp;AB$1&amp;":"&amp;AB$1),MATCH($B17&amp;$C17&amp;$D17,'FY22 QoS'!BU:BU,0),1),"")</f>
        <v/>
      </c>
      <c r="AC17" s="178" t="str">
        <f ca="1">IFERROR(INDEX(INDIRECT("'FY22 QoS'!"&amp;AC$1&amp;":"&amp;AC$1),MATCH($B17&amp;$C17&amp;$D17,'FY22 QoS'!BV:BV,0),1),"")</f>
        <v/>
      </c>
      <c r="AD17" s="178" t="str">
        <f ca="1">IFERROR(INDEX(INDIRECT("'FY22 QoS'!"&amp;AD$1&amp;":"&amp;AD$1),MATCH($B17&amp;$C17&amp;$D17,'FY22 QoS'!BW:BW,0),1),"")</f>
        <v/>
      </c>
      <c r="AE17" s="178" t="str">
        <f ca="1">IFERROR(INDEX(INDIRECT("'FY22 QoS'!"&amp;AE$1&amp;":"&amp;AE$1),MATCH($B17&amp;$C17&amp;$D17,'FY22 QoS'!BX:BX,0),1),"")</f>
        <v/>
      </c>
      <c r="AF17" s="178" t="str">
        <f ca="1">IFERROR(INDEX(INDIRECT("'FY22 QoS'!"&amp;AF$1&amp;":"&amp;AF$1),MATCH($B17&amp;$C17&amp;$D17,'FY22 QoS'!BY:BY,0),1),"")</f>
        <v/>
      </c>
      <c r="AG17" s="178" t="str">
        <f ca="1">IFERROR(INDEX(INDIRECT("'FY22 QoS'!"&amp;AG$1&amp;":"&amp;AG$1),MATCH($B17&amp;$C17&amp;$D17,'FY22 QoS'!BZ:BZ,0),1),"")</f>
        <v/>
      </c>
      <c r="AH17" s="178" t="str">
        <f ca="1">IFERROR(INDEX(INDIRECT("'FY22 QoS'!"&amp;AH$1&amp;":"&amp;AH$1),MATCH($B17&amp;$C17&amp;$D17,'FY22 QoS'!CA:CA,0),1),"")</f>
        <v/>
      </c>
      <c r="AI17" s="178" t="str">
        <f ca="1">IFERROR(INDEX(INDIRECT("'FY22 QoS'!"&amp;AI$1&amp;":"&amp;AI$1),MATCH($B17&amp;$C17&amp;$D17,'FY22 QoS'!CB:CB,0),1),"")</f>
        <v/>
      </c>
      <c r="AJ17" s="178" t="str">
        <f ca="1">IFERROR(INDEX(INDIRECT("'FY22 QoS'!"&amp;AJ$1&amp;":"&amp;AJ$1),MATCH($B17&amp;$C17&amp;$D17,'FY22 QoS'!CC:CC,0),1),"")</f>
        <v/>
      </c>
      <c r="AL17" s="186" t="str">
        <f ca="1">IFERROR(INDEX(INDIRECT("'FY22 QoS'!"&amp;AL$1&amp;":"&amp;AL$1),MATCH($B17&amp;$C17&amp;$D17,'FY22 QoS'!BU:BU,0),1),"")</f>
        <v/>
      </c>
      <c r="AM17" s="186" t="str">
        <f ca="1">IFERROR(INDEX(INDIRECT("'FY22 QoS'!"&amp;AM$1&amp;":"&amp;AM$1),MATCH($B17&amp;$C17&amp;$D17,'FY22 QoS'!BV:BV,0),1),"")</f>
        <v/>
      </c>
      <c r="AN17" s="186" t="str">
        <f ca="1">IFERROR(INDEX(INDIRECT("'FY22 QoS'!"&amp;AN$1&amp;":"&amp;AN$1),MATCH($B17&amp;$C17&amp;$D17,'FY22 QoS'!BW:BW,0),1),"")</f>
        <v/>
      </c>
      <c r="AO17" s="186" t="str">
        <f ca="1">IFERROR(INDEX(INDIRECT("'FY22 QoS'!"&amp;AO$1&amp;":"&amp;AO$1),MATCH($B17&amp;$C17&amp;$D17,'FY22 QoS'!BX:BX,0),1),"")</f>
        <v/>
      </c>
      <c r="AP17" s="186" t="str">
        <f ca="1">IFERROR(INDEX(INDIRECT("'FY22 QoS'!"&amp;AP$1&amp;":"&amp;AP$1),MATCH($B17&amp;$C17&amp;$D17,'FY22 QoS'!BY:BY,0),1),"")</f>
        <v/>
      </c>
      <c r="AQ17" s="186" t="str">
        <f ca="1">IFERROR(INDEX(INDIRECT("'FY22 QoS'!"&amp;AQ$1&amp;":"&amp;AQ$1),MATCH($B17&amp;$C17&amp;$D17,'FY22 QoS'!BZ:BZ,0),1),"")</f>
        <v/>
      </c>
      <c r="AR17" s="186" t="str">
        <f ca="1">IFERROR(INDEX(INDIRECT("'FY22 QoS'!"&amp;AR$1&amp;":"&amp;AR$1),MATCH($B17&amp;$C17&amp;$D17,'FY22 QoS'!CA:CA,0),1),"")</f>
        <v/>
      </c>
      <c r="AS17" s="186" t="str">
        <f ca="1">IFERROR(INDEX(INDIRECT("'FY22 QoS'!"&amp;AS$1&amp;":"&amp;AS$1),MATCH($B17&amp;$C17&amp;$D17,'FY22 QoS'!CB:CB,0),1),"")</f>
        <v/>
      </c>
      <c r="AT17" s="186" t="str">
        <f ca="1">IFERROR(INDEX(INDIRECT("'FY22 QoS'!"&amp;AT$1&amp;":"&amp;AT$1),MATCH($B17&amp;$C17&amp;$D17,'FY22 QoS'!CC:CC,0),1),"")</f>
        <v/>
      </c>
      <c r="AX17" s="167" t="s">
        <v>291</v>
      </c>
      <c r="AY17" s="178">
        <f t="shared" si="0"/>
        <v>0</v>
      </c>
      <c r="AZ17" s="178">
        <f t="shared" si="1"/>
        <v>0</v>
      </c>
      <c r="BA17" s="178">
        <f t="shared" si="2"/>
        <v>0</v>
      </c>
      <c r="BB17" s="178">
        <f t="shared" si="3"/>
        <v>0</v>
      </c>
      <c r="BC17" s="178">
        <f t="shared" si="4"/>
        <v>0</v>
      </c>
      <c r="BD17" s="178">
        <f t="shared" si="5"/>
        <v>0</v>
      </c>
      <c r="BE17" s="178">
        <f t="shared" si="6"/>
        <v>0</v>
      </c>
      <c r="BF17" s="178">
        <f t="shared" si="7"/>
        <v>0</v>
      </c>
      <c r="BG17" s="178">
        <f t="shared" si="8"/>
        <v>0</v>
      </c>
    </row>
    <row r="18" spans="2:59" s="167" customFormat="1" outlineLevel="1" x14ac:dyDescent="0.25">
      <c r="B18" s="167" t="s">
        <v>29</v>
      </c>
      <c r="C18" s="167">
        <v>12</v>
      </c>
      <c r="D18" s="167" t="str">
        <f t="shared" si="9"/>
        <v>Corporate</v>
      </c>
      <c r="E18" s="167" t="str">
        <f>IFERROR(INDEX('FY22 QoS'!$BB:$BB,MATCH($B18&amp;$C18&amp;$D18,'FY22 QoS'!BR:BR,0),1),"")</f>
        <v/>
      </c>
      <c r="F18" s="167" t="str">
        <f>IFERROR(INDEX('FY22 QoS'!$BB:$BB,MATCH($B18&amp;$C18&amp;$D18,'FY22 QoS'!BS:BS,0),1),"")</f>
        <v/>
      </c>
      <c r="G18" s="181" t="str">
        <f>IFERROR(INDEX('FY22 QoS'!$BB:$BB,MATCH($B18&amp;$C18&amp;$D18,'FY22 QoS'!BT:BT,0),1),"")</f>
        <v/>
      </c>
      <c r="H18" s="181" t="str">
        <f>IFERROR(INDEX('FY22 QoS'!$BB:$BB,MATCH($B18&amp;$C18&amp;$D18,'FY22 QoS'!BU:BU,0),1),"")</f>
        <v/>
      </c>
      <c r="I18" s="181" t="str">
        <f>IFERROR(INDEX('FY22 QoS'!$BB:$BB,MATCH($B18&amp;$C18&amp;$D18,'FY22 QoS'!BV:BV,0),1),"")</f>
        <v/>
      </c>
      <c r="J18" s="181" t="str">
        <f>IFERROR(INDEX('FY22 QoS'!$BB:$BB,MATCH($B18&amp;$C18&amp;$D18,'FY22 QoS'!BW:BW,0),1),"")</f>
        <v/>
      </c>
      <c r="K18" s="181" t="str">
        <f>IFERROR(INDEX('FY22 QoS'!$BB:$BB,MATCH($B18&amp;$C18&amp;$D18,'FY22 QoS'!BX:BX,0),1),"")</f>
        <v/>
      </c>
      <c r="L18" s="181" t="str">
        <f>IFERROR(INDEX('FY22 QoS'!$BB:$BB,MATCH($B18&amp;$C18&amp;$D18,'FY22 QoS'!BY:BY,0),1),"")</f>
        <v/>
      </c>
      <c r="M18" s="181" t="str">
        <f>IFERROR(INDEX('FY22 QoS'!$BB:$BB,MATCH($B18&amp;$C18&amp;$D18,'FY22 QoS'!BZ:BZ,0),1),"")</f>
        <v/>
      </c>
      <c r="N18" s="181" t="str">
        <f>IFERROR(INDEX('FY22 QoS'!$BB:$BB,MATCH($B18&amp;$C18&amp;$D18,'FY22 QoS'!CA:CA,0),1),"")</f>
        <v/>
      </c>
      <c r="O18" s="181" t="str">
        <f>IFERROR(INDEX('FY22 QoS'!$BB:$BB,MATCH($B18&amp;$C18&amp;$D18,'FY22 QoS'!CB:CB,0),1),"")</f>
        <v/>
      </c>
      <c r="P18" s="181" t="str">
        <f>IFERROR(INDEX('FY22 QoS'!$BB:$BB,MATCH($B18&amp;$C18&amp;$D18,'FY22 QoS'!CC:CC,0),1),"")</f>
        <v/>
      </c>
      <c r="R18" s="178" t="str">
        <f ca="1">IFERROR(INDEX(INDIRECT("'FY22 QoS'!"&amp;R$1&amp;":"&amp;R$1),MATCH($B18&amp;$C18&amp;$D18,'FY22 QoS'!BU:BU,0),1),"")</f>
        <v/>
      </c>
      <c r="S18" s="178" t="str">
        <f ca="1">IFERROR(INDEX(INDIRECT("'FY22 QoS'!"&amp;S$1&amp;":"&amp;S$1),MATCH($B18&amp;$C18&amp;$D18,'FY22 QoS'!BV:BV,0),1),"")</f>
        <v/>
      </c>
      <c r="T18" s="178" t="str">
        <f ca="1">IFERROR(INDEX(INDIRECT("'FY22 QoS'!"&amp;T$1&amp;":"&amp;T$1),MATCH($B18&amp;$C18&amp;$D18,'FY22 QoS'!BW:BW,0),1),"")</f>
        <v/>
      </c>
      <c r="U18" s="178" t="str">
        <f ca="1">IFERROR(INDEX(INDIRECT("'FY22 QoS'!"&amp;U$1&amp;":"&amp;U$1),MATCH($B18&amp;$C18&amp;$D18,'FY22 QoS'!BX:BX,0),1),"")</f>
        <v/>
      </c>
      <c r="V18" s="178" t="str">
        <f ca="1">IFERROR(INDEX(INDIRECT("'FY22 QoS'!"&amp;V$1&amp;":"&amp;V$1),MATCH($B18&amp;$C18&amp;$D18,'FY22 QoS'!BY:BY,0),1),"")</f>
        <v/>
      </c>
      <c r="W18" s="178" t="str">
        <f ca="1">IFERROR(INDEX(INDIRECT("'FY22 QoS'!"&amp;W$1&amp;":"&amp;W$1),MATCH($B18&amp;$C18&amp;$D18,'FY22 QoS'!BZ:BZ,0),1),"")</f>
        <v/>
      </c>
      <c r="X18" s="178" t="str">
        <f ca="1">IFERROR(INDEX(INDIRECT("'FY22 QoS'!"&amp;X$1&amp;":"&amp;X$1),MATCH($B18&amp;$C18&amp;$D18,'FY22 QoS'!CA:CA,0),1),"")</f>
        <v/>
      </c>
      <c r="Y18" s="178" t="str">
        <f ca="1">IFERROR(INDEX(INDIRECT("'FY22 QoS'!"&amp;Y$1&amp;":"&amp;Y$1),MATCH($B18&amp;$C18&amp;$D18,'FY22 QoS'!CB:CB,0),1),"")</f>
        <v/>
      </c>
      <c r="Z18" s="178" t="str">
        <f ca="1">IFERROR(INDEX(INDIRECT("'FY22 QoS'!"&amp;Z$1&amp;":"&amp;Z$1),MATCH($B18&amp;$C18&amp;$D18,'FY22 QoS'!CC:CC,0),1),"")</f>
        <v/>
      </c>
      <c r="AB18" s="178" t="str">
        <f ca="1">IFERROR(INDEX(INDIRECT("'FY22 QoS'!"&amp;AB$1&amp;":"&amp;AB$1),MATCH($B18&amp;$C18&amp;$D18,'FY22 QoS'!BU:BU,0),1),"")</f>
        <v/>
      </c>
      <c r="AC18" s="178" t="str">
        <f ca="1">IFERROR(INDEX(INDIRECT("'FY22 QoS'!"&amp;AC$1&amp;":"&amp;AC$1),MATCH($B18&amp;$C18&amp;$D18,'FY22 QoS'!BV:BV,0),1),"")</f>
        <v/>
      </c>
      <c r="AD18" s="178" t="str">
        <f ca="1">IFERROR(INDEX(INDIRECT("'FY22 QoS'!"&amp;AD$1&amp;":"&amp;AD$1),MATCH($B18&amp;$C18&amp;$D18,'FY22 QoS'!BW:BW,0),1),"")</f>
        <v/>
      </c>
      <c r="AE18" s="178" t="str">
        <f ca="1">IFERROR(INDEX(INDIRECT("'FY22 QoS'!"&amp;AE$1&amp;":"&amp;AE$1),MATCH($B18&amp;$C18&amp;$D18,'FY22 QoS'!BX:BX,0),1),"")</f>
        <v/>
      </c>
      <c r="AF18" s="178" t="str">
        <f ca="1">IFERROR(INDEX(INDIRECT("'FY22 QoS'!"&amp;AF$1&amp;":"&amp;AF$1),MATCH($B18&amp;$C18&amp;$D18,'FY22 QoS'!BY:BY,0),1),"")</f>
        <v/>
      </c>
      <c r="AG18" s="178" t="str">
        <f ca="1">IFERROR(INDEX(INDIRECT("'FY22 QoS'!"&amp;AG$1&amp;":"&amp;AG$1),MATCH($B18&amp;$C18&amp;$D18,'FY22 QoS'!BZ:BZ,0),1),"")</f>
        <v/>
      </c>
      <c r="AH18" s="178" t="str">
        <f ca="1">IFERROR(INDEX(INDIRECT("'FY22 QoS'!"&amp;AH$1&amp;":"&amp;AH$1),MATCH($B18&amp;$C18&amp;$D18,'FY22 QoS'!CA:CA,0),1),"")</f>
        <v/>
      </c>
      <c r="AI18" s="178" t="str">
        <f ca="1">IFERROR(INDEX(INDIRECT("'FY22 QoS'!"&amp;AI$1&amp;":"&amp;AI$1),MATCH($B18&amp;$C18&amp;$D18,'FY22 QoS'!CB:CB,0),1),"")</f>
        <v/>
      </c>
      <c r="AJ18" s="178" t="str">
        <f ca="1">IFERROR(INDEX(INDIRECT("'FY22 QoS'!"&amp;AJ$1&amp;":"&amp;AJ$1),MATCH($B18&amp;$C18&amp;$D18,'FY22 QoS'!CC:CC,0),1),"")</f>
        <v/>
      </c>
      <c r="AL18" s="186" t="str">
        <f ca="1">IFERROR(INDEX(INDIRECT("'FY22 QoS'!"&amp;AL$1&amp;":"&amp;AL$1),MATCH($B18&amp;$C18&amp;$D18,'FY22 QoS'!BU:BU,0),1),"")</f>
        <v/>
      </c>
      <c r="AM18" s="186" t="str">
        <f ca="1">IFERROR(INDEX(INDIRECT("'FY22 QoS'!"&amp;AM$1&amp;":"&amp;AM$1),MATCH($B18&amp;$C18&amp;$D18,'FY22 QoS'!BV:BV,0),1),"")</f>
        <v/>
      </c>
      <c r="AN18" s="186" t="str">
        <f ca="1">IFERROR(INDEX(INDIRECT("'FY22 QoS'!"&amp;AN$1&amp;":"&amp;AN$1),MATCH($B18&amp;$C18&amp;$D18,'FY22 QoS'!BW:BW,0),1),"")</f>
        <v/>
      </c>
      <c r="AO18" s="186" t="str">
        <f ca="1">IFERROR(INDEX(INDIRECT("'FY22 QoS'!"&amp;AO$1&amp;":"&amp;AO$1),MATCH($B18&amp;$C18&amp;$D18,'FY22 QoS'!BX:BX,0),1),"")</f>
        <v/>
      </c>
      <c r="AP18" s="186" t="str">
        <f ca="1">IFERROR(INDEX(INDIRECT("'FY22 QoS'!"&amp;AP$1&amp;":"&amp;AP$1),MATCH($B18&amp;$C18&amp;$D18,'FY22 QoS'!BY:BY,0),1),"")</f>
        <v/>
      </c>
      <c r="AQ18" s="186" t="str">
        <f ca="1">IFERROR(INDEX(INDIRECT("'FY22 QoS'!"&amp;AQ$1&amp;":"&amp;AQ$1),MATCH($B18&amp;$C18&amp;$D18,'FY22 QoS'!BZ:BZ,0),1),"")</f>
        <v/>
      </c>
      <c r="AR18" s="186" t="str">
        <f ca="1">IFERROR(INDEX(INDIRECT("'FY22 QoS'!"&amp;AR$1&amp;":"&amp;AR$1),MATCH($B18&amp;$C18&amp;$D18,'FY22 QoS'!CA:CA,0),1),"")</f>
        <v/>
      </c>
      <c r="AS18" s="186" t="str">
        <f ca="1">IFERROR(INDEX(INDIRECT("'FY22 QoS'!"&amp;AS$1&amp;":"&amp;AS$1),MATCH($B18&amp;$C18&amp;$D18,'FY22 QoS'!CB:CB,0),1),"")</f>
        <v/>
      </c>
      <c r="AT18" s="186" t="str">
        <f ca="1">IFERROR(INDEX(INDIRECT("'FY22 QoS'!"&amp;AT$1&amp;":"&amp;AT$1),MATCH($B18&amp;$C18&amp;$D18,'FY22 QoS'!CC:CC,0),1),"")</f>
        <v/>
      </c>
      <c r="AX18" s="167" t="s">
        <v>169</v>
      </c>
      <c r="AY18" s="178">
        <f t="shared" si="0"/>
        <v>0</v>
      </c>
      <c r="AZ18" s="178">
        <f t="shared" si="1"/>
        <v>0</v>
      </c>
      <c r="BA18" s="178">
        <f t="shared" si="2"/>
        <v>0</v>
      </c>
      <c r="BB18" s="178">
        <f t="shared" si="3"/>
        <v>0</v>
      </c>
      <c r="BC18" s="178">
        <f t="shared" si="4"/>
        <v>0</v>
      </c>
      <c r="BD18" s="178">
        <f t="shared" si="5"/>
        <v>0</v>
      </c>
      <c r="BE18" s="178">
        <f t="shared" si="6"/>
        <v>0</v>
      </c>
      <c r="BF18" s="178">
        <f t="shared" si="7"/>
        <v>0</v>
      </c>
      <c r="BG18" s="178">
        <f t="shared" si="8"/>
        <v>0</v>
      </c>
    </row>
    <row r="19" spans="2:59" s="167" customFormat="1" outlineLevel="1" x14ac:dyDescent="0.25">
      <c r="B19" s="167" t="s">
        <v>29</v>
      </c>
      <c r="C19" s="167">
        <v>13</v>
      </c>
      <c r="D19" s="167" t="str">
        <f t="shared" si="9"/>
        <v>Corporate</v>
      </c>
      <c r="E19" s="167" t="str">
        <f>IFERROR(INDEX('FY22 QoS'!$BB:$BB,MATCH($B19&amp;$C19&amp;$D19,'FY22 QoS'!BR:BR,0),1),"")</f>
        <v/>
      </c>
      <c r="F19" s="167" t="str">
        <f>IFERROR(INDEX('FY22 QoS'!$BB:$BB,MATCH($B19&amp;$C19&amp;$D19,'FY22 QoS'!BS:BS,0),1),"")</f>
        <v/>
      </c>
      <c r="G19" s="167" t="str">
        <f>IFERROR(INDEX('FY22 QoS'!$BB:$BB,MATCH($B19&amp;$C19&amp;$D19,'FY22 QoS'!BT:BT,0),1),"")</f>
        <v/>
      </c>
      <c r="H19" s="167" t="str">
        <f>IFERROR(INDEX('FY22 QoS'!$BB:$BB,MATCH($B19&amp;$C19&amp;$D19,'FY22 QoS'!BU:BU,0),1),"")</f>
        <v/>
      </c>
      <c r="I19" s="181" t="str">
        <f>IFERROR(INDEX('FY22 QoS'!$BB:$BB,MATCH($B19&amp;$C19&amp;$D19,'FY22 QoS'!BV:BV,0),1),"")</f>
        <v/>
      </c>
      <c r="J19" s="181" t="str">
        <f>IFERROR(INDEX('FY22 QoS'!$BB:$BB,MATCH($B19&amp;$C19&amp;$D19,'FY22 QoS'!BW:BW,0),1),"")</f>
        <v/>
      </c>
      <c r="K19" s="181" t="str">
        <f>IFERROR(INDEX('FY22 QoS'!$BB:$BB,MATCH($B19&amp;$C19&amp;$D19,'FY22 QoS'!BX:BX,0),1),"")</f>
        <v/>
      </c>
      <c r="L19" s="181" t="str">
        <f>IFERROR(INDEX('FY22 QoS'!$BB:$BB,MATCH($B19&amp;$C19&amp;$D19,'FY22 QoS'!BY:BY,0),1),"")</f>
        <v/>
      </c>
      <c r="M19" s="181" t="str">
        <f>IFERROR(INDEX('FY22 QoS'!$BB:$BB,MATCH($B19&amp;$C19&amp;$D19,'FY22 QoS'!BZ:BZ,0),1),"")</f>
        <v/>
      </c>
      <c r="N19" s="181" t="str">
        <f>IFERROR(INDEX('FY22 QoS'!$BB:$BB,MATCH($B19&amp;$C19&amp;$D19,'FY22 QoS'!CA:CA,0),1),"")</f>
        <v/>
      </c>
      <c r="O19" s="181" t="str">
        <f>IFERROR(INDEX('FY22 QoS'!$BB:$BB,MATCH($B19&amp;$C19&amp;$D19,'FY22 QoS'!CB:CB,0),1),"")</f>
        <v/>
      </c>
      <c r="P19" s="181" t="str">
        <f>IFERROR(INDEX('FY22 QoS'!$BB:$BB,MATCH($B19&amp;$C19&amp;$D19,'FY22 QoS'!CC:CC,0),1),"")</f>
        <v/>
      </c>
      <c r="R19" s="178" t="str">
        <f ca="1">IFERROR(INDEX(INDIRECT("'FY22 QoS'!"&amp;R$1&amp;":"&amp;R$1),MATCH($B19&amp;$C19&amp;$D19,'FY22 QoS'!BU:BU,0),1),"")</f>
        <v/>
      </c>
      <c r="S19" s="178" t="str">
        <f ca="1">IFERROR(INDEX(INDIRECT("'FY22 QoS'!"&amp;S$1&amp;":"&amp;S$1),MATCH($B19&amp;$C19&amp;$D19,'FY22 QoS'!BV:BV,0),1),"")</f>
        <v/>
      </c>
      <c r="T19" s="178" t="str">
        <f ca="1">IFERROR(INDEX(INDIRECT("'FY22 QoS'!"&amp;T$1&amp;":"&amp;T$1),MATCH($B19&amp;$C19&amp;$D19,'FY22 QoS'!BW:BW,0),1),"")</f>
        <v/>
      </c>
      <c r="U19" s="178" t="str">
        <f ca="1">IFERROR(INDEX(INDIRECT("'FY22 QoS'!"&amp;U$1&amp;":"&amp;U$1),MATCH($B19&amp;$C19&amp;$D19,'FY22 QoS'!BX:BX,0),1),"")</f>
        <v/>
      </c>
      <c r="V19" s="178" t="str">
        <f ca="1">IFERROR(INDEX(INDIRECT("'FY22 QoS'!"&amp;V$1&amp;":"&amp;V$1),MATCH($B19&amp;$C19&amp;$D19,'FY22 QoS'!BY:BY,0),1),"")</f>
        <v/>
      </c>
      <c r="W19" s="178" t="str">
        <f ca="1">IFERROR(INDEX(INDIRECT("'FY22 QoS'!"&amp;W$1&amp;":"&amp;W$1),MATCH($B19&amp;$C19&amp;$D19,'FY22 QoS'!BZ:BZ,0),1),"")</f>
        <v/>
      </c>
      <c r="X19" s="178" t="str">
        <f ca="1">IFERROR(INDEX(INDIRECT("'FY22 QoS'!"&amp;X$1&amp;":"&amp;X$1),MATCH($B19&amp;$C19&amp;$D19,'FY22 QoS'!CA:CA,0),1),"")</f>
        <v/>
      </c>
      <c r="Y19" s="178" t="str">
        <f ca="1">IFERROR(INDEX(INDIRECT("'FY22 QoS'!"&amp;Y$1&amp;":"&amp;Y$1),MATCH($B19&amp;$C19&amp;$D19,'FY22 QoS'!CB:CB,0),1),"")</f>
        <v/>
      </c>
      <c r="Z19" s="178" t="str">
        <f ca="1">IFERROR(INDEX(INDIRECT("'FY22 QoS'!"&amp;Z$1&amp;":"&amp;Z$1),MATCH($B19&amp;$C19&amp;$D19,'FY22 QoS'!CC:CC,0),1),"")</f>
        <v/>
      </c>
      <c r="AB19" s="178" t="str">
        <f ca="1">IFERROR(INDEX(INDIRECT("'FY22 QoS'!"&amp;AB$1&amp;":"&amp;AB$1),MATCH($B19&amp;$C19&amp;$D19,'FY22 QoS'!BU:BU,0),1),"")</f>
        <v/>
      </c>
      <c r="AC19" s="178" t="str">
        <f ca="1">IFERROR(INDEX(INDIRECT("'FY22 QoS'!"&amp;AC$1&amp;":"&amp;AC$1),MATCH($B19&amp;$C19&amp;$D19,'FY22 QoS'!BV:BV,0),1),"")</f>
        <v/>
      </c>
      <c r="AD19" s="178" t="str">
        <f ca="1">IFERROR(INDEX(INDIRECT("'FY22 QoS'!"&amp;AD$1&amp;":"&amp;AD$1),MATCH($B19&amp;$C19&amp;$D19,'FY22 QoS'!BW:BW,0),1),"")</f>
        <v/>
      </c>
      <c r="AE19" s="178" t="str">
        <f ca="1">IFERROR(INDEX(INDIRECT("'FY22 QoS'!"&amp;AE$1&amp;":"&amp;AE$1),MATCH($B19&amp;$C19&amp;$D19,'FY22 QoS'!BX:BX,0),1),"")</f>
        <v/>
      </c>
      <c r="AF19" s="178" t="str">
        <f ca="1">IFERROR(INDEX(INDIRECT("'FY22 QoS'!"&amp;AF$1&amp;":"&amp;AF$1),MATCH($B19&amp;$C19&amp;$D19,'FY22 QoS'!BY:BY,0),1),"")</f>
        <v/>
      </c>
      <c r="AG19" s="178" t="str">
        <f ca="1">IFERROR(INDEX(INDIRECT("'FY22 QoS'!"&amp;AG$1&amp;":"&amp;AG$1),MATCH($B19&amp;$C19&amp;$D19,'FY22 QoS'!BZ:BZ,0),1),"")</f>
        <v/>
      </c>
      <c r="AH19" s="178" t="str">
        <f ca="1">IFERROR(INDEX(INDIRECT("'FY22 QoS'!"&amp;AH$1&amp;":"&amp;AH$1),MATCH($B19&amp;$C19&amp;$D19,'FY22 QoS'!CA:CA,0),1),"")</f>
        <v/>
      </c>
      <c r="AI19" s="178" t="str">
        <f ca="1">IFERROR(INDEX(INDIRECT("'FY22 QoS'!"&amp;AI$1&amp;":"&amp;AI$1),MATCH($B19&amp;$C19&amp;$D19,'FY22 QoS'!CB:CB,0),1),"")</f>
        <v/>
      </c>
      <c r="AJ19" s="178" t="str">
        <f ca="1">IFERROR(INDEX(INDIRECT("'FY22 QoS'!"&amp;AJ$1&amp;":"&amp;AJ$1),MATCH($B19&amp;$C19&amp;$D19,'FY22 QoS'!CC:CC,0),1),"")</f>
        <v/>
      </c>
      <c r="AL19" s="186" t="str">
        <f ca="1">IFERROR(INDEX(INDIRECT("'FY22 QoS'!"&amp;AL$1&amp;":"&amp;AL$1),MATCH($B19&amp;$C19&amp;$D19,'FY22 QoS'!BU:BU,0),1),"")</f>
        <v/>
      </c>
      <c r="AM19" s="186" t="str">
        <f ca="1">IFERROR(INDEX(INDIRECT("'FY22 QoS'!"&amp;AM$1&amp;":"&amp;AM$1),MATCH($B19&amp;$C19&amp;$D19,'FY22 QoS'!BV:BV,0),1),"")</f>
        <v/>
      </c>
      <c r="AN19" s="186" t="str">
        <f ca="1">IFERROR(INDEX(INDIRECT("'FY22 QoS'!"&amp;AN$1&amp;":"&amp;AN$1),MATCH($B19&amp;$C19&amp;$D19,'FY22 QoS'!BW:BW,0),1),"")</f>
        <v/>
      </c>
      <c r="AO19" s="186" t="str">
        <f ca="1">IFERROR(INDEX(INDIRECT("'FY22 QoS'!"&amp;AO$1&amp;":"&amp;AO$1),MATCH($B19&amp;$C19&amp;$D19,'FY22 QoS'!BX:BX,0),1),"")</f>
        <v/>
      </c>
      <c r="AP19" s="186" t="str">
        <f ca="1">IFERROR(INDEX(INDIRECT("'FY22 QoS'!"&amp;AP$1&amp;":"&amp;AP$1),MATCH($B19&amp;$C19&amp;$D19,'FY22 QoS'!BY:BY,0),1),"")</f>
        <v/>
      </c>
      <c r="AQ19" s="186" t="str">
        <f ca="1">IFERROR(INDEX(INDIRECT("'FY22 QoS'!"&amp;AQ$1&amp;":"&amp;AQ$1),MATCH($B19&amp;$C19&amp;$D19,'FY22 QoS'!BZ:BZ,0),1),"")</f>
        <v/>
      </c>
      <c r="AR19" s="186" t="str">
        <f ca="1">IFERROR(INDEX(INDIRECT("'FY22 QoS'!"&amp;AR$1&amp;":"&amp;AR$1),MATCH($B19&amp;$C19&amp;$D19,'FY22 QoS'!CA:CA,0),1),"")</f>
        <v/>
      </c>
      <c r="AS19" s="186" t="str">
        <f ca="1">IFERROR(INDEX(INDIRECT("'FY22 QoS'!"&amp;AS$1&amp;":"&amp;AS$1),MATCH($B19&amp;$C19&amp;$D19,'FY22 QoS'!CB:CB,0),1),"")</f>
        <v/>
      </c>
      <c r="AT19" s="186" t="str">
        <f ca="1">IFERROR(INDEX(INDIRECT("'FY22 QoS'!"&amp;AT$1&amp;":"&amp;AT$1),MATCH($B19&amp;$C19&amp;$D19,'FY22 QoS'!CC:CC,0),1),"")</f>
        <v/>
      </c>
      <c r="AX19" s="167" t="s">
        <v>168</v>
      </c>
      <c r="AY19" s="178">
        <f t="shared" si="0"/>
        <v>0</v>
      </c>
      <c r="AZ19" s="178">
        <f t="shared" si="1"/>
        <v>0</v>
      </c>
      <c r="BA19" s="178">
        <f t="shared" si="2"/>
        <v>0</v>
      </c>
      <c r="BB19" s="178">
        <f t="shared" si="3"/>
        <v>0</v>
      </c>
      <c r="BC19" s="178">
        <f t="shared" si="4"/>
        <v>0</v>
      </c>
      <c r="BD19" s="178">
        <f t="shared" si="5"/>
        <v>0</v>
      </c>
      <c r="BE19" s="178">
        <f t="shared" si="6"/>
        <v>0</v>
      </c>
      <c r="BF19" s="178">
        <f t="shared" si="7"/>
        <v>0</v>
      </c>
      <c r="BG19" s="178">
        <f t="shared" si="8"/>
        <v>0</v>
      </c>
    </row>
    <row r="20" spans="2:59" s="167" customFormat="1" outlineLevel="1" x14ac:dyDescent="0.25">
      <c r="B20" s="167" t="s">
        <v>29</v>
      </c>
      <c r="C20" s="167">
        <v>14</v>
      </c>
      <c r="D20" s="167" t="str">
        <f t="shared" si="9"/>
        <v>Corporate</v>
      </c>
      <c r="E20" s="167" t="str">
        <f>IFERROR(INDEX('FY22 QoS'!$BB:$BB,MATCH($B20&amp;$C20&amp;$D20,'FY22 QoS'!BR:BR,0),1),"")</f>
        <v/>
      </c>
      <c r="F20" s="167" t="str">
        <f>IFERROR(INDEX('FY22 QoS'!$BB:$BB,MATCH($B20&amp;$C20&amp;$D20,'FY22 QoS'!BS:BS,0),1),"")</f>
        <v/>
      </c>
      <c r="G20" s="167" t="str">
        <f>IFERROR(INDEX('FY22 QoS'!$BB:$BB,MATCH($B20&amp;$C20&amp;$D20,'FY22 QoS'!BT:BT,0),1),"")</f>
        <v/>
      </c>
      <c r="H20" s="167" t="str">
        <f>IFERROR(INDEX('FY22 QoS'!$BB:$BB,MATCH($B20&amp;$C20&amp;$D20,'FY22 QoS'!BU:BU,0),1),"")</f>
        <v/>
      </c>
      <c r="I20" s="181" t="str">
        <f>IFERROR(INDEX('FY22 QoS'!$BB:$BB,MATCH($B20&amp;$C20&amp;$D20,'FY22 QoS'!BV:BV,0),1),"")</f>
        <v/>
      </c>
      <c r="J20" s="181" t="str">
        <f>IFERROR(INDEX('FY22 QoS'!$BB:$BB,MATCH($B20&amp;$C20&amp;$D20,'FY22 QoS'!BW:BW,0),1),"")</f>
        <v/>
      </c>
      <c r="K20" s="181" t="str">
        <f>IFERROR(INDEX('FY22 QoS'!$BB:$BB,MATCH($B20&amp;$C20&amp;$D20,'FY22 QoS'!BX:BX,0),1),"")</f>
        <v/>
      </c>
      <c r="L20" s="181" t="str">
        <f>IFERROR(INDEX('FY22 QoS'!$BB:$BB,MATCH($B20&amp;$C20&amp;$D20,'FY22 QoS'!BY:BY,0),1),"")</f>
        <v/>
      </c>
      <c r="M20" s="181" t="str">
        <f>IFERROR(INDEX('FY22 QoS'!$BB:$BB,MATCH($B20&amp;$C20&amp;$D20,'FY22 QoS'!BZ:BZ,0),1),"")</f>
        <v/>
      </c>
      <c r="N20" s="181" t="str">
        <f>IFERROR(INDEX('FY22 QoS'!$BB:$BB,MATCH($B20&amp;$C20&amp;$D20,'FY22 QoS'!CA:CA,0),1),"")</f>
        <v/>
      </c>
      <c r="O20" s="181" t="str">
        <f>IFERROR(INDEX('FY22 QoS'!$BB:$BB,MATCH($B20&amp;$C20&amp;$D20,'FY22 QoS'!CB:CB,0),1),"")</f>
        <v/>
      </c>
      <c r="P20" s="181" t="str">
        <f>IFERROR(INDEX('FY22 QoS'!$BB:$BB,MATCH($B20&amp;$C20&amp;$D20,'FY22 QoS'!CC:CC,0),1),"")</f>
        <v/>
      </c>
      <c r="R20" s="178" t="str">
        <f ca="1">IFERROR(INDEX(INDIRECT("'FY22 QoS'!"&amp;R$1&amp;":"&amp;R$1),MATCH($B20&amp;$C20&amp;$D20,'FY22 QoS'!BU:BU,0),1),"")</f>
        <v/>
      </c>
      <c r="S20" s="178" t="str">
        <f ca="1">IFERROR(INDEX(INDIRECT("'FY22 QoS'!"&amp;S$1&amp;":"&amp;S$1),MATCH($B20&amp;$C20&amp;$D20,'FY22 QoS'!BV:BV,0),1),"")</f>
        <v/>
      </c>
      <c r="T20" s="178" t="str">
        <f ca="1">IFERROR(INDEX(INDIRECT("'FY22 QoS'!"&amp;T$1&amp;":"&amp;T$1),MATCH($B20&amp;$C20&amp;$D20,'FY22 QoS'!BW:BW,0),1),"")</f>
        <v/>
      </c>
      <c r="U20" s="178" t="str">
        <f ca="1">IFERROR(INDEX(INDIRECT("'FY22 QoS'!"&amp;U$1&amp;":"&amp;U$1),MATCH($B20&amp;$C20&amp;$D20,'FY22 QoS'!BX:BX,0),1),"")</f>
        <v/>
      </c>
      <c r="V20" s="178" t="str">
        <f ca="1">IFERROR(INDEX(INDIRECT("'FY22 QoS'!"&amp;V$1&amp;":"&amp;V$1),MATCH($B20&amp;$C20&amp;$D20,'FY22 QoS'!BY:BY,0),1),"")</f>
        <v/>
      </c>
      <c r="W20" s="178" t="str">
        <f ca="1">IFERROR(INDEX(INDIRECT("'FY22 QoS'!"&amp;W$1&amp;":"&amp;W$1),MATCH($B20&amp;$C20&amp;$D20,'FY22 QoS'!BZ:BZ,0),1),"")</f>
        <v/>
      </c>
      <c r="X20" s="178" t="str">
        <f ca="1">IFERROR(INDEX(INDIRECT("'FY22 QoS'!"&amp;X$1&amp;":"&amp;X$1),MATCH($B20&amp;$C20&amp;$D20,'FY22 QoS'!CA:CA,0),1),"")</f>
        <v/>
      </c>
      <c r="Y20" s="178" t="str">
        <f ca="1">IFERROR(INDEX(INDIRECT("'FY22 QoS'!"&amp;Y$1&amp;":"&amp;Y$1),MATCH($B20&amp;$C20&amp;$D20,'FY22 QoS'!CB:CB,0),1),"")</f>
        <v/>
      </c>
      <c r="Z20" s="178" t="str">
        <f ca="1">IFERROR(INDEX(INDIRECT("'FY22 QoS'!"&amp;Z$1&amp;":"&amp;Z$1),MATCH($B20&amp;$C20&amp;$D20,'FY22 QoS'!CC:CC,0),1),"")</f>
        <v/>
      </c>
      <c r="AB20" s="178" t="str">
        <f ca="1">IFERROR(INDEX(INDIRECT("'FY22 QoS'!"&amp;AB$1&amp;":"&amp;AB$1),MATCH($B20&amp;$C20&amp;$D20,'FY22 QoS'!BU:BU,0),1),"")</f>
        <v/>
      </c>
      <c r="AC20" s="178" t="str">
        <f ca="1">IFERROR(INDEX(INDIRECT("'FY22 QoS'!"&amp;AC$1&amp;":"&amp;AC$1),MATCH($B20&amp;$C20&amp;$D20,'FY22 QoS'!BV:BV,0),1),"")</f>
        <v/>
      </c>
      <c r="AD20" s="178" t="str">
        <f ca="1">IFERROR(INDEX(INDIRECT("'FY22 QoS'!"&amp;AD$1&amp;":"&amp;AD$1),MATCH($B20&amp;$C20&amp;$D20,'FY22 QoS'!BW:BW,0),1),"")</f>
        <v/>
      </c>
      <c r="AE20" s="178" t="str">
        <f ca="1">IFERROR(INDEX(INDIRECT("'FY22 QoS'!"&amp;AE$1&amp;":"&amp;AE$1),MATCH($B20&amp;$C20&amp;$D20,'FY22 QoS'!BX:BX,0),1),"")</f>
        <v/>
      </c>
      <c r="AF20" s="178" t="str">
        <f ca="1">IFERROR(INDEX(INDIRECT("'FY22 QoS'!"&amp;AF$1&amp;":"&amp;AF$1),MATCH($B20&amp;$C20&amp;$D20,'FY22 QoS'!BY:BY,0),1),"")</f>
        <v/>
      </c>
      <c r="AG20" s="178" t="str">
        <f ca="1">IFERROR(INDEX(INDIRECT("'FY22 QoS'!"&amp;AG$1&amp;":"&amp;AG$1),MATCH($B20&amp;$C20&amp;$D20,'FY22 QoS'!BZ:BZ,0),1),"")</f>
        <v/>
      </c>
      <c r="AH20" s="178" t="str">
        <f ca="1">IFERROR(INDEX(INDIRECT("'FY22 QoS'!"&amp;AH$1&amp;":"&amp;AH$1),MATCH($B20&amp;$C20&amp;$D20,'FY22 QoS'!CA:CA,0),1),"")</f>
        <v/>
      </c>
      <c r="AI20" s="178" t="str">
        <f ca="1">IFERROR(INDEX(INDIRECT("'FY22 QoS'!"&amp;AI$1&amp;":"&amp;AI$1),MATCH($B20&amp;$C20&amp;$D20,'FY22 QoS'!CB:CB,0),1),"")</f>
        <v/>
      </c>
      <c r="AJ20" s="178" t="str">
        <f ca="1">IFERROR(INDEX(INDIRECT("'FY22 QoS'!"&amp;AJ$1&amp;":"&amp;AJ$1),MATCH($B20&amp;$C20&amp;$D20,'FY22 QoS'!CC:CC,0),1),"")</f>
        <v/>
      </c>
      <c r="AL20" s="186" t="str">
        <f ca="1">IFERROR(INDEX(INDIRECT("'FY22 QoS'!"&amp;AL$1&amp;":"&amp;AL$1),MATCH($B20&amp;$C20&amp;$D20,'FY22 QoS'!BU:BU,0),1),"")</f>
        <v/>
      </c>
      <c r="AM20" s="186" t="str">
        <f ca="1">IFERROR(INDEX(INDIRECT("'FY22 QoS'!"&amp;AM$1&amp;":"&amp;AM$1),MATCH($B20&amp;$C20&amp;$D20,'FY22 QoS'!BV:BV,0),1),"")</f>
        <v/>
      </c>
      <c r="AN20" s="186" t="str">
        <f ca="1">IFERROR(INDEX(INDIRECT("'FY22 QoS'!"&amp;AN$1&amp;":"&amp;AN$1),MATCH($B20&amp;$C20&amp;$D20,'FY22 QoS'!BW:BW,0),1),"")</f>
        <v/>
      </c>
      <c r="AO20" s="186" t="str">
        <f ca="1">IFERROR(INDEX(INDIRECT("'FY22 QoS'!"&amp;AO$1&amp;":"&amp;AO$1),MATCH($B20&amp;$C20&amp;$D20,'FY22 QoS'!BX:BX,0),1),"")</f>
        <v/>
      </c>
      <c r="AP20" s="186" t="str">
        <f ca="1">IFERROR(INDEX(INDIRECT("'FY22 QoS'!"&amp;AP$1&amp;":"&amp;AP$1),MATCH($B20&amp;$C20&amp;$D20,'FY22 QoS'!BY:BY,0),1),"")</f>
        <v/>
      </c>
      <c r="AQ20" s="186" t="str">
        <f ca="1">IFERROR(INDEX(INDIRECT("'FY22 QoS'!"&amp;AQ$1&amp;":"&amp;AQ$1),MATCH($B20&amp;$C20&amp;$D20,'FY22 QoS'!BZ:BZ,0),1),"")</f>
        <v/>
      </c>
      <c r="AR20" s="186" t="str">
        <f ca="1">IFERROR(INDEX(INDIRECT("'FY22 QoS'!"&amp;AR$1&amp;":"&amp;AR$1),MATCH($B20&amp;$C20&amp;$D20,'FY22 QoS'!CA:CA,0),1),"")</f>
        <v/>
      </c>
      <c r="AS20" s="186" t="str">
        <f ca="1">IFERROR(INDEX(INDIRECT("'FY22 QoS'!"&amp;AS$1&amp;":"&amp;AS$1),MATCH($B20&amp;$C20&amp;$D20,'FY22 QoS'!CB:CB,0),1),"")</f>
        <v/>
      </c>
      <c r="AT20" s="186" t="str">
        <f ca="1">IFERROR(INDEX(INDIRECT("'FY22 QoS'!"&amp;AT$1&amp;":"&amp;AT$1),MATCH($B20&amp;$C20&amp;$D20,'FY22 QoS'!CC:CC,0),1),"")</f>
        <v/>
      </c>
      <c r="AX20" s="167" t="s">
        <v>165</v>
      </c>
      <c r="AY20" s="178">
        <f t="shared" si="0"/>
        <v>0</v>
      </c>
      <c r="AZ20" s="178">
        <f t="shared" si="1"/>
        <v>0</v>
      </c>
      <c r="BA20" s="178">
        <f t="shared" si="2"/>
        <v>0</v>
      </c>
      <c r="BB20" s="178">
        <f t="shared" si="3"/>
        <v>0</v>
      </c>
      <c r="BC20" s="178">
        <f t="shared" si="4"/>
        <v>0</v>
      </c>
      <c r="BD20" s="178">
        <f t="shared" si="5"/>
        <v>0</v>
      </c>
      <c r="BE20" s="178">
        <f t="shared" si="6"/>
        <v>0</v>
      </c>
      <c r="BF20" s="178">
        <f t="shared" si="7"/>
        <v>0</v>
      </c>
      <c r="BG20" s="178">
        <f t="shared" si="8"/>
        <v>0</v>
      </c>
    </row>
    <row r="21" spans="2:59" s="167" customFormat="1" x14ac:dyDescent="0.25">
      <c r="B21" s="182"/>
      <c r="C21" s="182"/>
      <c r="D21" s="182"/>
      <c r="E21" s="182"/>
      <c r="F21" s="182"/>
      <c r="G21" s="182"/>
      <c r="H21" s="182"/>
      <c r="I21" s="184"/>
      <c r="J21" s="184"/>
      <c r="K21" s="184"/>
      <c r="L21" s="184"/>
      <c r="M21" s="184"/>
      <c r="N21" s="184"/>
      <c r="O21" s="184"/>
      <c r="P21" s="184"/>
      <c r="R21" s="183"/>
      <c r="S21" s="183"/>
      <c r="T21" s="183"/>
      <c r="U21" s="183"/>
      <c r="V21" s="183"/>
      <c r="W21" s="183"/>
      <c r="X21" s="183"/>
      <c r="Y21" s="183"/>
      <c r="Z21" s="183"/>
      <c r="AB21" s="183"/>
      <c r="AC21" s="183"/>
      <c r="AD21" s="183"/>
      <c r="AE21" s="183"/>
      <c r="AF21" s="183"/>
      <c r="AG21" s="183"/>
      <c r="AH21" s="183"/>
      <c r="AI21" s="183"/>
      <c r="AJ21" s="183"/>
      <c r="AL21" s="187"/>
      <c r="AM21" s="187"/>
      <c r="AN21" s="187"/>
      <c r="AO21" s="187"/>
      <c r="AP21" s="187"/>
      <c r="AQ21" s="187"/>
      <c r="AR21" s="187"/>
      <c r="AS21" s="187"/>
      <c r="AT21" s="187"/>
      <c r="AX21" s="167" t="s">
        <v>161</v>
      </c>
      <c r="AY21" s="178">
        <f t="shared" si="0"/>
        <v>0</v>
      </c>
      <c r="AZ21" s="178">
        <f t="shared" si="1"/>
        <v>0</v>
      </c>
      <c r="BA21" s="178">
        <f t="shared" si="2"/>
        <v>0</v>
      </c>
      <c r="BB21" s="178">
        <f t="shared" si="3"/>
        <v>0</v>
      </c>
      <c r="BC21" s="178">
        <f t="shared" si="4"/>
        <v>0</v>
      </c>
      <c r="BD21" s="178">
        <f t="shared" si="5"/>
        <v>0</v>
      </c>
      <c r="BE21" s="178">
        <f t="shared" si="6"/>
        <v>0</v>
      </c>
      <c r="BF21" s="178">
        <f t="shared" si="7"/>
        <v>0</v>
      </c>
      <c r="BG21" s="178">
        <f t="shared" si="8"/>
        <v>0</v>
      </c>
    </row>
    <row r="22" spans="2:59" s="167" customFormat="1" x14ac:dyDescent="0.25">
      <c r="B22" s="167" t="s">
        <v>28</v>
      </c>
      <c r="C22" s="167">
        <v>1</v>
      </c>
      <c r="D22" s="167" t="str">
        <f>$B$3</f>
        <v>Corporate</v>
      </c>
      <c r="E22" s="167" t="str">
        <f>IFERROR(INDEX('FY22 QoS'!$BB:$BB,MATCH($B22&amp;$C22&amp;$D22,'FY22 QoS'!BR:BR,0),1),"")</f>
        <v>Taylor Tharrington</v>
      </c>
      <c r="F22" s="167" t="str">
        <f>IFERROR(INDEX('FY22 QoS'!$BB:$BB,MATCH($B22&amp;$C22&amp;$D22,'FY22 QoS'!BS:BS,0),1),"")</f>
        <v>Taylor Tharrington</v>
      </c>
      <c r="G22" s="167" t="str">
        <f>IFERROR(INDEX('FY22 QoS'!$BB:$BB,MATCH($B22&amp;$C22&amp;$D22,'FY22 QoS'!BT:BT,0),1),"")</f>
        <v>Mackenzie Smith</v>
      </c>
      <c r="H22" s="167" t="str">
        <f>IFERROR(INDEX('FY22 QoS'!$BB:$BB,MATCH($B22&amp;$C22&amp;$D22,'FY22 QoS'!BU:BU,0),1),"")</f>
        <v>Mackenzie Smith</v>
      </c>
      <c r="I22" s="181" t="str">
        <f>IFERROR(INDEX('FY22 QoS'!$BB:$BB,MATCH($B22&amp;$C22&amp;$D22,'FY22 QoS'!BV:BV,0),1),"")</f>
        <v>Mackenzie Smith</v>
      </c>
      <c r="J22" s="181" t="str">
        <f>IFERROR(INDEX('FY22 QoS'!$BB:$BB,MATCH($B22&amp;$C22&amp;$D22,'FY22 QoS'!BW:BW,0),1),"")</f>
        <v>Mackenzie Smith</v>
      </c>
      <c r="K22" s="181" t="str">
        <f>IFERROR(INDEX('FY22 QoS'!$BB:$BB,MATCH($B22&amp;$C22&amp;$D22,'FY22 QoS'!BX:BX,0),1),"")</f>
        <v>Mackenzie Smith</v>
      </c>
      <c r="L22" s="181" t="str">
        <f>IFERROR(INDEX('FY22 QoS'!$BB:$BB,MATCH($B22&amp;$C22&amp;$D22,'FY22 QoS'!BY:BY,0),1),"")</f>
        <v>Mackenzie Smith</v>
      </c>
      <c r="M22" s="181" t="str">
        <f>IFERROR(INDEX('FY22 QoS'!$BB:$BB,MATCH($B22&amp;$C22&amp;$D22,'FY22 QoS'!BZ:BZ,0),1),"")</f>
        <v>Mackenzie Smith</v>
      </c>
      <c r="N22" s="181" t="str">
        <f>IFERROR(INDEX('FY22 QoS'!$BB:$BB,MATCH($B22&amp;$C22&amp;$D22,'FY22 QoS'!CA:CA,0),1),"")</f>
        <v>Mackenzie Smith</v>
      </c>
      <c r="O22" s="181" t="str">
        <f>IFERROR(INDEX('FY22 QoS'!$BB:$BB,MATCH($B22&amp;$C22&amp;$D22,'FY22 QoS'!CB:CB,0),1),"")</f>
        <v>Mackenzie Smith</v>
      </c>
      <c r="P22" s="181" t="str">
        <f>IFERROR(INDEX('FY22 QoS'!$BB:$BB,MATCH($B22&amp;$C22&amp;$D22,'FY22 QoS'!CC:CC,0),1),"")</f>
        <v>Mackenzie Smith</v>
      </c>
      <c r="R22" s="178">
        <f ca="1">IFERROR(INDEX(INDIRECT("'FY22 QoS'!"&amp;R$1&amp;":"&amp;R$1),MATCH($B22&amp;$C22&amp;$D22,'FY22 QoS'!BU:BU,0),1),"")</f>
        <v>1</v>
      </c>
      <c r="S22" s="178">
        <f ca="1">IFERROR(INDEX(INDIRECT("'FY22 QoS'!"&amp;S$1&amp;":"&amp;S$1),MATCH($B22&amp;$C22&amp;$D22,'FY22 QoS'!BV:BV,0),1),"")</f>
        <v>1</v>
      </c>
      <c r="T22" s="178">
        <f ca="1">IFERROR(INDEX(INDIRECT("'FY22 QoS'!"&amp;T$1&amp;":"&amp;T$1),MATCH($B22&amp;$C22&amp;$D22,'FY22 QoS'!BW:BW,0),1),"")</f>
        <v>1</v>
      </c>
      <c r="U22" s="178">
        <f ca="1">IFERROR(INDEX(INDIRECT("'FY22 QoS'!"&amp;U$1&amp;":"&amp;U$1),MATCH($B22&amp;$C22&amp;$D22,'FY22 QoS'!BX:BX,0),1),"")</f>
        <v>1</v>
      </c>
      <c r="V22" s="178">
        <f ca="1">IFERROR(INDEX(INDIRECT("'FY22 QoS'!"&amp;V$1&amp;":"&amp;V$1),MATCH($B22&amp;$C22&amp;$D22,'FY22 QoS'!BY:BY,0),1),"")</f>
        <v>1</v>
      </c>
      <c r="W22" s="178">
        <f ca="1">IFERROR(INDEX(INDIRECT("'FY22 QoS'!"&amp;W$1&amp;":"&amp;W$1),MATCH($B22&amp;$C22&amp;$D22,'FY22 QoS'!BZ:BZ,0),1),"")</f>
        <v>1</v>
      </c>
      <c r="X22" s="178">
        <f ca="1">IFERROR(INDEX(INDIRECT("'FY22 QoS'!"&amp;X$1&amp;":"&amp;X$1),MATCH($B22&amp;$C22&amp;$D22,'FY22 QoS'!CA:CA,0),1),"")</f>
        <v>1</v>
      </c>
      <c r="Y22" s="178">
        <f ca="1">IFERROR(INDEX(INDIRECT("'FY22 QoS'!"&amp;Y$1&amp;":"&amp;Y$1),MATCH($B22&amp;$C22&amp;$D22,'FY22 QoS'!CB:CB,0),1),"")</f>
        <v>1</v>
      </c>
      <c r="Z22" s="178">
        <f ca="1">IFERROR(INDEX(INDIRECT("'FY22 QoS'!"&amp;Z$1&amp;":"&amp;Z$1),MATCH($B22&amp;$C22&amp;$D22,'FY22 QoS'!CC:CC,0),1),"")</f>
        <v>1</v>
      </c>
      <c r="AB22" s="178">
        <f ca="1">IFERROR(INDEX(INDIRECT("'FY22 QoS'!"&amp;AB$1&amp;":"&amp;AB$1),MATCH($B22&amp;$C22&amp;$D22,'FY22 QoS'!BU:BU,0),1),"")</f>
        <v>1</v>
      </c>
      <c r="AC22" s="178">
        <f ca="1">IFERROR(INDEX(INDIRECT("'FY22 QoS'!"&amp;AC$1&amp;":"&amp;AC$1),MATCH($B22&amp;$C22&amp;$D22,'FY22 QoS'!BV:BV,0),1),"")</f>
        <v>1</v>
      </c>
      <c r="AD22" s="178">
        <f ca="1">IFERROR(INDEX(INDIRECT("'FY22 QoS'!"&amp;AD$1&amp;":"&amp;AD$1),MATCH($B22&amp;$C22&amp;$D22,'FY22 QoS'!BW:BW,0),1),"")</f>
        <v>1</v>
      </c>
      <c r="AE22" s="178">
        <f ca="1">IFERROR(INDEX(INDIRECT("'FY22 QoS'!"&amp;AE$1&amp;":"&amp;AE$1),MATCH($B22&amp;$C22&amp;$D22,'FY22 QoS'!BX:BX,0),1),"")</f>
        <v>1</v>
      </c>
      <c r="AF22" s="178">
        <f ca="1">IFERROR(INDEX(INDIRECT("'FY22 QoS'!"&amp;AF$1&amp;":"&amp;AF$1),MATCH($B22&amp;$C22&amp;$D22,'FY22 QoS'!BY:BY,0),1),"")</f>
        <v>1</v>
      </c>
      <c r="AG22" s="178">
        <f ca="1">IFERROR(INDEX(INDIRECT("'FY22 QoS'!"&amp;AG$1&amp;":"&amp;AG$1),MATCH($B22&amp;$C22&amp;$D22,'FY22 QoS'!BZ:BZ,0),1),"")</f>
        <v>1</v>
      </c>
      <c r="AH22" s="178">
        <f ca="1">IFERROR(INDEX(INDIRECT("'FY22 QoS'!"&amp;AH$1&amp;":"&amp;AH$1),MATCH($B22&amp;$C22&amp;$D22,'FY22 QoS'!CA:CA,0),1),"")</f>
        <v>1</v>
      </c>
      <c r="AI22" s="178">
        <f ca="1">IFERROR(INDEX(INDIRECT("'FY22 QoS'!"&amp;AI$1&amp;":"&amp;AI$1),MATCH($B22&amp;$C22&amp;$D22,'FY22 QoS'!CB:CB,0),1),"")</f>
        <v>1</v>
      </c>
      <c r="AJ22" s="178">
        <f ca="1">IFERROR(INDEX(INDIRECT("'FY22 QoS'!"&amp;AJ$1&amp;":"&amp;AJ$1),MATCH($B22&amp;$C22&amp;$D22,'FY22 QoS'!CC:CC,0),1),"")</f>
        <v>1</v>
      </c>
      <c r="AL22" s="186">
        <f ca="1">IFERROR(INDEX(INDIRECT("'FY22 QoS'!"&amp;AL$1&amp;":"&amp;AL$1),MATCH($B22&amp;$C22&amp;$D22,'FY22 QoS'!BU:BU,0),1),"")</f>
        <v>45833.333333333336</v>
      </c>
      <c r="AM22" s="186">
        <f ca="1">IFERROR(INDEX(INDIRECT("'FY22 QoS'!"&amp;AM$1&amp;":"&amp;AM$1),MATCH($B22&amp;$C22&amp;$D22,'FY22 QoS'!BV:BV,0),1),"")</f>
        <v>45833.333333333336</v>
      </c>
      <c r="AN22" s="186">
        <f ca="1">IFERROR(INDEX(INDIRECT("'FY22 QoS'!"&amp;AN$1&amp;":"&amp;AN$1),MATCH($B22&amp;$C22&amp;$D22,'FY22 QoS'!BW:BW,0),1),"")</f>
        <v>45833.333333333336</v>
      </c>
      <c r="AO22" s="186">
        <f ca="1">IFERROR(INDEX(INDIRECT("'FY22 QoS'!"&amp;AO$1&amp;":"&amp;AO$1),MATCH($B22&amp;$C22&amp;$D22,'FY22 QoS'!BX:BX,0),1),"")</f>
        <v>45833.333333333336</v>
      </c>
      <c r="AP22" s="186">
        <f ca="1">IFERROR(INDEX(INDIRECT("'FY22 QoS'!"&amp;AP$1&amp;":"&amp;AP$1),MATCH($B22&amp;$C22&amp;$D22,'FY22 QoS'!BY:BY,0),1),"")</f>
        <v>45833.333333333336</v>
      </c>
      <c r="AQ22" s="186">
        <f ca="1">IFERROR(INDEX(INDIRECT("'FY22 QoS'!"&amp;AQ$1&amp;":"&amp;AQ$1),MATCH($B22&amp;$C22&amp;$D22,'FY22 QoS'!BZ:BZ,0),1),"")</f>
        <v>45833.333333333336</v>
      </c>
      <c r="AR22" s="186">
        <f ca="1">IFERROR(INDEX(INDIRECT("'FY22 QoS'!"&amp;AR$1&amp;":"&amp;AR$1),MATCH($B22&amp;$C22&amp;$D22,'FY22 QoS'!CA:CA,0),1),"")</f>
        <v>45833.333333333336</v>
      </c>
      <c r="AS22" s="186">
        <f ca="1">IFERROR(INDEX(INDIRECT("'FY22 QoS'!"&amp;AS$1&amp;":"&amp;AS$1),MATCH($B22&amp;$C22&amp;$D22,'FY22 QoS'!CB:CB,0),1),"")</f>
        <v>45833.333333333336</v>
      </c>
      <c r="AT22" s="186">
        <f ca="1">IFERROR(INDEX(INDIRECT("'FY22 QoS'!"&amp;AT$1&amp;":"&amp;AT$1),MATCH($B22&amp;$C22&amp;$D22,'FY22 QoS'!CC:CC,0),1),"")</f>
        <v>45833.333333333336</v>
      </c>
      <c r="AX22" s="167" t="s">
        <v>159</v>
      </c>
      <c r="AY22" s="178">
        <f t="shared" si="0"/>
        <v>0</v>
      </c>
      <c r="AZ22" s="178">
        <f t="shared" si="1"/>
        <v>0</v>
      </c>
      <c r="BA22" s="178">
        <f t="shared" si="2"/>
        <v>0</v>
      </c>
      <c r="BB22" s="178">
        <f t="shared" si="3"/>
        <v>0</v>
      </c>
      <c r="BC22" s="178">
        <f t="shared" si="4"/>
        <v>0</v>
      </c>
      <c r="BD22" s="178">
        <f t="shared" si="5"/>
        <v>0</v>
      </c>
      <c r="BE22" s="178">
        <f t="shared" si="6"/>
        <v>0</v>
      </c>
      <c r="BF22" s="178">
        <f t="shared" si="7"/>
        <v>0</v>
      </c>
      <c r="BG22" s="178">
        <f t="shared" si="8"/>
        <v>0</v>
      </c>
    </row>
    <row r="23" spans="2:59" s="167" customFormat="1" x14ac:dyDescent="0.25">
      <c r="B23" s="167" t="s">
        <v>28</v>
      </c>
      <c r="C23" s="167">
        <v>2</v>
      </c>
      <c r="D23" s="167" t="str">
        <f t="shared" ref="D23:D35" si="10">$B$3</f>
        <v>Corporate</v>
      </c>
      <c r="E23" s="167" t="str">
        <f>IFERROR(INDEX('FY22 QoS'!$BB:$BB,MATCH($B23&amp;$C23&amp;$D23,'FY22 QoS'!BR:BR,0),1),"")</f>
        <v>Sam Turner</v>
      </c>
      <c r="F23" s="167" t="str">
        <f>IFERROR(INDEX('FY22 QoS'!$BB:$BB,MATCH($B23&amp;$C23&amp;$D23,'FY22 QoS'!BS:BS,0),1),"")</f>
        <v>Sam Turner</v>
      </c>
      <c r="G23" s="167" t="str">
        <f>IFERROR(INDEX('FY22 QoS'!$BB:$BB,MATCH($B23&amp;$C23&amp;$D23,'FY22 QoS'!BT:BT,0),1),"")</f>
        <v>Taylor Tharrington</v>
      </c>
      <c r="H23" s="167" t="str">
        <f>IFERROR(INDEX('FY22 QoS'!$BB:$BB,MATCH($B23&amp;$C23&amp;$D23,'FY22 QoS'!BU:BU,0),1),"")</f>
        <v>Taylor Tharrington</v>
      </c>
      <c r="I23" s="181" t="str">
        <f>IFERROR(INDEX('FY22 QoS'!$BB:$BB,MATCH($B23&amp;$C23&amp;$D23,'FY22 QoS'!BV:BV,0),1),"")</f>
        <v>Brian Coules</v>
      </c>
      <c r="J23" s="181" t="str">
        <f>IFERROR(INDEX('FY22 QoS'!$BB:$BB,MATCH($B23&amp;$C23&amp;$D23,'FY22 QoS'!BW:BW,0),1),"")</f>
        <v>Brian Coules</v>
      </c>
      <c r="K23" s="181" t="str">
        <f>IFERROR(INDEX('FY22 QoS'!$BB:$BB,MATCH($B23&amp;$C23&amp;$D23,'FY22 QoS'!BX:BX,0),1),"")</f>
        <v>Brian Coules</v>
      </c>
      <c r="L23" s="181" t="str">
        <f>IFERROR(INDEX('FY22 QoS'!$BB:$BB,MATCH($B23&amp;$C23&amp;$D23,'FY22 QoS'!BY:BY,0),1),"")</f>
        <v>Brian Coules</v>
      </c>
      <c r="M23" s="181" t="str">
        <f>IFERROR(INDEX('FY22 QoS'!$BB:$BB,MATCH($B23&amp;$C23&amp;$D23,'FY22 QoS'!BZ:BZ,0),1),"")</f>
        <v>Brian Coules</v>
      </c>
      <c r="N23" s="181" t="str">
        <f>IFERROR(INDEX('FY22 QoS'!$BB:$BB,MATCH($B23&amp;$C23&amp;$D23,'FY22 QoS'!CA:CA,0),1),"")</f>
        <v>Brian Coules</v>
      </c>
      <c r="O23" s="181" t="str">
        <f>IFERROR(INDEX('FY22 QoS'!$BB:$BB,MATCH($B23&amp;$C23&amp;$D23,'FY22 QoS'!CB:CB,0),1),"")</f>
        <v>Brian Coules</v>
      </c>
      <c r="P23" s="181" t="str">
        <f>IFERROR(INDEX('FY22 QoS'!$BB:$BB,MATCH($B23&amp;$C23&amp;$D23,'FY22 QoS'!CC:CC,0),1),"")</f>
        <v>Brian Coules</v>
      </c>
      <c r="R23" s="178">
        <f ca="1">IFERROR(INDEX(INDIRECT("'FY22 QoS'!"&amp;R$1&amp;":"&amp;R$1),MATCH($B23&amp;$C23&amp;$D23,'FY22 QoS'!BU:BU,0),1),"")</f>
        <v>1</v>
      </c>
      <c r="S23" s="178">
        <f ca="1">IFERROR(INDEX(INDIRECT("'FY22 QoS'!"&amp;S$1&amp;":"&amp;S$1),MATCH($B23&amp;$C23&amp;$D23,'FY22 QoS'!BV:BV,0),1),"")</f>
        <v>1</v>
      </c>
      <c r="T23" s="178">
        <f ca="1">IFERROR(INDEX(INDIRECT("'FY22 QoS'!"&amp;T$1&amp;":"&amp;T$1),MATCH($B23&amp;$C23&amp;$D23,'FY22 QoS'!BW:BW,0),1),"")</f>
        <v>1</v>
      </c>
      <c r="U23" s="178">
        <f ca="1">IFERROR(INDEX(INDIRECT("'FY22 QoS'!"&amp;U$1&amp;":"&amp;U$1),MATCH($B23&amp;$C23&amp;$D23,'FY22 QoS'!BX:BX,0),1),"")</f>
        <v>1</v>
      </c>
      <c r="V23" s="178">
        <f ca="1">IFERROR(INDEX(INDIRECT("'FY22 QoS'!"&amp;V$1&amp;":"&amp;V$1),MATCH($B23&amp;$C23&amp;$D23,'FY22 QoS'!BY:BY,0),1),"")</f>
        <v>1</v>
      </c>
      <c r="W23" s="178">
        <f ca="1">IFERROR(INDEX(INDIRECT("'FY22 QoS'!"&amp;W$1&amp;":"&amp;W$1),MATCH($B23&amp;$C23&amp;$D23,'FY22 QoS'!BZ:BZ,0),1),"")</f>
        <v>1</v>
      </c>
      <c r="X23" s="178">
        <f ca="1">IFERROR(INDEX(INDIRECT("'FY22 QoS'!"&amp;X$1&amp;":"&amp;X$1),MATCH($B23&amp;$C23&amp;$D23,'FY22 QoS'!CA:CA,0),1),"")</f>
        <v>1</v>
      </c>
      <c r="Y23" s="178">
        <f ca="1">IFERROR(INDEX(INDIRECT("'FY22 QoS'!"&amp;Y$1&amp;":"&amp;Y$1),MATCH($B23&amp;$C23&amp;$D23,'FY22 QoS'!CB:CB,0),1),"")</f>
        <v>1</v>
      </c>
      <c r="Z23" s="178">
        <f ca="1">IFERROR(INDEX(INDIRECT("'FY22 QoS'!"&amp;Z$1&amp;":"&amp;Z$1),MATCH($B23&amp;$C23&amp;$D23,'FY22 QoS'!CC:CC,0),1),"")</f>
        <v>1</v>
      </c>
      <c r="AB23" s="178">
        <f ca="1">IFERROR(INDEX(INDIRECT("'FY22 QoS'!"&amp;AB$1&amp;":"&amp;AB$1),MATCH($B23&amp;$C23&amp;$D23,'FY22 QoS'!BU:BU,0),1),"")</f>
        <v>1</v>
      </c>
      <c r="AC23" s="178">
        <f ca="1">IFERROR(INDEX(INDIRECT("'FY22 QoS'!"&amp;AC$1&amp;":"&amp;AC$1),MATCH($B23&amp;$C23&amp;$D23,'FY22 QoS'!BV:BV,0),1),"")</f>
        <v>0.75</v>
      </c>
      <c r="AD23" s="178">
        <f ca="1">IFERROR(INDEX(INDIRECT("'FY22 QoS'!"&amp;AD$1&amp;":"&amp;AD$1),MATCH($B23&amp;$C23&amp;$D23,'FY22 QoS'!BW:BW,0),1),"")</f>
        <v>1</v>
      </c>
      <c r="AE23" s="178">
        <f ca="1">IFERROR(INDEX(INDIRECT("'FY22 QoS'!"&amp;AE$1&amp;":"&amp;AE$1),MATCH($B23&amp;$C23&amp;$D23,'FY22 QoS'!BX:BX,0),1),"")</f>
        <v>1</v>
      </c>
      <c r="AF23" s="178">
        <f ca="1">IFERROR(INDEX(INDIRECT("'FY22 QoS'!"&amp;AF$1&amp;":"&amp;AF$1),MATCH($B23&amp;$C23&amp;$D23,'FY22 QoS'!BY:BY,0),1),"")</f>
        <v>1</v>
      </c>
      <c r="AG23" s="178">
        <f ca="1">IFERROR(INDEX(INDIRECT("'FY22 QoS'!"&amp;AG$1&amp;":"&amp;AG$1),MATCH($B23&amp;$C23&amp;$D23,'FY22 QoS'!BZ:BZ,0),1),"")</f>
        <v>1</v>
      </c>
      <c r="AH23" s="178">
        <f ca="1">IFERROR(INDEX(INDIRECT("'FY22 QoS'!"&amp;AH$1&amp;":"&amp;AH$1),MATCH($B23&amp;$C23&amp;$D23,'FY22 QoS'!CA:CA,0),1),"")</f>
        <v>1</v>
      </c>
      <c r="AI23" s="178">
        <f ca="1">IFERROR(INDEX(INDIRECT("'FY22 QoS'!"&amp;AI$1&amp;":"&amp;AI$1),MATCH($B23&amp;$C23&amp;$D23,'FY22 QoS'!CB:CB,0),1),"")</f>
        <v>1</v>
      </c>
      <c r="AJ23" s="178">
        <f ca="1">IFERROR(INDEX(INDIRECT("'FY22 QoS'!"&amp;AJ$1&amp;":"&amp;AJ$1),MATCH($B23&amp;$C23&amp;$D23,'FY22 QoS'!CC:CC,0),1),"")</f>
        <v>1</v>
      </c>
      <c r="AL23" s="186">
        <f ca="1">IFERROR(INDEX(INDIRECT("'FY22 QoS'!"&amp;AL$1&amp;":"&amp;AL$1),MATCH($B23&amp;$C23&amp;$D23,'FY22 QoS'!BU:BU,0),1),"")</f>
        <v>45833.333333333336</v>
      </c>
      <c r="AM23" s="186">
        <f ca="1">IFERROR(INDEX(INDIRECT("'FY22 QoS'!"&amp;AM$1&amp;":"&amp;AM$1),MATCH($B23&amp;$C23&amp;$D23,'FY22 QoS'!BV:BV,0),1),"")</f>
        <v>34375</v>
      </c>
      <c r="AN23" s="186">
        <f ca="1">IFERROR(INDEX(INDIRECT("'FY22 QoS'!"&amp;AN$1&amp;":"&amp;AN$1),MATCH($B23&amp;$C23&amp;$D23,'FY22 QoS'!BW:BW,0),1),"")</f>
        <v>45833.333333333336</v>
      </c>
      <c r="AO23" s="186">
        <f ca="1">IFERROR(INDEX(INDIRECT("'FY22 QoS'!"&amp;AO$1&amp;":"&amp;AO$1),MATCH($B23&amp;$C23&amp;$D23,'FY22 QoS'!BX:BX,0),1),"")</f>
        <v>45833.333333333336</v>
      </c>
      <c r="AP23" s="186">
        <f ca="1">IFERROR(INDEX(INDIRECT("'FY22 QoS'!"&amp;AP$1&amp;":"&amp;AP$1),MATCH($B23&amp;$C23&amp;$D23,'FY22 QoS'!BY:BY,0),1),"")</f>
        <v>45833.333333333336</v>
      </c>
      <c r="AQ23" s="186">
        <f ca="1">IFERROR(INDEX(INDIRECT("'FY22 QoS'!"&amp;AQ$1&amp;":"&amp;AQ$1),MATCH($B23&amp;$C23&amp;$D23,'FY22 QoS'!BZ:BZ,0),1),"")</f>
        <v>45833.333333333336</v>
      </c>
      <c r="AR23" s="186">
        <f ca="1">IFERROR(INDEX(INDIRECT("'FY22 QoS'!"&amp;AR$1&amp;":"&amp;AR$1),MATCH($B23&amp;$C23&amp;$D23,'FY22 QoS'!CA:CA,0),1),"")</f>
        <v>45833.333333333336</v>
      </c>
      <c r="AS23" s="186">
        <f ca="1">IFERROR(INDEX(INDIRECT("'FY22 QoS'!"&amp;AS$1&amp;":"&amp;AS$1),MATCH($B23&amp;$C23&amp;$D23,'FY22 QoS'!CB:CB,0),1),"")</f>
        <v>45833.333333333336</v>
      </c>
      <c r="AT23" s="186">
        <f ca="1">IFERROR(INDEX(INDIRECT("'FY22 QoS'!"&amp;AT$1&amp;":"&amp;AT$1),MATCH($B23&amp;$C23&amp;$D23,'FY22 QoS'!CC:CC,0),1),"")</f>
        <v>45833.333333333336</v>
      </c>
      <c r="AX23" s="167" t="s">
        <v>152</v>
      </c>
      <c r="AY23" s="178">
        <f t="shared" si="0"/>
        <v>0</v>
      </c>
      <c r="AZ23" s="178">
        <f t="shared" si="1"/>
        <v>0</v>
      </c>
      <c r="BA23" s="178">
        <f t="shared" si="2"/>
        <v>0</v>
      </c>
      <c r="BB23" s="178">
        <f t="shared" si="3"/>
        <v>0</v>
      </c>
      <c r="BC23" s="178">
        <f t="shared" si="4"/>
        <v>0</v>
      </c>
      <c r="BD23" s="178">
        <f t="shared" si="5"/>
        <v>0</v>
      </c>
      <c r="BE23" s="178">
        <f t="shared" si="6"/>
        <v>0</v>
      </c>
      <c r="BF23" s="178">
        <f t="shared" si="7"/>
        <v>0</v>
      </c>
      <c r="BG23" s="178">
        <f t="shared" si="8"/>
        <v>0</v>
      </c>
    </row>
    <row r="24" spans="2:59" s="167" customFormat="1" x14ac:dyDescent="0.25">
      <c r="B24" s="167" t="s">
        <v>28</v>
      </c>
      <c r="C24" s="167">
        <v>3</v>
      </c>
      <c r="D24" s="167" t="str">
        <f t="shared" si="10"/>
        <v>Corporate</v>
      </c>
      <c r="E24" s="167" t="str">
        <f>IFERROR(INDEX('FY22 QoS'!$BB:$BB,MATCH($B24&amp;$C24&amp;$D24,'FY22 QoS'!BR:BR,0),1),"")</f>
        <v>Laura Vancosky</v>
      </c>
      <c r="F24" s="167" t="str">
        <f>IFERROR(INDEX('FY22 QoS'!$BB:$BB,MATCH($B24&amp;$C24&amp;$D24,'FY22 QoS'!BS:BS,0),1),"")</f>
        <v>Laura Vancosky</v>
      </c>
      <c r="G24" s="167" t="str">
        <f>IFERROR(INDEX('FY22 QoS'!$BB:$BB,MATCH($B24&amp;$C24&amp;$D24,'FY22 QoS'!BT:BT,0),1),"")</f>
        <v>Sam Turner</v>
      </c>
      <c r="H24" s="167" t="str">
        <f>IFERROR(INDEX('FY22 QoS'!$BB:$BB,MATCH($B24&amp;$C24&amp;$D24,'FY22 QoS'!BU:BU,0),1),"")</f>
        <v>Laura Vancosky</v>
      </c>
      <c r="I24" s="181" t="str">
        <f>IFERROR(INDEX('FY22 QoS'!$BB:$BB,MATCH($B24&amp;$C24&amp;$D24,'FY22 QoS'!BV:BV,0),1),"")</f>
        <v>Taylor Tharrington</v>
      </c>
      <c r="J24" s="181" t="str">
        <f>IFERROR(INDEX('FY22 QoS'!$BB:$BB,MATCH($B24&amp;$C24&amp;$D24,'FY22 QoS'!BW:BW,0),1),"")</f>
        <v>Taylor Tharrington</v>
      </c>
      <c r="K24" s="181" t="str">
        <f>IFERROR(INDEX('FY22 QoS'!$BB:$BB,MATCH($B24&amp;$C24&amp;$D24,'FY22 QoS'!BX:BX,0),1),"")</f>
        <v>Taylor Tharrington</v>
      </c>
      <c r="L24" s="181" t="str">
        <f>IFERROR(INDEX('FY22 QoS'!$BB:$BB,MATCH($B24&amp;$C24&amp;$D24,'FY22 QoS'!BY:BY,0),1),"")</f>
        <v>Taylor Tharrington</v>
      </c>
      <c r="M24" s="181" t="str">
        <f>IFERROR(INDEX('FY22 QoS'!$BB:$BB,MATCH($B24&amp;$C24&amp;$D24,'FY22 QoS'!BZ:BZ,0),1),"")</f>
        <v>Taylor Tharrington</v>
      </c>
      <c r="N24" s="181" t="str">
        <f>IFERROR(INDEX('FY22 QoS'!$BB:$BB,MATCH($B24&amp;$C24&amp;$D24,'FY22 QoS'!CA:CA,0),1),"")</f>
        <v>Taylor Tharrington</v>
      </c>
      <c r="O24" s="181" t="str">
        <f>IFERROR(INDEX('FY22 QoS'!$BB:$BB,MATCH($B24&amp;$C24&amp;$D24,'FY22 QoS'!CB:CB,0),1),"")</f>
        <v>Taylor Tharrington</v>
      </c>
      <c r="P24" s="181" t="str">
        <f>IFERROR(INDEX('FY22 QoS'!$BB:$BB,MATCH($B24&amp;$C24&amp;$D24,'FY22 QoS'!CC:CC,0),1),"")</f>
        <v>Taylor Tharrington</v>
      </c>
      <c r="R24" s="178">
        <f ca="1">IFERROR(INDEX(INDIRECT("'FY22 QoS'!"&amp;R$1&amp;":"&amp;R$1),MATCH($B24&amp;$C24&amp;$D24,'FY22 QoS'!BU:BU,0),1),"")</f>
        <v>1</v>
      </c>
      <c r="S24" s="178">
        <f ca="1">IFERROR(INDEX(INDIRECT("'FY22 QoS'!"&amp;S$1&amp;":"&amp;S$1),MATCH($B24&amp;$C24&amp;$D24,'FY22 QoS'!BV:BV,0),1),"")</f>
        <v>1</v>
      </c>
      <c r="T24" s="178">
        <f ca="1">IFERROR(INDEX(INDIRECT("'FY22 QoS'!"&amp;T$1&amp;":"&amp;T$1),MATCH($B24&amp;$C24&amp;$D24,'FY22 QoS'!BW:BW,0),1),"")</f>
        <v>1</v>
      </c>
      <c r="U24" s="178">
        <f ca="1">IFERROR(INDEX(INDIRECT("'FY22 QoS'!"&amp;U$1&amp;":"&amp;U$1),MATCH($B24&amp;$C24&amp;$D24,'FY22 QoS'!BX:BX,0),1),"")</f>
        <v>1</v>
      </c>
      <c r="V24" s="178">
        <f ca="1">IFERROR(INDEX(INDIRECT("'FY22 QoS'!"&amp;V$1&amp;":"&amp;V$1),MATCH($B24&amp;$C24&amp;$D24,'FY22 QoS'!BY:BY,0),1),"")</f>
        <v>1</v>
      </c>
      <c r="W24" s="178">
        <f ca="1">IFERROR(INDEX(INDIRECT("'FY22 QoS'!"&amp;W$1&amp;":"&amp;W$1),MATCH($B24&amp;$C24&amp;$D24,'FY22 QoS'!BZ:BZ,0),1),"")</f>
        <v>1</v>
      </c>
      <c r="X24" s="178">
        <f ca="1">IFERROR(INDEX(INDIRECT("'FY22 QoS'!"&amp;X$1&amp;":"&amp;X$1),MATCH($B24&amp;$C24&amp;$D24,'FY22 QoS'!CA:CA,0),1),"")</f>
        <v>1</v>
      </c>
      <c r="Y24" s="178">
        <f ca="1">IFERROR(INDEX(INDIRECT("'FY22 QoS'!"&amp;Y$1&amp;":"&amp;Y$1),MATCH($B24&amp;$C24&amp;$D24,'FY22 QoS'!CB:CB,0),1),"")</f>
        <v>1</v>
      </c>
      <c r="Z24" s="178">
        <f ca="1">IFERROR(INDEX(INDIRECT("'FY22 QoS'!"&amp;Z$1&amp;":"&amp;Z$1),MATCH($B24&amp;$C24&amp;$D24,'FY22 QoS'!CC:CC,0),1),"")</f>
        <v>1</v>
      </c>
      <c r="AB24" s="178">
        <f ca="1">IFERROR(INDEX(INDIRECT("'FY22 QoS'!"&amp;AB$1&amp;":"&amp;AB$1),MATCH($B24&amp;$C24&amp;$D24,'FY22 QoS'!BU:BU,0),1),"")</f>
        <v>1</v>
      </c>
      <c r="AC24" s="178">
        <f ca="1">IFERROR(INDEX(INDIRECT("'FY22 QoS'!"&amp;AC$1&amp;":"&amp;AC$1),MATCH($B24&amp;$C24&amp;$D24,'FY22 QoS'!BV:BV,0),1),"")</f>
        <v>1</v>
      </c>
      <c r="AD24" s="178">
        <f ca="1">IFERROR(INDEX(INDIRECT("'FY22 QoS'!"&amp;AD$1&amp;":"&amp;AD$1),MATCH($B24&amp;$C24&amp;$D24,'FY22 QoS'!BW:BW,0),1),"")</f>
        <v>1</v>
      </c>
      <c r="AE24" s="178">
        <f ca="1">IFERROR(INDEX(INDIRECT("'FY22 QoS'!"&amp;AE$1&amp;":"&amp;AE$1),MATCH($B24&amp;$C24&amp;$D24,'FY22 QoS'!BX:BX,0),1),"")</f>
        <v>1</v>
      </c>
      <c r="AF24" s="178">
        <f ca="1">IFERROR(INDEX(INDIRECT("'FY22 QoS'!"&amp;AF$1&amp;":"&amp;AF$1),MATCH($B24&amp;$C24&amp;$D24,'FY22 QoS'!BY:BY,0),1),"")</f>
        <v>1</v>
      </c>
      <c r="AG24" s="178">
        <f ca="1">IFERROR(INDEX(INDIRECT("'FY22 QoS'!"&amp;AG$1&amp;":"&amp;AG$1),MATCH($B24&amp;$C24&amp;$D24,'FY22 QoS'!BZ:BZ,0),1),"")</f>
        <v>1</v>
      </c>
      <c r="AH24" s="178">
        <f ca="1">IFERROR(INDEX(INDIRECT("'FY22 QoS'!"&amp;AH$1&amp;":"&amp;AH$1),MATCH($B24&amp;$C24&amp;$D24,'FY22 QoS'!CA:CA,0),1),"")</f>
        <v>1</v>
      </c>
      <c r="AI24" s="178">
        <f ca="1">IFERROR(INDEX(INDIRECT("'FY22 QoS'!"&amp;AI$1&amp;":"&amp;AI$1),MATCH($B24&amp;$C24&amp;$D24,'FY22 QoS'!CB:CB,0),1),"")</f>
        <v>1</v>
      </c>
      <c r="AJ24" s="178">
        <f ca="1">IFERROR(INDEX(INDIRECT("'FY22 QoS'!"&amp;AJ$1&amp;":"&amp;AJ$1),MATCH($B24&amp;$C24&amp;$D24,'FY22 QoS'!CC:CC,0),1),"")</f>
        <v>1</v>
      </c>
      <c r="AL24" s="186">
        <f ca="1">IFERROR(INDEX(INDIRECT("'FY22 QoS'!"&amp;AL$1&amp;":"&amp;AL$1),MATCH($B24&amp;$C24&amp;$D24,'FY22 QoS'!BU:BU,0),1),"")</f>
        <v>45833.333333333336</v>
      </c>
      <c r="AM24" s="186">
        <f ca="1">IFERROR(INDEX(INDIRECT("'FY22 QoS'!"&amp;AM$1&amp;":"&amp;AM$1),MATCH($B24&amp;$C24&amp;$D24,'FY22 QoS'!BV:BV,0),1),"")</f>
        <v>45833.333333333336</v>
      </c>
      <c r="AN24" s="186">
        <f ca="1">IFERROR(INDEX(INDIRECT("'FY22 QoS'!"&amp;AN$1&amp;":"&amp;AN$1),MATCH($B24&amp;$C24&amp;$D24,'FY22 QoS'!BW:BW,0),1),"")</f>
        <v>45833.333333333336</v>
      </c>
      <c r="AO24" s="186">
        <f ca="1">IFERROR(INDEX(INDIRECT("'FY22 QoS'!"&amp;AO$1&amp;":"&amp;AO$1),MATCH($B24&amp;$C24&amp;$D24,'FY22 QoS'!BX:BX,0),1),"")</f>
        <v>45833.333333333336</v>
      </c>
      <c r="AP24" s="186">
        <f ca="1">IFERROR(INDEX(INDIRECT("'FY22 QoS'!"&amp;AP$1&amp;":"&amp;AP$1),MATCH($B24&amp;$C24&amp;$D24,'FY22 QoS'!BY:BY,0),1),"")</f>
        <v>45833.333333333336</v>
      </c>
      <c r="AQ24" s="186">
        <f ca="1">IFERROR(INDEX(INDIRECT("'FY22 QoS'!"&amp;AQ$1&amp;":"&amp;AQ$1),MATCH($B24&amp;$C24&amp;$D24,'FY22 QoS'!BZ:BZ,0),1),"")</f>
        <v>45833.333333333336</v>
      </c>
      <c r="AR24" s="186">
        <f ca="1">IFERROR(INDEX(INDIRECT("'FY22 QoS'!"&amp;AR$1&amp;":"&amp;AR$1),MATCH($B24&amp;$C24&amp;$D24,'FY22 QoS'!CA:CA,0),1),"")</f>
        <v>45833.333333333336</v>
      </c>
      <c r="AS24" s="186">
        <f ca="1">IFERROR(INDEX(INDIRECT("'FY22 QoS'!"&amp;AS$1&amp;":"&amp;AS$1),MATCH($B24&amp;$C24&amp;$D24,'FY22 QoS'!CB:CB,0),1),"")</f>
        <v>45833.333333333336</v>
      </c>
      <c r="AT24" s="186">
        <f ca="1">IFERROR(INDEX(INDIRECT("'FY22 QoS'!"&amp;AT$1&amp;":"&amp;AT$1),MATCH($B24&amp;$C24&amp;$D24,'FY22 QoS'!CC:CC,0),1),"")</f>
        <v>45833.333333333336</v>
      </c>
      <c r="AX24" s="167" t="s">
        <v>157</v>
      </c>
      <c r="AY24" s="178">
        <f t="shared" si="0"/>
        <v>0</v>
      </c>
      <c r="AZ24" s="178">
        <f t="shared" si="1"/>
        <v>0</v>
      </c>
      <c r="BA24" s="178">
        <f t="shared" si="2"/>
        <v>0</v>
      </c>
      <c r="BB24" s="178">
        <f t="shared" si="3"/>
        <v>0</v>
      </c>
      <c r="BC24" s="178">
        <f t="shared" si="4"/>
        <v>0</v>
      </c>
      <c r="BD24" s="178">
        <f t="shared" si="5"/>
        <v>0</v>
      </c>
      <c r="BE24" s="178">
        <f t="shared" si="6"/>
        <v>0</v>
      </c>
      <c r="BF24" s="178">
        <f t="shared" si="7"/>
        <v>0</v>
      </c>
      <c r="BG24" s="178">
        <f t="shared" si="8"/>
        <v>0</v>
      </c>
    </row>
    <row r="25" spans="2:59" s="167" customFormat="1" x14ac:dyDescent="0.25">
      <c r="B25" s="167" t="s">
        <v>28</v>
      </c>
      <c r="C25" s="167">
        <v>4</v>
      </c>
      <c r="D25" s="167" t="str">
        <f t="shared" si="10"/>
        <v>Corporate</v>
      </c>
      <c r="E25" s="167" t="str">
        <f>IFERROR(INDEX('FY22 QoS'!$BB:$BB,MATCH($B25&amp;$C25&amp;$D25,'FY22 QoS'!BR:BR,0),1),"")</f>
        <v>Melissa Moriarty</v>
      </c>
      <c r="F25" s="167" t="str">
        <f>IFERROR(INDEX('FY22 QoS'!$BB:$BB,MATCH($B25&amp;$C25&amp;$D25,'FY22 QoS'!BS:BS,0),1),"")</f>
        <v>Melissa Moriarty</v>
      </c>
      <c r="G25" s="167" t="str">
        <f>IFERROR(INDEX('FY22 QoS'!$BB:$BB,MATCH($B25&amp;$C25&amp;$D25,'FY22 QoS'!BT:BT,0),1),"")</f>
        <v>Laura Vancosky</v>
      </c>
      <c r="H25" s="167" t="str">
        <f>IFERROR(INDEX('FY22 QoS'!$BB:$BB,MATCH($B25&amp;$C25&amp;$D25,'FY22 QoS'!BU:BU,0),1),"")</f>
        <v>Melissa Moriarty</v>
      </c>
      <c r="I25" s="181" t="str">
        <f>IFERROR(INDEX('FY22 QoS'!$BB:$BB,MATCH($B25&amp;$C25&amp;$D25,'FY22 QoS'!BV:BV,0),1),"")</f>
        <v>Laura Vancosky</v>
      </c>
      <c r="J25" s="181" t="str">
        <f>IFERROR(INDEX('FY22 QoS'!$BB:$BB,MATCH($B25&amp;$C25&amp;$D25,'FY22 QoS'!BW:BW,0),1),"")</f>
        <v>Laura Vancosky</v>
      </c>
      <c r="K25" s="181" t="str">
        <f>IFERROR(INDEX('FY22 QoS'!$BB:$BB,MATCH($B25&amp;$C25&amp;$D25,'FY22 QoS'!BX:BX,0),1),"")</f>
        <v>Laura Vancosky</v>
      </c>
      <c r="L25" s="181" t="str">
        <f>IFERROR(INDEX('FY22 QoS'!$BB:$BB,MATCH($B25&amp;$C25&amp;$D25,'FY22 QoS'!BY:BY,0),1),"")</f>
        <v>Laura Vancosky</v>
      </c>
      <c r="M25" s="181" t="str">
        <f>IFERROR(INDEX('FY22 QoS'!$BB:$BB,MATCH($B25&amp;$C25&amp;$D25,'FY22 QoS'!BZ:BZ,0),1),"")</f>
        <v>Laura Vancosky</v>
      </c>
      <c r="N25" s="181" t="str">
        <f>IFERROR(INDEX('FY22 QoS'!$BB:$BB,MATCH($B25&amp;$C25&amp;$D25,'FY22 QoS'!CA:CA,0),1),"")</f>
        <v>Laura Vancosky</v>
      </c>
      <c r="O25" s="181" t="str">
        <f>IFERROR(INDEX('FY22 QoS'!$BB:$BB,MATCH($B25&amp;$C25&amp;$D25,'FY22 QoS'!CB:CB,0),1),"")</f>
        <v>Laura Vancosky</v>
      </c>
      <c r="P25" s="181" t="str">
        <f>IFERROR(INDEX('FY22 QoS'!$BB:$BB,MATCH($B25&amp;$C25&amp;$D25,'FY22 QoS'!CC:CC,0),1),"")</f>
        <v>Laura Vancosky</v>
      </c>
      <c r="R25" s="178">
        <f ca="1">IFERROR(INDEX(INDIRECT("'FY22 QoS'!"&amp;R$1&amp;":"&amp;R$1),MATCH($B25&amp;$C25&amp;$D25,'FY22 QoS'!BU:BU,0),1),"")</f>
        <v>1</v>
      </c>
      <c r="S25" s="178">
        <f ca="1">IFERROR(INDEX(INDIRECT("'FY22 QoS'!"&amp;S$1&amp;":"&amp;S$1),MATCH($B25&amp;$C25&amp;$D25,'FY22 QoS'!BV:BV,0),1),"")</f>
        <v>1</v>
      </c>
      <c r="T25" s="178">
        <f ca="1">IFERROR(INDEX(INDIRECT("'FY22 QoS'!"&amp;T$1&amp;":"&amp;T$1),MATCH($B25&amp;$C25&amp;$D25,'FY22 QoS'!BW:BW,0),1),"")</f>
        <v>1</v>
      </c>
      <c r="U25" s="178">
        <f ca="1">IFERROR(INDEX(INDIRECT("'FY22 QoS'!"&amp;U$1&amp;":"&amp;U$1),MATCH($B25&amp;$C25&amp;$D25,'FY22 QoS'!BX:BX,0),1),"")</f>
        <v>1</v>
      </c>
      <c r="V25" s="178">
        <f ca="1">IFERROR(INDEX(INDIRECT("'FY22 QoS'!"&amp;V$1&amp;":"&amp;V$1),MATCH($B25&amp;$C25&amp;$D25,'FY22 QoS'!BY:BY,0),1),"")</f>
        <v>1</v>
      </c>
      <c r="W25" s="178">
        <f ca="1">IFERROR(INDEX(INDIRECT("'FY22 QoS'!"&amp;W$1&amp;":"&amp;W$1),MATCH($B25&amp;$C25&amp;$D25,'FY22 QoS'!BZ:BZ,0),1),"")</f>
        <v>1</v>
      </c>
      <c r="X25" s="178">
        <f ca="1">IFERROR(INDEX(INDIRECT("'FY22 QoS'!"&amp;X$1&amp;":"&amp;X$1),MATCH($B25&amp;$C25&amp;$D25,'FY22 QoS'!CA:CA,0),1),"")</f>
        <v>1</v>
      </c>
      <c r="Y25" s="178">
        <f ca="1">IFERROR(INDEX(INDIRECT("'FY22 QoS'!"&amp;Y$1&amp;":"&amp;Y$1),MATCH($B25&amp;$C25&amp;$D25,'FY22 QoS'!CB:CB,0),1),"")</f>
        <v>1</v>
      </c>
      <c r="Z25" s="178">
        <f ca="1">IFERROR(INDEX(INDIRECT("'FY22 QoS'!"&amp;Z$1&amp;":"&amp;Z$1),MATCH($B25&amp;$C25&amp;$D25,'FY22 QoS'!CC:CC,0),1),"")</f>
        <v>1</v>
      </c>
      <c r="AB25" s="178">
        <f ca="1">IFERROR(INDEX(INDIRECT("'FY22 QoS'!"&amp;AB$1&amp;":"&amp;AB$1),MATCH($B25&amp;$C25&amp;$D25,'FY22 QoS'!BU:BU,0),1),"")</f>
        <v>1</v>
      </c>
      <c r="AC25" s="178">
        <f ca="1">IFERROR(INDEX(INDIRECT("'FY22 QoS'!"&amp;AC$1&amp;":"&amp;AC$1),MATCH($B25&amp;$C25&amp;$D25,'FY22 QoS'!BV:BV,0),1),"")</f>
        <v>1</v>
      </c>
      <c r="AD25" s="178">
        <f ca="1">IFERROR(INDEX(INDIRECT("'FY22 QoS'!"&amp;AD$1&amp;":"&amp;AD$1),MATCH($B25&amp;$C25&amp;$D25,'FY22 QoS'!BW:BW,0),1),"")</f>
        <v>1</v>
      </c>
      <c r="AE25" s="178">
        <f ca="1">IFERROR(INDEX(INDIRECT("'FY22 QoS'!"&amp;AE$1&amp;":"&amp;AE$1),MATCH($B25&amp;$C25&amp;$D25,'FY22 QoS'!BX:BX,0),1),"")</f>
        <v>1</v>
      </c>
      <c r="AF25" s="178">
        <f ca="1">IFERROR(INDEX(INDIRECT("'FY22 QoS'!"&amp;AF$1&amp;":"&amp;AF$1),MATCH($B25&amp;$C25&amp;$D25,'FY22 QoS'!BY:BY,0),1),"")</f>
        <v>1</v>
      </c>
      <c r="AG25" s="178">
        <f ca="1">IFERROR(INDEX(INDIRECT("'FY22 QoS'!"&amp;AG$1&amp;":"&amp;AG$1),MATCH($B25&amp;$C25&amp;$D25,'FY22 QoS'!BZ:BZ,0),1),"")</f>
        <v>1</v>
      </c>
      <c r="AH25" s="178">
        <f ca="1">IFERROR(INDEX(INDIRECT("'FY22 QoS'!"&amp;AH$1&amp;":"&amp;AH$1),MATCH($B25&amp;$C25&amp;$D25,'FY22 QoS'!CA:CA,0),1),"")</f>
        <v>1</v>
      </c>
      <c r="AI25" s="178">
        <f ca="1">IFERROR(INDEX(INDIRECT("'FY22 QoS'!"&amp;AI$1&amp;":"&amp;AI$1),MATCH($B25&amp;$C25&amp;$D25,'FY22 QoS'!CB:CB,0),1),"")</f>
        <v>1</v>
      </c>
      <c r="AJ25" s="178">
        <f ca="1">IFERROR(INDEX(INDIRECT("'FY22 QoS'!"&amp;AJ$1&amp;":"&amp;AJ$1),MATCH($B25&amp;$C25&amp;$D25,'FY22 QoS'!CC:CC,0),1),"")</f>
        <v>1</v>
      </c>
      <c r="AL25" s="186">
        <f ca="1">IFERROR(INDEX(INDIRECT("'FY22 QoS'!"&amp;AL$1&amp;":"&amp;AL$1),MATCH($B25&amp;$C25&amp;$D25,'FY22 QoS'!BU:BU,0),1),"")</f>
        <v>45833.333333333336</v>
      </c>
      <c r="AM25" s="186">
        <f ca="1">IFERROR(INDEX(INDIRECT("'FY22 QoS'!"&amp;AM$1&amp;":"&amp;AM$1),MATCH($B25&amp;$C25&amp;$D25,'FY22 QoS'!BV:BV,0),1),"")</f>
        <v>45833.333333333336</v>
      </c>
      <c r="AN25" s="186">
        <f ca="1">IFERROR(INDEX(INDIRECT("'FY22 QoS'!"&amp;AN$1&amp;":"&amp;AN$1),MATCH($B25&amp;$C25&amp;$D25,'FY22 QoS'!BW:BW,0),1),"")</f>
        <v>45833.333333333336</v>
      </c>
      <c r="AO25" s="186">
        <f ca="1">IFERROR(INDEX(INDIRECT("'FY22 QoS'!"&amp;AO$1&amp;":"&amp;AO$1),MATCH($B25&amp;$C25&amp;$D25,'FY22 QoS'!BX:BX,0),1),"")</f>
        <v>45833.333333333336</v>
      </c>
      <c r="AP25" s="186">
        <f ca="1">IFERROR(INDEX(INDIRECT("'FY22 QoS'!"&amp;AP$1&amp;":"&amp;AP$1),MATCH($B25&amp;$C25&amp;$D25,'FY22 QoS'!BY:BY,0),1),"")</f>
        <v>45833.333333333336</v>
      </c>
      <c r="AQ25" s="186">
        <f ca="1">IFERROR(INDEX(INDIRECT("'FY22 QoS'!"&amp;AQ$1&amp;":"&amp;AQ$1),MATCH($B25&amp;$C25&amp;$D25,'FY22 QoS'!BZ:BZ,0),1),"")</f>
        <v>45833.333333333336</v>
      </c>
      <c r="AR25" s="186">
        <f ca="1">IFERROR(INDEX(INDIRECT("'FY22 QoS'!"&amp;AR$1&amp;":"&amp;AR$1),MATCH($B25&amp;$C25&amp;$D25,'FY22 QoS'!CA:CA,0),1),"")</f>
        <v>45833.333333333336</v>
      </c>
      <c r="AS25" s="186">
        <f ca="1">IFERROR(INDEX(INDIRECT("'FY22 QoS'!"&amp;AS$1&amp;":"&amp;AS$1),MATCH($B25&amp;$C25&amp;$D25,'FY22 QoS'!CB:CB,0),1),"")</f>
        <v>45833.333333333336</v>
      </c>
      <c r="AT25" s="186">
        <f ca="1">IFERROR(INDEX(INDIRECT("'FY22 QoS'!"&amp;AT$1&amp;":"&amp;AT$1),MATCH($B25&amp;$C25&amp;$D25,'FY22 QoS'!CC:CC,0),1),"")</f>
        <v>45833.333333333336</v>
      </c>
      <c r="AX25" s="167" t="s">
        <v>156</v>
      </c>
      <c r="AY25" s="178">
        <f t="shared" si="0"/>
        <v>0</v>
      </c>
      <c r="AZ25" s="178">
        <f t="shared" si="1"/>
        <v>0</v>
      </c>
      <c r="BA25" s="178">
        <f t="shared" si="2"/>
        <v>0</v>
      </c>
      <c r="BB25" s="178">
        <f t="shared" si="3"/>
        <v>0</v>
      </c>
      <c r="BC25" s="178">
        <f t="shared" si="4"/>
        <v>0</v>
      </c>
      <c r="BD25" s="178">
        <f t="shared" si="5"/>
        <v>0</v>
      </c>
      <c r="BE25" s="178">
        <f t="shared" si="6"/>
        <v>0</v>
      </c>
      <c r="BF25" s="178">
        <f t="shared" si="7"/>
        <v>0</v>
      </c>
      <c r="BG25" s="178">
        <f t="shared" si="8"/>
        <v>0</v>
      </c>
    </row>
    <row r="26" spans="2:59" s="167" customFormat="1" x14ac:dyDescent="0.25">
      <c r="B26" s="167" t="s">
        <v>28</v>
      </c>
      <c r="C26" s="167">
        <v>5</v>
      </c>
      <c r="D26" s="167" t="str">
        <f t="shared" si="10"/>
        <v>Corporate</v>
      </c>
      <c r="E26" s="167" t="str">
        <f>IFERROR(INDEX('FY22 QoS'!$BB:$BB,MATCH($B26&amp;$C26&amp;$D26,'FY22 QoS'!BR:BR,0),1),"")</f>
        <v>Abbey Freeman</v>
      </c>
      <c r="F26" s="167" t="str">
        <f>IFERROR(INDEX('FY22 QoS'!$BB:$BB,MATCH($B26&amp;$C26&amp;$D26,'FY22 QoS'!BS:BS,0),1),"")</f>
        <v>Abbey Freeman</v>
      </c>
      <c r="G26" s="167" t="str">
        <f>IFERROR(INDEX('FY22 QoS'!$BB:$BB,MATCH($B26&amp;$C26&amp;$D26,'FY22 QoS'!BT:BT,0),1),"")</f>
        <v>Melissa Moriarty</v>
      </c>
      <c r="H26" s="167" t="str">
        <f>IFERROR(INDEX('FY22 QoS'!$BB:$BB,MATCH($B26&amp;$C26&amp;$D26,'FY22 QoS'!BU:BU,0),1),"")</f>
        <v>Abbey Freeman</v>
      </c>
      <c r="I26" s="181" t="str">
        <f>IFERROR(INDEX('FY22 QoS'!$BB:$BB,MATCH($B26&amp;$C26&amp;$D26,'FY22 QoS'!BV:BV,0),1),"")</f>
        <v>Melissa Moriarty</v>
      </c>
      <c r="J26" s="181" t="str">
        <f>IFERROR(INDEX('FY22 QoS'!$BB:$BB,MATCH($B26&amp;$C26&amp;$D26,'FY22 QoS'!BW:BW,0),1),"")</f>
        <v>Melissa Moriarty</v>
      </c>
      <c r="K26" s="181" t="str">
        <f>IFERROR(INDEX('FY22 QoS'!$BB:$BB,MATCH($B26&amp;$C26&amp;$D26,'FY22 QoS'!BX:BX,0),1),"")</f>
        <v>Melissa Moriarty</v>
      </c>
      <c r="L26" s="181" t="str">
        <f>IFERROR(INDEX('FY22 QoS'!$BB:$BB,MATCH($B26&amp;$C26&amp;$D26,'FY22 QoS'!BY:BY,0),1),"")</f>
        <v>Melissa Moriarty</v>
      </c>
      <c r="M26" s="181" t="str">
        <f>IFERROR(INDEX('FY22 QoS'!$BB:$BB,MATCH($B26&amp;$C26&amp;$D26,'FY22 QoS'!BZ:BZ,0),1),"")</f>
        <v>Melissa Moriarty</v>
      </c>
      <c r="N26" s="181" t="str">
        <f>IFERROR(INDEX('FY22 QoS'!$BB:$BB,MATCH($B26&amp;$C26&amp;$D26,'FY22 QoS'!CA:CA,0),1),"")</f>
        <v>Melissa Moriarty</v>
      </c>
      <c r="O26" s="181" t="str">
        <f>IFERROR(INDEX('FY22 QoS'!$BB:$BB,MATCH($B26&amp;$C26&amp;$D26,'FY22 QoS'!CB:CB,0),1),"")</f>
        <v>Melissa Moriarty</v>
      </c>
      <c r="P26" s="181" t="str">
        <f>IFERROR(INDEX('FY22 QoS'!$BB:$BB,MATCH($B26&amp;$C26&amp;$D26,'FY22 QoS'!CC:CC,0),1),"")</f>
        <v>Melissa Moriarty</v>
      </c>
      <c r="R26" s="178">
        <f ca="1">IFERROR(INDEX(INDIRECT("'FY22 QoS'!"&amp;R$1&amp;":"&amp;R$1),MATCH($B26&amp;$C26&amp;$D26,'FY22 QoS'!BU:BU,0),1),"")</f>
        <v>1</v>
      </c>
      <c r="S26" s="178">
        <f ca="1">IFERROR(INDEX(INDIRECT("'FY22 QoS'!"&amp;S$1&amp;":"&amp;S$1),MATCH($B26&amp;$C26&amp;$D26,'FY22 QoS'!BV:BV,0),1),"")</f>
        <v>1</v>
      </c>
      <c r="T26" s="178">
        <f ca="1">IFERROR(INDEX(INDIRECT("'FY22 QoS'!"&amp;T$1&amp;":"&amp;T$1),MATCH($B26&amp;$C26&amp;$D26,'FY22 QoS'!BW:BW,0),1),"")</f>
        <v>1</v>
      </c>
      <c r="U26" s="178">
        <f ca="1">IFERROR(INDEX(INDIRECT("'FY22 QoS'!"&amp;U$1&amp;":"&amp;U$1),MATCH($B26&amp;$C26&amp;$D26,'FY22 QoS'!BX:BX,0),1),"")</f>
        <v>1</v>
      </c>
      <c r="V26" s="178">
        <f ca="1">IFERROR(INDEX(INDIRECT("'FY22 QoS'!"&amp;V$1&amp;":"&amp;V$1),MATCH($B26&amp;$C26&amp;$D26,'FY22 QoS'!BY:BY,0),1),"")</f>
        <v>1</v>
      </c>
      <c r="W26" s="178">
        <f ca="1">IFERROR(INDEX(INDIRECT("'FY22 QoS'!"&amp;W$1&amp;":"&amp;W$1),MATCH($B26&amp;$C26&amp;$D26,'FY22 QoS'!BZ:BZ,0),1),"")</f>
        <v>1</v>
      </c>
      <c r="X26" s="178">
        <f ca="1">IFERROR(INDEX(INDIRECT("'FY22 QoS'!"&amp;X$1&amp;":"&amp;X$1),MATCH($B26&amp;$C26&amp;$D26,'FY22 QoS'!CA:CA,0),1),"")</f>
        <v>1</v>
      </c>
      <c r="Y26" s="178">
        <f ca="1">IFERROR(INDEX(INDIRECT("'FY22 QoS'!"&amp;Y$1&amp;":"&amp;Y$1),MATCH($B26&amp;$C26&amp;$D26,'FY22 QoS'!CB:CB,0),1),"")</f>
        <v>1</v>
      </c>
      <c r="Z26" s="178">
        <f ca="1">IFERROR(INDEX(INDIRECT("'FY22 QoS'!"&amp;Z$1&amp;":"&amp;Z$1),MATCH($B26&amp;$C26&amp;$D26,'FY22 QoS'!CC:CC,0),1),"")</f>
        <v>1</v>
      </c>
      <c r="AB26" s="178">
        <f ca="1">IFERROR(INDEX(INDIRECT("'FY22 QoS'!"&amp;AB$1&amp;":"&amp;AB$1),MATCH($B26&amp;$C26&amp;$D26,'FY22 QoS'!BU:BU,0),1),"")</f>
        <v>1</v>
      </c>
      <c r="AC26" s="178">
        <f ca="1">IFERROR(INDEX(INDIRECT("'FY22 QoS'!"&amp;AC$1&amp;":"&amp;AC$1),MATCH($B26&amp;$C26&amp;$D26,'FY22 QoS'!BV:BV,0),1),"")</f>
        <v>1</v>
      </c>
      <c r="AD26" s="178">
        <f ca="1">IFERROR(INDEX(INDIRECT("'FY22 QoS'!"&amp;AD$1&amp;":"&amp;AD$1),MATCH($B26&amp;$C26&amp;$D26,'FY22 QoS'!BW:BW,0),1),"")</f>
        <v>1</v>
      </c>
      <c r="AE26" s="178">
        <f ca="1">IFERROR(INDEX(INDIRECT("'FY22 QoS'!"&amp;AE$1&amp;":"&amp;AE$1),MATCH($B26&amp;$C26&amp;$D26,'FY22 QoS'!BX:BX,0),1),"")</f>
        <v>1</v>
      </c>
      <c r="AF26" s="178">
        <f ca="1">IFERROR(INDEX(INDIRECT("'FY22 QoS'!"&amp;AF$1&amp;":"&amp;AF$1),MATCH($B26&amp;$C26&amp;$D26,'FY22 QoS'!BY:BY,0),1),"")</f>
        <v>1</v>
      </c>
      <c r="AG26" s="178">
        <f ca="1">IFERROR(INDEX(INDIRECT("'FY22 QoS'!"&amp;AG$1&amp;":"&amp;AG$1),MATCH($B26&amp;$C26&amp;$D26,'FY22 QoS'!BZ:BZ,0),1),"")</f>
        <v>1</v>
      </c>
      <c r="AH26" s="178">
        <f ca="1">IFERROR(INDEX(INDIRECT("'FY22 QoS'!"&amp;AH$1&amp;":"&amp;AH$1),MATCH($B26&amp;$C26&amp;$D26,'FY22 QoS'!CA:CA,0),1),"")</f>
        <v>1</v>
      </c>
      <c r="AI26" s="178">
        <f ca="1">IFERROR(INDEX(INDIRECT("'FY22 QoS'!"&amp;AI$1&amp;":"&amp;AI$1),MATCH($B26&amp;$C26&amp;$D26,'FY22 QoS'!CB:CB,0),1),"")</f>
        <v>1</v>
      </c>
      <c r="AJ26" s="178">
        <f ca="1">IFERROR(INDEX(INDIRECT("'FY22 QoS'!"&amp;AJ$1&amp;":"&amp;AJ$1),MATCH($B26&amp;$C26&amp;$D26,'FY22 QoS'!CC:CC,0),1),"")</f>
        <v>1</v>
      </c>
      <c r="AL26" s="186">
        <f ca="1">IFERROR(INDEX(INDIRECT("'FY22 QoS'!"&amp;AL$1&amp;":"&amp;AL$1),MATCH($B26&amp;$C26&amp;$D26,'FY22 QoS'!BU:BU,0),1),"")</f>
        <v>54166.666666666664</v>
      </c>
      <c r="AM26" s="186">
        <f ca="1">IFERROR(INDEX(INDIRECT("'FY22 QoS'!"&amp;AM$1&amp;":"&amp;AM$1),MATCH($B26&amp;$C26&amp;$D26,'FY22 QoS'!BV:BV,0),1),"")</f>
        <v>45833.333333333336</v>
      </c>
      <c r="AN26" s="186">
        <f ca="1">IFERROR(INDEX(INDIRECT("'FY22 QoS'!"&amp;AN$1&amp;":"&amp;AN$1),MATCH($B26&amp;$C26&amp;$D26,'FY22 QoS'!BW:BW,0),1),"")</f>
        <v>45833.333333333336</v>
      </c>
      <c r="AO26" s="186">
        <f ca="1">IFERROR(INDEX(INDIRECT("'FY22 QoS'!"&amp;AO$1&amp;":"&amp;AO$1),MATCH($B26&amp;$C26&amp;$D26,'FY22 QoS'!BX:BX,0),1),"")</f>
        <v>45833.333333333336</v>
      </c>
      <c r="AP26" s="186">
        <f ca="1">IFERROR(INDEX(INDIRECT("'FY22 QoS'!"&amp;AP$1&amp;":"&amp;AP$1),MATCH($B26&amp;$C26&amp;$D26,'FY22 QoS'!BY:BY,0),1),"")</f>
        <v>45833.333333333336</v>
      </c>
      <c r="AQ26" s="186">
        <f ca="1">IFERROR(INDEX(INDIRECT("'FY22 QoS'!"&amp;AQ$1&amp;":"&amp;AQ$1),MATCH($B26&amp;$C26&amp;$D26,'FY22 QoS'!BZ:BZ,0),1),"")</f>
        <v>45833.333333333336</v>
      </c>
      <c r="AR26" s="186">
        <f ca="1">IFERROR(INDEX(INDIRECT("'FY22 QoS'!"&amp;AR$1&amp;":"&amp;AR$1),MATCH($B26&amp;$C26&amp;$D26,'FY22 QoS'!CA:CA,0),1),"")</f>
        <v>45833.333333333336</v>
      </c>
      <c r="AS26" s="186">
        <f ca="1">IFERROR(INDEX(INDIRECT("'FY22 QoS'!"&amp;AS$1&amp;":"&amp;AS$1),MATCH($B26&amp;$C26&amp;$D26,'FY22 QoS'!CB:CB,0),1),"")</f>
        <v>45833.333333333336</v>
      </c>
      <c r="AT26" s="186">
        <f ca="1">IFERROR(INDEX(INDIRECT("'FY22 QoS'!"&amp;AT$1&amp;":"&amp;AT$1),MATCH($B26&amp;$C26&amp;$D26,'FY22 QoS'!CC:CC,0),1),"")</f>
        <v>45833.333333333336</v>
      </c>
      <c r="AX26" s="167" t="s">
        <v>154</v>
      </c>
      <c r="AY26" s="178">
        <f t="shared" si="0"/>
        <v>0</v>
      </c>
      <c r="AZ26" s="178">
        <f t="shared" si="1"/>
        <v>0</v>
      </c>
      <c r="BA26" s="178">
        <f t="shared" si="2"/>
        <v>0</v>
      </c>
      <c r="BB26" s="178">
        <f t="shared" si="3"/>
        <v>0</v>
      </c>
      <c r="BC26" s="178">
        <f t="shared" si="4"/>
        <v>0</v>
      </c>
      <c r="BD26" s="178">
        <f t="shared" si="5"/>
        <v>0</v>
      </c>
      <c r="BE26" s="178">
        <f t="shared" si="6"/>
        <v>0</v>
      </c>
      <c r="BF26" s="178">
        <f t="shared" si="7"/>
        <v>0</v>
      </c>
      <c r="BG26" s="178">
        <f t="shared" si="8"/>
        <v>0</v>
      </c>
    </row>
    <row r="27" spans="2:59" s="167" customFormat="1" x14ac:dyDescent="0.25">
      <c r="B27" s="167" t="s">
        <v>28</v>
      </c>
      <c r="C27" s="167">
        <v>6</v>
      </c>
      <c r="D27" s="167" t="str">
        <f t="shared" si="10"/>
        <v>Corporate</v>
      </c>
      <c r="E27" s="167" t="str">
        <f>IFERROR(INDEX('FY22 QoS'!$BB:$BB,MATCH($B27&amp;$C27&amp;$D27,'FY22 QoS'!BR:BR,0),1),"")</f>
        <v/>
      </c>
      <c r="F27" s="167" t="str">
        <f>IFERROR(INDEX('FY22 QoS'!$BB:$BB,MATCH($B27&amp;$C27&amp;$D27,'FY22 QoS'!BS:BS,0),1),"")</f>
        <v/>
      </c>
      <c r="G27" s="167" t="str">
        <f>IFERROR(INDEX('FY22 QoS'!$BB:$BB,MATCH($B27&amp;$C27&amp;$D27,'FY22 QoS'!BT:BT,0),1),"")</f>
        <v>Abbey Freeman</v>
      </c>
      <c r="H27" s="181" t="str">
        <f>IFERROR(INDEX('FY22 QoS'!$BB:$BB,MATCH($B27&amp;$C27&amp;$D27,'FY22 QoS'!BU:BU,0),1),"")</f>
        <v/>
      </c>
      <c r="I27" s="181" t="str">
        <f>IFERROR(INDEX('FY22 QoS'!$BB:$BB,MATCH($B27&amp;$C27&amp;$D27,'FY22 QoS'!BV:BV,0),1),"")</f>
        <v>Abbey Freeman</v>
      </c>
      <c r="J27" s="181" t="str">
        <f>IFERROR(INDEX('FY22 QoS'!$BB:$BB,MATCH($B27&amp;$C27&amp;$D27,'FY22 QoS'!BW:BW,0),1),"")</f>
        <v>Abbey Freeman</v>
      </c>
      <c r="K27" s="181" t="str">
        <f>IFERROR(INDEX('FY22 QoS'!$BB:$BB,MATCH($B27&amp;$C27&amp;$D27,'FY22 QoS'!BX:BX,0),1),"")</f>
        <v>Abbey Freeman</v>
      </c>
      <c r="L27" s="181" t="str">
        <f>IFERROR(INDEX('FY22 QoS'!$BB:$BB,MATCH($B27&amp;$C27&amp;$D27,'FY22 QoS'!BY:BY,0),1),"")</f>
        <v>Abbey Freeman</v>
      </c>
      <c r="M27" s="181" t="str">
        <f>IFERROR(INDEX('FY22 QoS'!$BB:$BB,MATCH($B27&amp;$C27&amp;$D27,'FY22 QoS'!BZ:BZ,0),1),"")</f>
        <v>Abbey Freeman</v>
      </c>
      <c r="N27" s="181" t="str">
        <f>IFERROR(INDEX('FY22 QoS'!$BB:$BB,MATCH($B27&amp;$C27&amp;$D27,'FY22 QoS'!CA:CA,0),1),"")</f>
        <v>Abbey Freeman</v>
      </c>
      <c r="O27" s="181" t="str">
        <f>IFERROR(INDEX('FY22 QoS'!$BB:$BB,MATCH($B27&amp;$C27&amp;$D27,'FY22 QoS'!CB:CB,0),1),"")</f>
        <v>Abbey Freeman</v>
      </c>
      <c r="P27" s="181" t="str">
        <f>IFERROR(INDEX('FY22 QoS'!$BB:$BB,MATCH($B27&amp;$C27&amp;$D27,'FY22 QoS'!CC:CC,0),1),"")</f>
        <v>Abbey Freeman</v>
      </c>
      <c r="R27" s="178" t="str">
        <f ca="1">IFERROR(INDEX(INDIRECT("'FY22 QoS'!"&amp;R$1&amp;":"&amp;R$1),MATCH($B27&amp;$C27&amp;$D27,'FY22 QoS'!BU:BU,0),1),"")</f>
        <v/>
      </c>
      <c r="S27" s="178">
        <f ca="1">IFERROR(INDEX(INDIRECT("'FY22 QoS'!"&amp;S$1&amp;":"&amp;S$1),MATCH($B27&amp;$C27&amp;$D27,'FY22 QoS'!BV:BV,0),1),"")</f>
        <v>1</v>
      </c>
      <c r="T27" s="178">
        <f ca="1">IFERROR(INDEX(INDIRECT("'FY22 QoS'!"&amp;T$1&amp;":"&amp;T$1),MATCH($B27&amp;$C27&amp;$D27,'FY22 QoS'!BW:BW,0),1),"")</f>
        <v>1</v>
      </c>
      <c r="U27" s="178">
        <f ca="1">IFERROR(INDEX(INDIRECT("'FY22 QoS'!"&amp;U$1&amp;":"&amp;U$1),MATCH($B27&amp;$C27&amp;$D27,'FY22 QoS'!BX:BX,0),1),"")</f>
        <v>1</v>
      </c>
      <c r="V27" s="178">
        <f ca="1">IFERROR(INDEX(INDIRECT("'FY22 QoS'!"&amp;V$1&amp;":"&amp;V$1),MATCH($B27&amp;$C27&amp;$D27,'FY22 QoS'!BY:BY,0),1),"")</f>
        <v>1</v>
      </c>
      <c r="W27" s="178">
        <f ca="1">IFERROR(INDEX(INDIRECT("'FY22 QoS'!"&amp;W$1&amp;":"&amp;W$1),MATCH($B27&amp;$C27&amp;$D27,'FY22 QoS'!BZ:BZ,0),1),"")</f>
        <v>1</v>
      </c>
      <c r="X27" s="178">
        <f ca="1">IFERROR(INDEX(INDIRECT("'FY22 QoS'!"&amp;X$1&amp;":"&amp;X$1),MATCH($B27&amp;$C27&amp;$D27,'FY22 QoS'!CA:CA,0),1),"")</f>
        <v>1</v>
      </c>
      <c r="Y27" s="178">
        <f ca="1">IFERROR(INDEX(INDIRECT("'FY22 QoS'!"&amp;Y$1&amp;":"&amp;Y$1),MATCH($B27&amp;$C27&amp;$D27,'FY22 QoS'!CB:CB,0),1),"")</f>
        <v>1</v>
      </c>
      <c r="Z27" s="178">
        <f ca="1">IFERROR(INDEX(INDIRECT("'FY22 QoS'!"&amp;Z$1&amp;":"&amp;Z$1),MATCH($B27&amp;$C27&amp;$D27,'FY22 QoS'!CC:CC,0),1),"")</f>
        <v>1</v>
      </c>
      <c r="AB27" s="178" t="str">
        <f ca="1">IFERROR(INDEX(INDIRECT("'FY22 QoS'!"&amp;AB$1&amp;":"&amp;AB$1),MATCH($B27&amp;$C27&amp;$D27,'FY22 QoS'!BU:BU,0),1),"")</f>
        <v/>
      </c>
      <c r="AC27" s="178">
        <f ca="1">IFERROR(INDEX(INDIRECT("'FY22 QoS'!"&amp;AC$1&amp;":"&amp;AC$1),MATCH($B27&amp;$C27&amp;$D27,'FY22 QoS'!BV:BV,0),1),"")</f>
        <v>1</v>
      </c>
      <c r="AD27" s="178">
        <f ca="1">IFERROR(INDEX(INDIRECT("'FY22 QoS'!"&amp;AD$1&amp;":"&amp;AD$1),MATCH($B27&amp;$C27&amp;$D27,'FY22 QoS'!BW:BW,0),1),"")</f>
        <v>1</v>
      </c>
      <c r="AE27" s="178">
        <f ca="1">IFERROR(INDEX(INDIRECT("'FY22 QoS'!"&amp;AE$1&amp;":"&amp;AE$1),MATCH($B27&amp;$C27&amp;$D27,'FY22 QoS'!BX:BX,0),1),"")</f>
        <v>1</v>
      </c>
      <c r="AF27" s="178">
        <f ca="1">IFERROR(INDEX(INDIRECT("'FY22 QoS'!"&amp;AF$1&amp;":"&amp;AF$1),MATCH($B27&amp;$C27&amp;$D27,'FY22 QoS'!BY:BY,0),1),"")</f>
        <v>1</v>
      </c>
      <c r="AG27" s="178">
        <f ca="1">IFERROR(INDEX(INDIRECT("'FY22 QoS'!"&amp;AG$1&amp;":"&amp;AG$1),MATCH($B27&amp;$C27&amp;$D27,'FY22 QoS'!BZ:BZ,0),1),"")</f>
        <v>1</v>
      </c>
      <c r="AH27" s="178">
        <f ca="1">IFERROR(INDEX(INDIRECT("'FY22 QoS'!"&amp;AH$1&amp;":"&amp;AH$1),MATCH($B27&amp;$C27&amp;$D27,'FY22 QoS'!CA:CA,0),1),"")</f>
        <v>1</v>
      </c>
      <c r="AI27" s="178">
        <f ca="1">IFERROR(INDEX(INDIRECT("'FY22 QoS'!"&amp;AI$1&amp;":"&amp;AI$1),MATCH($B27&amp;$C27&amp;$D27,'FY22 QoS'!CB:CB,0),1),"")</f>
        <v>1</v>
      </c>
      <c r="AJ27" s="178">
        <f ca="1">IFERROR(INDEX(INDIRECT("'FY22 QoS'!"&amp;AJ$1&amp;":"&amp;AJ$1),MATCH($B27&amp;$C27&amp;$D27,'FY22 QoS'!CC:CC,0),1),"")</f>
        <v>1</v>
      </c>
      <c r="AL27" s="186" t="str">
        <f ca="1">IFERROR(INDEX(INDIRECT("'FY22 QoS'!"&amp;AL$1&amp;":"&amp;AL$1),MATCH($B27&amp;$C27&amp;$D27,'FY22 QoS'!BU:BU,0),1),"")</f>
        <v/>
      </c>
      <c r="AM27" s="186">
        <f ca="1">IFERROR(INDEX(INDIRECT("'FY22 QoS'!"&amp;AM$1&amp;":"&amp;AM$1),MATCH($B27&amp;$C27&amp;$D27,'FY22 QoS'!BV:BV,0),1),"")</f>
        <v>54166.666666666664</v>
      </c>
      <c r="AN27" s="186">
        <f ca="1">IFERROR(INDEX(INDIRECT("'FY22 QoS'!"&amp;AN$1&amp;":"&amp;AN$1),MATCH($B27&amp;$C27&amp;$D27,'FY22 QoS'!BW:BW,0),1),"")</f>
        <v>54166.666666666664</v>
      </c>
      <c r="AO27" s="186">
        <f ca="1">IFERROR(INDEX(INDIRECT("'FY22 QoS'!"&amp;AO$1&amp;":"&amp;AO$1),MATCH($B27&amp;$C27&amp;$D27,'FY22 QoS'!BX:BX,0),1),"")</f>
        <v>54166.666666666664</v>
      </c>
      <c r="AP27" s="186">
        <f ca="1">IFERROR(INDEX(INDIRECT("'FY22 QoS'!"&amp;AP$1&amp;":"&amp;AP$1),MATCH($B27&amp;$C27&amp;$D27,'FY22 QoS'!BY:BY,0),1),"")</f>
        <v>54166.666666666664</v>
      </c>
      <c r="AQ27" s="186">
        <f ca="1">IFERROR(INDEX(INDIRECT("'FY22 QoS'!"&amp;AQ$1&amp;":"&amp;AQ$1),MATCH($B27&amp;$C27&amp;$D27,'FY22 QoS'!BZ:BZ,0),1),"")</f>
        <v>54166.666666666664</v>
      </c>
      <c r="AR27" s="186">
        <f ca="1">IFERROR(INDEX(INDIRECT("'FY22 QoS'!"&amp;AR$1&amp;":"&amp;AR$1),MATCH($B27&amp;$C27&amp;$D27,'FY22 QoS'!CA:CA,0),1),"")</f>
        <v>54166.666666666664</v>
      </c>
      <c r="AS27" s="186">
        <f ca="1">IFERROR(INDEX(INDIRECT("'FY22 QoS'!"&amp;AS$1&amp;":"&amp;AS$1),MATCH($B27&amp;$C27&amp;$D27,'FY22 QoS'!CB:CB,0),1),"")</f>
        <v>54166.666666666664</v>
      </c>
      <c r="AT27" s="186">
        <f ca="1">IFERROR(INDEX(INDIRECT("'FY22 QoS'!"&amp;AT$1&amp;":"&amp;AT$1),MATCH($B27&amp;$C27&amp;$D27,'FY22 QoS'!CC:CC,0),1),"")</f>
        <v>54166.666666666664</v>
      </c>
      <c r="AX27" s="167" t="s">
        <v>153</v>
      </c>
      <c r="AY27" s="178">
        <f t="shared" si="0"/>
        <v>0</v>
      </c>
      <c r="AZ27" s="178">
        <f t="shared" si="1"/>
        <v>0</v>
      </c>
      <c r="BA27" s="178">
        <f t="shared" si="2"/>
        <v>0</v>
      </c>
      <c r="BB27" s="178">
        <f t="shared" si="3"/>
        <v>0</v>
      </c>
      <c r="BC27" s="178">
        <f t="shared" si="4"/>
        <v>0</v>
      </c>
      <c r="BD27" s="178">
        <f t="shared" si="5"/>
        <v>0</v>
      </c>
      <c r="BE27" s="178">
        <f t="shared" si="6"/>
        <v>0</v>
      </c>
      <c r="BF27" s="178">
        <f t="shared" si="7"/>
        <v>0</v>
      </c>
      <c r="BG27" s="178">
        <f t="shared" si="8"/>
        <v>0</v>
      </c>
    </row>
    <row r="28" spans="2:59" s="167" customFormat="1" x14ac:dyDescent="0.25">
      <c r="B28" s="167" t="s">
        <v>28</v>
      </c>
      <c r="C28" s="167">
        <v>7</v>
      </c>
      <c r="D28" s="167" t="str">
        <f t="shared" si="10"/>
        <v>Corporate</v>
      </c>
      <c r="E28" s="167" t="str">
        <f>IFERROR(INDEX('FY22 QoS'!$BB:$BB,MATCH($B28&amp;$C28&amp;$D28,'FY22 QoS'!BR:BR,0),1),"")</f>
        <v/>
      </c>
      <c r="F28" s="167" t="str">
        <f>IFERROR(INDEX('FY22 QoS'!$BB:$BB,MATCH($B28&amp;$C28&amp;$D28,'FY22 QoS'!BS:BS,0),1),"")</f>
        <v/>
      </c>
      <c r="G28" s="167" t="str">
        <f>IFERROR(INDEX('FY22 QoS'!$BB:$BB,MATCH($B28&amp;$C28&amp;$D28,'FY22 QoS'!BT:BT,0),1),"")</f>
        <v/>
      </c>
      <c r="H28" s="181" t="str">
        <f>IFERROR(INDEX('FY22 QoS'!$BB:$BB,MATCH($B28&amp;$C28&amp;$D28,'FY22 QoS'!BU:BU,0),1),"")</f>
        <v/>
      </c>
      <c r="I28" s="181" t="str">
        <f>IFERROR(INDEX('FY22 QoS'!$BB:$BB,MATCH($B28&amp;$C28&amp;$D28,'FY22 QoS'!BV:BV,0),1),"")</f>
        <v/>
      </c>
      <c r="J28" s="181" t="str">
        <f>IFERROR(INDEX('FY22 QoS'!$BB:$BB,MATCH($B28&amp;$C28&amp;$D28,'FY22 QoS'!BW:BW,0),1),"")</f>
        <v/>
      </c>
      <c r="K28" s="181" t="str">
        <f>IFERROR(INDEX('FY22 QoS'!$BB:$BB,MATCH($B28&amp;$C28&amp;$D28,'FY22 QoS'!BX:BX,0),1),"")</f>
        <v/>
      </c>
      <c r="L28" s="181" t="str">
        <f>IFERROR(INDEX('FY22 QoS'!$BB:$BB,MATCH($B28&amp;$C28&amp;$D28,'FY22 QoS'!BY:BY,0),1),"")</f>
        <v/>
      </c>
      <c r="M28" s="181" t="str">
        <f>IFERROR(INDEX('FY22 QoS'!$BB:$BB,MATCH($B28&amp;$C28&amp;$D28,'FY22 QoS'!BZ:BZ,0),1),"")</f>
        <v/>
      </c>
      <c r="N28" s="181" t="str">
        <f>IFERROR(INDEX('FY22 QoS'!$BB:$BB,MATCH($B28&amp;$C28&amp;$D28,'FY22 QoS'!CA:CA,0),1),"")</f>
        <v/>
      </c>
      <c r="O28" s="181" t="str">
        <f>IFERROR(INDEX('FY22 QoS'!$BB:$BB,MATCH($B28&amp;$C28&amp;$D28,'FY22 QoS'!CB:CB,0),1),"")</f>
        <v/>
      </c>
      <c r="P28" s="181" t="str">
        <f>IFERROR(INDEX('FY22 QoS'!$BB:$BB,MATCH($B28&amp;$C28&amp;$D28,'FY22 QoS'!CC:CC,0),1),"")</f>
        <v/>
      </c>
      <c r="R28" s="178" t="str">
        <f ca="1">IFERROR(INDEX(INDIRECT("'FY22 QoS'!"&amp;R$1&amp;":"&amp;R$1),MATCH($B28&amp;$C28&amp;$D28,'FY22 QoS'!BU:BU,0),1),"")</f>
        <v/>
      </c>
      <c r="S28" s="178" t="str">
        <f ca="1">IFERROR(INDEX(INDIRECT("'FY22 QoS'!"&amp;S$1&amp;":"&amp;S$1),MATCH($B28&amp;$C28&amp;$D28,'FY22 QoS'!BV:BV,0),1),"")</f>
        <v/>
      </c>
      <c r="T28" s="178" t="str">
        <f ca="1">IFERROR(INDEX(INDIRECT("'FY22 QoS'!"&amp;T$1&amp;":"&amp;T$1),MATCH($B28&amp;$C28&amp;$D28,'FY22 QoS'!BW:BW,0),1),"")</f>
        <v/>
      </c>
      <c r="U28" s="178" t="str">
        <f ca="1">IFERROR(INDEX(INDIRECT("'FY22 QoS'!"&amp;U$1&amp;":"&amp;U$1),MATCH($B28&amp;$C28&amp;$D28,'FY22 QoS'!BX:BX,0),1),"")</f>
        <v/>
      </c>
      <c r="V28" s="178" t="str">
        <f ca="1">IFERROR(INDEX(INDIRECT("'FY22 QoS'!"&amp;V$1&amp;":"&amp;V$1),MATCH($B28&amp;$C28&amp;$D28,'FY22 QoS'!BY:BY,0),1),"")</f>
        <v/>
      </c>
      <c r="W28" s="178" t="str">
        <f ca="1">IFERROR(INDEX(INDIRECT("'FY22 QoS'!"&amp;W$1&amp;":"&amp;W$1),MATCH($B28&amp;$C28&amp;$D28,'FY22 QoS'!BZ:BZ,0),1),"")</f>
        <v/>
      </c>
      <c r="X28" s="178" t="str">
        <f ca="1">IFERROR(INDEX(INDIRECT("'FY22 QoS'!"&amp;X$1&amp;":"&amp;X$1),MATCH($B28&amp;$C28&amp;$D28,'FY22 QoS'!CA:CA,0),1),"")</f>
        <v/>
      </c>
      <c r="Y28" s="178" t="str">
        <f ca="1">IFERROR(INDEX(INDIRECT("'FY22 QoS'!"&amp;Y$1&amp;":"&amp;Y$1),MATCH($B28&amp;$C28&amp;$D28,'FY22 QoS'!CB:CB,0),1),"")</f>
        <v/>
      </c>
      <c r="Z28" s="178" t="str">
        <f ca="1">IFERROR(INDEX(INDIRECT("'FY22 QoS'!"&amp;Z$1&amp;":"&amp;Z$1),MATCH($B28&amp;$C28&amp;$D28,'FY22 QoS'!CC:CC,0),1),"")</f>
        <v/>
      </c>
      <c r="AB28" s="178" t="str">
        <f ca="1">IFERROR(INDEX(INDIRECT("'FY22 QoS'!"&amp;AB$1&amp;":"&amp;AB$1),MATCH($B28&amp;$C28&amp;$D28,'FY22 QoS'!BU:BU,0),1),"")</f>
        <v/>
      </c>
      <c r="AC28" s="178" t="str">
        <f ca="1">IFERROR(INDEX(INDIRECT("'FY22 QoS'!"&amp;AC$1&amp;":"&amp;AC$1),MATCH($B28&amp;$C28&amp;$D28,'FY22 QoS'!BV:BV,0),1),"")</f>
        <v/>
      </c>
      <c r="AD28" s="178" t="str">
        <f ca="1">IFERROR(INDEX(INDIRECT("'FY22 QoS'!"&amp;AD$1&amp;":"&amp;AD$1),MATCH($B28&amp;$C28&amp;$D28,'FY22 QoS'!BW:BW,0),1),"")</f>
        <v/>
      </c>
      <c r="AE28" s="178" t="str">
        <f ca="1">IFERROR(INDEX(INDIRECT("'FY22 QoS'!"&amp;AE$1&amp;":"&amp;AE$1),MATCH($B28&amp;$C28&amp;$D28,'FY22 QoS'!BX:BX,0),1),"")</f>
        <v/>
      </c>
      <c r="AF28" s="178" t="str">
        <f ca="1">IFERROR(INDEX(INDIRECT("'FY22 QoS'!"&amp;AF$1&amp;":"&amp;AF$1),MATCH($B28&amp;$C28&amp;$D28,'FY22 QoS'!BY:BY,0),1),"")</f>
        <v/>
      </c>
      <c r="AG28" s="178" t="str">
        <f ca="1">IFERROR(INDEX(INDIRECT("'FY22 QoS'!"&amp;AG$1&amp;":"&amp;AG$1),MATCH($B28&amp;$C28&amp;$D28,'FY22 QoS'!BZ:BZ,0),1),"")</f>
        <v/>
      </c>
      <c r="AH28" s="178" t="str">
        <f ca="1">IFERROR(INDEX(INDIRECT("'FY22 QoS'!"&amp;AH$1&amp;":"&amp;AH$1),MATCH($B28&amp;$C28&amp;$D28,'FY22 QoS'!CA:CA,0),1),"")</f>
        <v/>
      </c>
      <c r="AI28" s="178" t="str">
        <f ca="1">IFERROR(INDEX(INDIRECT("'FY22 QoS'!"&amp;AI$1&amp;":"&amp;AI$1),MATCH($B28&amp;$C28&amp;$D28,'FY22 QoS'!CB:CB,0),1),"")</f>
        <v/>
      </c>
      <c r="AJ28" s="178" t="str">
        <f ca="1">IFERROR(INDEX(INDIRECT("'FY22 QoS'!"&amp;AJ$1&amp;":"&amp;AJ$1),MATCH($B28&amp;$C28&amp;$D28,'FY22 QoS'!CC:CC,0),1),"")</f>
        <v/>
      </c>
      <c r="AL28" s="186" t="str">
        <f ca="1">IFERROR(INDEX(INDIRECT("'FY22 QoS'!"&amp;AL$1&amp;":"&amp;AL$1),MATCH($B28&amp;$C28&amp;$D28,'FY22 QoS'!BU:BU,0),1),"")</f>
        <v/>
      </c>
      <c r="AM28" s="186" t="str">
        <f ca="1">IFERROR(INDEX(INDIRECT("'FY22 QoS'!"&amp;AM$1&amp;":"&amp;AM$1),MATCH($B28&amp;$C28&amp;$D28,'FY22 QoS'!BV:BV,0),1),"")</f>
        <v/>
      </c>
      <c r="AN28" s="186" t="str">
        <f ca="1">IFERROR(INDEX(INDIRECT("'FY22 QoS'!"&amp;AN$1&amp;":"&amp;AN$1),MATCH($B28&amp;$C28&amp;$D28,'FY22 QoS'!BW:BW,0),1),"")</f>
        <v/>
      </c>
      <c r="AO28" s="186" t="str">
        <f ca="1">IFERROR(INDEX(INDIRECT("'FY22 QoS'!"&amp;AO$1&amp;":"&amp;AO$1),MATCH($B28&amp;$C28&amp;$D28,'FY22 QoS'!BX:BX,0),1),"")</f>
        <v/>
      </c>
      <c r="AP28" s="186" t="str">
        <f ca="1">IFERROR(INDEX(INDIRECT("'FY22 QoS'!"&amp;AP$1&amp;":"&amp;AP$1),MATCH($B28&amp;$C28&amp;$D28,'FY22 QoS'!BY:BY,0),1),"")</f>
        <v/>
      </c>
      <c r="AQ28" s="186" t="str">
        <f ca="1">IFERROR(INDEX(INDIRECT("'FY22 QoS'!"&amp;AQ$1&amp;":"&amp;AQ$1),MATCH($B28&amp;$C28&amp;$D28,'FY22 QoS'!BZ:BZ,0),1),"")</f>
        <v/>
      </c>
      <c r="AR28" s="186" t="str">
        <f ca="1">IFERROR(INDEX(INDIRECT("'FY22 QoS'!"&amp;AR$1&amp;":"&amp;AR$1),MATCH($B28&amp;$C28&amp;$D28,'FY22 QoS'!CA:CA,0),1),"")</f>
        <v/>
      </c>
      <c r="AS28" s="186" t="str">
        <f ca="1">IFERROR(INDEX(INDIRECT("'FY22 QoS'!"&amp;AS$1&amp;":"&amp;AS$1),MATCH($B28&amp;$C28&amp;$D28,'FY22 QoS'!CB:CB,0),1),"")</f>
        <v/>
      </c>
      <c r="AT28" s="186" t="str">
        <f ca="1">IFERROR(INDEX(INDIRECT("'FY22 QoS'!"&amp;AT$1&amp;":"&amp;AT$1),MATCH($B28&amp;$C28&amp;$D28,'FY22 QoS'!CC:CC,0),1),"")</f>
        <v/>
      </c>
      <c r="AY28" s="178"/>
      <c r="AZ28" s="178"/>
      <c r="BA28" s="178"/>
      <c r="BB28" s="178"/>
      <c r="BC28" s="178"/>
      <c r="BD28" s="178"/>
      <c r="BE28" s="178"/>
      <c r="BF28" s="178"/>
      <c r="BG28" s="178"/>
    </row>
    <row r="29" spans="2:59" s="167" customFormat="1" outlineLevel="1" x14ac:dyDescent="0.25">
      <c r="B29" s="167" t="s">
        <v>28</v>
      </c>
      <c r="C29" s="167">
        <v>8</v>
      </c>
      <c r="D29" s="167" t="str">
        <f t="shared" si="10"/>
        <v>Corporate</v>
      </c>
      <c r="E29" s="167" t="str">
        <f>IFERROR(INDEX('FY22 QoS'!$BB:$BB,MATCH($B29&amp;$C29&amp;$D29,'FY22 QoS'!BR:BR,0),1),"")</f>
        <v/>
      </c>
      <c r="F29" s="167" t="str">
        <f>IFERROR(INDEX('FY22 QoS'!$BB:$BB,MATCH($B29&amp;$C29&amp;$D29,'FY22 QoS'!BS:BS,0),1),"")</f>
        <v/>
      </c>
      <c r="G29" s="167" t="str">
        <f>IFERROR(INDEX('FY22 QoS'!$BB:$BB,MATCH($B29&amp;$C29&amp;$D29,'FY22 QoS'!BT:BT,0),1),"")</f>
        <v/>
      </c>
      <c r="H29" s="167" t="str">
        <f>IFERROR(INDEX('FY22 QoS'!$BB:$BB,MATCH($B29&amp;$C29&amp;$D29,'FY22 QoS'!BU:BU,0),1),"")</f>
        <v/>
      </c>
      <c r="I29" s="181" t="str">
        <f>IFERROR(INDEX('FY22 QoS'!$BB:$BB,MATCH($B29&amp;$C29&amp;$D29,'FY22 QoS'!BV:BV,0),1),"")</f>
        <v/>
      </c>
      <c r="J29" s="181" t="str">
        <f>IFERROR(INDEX('FY22 QoS'!$BB:$BB,MATCH($B29&amp;$C29&amp;$D29,'FY22 QoS'!BW:BW,0),1),"")</f>
        <v/>
      </c>
      <c r="K29" s="181" t="str">
        <f>IFERROR(INDEX('FY22 QoS'!$BB:$BB,MATCH($B29&amp;$C29&amp;$D29,'FY22 QoS'!BX:BX,0),1),"")</f>
        <v/>
      </c>
      <c r="L29" s="181" t="str">
        <f>IFERROR(INDEX('FY22 QoS'!$BB:$BB,MATCH($B29&amp;$C29&amp;$D29,'FY22 QoS'!BY:BY,0),1),"")</f>
        <v/>
      </c>
      <c r="M29" s="181" t="str">
        <f>IFERROR(INDEX('FY22 QoS'!$BB:$BB,MATCH($B29&amp;$C29&amp;$D29,'FY22 QoS'!BZ:BZ,0),1),"")</f>
        <v/>
      </c>
      <c r="N29" s="181" t="str">
        <f>IFERROR(INDEX('FY22 QoS'!$BB:$BB,MATCH($B29&amp;$C29&amp;$D29,'FY22 QoS'!CA:CA,0),1),"")</f>
        <v/>
      </c>
      <c r="O29" s="181" t="str">
        <f>IFERROR(INDEX('FY22 QoS'!$BB:$BB,MATCH($B29&amp;$C29&amp;$D29,'FY22 QoS'!CB:CB,0),1),"")</f>
        <v/>
      </c>
      <c r="P29" s="181" t="str">
        <f>IFERROR(INDEX('FY22 QoS'!$BB:$BB,MATCH($B29&amp;$C29&amp;$D29,'FY22 QoS'!CC:CC,0),1),"")</f>
        <v/>
      </c>
      <c r="R29" s="178" t="str">
        <f ca="1">IFERROR(INDEX(INDIRECT("'FY22 QoS'!"&amp;R$1&amp;":"&amp;R$1),MATCH($B29&amp;$C29&amp;$D29,'FY22 QoS'!BU:BU,0),1),"")</f>
        <v/>
      </c>
      <c r="S29" s="178" t="str">
        <f ca="1">IFERROR(INDEX(INDIRECT("'FY22 QoS'!"&amp;S$1&amp;":"&amp;S$1),MATCH($B29&amp;$C29&amp;$D29,'FY22 QoS'!BV:BV,0),1),"")</f>
        <v/>
      </c>
      <c r="T29" s="178" t="str">
        <f ca="1">IFERROR(INDEX(INDIRECT("'FY22 QoS'!"&amp;T$1&amp;":"&amp;T$1),MATCH($B29&amp;$C29&amp;$D29,'FY22 QoS'!BW:BW,0),1),"")</f>
        <v/>
      </c>
      <c r="U29" s="178" t="str">
        <f ca="1">IFERROR(INDEX(INDIRECT("'FY22 QoS'!"&amp;U$1&amp;":"&amp;U$1),MATCH($B29&amp;$C29&amp;$D29,'FY22 QoS'!BX:BX,0),1),"")</f>
        <v/>
      </c>
      <c r="V29" s="178" t="str">
        <f ca="1">IFERROR(INDEX(INDIRECT("'FY22 QoS'!"&amp;V$1&amp;":"&amp;V$1),MATCH($B29&amp;$C29&amp;$D29,'FY22 QoS'!BY:BY,0),1),"")</f>
        <v/>
      </c>
      <c r="W29" s="178" t="str">
        <f ca="1">IFERROR(INDEX(INDIRECT("'FY22 QoS'!"&amp;W$1&amp;":"&amp;W$1),MATCH($B29&amp;$C29&amp;$D29,'FY22 QoS'!BZ:BZ,0),1),"")</f>
        <v/>
      </c>
      <c r="X29" s="178" t="str">
        <f ca="1">IFERROR(INDEX(INDIRECT("'FY22 QoS'!"&amp;X$1&amp;":"&amp;X$1),MATCH($B29&amp;$C29&amp;$D29,'FY22 QoS'!CA:CA,0),1),"")</f>
        <v/>
      </c>
      <c r="Y29" s="178" t="str">
        <f ca="1">IFERROR(INDEX(INDIRECT("'FY22 QoS'!"&amp;Y$1&amp;":"&amp;Y$1),MATCH($B29&amp;$C29&amp;$D29,'FY22 QoS'!CB:CB,0),1),"")</f>
        <v/>
      </c>
      <c r="Z29" s="178" t="str">
        <f ca="1">IFERROR(INDEX(INDIRECT("'FY22 QoS'!"&amp;Z$1&amp;":"&amp;Z$1),MATCH($B29&amp;$C29&amp;$D29,'FY22 QoS'!CC:CC,0),1),"")</f>
        <v/>
      </c>
      <c r="AB29" s="178" t="str">
        <f ca="1">IFERROR(INDEX(INDIRECT("'FY22 QoS'!"&amp;AB$1&amp;":"&amp;AB$1),MATCH($B29&amp;$C29&amp;$D29,'FY22 QoS'!BU:BU,0),1),"")</f>
        <v/>
      </c>
      <c r="AC29" s="178" t="str">
        <f ca="1">IFERROR(INDEX(INDIRECT("'FY22 QoS'!"&amp;AC$1&amp;":"&amp;AC$1),MATCH($B29&amp;$C29&amp;$D29,'FY22 QoS'!BV:BV,0),1),"")</f>
        <v/>
      </c>
      <c r="AD29" s="178" t="str">
        <f ca="1">IFERROR(INDEX(INDIRECT("'FY22 QoS'!"&amp;AD$1&amp;":"&amp;AD$1),MATCH($B29&amp;$C29&amp;$D29,'FY22 QoS'!BW:BW,0),1),"")</f>
        <v/>
      </c>
      <c r="AE29" s="178" t="str">
        <f ca="1">IFERROR(INDEX(INDIRECT("'FY22 QoS'!"&amp;AE$1&amp;":"&amp;AE$1),MATCH($B29&amp;$C29&amp;$D29,'FY22 QoS'!BX:BX,0),1),"")</f>
        <v/>
      </c>
      <c r="AF29" s="178" t="str">
        <f ca="1">IFERROR(INDEX(INDIRECT("'FY22 QoS'!"&amp;AF$1&amp;":"&amp;AF$1),MATCH($B29&amp;$C29&amp;$D29,'FY22 QoS'!BY:BY,0),1),"")</f>
        <v/>
      </c>
      <c r="AG29" s="178" t="str">
        <f ca="1">IFERROR(INDEX(INDIRECT("'FY22 QoS'!"&amp;AG$1&amp;":"&amp;AG$1),MATCH($B29&amp;$C29&amp;$D29,'FY22 QoS'!BZ:BZ,0),1),"")</f>
        <v/>
      </c>
      <c r="AH29" s="178" t="str">
        <f ca="1">IFERROR(INDEX(INDIRECT("'FY22 QoS'!"&amp;AH$1&amp;":"&amp;AH$1),MATCH($B29&amp;$C29&amp;$D29,'FY22 QoS'!CA:CA,0),1),"")</f>
        <v/>
      </c>
      <c r="AI29" s="178" t="str">
        <f ca="1">IFERROR(INDEX(INDIRECT("'FY22 QoS'!"&amp;AI$1&amp;":"&amp;AI$1),MATCH($B29&amp;$C29&amp;$D29,'FY22 QoS'!CB:CB,0),1),"")</f>
        <v/>
      </c>
      <c r="AJ29" s="178" t="str">
        <f ca="1">IFERROR(INDEX(INDIRECT("'FY22 QoS'!"&amp;AJ$1&amp;":"&amp;AJ$1),MATCH($B29&amp;$C29&amp;$D29,'FY22 QoS'!CC:CC,0),1),"")</f>
        <v/>
      </c>
      <c r="AL29" s="186" t="str">
        <f ca="1">IFERROR(INDEX(INDIRECT("'FY22 QoS'!"&amp;AL$1&amp;":"&amp;AL$1),MATCH($B29&amp;$C29&amp;$D29,'FY22 QoS'!BU:BU,0),1),"")</f>
        <v/>
      </c>
      <c r="AM29" s="186" t="str">
        <f ca="1">IFERROR(INDEX(INDIRECT("'FY22 QoS'!"&amp;AM$1&amp;":"&amp;AM$1),MATCH($B29&amp;$C29&amp;$D29,'FY22 QoS'!BV:BV,0),1),"")</f>
        <v/>
      </c>
      <c r="AN29" s="186" t="str">
        <f ca="1">IFERROR(INDEX(INDIRECT("'FY22 QoS'!"&amp;AN$1&amp;":"&amp;AN$1),MATCH($B29&amp;$C29&amp;$D29,'FY22 QoS'!BW:BW,0),1),"")</f>
        <v/>
      </c>
      <c r="AO29" s="186" t="str">
        <f ca="1">IFERROR(INDEX(INDIRECT("'FY22 QoS'!"&amp;AO$1&amp;":"&amp;AO$1),MATCH($B29&amp;$C29&amp;$D29,'FY22 QoS'!BX:BX,0),1),"")</f>
        <v/>
      </c>
      <c r="AP29" s="186" t="str">
        <f ca="1">IFERROR(INDEX(INDIRECT("'FY22 QoS'!"&amp;AP$1&amp;":"&amp;AP$1),MATCH($B29&amp;$C29&amp;$D29,'FY22 QoS'!BY:BY,0),1),"")</f>
        <v/>
      </c>
      <c r="AQ29" s="186" t="str">
        <f ca="1">IFERROR(INDEX(INDIRECT("'FY22 QoS'!"&amp;AQ$1&amp;":"&amp;AQ$1),MATCH($B29&amp;$C29&amp;$D29,'FY22 QoS'!BZ:BZ,0),1),"")</f>
        <v/>
      </c>
      <c r="AR29" s="186" t="str">
        <f ca="1">IFERROR(INDEX(INDIRECT("'FY22 QoS'!"&amp;AR$1&amp;":"&amp;AR$1),MATCH($B29&amp;$C29&amp;$D29,'FY22 QoS'!CA:CA,0),1),"")</f>
        <v/>
      </c>
      <c r="AS29" s="186" t="str">
        <f ca="1">IFERROR(INDEX(INDIRECT("'FY22 QoS'!"&amp;AS$1&amp;":"&amp;AS$1),MATCH($B29&amp;$C29&amp;$D29,'FY22 QoS'!CB:CB,0),1),"")</f>
        <v/>
      </c>
      <c r="AT29" s="186" t="str">
        <f ca="1">IFERROR(INDEX(INDIRECT("'FY22 QoS'!"&amp;AT$1&amp;":"&amp;AT$1),MATCH($B29&amp;$C29&amp;$D29,'FY22 QoS'!CC:CC,0),1),"")</f>
        <v/>
      </c>
      <c r="AY29" s="178"/>
      <c r="AZ29" s="178"/>
      <c r="BA29" s="178"/>
      <c r="BB29" s="178"/>
      <c r="BC29" s="178"/>
      <c r="BD29" s="178"/>
      <c r="BE29" s="178"/>
      <c r="BF29" s="178"/>
      <c r="BG29" s="178"/>
    </row>
    <row r="30" spans="2:59" s="167" customFormat="1" outlineLevel="1" x14ac:dyDescent="0.25">
      <c r="B30" s="167" t="s">
        <v>28</v>
      </c>
      <c r="C30" s="167">
        <v>9</v>
      </c>
      <c r="D30" s="167" t="str">
        <f t="shared" si="10"/>
        <v>Corporate</v>
      </c>
      <c r="E30" s="167" t="str">
        <f>IFERROR(INDEX('FY22 QoS'!$BB:$BB,MATCH($B30&amp;$C30&amp;$D30,'FY22 QoS'!BR:BR,0),1),"")</f>
        <v/>
      </c>
      <c r="F30" s="167" t="str">
        <f>IFERROR(INDEX('FY22 QoS'!$BB:$BB,MATCH($B30&amp;$C30&amp;$D30,'FY22 QoS'!BS:BS,0),1),"")</f>
        <v/>
      </c>
      <c r="G30" s="167" t="str">
        <f>IFERROR(INDEX('FY22 QoS'!$BB:$BB,MATCH($B30&amp;$C30&amp;$D30,'FY22 QoS'!BT:BT,0),1),"")</f>
        <v/>
      </c>
      <c r="H30" s="167" t="str">
        <f>IFERROR(INDEX('FY22 QoS'!$BB:$BB,MATCH($B30&amp;$C30&amp;$D30,'FY22 QoS'!BU:BU,0),1),"")</f>
        <v/>
      </c>
      <c r="I30" s="181" t="str">
        <f>IFERROR(INDEX('FY22 QoS'!$BB:$BB,MATCH($B30&amp;$C30&amp;$D30,'FY22 QoS'!BV:BV,0),1),"")</f>
        <v/>
      </c>
      <c r="J30" s="181" t="str">
        <f>IFERROR(INDEX('FY22 QoS'!$BB:$BB,MATCH($B30&amp;$C30&amp;$D30,'FY22 QoS'!BW:BW,0),1),"")</f>
        <v/>
      </c>
      <c r="K30" s="181" t="str">
        <f>IFERROR(INDEX('FY22 QoS'!$BB:$BB,MATCH($B30&amp;$C30&amp;$D30,'FY22 QoS'!BX:BX,0),1),"")</f>
        <v/>
      </c>
      <c r="L30" s="181" t="str">
        <f>IFERROR(INDEX('FY22 QoS'!$BB:$BB,MATCH($B30&amp;$C30&amp;$D30,'FY22 QoS'!BY:BY,0),1),"")</f>
        <v/>
      </c>
      <c r="M30" s="181" t="str">
        <f>IFERROR(INDEX('FY22 QoS'!$BB:$BB,MATCH($B30&amp;$C30&amp;$D30,'FY22 QoS'!BZ:BZ,0),1),"")</f>
        <v/>
      </c>
      <c r="N30" s="181" t="str">
        <f>IFERROR(INDEX('FY22 QoS'!$BB:$BB,MATCH($B30&amp;$C30&amp;$D30,'FY22 QoS'!CA:CA,0),1),"")</f>
        <v/>
      </c>
      <c r="O30" s="181" t="str">
        <f>IFERROR(INDEX('FY22 QoS'!$BB:$BB,MATCH($B30&amp;$C30&amp;$D30,'FY22 QoS'!CB:CB,0),1),"")</f>
        <v/>
      </c>
      <c r="P30" s="181" t="str">
        <f>IFERROR(INDEX('FY22 QoS'!$BB:$BB,MATCH($B30&amp;$C30&amp;$D30,'FY22 QoS'!CC:CC,0),1),"")</f>
        <v/>
      </c>
      <c r="R30" s="178" t="str">
        <f ca="1">IFERROR(INDEX(INDIRECT("'FY22 QoS'!"&amp;R$1&amp;":"&amp;R$1),MATCH($B30&amp;$C30&amp;$D30,'FY22 QoS'!BU:BU,0),1),"")</f>
        <v/>
      </c>
      <c r="S30" s="178" t="str">
        <f ca="1">IFERROR(INDEX(INDIRECT("'FY22 QoS'!"&amp;S$1&amp;":"&amp;S$1),MATCH($B30&amp;$C30&amp;$D30,'FY22 QoS'!BV:BV,0),1),"")</f>
        <v/>
      </c>
      <c r="T30" s="178" t="str">
        <f ca="1">IFERROR(INDEX(INDIRECT("'FY22 QoS'!"&amp;T$1&amp;":"&amp;T$1),MATCH($B30&amp;$C30&amp;$D30,'FY22 QoS'!BW:BW,0),1),"")</f>
        <v/>
      </c>
      <c r="U30" s="178" t="str">
        <f ca="1">IFERROR(INDEX(INDIRECT("'FY22 QoS'!"&amp;U$1&amp;":"&amp;U$1),MATCH($B30&amp;$C30&amp;$D30,'FY22 QoS'!BX:BX,0),1),"")</f>
        <v/>
      </c>
      <c r="V30" s="178" t="str">
        <f ca="1">IFERROR(INDEX(INDIRECT("'FY22 QoS'!"&amp;V$1&amp;":"&amp;V$1),MATCH($B30&amp;$C30&amp;$D30,'FY22 QoS'!BY:BY,0),1),"")</f>
        <v/>
      </c>
      <c r="W30" s="178" t="str">
        <f ca="1">IFERROR(INDEX(INDIRECT("'FY22 QoS'!"&amp;W$1&amp;":"&amp;W$1),MATCH($B30&amp;$C30&amp;$D30,'FY22 QoS'!BZ:BZ,0),1),"")</f>
        <v/>
      </c>
      <c r="X30" s="178" t="str">
        <f ca="1">IFERROR(INDEX(INDIRECT("'FY22 QoS'!"&amp;X$1&amp;":"&amp;X$1),MATCH($B30&amp;$C30&amp;$D30,'FY22 QoS'!CA:CA,0),1),"")</f>
        <v/>
      </c>
      <c r="Y30" s="178" t="str">
        <f ca="1">IFERROR(INDEX(INDIRECT("'FY22 QoS'!"&amp;Y$1&amp;":"&amp;Y$1),MATCH($B30&amp;$C30&amp;$D30,'FY22 QoS'!CB:CB,0),1),"")</f>
        <v/>
      </c>
      <c r="Z30" s="178" t="str">
        <f ca="1">IFERROR(INDEX(INDIRECT("'FY22 QoS'!"&amp;Z$1&amp;":"&amp;Z$1),MATCH($B30&amp;$C30&amp;$D30,'FY22 QoS'!CC:CC,0),1),"")</f>
        <v/>
      </c>
      <c r="AB30" s="178" t="str">
        <f ca="1">IFERROR(INDEX(INDIRECT("'FY22 QoS'!"&amp;AB$1&amp;":"&amp;AB$1),MATCH($B30&amp;$C30&amp;$D30,'FY22 QoS'!BU:BU,0),1),"")</f>
        <v/>
      </c>
      <c r="AC30" s="178" t="str">
        <f ca="1">IFERROR(INDEX(INDIRECT("'FY22 QoS'!"&amp;AC$1&amp;":"&amp;AC$1),MATCH($B30&amp;$C30&amp;$D30,'FY22 QoS'!BV:BV,0),1),"")</f>
        <v/>
      </c>
      <c r="AD30" s="178" t="str">
        <f ca="1">IFERROR(INDEX(INDIRECT("'FY22 QoS'!"&amp;AD$1&amp;":"&amp;AD$1),MATCH($B30&amp;$C30&amp;$D30,'FY22 QoS'!BW:BW,0),1),"")</f>
        <v/>
      </c>
      <c r="AE30" s="178" t="str">
        <f ca="1">IFERROR(INDEX(INDIRECT("'FY22 QoS'!"&amp;AE$1&amp;":"&amp;AE$1),MATCH($B30&amp;$C30&amp;$D30,'FY22 QoS'!BX:BX,0),1),"")</f>
        <v/>
      </c>
      <c r="AF30" s="178" t="str">
        <f ca="1">IFERROR(INDEX(INDIRECT("'FY22 QoS'!"&amp;AF$1&amp;":"&amp;AF$1),MATCH($B30&amp;$C30&amp;$D30,'FY22 QoS'!BY:BY,0),1),"")</f>
        <v/>
      </c>
      <c r="AG30" s="178" t="str">
        <f ca="1">IFERROR(INDEX(INDIRECT("'FY22 QoS'!"&amp;AG$1&amp;":"&amp;AG$1),MATCH($B30&amp;$C30&amp;$D30,'FY22 QoS'!BZ:BZ,0),1),"")</f>
        <v/>
      </c>
      <c r="AH30" s="178" t="str">
        <f ca="1">IFERROR(INDEX(INDIRECT("'FY22 QoS'!"&amp;AH$1&amp;":"&amp;AH$1),MATCH($B30&amp;$C30&amp;$D30,'FY22 QoS'!CA:CA,0),1),"")</f>
        <v/>
      </c>
      <c r="AI30" s="178" t="str">
        <f ca="1">IFERROR(INDEX(INDIRECT("'FY22 QoS'!"&amp;AI$1&amp;":"&amp;AI$1),MATCH($B30&amp;$C30&amp;$D30,'FY22 QoS'!CB:CB,0),1),"")</f>
        <v/>
      </c>
      <c r="AJ30" s="178" t="str">
        <f ca="1">IFERROR(INDEX(INDIRECT("'FY22 QoS'!"&amp;AJ$1&amp;":"&amp;AJ$1),MATCH($B30&amp;$C30&amp;$D30,'FY22 QoS'!CC:CC,0),1),"")</f>
        <v/>
      </c>
      <c r="AL30" s="186" t="str">
        <f ca="1">IFERROR(INDEX(INDIRECT("'FY22 QoS'!"&amp;AL$1&amp;":"&amp;AL$1),MATCH($B30&amp;$C30&amp;$D30,'FY22 QoS'!BU:BU,0),1),"")</f>
        <v/>
      </c>
      <c r="AM30" s="186" t="str">
        <f ca="1">IFERROR(INDEX(INDIRECT("'FY22 QoS'!"&amp;AM$1&amp;":"&amp;AM$1),MATCH($B30&amp;$C30&amp;$D30,'FY22 QoS'!BV:BV,0),1),"")</f>
        <v/>
      </c>
      <c r="AN30" s="186" t="str">
        <f ca="1">IFERROR(INDEX(INDIRECT("'FY22 QoS'!"&amp;AN$1&amp;":"&amp;AN$1),MATCH($B30&amp;$C30&amp;$D30,'FY22 QoS'!BW:BW,0),1),"")</f>
        <v/>
      </c>
      <c r="AO30" s="186" t="str">
        <f ca="1">IFERROR(INDEX(INDIRECT("'FY22 QoS'!"&amp;AO$1&amp;":"&amp;AO$1),MATCH($B30&amp;$C30&amp;$D30,'FY22 QoS'!BX:BX,0),1),"")</f>
        <v/>
      </c>
      <c r="AP30" s="186" t="str">
        <f ca="1">IFERROR(INDEX(INDIRECT("'FY22 QoS'!"&amp;AP$1&amp;":"&amp;AP$1),MATCH($B30&amp;$C30&amp;$D30,'FY22 QoS'!BY:BY,0),1),"")</f>
        <v/>
      </c>
      <c r="AQ30" s="186" t="str">
        <f ca="1">IFERROR(INDEX(INDIRECT("'FY22 QoS'!"&amp;AQ$1&amp;":"&amp;AQ$1),MATCH($B30&amp;$C30&amp;$D30,'FY22 QoS'!BZ:BZ,0),1),"")</f>
        <v/>
      </c>
      <c r="AR30" s="186" t="str">
        <f ca="1">IFERROR(INDEX(INDIRECT("'FY22 QoS'!"&amp;AR$1&amp;":"&amp;AR$1),MATCH($B30&amp;$C30&amp;$D30,'FY22 QoS'!CA:CA,0),1),"")</f>
        <v/>
      </c>
      <c r="AS30" s="186" t="str">
        <f ca="1">IFERROR(INDEX(INDIRECT("'FY22 QoS'!"&amp;AS$1&amp;":"&amp;AS$1),MATCH($B30&amp;$C30&amp;$D30,'FY22 QoS'!CB:CB,0),1),"")</f>
        <v/>
      </c>
      <c r="AT30" s="186" t="str">
        <f ca="1">IFERROR(INDEX(INDIRECT("'FY22 QoS'!"&amp;AT$1&amp;":"&amp;AT$1),MATCH($B30&amp;$C30&amp;$D30,'FY22 QoS'!CC:CC,0),1),"")</f>
        <v/>
      </c>
      <c r="AY30" s="178"/>
      <c r="AZ30" s="178"/>
      <c r="BA30" s="178"/>
      <c r="BB30" s="178"/>
      <c r="BC30" s="178"/>
      <c r="BD30" s="178"/>
      <c r="BE30" s="178"/>
      <c r="BF30" s="178"/>
      <c r="BG30" s="178"/>
    </row>
    <row r="31" spans="2:59" s="167" customFormat="1" outlineLevel="1" x14ac:dyDescent="0.25">
      <c r="B31" s="167" t="s">
        <v>28</v>
      </c>
      <c r="C31" s="167">
        <v>10</v>
      </c>
      <c r="D31" s="167" t="str">
        <f t="shared" si="10"/>
        <v>Corporate</v>
      </c>
      <c r="E31" s="167" t="str">
        <f>IFERROR(INDEX('FY22 QoS'!$BB:$BB,MATCH($B31&amp;$C31&amp;$D31,'FY22 QoS'!BR:BR,0),1),"")</f>
        <v/>
      </c>
      <c r="F31" s="167" t="str">
        <f>IFERROR(INDEX('FY22 QoS'!$BB:$BB,MATCH($B31&amp;$C31&amp;$D31,'FY22 QoS'!BS:BS,0),1),"")</f>
        <v/>
      </c>
      <c r="G31" s="167" t="str">
        <f>IFERROR(INDEX('FY22 QoS'!$BB:$BB,MATCH($B31&amp;$C31&amp;$D31,'FY22 QoS'!BT:BT,0),1),"")</f>
        <v/>
      </c>
      <c r="H31" s="167" t="str">
        <f>IFERROR(INDEX('FY22 QoS'!$BB:$BB,MATCH($B31&amp;$C31&amp;$D31,'FY22 QoS'!BU:BU,0),1),"")</f>
        <v/>
      </c>
      <c r="I31" s="181" t="str">
        <f>IFERROR(INDEX('FY22 QoS'!$BB:$BB,MATCH($B31&amp;$C31&amp;$D31,'FY22 QoS'!BV:BV,0),1),"")</f>
        <v/>
      </c>
      <c r="J31" s="181" t="str">
        <f>IFERROR(INDEX('FY22 QoS'!$BB:$BB,MATCH($B31&amp;$C31&amp;$D31,'FY22 QoS'!BW:BW,0),1),"")</f>
        <v/>
      </c>
      <c r="K31" s="181" t="str">
        <f>IFERROR(INDEX('FY22 QoS'!$BB:$BB,MATCH($B31&amp;$C31&amp;$D31,'FY22 QoS'!BX:BX,0),1),"")</f>
        <v/>
      </c>
      <c r="L31" s="181" t="str">
        <f>IFERROR(INDEX('FY22 QoS'!$BB:$BB,MATCH($B31&amp;$C31&amp;$D31,'FY22 QoS'!BY:BY,0),1),"")</f>
        <v/>
      </c>
      <c r="M31" s="181" t="str">
        <f>IFERROR(INDEX('FY22 QoS'!$BB:$BB,MATCH($B31&amp;$C31&amp;$D31,'FY22 QoS'!BZ:BZ,0),1),"")</f>
        <v/>
      </c>
      <c r="N31" s="181" t="str">
        <f>IFERROR(INDEX('FY22 QoS'!$BB:$BB,MATCH($B31&amp;$C31&amp;$D31,'FY22 QoS'!CA:CA,0),1),"")</f>
        <v/>
      </c>
      <c r="O31" s="181" t="str">
        <f>IFERROR(INDEX('FY22 QoS'!$BB:$BB,MATCH($B31&amp;$C31&amp;$D31,'FY22 QoS'!CB:CB,0),1),"")</f>
        <v/>
      </c>
      <c r="P31" s="181" t="str">
        <f>IFERROR(INDEX('FY22 QoS'!$BB:$BB,MATCH($B31&amp;$C31&amp;$D31,'FY22 QoS'!CC:CC,0),1),"")</f>
        <v/>
      </c>
      <c r="R31" s="178" t="str">
        <f ca="1">IFERROR(INDEX(INDIRECT("'FY22 QoS'!"&amp;R$1&amp;":"&amp;R$1),MATCH($B31&amp;$C31&amp;$D31,'FY22 QoS'!BU:BU,0),1),"")</f>
        <v/>
      </c>
      <c r="S31" s="178" t="str">
        <f ca="1">IFERROR(INDEX(INDIRECT("'FY22 QoS'!"&amp;S$1&amp;":"&amp;S$1),MATCH($B31&amp;$C31&amp;$D31,'FY22 QoS'!BV:BV,0),1),"")</f>
        <v/>
      </c>
      <c r="T31" s="178" t="str">
        <f ca="1">IFERROR(INDEX(INDIRECT("'FY22 QoS'!"&amp;T$1&amp;":"&amp;T$1),MATCH($B31&amp;$C31&amp;$D31,'FY22 QoS'!BW:BW,0),1),"")</f>
        <v/>
      </c>
      <c r="U31" s="178" t="str">
        <f ca="1">IFERROR(INDEX(INDIRECT("'FY22 QoS'!"&amp;U$1&amp;":"&amp;U$1),MATCH($B31&amp;$C31&amp;$D31,'FY22 QoS'!BX:BX,0),1),"")</f>
        <v/>
      </c>
      <c r="V31" s="178" t="str">
        <f ca="1">IFERROR(INDEX(INDIRECT("'FY22 QoS'!"&amp;V$1&amp;":"&amp;V$1),MATCH($B31&amp;$C31&amp;$D31,'FY22 QoS'!BY:BY,0),1),"")</f>
        <v/>
      </c>
      <c r="W31" s="178" t="str">
        <f ca="1">IFERROR(INDEX(INDIRECT("'FY22 QoS'!"&amp;W$1&amp;":"&amp;W$1),MATCH($B31&amp;$C31&amp;$D31,'FY22 QoS'!BZ:BZ,0),1),"")</f>
        <v/>
      </c>
      <c r="X31" s="178" t="str">
        <f ca="1">IFERROR(INDEX(INDIRECT("'FY22 QoS'!"&amp;X$1&amp;":"&amp;X$1),MATCH($B31&amp;$C31&amp;$D31,'FY22 QoS'!CA:CA,0),1),"")</f>
        <v/>
      </c>
      <c r="Y31" s="178" t="str">
        <f ca="1">IFERROR(INDEX(INDIRECT("'FY22 QoS'!"&amp;Y$1&amp;":"&amp;Y$1),MATCH($B31&amp;$C31&amp;$D31,'FY22 QoS'!CB:CB,0),1),"")</f>
        <v/>
      </c>
      <c r="Z31" s="178" t="str">
        <f ca="1">IFERROR(INDEX(INDIRECT("'FY22 QoS'!"&amp;Z$1&amp;":"&amp;Z$1),MATCH($B31&amp;$C31&amp;$D31,'FY22 QoS'!CC:CC,0),1),"")</f>
        <v/>
      </c>
      <c r="AB31" s="178" t="str">
        <f ca="1">IFERROR(INDEX(INDIRECT("'FY22 QoS'!"&amp;AB$1&amp;":"&amp;AB$1),MATCH($B31&amp;$C31&amp;$D31,'FY22 QoS'!BU:BU,0),1),"")</f>
        <v/>
      </c>
      <c r="AC31" s="178" t="str">
        <f ca="1">IFERROR(INDEX(INDIRECT("'FY22 QoS'!"&amp;AC$1&amp;":"&amp;AC$1),MATCH($B31&amp;$C31&amp;$D31,'FY22 QoS'!BV:BV,0),1),"")</f>
        <v/>
      </c>
      <c r="AD31" s="178" t="str">
        <f ca="1">IFERROR(INDEX(INDIRECT("'FY22 QoS'!"&amp;AD$1&amp;":"&amp;AD$1),MATCH($B31&amp;$C31&amp;$D31,'FY22 QoS'!BW:BW,0),1),"")</f>
        <v/>
      </c>
      <c r="AE31" s="178" t="str">
        <f ca="1">IFERROR(INDEX(INDIRECT("'FY22 QoS'!"&amp;AE$1&amp;":"&amp;AE$1),MATCH($B31&amp;$C31&amp;$D31,'FY22 QoS'!BX:BX,0),1),"")</f>
        <v/>
      </c>
      <c r="AF31" s="178" t="str">
        <f ca="1">IFERROR(INDEX(INDIRECT("'FY22 QoS'!"&amp;AF$1&amp;":"&amp;AF$1),MATCH($B31&amp;$C31&amp;$D31,'FY22 QoS'!BY:BY,0),1),"")</f>
        <v/>
      </c>
      <c r="AG31" s="178" t="str">
        <f ca="1">IFERROR(INDEX(INDIRECT("'FY22 QoS'!"&amp;AG$1&amp;":"&amp;AG$1),MATCH($B31&amp;$C31&amp;$D31,'FY22 QoS'!BZ:BZ,0),1),"")</f>
        <v/>
      </c>
      <c r="AH31" s="178" t="str">
        <f ca="1">IFERROR(INDEX(INDIRECT("'FY22 QoS'!"&amp;AH$1&amp;":"&amp;AH$1),MATCH($B31&amp;$C31&amp;$D31,'FY22 QoS'!CA:CA,0),1),"")</f>
        <v/>
      </c>
      <c r="AI31" s="178" t="str">
        <f ca="1">IFERROR(INDEX(INDIRECT("'FY22 QoS'!"&amp;AI$1&amp;":"&amp;AI$1),MATCH($B31&amp;$C31&amp;$D31,'FY22 QoS'!CB:CB,0),1),"")</f>
        <v/>
      </c>
      <c r="AJ31" s="178" t="str">
        <f ca="1">IFERROR(INDEX(INDIRECT("'FY22 QoS'!"&amp;AJ$1&amp;":"&amp;AJ$1),MATCH($B31&amp;$C31&amp;$D31,'FY22 QoS'!CC:CC,0),1),"")</f>
        <v/>
      </c>
      <c r="AL31" s="186" t="str">
        <f ca="1">IFERROR(INDEX(INDIRECT("'FY22 QoS'!"&amp;AL$1&amp;":"&amp;AL$1),MATCH($B31&amp;$C31&amp;$D31,'FY22 QoS'!BU:BU,0),1),"")</f>
        <v/>
      </c>
      <c r="AM31" s="186" t="str">
        <f ca="1">IFERROR(INDEX(INDIRECT("'FY22 QoS'!"&amp;AM$1&amp;":"&amp;AM$1),MATCH($B31&amp;$C31&amp;$D31,'FY22 QoS'!BV:BV,0),1),"")</f>
        <v/>
      </c>
      <c r="AN31" s="186" t="str">
        <f ca="1">IFERROR(INDEX(INDIRECT("'FY22 QoS'!"&amp;AN$1&amp;":"&amp;AN$1),MATCH($B31&amp;$C31&amp;$D31,'FY22 QoS'!BW:BW,0),1),"")</f>
        <v/>
      </c>
      <c r="AO31" s="186" t="str">
        <f ca="1">IFERROR(INDEX(INDIRECT("'FY22 QoS'!"&amp;AO$1&amp;":"&amp;AO$1),MATCH($B31&amp;$C31&amp;$D31,'FY22 QoS'!BX:BX,0),1),"")</f>
        <v/>
      </c>
      <c r="AP31" s="186" t="str">
        <f ca="1">IFERROR(INDEX(INDIRECT("'FY22 QoS'!"&amp;AP$1&amp;":"&amp;AP$1),MATCH($B31&amp;$C31&amp;$D31,'FY22 QoS'!BY:BY,0),1),"")</f>
        <v/>
      </c>
      <c r="AQ31" s="186" t="str">
        <f ca="1">IFERROR(INDEX(INDIRECT("'FY22 QoS'!"&amp;AQ$1&amp;":"&amp;AQ$1),MATCH($B31&amp;$C31&amp;$D31,'FY22 QoS'!BZ:BZ,0),1),"")</f>
        <v/>
      </c>
      <c r="AR31" s="186" t="str">
        <f ca="1">IFERROR(INDEX(INDIRECT("'FY22 QoS'!"&amp;AR$1&amp;":"&amp;AR$1),MATCH($B31&amp;$C31&amp;$D31,'FY22 QoS'!CA:CA,0),1),"")</f>
        <v/>
      </c>
      <c r="AS31" s="186" t="str">
        <f ca="1">IFERROR(INDEX(INDIRECT("'FY22 QoS'!"&amp;AS$1&amp;":"&amp;AS$1),MATCH($B31&amp;$C31&amp;$D31,'FY22 QoS'!CB:CB,0),1),"")</f>
        <v/>
      </c>
      <c r="AT31" s="186" t="str">
        <f ca="1">IFERROR(INDEX(INDIRECT("'FY22 QoS'!"&amp;AT$1&amp;":"&amp;AT$1),MATCH($B31&amp;$C31&amp;$D31,'FY22 QoS'!CC:CC,0),1),"")</f>
        <v/>
      </c>
    </row>
    <row r="32" spans="2:59" s="167" customFormat="1" outlineLevel="1" x14ac:dyDescent="0.25">
      <c r="B32" s="167" t="s">
        <v>28</v>
      </c>
      <c r="C32" s="167">
        <v>11</v>
      </c>
      <c r="D32" s="167" t="str">
        <f t="shared" si="10"/>
        <v>Corporate</v>
      </c>
      <c r="E32" s="167" t="str">
        <f>IFERROR(INDEX('FY22 QoS'!$BB:$BB,MATCH($B32&amp;$C32&amp;$D32,'FY22 QoS'!BR:BR,0),1),"")</f>
        <v/>
      </c>
      <c r="F32" s="167" t="str">
        <f>IFERROR(INDEX('FY22 QoS'!$BB:$BB,MATCH($B32&amp;$C32&amp;$D32,'FY22 QoS'!BS:BS,0),1),"")</f>
        <v/>
      </c>
      <c r="G32" s="167" t="str">
        <f>IFERROR(INDEX('FY22 QoS'!$BB:$BB,MATCH($B32&amp;$C32&amp;$D32,'FY22 QoS'!BT:BT,0),1),"")</f>
        <v/>
      </c>
      <c r="H32" s="167" t="str">
        <f>IFERROR(INDEX('FY22 QoS'!$BB:$BB,MATCH($B32&amp;$C32&amp;$D32,'FY22 QoS'!BU:BU,0),1),"")</f>
        <v/>
      </c>
      <c r="I32" s="181" t="str">
        <f>IFERROR(INDEX('FY22 QoS'!$BB:$BB,MATCH($B32&amp;$C32&amp;$D32,'FY22 QoS'!BV:BV,0),1),"")</f>
        <v/>
      </c>
      <c r="J32" s="181" t="str">
        <f>IFERROR(INDEX('FY22 QoS'!$BB:$BB,MATCH($B32&amp;$C32&amp;$D32,'FY22 QoS'!BW:BW,0),1),"")</f>
        <v/>
      </c>
      <c r="K32" s="181" t="str">
        <f>IFERROR(INDEX('FY22 QoS'!$BB:$BB,MATCH($B32&amp;$C32&amp;$D32,'FY22 QoS'!BX:BX,0),1),"")</f>
        <v/>
      </c>
      <c r="L32" s="181" t="str">
        <f>IFERROR(INDEX('FY22 QoS'!$BB:$BB,MATCH($B32&amp;$C32&amp;$D32,'FY22 QoS'!BY:BY,0),1),"")</f>
        <v/>
      </c>
      <c r="M32" s="181" t="str">
        <f>IFERROR(INDEX('FY22 QoS'!$BB:$BB,MATCH($B32&amp;$C32&amp;$D32,'FY22 QoS'!BZ:BZ,0),1),"")</f>
        <v/>
      </c>
      <c r="N32" s="181" t="str">
        <f>IFERROR(INDEX('FY22 QoS'!$BB:$BB,MATCH($B32&amp;$C32&amp;$D32,'FY22 QoS'!CA:CA,0),1),"")</f>
        <v/>
      </c>
      <c r="O32" s="181" t="str">
        <f>IFERROR(INDEX('FY22 QoS'!$BB:$BB,MATCH($B32&amp;$C32&amp;$D32,'FY22 QoS'!CB:CB,0),1),"")</f>
        <v/>
      </c>
      <c r="P32" s="181" t="str">
        <f>IFERROR(INDEX('FY22 QoS'!$BB:$BB,MATCH($B32&amp;$C32&amp;$D32,'FY22 QoS'!CC:CC,0),1),"")</f>
        <v/>
      </c>
      <c r="R32" s="178" t="str">
        <f ca="1">IFERROR(INDEX(INDIRECT("'FY22 QoS'!"&amp;R$1&amp;":"&amp;R$1),MATCH($B32&amp;$C32&amp;$D32,'FY22 QoS'!BU:BU,0),1),"")</f>
        <v/>
      </c>
      <c r="S32" s="178" t="str">
        <f ca="1">IFERROR(INDEX(INDIRECT("'FY22 QoS'!"&amp;S$1&amp;":"&amp;S$1),MATCH($B32&amp;$C32&amp;$D32,'FY22 QoS'!BV:BV,0),1),"")</f>
        <v/>
      </c>
      <c r="T32" s="178" t="str">
        <f ca="1">IFERROR(INDEX(INDIRECT("'FY22 QoS'!"&amp;T$1&amp;":"&amp;T$1),MATCH($B32&amp;$C32&amp;$D32,'FY22 QoS'!BW:BW,0),1),"")</f>
        <v/>
      </c>
      <c r="U32" s="178" t="str">
        <f ca="1">IFERROR(INDEX(INDIRECT("'FY22 QoS'!"&amp;U$1&amp;":"&amp;U$1),MATCH($B32&amp;$C32&amp;$D32,'FY22 QoS'!BX:BX,0),1),"")</f>
        <v/>
      </c>
      <c r="V32" s="178" t="str">
        <f ca="1">IFERROR(INDEX(INDIRECT("'FY22 QoS'!"&amp;V$1&amp;":"&amp;V$1),MATCH($B32&amp;$C32&amp;$D32,'FY22 QoS'!BY:BY,0),1),"")</f>
        <v/>
      </c>
      <c r="W32" s="178" t="str">
        <f ca="1">IFERROR(INDEX(INDIRECT("'FY22 QoS'!"&amp;W$1&amp;":"&amp;W$1),MATCH($B32&amp;$C32&amp;$D32,'FY22 QoS'!BZ:BZ,0),1),"")</f>
        <v/>
      </c>
      <c r="X32" s="178" t="str">
        <f ca="1">IFERROR(INDEX(INDIRECT("'FY22 QoS'!"&amp;X$1&amp;":"&amp;X$1),MATCH($B32&amp;$C32&amp;$D32,'FY22 QoS'!CA:CA,0),1),"")</f>
        <v/>
      </c>
      <c r="Y32" s="178" t="str">
        <f ca="1">IFERROR(INDEX(INDIRECT("'FY22 QoS'!"&amp;Y$1&amp;":"&amp;Y$1),MATCH($B32&amp;$C32&amp;$D32,'FY22 QoS'!CB:CB,0),1),"")</f>
        <v/>
      </c>
      <c r="Z32" s="178" t="str">
        <f ca="1">IFERROR(INDEX(INDIRECT("'FY22 QoS'!"&amp;Z$1&amp;":"&amp;Z$1),MATCH($B32&amp;$C32&amp;$D32,'FY22 QoS'!CC:CC,0),1),"")</f>
        <v/>
      </c>
      <c r="AB32" s="178" t="str">
        <f ca="1">IFERROR(INDEX(INDIRECT("'FY22 QoS'!"&amp;AB$1&amp;":"&amp;AB$1),MATCH($B32&amp;$C32&amp;$D32,'FY22 QoS'!BU:BU,0),1),"")</f>
        <v/>
      </c>
      <c r="AC32" s="178" t="str">
        <f ca="1">IFERROR(INDEX(INDIRECT("'FY22 QoS'!"&amp;AC$1&amp;":"&amp;AC$1),MATCH($B32&amp;$C32&amp;$D32,'FY22 QoS'!BV:BV,0),1),"")</f>
        <v/>
      </c>
      <c r="AD32" s="178" t="str">
        <f ca="1">IFERROR(INDEX(INDIRECT("'FY22 QoS'!"&amp;AD$1&amp;":"&amp;AD$1),MATCH($B32&amp;$C32&amp;$D32,'FY22 QoS'!BW:BW,0),1),"")</f>
        <v/>
      </c>
      <c r="AE32" s="178" t="str">
        <f ca="1">IFERROR(INDEX(INDIRECT("'FY22 QoS'!"&amp;AE$1&amp;":"&amp;AE$1),MATCH($B32&amp;$C32&amp;$D32,'FY22 QoS'!BX:BX,0),1),"")</f>
        <v/>
      </c>
      <c r="AF32" s="178" t="str">
        <f ca="1">IFERROR(INDEX(INDIRECT("'FY22 QoS'!"&amp;AF$1&amp;":"&amp;AF$1),MATCH($B32&amp;$C32&amp;$D32,'FY22 QoS'!BY:BY,0),1),"")</f>
        <v/>
      </c>
      <c r="AG32" s="178" t="str">
        <f ca="1">IFERROR(INDEX(INDIRECT("'FY22 QoS'!"&amp;AG$1&amp;":"&amp;AG$1),MATCH($B32&amp;$C32&amp;$D32,'FY22 QoS'!BZ:BZ,0),1),"")</f>
        <v/>
      </c>
      <c r="AH32" s="178" t="str">
        <f ca="1">IFERROR(INDEX(INDIRECT("'FY22 QoS'!"&amp;AH$1&amp;":"&amp;AH$1),MATCH($B32&amp;$C32&amp;$D32,'FY22 QoS'!CA:CA,0),1),"")</f>
        <v/>
      </c>
      <c r="AI32" s="178" t="str">
        <f ca="1">IFERROR(INDEX(INDIRECT("'FY22 QoS'!"&amp;AI$1&amp;":"&amp;AI$1),MATCH($B32&amp;$C32&amp;$D32,'FY22 QoS'!CB:CB,0),1),"")</f>
        <v/>
      </c>
      <c r="AJ32" s="178" t="str">
        <f ca="1">IFERROR(INDEX(INDIRECT("'FY22 QoS'!"&amp;AJ$1&amp;":"&amp;AJ$1),MATCH($B32&amp;$C32&amp;$D32,'FY22 QoS'!CC:CC,0),1),"")</f>
        <v/>
      </c>
      <c r="AL32" s="186" t="str">
        <f ca="1">IFERROR(INDEX(INDIRECT("'FY22 QoS'!"&amp;AL$1&amp;":"&amp;AL$1),MATCH($B32&amp;$C32&amp;$D32,'FY22 QoS'!BU:BU,0),1),"")</f>
        <v/>
      </c>
      <c r="AM32" s="186" t="str">
        <f ca="1">IFERROR(INDEX(INDIRECT("'FY22 QoS'!"&amp;AM$1&amp;":"&amp;AM$1),MATCH($B32&amp;$C32&amp;$D32,'FY22 QoS'!BV:BV,0),1),"")</f>
        <v/>
      </c>
      <c r="AN32" s="186" t="str">
        <f ca="1">IFERROR(INDEX(INDIRECT("'FY22 QoS'!"&amp;AN$1&amp;":"&amp;AN$1),MATCH($B32&amp;$C32&amp;$D32,'FY22 QoS'!BW:BW,0),1),"")</f>
        <v/>
      </c>
      <c r="AO32" s="186" t="str">
        <f ca="1">IFERROR(INDEX(INDIRECT("'FY22 QoS'!"&amp;AO$1&amp;":"&amp;AO$1),MATCH($B32&amp;$C32&amp;$D32,'FY22 QoS'!BX:BX,0),1),"")</f>
        <v/>
      </c>
      <c r="AP32" s="186" t="str">
        <f ca="1">IFERROR(INDEX(INDIRECT("'FY22 QoS'!"&amp;AP$1&amp;":"&amp;AP$1),MATCH($B32&amp;$C32&amp;$D32,'FY22 QoS'!BY:BY,0),1),"")</f>
        <v/>
      </c>
      <c r="AQ32" s="186" t="str">
        <f ca="1">IFERROR(INDEX(INDIRECT("'FY22 QoS'!"&amp;AQ$1&amp;":"&amp;AQ$1),MATCH($B32&amp;$C32&amp;$D32,'FY22 QoS'!BZ:BZ,0),1),"")</f>
        <v/>
      </c>
      <c r="AR32" s="186" t="str">
        <f ca="1">IFERROR(INDEX(INDIRECT("'FY22 QoS'!"&amp;AR$1&amp;":"&amp;AR$1),MATCH($B32&amp;$C32&amp;$D32,'FY22 QoS'!CA:CA,0),1),"")</f>
        <v/>
      </c>
      <c r="AS32" s="186" t="str">
        <f ca="1">IFERROR(INDEX(INDIRECT("'FY22 QoS'!"&amp;AS$1&amp;":"&amp;AS$1),MATCH($B32&amp;$C32&amp;$D32,'FY22 QoS'!CB:CB,0),1),"")</f>
        <v/>
      </c>
      <c r="AT32" s="186" t="str">
        <f ca="1">IFERROR(INDEX(INDIRECT("'FY22 QoS'!"&amp;AT$1&amp;":"&amp;AT$1),MATCH($B32&amp;$C32&amp;$D32,'FY22 QoS'!CC:CC,0),1),"")</f>
        <v/>
      </c>
    </row>
    <row r="33" spans="2:46" s="167" customFormat="1" outlineLevel="1" x14ac:dyDescent="0.25">
      <c r="B33" s="167" t="s">
        <v>28</v>
      </c>
      <c r="C33" s="167">
        <v>12</v>
      </c>
      <c r="D33" s="167" t="str">
        <f t="shared" si="10"/>
        <v>Corporate</v>
      </c>
      <c r="E33" s="167" t="str">
        <f>IFERROR(INDEX('FY22 QoS'!$BB:$BB,MATCH($B33&amp;$C33&amp;$D33,'FY22 QoS'!BR:BR,0),1),"")</f>
        <v/>
      </c>
      <c r="F33" s="167" t="str">
        <f>IFERROR(INDEX('FY22 QoS'!$BB:$BB,MATCH($B33&amp;$C33&amp;$D33,'FY22 QoS'!BS:BS,0),1),"")</f>
        <v/>
      </c>
      <c r="G33" s="167" t="str">
        <f>IFERROR(INDEX('FY22 QoS'!$BB:$BB,MATCH($B33&amp;$C33&amp;$D33,'FY22 QoS'!BT:BT,0),1),"")</f>
        <v/>
      </c>
      <c r="H33" s="167" t="str">
        <f>IFERROR(INDEX('FY22 QoS'!$BB:$BB,MATCH($B33&amp;$C33&amp;$D33,'FY22 QoS'!BU:BU,0),1),"")</f>
        <v/>
      </c>
      <c r="I33" s="181" t="str">
        <f>IFERROR(INDEX('FY22 QoS'!$BB:$BB,MATCH($B33&amp;$C33&amp;$D33,'FY22 QoS'!BV:BV,0),1),"")</f>
        <v/>
      </c>
      <c r="J33" s="181" t="str">
        <f>IFERROR(INDEX('FY22 QoS'!$BB:$BB,MATCH($B33&amp;$C33&amp;$D33,'FY22 QoS'!BW:BW,0),1),"")</f>
        <v/>
      </c>
      <c r="K33" s="181" t="str">
        <f>IFERROR(INDEX('FY22 QoS'!$BB:$BB,MATCH($B33&amp;$C33&amp;$D33,'FY22 QoS'!BX:BX,0),1),"")</f>
        <v/>
      </c>
      <c r="L33" s="181" t="str">
        <f>IFERROR(INDEX('FY22 QoS'!$BB:$BB,MATCH($B33&amp;$C33&amp;$D33,'FY22 QoS'!BY:BY,0),1),"")</f>
        <v/>
      </c>
      <c r="M33" s="181" t="str">
        <f>IFERROR(INDEX('FY22 QoS'!$BB:$BB,MATCH($B33&amp;$C33&amp;$D33,'FY22 QoS'!BZ:BZ,0),1),"")</f>
        <v/>
      </c>
      <c r="N33" s="181" t="str">
        <f>IFERROR(INDEX('FY22 QoS'!$BB:$BB,MATCH($B33&amp;$C33&amp;$D33,'FY22 QoS'!CA:CA,0),1),"")</f>
        <v/>
      </c>
      <c r="O33" s="181" t="str">
        <f>IFERROR(INDEX('FY22 QoS'!$BB:$BB,MATCH($B33&amp;$C33&amp;$D33,'FY22 QoS'!CB:CB,0),1),"")</f>
        <v/>
      </c>
      <c r="P33" s="181" t="str">
        <f>IFERROR(INDEX('FY22 QoS'!$BB:$BB,MATCH($B33&amp;$C33&amp;$D33,'FY22 QoS'!CC:CC,0),1),"")</f>
        <v/>
      </c>
      <c r="R33" s="178" t="str">
        <f ca="1">IFERROR(INDEX(INDIRECT("'FY22 QoS'!"&amp;R$1&amp;":"&amp;R$1),MATCH($B33&amp;$C33&amp;$D33,'FY22 QoS'!BU:BU,0),1),"")</f>
        <v/>
      </c>
      <c r="S33" s="178" t="str">
        <f ca="1">IFERROR(INDEX(INDIRECT("'FY22 QoS'!"&amp;S$1&amp;":"&amp;S$1),MATCH($B33&amp;$C33&amp;$D33,'FY22 QoS'!BV:BV,0),1),"")</f>
        <v/>
      </c>
      <c r="T33" s="178" t="str">
        <f ca="1">IFERROR(INDEX(INDIRECT("'FY22 QoS'!"&amp;T$1&amp;":"&amp;T$1),MATCH($B33&amp;$C33&amp;$D33,'FY22 QoS'!BW:BW,0),1),"")</f>
        <v/>
      </c>
      <c r="U33" s="178" t="str">
        <f ca="1">IFERROR(INDEX(INDIRECT("'FY22 QoS'!"&amp;U$1&amp;":"&amp;U$1),MATCH($B33&amp;$C33&amp;$D33,'FY22 QoS'!BX:BX,0),1),"")</f>
        <v/>
      </c>
      <c r="V33" s="178" t="str">
        <f ca="1">IFERROR(INDEX(INDIRECT("'FY22 QoS'!"&amp;V$1&amp;":"&amp;V$1),MATCH($B33&amp;$C33&amp;$D33,'FY22 QoS'!BY:BY,0),1),"")</f>
        <v/>
      </c>
      <c r="W33" s="178" t="str">
        <f ca="1">IFERROR(INDEX(INDIRECT("'FY22 QoS'!"&amp;W$1&amp;":"&amp;W$1),MATCH($B33&amp;$C33&amp;$D33,'FY22 QoS'!BZ:BZ,0),1),"")</f>
        <v/>
      </c>
      <c r="X33" s="178" t="str">
        <f ca="1">IFERROR(INDEX(INDIRECT("'FY22 QoS'!"&amp;X$1&amp;":"&amp;X$1),MATCH($B33&amp;$C33&amp;$D33,'FY22 QoS'!CA:CA,0),1),"")</f>
        <v/>
      </c>
      <c r="Y33" s="178" t="str">
        <f ca="1">IFERROR(INDEX(INDIRECT("'FY22 QoS'!"&amp;Y$1&amp;":"&amp;Y$1),MATCH($B33&amp;$C33&amp;$D33,'FY22 QoS'!CB:CB,0),1),"")</f>
        <v/>
      </c>
      <c r="Z33" s="178" t="str">
        <f ca="1">IFERROR(INDEX(INDIRECT("'FY22 QoS'!"&amp;Z$1&amp;":"&amp;Z$1),MATCH($B33&amp;$C33&amp;$D33,'FY22 QoS'!CC:CC,0),1),"")</f>
        <v/>
      </c>
      <c r="AB33" s="178" t="str">
        <f ca="1">IFERROR(INDEX(INDIRECT("'FY22 QoS'!"&amp;AB$1&amp;":"&amp;AB$1),MATCH($B33&amp;$C33&amp;$D33,'FY22 QoS'!BU:BU,0),1),"")</f>
        <v/>
      </c>
      <c r="AC33" s="178" t="str">
        <f ca="1">IFERROR(INDEX(INDIRECT("'FY22 QoS'!"&amp;AC$1&amp;":"&amp;AC$1),MATCH($B33&amp;$C33&amp;$D33,'FY22 QoS'!BV:BV,0),1),"")</f>
        <v/>
      </c>
      <c r="AD33" s="178" t="str">
        <f ca="1">IFERROR(INDEX(INDIRECT("'FY22 QoS'!"&amp;AD$1&amp;":"&amp;AD$1),MATCH($B33&amp;$C33&amp;$D33,'FY22 QoS'!BW:BW,0),1),"")</f>
        <v/>
      </c>
      <c r="AE33" s="178" t="str">
        <f ca="1">IFERROR(INDEX(INDIRECT("'FY22 QoS'!"&amp;AE$1&amp;":"&amp;AE$1),MATCH($B33&amp;$C33&amp;$D33,'FY22 QoS'!BX:BX,0),1),"")</f>
        <v/>
      </c>
      <c r="AF33" s="178" t="str">
        <f ca="1">IFERROR(INDEX(INDIRECT("'FY22 QoS'!"&amp;AF$1&amp;":"&amp;AF$1),MATCH($B33&amp;$C33&amp;$D33,'FY22 QoS'!BY:BY,0),1),"")</f>
        <v/>
      </c>
      <c r="AG33" s="178" t="str">
        <f ca="1">IFERROR(INDEX(INDIRECT("'FY22 QoS'!"&amp;AG$1&amp;":"&amp;AG$1),MATCH($B33&amp;$C33&amp;$D33,'FY22 QoS'!BZ:BZ,0),1),"")</f>
        <v/>
      </c>
      <c r="AH33" s="178" t="str">
        <f ca="1">IFERROR(INDEX(INDIRECT("'FY22 QoS'!"&amp;AH$1&amp;":"&amp;AH$1),MATCH($B33&amp;$C33&amp;$D33,'FY22 QoS'!CA:CA,0),1),"")</f>
        <v/>
      </c>
      <c r="AI33" s="178" t="str">
        <f ca="1">IFERROR(INDEX(INDIRECT("'FY22 QoS'!"&amp;AI$1&amp;":"&amp;AI$1),MATCH($B33&amp;$C33&amp;$D33,'FY22 QoS'!CB:CB,0),1),"")</f>
        <v/>
      </c>
      <c r="AJ33" s="178" t="str">
        <f ca="1">IFERROR(INDEX(INDIRECT("'FY22 QoS'!"&amp;AJ$1&amp;":"&amp;AJ$1),MATCH($B33&amp;$C33&amp;$D33,'FY22 QoS'!CC:CC,0),1),"")</f>
        <v/>
      </c>
      <c r="AL33" s="186" t="str">
        <f ca="1">IFERROR(INDEX(INDIRECT("'FY22 QoS'!"&amp;AL$1&amp;":"&amp;AL$1),MATCH($B33&amp;$C33&amp;$D33,'FY22 QoS'!BU:BU,0),1),"")</f>
        <v/>
      </c>
      <c r="AM33" s="186" t="str">
        <f ca="1">IFERROR(INDEX(INDIRECT("'FY22 QoS'!"&amp;AM$1&amp;":"&amp;AM$1),MATCH($B33&amp;$C33&amp;$D33,'FY22 QoS'!BV:BV,0),1),"")</f>
        <v/>
      </c>
      <c r="AN33" s="186" t="str">
        <f ca="1">IFERROR(INDEX(INDIRECT("'FY22 QoS'!"&amp;AN$1&amp;":"&amp;AN$1),MATCH($B33&amp;$C33&amp;$D33,'FY22 QoS'!BW:BW,0),1),"")</f>
        <v/>
      </c>
      <c r="AO33" s="186" t="str">
        <f ca="1">IFERROR(INDEX(INDIRECT("'FY22 QoS'!"&amp;AO$1&amp;":"&amp;AO$1),MATCH($B33&amp;$C33&amp;$D33,'FY22 QoS'!BX:BX,0),1),"")</f>
        <v/>
      </c>
      <c r="AP33" s="186" t="str">
        <f ca="1">IFERROR(INDEX(INDIRECT("'FY22 QoS'!"&amp;AP$1&amp;":"&amp;AP$1),MATCH($B33&amp;$C33&amp;$D33,'FY22 QoS'!BY:BY,0),1),"")</f>
        <v/>
      </c>
      <c r="AQ33" s="186" t="str">
        <f ca="1">IFERROR(INDEX(INDIRECT("'FY22 QoS'!"&amp;AQ$1&amp;":"&amp;AQ$1),MATCH($B33&amp;$C33&amp;$D33,'FY22 QoS'!BZ:BZ,0),1),"")</f>
        <v/>
      </c>
      <c r="AR33" s="186" t="str">
        <f ca="1">IFERROR(INDEX(INDIRECT("'FY22 QoS'!"&amp;AR$1&amp;":"&amp;AR$1),MATCH($B33&amp;$C33&amp;$D33,'FY22 QoS'!CA:CA,0),1),"")</f>
        <v/>
      </c>
      <c r="AS33" s="186" t="str">
        <f ca="1">IFERROR(INDEX(INDIRECT("'FY22 QoS'!"&amp;AS$1&amp;":"&amp;AS$1),MATCH($B33&amp;$C33&amp;$D33,'FY22 QoS'!CB:CB,0),1),"")</f>
        <v/>
      </c>
      <c r="AT33" s="186" t="str">
        <f ca="1">IFERROR(INDEX(INDIRECT("'FY22 QoS'!"&amp;AT$1&amp;":"&amp;AT$1),MATCH($B33&amp;$C33&amp;$D33,'FY22 QoS'!CC:CC,0),1),"")</f>
        <v/>
      </c>
    </row>
    <row r="34" spans="2:46" s="167" customFormat="1" outlineLevel="1" x14ac:dyDescent="0.25">
      <c r="B34" s="167" t="s">
        <v>28</v>
      </c>
      <c r="C34" s="167">
        <v>13</v>
      </c>
      <c r="D34" s="167" t="str">
        <f t="shared" si="10"/>
        <v>Corporate</v>
      </c>
      <c r="E34" s="167" t="str">
        <f>IFERROR(INDEX('FY22 QoS'!$BB:$BB,MATCH($B34&amp;$C34&amp;$D34,'FY22 QoS'!BR:BR,0),1),"")</f>
        <v/>
      </c>
      <c r="F34" s="167" t="str">
        <f>IFERROR(INDEX('FY22 QoS'!$BB:$BB,MATCH($B34&amp;$C34&amp;$D34,'FY22 QoS'!BS:BS,0),1),"")</f>
        <v/>
      </c>
      <c r="G34" s="167" t="str">
        <f>IFERROR(INDEX('FY22 QoS'!$BB:$BB,MATCH($B34&amp;$C34&amp;$D34,'FY22 QoS'!BT:BT,0),1),"")</f>
        <v/>
      </c>
      <c r="H34" s="167" t="str">
        <f>IFERROR(INDEX('FY22 QoS'!$BB:$BB,MATCH($B34&amp;$C34&amp;$D34,'FY22 QoS'!BU:BU,0),1),"")</f>
        <v/>
      </c>
      <c r="I34" s="181" t="str">
        <f>IFERROR(INDEX('FY22 QoS'!$BB:$BB,MATCH($B34&amp;$C34&amp;$D34,'FY22 QoS'!BV:BV,0),1),"")</f>
        <v/>
      </c>
      <c r="J34" s="181" t="str">
        <f>IFERROR(INDEX('FY22 QoS'!$BB:$BB,MATCH($B34&amp;$C34&amp;$D34,'FY22 QoS'!BW:BW,0),1),"")</f>
        <v/>
      </c>
      <c r="K34" s="181" t="str">
        <f>IFERROR(INDEX('FY22 QoS'!$BB:$BB,MATCH($B34&amp;$C34&amp;$D34,'FY22 QoS'!BX:BX,0),1),"")</f>
        <v/>
      </c>
      <c r="L34" s="181" t="str">
        <f>IFERROR(INDEX('FY22 QoS'!$BB:$BB,MATCH($B34&amp;$C34&amp;$D34,'FY22 QoS'!BY:BY,0),1),"")</f>
        <v/>
      </c>
      <c r="M34" s="181" t="str">
        <f>IFERROR(INDEX('FY22 QoS'!$BB:$BB,MATCH($B34&amp;$C34&amp;$D34,'FY22 QoS'!BZ:BZ,0),1),"")</f>
        <v/>
      </c>
      <c r="N34" s="181" t="str">
        <f>IFERROR(INDEX('FY22 QoS'!$BB:$BB,MATCH($B34&amp;$C34&amp;$D34,'FY22 QoS'!CA:CA,0),1),"")</f>
        <v/>
      </c>
      <c r="O34" s="181" t="str">
        <f>IFERROR(INDEX('FY22 QoS'!$BB:$BB,MATCH($B34&amp;$C34&amp;$D34,'FY22 QoS'!CB:CB,0),1),"")</f>
        <v/>
      </c>
      <c r="P34" s="181" t="str">
        <f>IFERROR(INDEX('FY22 QoS'!$BB:$BB,MATCH($B34&amp;$C34&amp;$D34,'FY22 QoS'!CC:CC,0),1),"")</f>
        <v/>
      </c>
      <c r="R34" s="178" t="str">
        <f ca="1">IFERROR(INDEX(INDIRECT("'FY22 QoS'!"&amp;R$1&amp;":"&amp;R$1),MATCH($B34&amp;$C34&amp;$D34,'FY22 QoS'!BU:BU,0),1),"")</f>
        <v/>
      </c>
      <c r="S34" s="178" t="str">
        <f ca="1">IFERROR(INDEX(INDIRECT("'FY22 QoS'!"&amp;S$1&amp;":"&amp;S$1),MATCH($B34&amp;$C34&amp;$D34,'FY22 QoS'!BV:BV,0),1),"")</f>
        <v/>
      </c>
      <c r="T34" s="178" t="str">
        <f ca="1">IFERROR(INDEX(INDIRECT("'FY22 QoS'!"&amp;T$1&amp;":"&amp;T$1),MATCH($B34&amp;$C34&amp;$D34,'FY22 QoS'!BW:BW,0),1),"")</f>
        <v/>
      </c>
      <c r="U34" s="178" t="str">
        <f ca="1">IFERROR(INDEX(INDIRECT("'FY22 QoS'!"&amp;U$1&amp;":"&amp;U$1),MATCH($B34&amp;$C34&amp;$D34,'FY22 QoS'!BX:BX,0),1),"")</f>
        <v/>
      </c>
      <c r="V34" s="178" t="str">
        <f ca="1">IFERROR(INDEX(INDIRECT("'FY22 QoS'!"&amp;V$1&amp;":"&amp;V$1),MATCH($B34&amp;$C34&amp;$D34,'FY22 QoS'!BY:BY,0),1),"")</f>
        <v/>
      </c>
      <c r="W34" s="178" t="str">
        <f ca="1">IFERROR(INDEX(INDIRECT("'FY22 QoS'!"&amp;W$1&amp;":"&amp;W$1),MATCH($B34&amp;$C34&amp;$D34,'FY22 QoS'!BZ:BZ,0),1),"")</f>
        <v/>
      </c>
      <c r="X34" s="178" t="str">
        <f ca="1">IFERROR(INDEX(INDIRECT("'FY22 QoS'!"&amp;X$1&amp;":"&amp;X$1),MATCH($B34&amp;$C34&amp;$D34,'FY22 QoS'!CA:CA,0),1),"")</f>
        <v/>
      </c>
      <c r="Y34" s="178" t="str">
        <f ca="1">IFERROR(INDEX(INDIRECT("'FY22 QoS'!"&amp;Y$1&amp;":"&amp;Y$1),MATCH($B34&amp;$C34&amp;$D34,'FY22 QoS'!CB:CB,0),1),"")</f>
        <v/>
      </c>
      <c r="Z34" s="178" t="str">
        <f ca="1">IFERROR(INDEX(INDIRECT("'FY22 QoS'!"&amp;Z$1&amp;":"&amp;Z$1),MATCH($B34&amp;$C34&amp;$D34,'FY22 QoS'!CC:CC,0),1),"")</f>
        <v/>
      </c>
      <c r="AB34" s="178" t="str">
        <f ca="1">IFERROR(INDEX(INDIRECT("'FY22 QoS'!"&amp;AB$1&amp;":"&amp;AB$1),MATCH($B34&amp;$C34&amp;$D34,'FY22 QoS'!BU:BU,0),1),"")</f>
        <v/>
      </c>
      <c r="AC34" s="178" t="str">
        <f ca="1">IFERROR(INDEX(INDIRECT("'FY22 QoS'!"&amp;AC$1&amp;":"&amp;AC$1),MATCH($B34&amp;$C34&amp;$D34,'FY22 QoS'!BV:BV,0),1),"")</f>
        <v/>
      </c>
      <c r="AD34" s="178" t="str">
        <f ca="1">IFERROR(INDEX(INDIRECT("'FY22 QoS'!"&amp;AD$1&amp;":"&amp;AD$1),MATCH($B34&amp;$C34&amp;$D34,'FY22 QoS'!BW:BW,0),1),"")</f>
        <v/>
      </c>
      <c r="AE34" s="178" t="str">
        <f ca="1">IFERROR(INDEX(INDIRECT("'FY22 QoS'!"&amp;AE$1&amp;":"&amp;AE$1),MATCH($B34&amp;$C34&amp;$D34,'FY22 QoS'!BX:BX,0),1),"")</f>
        <v/>
      </c>
      <c r="AF34" s="178" t="str">
        <f ca="1">IFERROR(INDEX(INDIRECT("'FY22 QoS'!"&amp;AF$1&amp;":"&amp;AF$1),MATCH($B34&amp;$C34&amp;$D34,'FY22 QoS'!BY:BY,0),1),"")</f>
        <v/>
      </c>
      <c r="AG34" s="178" t="str">
        <f ca="1">IFERROR(INDEX(INDIRECT("'FY22 QoS'!"&amp;AG$1&amp;":"&amp;AG$1),MATCH($B34&amp;$C34&amp;$D34,'FY22 QoS'!BZ:BZ,0),1),"")</f>
        <v/>
      </c>
      <c r="AH34" s="178" t="str">
        <f ca="1">IFERROR(INDEX(INDIRECT("'FY22 QoS'!"&amp;AH$1&amp;":"&amp;AH$1),MATCH($B34&amp;$C34&amp;$D34,'FY22 QoS'!CA:CA,0),1),"")</f>
        <v/>
      </c>
      <c r="AI34" s="178" t="str">
        <f ca="1">IFERROR(INDEX(INDIRECT("'FY22 QoS'!"&amp;AI$1&amp;":"&amp;AI$1),MATCH($B34&amp;$C34&amp;$D34,'FY22 QoS'!CB:CB,0),1),"")</f>
        <v/>
      </c>
      <c r="AJ34" s="178" t="str">
        <f ca="1">IFERROR(INDEX(INDIRECT("'FY22 QoS'!"&amp;AJ$1&amp;":"&amp;AJ$1),MATCH($B34&amp;$C34&amp;$D34,'FY22 QoS'!CC:CC,0),1),"")</f>
        <v/>
      </c>
      <c r="AL34" s="186" t="str">
        <f ca="1">IFERROR(INDEX(INDIRECT("'FY22 QoS'!"&amp;AL$1&amp;":"&amp;AL$1),MATCH($B34&amp;$C34&amp;$D34,'FY22 QoS'!BU:BU,0),1),"")</f>
        <v/>
      </c>
      <c r="AM34" s="186" t="str">
        <f ca="1">IFERROR(INDEX(INDIRECT("'FY22 QoS'!"&amp;AM$1&amp;":"&amp;AM$1),MATCH($B34&amp;$C34&amp;$D34,'FY22 QoS'!BV:BV,0),1),"")</f>
        <v/>
      </c>
      <c r="AN34" s="186" t="str">
        <f ca="1">IFERROR(INDEX(INDIRECT("'FY22 QoS'!"&amp;AN$1&amp;":"&amp;AN$1),MATCH($B34&amp;$C34&amp;$D34,'FY22 QoS'!BW:BW,0),1),"")</f>
        <v/>
      </c>
      <c r="AO34" s="186" t="str">
        <f ca="1">IFERROR(INDEX(INDIRECT("'FY22 QoS'!"&amp;AO$1&amp;":"&amp;AO$1),MATCH($B34&amp;$C34&amp;$D34,'FY22 QoS'!BX:BX,0),1),"")</f>
        <v/>
      </c>
      <c r="AP34" s="186" t="str">
        <f ca="1">IFERROR(INDEX(INDIRECT("'FY22 QoS'!"&amp;AP$1&amp;":"&amp;AP$1),MATCH($B34&amp;$C34&amp;$D34,'FY22 QoS'!BY:BY,0),1),"")</f>
        <v/>
      </c>
      <c r="AQ34" s="186" t="str">
        <f ca="1">IFERROR(INDEX(INDIRECT("'FY22 QoS'!"&amp;AQ$1&amp;":"&amp;AQ$1),MATCH($B34&amp;$C34&amp;$D34,'FY22 QoS'!BZ:BZ,0),1),"")</f>
        <v/>
      </c>
      <c r="AR34" s="186" t="str">
        <f ca="1">IFERROR(INDEX(INDIRECT("'FY22 QoS'!"&amp;AR$1&amp;":"&amp;AR$1),MATCH($B34&amp;$C34&amp;$D34,'FY22 QoS'!CA:CA,0),1),"")</f>
        <v/>
      </c>
      <c r="AS34" s="186" t="str">
        <f ca="1">IFERROR(INDEX(INDIRECT("'FY22 QoS'!"&amp;AS$1&amp;":"&amp;AS$1),MATCH($B34&amp;$C34&amp;$D34,'FY22 QoS'!CB:CB,0),1),"")</f>
        <v/>
      </c>
      <c r="AT34" s="186" t="str">
        <f ca="1">IFERROR(INDEX(INDIRECT("'FY22 QoS'!"&amp;AT$1&amp;":"&amp;AT$1),MATCH($B34&amp;$C34&amp;$D34,'FY22 QoS'!CC:CC,0),1),"")</f>
        <v/>
      </c>
    </row>
    <row r="35" spans="2:46" s="167" customFormat="1" outlineLevel="1" x14ac:dyDescent="0.25">
      <c r="B35" s="167" t="s">
        <v>28</v>
      </c>
      <c r="C35" s="167">
        <v>14</v>
      </c>
      <c r="D35" s="167" t="str">
        <f t="shared" si="10"/>
        <v>Corporate</v>
      </c>
      <c r="E35" s="167" t="str">
        <f>IFERROR(INDEX('FY22 QoS'!$BB:$BB,MATCH($B35&amp;$C35&amp;$D35,'FY22 QoS'!BR:BR,0),1),"")</f>
        <v/>
      </c>
      <c r="F35" s="167" t="str">
        <f>IFERROR(INDEX('FY22 QoS'!$BB:$BB,MATCH($B35&amp;$C35&amp;$D35,'FY22 QoS'!BS:BS,0),1),"")</f>
        <v/>
      </c>
      <c r="G35" s="167" t="str">
        <f>IFERROR(INDEX('FY22 QoS'!$BB:$BB,MATCH($B35&amp;$C35&amp;$D35,'FY22 QoS'!BT:BT,0),1),"")</f>
        <v/>
      </c>
      <c r="H35" s="167" t="str">
        <f>IFERROR(INDEX('FY22 QoS'!$BB:$BB,MATCH($B35&amp;$C35&amp;$D35,'FY22 QoS'!BU:BU,0),1),"")</f>
        <v/>
      </c>
      <c r="I35" s="181" t="str">
        <f>IFERROR(INDEX('FY22 QoS'!$BB:$BB,MATCH($B35&amp;$C35&amp;$D35,'FY22 QoS'!BV:BV,0),1),"")</f>
        <v/>
      </c>
      <c r="J35" s="181" t="str">
        <f>IFERROR(INDEX('FY22 QoS'!$BB:$BB,MATCH($B35&amp;$C35&amp;$D35,'FY22 QoS'!BW:BW,0),1),"")</f>
        <v/>
      </c>
      <c r="K35" s="181" t="str">
        <f>IFERROR(INDEX('FY22 QoS'!$BB:$BB,MATCH($B35&amp;$C35&amp;$D35,'FY22 QoS'!BX:BX,0),1),"")</f>
        <v/>
      </c>
      <c r="L35" s="181" t="str">
        <f>IFERROR(INDEX('FY22 QoS'!$BB:$BB,MATCH($B35&amp;$C35&amp;$D35,'FY22 QoS'!BY:BY,0),1),"")</f>
        <v/>
      </c>
      <c r="M35" s="181" t="str">
        <f>IFERROR(INDEX('FY22 QoS'!$BB:$BB,MATCH($B35&amp;$C35&amp;$D35,'FY22 QoS'!BZ:BZ,0),1),"")</f>
        <v/>
      </c>
      <c r="N35" s="181" t="str">
        <f>IFERROR(INDEX('FY22 QoS'!$BB:$BB,MATCH($B35&amp;$C35&amp;$D35,'FY22 QoS'!CA:CA,0),1),"")</f>
        <v/>
      </c>
      <c r="O35" s="181" t="str">
        <f>IFERROR(INDEX('FY22 QoS'!$BB:$BB,MATCH($B35&amp;$C35&amp;$D35,'FY22 QoS'!CB:CB,0),1),"")</f>
        <v/>
      </c>
      <c r="P35" s="181" t="str">
        <f>IFERROR(INDEX('FY22 QoS'!$BB:$BB,MATCH($B35&amp;$C35&amp;$D35,'FY22 QoS'!CC:CC,0),1),"")</f>
        <v/>
      </c>
      <c r="R35" s="178" t="str">
        <f ca="1">IFERROR(INDEX(INDIRECT("'FY22 QoS'!"&amp;R$1&amp;":"&amp;R$1),MATCH($B35&amp;$C35&amp;$D35,'FY22 QoS'!BU:BU,0),1),"")</f>
        <v/>
      </c>
      <c r="S35" s="178" t="str">
        <f ca="1">IFERROR(INDEX(INDIRECT("'FY22 QoS'!"&amp;S$1&amp;":"&amp;S$1),MATCH($B35&amp;$C35&amp;$D35,'FY22 QoS'!BV:BV,0),1),"")</f>
        <v/>
      </c>
      <c r="T35" s="178" t="str">
        <f ca="1">IFERROR(INDEX(INDIRECT("'FY22 QoS'!"&amp;T$1&amp;":"&amp;T$1),MATCH($B35&amp;$C35&amp;$D35,'FY22 QoS'!BW:BW,0),1),"")</f>
        <v/>
      </c>
      <c r="U35" s="178" t="str">
        <f ca="1">IFERROR(INDEX(INDIRECT("'FY22 QoS'!"&amp;U$1&amp;":"&amp;U$1),MATCH($B35&amp;$C35&amp;$D35,'FY22 QoS'!BX:BX,0),1),"")</f>
        <v/>
      </c>
      <c r="V35" s="178" t="str">
        <f ca="1">IFERROR(INDEX(INDIRECT("'FY22 QoS'!"&amp;V$1&amp;":"&amp;V$1),MATCH($B35&amp;$C35&amp;$D35,'FY22 QoS'!BY:BY,0),1),"")</f>
        <v/>
      </c>
      <c r="W35" s="178" t="str">
        <f ca="1">IFERROR(INDEX(INDIRECT("'FY22 QoS'!"&amp;W$1&amp;":"&amp;W$1),MATCH($B35&amp;$C35&amp;$D35,'FY22 QoS'!BZ:BZ,0),1),"")</f>
        <v/>
      </c>
      <c r="X35" s="178" t="str">
        <f ca="1">IFERROR(INDEX(INDIRECT("'FY22 QoS'!"&amp;X$1&amp;":"&amp;X$1),MATCH($B35&amp;$C35&amp;$D35,'FY22 QoS'!CA:CA,0),1),"")</f>
        <v/>
      </c>
      <c r="Y35" s="178" t="str">
        <f ca="1">IFERROR(INDEX(INDIRECT("'FY22 QoS'!"&amp;Y$1&amp;":"&amp;Y$1),MATCH($B35&amp;$C35&amp;$D35,'FY22 QoS'!CB:CB,0),1),"")</f>
        <v/>
      </c>
      <c r="Z35" s="178" t="str">
        <f ca="1">IFERROR(INDEX(INDIRECT("'FY22 QoS'!"&amp;Z$1&amp;":"&amp;Z$1),MATCH($B35&amp;$C35&amp;$D35,'FY22 QoS'!CC:CC,0),1),"")</f>
        <v/>
      </c>
      <c r="AB35" s="178" t="str">
        <f ca="1">IFERROR(INDEX(INDIRECT("'FY22 QoS'!"&amp;AB$1&amp;":"&amp;AB$1),MATCH($B35&amp;$C35&amp;$D35,'FY22 QoS'!BU:BU,0),1),"")</f>
        <v/>
      </c>
      <c r="AC35" s="178" t="str">
        <f ca="1">IFERROR(INDEX(INDIRECT("'FY22 QoS'!"&amp;AC$1&amp;":"&amp;AC$1),MATCH($B35&amp;$C35&amp;$D35,'FY22 QoS'!BV:BV,0),1),"")</f>
        <v/>
      </c>
      <c r="AD35" s="178" t="str">
        <f ca="1">IFERROR(INDEX(INDIRECT("'FY22 QoS'!"&amp;AD$1&amp;":"&amp;AD$1),MATCH($B35&amp;$C35&amp;$D35,'FY22 QoS'!BW:BW,0),1),"")</f>
        <v/>
      </c>
      <c r="AE35" s="178" t="str">
        <f ca="1">IFERROR(INDEX(INDIRECT("'FY22 QoS'!"&amp;AE$1&amp;":"&amp;AE$1),MATCH($B35&amp;$C35&amp;$D35,'FY22 QoS'!BX:BX,0),1),"")</f>
        <v/>
      </c>
      <c r="AF35" s="178" t="str">
        <f ca="1">IFERROR(INDEX(INDIRECT("'FY22 QoS'!"&amp;AF$1&amp;":"&amp;AF$1),MATCH($B35&amp;$C35&amp;$D35,'FY22 QoS'!BY:BY,0),1),"")</f>
        <v/>
      </c>
      <c r="AG35" s="178" t="str">
        <f ca="1">IFERROR(INDEX(INDIRECT("'FY22 QoS'!"&amp;AG$1&amp;":"&amp;AG$1),MATCH($B35&amp;$C35&amp;$D35,'FY22 QoS'!BZ:BZ,0),1),"")</f>
        <v/>
      </c>
      <c r="AH35" s="178" t="str">
        <f ca="1">IFERROR(INDEX(INDIRECT("'FY22 QoS'!"&amp;AH$1&amp;":"&amp;AH$1),MATCH($B35&amp;$C35&amp;$D35,'FY22 QoS'!CA:CA,0),1),"")</f>
        <v/>
      </c>
      <c r="AI35" s="178" t="str">
        <f ca="1">IFERROR(INDEX(INDIRECT("'FY22 QoS'!"&amp;AI$1&amp;":"&amp;AI$1),MATCH($B35&amp;$C35&amp;$D35,'FY22 QoS'!CB:CB,0),1),"")</f>
        <v/>
      </c>
      <c r="AJ35" s="178" t="str">
        <f ca="1">IFERROR(INDEX(INDIRECT("'FY22 QoS'!"&amp;AJ$1&amp;":"&amp;AJ$1),MATCH($B35&amp;$C35&amp;$D35,'FY22 QoS'!CC:CC,0),1),"")</f>
        <v/>
      </c>
      <c r="AL35" s="186" t="str">
        <f ca="1">IFERROR(INDEX(INDIRECT("'FY22 QoS'!"&amp;AL$1&amp;":"&amp;AL$1),MATCH($B35&amp;$C35&amp;$D35,'FY22 QoS'!BU:BU,0),1),"")</f>
        <v/>
      </c>
      <c r="AM35" s="186" t="str">
        <f ca="1">IFERROR(INDEX(INDIRECT("'FY22 QoS'!"&amp;AM$1&amp;":"&amp;AM$1),MATCH($B35&amp;$C35&amp;$D35,'FY22 QoS'!BV:BV,0),1),"")</f>
        <v/>
      </c>
      <c r="AN35" s="186" t="str">
        <f ca="1">IFERROR(INDEX(INDIRECT("'FY22 QoS'!"&amp;AN$1&amp;":"&amp;AN$1),MATCH($B35&amp;$C35&amp;$D35,'FY22 QoS'!BW:BW,0),1),"")</f>
        <v/>
      </c>
      <c r="AO35" s="186" t="str">
        <f ca="1">IFERROR(INDEX(INDIRECT("'FY22 QoS'!"&amp;AO$1&amp;":"&amp;AO$1),MATCH($B35&amp;$C35&amp;$D35,'FY22 QoS'!BX:BX,0),1),"")</f>
        <v/>
      </c>
      <c r="AP35" s="186" t="str">
        <f ca="1">IFERROR(INDEX(INDIRECT("'FY22 QoS'!"&amp;AP$1&amp;":"&amp;AP$1),MATCH($B35&amp;$C35&amp;$D35,'FY22 QoS'!BY:BY,0),1),"")</f>
        <v/>
      </c>
      <c r="AQ35" s="186" t="str">
        <f ca="1">IFERROR(INDEX(INDIRECT("'FY22 QoS'!"&amp;AQ$1&amp;":"&amp;AQ$1),MATCH($B35&amp;$C35&amp;$D35,'FY22 QoS'!BZ:BZ,0),1),"")</f>
        <v/>
      </c>
      <c r="AR35" s="186" t="str">
        <f ca="1">IFERROR(INDEX(INDIRECT("'FY22 QoS'!"&amp;AR$1&amp;":"&amp;AR$1),MATCH($B35&amp;$C35&amp;$D35,'FY22 QoS'!CA:CA,0),1),"")</f>
        <v/>
      </c>
      <c r="AS35" s="186" t="str">
        <f ca="1">IFERROR(INDEX(INDIRECT("'FY22 QoS'!"&amp;AS$1&amp;":"&amp;AS$1),MATCH($B35&amp;$C35&amp;$D35,'FY22 QoS'!CB:CB,0),1),"")</f>
        <v/>
      </c>
      <c r="AT35" s="186" t="str">
        <f ca="1">IFERROR(INDEX(INDIRECT("'FY22 QoS'!"&amp;AT$1&amp;":"&amp;AT$1),MATCH($B35&amp;$C35&amp;$D35,'FY22 QoS'!CC:CC,0),1),"")</f>
        <v/>
      </c>
    </row>
    <row r="36" spans="2:46" s="167" customFormat="1" x14ac:dyDescent="0.25">
      <c r="B36" s="182"/>
      <c r="C36" s="182"/>
      <c r="D36" s="182"/>
      <c r="E36" s="182"/>
      <c r="F36" s="182"/>
      <c r="G36" s="182"/>
      <c r="H36" s="182"/>
      <c r="I36" s="184"/>
      <c r="J36" s="184"/>
      <c r="K36" s="184"/>
      <c r="L36" s="184"/>
      <c r="M36" s="184"/>
      <c r="N36" s="184"/>
      <c r="O36" s="184"/>
      <c r="P36" s="184"/>
      <c r="R36" s="183"/>
      <c r="S36" s="183"/>
      <c r="T36" s="183"/>
      <c r="U36" s="183"/>
      <c r="V36" s="183"/>
      <c r="W36" s="183"/>
      <c r="X36" s="183"/>
      <c r="Y36" s="183"/>
      <c r="Z36" s="183"/>
      <c r="AB36" s="183"/>
      <c r="AC36" s="183"/>
      <c r="AD36" s="183"/>
      <c r="AE36" s="183"/>
      <c r="AF36" s="183"/>
      <c r="AG36" s="183"/>
      <c r="AH36" s="183"/>
      <c r="AI36" s="183"/>
      <c r="AJ36" s="183"/>
      <c r="AL36" s="187"/>
      <c r="AM36" s="187"/>
      <c r="AN36" s="187"/>
      <c r="AO36" s="187"/>
      <c r="AP36" s="187"/>
      <c r="AQ36" s="187"/>
      <c r="AR36" s="187"/>
      <c r="AS36" s="187"/>
      <c r="AT36" s="187"/>
    </row>
    <row r="37" spans="2:46" s="167" customFormat="1" x14ac:dyDescent="0.25">
      <c r="B37" s="167" t="s">
        <v>27</v>
      </c>
      <c r="C37" s="167">
        <v>1</v>
      </c>
      <c r="D37" s="167" t="str">
        <f>$B$3</f>
        <v>Corporate</v>
      </c>
      <c r="E37" s="167" t="str">
        <f>IFERROR(INDEX('FY22 QoS'!$BB:$BB,MATCH($B37&amp;$C37&amp;$D37,'FY22 QoS'!BR:BR,0),1),"")</f>
        <v>Jack Miller</v>
      </c>
      <c r="F37" s="167" t="str">
        <f>IFERROR(INDEX('FY22 QoS'!$BB:$BB,MATCH($B37&amp;$C37&amp;$D37,'FY22 QoS'!BS:BS,0),1),"")</f>
        <v>Jack Miller</v>
      </c>
      <c r="G37" s="167" t="str">
        <f>IFERROR(INDEX('FY22 QoS'!$BB:$BB,MATCH($B37&amp;$C37&amp;$D37,'FY22 QoS'!BT:BT,0),1),"")</f>
        <v>Jack Miller</v>
      </c>
      <c r="H37" s="167" t="str">
        <f>IFERROR(INDEX('FY22 QoS'!$BB:$BB,MATCH($B37&amp;$C37&amp;$D37,'FY22 QoS'!BU:BU,0),1),"")</f>
        <v>Sean McWilliams</v>
      </c>
      <c r="I37" s="181" t="str">
        <f>IFERROR(INDEX('FY22 QoS'!$BB:$BB,MATCH($B37&amp;$C37&amp;$D37,'FY22 QoS'!BV:BV,0),1),"")</f>
        <v>Sean McWilliams</v>
      </c>
      <c r="J37" s="181" t="str">
        <f>IFERROR(INDEX('FY22 QoS'!$BB:$BB,MATCH($B37&amp;$C37&amp;$D37,'FY22 QoS'!BW:BW,0),1),"")</f>
        <v>Sean McWilliams</v>
      </c>
      <c r="K37" s="181" t="str">
        <f>IFERROR(INDEX('FY22 QoS'!$BB:$BB,MATCH($B37&amp;$C37&amp;$D37,'FY22 QoS'!BX:BX,0),1),"")</f>
        <v>Sean McWilliams</v>
      </c>
      <c r="L37" s="181" t="str">
        <f>IFERROR(INDEX('FY22 QoS'!$BB:$BB,MATCH($B37&amp;$C37&amp;$D37,'FY22 QoS'!BY:BY,0),1),"")</f>
        <v>Sean McWilliams</v>
      </c>
      <c r="M37" s="181" t="str">
        <f>IFERROR(INDEX('FY22 QoS'!$BB:$BB,MATCH($B37&amp;$C37&amp;$D37,'FY22 QoS'!BZ:BZ,0),1),"")</f>
        <v>Sean McWilliams</v>
      </c>
      <c r="N37" s="181" t="str">
        <f>IFERROR(INDEX('FY22 QoS'!$BB:$BB,MATCH($B37&amp;$C37&amp;$D37,'FY22 QoS'!CA:CA,0),1),"")</f>
        <v>Sean McWilliams</v>
      </c>
      <c r="O37" s="181" t="str">
        <f>IFERROR(INDEX('FY22 QoS'!$BB:$BB,MATCH($B37&amp;$C37&amp;$D37,'FY22 QoS'!CB:CB,0),1),"")</f>
        <v>Sean McWilliams</v>
      </c>
      <c r="P37" s="181" t="str">
        <f>IFERROR(INDEX('FY22 QoS'!$BB:$BB,MATCH($B37&amp;$C37&amp;$D37,'FY22 QoS'!CC:CC,0),1),"")</f>
        <v>Sean McWilliams</v>
      </c>
      <c r="R37" s="178">
        <f ca="1">IFERROR(INDEX(INDIRECT("'FY22 QoS'!"&amp;R$1&amp;":"&amp;R$1),MATCH($B37&amp;$C37&amp;$D37,'FY22 QoS'!BU:BU,0),1),"")</f>
        <v>1</v>
      </c>
      <c r="S37" s="178">
        <f ca="1">IFERROR(INDEX(INDIRECT("'FY22 QoS'!"&amp;S$1&amp;":"&amp;S$1),MATCH($B37&amp;$C37&amp;$D37,'FY22 QoS'!BV:BV,0),1),"")</f>
        <v>1</v>
      </c>
      <c r="T37" s="178">
        <f ca="1">IFERROR(INDEX(INDIRECT("'FY22 QoS'!"&amp;T$1&amp;":"&amp;T$1),MATCH($B37&amp;$C37&amp;$D37,'FY22 QoS'!BW:BW,0),1),"")</f>
        <v>1</v>
      </c>
      <c r="U37" s="178">
        <f ca="1">IFERROR(INDEX(INDIRECT("'FY22 QoS'!"&amp;U$1&amp;":"&amp;U$1),MATCH($B37&amp;$C37&amp;$D37,'FY22 QoS'!BX:BX,0),1),"")</f>
        <v>1</v>
      </c>
      <c r="V37" s="178">
        <f ca="1">IFERROR(INDEX(INDIRECT("'FY22 QoS'!"&amp;V$1&amp;":"&amp;V$1),MATCH($B37&amp;$C37&amp;$D37,'FY22 QoS'!BY:BY,0),1),"")</f>
        <v>1</v>
      </c>
      <c r="W37" s="178">
        <f ca="1">IFERROR(INDEX(INDIRECT("'FY22 QoS'!"&amp;W$1&amp;":"&amp;W$1),MATCH($B37&amp;$C37&amp;$D37,'FY22 QoS'!BZ:BZ,0),1),"")</f>
        <v>1</v>
      </c>
      <c r="X37" s="178">
        <f ca="1">IFERROR(INDEX(INDIRECT("'FY22 QoS'!"&amp;X$1&amp;":"&amp;X$1),MATCH($B37&amp;$C37&amp;$D37,'FY22 QoS'!CA:CA,0),1),"")</f>
        <v>1</v>
      </c>
      <c r="Y37" s="178">
        <f ca="1">IFERROR(INDEX(INDIRECT("'FY22 QoS'!"&amp;Y$1&amp;":"&amp;Y$1),MATCH($B37&amp;$C37&amp;$D37,'FY22 QoS'!CB:CB,0),1),"")</f>
        <v>1</v>
      </c>
      <c r="Z37" s="178">
        <f ca="1">IFERROR(INDEX(INDIRECT("'FY22 QoS'!"&amp;Z$1&amp;":"&amp;Z$1),MATCH($B37&amp;$C37&amp;$D37,'FY22 QoS'!CC:CC,0),1),"")</f>
        <v>1</v>
      </c>
      <c r="AB37" s="178">
        <f ca="1">IFERROR(INDEX(INDIRECT("'FY22 QoS'!"&amp;AB$1&amp;":"&amp;AB$1),MATCH($B37&amp;$C37&amp;$D37,'FY22 QoS'!BU:BU,0),1),"")</f>
        <v>0.75</v>
      </c>
      <c r="AC37" s="178">
        <f ca="1">IFERROR(INDEX(INDIRECT("'FY22 QoS'!"&amp;AC$1&amp;":"&amp;AC$1),MATCH($B37&amp;$C37&amp;$D37,'FY22 QoS'!BV:BV,0),1),"")</f>
        <v>1</v>
      </c>
      <c r="AD37" s="178">
        <f ca="1">IFERROR(INDEX(INDIRECT("'FY22 QoS'!"&amp;AD$1&amp;":"&amp;AD$1),MATCH($B37&amp;$C37&amp;$D37,'FY22 QoS'!BW:BW,0),1),"")</f>
        <v>1</v>
      </c>
      <c r="AE37" s="178">
        <f ca="1">IFERROR(INDEX(INDIRECT("'FY22 QoS'!"&amp;AE$1&amp;":"&amp;AE$1),MATCH($B37&amp;$C37&amp;$D37,'FY22 QoS'!BX:BX,0),1),"")</f>
        <v>1</v>
      </c>
      <c r="AF37" s="178">
        <f ca="1">IFERROR(INDEX(INDIRECT("'FY22 QoS'!"&amp;AF$1&amp;":"&amp;AF$1),MATCH($B37&amp;$C37&amp;$D37,'FY22 QoS'!BY:BY,0),1),"")</f>
        <v>1</v>
      </c>
      <c r="AG37" s="178">
        <f ca="1">IFERROR(INDEX(INDIRECT("'FY22 QoS'!"&amp;AG$1&amp;":"&amp;AG$1),MATCH($B37&amp;$C37&amp;$D37,'FY22 QoS'!BZ:BZ,0),1),"")</f>
        <v>1</v>
      </c>
      <c r="AH37" s="178">
        <f ca="1">IFERROR(INDEX(INDIRECT("'FY22 QoS'!"&amp;AH$1&amp;":"&amp;AH$1),MATCH($B37&amp;$C37&amp;$D37,'FY22 QoS'!CA:CA,0),1),"")</f>
        <v>1</v>
      </c>
      <c r="AI37" s="178">
        <f ca="1">IFERROR(INDEX(INDIRECT("'FY22 QoS'!"&amp;AI$1&amp;":"&amp;AI$1),MATCH($B37&amp;$C37&amp;$D37,'FY22 QoS'!CB:CB,0),1),"")</f>
        <v>1</v>
      </c>
      <c r="AJ37" s="178">
        <f ca="1">IFERROR(INDEX(INDIRECT("'FY22 QoS'!"&amp;AJ$1&amp;":"&amp;AJ$1),MATCH($B37&amp;$C37&amp;$D37,'FY22 QoS'!CC:CC,0),1),"")</f>
        <v>1</v>
      </c>
      <c r="AL37" s="186">
        <f ca="1">IFERROR(INDEX(INDIRECT("'FY22 QoS'!"&amp;AL$1&amp;":"&amp;AL$1),MATCH($B37&amp;$C37&amp;$D37,'FY22 QoS'!BU:BU,0),1),"")</f>
        <v>40625</v>
      </c>
      <c r="AM37" s="186">
        <f ca="1">IFERROR(INDEX(INDIRECT("'FY22 QoS'!"&amp;AM$1&amp;":"&amp;AM$1),MATCH($B37&amp;$C37&amp;$D37,'FY22 QoS'!BV:BV,0),1),"")</f>
        <v>54166.666666666664</v>
      </c>
      <c r="AN37" s="186">
        <f ca="1">IFERROR(INDEX(INDIRECT("'FY22 QoS'!"&amp;AN$1&amp;":"&amp;AN$1),MATCH($B37&amp;$C37&amp;$D37,'FY22 QoS'!BW:BW,0),1),"")</f>
        <v>54166.666666666664</v>
      </c>
      <c r="AO37" s="186">
        <f ca="1">IFERROR(INDEX(INDIRECT("'FY22 QoS'!"&amp;AO$1&amp;":"&amp;AO$1),MATCH($B37&amp;$C37&amp;$D37,'FY22 QoS'!BX:BX,0),1),"")</f>
        <v>54166.666666666664</v>
      </c>
      <c r="AP37" s="186">
        <f ca="1">IFERROR(INDEX(INDIRECT("'FY22 QoS'!"&amp;AP$1&amp;":"&amp;AP$1),MATCH($B37&amp;$C37&amp;$D37,'FY22 QoS'!BY:BY,0),1),"")</f>
        <v>54166.666666666664</v>
      </c>
      <c r="AQ37" s="186">
        <f ca="1">IFERROR(INDEX(INDIRECT("'FY22 QoS'!"&amp;AQ$1&amp;":"&amp;AQ$1),MATCH($B37&amp;$C37&amp;$D37,'FY22 QoS'!BZ:BZ,0),1),"")</f>
        <v>54166.666666666664</v>
      </c>
      <c r="AR37" s="186">
        <f ca="1">IFERROR(INDEX(INDIRECT("'FY22 QoS'!"&amp;AR$1&amp;":"&amp;AR$1),MATCH($B37&amp;$C37&amp;$D37,'FY22 QoS'!CA:CA,0),1),"")</f>
        <v>54166.666666666664</v>
      </c>
      <c r="AS37" s="186">
        <f ca="1">IFERROR(INDEX(INDIRECT("'FY22 QoS'!"&amp;AS$1&amp;":"&amp;AS$1),MATCH($B37&amp;$C37&amp;$D37,'FY22 QoS'!CB:CB,0),1),"")</f>
        <v>54166.666666666664</v>
      </c>
      <c r="AT37" s="186">
        <f ca="1">IFERROR(INDEX(INDIRECT("'FY22 QoS'!"&amp;AT$1&amp;":"&amp;AT$1),MATCH($B37&amp;$C37&amp;$D37,'FY22 QoS'!CC:CC,0),1),"")</f>
        <v>54166.666666666664</v>
      </c>
    </row>
    <row r="38" spans="2:46" s="167" customFormat="1" x14ac:dyDescent="0.25">
      <c r="B38" s="167" t="s">
        <v>27</v>
      </c>
      <c r="C38" s="167">
        <v>2</v>
      </c>
      <c r="D38" s="167" t="str">
        <f t="shared" ref="D38:D50" si="11">$B$3</f>
        <v>Corporate</v>
      </c>
      <c r="E38" s="167" t="str">
        <f>IFERROR(INDEX('FY22 QoS'!$BB:$BB,MATCH($B38&amp;$C38&amp;$D38,'FY22 QoS'!BR:BR,0),1),"")</f>
        <v>Lara George</v>
      </c>
      <c r="F38" s="167" t="str">
        <f>IFERROR(INDEX('FY22 QoS'!$BB:$BB,MATCH($B38&amp;$C38&amp;$D38,'FY22 QoS'!BS:BS,0),1),"")</f>
        <v>Lara George</v>
      </c>
      <c r="G38" s="167" t="str">
        <f>IFERROR(INDEX('FY22 QoS'!$BB:$BB,MATCH($B38&amp;$C38&amp;$D38,'FY22 QoS'!BT:BT,0),1),"")</f>
        <v>Lara George</v>
      </c>
      <c r="H38" s="181" t="str">
        <f>IFERROR(INDEX('FY22 QoS'!$BB:$BB,MATCH($B38&amp;$C38&amp;$D38,'FY22 QoS'!BU:BU,0),1),"")</f>
        <v>Jack Miller</v>
      </c>
      <c r="I38" s="181" t="str">
        <f>IFERROR(INDEX('FY22 QoS'!$BB:$BB,MATCH($B38&amp;$C38&amp;$D38,'FY22 QoS'!BV:BV,0),1),"")</f>
        <v>Jack Miller</v>
      </c>
      <c r="J38" s="181" t="str">
        <f>IFERROR(INDEX('FY22 QoS'!$BB:$BB,MATCH($B38&amp;$C38&amp;$D38,'FY22 QoS'!BW:BW,0),1),"")</f>
        <v>Jack Miller</v>
      </c>
      <c r="K38" s="181" t="str">
        <f>IFERROR(INDEX('FY22 QoS'!$BB:$BB,MATCH($B38&amp;$C38&amp;$D38,'FY22 QoS'!BX:BX,0),1),"")</f>
        <v>Jack Miller</v>
      </c>
      <c r="L38" s="181" t="str">
        <f>IFERROR(INDEX('FY22 QoS'!$BB:$BB,MATCH($B38&amp;$C38&amp;$D38,'FY22 QoS'!BY:BY,0),1),"")</f>
        <v>Jack Miller</v>
      </c>
      <c r="M38" s="181" t="str">
        <f>IFERROR(INDEX('FY22 QoS'!$BB:$BB,MATCH($B38&amp;$C38&amp;$D38,'FY22 QoS'!BZ:BZ,0),1),"")</f>
        <v>Jack Miller</v>
      </c>
      <c r="N38" s="181" t="str">
        <f>IFERROR(INDEX('FY22 QoS'!$BB:$BB,MATCH($B38&amp;$C38&amp;$D38,'FY22 QoS'!CA:CA,0),1),"")</f>
        <v>Jack Miller</v>
      </c>
      <c r="O38" s="181" t="str">
        <f>IFERROR(INDEX('FY22 QoS'!$BB:$BB,MATCH($B38&amp;$C38&amp;$D38,'FY22 QoS'!CB:CB,0),1),"")</f>
        <v>Jack Miller</v>
      </c>
      <c r="P38" s="181" t="str">
        <f>IFERROR(INDEX('FY22 QoS'!$BB:$BB,MATCH($B38&amp;$C38&amp;$D38,'FY22 QoS'!CC:CC,0),1),"")</f>
        <v>Jack Miller</v>
      </c>
      <c r="R38" s="178">
        <f ca="1">IFERROR(INDEX(INDIRECT("'FY22 QoS'!"&amp;R$1&amp;":"&amp;R$1),MATCH($B38&amp;$C38&amp;$D38,'FY22 QoS'!BU:BU,0),1),"")</f>
        <v>1</v>
      </c>
      <c r="S38" s="178">
        <f ca="1">IFERROR(INDEX(INDIRECT("'FY22 QoS'!"&amp;S$1&amp;":"&amp;S$1),MATCH($B38&amp;$C38&amp;$D38,'FY22 QoS'!BV:BV,0),1),"")</f>
        <v>1</v>
      </c>
      <c r="T38" s="178">
        <f ca="1">IFERROR(INDEX(INDIRECT("'FY22 QoS'!"&amp;T$1&amp;":"&amp;T$1),MATCH($B38&amp;$C38&amp;$D38,'FY22 QoS'!BW:BW,0),1),"")</f>
        <v>1</v>
      </c>
      <c r="U38" s="178">
        <f ca="1">IFERROR(INDEX(INDIRECT("'FY22 QoS'!"&amp;U$1&amp;":"&amp;U$1),MATCH($B38&amp;$C38&amp;$D38,'FY22 QoS'!BX:BX,0),1),"")</f>
        <v>1</v>
      </c>
      <c r="V38" s="178">
        <f ca="1">IFERROR(INDEX(INDIRECT("'FY22 QoS'!"&amp;V$1&amp;":"&amp;V$1),MATCH($B38&amp;$C38&amp;$D38,'FY22 QoS'!BY:BY,0),1),"")</f>
        <v>1</v>
      </c>
      <c r="W38" s="178">
        <f ca="1">IFERROR(INDEX(INDIRECT("'FY22 QoS'!"&amp;W$1&amp;":"&amp;W$1),MATCH($B38&amp;$C38&amp;$D38,'FY22 QoS'!BZ:BZ,0),1),"")</f>
        <v>1</v>
      </c>
      <c r="X38" s="178">
        <f ca="1">IFERROR(INDEX(INDIRECT("'FY22 QoS'!"&amp;X$1&amp;":"&amp;X$1),MATCH($B38&amp;$C38&amp;$D38,'FY22 QoS'!CA:CA,0),1),"")</f>
        <v>1</v>
      </c>
      <c r="Y38" s="178">
        <f ca="1">IFERROR(INDEX(INDIRECT("'FY22 QoS'!"&amp;Y$1&amp;":"&amp;Y$1),MATCH($B38&amp;$C38&amp;$D38,'FY22 QoS'!CB:CB,0),1),"")</f>
        <v>1</v>
      </c>
      <c r="Z38" s="178">
        <f ca="1">IFERROR(INDEX(INDIRECT("'FY22 QoS'!"&amp;Z$1&amp;":"&amp;Z$1),MATCH($B38&amp;$C38&amp;$D38,'FY22 QoS'!CC:CC,0),1),"")</f>
        <v>1</v>
      </c>
      <c r="AB38" s="178">
        <f ca="1">IFERROR(INDEX(INDIRECT("'FY22 QoS'!"&amp;AB$1&amp;":"&amp;AB$1),MATCH($B38&amp;$C38&amp;$D38,'FY22 QoS'!BU:BU,0),1),"")</f>
        <v>1</v>
      </c>
      <c r="AC38" s="178">
        <f ca="1">IFERROR(INDEX(INDIRECT("'FY22 QoS'!"&amp;AC$1&amp;":"&amp;AC$1),MATCH($B38&amp;$C38&amp;$D38,'FY22 QoS'!BV:BV,0),1),"")</f>
        <v>1</v>
      </c>
      <c r="AD38" s="178">
        <f ca="1">IFERROR(INDEX(INDIRECT("'FY22 QoS'!"&amp;AD$1&amp;":"&amp;AD$1),MATCH($B38&amp;$C38&amp;$D38,'FY22 QoS'!BW:BW,0),1),"")</f>
        <v>1</v>
      </c>
      <c r="AE38" s="178">
        <f ca="1">IFERROR(INDEX(INDIRECT("'FY22 QoS'!"&amp;AE$1&amp;":"&amp;AE$1),MATCH($B38&amp;$C38&amp;$D38,'FY22 QoS'!BX:BX,0),1),"")</f>
        <v>1</v>
      </c>
      <c r="AF38" s="178">
        <f ca="1">IFERROR(INDEX(INDIRECT("'FY22 QoS'!"&amp;AF$1&amp;":"&amp;AF$1),MATCH($B38&amp;$C38&amp;$D38,'FY22 QoS'!BY:BY,0),1),"")</f>
        <v>1</v>
      </c>
      <c r="AG38" s="178">
        <f ca="1">IFERROR(INDEX(INDIRECT("'FY22 QoS'!"&amp;AG$1&amp;":"&amp;AG$1),MATCH($B38&amp;$C38&amp;$D38,'FY22 QoS'!BZ:BZ,0),1),"")</f>
        <v>1</v>
      </c>
      <c r="AH38" s="178">
        <f ca="1">IFERROR(INDEX(INDIRECT("'FY22 QoS'!"&amp;AH$1&amp;":"&amp;AH$1),MATCH($B38&amp;$C38&amp;$D38,'FY22 QoS'!CA:CA,0),1),"")</f>
        <v>1</v>
      </c>
      <c r="AI38" s="178">
        <f ca="1">IFERROR(INDEX(INDIRECT("'FY22 QoS'!"&amp;AI$1&amp;":"&amp;AI$1),MATCH($B38&amp;$C38&amp;$D38,'FY22 QoS'!CB:CB,0),1),"")</f>
        <v>1</v>
      </c>
      <c r="AJ38" s="178">
        <f ca="1">IFERROR(INDEX(INDIRECT("'FY22 QoS'!"&amp;AJ$1&amp;":"&amp;AJ$1),MATCH($B38&amp;$C38&amp;$D38,'FY22 QoS'!CC:CC,0),1),"")</f>
        <v>1</v>
      </c>
      <c r="AL38" s="186">
        <f ca="1">IFERROR(INDEX(INDIRECT("'FY22 QoS'!"&amp;AL$1&amp;":"&amp;AL$1),MATCH($B38&amp;$C38&amp;$D38,'FY22 QoS'!BU:BU,0),1),"")</f>
        <v>45833.333333333336</v>
      </c>
      <c r="AM38" s="186">
        <f ca="1">IFERROR(INDEX(INDIRECT("'FY22 QoS'!"&amp;AM$1&amp;":"&amp;AM$1),MATCH($B38&amp;$C38&amp;$D38,'FY22 QoS'!BV:BV,0),1),"")</f>
        <v>45833.333333333336</v>
      </c>
      <c r="AN38" s="186">
        <f ca="1">IFERROR(INDEX(INDIRECT("'FY22 QoS'!"&amp;AN$1&amp;":"&amp;AN$1),MATCH($B38&amp;$C38&amp;$D38,'FY22 QoS'!BW:BW,0),1),"")</f>
        <v>45833.333333333336</v>
      </c>
      <c r="AO38" s="186">
        <f ca="1">IFERROR(INDEX(INDIRECT("'FY22 QoS'!"&amp;AO$1&amp;":"&amp;AO$1),MATCH($B38&amp;$C38&amp;$D38,'FY22 QoS'!BX:BX,0),1),"")</f>
        <v>45833.333333333336</v>
      </c>
      <c r="AP38" s="186">
        <f ca="1">IFERROR(INDEX(INDIRECT("'FY22 QoS'!"&amp;AP$1&amp;":"&amp;AP$1),MATCH($B38&amp;$C38&amp;$D38,'FY22 QoS'!BY:BY,0),1),"")</f>
        <v>45833.333333333336</v>
      </c>
      <c r="AQ38" s="186">
        <f ca="1">IFERROR(INDEX(INDIRECT("'FY22 QoS'!"&amp;AQ$1&amp;":"&amp;AQ$1),MATCH($B38&amp;$C38&amp;$D38,'FY22 QoS'!BZ:BZ,0),1),"")</f>
        <v>45833.333333333336</v>
      </c>
      <c r="AR38" s="186">
        <f ca="1">IFERROR(INDEX(INDIRECT("'FY22 QoS'!"&amp;AR$1&amp;":"&amp;AR$1),MATCH($B38&amp;$C38&amp;$D38,'FY22 QoS'!CA:CA,0),1),"")</f>
        <v>45833.333333333336</v>
      </c>
      <c r="AS38" s="186">
        <f ca="1">IFERROR(INDEX(INDIRECT("'FY22 QoS'!"&amp;AS$1&amp;":"&amp;AS$1),MATCH($B38&amp;$C38&amp;$D38,'FY22 QoS'!CB:CB,0),1),"")</f>
        <v>45833.333333333336</v>
      </c>
      <c r="AT38" s="186">
        <f ca="1">IFERROR(INDEX(INDIRECT("'FY22 QoS'!"&amp;AT$1&amp;":"&amp;AT$1),MATCH($B38&amp;$C38&amp;$D38,'FY22 QoS'!CC:CC,0),1),"")</f>
        <v>45833.333333333336</v>
      </c>
    </row>
    <row r="39" spans="2:46" s="167" customFormat="1" x14ac:dyDescent="0.25">
      <c r="B39" s="167" t="s">
        <v>27</v>
      </c>
      <c r="C39" s="167">
        <v>3</v>
      </c>
      <c r="D39" s="167" t="str">
        <f t="shared" si="11"/>
        <v>Corporate</v>
      </c>
      <c r="E39" s="167" t="str">
        <f>IFERROR(INDEX('FY22 QoS'!$BB:$BB,MATCH($B39&amp;$C39&amp;$D39,'FY22 QoS'!BR:BR,0),1),"")</f>
        <v>Emily Cutts</v>
      </c>
      <c r="F39" s="167" t="str">
        <f>IFERROR(INDEX('FY22 QoS'!$BB:$BB,MATCH($B39&amp;$C39&amp;$D39,'FY22 QoS'!BS:BS,0),1),"")</f>
        <v>Emily Cutts</v>
      </c>
      <c r="G39" s="167" t="str">
        <f>IFERROR(INDEX('FY22 QoS'!$BB:$BB,MATCH($B39&amp;$C39&amp;$D39,'FY22 QoS'!BT:BT,0),1),"")</f>
        <v>Emily Cutts</v>
      </c>
      <c r="H39" s="181" t="str">
        <f>IFERROR(INDEX('FY22 QoS'!$BB:$BB,MATCH($B39&amp;$C39&amp;$D39,'FY22 QoS'!BU:BU,0),1),"")</f>
        <v>Lara George</v>
      </c>
      <c r="I39" s="181" t="str">
        <f>IFERROR(INDEX('FY22 QoS'!$BB:$BB,MATCH($B39&amp;$C39&amp;$D39,'FY22 QoS'!BV:BV,0),1),"")</f>
        <v>Lara George</v>
      </c>
      <c r="J39" s="181" t="str">
        <f>IFERROR(INDEX('FY22 QoS'!$BB:$BB,MATCH($B39&amp;$C39&amp;$D39,'FY22 QoS'!BW:BW,0),1),"")</f>
        <v>Lara George</v>
      </c>
      <c r="K39" s="181" t="str">
        <f>IFERROR(INDEX('FY22 QoS'!$BB:$BB,MATCH($B39&amp;$C39&amp;$D39,'FY22 QoS'!BX:BX,0),1),"")</f>
        <v>Lara George</v>
      </c>
      <c r="L39" s="181" t="str">
        <f>IFERROR(INDEX('FY22 QoS'!$BB:$BB,MATCH($B39&amp;$C39&amp;$D39,'FY22 QoS'!BY:BY,0),1),"")</f>
        <v>Lara George</v>
      </c>
      <c r="M39" s="181" t="str">
        <f>IFERROR(INDEX('FY22 QoS'!$BB:$BB,MATCH($B39&amp;$C39&amp;$D39,'FY22 QoS'!BZ:BZ,0),1),"")</f>
        <v>Lara George</v>
      </c>
      <c r="N39" s="181" t="str">
        <f>IFERROR(INDEX('FY22 QoS'!$BB:$BB,MATCH($B39&amp;$C39&amp;$D39,'FY22 QoS'!CA:CA,0),1),"")</f>
        <v>Lara George</v>
      </c>
      <c r="O39" s="181" t="str">
        <f>IFERROR(INDEX('FY22 QoS'!$BB:$BB,MATCH($B39&amp;$C39&amp;$D39,'FY22 QoS'!CB:CB,0),1),"")</f>
        <v>Lara George</v>
      </c>
      <c r="P39" s="181" t="str">
        <f>IFERROR(INDEX('FY22 QoS'!$BB:$BB,MATCH($B39&amp;$C39&amp;$D39,'FY22 QoS'!CC:CC,0),1),"")</f>
        <v>Lara George</v>
      </c>
      <c r="R39" s="178">
        <f ca="1">IFERROR(INDEX(INDIRECT("'FY22 QoS'!"&amp;R$1&amp;":"&amp;R$1),MATCH($B39&amp;$C39&amp;$D39,'FY22 QoS'!BU:BU,0),1),"")</f>
        <v>1</v>
      </c>
      <c r="S39" s="178">
        <f ca="1">IFERROR(INDEX(INDIRECT("'FY22 QoS'!"&amp;S$1&amp;":"&amp;S$1),MATCH($B39&amp;$C39&amp;$D39,'FY22 QoS'!BV:BV,0),1),"")</f>
        <v>1</v>
      </c>
      <c r="T39" s="178">
        <f ca="1">IFERROR(INDEX(INDIRECT("'FY22 QoS'!"&amp;T$1&amp;":"&amp;T$1),MATCH($B39&amp;$C39&amp;$D39,'FY22 QoS'!BW:BW,0),1),"")</f>
        <v>1</v>
      </c>
      <c r="U39" s="178">
        <f ca="1">IFERROR(INDEX(INDIRECT("'FY22 QoS'!"&amp;U$1&amp;":"&amp;U$1),MATCH($B39&amp;$C39&amp;$D39,'FY22 QoS'!BX:BX,0),1),"")</f>
        <v>1</v>
      </c>
      <c r="V39" s="178">
        <f ca="1">IFERROR(INDEX(INDIRECT("'FY22 QoS'!"&amp;V$1&amp;":"&amp;V$1),MATCH($B39&amp;$C39&amp;$D39,'FY22 QoS'!BY:BY,0),1),"")</f>
        <v>1</v>
      </c>
      <c r="W39" s="178">
        <f ca="1">IFERROR(INDEX(INDIRECT("'FY22 QoS'!"&amp;W$1&amp;":"&amp;W$1),MATCH($B39&amp;$C39&amp;$D39,'FY22 QoS'!BZ:BZ,0),1),"")</f>
        <v>1</v>
      </c>
      <c r="X39" s="178">
        <f ca="1">IFERROR(INDEX(INDIRECT("'FY22 QoS'!"&amp;X$1&amp;":"&amp;X$1),MATCH($B39&amp;$C39&amp;$D39,'FY22 QoS'!CA:CA,0),1),"")</f>
        <v>1</v>
      </c>
      <c r="Y39" s="178">
        <f ca="1">IFERROR(INDEX(INDIRECT("'FY22 QoS'!"&amp;Y$1&amp;":"&amp;Y$1),MATCH($B39&amp;$C39&amp;$D39,'FY22 QoS'!CB:CB,0),1),"")</f>
        <v>1</v>
      </c>
      <c r="Z39" s="178">
        <f ca="1">IFERROR(INDEX(INDIRECT("'FY22 QoS'!"&amp;Z$1&amp;":"&amp;Z$1),MATCH($B39&amp;$C39&amp;$D39,'FY22 QoS'!CC:CC,0),1),"")</f>
        <v>1</v>
      </c>
      <c r="AB39" s="178">
        <f ca="1">IFERROR(INDEX(INDIRECT("'FY22 QoS'!"&amp;AB$1&amp;":"&amp;AB$1),MATCH($B39&amp;$C39&amp;$D39,'FY22 QoS'!BU:BU,0),1),"")</f>
        <v>1</v>
      </c>
      <c r="AC39" s="178">
        <f ca="1">IFERROR(INDEX(INDIRECT("'FY22 QoS'!"&amp;AC$1&amp;":"&amp;AC$1),MATCH($B39&amp;$C39&amp;$D39,'FY22 QoS'!BV:BV,0),1),"")</f>
        <v>1</v>
      </c>
      <c r="AD39" s="178">
        <f ca="1">IFERROR(INDEX(INDIRECT("'FY22 QoS'!"&amp;AD$1&amp;":"&amp;AD$1),MATCH($B39&amp;$C39&amp;$D39,'FY22 QoS'!BW:BW,0),1),"")</f>
        <v>1</v>
      </c>
      <c r="AE39" s="178">
        <f ca="1">IFERROR(INDEX(INDIRECT("'FY22 QoS'!"&amp;AE$1&amp;":"&amp;AE$1),MATCH($B39&amp;$C39&amp;$D39,'FY22 QoS'!BX:BX,0),1),"")</f>
        <v>1</v>
      </c>
      <c r="AF39" s="178">
        <f ca="1">IFERROR(INDEX(INDIRECT("'FY22 QoS'!"&amp;AF$1&amp;":"&amp;AF$1),MATCH($B39&amp;$C39&amp;$D39,'FY22 QoS'!BY:BY,0),1),"")</f>
        <v>1</v>
      </c>
      <c r="AG39" s="178">
        <f ca="1">IFERROR(INDEX(INDIRECT("'FY22 QoS'!"&amp;AG$1&amp;":"&amp;AG$1),MATCH($B39&amp;$C39&amp;$D39,'FY22 QoS'!BZ:BZ,0),1),"")</f>
        <v>1</v>
      </c>
      <c r="AH39" s="178">
        <f ca="1">IFERROR(INDEX(INDIRECT("'FY22 QoS'!"&amp;AH$1&amp;":"&amp;AH$1),MATCH($B39&amp;$C39&amp;$D39,'FY22 QoS'!CA:CA,0),1),"")</f>
        <v>1</v>
      </c>
      <c r="AI39" s="178">
        <f ca="1">IFERROR(INDEX(INDIRECT("'FY22 QoS'!"&amp;AI$1&amp;":"&amp;AI$1),MATCH($B39&amp;$C39&amp;$D39,'FY22 QoS'!CB:CB,0),1),"")</f>
        <v>1</v>
      </c>
      <c r="AJ39" s="178">
        <f ca="1">IFERROR(INDEX(INDIRECT("'FY22 QoS'!"&amp;AJ$1&amp;":"&amp;AJ$1),MATCH($B39&amp;$C39&amp;$D39,'FY22 QoS'!CC:CC,0),1),"")</f>
        <v>1</v>
      </c>
      <c r="AL39" s="186">
        <f ca="1">IFERROR(INDEX(INDIRECT("'FY22 QoS'!"&amp;AL$1&amp;":"&amp;AL$1),MATCH($B39&amp;$C39&amp;$D39,'FY22 QoS'!BU:BU,0),1),"")</f>
        <v>45833.333333333336</v>
      </c>
      <c r="AM39" s="186">
        <f ca="1">IFERROR(INDEX(INDIRECT("'FY22 QoS'!"&amp;AM$1&amp;":"&amp;AM$1),MATCH($B39&amp;$C39&amp;$D39,'FY22 QoS'!BV:BV,0),1),"")</f>
        <v>45833.333333333336</v>
      </c>
      <c r="AN39" s="186">
        <f ca="1">IFERROR(INDEX(INDIRECT("'FY22 QoS'!"&amp;AN$1&amp;":"&amp;AN$1),MATCH($B39&amp;$C39&amp;$D39,'FY22 QoS'!BW:BW,0),1),"")</f>
        <v>45833.333333333336</v>
      </c>
      <c r="AO39" s="186">
        <f ca="1">IFERROR(INDEX(INDIRECT("'FY22 QoS'!"&amp;AO$1&amp;":"&amp;AO$1),MATCH($B39&amp;$C39&amp;$D39,'FY22 QoS'!BX:BX,0),1),"")</f>
        <v>45833.333333333336</v>
      </c>
      <c r="AP39" s="186">
        <f ca="1">IFERROR(INDEX(INDIRECT("'FY22 QoS'!"&amp;AP$1&amp;":"&amp;AP$1),MATCH($B39&amp;$C39&amp;$D39,'FY22 QoS'!BY:BY,0),1),"")</f>
        <v>45833.333333333336</v>
      </c>
      <c r="AQ39" s="186">
        <f ca="1">IFERROR(INDEX(INDIRECT("'FY22 QoS'!"&amp;AQ$1&amp;":"&amp;AQ$1),MATCH($B39&amp;$C39&amp;$D39,'FY22 QoS'!BZ:BZ,0),1),"")</f>
        <v>45833.333333333336</v>
      </c>
      <c r="AR39" s="186">
        <f ca="1">IFERROR(INDEX(INDIRECT("'FY22 QoS'!"&amp;AR$1&amp;":"&amp;AR$1),MATCH($B39&amp;$C39&amp;$D39,'FY22 QoS'!CA:CA,0),1),"")</f>
        <v>45833.333333333336</v>
      </c>
      <c r="AS39" s="186">
        <f ca="1">IFERROR(INDEX(INDIRECT("'FY22 QoS'!"&amp;AS$1&amp;":"&amp;AS$1),MATCH($B39&amp;$C39&amp;$D39,'FY22 QoS'!CB:CB,0),1),"")</f>
        <v>45833.333333333336</v>
      </c>
      <c r="AT39" s="186">
        <f ca="1">IFERROR(INDEX(INDIRECT("'FY22 QoS'!"&amp;AT$1&amp;":"&amp;AT$1),MATCH($B39&amp;$C39&amp;$D39,'FY22 QoS'!CC:CC,0),1),"")</f>
        <v>45833.333333333336</v>
      </c>
    </row>
    <row r="40" spans="2:46" s="167" customFormat="1" x14ac:dyDescent="0.25">
      <c r="B40" s="167" t="s">
        <v>27</v>
      </c>
      <c r="C40" s="167">
        <v>4</v>
      </c>
      <c r="D40" s="167" t="str">
        <f t="shared" si="11"/>
        <v>Corporate</v>
      </c>
      <c r="E40" s="167" t="str">
        <f>IFERROR(INDEX('FY22 QoS'!$BB:$BB,MATCH($B40&amp;$C40&amp;$D40,'FY22 QoS'!BR:BR,0),1),"")</f>
        <v>Will Jones</v>
      </c>
      <c r="F40" s="167" t="str">
        <f>IFERROR(INDEX('FY22 QoS'!$BB:$BB,MATCH($B40&amp;$C40&amp;$D40,'FY22 QoS'!BS:BS,0),1),"")</f>
        <v>Will Jones</v>
      </c>
      <c r="G40" s="167" t="str">
        <f>IFERROR(INDEX('FY22 QoS'!$BB:$BB,MATCH($B40&amp;$C40&amp;$D40,'FY22 QoS'!BT:BT,0),1),"")</f>
        <v>Will Jones</v>
      </c>
      <c r="H40" s="181" t="str">
        <f>IFERROR(INDEX('FY22 QoS'!$BB:$BB,MATCH($B40&amp;$C40&amp;$D40,'FY22 QoS'!BU:BU,0),1),"")</f>
        <v>Emily Cutts</v>
      </c>
      <c r="I40" s="181" t="str">
        <f>IFERROR(INDEX('FY22 QoS'!$BB:$BB,MATCH($B40&amp;$C40&amp;$D40,'FY22 QoS'!BV:BV,0),1),"")</f>
        <v>Emily Cutts</v>
      </c>
      <c r="J40" s="181" t="str">
        <f>IFERROR(INDEX('FY22 QoS'!$BB:$BB,MATCH($B40&amp;$C40&amp;$D40,'FY22 QoS'!BW:BW,0),1),"")</f>
        <v>Emily Cutts</v>
      </c>
      <c r="K40" s="181" t="str">
        <f>IFERROR(INDEX('FY22 QoS'!$BB:$BB,MATCH($B40&amp;$C40&amp;$D40,'FY22 QoS'!BX:BX,0),1),"")</f>
        <v>Emily Cutts</v>
      </c>
      <c r="L40" s="181" t="str">
        <f>IFERROR(INDEX('FY22 QoS'!$BB:$BB,MATCH($B40&amp;$C40&amp;$D40,'FY22 QoS'!BY:BY,0),1),"")</f>
        <v>Emily Cutts</v>
      </c>
      <c r="M40" s="181" t="str">
        <f>IFERROR(INDEX('FY22 QoS'!$BB:$BB,MATCH($B40&amp;$C40&amp;$D40,'FY22 QoS'!BZ:BZ,0),1),"")</f>
        <v>Emily Cutts</v>
      </c>
      <c r="N40" s="181" t="str">
        <f>IFERROR(INDEX('FY22 QoS'!$BB:$BB,MATCH($B40&amp;$C40&amp;$D40,'FY22 QoS'!CA:CA,0),1),"")</f>
        <v>Emily Cutts</v>
      </c>
      <c r="O40" s="181" t="str">
        <f>IFERROR(INDEX('FY22 QoS'!$BB:$BB,MATCH($B40&amp;$C40&amp;$D40,'FY22 QoS'!CB:CB,0),1),"")</f>
        <v>Emily Cutts</v>
      </c>
      <c r="P40" s="181" t="str">
        <f>IFERROR(INDEX('FY22 QoS'!$BB:$BB,MATCH($B40&amp;$C40&amp;$D40,'FY22 QoS'!CC:CC,0),1),"")</f>
        <v>Emily Cutts</v>
      </c>
      <c r="R40" s="178">
        <f ca="1">IFERROR(INDEX(INDIRECT("'FY22 QoS'!"&amp;R$1&amp;":"&amp;R$1),MATCH($B40&amp;$C40&amp;$D40,'FY22 QoS'!BU:BU,0),1),"")</f>
        <v>1</v>
      </c>
      <c r="S40" s="178">
        <f ca="1">IFERROR(INDEX(INDIRECT("'FY22 QoS'!"&amp;S$1&amp;":"&amp;S$1),MATCH($B40&amp;$C40&amp;$D40,'FY22 QoS'!BV:BV,0),1),"")</f>
        <v>1</v>
      </c>
      <c r="T40" s="178">
        <f ca="1">IFERROR(INDEX(INDIRECT("'FY22 QoS'!"&amp;T$1&amp;":"&amp;T$1),MATCH($B40&amp;$C40&amp;$D40,'FY22 QoS'!BW:BW,0),1),"")</f>
        <v>1</v>
      </c>
      <c r="U40" s="178">
        <f ca="1">IFERROR(INDEX(INDIRECT("'FY22 QoS'!"&amp;U$1&amp;":"&amp;U$1),MATCH($B40&amp;$C40&amp;$D40,'FY22 QoS'!BX:BX,0),1),"")</f>
        <v>1</v>
      </c>
      <c r="V40" s="178">
        <f ca="1">IFERROR(INDEX(INDIRECT("'FY22 QoS'!"&amp;V$1&amp;":"&amp;V$1),MATCH($B40&amp;$C40&amp;$D40,'FY22 QoS'!BY:BY,0),1),"")</f>
        <v>1</v>
      </c>
      <c r="W40" s="178">
        <f ca="1">IFERROR(INDEX(INDIRECT("'FY22 QoS'!"&amp;W$1&amp;":"&amp;W$1),MATCH($B40&amp;$C40&amp;$D40,'FY22 QoS'!BZ:BZ,0),1),"")</f>
        <v>1</v>
      </c>
      <c r="X40" s="178">
        <f ca="1">IFERROR(INDEX(INDIRECT("'FY22 QoS'!"&amp;X$1&amp;":"&amp;X$1),MATCH($B40&amp;$C40&amp;$D40,'FY22 QoS'!CA:CA,0),1),"")</f>
        <v>1</v>
      </c>
      <c r="Y40" s="178">
        <f ca="1">IFERROR(INDEX(INDIRECT("'FY22 QoS'!"&amp;Y$1&amp;":"&amp;Y$1),MATCH($B40&amp;$C40&amp;$D40,'FY22 QoS'!CB:CB,0),1),"")</f>
        <v>1</v>
      </c>
      <c r="Z40" s="178">
        <f ca="1">IFERROR(INDEX(INDIRECT("'FY22 QoS'!"&amp;Z$1&amp;":"&amp;Z$1),MATCH($B40&amp;$C40&amp;$D40,'FY22 QoS'!CC:CC,0),1),"")</f>
        <v>1</v>
      </c>
      <c r="AB40" s="178">
        <f ca="1">IFERROR(INDEX(INDIRECT("'FY22 QoS'!"&amp;AB$1&amp;":"&amp;AB$1),MATCH($B40&amp;$C40&amp;$D40,'FY22 QoS'!BU:BU,0),1),"")</f>
        <v>1</v>
      </c>
      <c r="AC40" s="178">
        <f ca="1">IFERROR(INDEX(INDIRECT("'FY22 QoS'!"&amp;AC$1&amp;":"&amp;AC$1),MATCH($B40&amp;$C40&amp;$D40,'FY22 QoS'!BV:BV,0),1),"")</f>
        <v>1</v>
      </c>
      <c r="AD40" s="178">
        <f ca="1">IFERROR(INDEX(INDIRECT("'FY22 QoS'!"&amp;AD$1&amp;":"&amp;AD$1),MATCH($B40&amp;$C40&amp;$D40,'FY22 QoS'!BW:BW,0),1),"")</f>
        <v>1</v>
      </c>
      <c r="AE40" s="178">
        <f ca="1">IFERROR(INDEX(INDIRECT("'FY22 QoS'!"&amp;AE$1&amp;":"&amp;AE$1),MATCH($B40&amp;$C40&amp;$D40,'FY22 QoS'!BX:BX,0),1),"")</f>
        <v>1</v>
      </c>
      <c r="AF40" s="178">
        <f ca="1">IFERROR(INDEX(INDIRECT("'FY22 QoS'!"&amp;AF$1&amp;":"&amp;AF$1),MATCH($B40&amp;$C40&amp;$D40,'FY22 QoS'!BY:BY,0),1),"")</f>
        <v>1</v>
      </c>
      <c r="AG40" s="178">
        <f ca="1">IFERROR(INDEX(INDIRECT("'FY22 QoS'!"&amp;AG$1&amp;":"&amp;AG$1),MATCH($B40&amp;$C40&amp;$D40,'FY22 QoS'!BZ:BZ,0),1),"")</f>
        <v>1</v>
      </c>
      <c r="AH40" s="178">
        <f ca="1">IFERROR(INDEX(INDIRECT("'FY22 QoS'!"&amp;AH$1&amp;":"&amp;AH$1),MATCH($B40&amp;$C40&amp;$D40,'FY22 QoS'!CA:CA,0),1),"")</f>
        <v>1</v>
      </c>
      <c r="AI40" s="178">
        <f ca="1">IFERROR(INDEX(INDIRECT("'FY22 QoS'!"&amp;AI$1&amp;":"&amp;AI$1),MATCH($B40&amp;$C40&amp;$D40,'FY22 QoS'!CB:CB,0),1),"")</f>
        <v>1</v>
      </c>
      <c r="AJ40" s="178">
        <f ca="1">IFERROR(INDEX(INDIRECT("'FY22 QoS'!"&amp;AJ$1&amp;":"&amp;AJ$1),MATCH($B40&amp;$C40&amp;$D40,'FY22 QoS'!CC:CC,0),1),"")</f>
        <v>1</v>
      </c>
      <c r="AL40" s="186">
        <f ca="1">IFERROR(INDEX(INDIRECT("'FY22 QoS'!"&amp;AL$1&amp;":"&amp;AL$1),MATCH($B40&amp;$C40&amp;$D40,'FY22 QoS'!BU:BU,0),1),"")</f>
        <v>54166.666666666664</v>
      </c>
      <c r="AM40" s="186">
        <f ca="1">IFERROR(INDEX(INDIRECT("'FY22 QoS'!"&amp;AM$1&amp;":"&amp;AM$1),MATCH($B40&amp;$C40&amp;$D40,'FY22 QoS'!BV:BV,0),1),"")</f>
        <v>54166.666666666664</v>
      </c>
      <c r="AN40" s="186">
        <f ca="1">IFERROR(INDEX(INDIRECT("'FY22 QoS'!"&amp;AN$1&amp;":"&amp;AN$1),MATCH($B40&amp;$C40&amp;$D40,'FY22 QoS'!BW:BW,0),1),"")</f>
        <v>54166.666666666664</v>
      </c>
      <c r="AO40" s="186">
        <f ca="1">IFERROR(INDEX(INDIRECT("'FY22 QoS'!"&amp;AO$1&amp;":"&amp;AO$1),MATCH($B40&amp;$C40&amp;$D40,'FY22 QoS'!BX:BX,0),1),"")</f>
        <v>54166.666666666664</v>
      </c>
      <c r="AP40" s="186">
        <f ca="1">IFERROR(INDEX(INDIRECT("'FY22 QoS'!"&amp;AP$1&amp;":"&amp;AP$1),MATCH($B40&amp;$C40&amp;$D40,'FY22 QoS'!BY:BY,0),1),"")</f>
        <v>54166.666666666664</v>
      </c>
      <c r="AQ40" s="186">
        <f ca="1">IFERROR(INDEX(INDIRECT("'FY22 QoS'!"&amp;AQ$1&amp;":"&amp;AQ$1),MATCH($B40&amp;$C40&amp;$D40,'FY22 QoS'!BZ:BZ,0),1),"")</f>
        <v>54166.666666666664</v>
      </c>
      <c r="AR40" s="186">
        <f ca="1">IFERROR(INDEX(INDIRECT("'FY22 QoS'!"&amp;AR$1&amp;":"&amp;AR$1),MATCH($B40&amp;$C40&amp;$D40,'FY22 QoS'!CA:CA,0),1),"")</f>
        <v>54166.666666666664</v>
      </c>
      <c r="AS40" s="186">
        <f ca="1">IFERROR(INDEX(INDIRECT("'FY22 QoS'!"&amp;AS$1&amp;":"&amp;AS$1),MATCH($B40&amp;$C40&amp;$D40,'FY22 QoS'!CB:CB,0),1),"")</f>
        <v>54166.666666666664</v>
      </c>
      <c r="AT40" s="186">
        <f ca="1">IFERROR(INDEX(INDIRECT("'FY22 QoS'!"&amp;AT$1&amp;":"&amp;AT$1),MATCH($B40&amp;$C40&amp;$D40,'FY22 QoS'!CC:CC,0),1),"")</f>
        <v>54166.666666666664</v>
      </c>
    </row>
    <row r="41" spans="2:46" s="167" customFormat="1" x14ac:dyDescent="0.25">
      <c r="B41" s="167" t="s">
        <v>27</v>
      </c>
      <c r="C41" s="167">
        <v>5</v>
      </c>
      <c r="D41" s="167" t="str">
        <f t="shared" si="11"/>
        <v>Corporate</v>
      </c>
      <c r="E41" s="167" t="str">
        <f>IFERROR(INDEX('FY22 QoS'!$BB:$BB,MATCH($B41&amp;$C41&amp;$D41,'FY22 QoS'!BR:BR,0),1),"")</f>
        <v/>
      </c>
      <c r="F41" s="167" t="str">
        <f>IFERROR(INDEX('FY22 QoS'!$BB:$BB,MATCH($B41&amp;$C41&amp;$D41,'FY22 QoS'!BS:BS,0),1),"")</f>
        <v>Steph Hastings--East</v>
      </c>
      <c r="G41" s="167" t="str">
        <f>IFERROR(INDEX('FY22 QoS'!$BB:$BB,MATCH($B41&amp;$C41&amp;$D41,'FY22 QoS'!BT:BT,0),1),"")</f>
        <v>Steph Hastings--East</v>
      </c>
      <c r="H41" s="181" t="str">
        <f>IFERROR(INDEX('FY22 QoS'!$BB:$BB,MATCH($B41&amp;$C41&amp;$D41,'FY22 QoS'!BU:BU,0),1),"")</f>
        <v>Will Jones</v>
      </c>
      <c r="I41" s="181" t="str">
        <f>IFERROR(INDEX('FY22 QoS'!$BB:$BB,MATCH($B41&amp;$C41&amp;$D41,'FY22 QoS'!BV:BV,0),1),"")</f>
        <v>Will Jones</v>
      </c>
      <c r="J41" s="181" t="str">
        <f>IFERROR(INDEX('FY22 QoS'!$BB:$BB,MATCH($B41&amp;$C41&amp;$D41,'FY22 QoS'!BW:BW,0),1),"")</f>
        <v>Will Jones</v>
      </c>
      <c r="K41" s="181" t="str">
        <f>IFERROR(INDEX('FY22 QoS'!$BB:$BB,MATCH($B41&amp;$C41&amp;$D41,'FY22 QoS'!BX:BX,0),1),"")</f>
        <v>Will Jones</v>
      </c>
      <c r="L41" s="181" t="str">
        <f>IFERROR(INDEX('FY22 QoS'!$BB:$BB,MATCH($B41&amp;$C41&amp;$D41,'FY22 QoS'!BY:BY,0),1),"")</f>
        <v>Will Jones</v>
      </c>
      <c r="M41" s="181" t="str">
        <f>IFERROR(INDEX('FY22 QoS'!$BB:$BB,MATCH($B41&amp;$C41&amp;$D41,'FY22 QoS'!BZ:BZ,0),1),"")</f>
        <v>Will Jones</v>
      </c>
      <c r="N41" s="181" t="str">
        <f>IFERROR(INDEX('FY22 QoS'!$BB:$BB,MATCH($B41&amp;$C41&amp;$D41,'FY22 QoS'!CA:CA,0),1),"")</f>
        <v>Will Jones</v>
      </c>
      <c r="O41" s="181" t="str">
        <f>IFERROR(INDEX('FY22 QoS'!$BB:$BB,MATCH($B41&amp;$C41&amp;$D41,'FY22 QoS'!CB:CB,0),1),"")</f>
        <v>Will Jones</v>
      </c>
      <c r="P41" s="181" t="str">
        <f>IFERROR(INDEX('FY22 QoS'!$BB:$BB,MATCH($B41&amp;$C41&amp;$D41,'FY22 QoS'!CC:CC,0),1),"")</f>
        <v>Will Jones</v>
      </c>
      <c r="R41" s="178">
        <f ca="1">IFERROR(INDEX(INDIRECT("'FY22 QoS'!"&amp;R$1&amp;":"&amp;R$1),MATCH($B41&amp;$C41&amp;$D41,'FY22 QoS'!BU:BU,0),1),"")</f>
        <v>1</v>
      </c>
      <c r="S41" s="178">
        <f ca="1">IFERROR(INDEX(INDIRECT("'FY22 QoS'!"&amp;S$1&amp;":"&amp;S$1),MATCH($B41&amp;$C41&amp;$D41,'FY22 QoS'!BV:BV,0),1),"")</f>
        <v>1</v>
      </c>
      <c r="T41" s="178">
        <f ca="1">IFERROR(INDEX(INDIRECT("'FY22 QoS'!"&amp;T$1&amp;":"&amp;T$1),MATCH($B41&amp;$C41&amp;$D41,'FY22 QoS'!BW:BW,0),1),"")</f>
        <v>1</v>
      </c>
      <c r="U41" s="178">
        <f ca="1">IFERROR(INDEX(INDIRECT("'FY22 QoS'!"&amp;U$1&amp;":"&amp;U$1),MATCH($B41&amp;$C41&amp;$D41,'FY22 QoS'!BX:BX,0),1),"")</f>
        <v>1</v>
      </c>
      <c r="V41" s="178">
        <f ca="1">IFERROR(INDEX(INDIRECT("'FY22 QoS'!"&amp;V$1&amp;":"&amp;V$1),MATCH($B41&amp;$C41&amp;$D41,'FY22 QoS'!BY:BY,0),1),"")</f>
        <v>1</v>
      </c>
      <c r="W41" s="178">
        <f ca="1">IFERROR(INDEX(INDIRECT("'FY22 QoS'!"&amp;W$1&amp;":"&amp;W$1),MATCH($B41&amp;$C41&amp;$D41,'FY22 QoS'!BZ:BZ,0),1),"")</f>
        <v>1</v>
      </c>
      <c r="X41" s="178">
        <f ca="1">IFERROR(INDEX(INDIRECT("'FY22 QoS'!"&amp;X$1&amp;":"&amp;X$1),MATCH($B41&amp;$C41&amp;$D41,'FY22 QoS'!CA:CA,0),1),"")</f>
        <v>1</v>
      </c>
      <c r="Y41" s="178">
        <f ca="1">IFERROR(INDEX(INDIRECT("'FY22 QoS'!"&amp;Y$1&amp;":"&amp;Y$1),MATCH($B41&amp;$C41&amp;$D41,'FY22 QoS'!CB:CB,0),1),"")</f>
        <v>1</v>
      </c>
      <c r="Z41" s="178">
        <f ca="1">IFERROR(INDEX(INDIRECT("'FY22 QoS'!"&amp;Z$1&amp;":"&amp;Z$1),MATCH($B41&amp;$C41&amp;$D41,'FY22 QoS'!CC:CC,0),1),"")</f>
        <v>1</v>
      </c>
      <c r="AB41" s="178">
        <f ca="1">IFERROR(INDEX(INDIRECT("'FY22 QoS'!"&amp;AB$1&amp;":"&amp;AB$1),MATCH($B41&amp;$C41&amp;$D41,'FY22 QoS'!BU:BU,0),1),"")</f>
        <v>1</v>
      </c>
      <c r="AC41" s="178">
        <f ca="1">IFERROR(INDEX(INDIRECT("'FY22 QoS'!"&amp;AC$1&amp;":"&amp;AC$1),MATCH($B41&amp;$C41&amp;$D41,'FY22 QoS'!BV:BV,0),1),"")</f>
        <v>1</v>
      </c>
      <c r="AD41" s="178">
        <f ca="1">IFERROR(INDEX(INDIRECT("'FY22 QoS'!"&amp;AD$1&amp;":"&amp;AD$1),MATCH($B41&amp;$C41&amp;$D41,'FY22 QoS'!BW:BW,0),1),"")</f>
        <v>1</v>
      </c>
      <c r="AE41" s="178">
        <f ca="1">IFERROR(INDEX(INDIRECT("'FY22 QoS'!"&amp;AE$1&amp;":"&amp;AE$1),MATCH($B41&amp;$C41&amp;$D41,'FY22 QoS'!BX:BX,0),1),"")</f>
        <v>1</v>
      </c>
      <c r="AF41" s="178">
        <f ca="1">IFERROR(INDEX(INDIRECT("'FY22 QoS'!"&amp;AF$1&amp;":"&amp;AF$1),MATCH($B41&amp;$C41&amp;$D41,'FY22 QoS'!BY:BY,0),1),"")</f>
        <v>1</v>
      </c>
      <c r="AG41" s="178">
        <f ca="1">IFERROR(INDEX(INDIRECT("'FY22 QoS'!"&amp;AG$1&amp;":"&amp;AG$1),MATCH($B41&amp;$C41&amp;$D41,'FY22 QoS'!BZ:BZ,0),1),"")</f>
        <v>1</v>
      </c>
      <c r="AH41" s="178">
        <f ca="1">IFERROR(INDEX(INDIRECT("'FY22 QoS'!"&amp;AH$1&amp;":"&amp;AH$1),MATCH($B41&amp;$C41&amp;$D41,'FY22 QoS'!CA:CA,0),1),"")</f>
        <v>1</v>
      </c>
      <c r="AI41" s="178">
        <f ca="1">IFERROR(INDEX(INDIRECT("'FY22 QoS'!"&amp;AI$1&amp;":"&amp;AI$1),MATCH($B41&amp;$C41&amp;$D41,'FY22 QoS'!CB:CB,0),1),"")</f>
        <v>1</v>
      </c>
      <c r="AJ41" s="178">
        <f ca="1">IFERROR(INDEX(INDIRECT("'FY22 QoS'!"&amp;AJ$1&amp;":"&amp;AJ$1),MATCH($B41&amp;$C41&amp;$D41,'FY22 QoS'!CC:CC,0),1),"")</f>
        <v>1</v>
      </c>
      <c r="AL41" s="186">
        <f ca="1">IFERROR(INDEX(INDIRECT("'FY22 QoS'!"&amp;AL$1&amp;":"&amp;AL$1),MATCH($B41&amp;$C41&amp;$D41,'FY22 QoS'!BU:BU,0),1),"")</f>
        <v>54166.666666666664</v>
      </c>
      <c r="AM41" s="186">
        <f ca="1">IFERROR(INDEX(INDIRECT("'FY22 QoS'!"&amp;AM$1&amp;":"&amp;AM$1),MATCH($B41&amp;$C41&amp;$D41,'FY22 QoS'!BV:BV,0),1),"")</f>
        <v>54166.666666666664</v>
      </c>
      <c r="AN41" s="186">
        <f ca="1">IFERROR(INDEX(INDIRECT("'FY22 QoS'!"&amp;AN$1&amp;":"&amp;AN$1),MATCH($B41&amp;$C41&amp;$D41,'FY22 QoS'!BW:BW,0),1),"")</f>
        <v>54166.666666666664</v>
      </c>
      <c r="AO41" s="186">
        <f ca="1">IFERROR(INDEX(INDIRECT("'FY22 QoS'!"&amp;AO$1&amp;":"&amp;AO$1),MATCH($B41&amp;$C41&amp;$D41,'FY22 QoS'!BX:BX,0),1),"")</f>
        <v>54166.666666666664</v>
      </c>
      <c r="AP41" s="186">
        <f ca="1">IFERROR(INDEX(INDIRECT("'FY22 QoS'!"&amp;AP$1&amp;":"&amp;AP$1),MATCH($B41&amp;$C41&amp;$D41,'FY22 QoS'!BY:BY,0),1),"")</f>
        <v>54166.666666666664</v>
      </c>
      <c r="AQ41" s="186">
        <f ca="1">IFERROR(INDEX(INDIRECT("'FY22 QoS'!"&amp;AQ$1&amp;":"&amp;AQ$1),MATCH($B41&amp;$C41&amp;$D41,'FY22 QoS'!BZ:BZ,0),1),"")</f>
        <v>54166.666666666664</v>
      </c>
      <c r="AR41" s="186">
        <f ca="1">IFERROR(INDEX(INDIRECT("'FY22 QoS'!"&amp;AR$1&amp;":"&amp;AR$1),MATCH($B41&amp;$C41&amp;$D41,'FY22 QoS'!CA:CA,0),1),"")</f>
        <v>54166.666666666664</v>
      </c>
      <c r="AS41" s="186">
        <f ca="1">IFERROR(INDEX(INDIRECT("'FY22 QoS'!"&amp;AS$1&amp;":"&amp;AS$1),MATCH($B41&amp;$C41&amp;$D41,'FY22 QoS'!CB:CB,0),1),"")</f>
        <v>54166.666666666664</v>
      </c>
      <c r="AT41" s="186">
        <f ca="1">IFERROR(INDEX(INDIRECT("'FY22 QoS'!"&amp;AT$1&amp;":"&amp;AT$1),MATCH($B41&amp;$C41&amp;$D41,'FY22 QoS'!CC:CC,0),1),"")</f>
        <v>54166.666666666664</v>
      </c>
    </row>
    <row r="42" spans="2:46" s="167" customFormat="1" x14ac:dyDescent="0.25">
      <c r="B42" s="167" t="s">
        <v>27</v>
      </c>
      <c r="C42" s="167">
        <v>6</v>
      </c>
      <c r="D42" s="167" t="str">
        <f t="shared" si="11"/>
        <v>Corporate</v>
      </c>
      <c r="E42" s="167" t="str">
        <f>IFERROR(INDEX('FY22 QoS'!$BB:$BB,MATCH($B42&amp;$C42&amp;$D42,'FY22 QoS'!BR:BR,0),1),"")</f>
        <v/>
      </c>
      <c r="F42" s="167" t="str">
        <f>IFERROR(INDEX('FY22 QoS'!$BB:$BB,MATCH($B42&amp;$C42&amp;$D42,'FY22 QoS'!BS:BS,0),1),"")</f>
        <v/>
      </c>
      <c r="G42" s="167" t="str">
        <f>IFERROR(INDEX('FY22 QoS'!$BB:$BB,MATCH($B42&amp;$C42&amp;$D42,'FY22 QoS'!BT:BT,0),1),"")</f>
        <v/>
      </c>
      <c r="H42" s="181" t="str">
        <f>IFERROR(INDEX('FY22 QoS'!$BB:$BB,MATCH($B42&amp;$C42&amp;$D42,'FY22 QoS'!BU:BU,0),1),"")</f>
        <v>Steph Hastings--East</v>
      </c>
      <c r="I42" s="181" t="str">
        <f>IFERROR(INDEX('FY22 QoS'!$BB:$BB,MATCH($B42&amp;$C42&amp;$D42,'FY22 QoS'!BV:BV,0),1),"")</f>
        <v>Steph Hastings--East</v>
      </c>
      <c r="J42" s="181" t="str">
        <f>IFERROR(INDEX('FY22 QoS'!$BB:$BB,MATCH($B42&amp;$C42&amp;$D42,'FY22 QoS'!BW:BW,0),1),"")</f>
        <v>Steph Hastings--East</v>
      </c>
      <c r="K42" s="181" t="str">
        <f>IFERROR(INDEX('FY22 QoS'!$BB:$BB,MATCH($B42&amp;$C42&amp;$D42,'FY22 QoS'!BX:BX,0),1),"")</f>
        <v>Steph Hastings--East</v>
      </c>
      <c r="L42" s="181" t="str">
        <f>IFERROR(INDEX('FY22 QoS'!$BB:$BB,MATCH($B42&amp;$C42&amp;$D42,'FY22 QoS'!BY:BY,0),1),"")</f>
        <v>Steph Hastings--East</v>
      </c>
      <c r="M42" s="181" t="str">
        <f>IFERROR(INDEX('FY22 QoS'!$BB:$BB,MATCH($B42&amp;$C42&amp;$D42,'FY22 QoS'!BZ:BZ,0),1),"")</f>
        <v>Steph Hastings--East</v>
      </c>
      <c r="N42" s="181" t="str">
        <f>IFERROR(INDEX('FY22 QoS'!$BB:$BB,MATCH($B42&amp;$C42&amp;$D42,'FY22 QoS'!CA:CA,0),1),"")</f>
        <v>Steph Hastings--East</v>
      </c>
      <c r="O42" s="181" t="str">
        <f>IFERROR(INDEX('FY22 QoS'!$BB:$BB,MATCH($B42&amp;$C42&amp;$D42,'FY22 QoS'!CB:CB,0),1),"")</f>
        <v>Steph Hastings--East</v>
      </c>
      <c r="P42" s="181" t="str">
        <f>IFERROR(INDEX('FY22 QoS'!$BB:$BB,MATCH($B42&amp;$C42&amp;$D42,'FY22 QoS'!CC:CC,0),1),"")</f>
        <v>Steph Hastings--East</v>
      </c>
      <c r="R42" s="178">
        <f ca="1">IFERROR(INDEX(INDIRECT("'FY22 QoS'!"&amp;R$1&amp;":"&amp;R$1),MATCH($B42&amp;$C42&amp;$D42,'FY22 QoS'!BU:BU,0),1),"")</f>
        <v>1</v>
      </c>
      <c r="S42" s="178">
        <f ca="1">IFERROR(INDEX(INDIRECT("'FY22 QoS'!"&amp;S$1&amp;":"&amp;S$1),MATCH($B42&amp;$C42&amp;$D42,'FY22 QoS'!BV:BV,0),1),"")</f>
        <v>1</v>
      </c>
      <c r="T42" s="178">
        <f ca="1">IFERROR(INDEX(INDIRECT("'FY22 QoS'!"&amp;T$1&amp;":"&amp;T$1),MATCH($B42&amp;$C42&amp;$D42,'FY22 QoS'!BW:BW,0),1),"")</f>
        <v>1</v>
      </c>
      <c r="U42" s="178">
        <f ca="1">IFERROR(INDEX(INDIRECT("'FY22 QoS'!"&amp;U$1&amp;":"&amp;U$1),MATCH($B42&amp;$C42&amp;$D42,'FY22 QoS'!BX:BX,0),1),"")</f>
        <v>1</v>
      </c>
      <c r="V42" s="178">
        <f ca="1">IFERROR(INDEX(INDIRECT("'FY22 QoS'!"&amp;V$1&amp;":"&amp;V$1),MATCH($B42&amp;$C42&amp;$D42,'FY22 QoS'!BY:BY,0),1),"")</f>
        <v>1</v>
      </c>
      <c r="W42" s="178">
        <f ca="1">IFERROR(INDEX(INDIRECT("'FY22 QoS'!"&amp;W$1&amp;":"&amp;W$1),MATCH($B42&amp;$C42&amp;$D42,'FY22 QoS'!BZ:BZ,0),1),"")</f>
        <v>1</v>
      </c>
      <c r="X42" s="178">
        <f ca="1">IFERROR(INDEX(INDIRECT("'FY22 QoS'!"&amp;X$1&amp;":"&amp;X$1),MATCH($B42&amp;$C42&amp;$D42,'FY22 QoS'!CA:CA,0),1),"")</f>
        <v>1</v>
      </c>
      <c r="Y42" s="178">
        <f ca="1">IFERROR(INDEX(INDIRECT("'FY22 QoS'!"&amp;Y$1&amp;":"&amp;Y$1),MATCH($B42&amp;$C42&amp;$D42,'FY22 QoS'!CB:CB,0),1),"")</f>
        <v>1</v>
      </c>
      <c r="Z42" s="178">
        <f ca="1">IFERROR(INDEX(INDIRECT("'FY22 QoS'!"&amp;Z$1&amp;":"&amp;Z$1),MATCH($B42&amp;$C42&amp;$D42,'FY22 QoS'!CC:CC,0),1),"")</f>
        <v>1</v>
      </c>
      <c r="AB42" s="178">
        <f ca="1">IFERROR(INDEX(INDIRECT("'FY22 QoS'!"&amp;AB$1&amp;":"&amp;AB$1),MATCH($B42&amp;$C42&amp;$D42,'FY22 QoS'!BU:BU,0),1),"")</f>
        <v>1</v>
      </c>
      <c r="AC42" s="178">
        <f ca="1">IFERROR(INDEX(INDIRECT("'FY22 QoS'!"&amp;AC$1&amp;":"&amp;AC$1),MATCH($B42&amp;$C42&amp;$D42,'FY22 QoS'!BV:BV,0),1),"")</f>
        <v>1</v>
      </c>
      <c r="AD42" s="178">
        <f ca="1">IFERROR(INDEX(INDIRECT("'FY22 QoS'!"&amp;AD$1&amp;":"&amp;AD$1),MATCH($B42&amp;$C42&amp;$D42,'FY22 QoS'!BW:BW,0),1),"")</f>
        <v>1</v>
      </c>
      <c r="AE42" s="178">
        <f ca="1">IFERROR(INDEX(INDIRECT("'FY22 QoS'!"&amp;AE$1&amp;":"&amp;AE$1),MATCH($B42&amp;$C42&amp;$D42,'FY22 QoS'!BX:BX,0),1),"")</f>
        <v>1</v>
      </c>
      <c r="AF42" s="178">
        <f ca="1">IFERROR(INDEX(INDIRECT("'FY22 QoS'!"&amp;AF$1&amp;":"&amp;AF$1),MATCH($B42&amp;$C42&amp;$D42,'FY22 QoS'!BY:BY,0),1),"")</f>
        <v>1</v>
      </c>
      <c r="AG42" s="178">
        <f ca="1">IFERROR(INDEX(INDIRECT("'FY22 QoS'!"&amp;AG$1&amp;":"&amp;AG$1),MATCH($B42&amp;$C42&amp;$D42,'FY22 QoS'!BZ:BZ,0),1),"")</f>
        <v>1</v>
      </c>
      <c r="AH42" s="178">
        <f ca="1">IFERROR(INDEX(INDIRECT("'FY22 QoS'!"&amp;AH$1&amp;":"&amp;AH$1),MATCH($B42&amp;$C42&amp;$D42,'FY22 QoS'!CA:CA,0),1),"")</f>
        <v>1</v>
      </c>
      <c r="AI42" s="178">
        <f ca="1">IFERROR(INDEX(INDIRECT("'FY22 QoS'!"&amp;AI$1&amp;":"&amp;AI$1),MATCH($B42&amp;$C42&amp;$D42,'FY22 QoS'!CB:CB,0),1),"")</f>
        <v>1</v>
      </c>
      <c r="AJ42" s="178">
        <f ca="1">IFERROR(INDEX(INDIRECT("'FY22 QoS'!"&amp;AJ$1&amp;":"&amp;AJ$1),MATCH($B42&amp;$C42&amp;$D42,'FY22 QoS'!CC:CC,0),1),"")</f>
        <v>1</v>
      </c>
      <c r="AL42" s="186">
        <f ca="1">IFERROR(INDEX(INDIRECT("'FY22 QoS'!"&amp;AL$1&amp;":"&amp;AL$1),MATCH($B42&amp;$C42&amp;$D42,'FY22 QoS'!BU:BU,0),1),"")</f>
        <v>54166.666666666664</v>
      </c>
      <c r="AM42" s="186">
        <f ca="1">IFERROR(INDEX(INDIRECT("'FY22 QoS'!"&amp;AM$1&amp;":"&amp;AM$1),MATCH($B42&amp;$C42&amp;$D42,'FY22 QoS'!BV:BV,0),1),"")</f>
        <v>54166.666666666664</v>
      </c>
      <c r="AN42" s="186">
        <f ca="1">IFERROR(INDEX(INDIRECT("'FY22 QoS'!"&amp;AN$1&amp;":"&amp;AN$1),MATCH($B42&amp;$C42&amp;$D42,'FY22 QoS'!BW:BW,0),1),"")</f>
        <v>54166.666666666664</v>
      </c>
      <c r="AO42" s="186">
        <f ca="1">IFERROR(INDEX(INDIRECT("'FY22 QoS'!"&amp;AO$1&amp;":"&amp;AO$1),MATCH($B42&amp;$C42&amp;$D42,'FY22 QoS'!BX:BX,0),1),"")</f>
        <v>54166.666666666664</v>
      </c>
      <c r="AP42" s="186">
        <f ca="1">IFERROR(INDEX(INDIRECT("'FY22 QoS'!"&amp;AP$1&amp;":"&amp;AP$1),MATCH($B42&amp;$C42&amp;$D42,'FY22 QoS'!BY:BY,0),1),"")</f>
        <v>54166.666666666664</v>
      </c>
      <c r="AQ42" s="186">
        <f ca="1">IFERROR(INDEX(INDIRECT("'FY22 QoS'!"&amp;AQ$1&amp;":"&amp;AQ$1),MATCH($B42&amp;$C42&amp;$D42,'FY22 QoS'!BZ:BZ,0),1),"")</f>
        <v>54166.666666666664</v>
      </c>
      <c r="AR42" s="186">
        <f ca="1">IFERROR(INDEX(INDIRECT("'FY22 QoS'!"&amp;AR$1&amp;":"&amp;AR$1),MATCH($B42&amp;$C42&amp;$D42,'FY22 QoS'!CA:CA,0),1),"")</f>
        <v>54166.666666666664</v>
      </c>
      <c r="AS42" s="186">
        <f ca="1">IFERROR(INDEX(INDIRECT("'FY22 QoS'!"&amp;AS$1&amp;":"&amp;AS$1),MATCH($B42&amp;$C42&amp;$D42,'FY22 QoS'!CB:CB,0),1),"")</f>
        <v>54166.666666666664</v>
      </c>
      <c r="AT42" s="186">
        <f ca="1">IFERROR(INDEX(INDIRECT("'FY22 QoS'!"&amp;AT$1&amp;":"&amp;AT$1),MATCH($B42&amp;$C42&amp;$D42,'FY22 QoS'!CC:CC,0),1),"")</f>
        <v>54166.666666666664</v>
      </c>
    </row>
    <row r="43" spans="2:46" s="167" customFormat="1" x14ac:dyDescent="0.25">
      <c r="B43" s="167" t="s">
        <v>27</v>
      </c>
      <c r="C43" s="167">
        <v>7</v>
      </c>
      <c r="D43" s="167" t="str">
        <f t="shared" si="11"/>
        <v>Corporate</v>
      </c>
      <c r="E43" s="167" t="str">
        <f>IFERROR(INDEX('FY22 QoS'!$BB:$BB,MATCH($B43&amp;$C43&amp;$D43,'FY22 QoS'!BR:BR,0),1),"")</f>
        <v/>
      </c>
      <c r="F43" s="167" t="str">
        <f>IFERROR(INDEX('FY22 QoS'!$BB:$BB,MATCH($B43&amp;$C43&amp;$D43,'FY22 QoS'!BS:BS,0),1),"")</f>
        <v/>
      </c>
      <c r="G43" s="167" t="str">
        <f>IFERROR(INDEX('FY22 QoS'!$BB:$BB,MATCH($B43&amp;$C43&amp;$D43,'FY22 QoS'!BT:BT,0),1),"")</f>
        <v/>
      </c>
      <c r="H43" s="181" t="str">
        <f>IFERROR(INDEX('FY22 QoS'!$BB:$BB,MATCH($B43&amp;$C43&amp;$D43,'FY22 QoS'!BU:BU,0),1),"")</f>
        <v/>
      </c>
      <c r="I43" s="181" t="str">
        <f>IFERROR(INDEX('FY22 QoS'!$BB:$BB,MATCH($B43&amp;$C43&amp;$D43,'FY22 QoS'!BV:BV,0),1),"")</f>
        <v/>
      </c>
      <c r="J43" s="181" t="str">
        <f>IFERROR(INDEX('FY22 QoS'!$BB:$BB,MATCH($B43&amp;$C43&amp;$D43,'FY22 QoS'!BW:BW,0),1),"")</f>
        <v/>
      </c>
      <c r="K43" s="181" t="str">
        <f>IFERROR(INDEX('FY22 QoS'!$BB:$BB,MATCH($B43&amp;$C43&amp;$D43,'FY22 QoS'!BX:BX,0),1),"")</f>
        <v/>
      </c>
      <c r="L43" s="181" t="str">
        <f>IFERROR(INDEX('FY22 QoS'!$BB:$BB,MATCH($B43&amp;$C43&amp;$D43,'FY22 QoS'!BY:BY,0),1),"")</f>
        <v/>
      </c>
      <c r="M43" s="181" t="str">
        <f>IFERROR(INDEX('FY22 QoS'!$BB:$BB,MATCH($B43&amp;$C43&amp;$D43,'FY22 QoS'!BZ:BZ,0),1),"")</f>
        <v/>
      </c>
      <c r="N43" s="181" t="str">
        <f>IFERROR(INDEX('FY22 QoS'!$BB:$BB,MATCH($B43&amp;$C43&amp;$D43,'FY22 QoS'!CA:CA,0),1),"")</f>
        <v/>
      </c>
      <c r="O43" s="181" t="str">
        <f>IFERROR(INDEX('FY22 QoS'!$BB:$BB,MATCH($B43&amp;$C43&amp;$D43,'FY22 QoS'!CB:CB,0),1),"")</f>
        <v/>
      </c>
      <c r="P43" s="181" t="str">
        <f>IFERROR(INDEX('FY22 QoS'!$BB:$BB,MATCH($B43&amp;$C43&amp;$D43,'FY22 QoS'!CC:CC,0),1),"")</f>
        <v/>
      </c>
      <c r="R43" s="178" t="str">
        <f ca="1">IFERROR(INDEX(INDIRECT("'FY22 QoS'!"&amp;R$1&amp;":"&amp;R$1),MATCH($B43&amp;$C43&amp;$D43,'FY22 QoS'!BU:BU,0),1),"")</f>
        <v/>
      </c>
      <c r="S43" s="178" t="str">
        <f ca="1">IFERROR(INDEX(INDIRECT("'FY22 QoS'!"&amp;S$1&amp;":"&amp;S$1),MATCH($B43&amp;$C43&amp;$D43,'FY22 QoS'!BV:BV,0),1),"")</f>
        <v/>
      </c>
      <c r="T43" s="178" t="str">
        <f ca="1">IFERROR(INDEX(INDIRECT("'FY22 QoS'!"&amp;T$1&amp;":"&amp;T$1),MATCH($B43&amp;$C43&amp;$D43,'FY22 QoS'!BW:BW,0),1),"")</f>
        <v/>
      </c>
      <c r="U43" s="178" t="str">
        <f ca="1">IFERROR(INDEX(INDIRECT("'FY22 QoS'!"&amp;U$1&amp;":"&amp;U$1),MATCH($B43&amp;$C43&amp;$D43,'FY22 QoS'!BX:BX,0),1),"")</f>
        <v/>
      </c>
      <c r="V43" s="178" t="str">
        <f ca="1">IFERROR(INDEX(INDIRECT("'FY22 QoS'!"&amp;V$1&amp;":"&amp;V$1),MATCH($B43&amp;$C43&amp;$D43,'FY22 QoS'!BY:BY,0),1),"")</f>
        <v/>
      </c>
      <c r="W43" s="178" t="str">
        <f ca="1">IFERROR(INDEX(INDIRECT("'FY22 QoS'!"&amp;W$1&amp;":"&amp;W$1),MATCH($B43&amp;$C43&amp;$D43,'FY22 QoS'!BZ:BZ,0),1),"")</f>
        <v/>
      </c>
      <c r="X43" s="178" t="str">
        <f ca="1">IFERROR(INDEX(INDIRECT("'FY22 QoS'!"&amp;X$1&amp;":"&amp;X$1),MATCH($B43&amp;$C43&amp;$D43,'FY22 QoS'!CA:CA,0),1),"")</f>
        <v/>
      </c>
      <c r="Y43" s="178" t="str">
        <f ca="1">IFERROR(INDEX(INDIRECT("'FY22 QoS'!"&amp;Y$1&amp;":"&amp;Y$1),MATCH($B43&amp;$C43&amp;$D43,'FY22 QoS'!CB:CB,0),1),"")</f>
        <v/>
      </c>
      <c r="Z43" s="178" t="str">
        <f ca="1">IFERROR(INDEX(INDIRECT("'FY22 QoS'!"&amp;Z$1&amp;":"&amp;Z$1),MATCH($B43&amp;$C43&amp;$D43,'FY22 QoS'!CC:CC,0),1),"")</f>
        <v/>
      </c>
      <c r="AB43" s="178" t="str">
        <f ca="1">IFERROR(INDEX(INDIRECT("'FY22 QoS'!"&amp;AB$1&amp;":"&amp;AB$1),MATCH($B43&amp;$C43&amp;$D43,'FY22 QoS'!BU:BU,0),1),"")</f>
        <v/>
      </c>
      <c r="AC43" s="178" t="str">
        <f ca="1">IFERROR(INDEX(INDIRECT("'FY22 QoS'!"&amp;AC$1&amp;":"&amp;AC$1),MATCH($B43&amp;$C43&amp;$D43,'FY22 QoS'!BV:BV,0),1),"")</f>
        <v/>
      </c>
      <c r="AD43" s="178" t="str">
        <f ca="1">IFERROR(INDEX(INDIRECT("'FY22 QoS'!"&amp;AD$1&amp;":"&amp;AD$1),MATCH($B43&amp;$C43&amp;$D43,'FY22 QoS'!BW:BW,0),1),"")</f>
        <v/>
      </c>
      <c r="AE43" s="178" t="str">
        <f ca="1">IFERROR(INDEX(INDIRECT("'FY22 QoS'!"&amp;AE$1&amp;":"&amp;AE$1),MATCH($B43&amp;$C43&amp;$D43,'FY22 QoS'!BX:BX,0),1),"")</f>
        <v/>
      </c>
      <c r="AF43" s="178" t="str">
        <f ca="1">IFERROR(INDEX(INDIRECT("'FY22 QoS'!"&amp;AF$1&amp;":"&amp;AF$1),MATCH($B43&amp;$C43&amp;$D43,'FY22 QoS'!BY:BY,0),1),"")</f>
        <v/>
      </c>
      <c r="AG43" s="178" t="str">
        <f ca="1">IFERROR(INDEX(INDIRECT("'FY22 QoS'!"&amp;AG$1&amp;":"&amp;AG$1),MATCH($B43&amp;$C43&amp;$D43,'FY22 QoS'!BZ:BZ,0),1),"")</f>
        <v/>
      </c>
      <c r="AH43" s="178" t="str">
        <f ca="1">IFERROR(INDEX(INDIRECT("'FY22 QoS'!"&amp;AH$1&amp;":"&amp;AH$1),MATCH($B43&amp;$C43&amp;$D43,'FY22 QoS'!CA:CA,0),1),"")</f>
        <v/>
      </c>
      <c r="AI43" s="178" t="str">
        <f ca="1">IFERROR(INDEX(INDIRECT("'FY22 QoS'!"&amp;AI$1&amp;":"&amp;AI$1),MATCH($B43&amp;$C43&amp;$D43,'FY22 QoS'!CB:CB,0),1),"")</f>
        <v/>
      </c>
      <c r="AJ43" s="178" t="str">
        <f ca="1">IFERROR(INDEX(INDIRECT("'FY22 QoS'!"&amp;AJ$1&amp;":"&amp;AJ$1),MATCH($B43&amp;$C43&amp;$D43,'FY22 QoS'!CC:CC,0),1),"")</f>
        <v/>
      </c>
      <c r="AL43" s="186" t="str">
        <f ca="1">IFERROR(INDEX(INDIRECT("'FY22 QoS'!"&amp;AL$1&amp;":"&amp;AL$1),MATCH($B43&amp;$C43&amp;$D43,'FY22 QoS'!BU:BU,0),1),"")</f>
        <v/>
      </c>
      <c r="AM43" s="186" t="str">
        <f ca="1">IFERROR(INDEX(INDIRECT("'FY22 QoS'!"&amp;AM$1&amp;":"&amp;AM$1),MATCH($B43&amp;$C43&amp;$D43,'FY22 QoS'!BV:BV,0),1),"")</f>
        <v/>
      </c>
      <c r="AN43" s="186" t="str">
        <f ca="1">IFERROR(INDEX(INDIRECT("'FY22 QoS'!"&amp;AN$1&amp;":"&amp;AN$1),MATCH($B43&amp;$C43&amp;$D43,'FY22 QoS'!BW:BW,0),1),"")</f>
        <v/>
      </c>
      <c r="AO43" s="186" t="str">
        <f ca="1">IFERROR(INDEX(INDIRECT("'FY22 QoS'!"&amp;AO$1&amp;":"&amp;AO$1),MATCH($B43&amp;$C43&amp;$D43,'FY22 QoS'!BX:BX,0),1),"")</f>
        <v/>
      </c>
      <c r="AP43" s="186" t="str">
        <f ca="1">IFERROR(INDEX(INDIRECT("'FY22 QoS'!"&amp;AP$1&amp;":"&amp;AP$1),MATCH($B43&amp;$C43&amp;$D43,'FY22 QoS'!BY:BY,0),1),"")</f>
        <v/>
      </c>
      <c r="AQ43" s="186" t="str">
        <f ca="1">IFERROR(INDEX(INDIRECT("'FY22 QoS'!"&amp;AQ$1&amp;":"&amp;AQ$1),MATCH($B43&amp;$C43&amp;$D43,'FY22 QoS'!BZ:BZ,0),1),"")</f>
        <v/>
      </c>
      <c r="AR43" s="186" t="str">
        <f ca="1">IFERROR(INDEX(INDIRECT("'FY22 QoS'!"&amp;AR$1&amp;":"&amp;AR$1),MATCH($B43&amp;$C43&amp;$D43,'FY22 QoS'!CA:CA,0),1),"")</f>
        <v/>
      </c>
      <c r="AS43" s="186" t="str">
        <f ca="1">IFERROR(INDEX(INDIRECT("'FY22 QoS'!"&amp;AS$1&amp;":"&amp;AS$1),MATCH($B43&amp;$C43&amp;$D43,'FY22 QoS'!CB:CB,0),1),"")</f>
        <v/>
      </c>
      <c r="AT43" s="186" t="str">
        <f ca="1">IFERROR(INDEX(INDIRECT("'FY22 QoS'!"&amp;AT$1&amp;":"&amp;AT$1),MATCH($B43&amp;$C43&amp;$D43,'FY22 QoS'!CC:CC,0),1),"")</f>
        <v/>
      </c>
    </row>
    <row r="44" spans="2:46" s="167" customFormat="1" outlineLevel="1" x14ac:dyDescent="0.25">
      <c r="B44" s="167" t="s">
        <v>27</v>
      </c>
      <c r="C44" s="167">
        <v>8</v>
      </c>
      <c r="D44" s="167" t="str">
        <f t="shared" si="11"/>
        <v>Corporate</v>
      </c>
      <c r="E44" s="167" t="str">
        <f>IFERROR(INDEX('FY22 QoS'!$BB:$BB,MATCH($B44&amp;$C44&amp;$D44,'FY22 QoS'!BR:BR,0),1),"")</f>
        <v/>
      </c>
      <c r="F44" s="167" t="str">
        <f>IFERROR(INDEX('FY22 QoS'!$BB:$BB,MATCH($B44&amp;$C44&amp;$D44,'FY22 QoS'!BS:BS,0),1),"")</f>
        <v/>
      </c>
      <c r="G44" s="167" t="str">
        <f>IFERROR(INDEX('FY22 QoS'!$BB:$BB,MATCH($B44&amp;$C44&amp;$D44,'FY22 QoS'!BT:BT,0),1),"")</f>
        <v/>
      </c>
      <c r="H44" s="181" t="str">
        <f>IFERROR(INDEX('FY22 QoS'!$BB:$BB,MATCH($B44&amp;$C44&amp;$D44,'FY22 QoS'!BU:BU,0),1),"")</f>
        <v/>
      </c>
      <c r="I44" s="181" t="str">
        <f>IFERROR(INDEX('FY22 QoS'!$BB:$BB,MATCH($B44&amp;$C44&amp;$D44,'FY22 QoS'!BV:BV,0),1),"")</f>
        <v/>
      </c>
      <c r="J44" s="181" t="str">
        <f>IFERROR(INDEX('FY22 QoS'!$BB:$BB,MATCH($B44&amp;$C44&amp;$D44,'FY22 QoS'!BW:BW,0),1),"")</f>
        <v/>
      </c>
      <c r="K44" s="181" t="str">
        <f>IFERROR(INDEX('FY22 QoS'!$BB:$BB,MATCH($B44&amp;$C44&amp;$D44,'FY22 QoS'!BX:BX,0),1),"")</f>
        <v/>
      </c>
      <c r="L44" s="181" t="str">
        <f>IFERROR(INDEX('FY22 QoS'!$BB:$BB,MATCH($B44&amp;$C44&amp;$D44,'FY22 QoS'!BY:BY,0),1),"")</f>
        <v/>
      </c>
      <c r="M44" s="181" t="str">
        <f>IFERROR(INDEX('FY22 QoS'!$BB:$BB,MATCH($B44&amp;$C44&amp;$D44,'FY22 QoS'!BZ:BZ,0),1),"")</f>
        <v/>
      </c>
      <c r="N44" s="181" t="str">
        <f>IFERROR(INDEX('FY22 QoS'!$BB:$BB,MATCH($B44&amp;$C44&amp;$D44,'FY22 QoS'!CA:CA,0),1),"")</f>
        <v/>
      </c>
      <c r="O44" s="181" t="str">
        <f>IFERROR(INDEX('FY22 QoS'!$BB:$BB,MATCH($B44&amp;$C44&amp;$D44,'FY22 QoS'!CB:CB,0),1),"")</f>
        <v/>
      </c>
      <c r="P44" s="181" t="str">
        <f>IFERROR(INDEX('FY22 QoS'!$BB:$BB,MATCH($B44&amp;$C44&amp;$D44,'FY22 QoS'!CC:CC,0),1),"")</f>
        <v/>
      </c>
      <c r="R44" s="178" t="str">
        <f ca="1">IFERROR(INDEX(INDIRECT("'FY22 QoS'!"&amp;R$1&amp;":"&amp;R$1),MATCH($B44&amp;$C44&amp;$D44,'FY22 QoS'!BU:BU,0),1),"")</f>
        <v/>
      </c>
      <c r="S44" s="178" t="str">
        <f ca="1">IFERROR(INDEX(INDIRECT("'FY22 QoS'!"&amp;S$1&amp;":"&amp;S$1),MATCH($B44&amp;$C44&amp;$D44,'FY22 QoS'!BV:BV,0),1),"")</f>
        <v/>
      </c>
      <c r="T44" s="178" t="str">
        <f ca="1">IFERROR(INDEX(INDIRECT("'FY22 QoS'!"&amp;T$1&amp;":"&amp;T$1),MATCH($B44&amp;$C44&amp;$D44,'FY22 QoS'!BW:BW,0),1),"")</f>
        <v/>
      </c>
      <c r="U44" s="178" t="str">
        <f ca="1">IFERROR(INDEX(INDIRECT("'FY22 QoS'!"&amp;U$1&amp;":"&amp;U$1),MATCH($B44&amp;$C44&amp;$D44,'FY22 QoS'!BX:BX,0),1),"")</f>
        <v/>
      </c>
      <c r="V44" s="178" t="str">
        <f ca="1">IFERROR(INDEX(INDIRECT("'FY22 QoS'!"&amp;V$1&amp;":"&amp;V$1),MATCH($B44&amp;$C44&amp;$D44,'FY22 QoS'!BY:BY,0),1),"")</f>
        <v/>
      </c>
      <c r="W44" s="178" t="str">
        <f ca="1">IFERROR(INDEX(INDIRECT("'FY22 QoS'!"&amp;W$1&amp;":"&amp;W$1),MATCH($B44&amp;$C44&amp;$D44,'FY22 QoS'!BZ:BZ,0),1),"")</f>
        <v/>
      </c>
      <c r="X44" s="178" t="str">
        <f ca="1">IFERROR(INDEX(INDIRECT("'FY22 QoS'!"&amp;X$1&amp;":"&amp;X$1),MATCH($B44&amp;$C44&amp;$D44,'FY22 QoS'!CA:CA,0),1),"")</f>
        <v/>
      </c>
      <c r="Y44" s="178" t="str">
        <f ca="1">IFERROR(INDEX(INDIRECT("'FY22 QoS'!"&amp;Y$1&amp;":"&amp;Y$1),MATCH($B44&amp;$C44&amp;$D44,'FY22 QoS'!CB:CB,0),1),"")</f>
        <v/>
      </c>
      <c r="Z44" s="178" t="str">
        <f ca="1">IFERROR(INDEX(INDIRECT("'FY22 QoS'!"&amp;Z$1&amp;":"&amp;Z$1),MATCH($B44&amp;$C44&amp;$D44,'FY22 QoS'!CC:CC,0),1),"")</f>
        <v/>
      </c>
      <c r="AB44" s="178" t="str">
        <f ca="1">IFERROR(INDEX(INDIRECT("'FY22 QoS'!"&amp;AB$1&amp;":"&amp;AB$1),MATCH($B44&amp;$C44&amp;$D44,'FY22 QoS'!BU:BU,0),1),"")</f>
        <v/>
      </c>
      <c r="AC44" s="178" t="str">
        <f ca="1">IFERROR(INDEX(INDIRECT("'FY22 QoS'!"&amp;AC$1&amp;":"&amp;AC$1),MATCH($B44&amp;$C44&amp;$D44,'FY22 QoS'!BV:BV,0),1),"")</f>
        <v/>
      </c>
      <c r="AD44" s="178" t="str">
        <f ca="1">IFERROR(INDEX(INDIRECT("'FY22 QoS'!"&amp;AD$1&amp;":"&amp;AD$1),MATCH($B44&amp;$C44&amp;$D44,'FY22 QoS'!BW:BW,0),1),"")</f>
        <v/>
      </c>
      <c r="AE44" s="178" t="str">
        <f ca="1">IFERROR(INDEX(INDIRECT("'FY22 QoS'!"&amp;AE$1&amp;":"&amp;AE$1),MATCH($B44&amp;$C44&amp;$D44,'FY22 QoS'!BX:BX,0),1),"")</f>
        <v/>
      </c>
      <c r="AF44" s="178" t="str">
        <f ca="1">IFERROR(INDEX(INDIRECT("'FY22 QoS'!"&amp;AF$1&amp;":"&amp;AF$1),MATCH($B44&amp;$C44&amp;$D44,'FY22 QoS'!BY:BY,0),1),"")</f>
        <v/>
      </c>
      <c r="AG44" s="178" t="str">
        <f ca="1">IFERROR(INDEX(INDIRECT("'FY22 QoS'!"&amp;AG$1&amp;":"&amp;AG$1),MATCH($B44&amp;$C44&amp;$D44,'FY22 QoS'!BZ:BZ,0),1),"")</f>
        <v/>
      </c>
      <c r="AH44" s="178" t="str">
        <f ca="1">IFERROR(INDEX(INDIRECT("'FY22 QoS'!"&amp;AH$1&amp;":"&amp;AH$1),MATCH($B44&amp;$C44&amp;$D44,'FY22 QoS'!CA:CA,0),1),"")</f>
        <v/>
      </c>
      <c r="AI44" s="178" t="str">
        <f ca="1">IFERROR(INDEX(INDIRECT("'FY22 QoS'!"&amp;AI$1&amp;":"&amp;AI$1),MATCH($B44&amp;$C44&amp;$D44,'FY22 QoS'!CB:CB,0),1),"")</f>
        <v/>
      </c>
      <c r="AJ44" s="178" t="str">
        <f ca="1">IFERROR(INDEX(INDIRECT("'FY22 QoS'!"&amp;AJ$1&amp;":"&amp;AJ$1),MATCH($B44&amp;$C44&amp;$D44,'FY22 QoS'!CC:CC,0),1),"")</f>
        <v/>
      </c>
      <c r="AL44" s="186" t="str">
        <f ca="1">IFERROR(INDEX(INDIRECT("'FY22 QoS'!"&amp;AL$1&amp;":"&amp;AL$1),MATCH($B44&amp;$C44&amp;$D44,'FY22 QoS'!BU:BU,0),1),"")</f>
        <v/>
      </c>
      <c r="AM44" s="186" t="str">
        <f ca="1">IFERROR(INDEX(INDIRECT("'FY22 QoS'!"&amp;AM$1&amp;":"&amp;AM$1),MATCH($B44&amp;$C44&amp;$D44,'FY22 QoS'!BV:BV,0),1),"")</f>
        <v/>
      </c>
      <c r="AN44" s="186" t="str">
        <f ca="1">IFERROR(INDEX(INDIRECT("'FY22 QoS'!"&amp;AN$1&amp;":"&amp;AN$1),MATCH($B44&amp;$C44&amp;$D44,'FY22 QoS'!BW:BW,0),1),"")</f>
        <v/>
      </c>
      <c r="AO44" s="186" t="str">
        <f ca="1">IFERROR(INDEX(INDIRECT("'FY22 QoS'!"&amp;AO$1&amp;":"&amp;AO$1),MATCH($B44&amp;$C44&amp;$D44,'FY22 QoS'!BX:BX,0),1),"")</f>
        <v/>
      </c>
      <c r="AP44" s="186" t="str">
        <f ca="1">IFERROR(INDEX(INDIRECT("'FY22 QoS'!"&amp;AP$1&amp;":"&amp;AP$1),MATCH($B44&amp;$C44&amp;$D44,'FY22 QoS'!BY:BY,0),1),"")</f>
        <v/>
      </c>
      <c r="AQ44" s="186" t="str">
        <f ca="1">IFERROR(INDEX(INDIRECT("'FY22 QoS'!"&amp;AQ$1&amp;":"&amp;AQ$1),MATCH($B44&amp;$C44&amp;$D44,'FY22 QoS'!BZ:BZ,0),1),"")</f>
        <v/>
      </c>
      <c r="AR44" s="186" t="str">
        <f ca="1">IFERROR(INDEX(INDIRECT("'FY22 QoS'!"&amp;AR$1&amp;":"&amp;AR$1),MATCH($B44&amp;$C44&amp;$D44,'FY22 QoS'!CA:CA,0),1),"")</f>
        <v/>
      </c>
      <c r="AS44" s="186" t="str">
        <f ca="1">IFERROR(INDEX(INDIRECT("'FY22 QoS'!"&amp;AS$1&amp;":"&amp;AS$1),MATCH($B44&amp;$C44&amp;$D44,'FY22 QoS'!CB:CB,0),1),"")</f>
        <v/>
      </c>
      <c r="AT44" s="186" t="str">
        <f ca="1">IFERROR(INDEX(INDIRECT("'FY22 QoS'!"&amp;AT$1&amp;":"&amp;AT$1),MATCH($B44&amp;$C44&amp;$D44,'FY22 QoS'!CC:CC,0),1),"")</f>
        <v/>
      </c>
    </row>
    <row r="45" spans="2:46" s="167" customFormat="1" outlineLevel="1" x14ac:dyDescent="0.25">
      <c r="B45" s="167" t="s">
        <v>27</v>
      </c>
      <c r="C45" s="167">
        <v>9</v>
      </c>
      <c r="D45" s="167" t="str">
        <f t="shared" si="11"/>
        <v>Corporate</v>
      </c>
      <c r="E45" s="167" t="str">
        <f>IFERROR(INDEX('FY22 QoS'!$BB:$BB,MATCH($B45&amp;$C45&amp;$D45,'FY22 QoS'!BR:BR,0),1),"")</f>
        <v/>
      </c>
      <c r="F45" s="167" t="str">
        <f>IFERROR(INDEX('FY22 QoS'!$BB:$BB,MATCH($B45&amp;$C45&amp;$D45,'FY22 QoS'!BS:BS,0),1),"")</f>
        <v/>
      </c>
      <c r="G45" s="167" t="str">
        <f>IFERROR(INDEX('FY22 QoS'!$BB:$BB,MATCH($B45&amp;$C45&amp;$D45,'FY22 QoS'!BT:BT,0),1),"")</f>
        <v/>
      </c>
      <c r="H45" s="181" t="str">
        <f>IFERROR(INDEX('FY22 QoS'!$BB:$BB,MATCH($B45&amp;$C45&amp;$D45,'FY22 QoS'!BU:BU,0),1),"")</f>
        <v/>
      </c>
      <c r="I45" s="181" t="str">
        <f>IFERROR(INDEX('FY22 QoS'!$BB:$BB,MATCH($B45&amp;$C45&amp;$D45,'FY22 QoS'!BV:BV,0),1),"")</f>
        <v/>
      </c>
      <c r="J45" s="181" t="str">
        <f>IFERROR(INDEX('FY22 QoS'!$BB:$BB,MATCH($B45&amp;$C45&amp;$D45,'FY22 QoS'!BW:BW,0),1),"")</f>
        <v/>
      </c>
      <c r="K45" s="181" t="str">
        <f>IFERROR(INDEX('FY22 QoS'!$BB:$BB,MATCH($B45&amp;$C45&amp;$D45,'FY22 QoS'!BX:BX,0),1),"")</f>
        <v/>
      </c>
      <c r="L45" s="181" t="str">
        <f>IFERROR(INDEX('FY22 QoS'!$BB:$BB,MATCH($B45&amp;$C45&amp;$D45,'FY22 QoS'!BY:BY,0),1),"")</f>
        <v/>
      </c>
      <c r="M45" s="181" t="str">
        <f>IFERROR(INDEX('FY22 QoS'!$BB:$BB,MATCH($B45&amp;$C45&amp;$D45,'FY22 QoS'!BZ:BZ,0),1),"")</f>
        <v/>
      </c>
      <c r="N45" s="181" t="str">
        <f>IFERROR(INDEX('FY22 QoS'!$BB:$BB,MATCH($B45&amp;$C45&amp;$D45,'FY22 QoS'!CA:CA,0),1),"")</f>
        <v/>
      </c>
      <c r="O45" s="181" t="str">
        <f>IFERROR(INDEX('FY22 QoS'!$BB:$BB,MATCH($B45&amp;$C45&amp;$D45,'FY22 QoS'!CB:CB,0),1),"")</f>
        <v/>
      </c>
      <c r="P45" s="181" t="str">
        <f>IFERROR(INDEX('FY22 QoS'!$BB:$BB,MATCH($B45&amp;$C45&amp;$D45,'FY22 QoS'!CC:CC,0),1),"")</f>
        <v/>
      </c>
      <c r="R45" s="178" t="str">
        <f ca="1">IFERROR(INDEX(INDIRECT("'FY22 QoS'!"&amp;R$1&amp;":"&amp;R$1),MATCH($B45&amp;$C45&amp;$D45,'FY22 QoS'!BU:BU,0),1),"")</f>
        <v/>
      </c>
      <c r="S45" s="178" t="str">
        <f ca="1">IFERROR(INDEX(INDIRECT("'FY22 QoS'!"&amp;S$1&amp;":"&amp;S$1),MATCH($B45&amp;$C45&amp;$D45,'FY22 QoS'!BV:BV,0),1),"")</f>
        <v/>
      </c>
      <c r="T45" s="178" t="str">
        <f ca="1">IFERROR(INDEX(INDIRECT("'FY22 QoS'!"&amp;T$1&amp;":"&amp;T$1),MATCH($B45&amp;$C45&amp;$D45,'FY22 QoS'!BW:BW,0),1),"")</f>
        <v/>
      </c>
      <c r="U45" s="178" t="str">
        <f ca="1">IFERROR(INDEX(INDIRECT("'FY22 QoS'!"&amp;U$1&amp;":"&amp;U$1),MATCH($B45&amp;$C45&amp;$D45,'FY22 QoS'!BX:BX,0),1),"")</f>
        <v/>
      </c>
      <c r="V45" s="178" t="str">
        <f ca="1">IFERROR(INDEX(INDIRECT("'FY22 QoS'!"&amp;V$1&amp;":"&amp;V$1),MATCH($B45&amp;$C45&amp;$D45,'FY22 QoS'!BY:BY,0),1),"")</f>
        <v/>
      </c>
      <c r="W45" s="178" t="str">
        <f ca="1">IFERROR(INDEX(INDIRECT("'FY22 QoS'!"&amp;W$1&amp;":"&amp;W$1),MATCH($B45&amp;$C45&amp;$D45,'FY22 QoS'!BZ:BZ,0),1),"")</f>
        <v/>
      </c>
      <c r="X45" s="178" t="str">
        <f ca="1">IFERROR(INDEX(INDIRECT("'FY22 QoS'!"&amp;X$1&amp;":"&amp;X$1),MATCH($B45&amp;$C45&amp;$D45,'FY22 QoS'!CA:CA,0),1),"")</f>
        <v/>
      </c>
      <c r="Y45" s="178" t="str">
        <f ca="1">IFERROR(INDEX(INDIRECT("'FY22 QoS'!"&amp;Y$1&amp;":"&amp;Y$1),MATCH($B45&amp;$C45&amp;$D45,'FY22 QoS'!CB:CB,0),1),"")</f>
        <v/>
      </c>
      <c r="Z45" s="178" t="str">
        <f ca="1">IFERROR(INDEX(INDIRECT("'FY22 QoS'!"&amp;Z$1&amp;":"&amp;Z$1),MATCH($B45&amp;$C45&amp;$D45,'FY22 QoS'!CC:CC,0),1),"")</f>
        <v/>
      </c>
      <c r="AB45" s="178" t="str">
        <f ca="1">IFERROR(INDEX(INDIRECT("'FY22 QoS'!"&amp;AB$1&amp;":"&amp;AB$1),MATCH($B45&amp;$C45&amp;$D45,'FY22 QoS'!BU:BU,0),1),"")</f>
        <v/>
      </c>
      <c r="AC45" s="178" t="str">
        <f ca="1">IFERROR(INDEX(INDIRECT("'FY22 QoS'!"&amp;AC$1&amp;":"&amp;AC$1),MATCH($B45&amp;$C45&amp;$D45,'FY22 QoS'!BV:BV,0),1),"")</f>
        <v/>
      </c>
      <c r="AD45" s="178" t="str">
        <f ca="1">IFERROR(INDEX(INDIRECT("'FY22 QoS'!"&amp;AD$1&amp;":"&amp;AD$1),MATCH($B45&amp;$C45&amp;$D45,'FY22 QoS'!BW:BW,0),1),"")</f>
        <v/>
      </c>
      <c r="AE45" s="178" t="str">
        <f ca="1">IFERROR(INDEX(INDIRECT("'FY22 QoS'!"&amp;AE$1&amp;":"&amp;AE$1),MATCH($B45&amp;$C45&amp;$D45,'FY22 QoS'!BX:BX,0),1),"")</f>
        <v/>
      </c>
      <c r="AF45" s="178" t="str">
        <f ca="1">IFERROR(INDEX(INDIRECT("'FY22 QoS'!"&amp;AF$1&amp;":"&amp;AF$1),MATCH($B45&amp;$C45&amp;$D45,'FY22 QoS'!BY:BY,0),1),"")</f>
        <v/>
      </c>
      <c r="AG45" s="178" t="str">
        <f ca="1">IFERROR(INDEX(INDIRECT("'FY22 QoS'!"&amp;AG$1&amp;":"&amp;AG$1),MATCH($B45&amp;$C45&amp;$D45,'FY22 QoS'!BZ:BZ,0),1),"")</f>
        <v/>
      </c>
      <c r="AH45" s="178" t="str">
        <f ca="1">IFERROR(INDEX(INDIRECT("'FY22 QoS'!"&amp;AH$1&amp;":"&amp;AH$1),MATCH($B45&amp;$C45&amp;$D45,'FY22 QoS'!CA:CA,0),1),"")</f>
        <v/>
      </c>
      <c r="AI45" s="178" t="str">
        <f ca="1">IFERROR(INDEX(INDIRECT("'FY22 QoS'!"&amp;AI$1&amp;":"&amp;AI$1),MATCH($B45&amp;$C45&amp;$D45,'FY22 QoS'!CB:CB,0),1),"")</f>
        <v/>
      </c>
      <c r="AJ45" s="178" t="str">
        <f ca="1">IFERROR(INDEX(INDIRECT("'FY22 QoS'!"&amp;AJ$1&amp;":"&amp;AJ$1),MATCH($B45&amp;$C45&amp;$D45,'FY22 QoS'!CC:CC,0),1),"")</f>
        <v/>
      </c>
      <c r="AL45" s="186" t="str">
        <f ca="1">IFERROR(INDEX(INDIRECT("'FY22 QoS'!"&amp;AL$1&amp;":"&amp;AL$1),MATCH($B45&amp;$C45&amp;$D45,'FY22 QoS'!BU:BU,0),1),"")</f>
        <v/>
      </c>
      <c r="AM45" s="186" t="str">
        <f ca="1">IFERROR(INDEX(INDIRECT("'FY22 QoS'!"&amp;AM$1&amp;":"&amp;AM$1),MATCH($B45&amp;$C45&amp;$D45,'FY22 QoS'!BV:BV,0),1),"")</f>
        <v/>
      </c>
      <c r="AN45" s="186" t="str">
        <f ca="1">IFERROR(INDEX(INDIRECT("'FY22 QoS'!"&amp;AN$1&amp;":"&amp;AN$1),MATCH($B45&amp;$C45&amp;$D45,'FY22 QoS'!BW:BW,0),1),"")</f>
        <v/>
      </c>
      <c r="AO45" s="186" t="str">
        <f ca="1">IFERROR(INDEX(INDIRECT("'FY22 QoS'!"&amp;AO$1&amp;":"&amp;AO$1),MATCH($B45&amp;$C45&amp;$D45,'FY22 QoS'!BX:BX,0),1),"")</f>
        <v/>
      </c>
      <c r="AP45" s="186" t="str">
        <f ca="1">IFERROR(INDEX(INDIRECT("'FY22 QoS'!"&amp;AP$1&amp;":"&amp;AP$1),MATCH($B45&amp;$C45&amp;$D45,'FY22 QoS'!BY:BY,0),1),"")</f>
        <v/>
      </c>
      <c r="AQ45" s="186" t="str">
        <f ca="1">IFERROR(INDEX(INDIRECT("'FY22 QoS'!"&amp;AQ$1&amp;":"&amp;AQ$1),MATCH($B45&amp;$C45&amp;$D45,'FY22 QoS'!BZ:BZ,0),1),"")</f>
        <v/>
      </c>
      <c r="AR45" s="186" t="str">
        <f ca="1">IFERROR(INDEX(INDIRECT("'FY22 QoS'!"&amp;AR$1&amp;":"&amp;AR$1),MATCH($B45&amp;$C45&amp;$D45,'FY22 QoS'!CA:CA,0),1),"")</f>
        <v/>
      </c>
      <c r="AS45" s="186" t="str">
        <f ca="1">IFERROR(INDEX(INDIRECT("'FY22 QoS'!"&amp;AS$1&amp;":"&amp;AS$1),MATCH($B45&amp;$C45&amp;$D45,'FY22 QoS'!CB:CB,0),1),"")</f>
        <v/>
      </c>
      <c r="AT45" s="186" t="str">
        <f ca="1">IFERROR(INDEX(INDIRECT("'FY22 QoS'!"&amp;AT$1&amp;":"&amp;AT$1),MATCH($B45&amp;$C45&amp;$D45,'FY22 QoS'!CC:CC,0),1),"")</f>
        <v/>
      </c>
    </row>
    <row r="46" spans="2:46" s="167" customFormat="1" outlineLevel="1" x14ac:dyDescent="0.25">
      <c r="B46" s="167" t="s">
        <v>27</v>
      </c>
      <c r="C46" s="167">
        <v>10</v>
      </c>
      <c r="D46" s="167" t="str">
        <f t="shared" si="11"/>
        <v>Corporate</v>
      </c>
      <c r="E46" s="167" t="str">
        <f>IFERROR(INDEX('FY22 QoS'!$BB:$BB,MATCH($B46&amp;$C46&amp;$D46,'FY22 QoS'!BR:BR,0),1),"")</f>
        <v/>
      </c>
      <c r="F46" s="167" t="str">
        <f>IFERROR(INDEX('FY22 QoS'!$BB:$BB,MATCH($B46&amp;$C46&amp;$D46,'FY22 QoS'!BS:BS,0),1),"")</f>
        <v/>
      </c>
      <c r="G46" s="167" t="str">
        <f>IFERROR(INDEX('FY22 QoS'!$BB:$BB,MATCH($B46&amp;$C46&amp;$D46,'FY22 QoS'!BT:BT,0),1),"")</f>
        <v/>
      </c>
      <c r="H46" s="181" t="str">
        <f>IFERROR(INDEX('FY22 QoS'!$BB:$BB,MATCH($B46&amp;$C46&amp;$D46,'FY22 QoS'!BU:BU,0),1),"")</f>
        <v/>
      </c>
      <c r="I46" s="181" t="str">
        <f>IFERROR(INDEX('FY22 QoS'!$BB:$BB,MATCH($B46&amp;$C46&amp;$D46,'FY22 QoS'!BV:BV,0),1),"")</f>
        <v/>
      </c>
      <c r="J46" s="181" t="str">
        <f>IFERROR(INDEX('FY22 QoS'!$BB:$BB,MATCH($B46&amp;$C46&amp;$D46,'FY22 QoS'!BW:BW,0),1),"")</f>
        <v/>
      </c>
      <c r="K46" s="181" t="str">
        <f>IFERROR(INDEX('FY22 QoS'!$BB:$BB,MATCH($B46&amp;$C46&amp;$D46,'FY22 QoS'!BX:BX,0),1),"")</f>
        <v/>
      </c>
      <c r="L46" s="181" t="str">
        <f>IFERROR(INDEX('FY22 QoS'!$BB:$BB,MATCH($B46&amp;$C46&amp;$D46,'FY22 QoS'!BY:BY,0),1),"")</f>
        <v/>
      </c>
      <c r="M46" s="181" t="str">
        <f>IFERROR(INDEX('FY22 QoS'!$BB:$BB,MATCH($B46&amp;$C46&amp;$D46,'FY22 QoS'!BZ:BZ,0),1),"")</f>
        <v/>
      </c>
      <c r="N46" s="181" t="str">
        <f>IFERROR(INDEX('FY22 QoS'!$BB:$BB,MATCH($B46&amp;$C46&amp;$D46,'FY22 QoS'!CA:CA,0),1),"")</f>
        <v/>
      </c>
      <c r="O46" s="181" t="str">
        <f>IFERROR(INDEX('FY22 QoS'!$BB:$BB,MATCH($B46&amp;$C46&amp;$D46,'FY22 QoS'!CB:CB,0),1),"")</f>
        <v/>
      </c>
      <c r="P46" s="181" t="str">
        <f>IFERROR(INDEX('FY22 QoS'!$BB:$BB,MATCH($B46&amp;$C46&amp;$D46,'FY22 QoS'!CC:CC,0),1),"")</f>
        <v/>
      </c>
      <c r="R46" s="178" t="str">
        <f ca="1">IFERROR(INDEX(INDIRECT("'FY22 QoS'!"&amp;R$1&amp;":"&amp;R$1),MATCH($B46&amp;$C46&amp;$D46,'FY22 QoS'!BU:BU,0),1),"")</f>
        <v/>
      </c>
      <c r="S46" s="178" t="str">
        <f ca="1">IFERROR(INDEX(INDIRECT("'FY22 QoS'!"&amp;S$1&amp;":"&amp;S$1),MATCH($B46&amp;$C46&amp;$D46,'FY22 QoS'!BV:BV,0),1),"")</f>
        <v/>
      </c>
      <c r="T46" s="178" t="str">
        <f ca="1">IFERROR(INDEX(INDIRECT("'FY22 QoS'!"&amp;T$1&amp;":"&amp;T$1),MATCH($B46&amp;$C46&amp;$D46,'FY22 QoS'!BW:BW,0),1),"")</f>
        <v/>
      </c>
      <c r="U46" s="178" t="str">
        <f ca="1">IFERROR(INDEX(INDIRECT("'FY22 QoS'!"&amp;U$1&amp;":"&amp;U$1),MATCH($B46&amp;$C46&amp;$D46,'FY22 QoS'!BX:BX,0),1),"")</f>
        <v/>
      </c>
      <c r="V46" s="178" t="str">
        <f ca="1">IFERROR(INDEX(INDIRECT("'FY22 QoS'!"&amp;V$1&amp;":"&amp;V$1),MATCH($B46&amp;$C46&amp;$D46,'FY22 QoS'!BY:BY,0),1),"")</f>
        <v/>
      </c>
      <c r="W46" s="178" t="str">
        <f ca="1">IFERROR(INDEX(INDIRECT("'FY22 QoS'!"&amp;W$1&amp;":"&amp;W$1),MATCH($B46&amp;$C46&amp;$D46,'FY22 QoS'!BZ:BZ,0),1),"")</f>
        <v/>
      </c>
      <c r="X46" s="178" t="str">
        <f ca="1">IFERROR(INDEX(INDIRECT("'FY22 QoS'!"&amp;X$1&amp;":"&amp;X$1),MATCH($B46&amp;$C46&amp;$D46,'FY22 QoS'!CA:CA,0),1),"")</f>
        <v/>
      </c>
      <c r="Y46" s="178" t="str">
        <f ca="1">IFERROR(INDEX(INDIRECT("'FY22 QoS'!"&amp;Y$1&amp;":"&amp;Y$1),MATCH($B46&amp;$C46&amp;$D46,'FY22 QoS'!CB:CB,0),1),"")</f>
        <v/>
      </c>
      <c r="Z46" s="178" t="str">
        <f ca="1">IFERROR(INDEX(INDIRECT("'FY22 QoS'!"&amp;Z$1&amp;":"&amp;Z$1),MATCH($B46&amp;$C46&amp;$D46,'FY22 QoS'!CC:CC,0),1),"")</f>
        <v/>
      </c>
      <c r="AB46" s="178" t="str">
        <f ca="1">IFERROR(INDEX(INDIRECT("'FY22 QoS'!"&amp;AB$1&amp;":"&amp;AB$1),MATCH($B46&amp;$C46&amp;$D46,'FY22 QoS'!BU:BU,0),1),"")</f>
        <v/>
      </c>
      <c r="AC46" s="178" t="str">
        <f ca="1">IFERROR(INDEX(INDIRECT("'FY22 QoS'!"&amp;AC$1&amp;":"&amp;AC$1),MATCH($B46&amp;$C46&amp;$D46,'FY22 QoS'!BV:BV,0),1),"")</f>
        <v/>
      </c>
      <c r="AD46" s="178" t="str">
        <f ca="1">IFERROR(INDEX(INDIRECT("'FY22 QoS'!"&amp;AD$1&amp;":"&amp;AD$1),MATCH($B46&amp;$C46&amp;$D46,'FY22 QoS'!BW:BW,0),1),"")</f>
        <v/>
      </c>
      <c r="AE46" s="178" t="str">
        <f ca="1">IFERROR(INDEX(INDIRECT("'FY22 QoS'!"&amp;AE$1&amp;":"&amp;AE$1),MATCH($B46&amp;$C46&amp;$D46,'FY22 QoS'!BX:BX,0),1),"")</f>
        <v/>
      </c>
      <c r="AF46" s="178" t="str">
        <f ca="1">IFERROR(INDEX(INDIRECT("'FY22 QoS'!"&amp;AF$1&amp;":"&amp;AF$1),MATCH($B46&amp;$C46&amp;$D46,'FY22 QoS'!BY:BY,0),1),"")</f>
        <v/>
      </c>
      <c r="AG46" s="178" t="str">
        <f ca="1">IFERROR(INDEX(INDIRECT("'FY22 QoS'!"&amp;AG$1&amp;":"&amp;AG$1),MATCH($B46&amp;$C46&amp;$D46,'FY22 QoS'!BZ:BZ,0),1),"")</f>
        <v/>
      </c>
      <c r="AH46" s="178" t="str">
        <f ca="1">IFERROR(INDEX(INDIRECT("'FY22 QoS'!"&amp;AH$1&amp;":"&amp;AH$1),MATCH($B46&amp;$C46&amp;$D46,'FY22 QoS'!CA:CA,0),1),"")</f>
        <v/>
      </c>
      <c r="AI46" s="178" t="str">
        <f ca="1">IFERROR(INDEX(INDIRECT("'FY22 QoS'!"&amp;AI$1&amp;":"&amp;AI$1),MATCH($B46&amp;$C46&amp;$D46,'FY22 QoS'!CB:CB,0),1),"")</f>
        <v/>
      </c>
      <c r="AJ46" s="178" t="str">
        <f ca="1">IFERROR(INDEX(INDIRECT("'FY22 QoS'!"&amp;AJ$1&amp;":"&amp;AJ$1),MATCH($B46&amp;$C46&amp;$D46,'FY22 QoS'!CC:CC,0),1),"")</f>
        <v/>
      </c>
      <c r="AL46" s="186" t="str">
        <f ca="1">IFERROR(INDEX(INDIRECT("'FY22 QoS'!"&amp;AL$1&amp;":"&amp;AL$1),MATCH($B46&amp;$C46&amp;$D46,'FY22 QoS'!BU:BU,0),1),"")</f>
        <v/>
      </c>
      <c r="AM46" s="186" t="str">
        <f ca="1">IFERROR(INDEX(INDIRECT("'FY22 QoS'!"&amp;AM$1&amp;":"&amp;AM$1),MATCH($B46&amp;$C46&amp;$D46,'FY22 QoS'!BV:BV,0),1),"")</f>
        <v/>
      </c>
      <c r="AN46" s="186" t="str">
        <f ca="1">IFERROR(INDEX(INDIRECT("'FY22 QoS'!"&amp;AN$1&amp;":"&amp;AN$1),MATCH($B46&amp;$C46&amp;$D46,'FY22 QoS'!BW:BW,0),1),"")</f>
        <v/>
      </c>
      <c r="AO46" s="186" t="str">
        <f ca="1">IFERROR(INDEX(INDIRECT("'FY22 QoS'!"&amp;AO$1&amp;":"&amp;AO$1),MATCH($B46&amp;$C46&amp;$D46,'FY22 QoS'!BX:BX,0),1),"")</f>
        <v/>
      </c>
      <c r="AP46" s="186" t="str">
        <f ca="1">IFERROR(INDEX(INDIRECT("'FY22 QoS'!"&amp;AP$1&amp;":"&amp;AP$1),MATCH($B46&amp;$C46&amp;$D46,'FY22 QoS'!BY:BY,0),1),"")</f>
        <v/>
      </c>
      <c r="AQ46" s="186" t="str">
        <f ca="1">IFERROR(INDEX(INDIRECT("'FY22 QoS'!"&amp;AQ$1&amp;":"&amp;AQ$1),MATCH($B46&amp;$C46&amp;$D46,'FY22 QoS'!BZ:BZ,0),1),"")</f>
        <v/>
      </c>
      <c r="AR46" s="186" t="str">
        <f ca="1">IFERROR(INDEX(INDIRECT("'FY22 QoS'!"&amp;AR$1&amp;":"&amp;AR$1),MATCH($B46&amp;$C46&amp;$D46,'FY22 QoS'!CA:CA,0),1),"")</f>
        <v/>
      </c>
      <c r="AS46" s="186" t="str">
        <f ca="1">IFERROR(INDEX(INDIRECT("'FY22 QoS'!"&amp;AS$1&amp;":"&amp;AS$1),MATCH($B46&amp;$C46&amp;$D46,'FY22 QoS'!CB:CB,0),1),"")</f>
        <v/>
      </c>
      <c r="AT46" s="186" t="str">
        <f ca="1">IFERROR(INDEX(INDIRECT("'FY22 QoS'!"&amp;AT$1&amp;":"&amp;AT$1),MATCH($B46&amp;$C46&amp;$D46,'FY22 QoS'!CC:CC,0),1),"")</f>
        <v/>
      </c>
    </row>
    <row r="47" spans="2:46" s="167" customFormat="1" outlineLevel="1" x14ac:dyDescent="0.25">
      <c r="B47" s="167" t="s">
        <v>27</v>
      </c>
      <c r="C47" s="167">
        <v>11</v>
      </c>
      <c r="D47" s="167" t="str">
        <f t="shared" si="11"/>
        <v>Corporate</v>
      </c>
      <c r="E47" s="167" t="str">
        <f>IFERROR(INDEX('FY22 QoS'!$BB:$BB,MATCH($B47&amp;$C47&amp;$D47,'FY22 QoS'!BR:BR,0),1),"")</f>
        <v/>
      </c>
      <c r="F47" s="167" t="str">
        <f>IFERROR(INDEX('FY22 QoS'!$BB:$BB,MATCH($B47&amp;$C47&amp;$D47,'FY22 QoS'!BS:BS,0),1),"")</f>
        <v/>
      </c>
      <c r="G47" s="167" t="str">
        <f>IFERROR(INDEX('FY22 QoS'!$BB:$BB,MATCH($B47&amp;$C47&amp;$D47,'FY22 QoS'!BT:BT,0),1),"")</f>
        <v/>
      </c>
      <c r="H47" s="181" t="str">
        <f>IFERROR(INDEX('FY22 QoS'!$BB:$BB,MATCH($B47&amp;$C47&amp;$D47,'FY22 QoS'!BU:BU,0),1),"")</f>
        <v/>
      </c>
      <c r="I47" s="181" t="str">
        <f>IFERROR(INDEX('FY22 QoS'!$BB:$BB,MATCH($B47&amp;$C47&amp;$D47,'FY22 QoS'!BV:BV,0),1),"")</f>
        <v/>
      </c>
      <c r="J47" s="181" t="str">
        <f>IFERROR(INDEX('FY22 QoS'!$BB:$BB,MATCH($B47&amp;$C47&amp;$D47,'FY22 QoS'!BW:BW,0),1),"")</f>
        <v/>
      </c>
      <c r="K47" s="181" t="str">
        <f>IFERROR(INDEX('FY22 QoS'!$BB:$BB,MATCH($B47&amp;$C47&amp;$D47,'FY22 QoS'!BX:BX,0),1),"")</f>
        <v/>
      </c>
      <c r="L47" s="181" t="str">
        <f>IFERROR(INDEX('FY22 QoS'!$BB:$BB,MATCH($B47&amp;$C47&amp;$D47,'FY22 QoS'!BY:BY,0),1),"")</f>
        <v/>
      </c>
      <c r="M47" s="181" t="str">
        <f>IFERROR(INDEX('FY22 QoS'!$BB:$BB,MATCH($B47&amp;$C47&amp;$D47,'FY22 QoS'!BZ:BZ,0),1),"")</f>
        <v/>
      </c>
      <c r="N47" s="181" t="str">
        <f>IFERROR(INDEX('FY22 QoS'!$BB:$BB,MATCH($B47&amp;$C47&amp;$D47,'FY22 QoS'!CA:CA,0),1),"")</f>
        <v/>
      </c>
      <c r="O47" s="181" t="str">
        <f>IFERROR(INDEX('FY22 QoS'!$BB:$BB,MATCH($B47&amp;$C47&amp;$D47,'FY22 QoS'!CB:CB,0),1),"")</f>
        <v/>
      </c>
      <c r="P47" s="181" t="str">
        <f>IFERROR(INDEX('FY22 QoS'!$BB:$BB,MATCH($B47&amp;$C47&amp;$D47,'FY22 QoS'!CC:CC,0),1),"")</f>
        <v/>
      </c>
      <c r="R47" s="178" t="str">
        <f ca="1">IFERROR(INDEX(INDIRECT("'FY22 QoS'!"&amp;R$1&amp;":"&amp;R$1),MATCH($B47&amp;$C47&amp;$D47,'FY22 QoS'!BU:BU,0),1),"")</f>
        <v/>
      </c>
      <c r="S47" s="178" t="str">
        <f ca="1">IFERROR(INDEX(INDIRECT("'FY22 QoS'!"&amp;S$1&amp;":"&amp;S$1),MATCH($B47&amp;$C47&amp;$D47,'FY22 QoS'!BV:BV,0),1),"")</f>
        <v/>
      </c>
      <c r="T47" s="178" t="str">
        <f ca="1">IFERROR(INDEX(INDIRECT("'FY22 QoS'!"&amp;T$1&amp;":"&amp;T$1),MATCH($B47&amp;$C47&amp;$D47,'FY22 QoS'!BW:BW,0),1),"")</f>
        <v/>
      </c>
      <c r="U47" s="178" t="str">
        <f ca="1">IFERROR(INDEX(INDIRECT("'FY22 QoS'!"&amp;U$1&amp;":"&amp;U$1),MATCH($B47&amp;$C47&amp;$D47,'FY22 QoS'!BX:BX,0),1),"")</f>
        <v/>
      </c>
      <c r="V47" s="178" t="str">
        <f ca="1">IFERROR(INDEX(INDIRECT("'FY22 QoS'!"&amp;V$1&amp;":"&amp;V$1),MATCH($B47&amp;$C47&amp;$D47,'FY22 QoS'!BY:BY,0),1),"")</f>
        <v/>
      </c>
      <c r="W47" s="178" t="str">
        <f ca="1">IFERROR(INDEX(INDIRECT("'FY22 QoS'!"&amp;W$1&amp;":"&amp;W$1),MATCH($B47&amp;$C47&amp;$D47,'FY22 QoS'!BZ:BZ,0),1),"")</f>
        <v/>
      </c>
      <c r="X47" s="178" t="str">
        <f ca="1">IFERROR(INDEX(INDIRECT("'FY22 QoS'!"&amp;X$1&amp;":"&amp;X$1),MATCH($B47&amp;$C47&amp;$D47,'FY22 QoS'!CA:CA,0),1),"")</f>
        <v/>
      </c>
      <c r="Y47" s="178" t="str">
        <f ca="1">IFERROR(INDEX(INDIRECT("'FY22 QoS'!"&amp;Y$1&amp;":"&amp;Y$1),MATCH($B47&amp;$C47&amp;$D47,'FY22 QoS'!CB:CB,0),1),"")</f>
        <v/>
      </c>
      <c r="Z47" s="178" t="str">
        <f ca="1">IFERROR(INDEX(INDIRECT("'FY22 QoS'!"&amp;Z$1&amp;":"&amp;Z$1),MATCH($B47&amp;$C47&amp;$D47,'FY22 QoS'!CC:CC,0),1),"")</f>
        <v/>
      </c>
      <c r="AB47" s="178" t="str">
        <f ca="1">IFERROR(INDEX(INDIRECT("'FY22 QoS'!"&amp;AB$1&amp;":"&amp;AB$1),MATCH($B47&amp;$C47&amp;$D47,'FY22 QoS'!BU:BU,0),1),"")</f>
        <v/>
      </c>
      <c r="AC47" s="178" t="str">
        <f ca="1">IFERROR(INDEX(INDIRECT("'FY22 QoS'!"&amp;AC$1&amp;":"&amp;AC$1),MATCH($B47&amp;$C47&amp;$D47,'FY22 QoS'!BV:BV,0),1),"")</f>
        <v/>
      </c>
      <c r="AD47" s="178" t="str">
        <f ca="1">IFERROR(INDEX(INDIRECT("'FY22 QoS'!"&amp;AD$1&amp;":"&amp;AD$1),MATCH($B47&amp;$C47&amp;$D47,'FY22 QoS'!BW:BW,0),1),"")</f>
        <v/>
      </c>
      <c r="AE47" s="178" t="str">
        <f ca="1">IFERROR(INDEX(INDIRECT("'FY22 QoS'!"&amp;AE$1&amp;":"&amp;AE$1),MATCH($B47&amp;$C47&amp;$D47,'FY22 QoS'!BX:BX,0),1),"")</f>
        <v/>
      </c>
      <c r="AF47" s="178" t="str">
        <f ca="1">IFERROR(INDEX(INDIRECT("'FY22 QoS'!"&amp;AF$1&amp;":"&amp;AF$1),MATCH($B47&amp;$C47&amp;$D47,'FY22 QoS'!BY:BY,0),1),"")</f>
        <v/>
      </c>
      <c r="AG47" s="178" t="str">
        <f ca="1">IFERROR(INDEX(INDIRECT("'FY22 QoS'!"&amp;AG$1&amp;":"&amp;AG$1),MATCH($B47&amp;$C47&amp;$D47,'FY22 QoS'!BZ:BZ,0),1),"")</f>
        <v/>
      </c>
      <c r="AH47" s="178" t="str">
        <f ca="1">IFERROR(INDEX(INDIRECT("'FY22 QoS'!"&amp;AH$1&amp;":"&amp;AH$1),MATCH($B47&amp;$C47&amp;$D47,'FY22 QoS'!CA:CA,0),1),"")</f>
        <v/>
      </c>
      <c r="AI47" s="178" t="str">
        <f ca="1">IFERROR(INDEX(INDIRECT("'FY22 QoS'!"&amp;AI$1&amp;":"&amp;AI$1),MATCH($B47&amp;$C47&amp;$D47,'FY22 QoS'!CB:CB,0),1),"")</f>
        <v/>
      </c>
      <c r="AJ47" s="178" t="str">
        <f ca="1">IFERROR(INDEX(INDIRECT("'FY22 QoS'!"&amp;AJ$1&amp;":"&amp;AJ$1),MATCH($B47&amp;$C47&amp;$D47,'FY22 QoS'!CC:CC,0),1),"")</f>
        <v/>
      </c>
      <c r="AL47" s="186" t="str">
        <f ca="1">IFERROR(INDEX(INDIRECT("'FY22 QoS'!"&amp;AL$1&amp;":"&amp;AL$1),MATCH($B47&amp;$C47&amp;$D47,'FY22 QoS'!BU:BU,0),1),"")</f>
        <v/>
      </c>
      <c r="AM47" s="186" t="str">
        <f ca="1">IFERROR(INDEX(INDIRECT("'FY22 QoS'!"&amp;AM$1&amp;":"&amp;AM$1),MATCH($B47&amp;$C47&amp;$D47,'FY22 QoS'!BV:BV,0),1),"")</f>
        <v/>
      </c>
      <c r="AN47" s="186" t="str">
        <f ca="1">IFERROR(INDEX(INDIRECT("'FY22 QoS'!"&amp;AN$1&amp;":"&amp;AN$1),MATCH($B47&amp;$C47&amp;$D47,'FY22 QoS'!BW:BW,0),1),"")</f>
        <v/>
      </c>
      <c r="AO47" s="186" t="str">
        <f ca="1">IFERROR(INDEX(INDIRECT("'FY22 QoS'!"&amp;AO$1&amp;":"&amp;AO$1),MATCH($B47&amp;$C47&amp;$D47,'FY22 QoS'!BX:BX,0),1),"")</f>
        <v/>
      </c>
      <c r="AP47" s="186" t="str">
        <f ca="1">IFERROR(INDEX(INDIRECT("'FY22 QoS'!"&amp;AP$1&amp;":"&amp;AP$1),MATCH($B47&amp;$C47&amp;$D47,'FY22 QoS'!BY:BY,0),1),"")</f>
        <v/>
      </c>
      <c r="AQ47" s="186" t="str">
        <f ca="1">IFERROR(INDEX(INDIRECT("'FY22 QoS'!"&amp;AQ$1&amp;":"&amp;AQ$1),MATCH($B47&amp;$C47&amp;$D47,'FY22 QoS'!BZ:BZ,0),1),"")</f>
        <v/>
      </c>
      <c r="AR47" s="186" t="str">
        <f ca="1">IFERROR(INDEX(INDIRECT("'FY22 QoS'!"&amp;AR$1&amp;":"&amp;AR$1),MATCH($B47&amp;$C47&amp;$D47,'FY22 QoS'!CA:CA,0),1),"")</f>
        <v/>
      </c>
      <c r="AS47" s="186" t="str">
        <f ca="1">IFERROR(INDEX(INDIRECT("'FY22 QoS'!"&amp;AS$1&amp;":"&amp;AS$1),MATCH($B47&amp;$C47&amp;$D47,'FY22 QoS'!CB:CB,0),1),"")</f>
        <v/>
      </c>
      <c r="AT47" s="186" t="str">
        <f ca="1">IFERROR(INDEX(INDIRECT("'FY22 QoS'!"&amp;AT$1&amp;":"&amp;AT$1),MATCH($B47&amp;$C47&amp;$D47,'FY22 QoS'!CC:CC,0),1),"")</f>
        <v/>
      </c>
    </row>
    <row r="48" spans="2:46" s="167" customFormat="1" outlineLevel="1" x14ac:dyDescent="0.25">
      <c r="B48" s="167" t="s">
        <v>27</v>
      </c>
      <c r="C48" s="167">
        <v>12</v>
      </c>
      <c r="D48" s="167" t="str">
        <f t="shared" si="11"/>
        <v>Corporate</v>
      </c>
      <c r="E48" s="167" t="str">
        <f>IFERROR(INDEX('FY22 QoS'!$BB:$BB,MATCH($B48&amp;$C48&amp;$D48,'FY22 QoS'!BR:BR,0),1),"")</f>
        <v/>
      </c>
      <c r="F48" s="167" t="str">
        <f>IFERROR(INDEX('FY22 QoS'!$BB:$BB,MATCH($B48&amp;$C48&amp;$D48,'FY22 QoS'!BS:BS,0),1),"")</f>
        <v/>
      </c>
      <c r="G48" s="167" t="str">
        <f>IFERROR(INDEX('FY22 QoS'!$BB:$BB,MATCH($B48&amp;$C48&amp;$D48,'FY22 QoS'!BT:BT,0),1),"")</f>
        <v/>
      </c>
      <c r="H48" s="181" t="str">
        <f>IFERROR(INDEX('FY22 QoS'!$BB:$BB,MATCH($B48&amp;$C48&amp;$D48,'FY22 QoS'!BU:BU,0),1),"")</f>
        <v/>
      </c>
      <c r="I48" s="181" t="str">
        <f>IFERROR(INDEX('FY22 QoS'!$BB:$BB,MATCH($B48&amp;$C48&amp;$D48,'FY22 QoS'!BV:BV,0),1),"")</f>
        <v/>
      </c>
      <c r="J48" s="181" t="str">
        <f>IFERROR(INDEX('FY22 QoS'!$BB:$BB,MATCH($B48&amp;$C48&amp;$D48,'FY22 QoS'!BW:BW,0),1),"")</f>
        <v/>
      </c>
      <c r="K48" s="181" t="str">
        <f>IFERROR(INDEX('FY22 QoS'!$BB:$BB,MATCH($B48&amp;$C48&amp;$D48,'FY22 QoS'!BX:BX,0),1),"")</f>
        <v/>
      </c>
      <c r="L48" s="181" t="str">
        <f>IFERROR(INDEX('FY22 QoS'!$BB:$BB,MATCH($B48&amp;$C48&amp;$D48,'FY22 QoS'!BY:BY,0),1),"")</f>
        <v/>
      </c>
      <c r="M48" s="181" t="str">
        <f>IFERROR(INDEX('FY22 QoS'!$BB:$BB,MATCH($B48&amp;$C48&amp;$D48,'FY22 QoS'!BZ:BZ,0),1),"")</f>
        <v/>
      </c>
      <c r="N48" s="181" t="str">
        <f>IFERROR(INDEX('FY22 QoS'!$BB:$BB,MATCH($B48&amp;$C48&amp;$D48,'FY22 QoS'!CA:CA,0),1),"")</f>
        <v/>
      </c>
      <c r="O48" s="181" t="str">
        <f>IFERROR(INDEX('FY22 QoS'!$BB:$BB,MATCH($B48&amp;$C48&amp;$D48,'FY22 QoS'!CB:CB,0),1),"")</f>
        <v/>
      </c>
      <c r="P48" s="181" t="str">
        <f>IFERROR(INDEX('FY22 QoS'!$BB:$BB,MATCH($B48&amp;$C48&amp;$D48,'FY22 QoS'!CC:CC,0),1),"")</f>
        <v/>
      </c>
      <c r="R48" s="178" t="str">
        <f ca="1">IFERROR(INDEX(INDIRECT("'FY22 QoS'!"&amp;R$1&amp;":"&amp;R$1),MATCH($B48&amp;$C48&amp;$D48,'FY22 QoS'!BU:BU,0),1),"")</f>
        <v/>
      </c>
      <c r="S48" s="178" t="str">
        <f ca="1">IFERROR(INDEX(INDIRECT("'FY22 QoS'!"&amp;S$1&amp;":"&amp;S$1),MATCH($B48&amp;$C48&amp;$D48,'FY22 QoS'!BV:BV,0),1),"")</f>
        <v/>
      </c>
      <c r="T48" s="178" t="str">
        <f ca="1">IFERROR(INDEX(INDIRECT("'FY22 QoS'!"&amp;T$1&amp;":"&amp;T$1),MATCH($B48&amp;$C48&amp;$D48,'FY22 QoS'!BW:BW,0),1),"")</f>
        <v/>
      </c>
      <c r="U48" s="178" t="str">
        <f ca="1">IFERROR(INDEX(INDIRECT("'FY22 QoS'!"&amp;U$1&amp;":"&amp;U$1),MATCH($B48&amp;$C48&amp;$D48,'FY22 QoS'!BX:BX,0),1),"")</f>
        <v/>
      </c>
      <c r="V48" s="178" t="str">
        <f ca="1">IFERROR(INDEX(INDIRECT("'FY22 QoS'!"&amp;V$1&amp;":"&amp;V$1),MATCH($B48&amp;$C48&amp;$D48,'FY22 QoS'!BY:BY,0),1),"")</f>
        <v/>
      </c>
      <c r="W48" s="178" t="str">
        <f ca="1">IFERROR(INDEX(INDIRECT("'FY22 QoS'!"&amp;W$1&amp;":"&amp;W$1),MATCH($B48&amp;$C48&amp;$D48,'FY22 QoS'!BZ:BZ,0),1),"")</f>
        <v/>
      </c>
      <c r="X48" s="178" t="str">
        <f ca="1">IFERROR(INDEX(INDIRECT("'FY22 QoS'!"&amp;X$1&amp;":"&amp;X$1),MATCH($B48&amp;$C48&amp;$D48,'FY22 QoS'!CA:CA,0),1),"")</f>
        <v/>
      </c>
      <c r="Y48" s="178" t="str">
        <f ca="1">IFERROR(INDEX(INDIRECT("'FY22 QoS'!"&amp;Y$1&amp;":"&amp;Y$1),MATCH($B48&amp;$C48&amp;$D48,'FY22 QoS'!CB:CB,0),1),"")</f>
        <v/>
      </c>
      <c r="Z48" s="178" t="str">
        <f ca="1">IFERROR(INDEX(INDIRECT("'FY22 QoS'!"&amp;Z$1&amp;":"&amp;Z$1),MATCH($B48&amp;$C48&amp;$D48,'FY22 QoS'!CC:CC,0),1),"")</f>
        <v/>
      </c>
      <c r="AB48" s="178" t="str">
        <f ca="1">IFERROR(INDEX(INDIRECT("'FY22 QoS'!"&amp;AB$1&amp;":"&amp;AB$1),MATCH($B48&amp;$C48&amp;$D48,'FY22 QoS'!BU:BU,0),1),"")</f>
        <v/>
      </c>
      <c r="AC48" s="178" t="str">
        <f ca="1">IFERROR(INDEX(INDIRECT("'FY22 QoS'!"&amp;AC$1&amp;":"&amp;AC$1),MATCH($B48&amp;$C48&amp;$D48,'FY22 QoS'!BV:BV,0),1),"")</f>
        <v/>
      </c>
      <c r="AD48" s="178" t="str">
        <f ca="1">IFERROR(INDEX(INDIRECT("'FY22 QoS'!"&amp;AD$1&amp;":"&amp;AD$1),MATCH($B48&amp;$C48&amp;$D48,'FY22 QoS'!BW:BW,0),1),"")</f>
        <v/>
      </c>
      <c r="AE48" s="178" t="str">
        <f ca="1">IFERROR(INDEX(INDIRECT("'FY22 QoS'!"&amp;AE$1&amp;":"&amp;AE$1),MATCH($B48&amp;$C48&amp;$D48,'FY22 QoS'!BX:BX,0),1),"")</f>
        <v/>
      </c>
      <c r="AF48" s="178" t="str">
        <f ca="1">IFERROR(INDEX(INDIRECT("'FY22 QoS'!"&amp;AF$1&amp;":"&amp;AF$1),MATCH($B48&amp;$C48&amp;$D48,'FY22 QoS'!BY:BY,0),1),"")</f>
        <v/>
      </c>
      <c r="AG48" s="178" t="str">
        <f ca="1">IFERROR(INDEX(INDIRECT("'FY22 QoS'!"&amp;AG$1&amp;":"&amp;AG$1),MATCH($B48&amp;$C48&amp;$D48,'FY22 QoS'!BZ:BZ,0),1),"")</f>
        <v/>
      </c>
      <c r="AH48" s="178" t="str">
        <f ca="1">IFERROR(INDEX(INDIRECT("'FY22 QoS'!"&amp;AH$1&amp;":"&amp;AH$1),MATCH($B48&amp;$C48&amp;$D48,'FY22 QoS'!CA:CA,0),1),"")</f>
        <v/>
      </c>
      <c r="AI48" s="178" t="str">
        <f ca="1">IFERROR(INDEX(INDIRECT("'FY22 QoS'!"&amp;AI$1&amp;":"&amp;AI$1),MATCH($B48&amp;$C48&amp;$D48,'FY22 QoS'!CB:CB,0),1),"")</f>
        <v/>
      </c>
      <c r="AJ48" s="178" t="str">
        <f ca="1">IFERROR(INDEX(INDIRECT("'FY22 QoS'!"&amp;AJ$1&amp;":"&amp;AJ$1),MATCH($B48&amp;$C48&amp;$D48,'FY22 QoS'!CC:CC,0),1),"")</f>
        <v/>
      </c>
      <c r="AL48" s="186" t="str">
        <f ca="1">IFERROR(INDEX(INDIRECT("'FY22 QoS'!"&amp;AL$1&amp;":"&amp;AL$1),MATCH($B48&amp;$C48&amp;$D48,'FY22 QoS'!BU:BU,0),1),"")</f>
        <v/>
      </c>
      <c r="AM48" s="186" t="str">
        <f ca="1">IFERROR(INDEX(INDIRECT("'FY22 QoS'!"&amp;AM$1&amp;":"&amp;AM$1),MATCH($B48&amp;$C48&amp;$D48,'FY22 QoS'!BV:BV,0),1),"")</f>
        <v/>
      </c>
      <c r="AN48" s="186" t="str">
        <f ca="1">IFERROR(INDEX(INDIRECT("'FY22 QoS'!"&amp;AN$1&amp;":"&amp;AN$1),MATCH($B48&amp;$C48&amp;$D48,'FY22 QoS'!BW:BW,0),1),"")</f>
        <v/>
      </c>
      <c r="AO48" s="186" t="str">
        <f ca="1">IFERROR(INDEX(INDIRECT("'FY22 QoS'!"&amp;AO$1&amp;":"&amp;AO$1),MATCH($B48&amp;$C48&amp;$D48,'FY22 QoS'!BX:BX,0),1),"")</f>
        <v/>
      </c>
      <c r="AP48" s="186" t="str">
        <f ca="1">IFERROR(INDEX(INDIRECT("'FY22 QoS'!"&amp;AP$1&amp;":"&amp;AP$1),MATCH($B48&amp;$C48&amp;$D48,'FY22 QoS'!BY:BY,0),1),"")</f>
        <v/>
      </c>
      <c r="AQ48" s="186" t="str">
        <f ca="1">IFERROR(INDEX(INDIRECT("'FY22 QoS'!"&amp;AQ$1&amp;":"&amp;AQ$1),MATCH($B48&amp;$C48&amp;$D48,'FY22 QoS'!BZ:BZ,0),1),"")</f>
        <v/>
      </c>
      <c r="AR48" s="186" t="str">
        <f ca="1">IFERROR(INDEX(INDIRECT("'FY22 QoS'!"&amp;AR$1&amp;":"&amp;AR$1),MATCH($B48&amp;$C48&amp;$D48,'FY22 QoS'!CA:CA,0),1),"")</f>
        <v/>
      </c>
      <c r="AS48" s="186" t="str">
        <f ca="1">IFERROR(INDEX(INDIRECT("'FY22 QoS'!"&amp;AS$1&amp;":"&amp;AS$1),MATCH($B48&amp;$C48&amp;$D48,'FY22 QoS'!CB:CB,0),1),"")</f>
        <v/>
      </c>
      <c r="AT48" s="186" t="str">
        <f ca="1">IFERROR(INDEX(INDIRECT("'FY22 QoS'!"&amp;AT$1&amp;":"&amp;AT$1),MATCH($B48&amp;$C48&amp;$D48,'FY22 QoS'!CC:CC,0),1),"")</f>
        <v/>
      </c>
    </row>
    <row r="49" spans="2:46" s="167" customFormat="1" outlineLevel="1" x14ac:dyDescent="0.25">
      <c r="B49" s="167" t="s">
        <v>27</v>
      </c>
      <c r="C49" s="167">
        <v>13</v>
      </c>
      <c r="D49" s="167" t="str">
        <f t="shared" si="11"/>
        <v>Corporate</v>
      </c>
      <c r="E49" s="167" t="str">
        <f>IFERROR(INDEX('FY22 QoS'!$BB:$BB,MATCH($B49&amp;$C49&amp;$D49,'FY22 QoS'!BR:BR,0),1),"")</f>
        <v/>
      </c>
      <c r="F49" s="167" t="str">
        <f>IFERROR(INDEX('FY22 QoS'!$BB:$BB,MATCH($B49&amp;$C49&amp;$D49,'FY22 QoS'!BS:BS,0),1),"")</f>
        <v/>
      </c>
      <c r="G49" s="181" t="str">
        <f>IFERROR(INDEX('FY22 QoS'!$BB:$BB,MATCH($B49&amp;$C49&amp;$D49,'FY22 QoS'!BT:BT,0),1),"")</f>
        <v/>
      </c>
      <c r="H49" s="181" t="str">
        <f>IFERROR(INDEX('FY22 QoS'!$BB:$BB,MATCH($B49&amp;$C49&amp;$D49,'FY22 QoS'!BU:BU,0),1),"")</f>
        <v/>
      </c>
      <c r="I49" s="181" t="str">
        <f>IFERROR(INDEX('FY22 QoS'!$BB:$BB,MATCH($B49&amp;$C49&amp;$D49,'FY22 QoS'!BV:BV,0),1),"")</f>
        <v/>
      </c>
      <c r="J49" s="181" t="str">
        <f>IFERROR(INDEX('FY22 QoS'!$BB:$BB,MATCH($B49&amp;$C49&amp;$D49,'FY22 QoS'!BW:BW,0),1),"")</f>
        <v/>
      </c>
      <c r="K49" s="181" t="str">
        <f>IFERROR(INDEX('FY22 QoS'!$BB:$BB,MATCH($B49&amp;$C49&amp;$D49,'FY22 QoS'!BX:BX,0),1),"")</f>
        <v/>
      </c>
      <c r="L49" s="181" t="str">
        <f>IFERROR(INDEX('FY22 QoS'!$BB:$BB,MATCH($B49&amp;$C49&amp;$D49,'FY22 QoS'!BY:BY,0),1),"")</f>
        <v/>
      </c>
      <c r="M49" s="181" t="str">
        <f>IFERROR(INDEX('FY22 QoS'!$BB:$BB,MATCH($B49&amp;$C49&amp;$D49,'FY22 QoS'!BZ:BZ,0),1),"")</f>
        <v/>
      </c>
      <c r="N49" s="181" t="str">
        <f>IFERROR(INDEX('FY22 QoS'!$BB:$BB,MATCH($B49&amp;$C49&amp;$D49,'FY22 QoS'!CA:CA,0),1),"")</f>
        <v/>
      </c>
      <c r="O49" s="181" t="str">
        <f>IFERROR(INDEX('FY22 QoS'!$BB:$BB,MATCH($B49&amp;$C49&amp;$D49,'FY22 QoS'!CB:CB,0),1),"")</f>
        <v/>
      </c>
      <c r="P49" s="181" t="str">
        <f>IFERROR(INDEX('FY22 QoS'!$BB:$BB,MATCH($B49&amp;$C49&amp;$D49,'FY22 QoS'!CC:CC,0),1),"")</f>
        <v/>
      </c>
      <c r="R49" s="178" t="str">
        <f ca="1">IFERROR(INDEX(INDIRECT("'FY22 QoS'!"&amp;R$1&amp;":"&amp;R$1),MATCH($B49&amp;$C49&amp;$D49,'FY22 QoS'!BU:BU,0),1),"")</f>
        <v/>
      </c>
      <c r="S49" s="178" t="str">
        <f ca="1">IFERROR(INDEX(INDIRECT("'FY22 QoS'!"&amp;S$1&amp;":"&amp;S$1),MATCH($B49&amp;$C49&amp;$D49,'FY22 QoS'!BV:BV,0),1),"")</f>
        <v/>
      </c>
      <c r="T49" s="178" t="str">
        <f ca="1">IFERROR(INDEX(INDIRECT("'FY22 QoS'!"&amp;T$1&amp;":"&amp;T$1),MATCH($B49&amp;$C49&amp;$D49,'FY22 QoS'!BW:BW,0),1),"")</f>
        <v/>
      </c>
      <c r="U49" s="178" t="str">
        <f ca="1">IFERROR(INDEX(INDIRECT("'FY22 QoS'!"&amp;U$1&amp;":"&amp;U$1),MATCH($B49&amp;$C49&amp;$D49,'FY22 QoS'!BX:BX,0),1),"")</f>
        <v/>
      </c>
      <c r="V49" s="178" t="str">
        <f ca="1">IFERROR(INDEX(INDIRECT("'FY22 QoS'!"&amp;V$1&amp;":"&amp;V$1),MATCH($B49&amp;$C49&amp;$D49,'FY22 QoS'!BY:BY,0),1),"")</f>
        <v/>
      </c>
      <c r="W49" s="178" t="str">
        <f ca="1">IFERROR(INDEX(INDIRECT("'FY22 QoS'!"&amp;W$1&amp;":"&amp;W$1),MATCH($B49&amp;$C49&amp;$D49,'FY22 QoS'!BZ:BZ,0),1),"")</f>
        <v/>
      </c>
      <c r="X49" s="178" t="str">
        <f ca="1">IFERROR(INDEX(INDIRECT("'FY22 QoS'!"&amp;X$1&amp;":"&amp;X$1),MATCH($B49&amp;$C49&amp;$D49,'FY22 QoS'!CA:CA,0),1),"")</f>
        <v/>
      </c>
      <c r="Y49" s="178" t="str">
        <f ca="1">IFERROR(INDEX(INDIRECT("'FY22 QoS'!"&amp;Y$1&amp;":"&amp;Y$1),MATCH($B49&amp;$C49&amp;$D49,'FY22 QoS'!CB:CB,0),1),"")</f>
        <v/>
      </c>
      <c r="Z49" s="178" t="str">
        <f ca="1">IFERROR(INDEX(INDIRECT("'FY22 QoS'!"&amp;Z$1&amp;":"&amp;Z$1),MATCH($B49&amp;$C49&amp;$D49,'FY22 QoS'!CC:CC,0),1),"")</f>
        <v/>
      </c>
      <c r="AB49" s="178" t="str">
        <f ca="1">IFERROR(INDEX(INDIRECT("'FY22 QoS'!"&amp;AB$1&amp;":"&amp;AB$1),MATCH($B49&amp;$C49&amp;$D49,'FY22 QoS'!BU:BU,0),1),"")</f>
        <v/>
      </c>
      <c r="AC49" s="178" t="str">
        <f ca="1">IFERROR(INDEX(INDIRECT("'FY22 QoS'!"&amp;AC$1&amp;":"&amp;AC$1),MATCH($B49&amp;$C49&amp;$D49,'FY22 QoS'!BV:BV,0),1),"")</f>
        <v/>
      </c>
      <c r="AD49" s="178" t="str">
        <f ca="1">IFERROR(INDEX(INDIRECT("'FY22 QoS'!"&amp;AD$1&amp;":"&amp;AD$1),MATCH($B49&amp;$C49&amp;$D49,'FY22 QoS'!BW:BW,0),1),"")</f>
        <v/>
      </c>
      <c r="AE49" s="178" t="str">
        <f ca="1">IFERROR(INDEX(INDIRECT("'FY22 QoS'!"&amp;AE$1&amp;":"&amp;AE$1),MATCH($B49&amp;$C49&amp;$D49,'FY22 QoS'!BX:BX,0),1),"")</f>
        <v/>
      </c>
      <c r="AF49" s="178" t="str">
        <f ca="1">IFERROR(INDEX(INDIRECT("'FY22 QoS'!"&amp;AF$1&amp;":"&amp;AF$1),MATCH($B49&amp;$C49&amp;$D49,'FY22 QoS'!BY:BY,0),1),"")</f>
        <v/>
      </c>
      <c r="AG49" s="178" t="str">
        <f ca="1">IFERROR(INDEX(INDIRECT("'FY22 QoS'!"&amp;AG$1&amp;":"&amp;AG$1),MATCH($B49&amp;$C49&amp;$D49,'FY22 QoS'!BZ:BZ,0),1),"")</f>
        <v/>
      </c>
      <c r="AH49" s="178" t="str">
        <f ca="1">IFERROR(INDEX(INDIRECT("'FY22 QoS'!"&amp;AH$1&amp;":"&amp;AH$1),MATCH($B49&amp;$C49&amp;$D49,'FY22 QoS'!CA:CA,0),1),"")</f>
        <v/>
      </c>
      <c r="AI49" s="178" t="str">
        <f ca="1">IFERROR(INDEX(INDIRECT("'FY22 QoS'!"&amp;AI$1&amp;":"&amp;AI$1),MATCH($B49&amp;$C49&amp;$D49,'FY22 QoS'!CB:CB,0),1),"")</f>
        <v/>
      </c>
      <c r="AJ49" s="178" t="str">
        <f ca="1">IFERROR(INDEX(INDIRECT("'FY22 QoS'!"&amp;AJ$1&amp;":"&amp;AJ$1),MATCH($B49&amp;$C49&amp;$D49,'FY22 QoS'!CC:CC,0),1),"")</f>
        <v/>
      </c>
      <c r="AL49" s="186" t="str">
        <f ca="1">IFERROR(INDEX(INDIRECT("'FY22 QoS'!"&amp;AL$1&amp;":"&amp;AL$1),MATCH($B49&amp;$C49&amp;$D49,'FY22 QoS'!BU:BU,0),1),"")</f>
        <v/>
      </c>
      <c r="AM49" s="186" t="str">
        <f ca="1">IFERROR(INDEX(INDIRECT("'FY22 QoS'!"&amp;AM$1&amp;":"&amp;AM$1),MATCH($B49&amp;$C49&amp;$D49,'FY22 QoS'!BV:BV,0),1),"")</f>
        <v/>
      </c>
      <c r="AN49" s="186" t="str">
        <f ca="1">IFERROR(INDEX(INDIRECT("'FY22 QoS'!"&amp;AN$1&amp;":"&amp;AN$1),MATCH($B49&amp;$C49&amp;$D49,'FY22 QoS'!BW:BW,0),1),"")</f>
        <v/>
      </c>
      <c r="AO49" s="186" t="str">
        <f ca="1">IFERROR(INDEX(INDIRECT("'FY22 QoS'!"&amp;AO$1&amp;":"&amp;AO$1),MATCH($B49&amp;$C49&amp;$D49,'FY22 QoS'!BX:BX,0),1),"")</f>
        <v/>
      </c>
      <c r="AP49" s="186" t="str">
        <f ca="1">IFERROR(INDEX(INDIRECT("'FY22 QoS'!"&amp;AP$1&amp;":"&amp;AP$1),MATCH($B49&amp;$C49&amp;$D49,'FY22 QoS'!BY:BY,0),1),"")</f>
        <v/>
      </c>
      <c r="AQ49" s="186" t="str">
        <f ca="1">IFERROR(INDEX(INDIRECT("'FY22 QoS'!"&amp;AQ$1&amp;":"&amp;AQ$1),MATCH($B49&amp;$C49&amp;$D49,'FY22 QoS'!BZ:BZ,0),1),"")</f>
        <v/>
      </c>
      <c r="AR49" s="186" t="str">
        <f ca="1">IFERROR(INDEX(INDIRECT("'FY22 QoS'!"&amp;AR$1&amp;":"&amp;AR$1),MATCH($B49&amp;$C49&amp;$D49,'FY22 QoS'!CA:CA,0),1),"")</f>
        <v/>
      </c>
      <c r="AS49" s="186" t="str">
        <f ca="1">IFERROR(INDEX(INDIRECT("'FY22 QoS'!"&amp;AS$1&amp;":"&amp;AS$1),MATCH($B49&amp;$C49&amp;$D49,'FY22 QoS'!CB:CB,0),1),"")</f>
        <v/>
      </c>
      <c r="AT49" s="186" t="str">
        <f ca="1">IFERROR(INDEX(INDIRECT("'FY22 QoS'!"&amp;AT$1&amp;":"&amp;AT$1),MATCH($B49&amp;$C49&amp;$D49,'FY22 QoS'!CC:CC,0),1),"")</f>
        <v/>
      </c>
    </row>
    <row r="50" spans="2:46" s="167" customFormat="1" outlineLevel="1" x14ac:dyDescent="0.25">
      <c r="B50" s="167" t="s">
        <v>27</v>
      </c>
      <c r="C50" s="167">
        <v>14</v>
      </c>
      <c r="D50" s="167" t="str">
        <f t="shared" si="11"/>
        <v>Corporate</v>
      </c>
      <c r="E50" s="167" t="str">
        <f>IFERROR(INDEX('FY22 QoS'!$BB:$BB,MATCH($B50&amp;$C50&amp;$D50,'FY22 QoS'!BR:BR,0),1),"")</f>
        <v/>
      </c>
      <c r="F50" s="167" t="str">
        <f>IFERROR(INDEX('FY22 QoS'!$BB:$BB,MATCH($B50&amp;$C50&amp;$D50,'FY22 QoS'!BS:BS,0),1),"")</f>
        <v/>
      </c>
      <c r="G50" s="181" t="str">
        <f>IFERROR(INDEX('FY22 QoS'!$BB:$BB,MATCH($B50&amp;$C50&amp;$D50,'FY22 QoS'!BT:BT,0),1),"")</f>
        <v/>
      </c>
      <c r="H50" s="181" t="str">
        <f>IFERROR(INDEX('FY22 QoS'!$BB:$BB,MATCH($B50&amp;$C50&amp;$D50,'FY22 QoS'!BU:BU,0),1),"")</f>
        <v/>
      </c>
      <c r="I50" s="181" t="str">
        <f>IFERROR(INDEX('FY22 QoS'!$BB:$BB,MATCH($B50&amp;$C50&amp;$D50,'FY22 QoS'!BV:BV,0),1),"")</f>
        <v/>
      </c>
      <c r="J50" s="181" t="str">
        <f>IFERROR(INDEX('FY22 QoS'!$BB:$BB,MATCH($B50&amp;$C50&amp;$D50,'FY22 QoS'!BW:BW,0),1),"")</f>
        <v/>
      </c>
      <c r="K50" s="181" t="str">
        <f>IFERROR(INDEX('FY22 QoS'!$BB:$BB,MATCH($B50&amp;$C50&amp;$D50,'FY22 QoS'!BX:BX,0),1),"")</f>
        <v/>
      </c>
      <c r="L50" s="181" t="str">
        <f>IFERROR(INDEX('FY22 QoS'!$BB:$BB,MATCH($B50&amp;$C50&amp;$D50,'FY22 QoS'!BY:BY,0),1),"")</f>
        <v/>
      </c>
      <c r="M50" s="181" t="str">
        <f>IFERROR(INDEX('FY22 QoS'!$BB:$BB,MATCH($B50&amp;$C50&amp;$D50,'FY22 QoS'!BZ:BZ,0),1),"")</f>
        <v/>
      </c>
      <c r="N50" s="181" t="str">
        <f>IFERROR(INDEX('FY22 QoS'!$BB:$BB,MATCH($B50&amp;$C50&amp;$D50,'FY22 QoS'!CA:CA,0),1),"")</f>
        <v/>
      </c>
      <c r="O50" s="181" t="str">
        <f>IFERROR(INDEX('FY22 QoS'!$BB:$BB,MATCH($B50&amp;$C50&amp;$D50,'FY22 QoS'!CB:CB,0),1),"")</f>
        <v/>
      </c>
      <c r="P50" s="181" t="str">
        <f>IFERROR(INDEX('FY22 QoS'!$BB:$BB,MATCH($B50&amp;$C50&amp;$D50,'FY22 QoS'!CC:CC,0),1),"")</f>
        <v/>
      </c>
      <c r="R50" s="178" t="str">
        <f ca="1">IFERROR(INDEX(INDIRECT("'FY22 QoS'!"&amp;R$1&amp;":"&amp;R$1),MATCH($B50&amp;$C50&amp;$D50,'FY22 QoS'!BU:BU,0),1),"")</f>
        <v/>
      </c>
      <c r="S50" s="178" t="str">
        <f ca="1">IFERROR(INDEX(INDIRECT("'FY22 QoS'!"&amp;S$1&amp;":"&amp;S$1),MATCH($B50&amp;$C50&amp;$D50,'FY22 QoS'!BV:BV,0),1),"")</f>
        <v/>
      </c>
      <c r="T50" s="178" t="str">
        <f ca="1">IFERROR(INDEX(INDIRECT("'FY22 QoS'!"&amp;T$1&amp;":"&amp;T$1),MATCH($B50&amp;$C50&amp;$D50,'FY22 QoS'!BW:BW,0),1),"")</f>
        <v/>
      </c>
      <c r="U50" s="178" t="str">
        <f ca="1">IFERROR(INDEX(INDIRECT("'FY22 QoS'!"&amp;U$1&amp;":"&amp;U$1),MATCH($B50&amp;$C50&amp;$D50,'FY22 QoS'!BX:BX,0),1),"")</f>
        <v/>
      </c>
      <c r="V50" s="178" t="str">
        <f ca="1">IFERROR(INDEX(INDIRECT("'FY22 QoS'!"&amp;V$1&amp;":"&amp;V$1),MATCH($B50&amp;$C50&amp;$D50,'FY22 QoS'!BY:BY,0),1),"")</f>
        <v/>
      </c>
      <c r="W50" s="178" t="str">
        <f ca="1">IFERROR(INDEX(INDIRECT("'FY22 QoS'!"&amp;W$1&amp;":"&amp;W$1),MATCH($B50&amp;$C50&amp;$D50,'FY22 QoS'!BZ:BZ,0),1),"")</f>
        <v/>
      </c>
      <c r="X50" s="178" t="str">
        <f ca="1">IFERROR(INDEX(INDIRECT("'FY22 QoS'!"&amp;X$1&amp;":"&amp;X$1),MATCH($B50&amp;$C50&amp;$D50,'FY22 QoS'!CA:CA,0),1),"")</f>
        <v/>
      </c>
      <c r="Y50" s="178" t="str">
        <f ca="1">IFERROR(INDEX(INDIRECT("'FY22 QoS'!"&amp;Y$1&amp;":"&amp;Y$1),MATCH($B50&amp;$C50&amp;$D50,'FY22 QoS'!CB:CB,0),1),"")</f>
        <v/>
      </c>
      <c r="Z50" s="178" t="str">
        <f ca="1">IFERROR(INDEX(INDIRECT("'FY22 QoS'!"&amp;Z$1&amp;":"&amp;Z$1),MATCH($B50&amp;$C50&amp;$D50,'FY22 QoS'!CC:CC,0),1),"")</f>
        <v/>
      </c>
      <c r="AB50" s="178" t="str">
        <f ca="1">IFERROR(INDEX(INDIRECT("'FY22 QoS'!"&amp;AB$1&amp;":"&amp;AB$1),MATCH($B50&amp;$C50&amp;$D50,'FY22 QoS'!BU:BU,0),1),"")</f>
        <v/>
      </c>
      <c r="AC50" s="178" t="str">
        <f ca="1">IFERROR(INDEX(INDIRECT("'FY22 QoS'!"&amp;AC$1&amp;":"&amp;AC$1),MATCH($B50&amp;$C50&amp;$D50,'FY22 QoS'!BV:BV,0),1),"")</f>
        <v/>
      </c>
      <c r="AD50" s="178" t="str">
        <f ca="1">IFERROR(INDEX(INDIRECT("'FY22 QoS'!"&amp;AD$1&amp;":"&amp;AD$1),MATCH($B50&amp;$C50&amp;$D50,'FY22 QoS'!BW:BW,0),1),"")</f>
        <v/>
      </c>
      <c r="AE50" s="178" t="str">
        <f ca="1">IFERROR(INDEX(INDIRECT("'FY22 QoS'!"&amp;AE$1&amp;":"&amp;AE$1),MATCH($B50&amp;$C50&amp;$D50,'FY22 QoS'!BX:BX,0),1),"")</f>
        <v/>
      </c>
      <c r="AF50" s="178" t="str">
        <f ca="1">IFERROR(INDEX(INDIRECT("'FY22 QoS'!"&amp;AF$1&amp;":"&amp;AF$1),MATCH($B50&amp;$C50&amp;$D50,'FY22 QoS'!BY:BY,0),1),"")</f>
        <v/>
      </c>
      <c r="AG50" s="178" t="str">
        <f ca="1">IFERROR(INDEX(INDIRECT("'FY22 QoS'!"&amp;AG$1&amp;":"&amp;AG$1),MATCH($B50&amp;$C50&amp;$D50,'FY22 QoS'!BZ:BZ,0),1),"")</f>
        <v/>
      </c>
      <c r="AH50" s="178" t="str">
        <f ca="1">IFERROR(INDEX(INDIRECT("'FY22 QoS'!"&amp;AH$1&amp;":"&amp;AH$1),MATCH($B50&amp;$C50&amp;$D50,'FY22 QoS'!CA:CA,0),1),"")</f>
        <v/>
      </c>
      <c r="AI50" s="178" t="str">
        <f ca="1">IFERROR(INDEX(INDIRECT("'FY22 QoS'!"&amp;AI$1&amp;":"&amp;AI$1),MATCH($B50&amp;$C50&amp;$D50,'FY22 QoS'!CB:CB,0),1),"")</f>
        <v/>
      </c>
      <c r="AJ50" s="178" t="str">
        <f ca="1">IFERROR(INDEX(INDIRECT("'FY22 QoS'!"&amp;AJ$1&amp;":"&amp;AJ$1),MATCH($B50&amp;$C50&amp;$D50,'FY22 QoS'!CC:CC,0),1),"")</f>
        <v/>
      </c>
      <c r="AL50" s="186" t="str">
        <f ca="1">IFERROR(INDEX(INDIRECT("'FY22 QoS'!"&amp;AL$1&amp;":"&amp;AL$1),MATCH($B50&amp;$C50&amp;$D50,'FY22 QoS'!BU:BU,0),1),"")</f>
        <v/>
      </c>
      <c r="AM50" s="186" t="str">
        <f ca="1">IFERROR(INDEX(INDIRECT("'FY22 QoS'!"&amp;AM$1&amp;":"&amp;AM$1),MATCH($B50&amp;$C50&amp;$D50,'FY22 QoS'!BV:BV,0),1),"")</f>
        <v/>
      </c>
      <c r="AN50" s="186" t="str">
        <f ca="1">IFERROR(INDEX(INDIRECT("'FY22 QoS'!"&amp;AN$1&amp;":"&amp;AN$1),MATCH($B50&amp;$C50&amp;$D50,'FY22 QoS'!BW:BW,0),1),"")</f>
        <v/>
      </c>
      <c r="AO50" s="186" t="str">
        <f ca="1">IFERROR(INDEX(INDIRECT("'FY22 QoS'!"&amp;AO$1&amp;":"&amp;AO$1),MATCH($B50&amp;$C50&amp;$D50,'FY22 QoS'!BX:BX,0),1),"")</f>
        <v/>
      </c>
      <c r="AP50" s="186" t="str">
        <f ca="1">IFERROR(INDEX(INDIRECT("'FY22 QoS'!"&amp;AP$1&amp;":"&amp;AP$1),MATCH($B50&amp;$C50&amp;$D50,'FY22 QoS'!BY:BY,0),1),"")</f>
        <v/>
      </c>
      <c r="AQ50" s="186" t="str">
        <f ca="1">IFERROR(INDEX(INDIRECT("'FY22 QoS'!"&amp;AQ$1&amp;":"&amp;AQ$1),MATCH($B50&amp;$C50&amp;$D50,'FY22 QoS'!BZ:BZ,0),1),"")</f>
        <v/>
      </c>
      <c r="AR50" s="186" t="str">
        <f ca="1">IFERROR(INDEX(INDIRECT("'FY22 QoS'!"&amp;AR$1&amp;":"&amp;AR$1),MATCH($B50&amp;$C50&amp;$D50,'FY22 QoS'!CA:CA,0),1),"")</f>
        <v/>
      </c>
      <c r="AS50" s="186" t="str">
        <f ca="1">IFERROR(INDEX(INDIRECT("'FY22 QoS'!"&amp;AS$1&amp;":"&amp;AS$1),MATCH($B50&amp;$C50&amp;$D50,'FY22 QoS'!CB:CB,0),1),"")</f>
        <v/>
      </c>
      <c r="AT50" s="186" t="str">
        <f ca="1">IFERROR(INDEX(INDIRECT("'FY22 QoS'!"&amp;AT$1&amp;":"&amp;AT$1),MATCH($B50&amp;$C50&amp;$D50,'FY22 QoS'!CC:CC,0),1),"")</f>
        <v/>
      </c>
    </row>
    <row r="51" spans="2:46" s="167" customFormat="1" x14ac:dyDescent="0.25">
      <c r="B51" s="182"/>
      <c r="C51" s="182"/>
      <c r="D51" s="182"/>
      <c r="E51" s="182"/>
      <c r="F51" s="182"/>
      <c r="G51" s="184"/>
      <c r="H51" s="184"/>
      <c r="I51" s="184"/>
      <c r="J51" s="184"/>
      <c r="K51" s="184"/>
      <c r="L51" s="184"/>
      <c r="M51" s="184"/>
      <c r="N51" s="184"/>
      <c r="O51" s="184"/>
      <c r="P51" s="184"/>
      <c r="R51" s="183"/>
      <c r="S51" s="183"/>
      <c r="T51" s="183"/>
      <c r="U51" s="183"/>
      <c r="V51" s="183"/>
      <c r="W51" s="183"/>
      <c r="X51" s="183"/>
      <c r="Y51" s="183"/>
      <c r="Z51" s="183"/>
      <c r="AB51" s="183"/>
      <c r="AC51" s="183"/>
      <c r="AD51" s="183"/>
      <c r="AE51" s="183"/>
      <c r="AF51" s="183"/>
      <c r="AG51" s="183"/>
      <c r="AH51" s="183"/>
      <c r="AI51" s="183"/>
      <c r="AJ51" s="183"/>
      <c r="AL51" s="187"/>
      <c r="AM51" s="187"/>
      <c r="AN51" s="187"/>
      <c r="AO51" s="187"/>
      <c r="AP51" s="187"/>
      <c r="AQ51" s="187"/>
      <c r="AR51" s="187"/>
      <c r="AS51" s="187"/>
      <c r="AT51" s="187"/>
    </row>
    <row r="52" spans="2:46" s="167" customFormat="1" x14ac:dyDescent="0.25">
      <c r="B52" s="181" t="s">
        <v>284</v>
      </c>
      <c r="C52" s="167">
        <v>1</v>
      </c>
      <c r="D52" s="167" t="str">
        <f>$B$3</f>
        <v>Corporate</v>
      </c>
      <c r="E52" s="167" t="str">
        <f>IFERROR(INDEX('FY22 QoS'!$BB:$BB,MATCH($B52&amp;$C52&amp;$D52,'FY22 QoS'!BR:BR,0),1),"")</f>
        <v/>
      </c>
      <c r="F52" s="167" t="str">
        <f>IFERROR(INDEX('FY22 QoS'!$BB:$BB,MATCH($B52&amp;$C52&amp;$D52,'FY22 QoS'!BS:BS,0),1),"")</f>
        <v/>
      </c>
      <c r="G52" s="181" t="str">
        <f>IFERROR(INDEX('FY22 QoS'!$BB:$BB,MATCH($B52&amp;$C52&amp;$D52,'FY22 QoS'!BT:BT,0),1),"")</f>
        <v/>
      </c>
      <c r="H52" s="181" t="str">
        <f>IFERROR(INDEX('FY22 QoS'!$BB:$BB,MATCH($B52&amp;$C52&amp;$D52,'FY22 QoS'!BU:BU,0),1),"")</f>
        <v/>
      </c>
      <c r="I52" s="181" t="str">
        <f>IFERROR(INDEX('FY22 QoS'!$BB:$BB,MATCH($B52&amp;$C52&amp;$D52,'FY22 QoS'!BV:BV,0),1),"")</f>
        <v>Future Hire</v>
      </c>
      <c r="J52" s="181" t="str">
        <f>IFERROR(INDEX('FY22 QoS'!$BB:$BB,MATCH($B52&amp;$C52&amp;$D52,'FY22 QoS'!BW:BW,0),1),"")</f>
        <v>Future Hire</v>
      </c>
      <c r="K52" s="181" t="str">
        <f>IFERROR(INDEX('FY22 QoS'!$BB:$BB,MATCH($B52&amp;$C52&amp;$D52,'FY22 QoS'!BX:BX,0),1),"")</f>
        <v>Future Hire</v>
      </c>
      <c r="L52" s="181" t="str">
        <f>IFERROR(INDEX('FY22 QoS'!$BB:$BB,MATCH($B52&amp;$C52&amp;$D52,'FY22 QoS'!BY:BY,0),1),"")</f>
        <v>Future Hire</v>
      </c>
      <c r="M52" s="181" t="str">
        <f>IFERROR(INDEX('FY22 QoS'!$BB:$BB,MATCH($B52&amp;$C52&amp;$D52,'FY22 QoS'!BZ:BZ,0),1),"")</f>
        <v>Future Hire</v>
      </c>
      <c r="N52" s="181" t="str">
        <f>IFERROR(INDEX('FY22 QoS'!$BB:$BB,MATCH($B52&amp;$C52&amp;$D52,'FY22 QoS'!CA:CA,0),1),"")</f>
        <v>Future Hire</v>
      </c>
      <c r="O52" s="181" t="str">
        <f>IFERROR(INDEX('FY22 QoS'!$BB:$BB,MATCH($B52&amp;$C52&amp;$D52,'FY22 QoS'!CB:CB,0),1),"")</f>
        <v>Future Hire</v>
      </c>
      <c r="P52" s="181" t="str">
        <f>IFERROR(INDEX('FY22 QoS'!$BB:$BB,MATCH($B52&amp;$C52&amp;$D52,'FY22 QoS'!CC:CC,0),1),"")</f>
        <v>Future Hire</v>
      </c>
      <c r="R52" s="178" t="str">
        <f ca="1">IFERROR(INDEX(INDIRECT("'FY22 QoS'!"&amp;R$1&amp;":"&amp;R$1),MATCH($B52&amp;$C52&amp;$D52,'FY22 QoS'!BU:BU,0),1),"")</f>
        <v/>
      </c>
      <c r="S52" s="178">
        <f ca="1">IFERROR(INDEX(INDIRECT("'FY22 QoS'!"&amp;S$1&amp;":"&amp;S$1),MATCH($B52&amp;$C52&amp;$D52,'FY22 QoS'!BV:BV,0),1),"")</f>
        <v>1</v>
      </c>
      <c r="T52" s="178">
        <f ca="1">IFERROR(INDEX(INDIRECT("'FY22 QoS'!"&amp;T$1&amp;":"&amp;T$1),MATCH($B52&amp;$C52&amp;$D52,'FY22 QoS'!BW:BW,0),1),"")</f>
        <v>1</v>
      </c>
      <c r="U52" s="178">
        <f ca="1">IFERROR(INDEX(INDIRECT("'FY22 QoS'!"&amp;U$1&amp;":"&amp;U$1),MATCH($B52&amp;$C52&amp;$D52,'FY22 QoS'!BX:BX,0),1),"")</f>
        <v>1</v>
      </c>
      <c r="V52" s="178">
        <f ca="1">IFERROR(INDEX(INDIRECT("'FY22 QoS'!"&amp;V$1&amp;":"&amp;V$1),MATCH($B52&amp;$C52&amp;$D52,'FY22 QoS'!BY:BY,0),1),"")</f>
        <v>1</v>
      </c>
      <c r="W52" s="178">
        <f ca="1">IFERROR(INDEX(INDIRECT("'FY22 QoS'!"&amp;W$1&amp;":"&amp;W$1),MATCH($B52&amp;$C52&amp;$D52,'FY22 QoS'!BZ:BZ,0),1),"")</f>
        <v>1</v>
      </c>
      <c r="X52" s="178">
        <f ca="1">IFERROR(INDEX(INDIRECT("'FY22 QoS'!"&amp;X$1&amp;":"&amp;X$1),MATCH($B52&amp;$C52&amp;$D52,'FY22 QoS'!CA:CA,0),1),"")</f>
        <v>1</v>
      </c>
      <c r="Y52" s="178">
        <f ca="1">IFERROR(INDEX(INDIRECT("'FY22 QoS'!"&amp;Y$1&amp;":"&amp;Y$1),MATCH($B52&amp;$C52&amp;$D52,'FY22 QoS'!CB:CB,0),1),"")</f>
        <v>1</v>
      </c>
      <c r="Z52" s="178">
        <f ca="1">IFERROR(INDEX(INDIRECT("'FY22 QoS'!"&amp;Z$1&amp;":"&amp;Z$1),MATCH($B52&amp;$C52&amp;$D52,'FY22 QoS'!CC:CC,0),1),"")</f>
        <v>1</v>
      </c>
      <c r="AB52" s="178" t="str">
        <f ca="1">IFERROR(INDEX(INDIRECT("'FY22 QoS'!"&amp;AB$1&amp;":"&amp;AB$1),MATCH($B52&amp;$C52&amp;$D52,'FY22 QoS'!BU:BU,0),1),"")</f>
        <v/>
      </c>
      <c r="AC52" s="178">
        <f ca="1">IFERROR(INDEX(INDIRECT("'FY22 QoS'!"&amp;AC$1&amp;":"&amp;AC$1),MATCH($B52&amp;$C52&amp;$D52,'FY22 QoS'!BV:BV,0),1),"")</f>
        <v>0</v>
      </c>
      <c r="AD52" s="178">
        <f ca="1">IFERROR(INDEX(INDIRECT("'FY22 QoS'!"&amp;AD$1&amp;":"&amp;AD$1),MATCH($B52&amp;$C52&amp;$D52,'FY22 QoS'!BW:BW,0),1),"")</f>
        <v>0</v>
      </c>
      <c r="AE52" s="178">
        <f ca="1">IFERROR(INDEX(INDIRECT("'FY22 QoS'!"&amp;AE$1&amp;":"&amp;AE$1),MATCH($B52&amp;$C52&amp;$D52,'FY22 QoS'!BX:BX,0),1),"")</f>
        <v>0.25</v>
      </c>
      <c r="AF52" s="178">
        <f ca="1">IFERROR(INDEX(INDIRECT("'FY22 QoS'!"&amp;AF$1&amp;":"&amp;AF$1),MATCH($B52&amp;$C52&amp;$D52,'FY22 QoS'!BY:BY,0),1),"")</f>
        <v>0.5</v>
      </c>
      <c r="AG52" s="178">
        <f ca="1">IFERROR(INDEX(INDIRECT("'FY22 QoS'!"&amp;AG$1&amp;":"&amp;AG$1),MATCH($B52&amp;$C52&amp;$D52,'FY22 QoS'!BZ:BZ,0),1),"")</f>
        <v>0.75</v>
      </c>
      <c r="AH52" s="178">
        <f ca="1">IFERROR(INDEX(INDIRECT("'FY22 QoS'!"&amp;AH$1&amp;":"&amp;AH$1),MATCH($B52&amp;$C52&amp;$D52,'FY22 QoS'!CA:CA,0),1),"")</f>
        <v>1</v>
      </c>
      <c r="AI52" s="178">
        <f ca="1">IFERROR(INDEX(INDIRECT("'FY22 QoS'!"&amp;AI$1&amp;":"&amp;AI$1),MATCH($B52&amp;$C52&amp;$D52,'FY22 QoS'!CB:CB,0),1),"")</f>
        <v>1</v>
      </c>
      <c r="AJ52" s="178">
        <f ca="1">IFERROR(INDEX(INDIRECT("'FY22 QoS'!"&amp;AJ$1&amp;":"&amp;AJ$1),MATCH($B52&amp;$C52&amp;$D52,'FY22 QoS'!CC:CC,0),1),"")</f>
        <v>1</v>
      </c>
      <c r="AL52" s="186" t="str">
        <f ca="1">IFERROR(INDEX(INDIRECT("'FY22 QoS'!"&amp;AL$1&amp;":"&amp;AL$1),MATCH($B52&amp;$C52&amp;$D52,'FY22 QoS'!BU:BU,0),1),"")</f>
        <v/>
      </c>
      <c r="AM52" s="186">
        <f ca="1">IFERROR(INDEX(INDIRECT("'FY22 QoS'!"&amp;AM$1&amp;":"&amp;AM$1),MATCH($B52&amp;$C52&amp;$D52,'FY22 QoS'!BV:BV,0),1),"")</f>
        <v>0</v>
      </c>
      <c r="AN52" s="186">
        <f ca="1">IFERROR(INDEX(INDIRECT("'FY22 QoS'!"&amp;AN$1&amp;":"&amp;AN$1),MATCH($B52&amp;$C52&amp;$D52,'FY22 QoS'!BW:BW,0),1),"")</f>
        <v>0</v>
      </c>
      <c r="AO52" s="186">
        <f ca="1">IFERROR(INDEX(INDIRECT("'FY22 QoS'!"&amp;AO$1&amp;":"&amp;AO$1),MATCH($B52&amp;$C52&amp;$D52,'FY22 QoS'!BX:BX,0),1),"")</f>
        <v>11458.333333333334</v>
      </c>
      <c r="AP52" s="186">
        <f ca="1">IFERROR(INDEX(INDIRECT("'FY22 QoS'!"&amp;AP$1&amp;":"&amp;AP$1),MATCH($B52&amp;$C52&amp;$D52,'FY22 QoS'!BY:BY,0),1),"")</f>
        <v>22916.666666666668</v>
      </c>
      <c r="AQ52" s="186">
        <f ca="1">IFERROR(INDEX(INDIRECT("'FY22 QoS'!"&amp;AQ$1&amp;":"&amp;AQ$1),MATCH($B52&amp;$C52&amp;$D52,'FY22 QoS'!BZ:BZ,0),1),"")</f>
        <v>34375</v>
      </c>
      <c r="AR52" s="186">
        <f ca="1">IFERROR(INDEX(INDIRECT("'FY22 QoS'!"&amp;AR$1&amp;":"&amp;AR$1),MATCH($B52&amp;$C52&amp;$D52,'FY22 QoS'!CA:CA,0),1),"")</f>
        <v>45833.333333333336</v>
      </c>
      <c r="AS52" s="186">
        <f ca="1">IFERROR(INDEX(INDIRECT("'FY22 QoS'!"&amp;AS$1&amp;":"&amp;AS$1),MATCH($B52&amp;$C52&amp;$D52,'FY22 QoS'!CB:CB,0),1),"")</f>
        <v>45833.333333333336</v>
      </c>
      <c r="AT52" s="186">
        <f ca="1">IFERROR(INDEX(INDIRECT("'FY22 QoS'!"&amp;AT$1&amp;":"&amp;AT$1),MATCH($B52&amp;$C52&amp;$D52,'FY22 QoS'!CC:CC,0),1),"")</f>
        <v>45833.333333333336</v>
      </c>
    </row>
    <row r="53" spans="2:46" s="167" customFormat="1" x14ac:dyDescent="0.25">
      <c r="B53" s="181" t="s">
        <v>284</v>
      </c>
      <c r="C53" s="167">
        <v>2</v>
      </c>
      <c r="D53" s="167" t="str">
        <f t="shared" ref="D53:D65" si="12">$B$3</f>
        <v>Corporate</v>
      </c>
      <c r="E53" s="167" t="str">
        <f>IFERROR(INDEX('FY22 QoS'!$BB:$BB,MATCH($B53&amp;$C53&amp;$D53,'FY22 QoS'!BR:BR,0),1),"")</f>
        <v/>
      </c>
      <c r="F53" s="167" t="str">
        <f>IFERROR(INDEX('FY22 QoS'!$BB:$BB,MATCH($B53&amp;$C53&amp;$D53,'FY22 QoS'!BS:BS,0),1),"")</f>
        <v/>
      </c>
      <c r="G53" s="181" t="str">
        <f>IFERROR(INDEX('FY22 QoS'!$BB:$BB,MATCH($B53&amp;$C53&amp;$D53,'FY22 QoS'!BT:BT,0),1),"")</f>
        <v/>
      </c>
      <c r="H53" s="181" t="str">
        <f>IFERROR(INDEX('FY22 QoS'!$BB:$BB,MATCH($B53&amp;$C53&amp;$D53,'FY22 QoS'!BU:BU,0),1),"")</f>
        <v/>
      </c>
      <c r="I53" s="181" t="str">
        <f>IFERROR(INDEX('FY22 QoS'!$BB:$BB,MATCH($B53&amp;$C53&amp;$D53,'FY22 QoS'!BV:BV,0),1),"")</f>
        <v/>
      </c>
      <c r="J53" s="181" t="str">
        <f>IFERROR(INDEX('FY22 QoS'!$BB:$BB,MATCH($B53&amp;$C53&amp;$D53,'FY22 QoS'!BW:BW,0),1),"")</f>
        <v>Future Hire</v>
      </c>
      <c r="K53" s="181" t="str">
        <f>IFERROR(INDEX('FY22 QoS'!$BB:$BB,MATCH($B53&amp;$C53&amp;$D53,'FY22 QoS'!BX:BX,0),1),"")</f>
        <v>Future Hire</v>
      </c>
      <c r="L53" s="181" t="str">
        <f>IFERROR(INDEX('FY22 QoS'!$BB:$BB,MATCH($B53&amp;$C53&amp;$D53,'FY22 QoS'!BY:BY,0),1),"")</f>
        <v>Future Hire</v>
      </c>
      <c r="M53" s="181" t="str">
        <f>IFERROR(INDEX('FY22 QoS'!$BB:$BB,MATCH($B53&amp;$C53&amp;$D53,'FY22 QoS'!BZ:BZ,0),1),"")</f>
        <v>Future Hire</v>
      </c>
      <c r="N53" s="181" t="str">
        <f>IFERROR(INDEX('FY22 QoS'!$BB:$BB,MATCH($B53&amp;$C53&amp;$D53,'FY22 QoS'!CA:CA,0),1),"")</f>
        <v>Future Hire</v>
      </c>
      <c r="O53" s="181" t="str">
        <f>IFERROR(INDEX('FY22 QoS'!$BB:$BB,MATCH($B53&amp;$C53&amp;$D53,'FY22 QoS'!CB:CB,0),1),"")</f>
        <v>Future Hire</v>
      </c>
      <c r="P53" s="181" t="str">
        <f>IFERROR(INDEX('FY22 QoS'!$BB:$BB,MATCH($B53&amp;$C53&amp;$D53,'FY22 QoS'!CC:CC,0),1),"")</f>
        <v>Future Hire</v>
      </c>
      <c r="R53" s="178" t="str">
        <f ca="1">IFERROR(INDEX(INDIRECT("'FY22 QoS'!"&amp;R$1&amp;":"&amp;R$1),MATCH($B53&amp;$C53&amp;$D53,'FY22 QoS'!BU:BU,0),1),"")</f>
        <v/>
      </c>
      <c r="S53" s="178" t="str">
        <f ca="1">IFERROR(INDEX(INDIRECT("'FY22 QoS'!"&amp;S$1&amp;":"&amp;S$1),MATCH($B53&amp;$C53&amp;$D53,'FY22 QoS'!BV:BV,0),1),"")</f>
        <v/>
      </c>
      <c r="T53" s="178">
        <f ca="1">IFERROR(INDEX(INDIRECT("'FY22 QoS'!"&amp;T$1&amp;":"&amp;T$1),MATCH($B53&amp;$C53&amp;$D53,'FY22 QoS'!BW:BW,0),1),"")</f>
        <v>1</v>
      </c>
      <c r="U53" s="178">
        <f ca="1">IFERROR(INDEX(INDIRECT("'FY22 QoS'!"&amp;U$1&amp;":"&amp;U$1),MATCH($B53&amp;$C53&amp;$D53,'FY22 QoS'!BX:BX,0),1),"")</f>
        <v>1</v>
      </c>
      <c r="V53" s="178">
        <f ca="1">IFERROR(INDEX(INDIRECT("'FY22 QoS'!"&amp;V$1&amp;":"&amp;V$1),MATCH($B53&amp;$C53&amp;$D53,'FY22 QoS'!BY:BY,0),1),"")</f>
        <v>1</v>
      </c>
      <c r="W53" s="178">
        <f ca="1">IFERROR(INDEX(INDIRECT("'FY22 QoS'!"&amp;W$1&amp;":"&amp;W$1),MATCH($B53&amp;$C53&amp;$D53,'FY22 QoS'!BZ:BZ,0),1),"")</f>
        <v>1</v>
      </c>
      <c r="X53" s="178">
        <f ca="1">IFERROR(INDEX(INDIRECT("'FY22 QoS'!"&amp;X$1&amp;":"&amp;X$1),MATCH($B53&amp;$C53&amp;$D53,'FY22 QoS'!CA:CA,0),1),"")</f>
        <v>1</v>
      </c>
      <c r="Y53" s="178">
        <f ca="1">IFERROR(INDEX(INDIRECT("'FY22 QoS'!"&amp;Y$1&amp;":"&amp;Y$1),MATCH($B53&amp;$C53&amp;$D53,'FY22 QoS'!CB:CB,0),1),"")</f>
        <v>1</v>
      </c>
      <c r="Z53" s="178">
        <f ca="1">IFERROR(INDEX(INDIRECT("'FY22 QoS'!"&amp;Z$1&amp;":"&amp;Z$1),MATCH($B53&amp;$C53&amp;$D53,'FY22 QoS'!CC:CC,0),1),"")</f>
        <v>1</v>
      </c>
      <c r="AB53" s="178" t="str">
        <f ca="1">IFERROR(INDEX(INDIRECT("'FY22 QoS'!"&amp;AB$1&amp;":"&amp;AB$1),MATCH($B53&amp;$C53&amp;$D53,'FY22 QoS'!BU:BU,0),1),"")</f>
        <v/>
      </c>
      <c r="AC53" s="178" t="str">
        <f ca="1">IFERROR(INDEX(INDIRECT("'FY22 QoS'!"&amp;AC$1&amp;":"&amp;AC$1),MATCH($B53&amp;$C53&amp;$D53,'FY22 QoS'!BV:BV,0),1),"")</f>
        <v/>
      </c>
      <c r="AD53" s="178">
        <f ca="1">IFERROR(INDEX(INDIRECT("'FY22 QoS'!"&amp;AD$1&amp;":"&amp;AD$1),MATCH($B53&amp;$C53&amp;$D53,'FY22 QoS'!BW:BW,0),1),"")</f>
        <v>0</v>
      </c>
      <c r="AE53" s="178">
        <f ca="1">IFERROR(INDEX(INDIRECT("'FY22 QoS'!"&amp;AE$1&amp;":"&amp;AE$1),MATCH($B53&amp;$C53&amp;$D53,'FY22 QoS'!BX:BX,0),1),"")</f>
        <v>0.25</v>
      </c>
      <c r="AF53" s="178">
        <f ca="1">IFERROR(INDEX(INDIRECT("'FY22 QoS'!"&amp;AF$1&amp;":"&amp;AF$1),MATCH($B53&amp;$C53&amp;$D53,'FY22 QoS'!BY:BY,0),1),"")</f>
        <v>0</v>
      </c>
      <c r="AG53" s="178">
        <f ca="1">IFERROR(INDEX(INDIRECT("'FY22 QoS'!"&amp;AG$1&amp;":"&amp;AG$1),MATCH($B53&amp;$C53&amp;$D53,'FY22 QoS'!BZ:BZ,0),1),"")</f>
        <v>0.25</v>
      </c>
      <c r="AH53" s="178">
        <f ca="1">IFERROR(INDEX(INDIRECT("'FY22 QoS'!"&amp;AH$1&amp;":"&amp;AH$1),MATCH($B53&amp;$C53&amp;$D53,'FY22 QoS'!CA:CA,0),1),"")</f>
        <v>0.5</v>
      </c>
      <c r="AI53" s="178">
        <f ca="1">IFERROR(INDEX(INDIRECT("'FY22 QoS'!"&amp;AI$1&amp;":"&amp;AI$1),MATCH($B53&amp;$C53&amp;$D53,'FY22 QoS'!CB:CB,0),1),"")</f>
        <v>0.75</v>
      </c>
      <c r="AJ53" s="178">
        <f ca="1">IFERROR(INDEX(INDIRECT("'FY22 QoS'!"&amp;AJ$1&amp;":"&amp;AJ$1),MATCH($B53&amp;$C53&amp;$D53,'FY22 QoS'!CC:CC,0),1),"")</f>
        <v>1</v>
      </c>
      <c r="AL53" s="186" t="str">
        <f ca="1">IFERROR(INDEX(INDIRECT("'FY22 QoS'!"&amp;AL$1&amp;":"&amp;AL$1),MATCH($B53&amp;$C53&amp;$D53,'FY22 QoS'!BU:BU,0),1),"")</f>
        <v/>
      </c>
      <c r="AM53" s="186" t="str">
        <f ca="1">IFERROR(INDEX(INDIRECT("'FY22 QoS'!"&amp;AM$1&amp;":"&amp;AM$1),MATCH($B53&amp;$C53&amp;$D53,'FY22 QoS'!BV:BV,0),1),"")</f>
        <v/>
      </c>
      <c r="AN53" s="186">
        <f ca="1">IFERROR(INDEX(INDIRECT("'FY22 QoS'!"&amp;AN$1&amp;":"&amp;AN$1),MATCH($B53&amp;$C53&amp;$D53,'FY22 QoS'!BW:BW,0),1),"")</f>
        <v>0</v>
      </c>
      <c r="AO53" s="186">
        <f ca="1">IFERROR(INDEX(INDIRECT("'FY22 QoS'!"&amp;AO$1&amp;":"&amp;AO$1),MATCH($B53&amp;$C53&amp;$D53,'FY22 QoS'!BX:BX,0),1),"")</f>
        <v>13541.666666666666</v>
      </c>
      <c r="AP53" s="186">
        <f ca="1">IFERROR(INDEX(INDIRECT("'FY22 QoS'!"&amp;AP$1&amp;":"&amp;AP$1),MATCH($B53&amp;$C53&amp;$D53,'FY22 QoS'!BY:BY,0),1),"")</f>
        <v>0</v>
      </c>
      <c r="AQ53" s="186">
        <f ca="1">IFERROR(INDEX(INDIRECT("'FY22 QoS'!"&amp;AQ$1&amp;":"&amp;AQ$1),MATCH($B53&amp;$C53&amp;$D53,'FY22 QoS'!BZ:BZ,0),1),"")</f>
        <v>11458.333333333334</v>
      </c>
      <c r="AR53" s="186">
        <f ca="1">IFERROR(INDEX(INDIRECT("'FY22 QoS'!"&amp;AR$1&amp;":"&amp;AR$1),MATCH($B53&amp;$C53&amp;$D53,'FY22 QoS'!CA:CA,0),1),"")</f>
        <v>22916.666666666668</v>
      </c>
      <c r="AS53" s="186">
        <f ca="1">IFERROR(INDEX(INDIRECT("'FY22 QoS'!"&amp;AS$1&amp;":"&amp;AS$1),MATCH($B53&amp;$C53&amp;$D53,'FY22 QoS'!CB:CB,0),1),"")</f>
        <v>34375</v>
      </c>
      <c r="AT53" s="186">
        <f ca="1">IFERROR(INDEX(INDIRECT("'FY22 QoS'!"&amp;AT$1&amp;":"&amp;AT$1),MATCH($B53&amp;$C53&amp;$D53,'FY22 QoS'!CC:CC,0),1),"")</f>
        <v>45833.333333333336</v>
      </c>
    </row>
    <row r="54" spans="2:46" s="167" customFormat="1" x14ac:dyDescent="0.25">
      <c r="B54" s="181" t="s">
        <v>284</v>
      </c>
      <c r="C54" s="167">
        <v>3</v>
      </c>
      <c r="D54" s="167" t="str">
        <f t="shared" si="12"/>
        <v>Corporate</v>
      </c>
      <c r="E54" s="167" t="str">
        <f>IFERROR(INDEX('FY22 QoS'!$BB:$BB,MATCH($B54&amp;$C54&amp;$D54,'FY22 QoS'!BR:BR,0),1),"")</f>
        <v/>
      </c>
      <c r="F54" s="167" t="str">
        <f>IFERROR(INDEX('FY22 QoS'!$BB:$BB,MATCH($B54&amp;$C54&amp;$D54,'FY22 QoS'!BS:BS,0),1),"")</f>
        <v/>
      </c>
      <c r="G54" s="181" t="str">
        <f>IFERROR(INDEX('FY22 QoS'!$BB:$BB,MATCH($B54&amp;$C54&amp;$D54,'FY22 QoS'!BT:BT,0),1),"")</f>
        <v/>
      </c>
      <c r="H54" s="181" t="str">
        <f>IFERROR(INDEX('FY22 QoS'!$BB:$BB,MATCH($B54&amp;$C54&amp;$D54,'FY22 QoS'!BU:BU,0),1),"")</f>
        <v/>
      </c>
      <c r="I54" s="181" t="str">
        <f>IFERROR(INDEX('FY22 QoS'!$BB:$BB,MATCH($B54&amp;$C54&amp;$D54,'FY22 QoS'!BV:BV,0),1),"")</f>
        <v/>
      </c>
      <c r="J54" s="181" t="str">
        <f>IFERROR(INDEX('FY22 QoS'!$BB:$BB,MATCH($B54&amp;$C54&amp;$D54,'FY22 QoS'!BW:BW,0),1),"")</f>
        <v>Future Hire</v>
      </c>
      <c r="K54" s="181" t="str">
        <f>IFERROR(INDEX('FY22 QoS'!$BB:$BB,MATCH($B54&amp;$C54&amp;$D54,'FY22 QoS'!BX:BX,0),1),"")</f>
        <v>Future Hire</v>
      </c>
      <c r="L54" s="181" t="str">
        <f>IFERROR(INDEX('FY22 QoS'!$BB:$BB,MATCH($B54&amp;$C54&amp;$D54,'FY22 QoS'!BY:BY,0),1),"")</f>
        <v>Future Hire</v>
      </c>
      <c r="M54" s="181" t="str">
        <f>IFERROR(INDEX('FY22 QoS'!$BB:$BB,MATCH($B54&amp;$C54&amp;$D54,'FY22 QoS'!BZ:BZ,0),1),"")</f>
        <v>Future Hire</v>
      </c>
      <c r="N54" s="181" t="str">
        <f>IFERROR(INDEX('FY22 QoS'!$BB:$BB,MATCH($B54&amp;$C54&amp;$D54,'FY22 QoS'!CA:CA,0),1),"")</f>
        <v>Future Hire</v>
      </c>
      <c r="O54" s="181" t="str">
        <f>IFERROR(INDEX('FY22 QoS'!$BB:$BB,MATCH($B54&amp;$C54&amp;$D54,'FY22 QoS'!CB:CB,0),1),"")</f>
        <v>Future Hire</v>
      </c>
      <c r="P54" s="181" t="str">
        <f>IFERROR(INDEX('FY22 QoS'!$BB:$BB,MATCH($B54&amp;$C54&amp;$D54,'FY22 QoS'!CC:CC,0),1),"")</f>
        <v>Future Hire</v>
      </c>
      <c r="R54" s="178" t="str">
        <f ca="1">IFERROR(INDEX(INDIRECT("'FY22 QoS'!"&amp;R$1&amp;":"&amp;R$1),MATCH($B54&amp;$C54&amp;$D54,'FY22 QoS'!BU:BU,0),1),"")</f>
        <v/>
      </c>
      <c r="S54" s="178" t="str">
        <f ca="1">IFERROR(INDEX(INDIRECT("'FY22 QoS'!"&amp;S$1&amp;":"&amp;S$1),MATCH($B54&amp;$C54&amp;$D54,'FY22 QoS'!BV:BV,0),1),"")</f>
        <v/>
      </c>
      <c r="T54" s="178">
        <f ca="1">IFERROR(INDEX(INDIRECT("'FY22 QoS'!"&amp;T$1&amp;":"&amp;T$1),MATCH($B54&amp;$C54&amp;$D54,'FY22 QoS'!BW:BW,0),1),"")</f>
        <v>1</v>
      </c>
      <c r="U54" s="178">
        <f ca="1">IFERROR(INDEX(INDIRECT("'FY22 QoS'!"&amp;U$1&amp;":"&amp;U$1),MATCH($B54&amp;$C54&amp;$D54,'FY22 QoS'!BX:BX,0),1),"")</f>
        <v>1</v>
      </c>
      <c r="V54" s="178">
        <f ca="1">IFERROR(INDEX(INDIRECT("'FY22 QoS'!"&amp;V$1&amp;":"&amp;V$1),MATCH($B54&amp;$C54&amp;$D54,'FY22 QoS'!BY:BY,0),1),"")</f>
        <v>1</v>
      </c>
      <c r="W54" s="178">
        <f ca="1">IFERROR(INDEX(INDIRECT("'FY22 QoS'!"&amp;W$1&amp;":"&amp;W$1),MATCH($B54&amp;$C54&amp;$D54,'FY22 QoS'!BZ:BZ,0),1),"")</f>
        <v>1</v>
      </c>
      <c r="X54" s="178">
        <f ca="1">IFERROR(INDEX(INDIRECT("'FY22 QoS'!"&amp;X$1&amp;":"&amp;X$1),MATCH($B54&amp;$C54&amp;$D54,'FY22 QoS'!CA:CA,0),1),"")</f>
        <v>1</v>
      </c>
      <c r="Y54" s="178">
        <f ca="1">IFERROR(INDEX(INDIRECT("'FY22 QoS'!"&amp;Y$1&amp;":"&amp;Y$1),MATCH($B54&amp;$C54&amp;$D54,'FY22 QoS'!CB:CB,0),1),"")</f>
        <v>1</v>
      </c>
      <c r="Z54" s="178">
        <f ca="1">IFERROR(INDEX(INDIRECT("'FY22 QoS'!"&amp;Z$1&amp;":"&amp;Z$1),MATCH($B54&amp;$C54&amp;$D54,'FY22 QoS'!CC:CC,0),1),"")</f>
        <v>1</v>
      </c>
      <c r="AB54" s="178" t="str">
        <f ca="1">IFERROR(INDEX(INDIRECT("'FY22 QoS'!"&amp;AB$1&amp;":"&amp;AB$1),MATCH($B54&amp;$C54&amp;$D54,'FY22 QoS'!BU:BU,0),1),"")</f>
        <v/>
      </c>
      <c r="AC54" s="178" t="str">
        <f ca="1">IFERROR(INDEX(INDIRECT("'FY22 QoS'!"&amp;AC$1&amp;":"&amp;AC$1),MATCH($B54&amp;$C54&amp;$D54,'FY22 QoS'!BV:BV,0),1),"")</f>
        <v/>
      </c>
      <c r="AD54" s="178">
        <f ca="1">IFERROR(INDEX(INDIRECT("'FY22 QoS'!"&amp;AD$1&amp;":"&amp;AD$1),MATCH($B54&amp;$C54&amp;$D54,'FY22 QoS'!BW:BW,0),1),"")</f>
        <v>0</v>
      </c>
      <c r="AE54" s="178">
        <f ca="1">IFERROR(INDEX(INDIRECT("'FY22 QoS'!"&amp;AE$1&amp;":"&amp;AE$1),MATCH($B54&amp;$C54&amp;$D54,'FY22 QoS'!BX:BX,0),1),"")</f>
        <v>0.25</v>
      </c>
      <c r="AF54" s="178">
        <f ca="1">IFERROR(INDEX(INDIRECT("'FY22 QoS'!"&amp;AF$1&amp;":"&amp;AF$1),MATCH($B54&amp;$C54&amp;$D54,'FY22 QoS'!BY:BY,0),1),"")</f>
        <v>0.5</v>
      </c>
      <c r="AG54" s="178">
        <f ca="1">IFERROR(INDEX(INDIRECT("'FY22 QoS'!"&amp;AG$1&amp;":"&amp;AG$1),MATCH($B54&amp;$C54&amp;$D54,'FY22 QoS'!BZ:BZ,0),1),"")</f>
        <v>0.75</v>
      </c>
      <c r="AH54" s="178">
        <f ca="1">IFERROR(INDEX(INDIRECT("'FY22 QoS'!"&amp;AH$1&amp;":"&amp;AH$1),MATCH($B54&amp;$C54&amp;$D54,'FY22 QoS'!CA:CA,0),1),"")</f>
        <v>1</v>
      </c>
      <c r="AI54" s="178">
        <f ca="1">IFERROR(INDEX(INDIRECT("'FY22 QoS'!"&amp;AI$1&amp;":"&amp;AI$1),MATCH($B54&amp;$C54&amp;$D54,'FY22 QoS'!CB:CB,0),1),"")</f>
        <v>1</v>
      </c>
      <c r="AJ54" s="178">
        <f ca="1">IFERROR(INDEX(INDIRECT("'FY22 QoS'!"&amp;AJ$1&amp;":"&amp;AJ$1),MATCH($B54&amp;$C54&amp;$D54,'FY22 QoS'!CC:CC,0),1),"")</f>
        <v>1</v>
      </c>
      <c r="AL54" s="186" t="str">
        <f ca="1">IFERROR(INDEX(INDIRECT("'FY22 QoS'!"&amp;AL$1&amp;":"&amp;AL$1),MATCH($B54&amp;$C54&amp;$D54,'FY22 QoS'!BU:BU,0),1),"")</f>
        <v/>
      </c>
      <c r="AM54" s="186" t="str">
        <f ca="1">IFERROR(INDEX(INDIRECT("'FY22 QoS'!"&amp;AM$1&amp;":"&amp;AM$1),MATCH($B54&amp;$C54&amp;$D54,'FY22 QoS'!BV:BV,0),1),"")</f>
        <v/>
      </c>
      <c r="AN54" s="186">
        <f ca="1">IFERROR(INDEX(INDIRECT("'FY22 QoS'!"&amp;AN$1&amp;":"&amp;AN$1),MATCH($B54&amp;$C54&amp;$D54,'FY22 QoS'!BW:BW,0),1),"")</f>
        <v>0</v>
      </c>
      <c r="AO54" s="186">
        <f ca="1">IFERROR(INDEX(INDIRECT("'FY22 QoS'!"&amp;AO$1&amp;":"&amp;AO$1),MATCH($B54&amp;$C54&amp;$D54,'FY22 QoS'!BX:BX,0),1),"")</f>
        <v>13541.666666666666</v>
      </c>
      <c r="AP54" s="186">
        <f ca="1">IFERROR(INDEX(INDIRECT("'FY22 QoS'!"&amp;AP$1&amp;":"&amp;AP$1),MATCH($B54&amp;$C54&amp;$D54,'FY22 QoS'!BY:BY,0),1),"")</f>
        <v>27083.333333333332</v>
      </c>
      <c r="AQ54" s="186">
        <f ca="1">IFERROR(INDEX(INDIRECT("'FY22 QoS'!"&amp;AQ$1&amp;":"&amp;AQ$1),MATCH($B54&amp;$C54&amp;$D54,'FY22 QoS'!BZ:BZ,0),1),"")</f>
        <v>40625</v>
      </c>
      <c r="AR54" s="186">
        <f ca="1">IFERROR(INDEX(INDIRECT("'FY22 QoS'!"&amp;AR$1&amp;":"&amp;AR$1),MATCH($B54&amp;$C54&amp;$D54,'FY22 QoS'!CA:CA,0),1),"")</f>
        <v>54166.666666666664</v>
      </c>
      <c r="AS54" s="186">
        <f ca="1">IFERROR(INDEX(INDIRECT("'FY22 QoS'!"&amp;AS$1&amp;":"&amp;AS$1),MATCH($B54&amp;$C54&amp;$D54,'FY22 QoS'!CB:CB,0),1),"")</f>
        <v>54166.666666666664</v>
      </c>
      <c r="AT54" s="186">
        <f ca="1">IFERROR(INDEX(INDIRECT("'FY22 QoS'!"&amp;AT$1&amp;":"&amp;AT$1),MATCH($B54&amp;$C54&amp;$D54,'FY22 QoS'!CC:CC,0),1),"")</f>
        <v>54166.666666666664</v>
      </c>
    </row>
    <row r="55" spans="2:46" s="167" customFormat="1" x14ac:dyDescent="0.25">
      <c r="B55" s="181" t="s">
        <v>284</v>
      </c>
      <c r="C55" s="167">
        <v>4</v>
      </c>
      <c r="D55" s="167" t="str">
        <f t="shared" si="12"/>
        <v>Corporate</v>
      </c>
      <c r="E55" s="167" t="str">
        <f>IFERROR(INDEX('FY22 QoS'!$BB:$BB,MATCH($B55&amp;$C55&amp;$D55,'FY22 QoS'!BR:BR,0),1),"")</f>
        <v/>
      </c>
      <c r="F55" s="167" t="str">
        <f>IFERROR(INDEX('FY22 QoS'!$BB:$BB,MATCH($B55&amp;$C55&amp;$D55,'FY22 QoS'!BS:BS,0),1),"")</f>
        <v/>
      </c>
      <c r="G55" s="167" t="str">
        <f>IFERROR(INDEX('FY22 QoS'!$BB:$BB,MATCH($B55&amp;$C55&amp;$D55,'FY22 QoS'!BT:BT,0),1),"")</f>
        <v/>
      </c>
      <c r="H55" s="181" t="str">
        <f>IFERROR(INDEX('FY22 QoS'!$BB:$BB,MATCH($B55&amp;$C55&amp;$D55,'FY22 QoS'!BU:BU,0),1),"")</f>
        <v/>
      </c>
      <c r="I55" s="181" t="str">
        <f>IFERROR(INDEX('FY22 QoS'!$BB:$BB,MATCH($B55&amp;$C55&amp;$D55,'FY22 QoS'!BV:BV,0),1),"")</f>
        <v/>
      </c>
      <c r="J55" s="181" t="str">
        <f>IFERROR(INDEX('FY22 QoS'!$BB:$BB,MATCH($B55&amp;$C55&amp;$D55,'FY22 QoS'!BW:BW,0),1),"")</f>
        <v>Future Hire</v>
      </c>
      <c r="K55" s="181" t="str">
        <f>IFERROR(INDEX('FY22 QoS'!$BB:$BB,MATCH($B55&amp;$C55&amp;$D55,'FY22 QoS'!BX:BX,0),1),"")</f>
        <v>Future Hire</v>
      </c>
      <c r="L55" s="181" t="str">
        <f>IFERROR(INDEX('FY22 QoS'!$BB:$BB,MATCH($B55&amp;$C55&amp;$D55,'FY22 QoS'!BY:BY,0),1),"")</f>
        <v>Future Hire</v>
      </c>
      <c r="M55" s="181" t="str">
        <f>IFERROR(INDEX('FY22 QoS'!$BB:$BB,MATCH($B55&amp;$C55&amp;$D55,'FY22 QoS'!BZ:BZ,0),1),"")</f>
        <v>Future Hire</v>
      </c>
      <c r="N55" s="181" t="str">
        <f>IFERROR(INDEX('FY22 QoS'!$BB:$BB,MATCH($B55&amp;$C55&amp;$D55,'FY22 QoS'!CA:CA,0),1),"")</f>
        <v>Future Hire</v>
      </c>
      <c r="O55" s="181" t="str">
        <f>IFERROR(INDEX('FY22 QoS'!$BB:$BB,MATCH($B55&amp;$C55&amp;$D55,'FY22 QoS'!CB:CB,0),1),"")</f>
        <v>Future Hire</v>
      </c>
      <c r="P55" s="181" t="str">
        <f>IFERROR(INDEX('FY22 QoS'!$BB:$BB,MATCH($B55&amp;$C55&amp;$D55,'FY22 QoS'!CC:CC,0),1),"")</f>
        <v>Future Hire</v>
      </c>
      <c r="R55" s="178" t="str">
        <f ca="1">IFERROR(INDEX(INDIRECT("'FY22 QoS'!"&amp;R$1&amp;":"&amp;R$1),MATCH($B55&amp;$C55&amp;$D55,'FY22 QoS'!BU:BU,0),1),"")</f>
        <v/>
      </c>
      <c r="S55" s="178" t="str">
        <f ca="1">IFERROR(INDEX(INDIRECT("'FY22 QoS'!"&amp;S$1&amp;":"&amp;S$1),MATCH($B55&amp;$C55&amp;$D55,'FY22 QoS'!BV:BV,0),1),"")</f>
        <v/>
      </c>
      <c r="T55" s="178">
        <f ca="1">IFERROR(INDEX(INDIRECT("'FY22 QoS'!"&amp;T$1&amp;":"&amp;T$1),MATCH($B55&amp;$C55&amp;$D55,'FY22 QoS'!BW:BW,0),1),"")</f>
        <v>1</v>
      </c>
      <c r="U55" s="178">
        <f ca="1">IFERROR(INDEX(INDIRECT("'FY22 QoS'!"&amp;U$1&amp;":"&amp;U$1),MATCH($B55&amp;$C55&amp;$D55,'FY22 QoS'!BX:BX,0),1),"")</f>
        <v>1</v>
      </c>
      <c r="V55" s="178">
        <f ca="1">IFERROR(INDEX(INDIRECT("'FY22 QoS'!"&amp;V$1&amp;":"&amp;V$1),MATCH($B55&amp;$C55&amp;$D55,'FY22 QoS'!BY:BY,0),1),"")</f>
        <v>1</v>
      </c>
      <c r="W55" s="178">
        <f ca="1">IFERROR(INDEX(INDIRECT("'FY22 QoS'!"&amp;W$1&amp;":"&amp;W$1),MATCH($B55&amp;$C55&amp;$D55,'FY22 QoS'!BZ:BZ,0),1),"")</f>
        <v>1</v>
      </c>
      <c r="X55" s="178">
        <f ca="1">IFERROR(INDEX(INDIRECT("'FY22 QoS'!"&amp;X$1&amp;":"&amp;X$1),MATCH($B55&amp;$C55&amp;$D55,'FY22 QoS'!CA:CA,0),1),"")</f>
        <v>1</v>
      </c>
      <c r="Y55" s="178">
        <f ca="1">IFERROR(INDEX(INDIRECT("'FY22 QoS'!"&amp;Y$1&amp;":"&amp;Y$1),MATCH($B55&amp;$C55&amp;$D55,'FY22 QoS'!CB:CB,0),1),"")</f>
        <v>1</v>
      </c>
      <c r="Z55" s="178">
        <f ca="1">IFERROR(INDEX(INDIRECT("'FY22 QoS'!"&amp;Z$1&amp;":"&amp;Z$1),MATCH($B55&amp;$C55&amp;$D55,'FY22 QoS'!CC:CC,0),1),"")</f>
        <v>1</v>
      </c>
      <c r="AB55" s="178" t="str">
        <f ca="1">IFERROR(INDEX(INDIRECT("'FY22 QoS'!"&amp;AB$1&amp;":"&amp;AB$1),MATCH($B55&amp;$C55&amp;$D55,'FY22 QoS'!BU:BU,0),1),"")</f>
        <v/>
      </c>
      <c r="AC55" s="178" t="str">
        <f ca="1">IFERROR(INDEX(INDIRECT("'FY22 QoS'!"&amp;AC$1&amp;":"&amp;AC$1),MATCH($B55&amp;$C55&amp;$D55,'FY22 QoS'!BV:BV,0),1),"")</f>
        <v/>
      </c>
      <c r="AD55" s="178">
        <f ca="1">IFERROR(INDEX(INDIRECT("'FY22 QoS'!"&amp;AD$1&amp;":"&amp;AD$1),MATCH($B55&amp;$C55&amp;$D55,'FY22 QoS'!BW:BW,0),1),"")</f>
        <v>0</v>
      </c>
      <c r="AE55" s="178">
        <f ca="1">IFERROR(INDEX(INDIRECT("'FY22 QoS'!"&amp;AE$1&amp;":"&amp;AE$1),MATCH($B55&amp;$C55&amp;$D55,'FY22 QoS'!BX:BX,0),1),"")</f>
        <v>0.25</v>
      </c>
      <c r="AF55" s="178">
        <f ca="1">IFERROR(INDEX(INDIRECT("'FY22 QoS'!"&amp;AF$1&amp;":"&amp;AF$1),MATCH($B55&amp;$C55&amp;$D55,'FY22 QoS'!BY:BY,0),1),"")</f>
        <v>0.5</v>
      </c>
      <c r="AG55" s="178">
        <f ca="1">IFERROR(INDEX(INDIRECT("'FY22 QoS'!"&amp;AG$1&amp;":"&amp;AG$1),MATCH($B55&amp;$C55&amp;$D55,'FY22 QoS'!BZ:BZ,0),1),"")</f>
        <v>0.75</v>
      </c>
      <c r="AH55" s="178">
        <f ca="1">IFERROR(INDEX(INDIRECT("'FY22 QoS'!"&amp;AH$1&amp;":"&amp;AH$1),MATCH($B55&amp;$C55&amp;$D55,'FY22 QoS'!CA:CA,0),1),"")</f>
        <v>1</v>
      </c>
      <c r="AI55" s="178">
        <f ca="1">IFERROR(INDEX(INDIRECT("'FY22 QoS'!"&amp;AI$1&amp;":"&amp;AI$1),MATCH($B55&amp;$C55&amp;$D55,'FY22 QoS'!CB:CB,0),1),"")</f>
        <v>1</v>
      </c>
      <c r="AJ55" s="178">
        <f ca="1">IFERROR(INDEX(INDIRECT("'FY22 QoS'!"&amp;AJ$1&amp;":"&amp;AJ$1),MATCH($B55&amp;$C55&amp;$D55,'FY22 QoS'!CC:CC,0),1),"")</f>
        <v>1</v>
      </c>
      <c r="AL55" s="186" t="str">
        <f ca="1">IFERROR(INDEX(INDIRECT("'FY22 QoS'!"&amp;AL$1&amp;":"&amp;AL$1),MATCH($B55&amp;$C55&amp;$D55,'FY22 QoS'!BU:BU,0),1),"")</f>
        <v/>
      </c>
      <c r="AM55" s="186" t="str">
        <f ca="1">IFERROR(INDEX(INDIRECT("'FY22 QoS'!"&amp;AM$1&amp;":"&amp;AM$1),MATCH($B55&amp;$C55&amp;$D55,'FY22 QoS'!BV:BV,0),1),"")</f>
        <v/>
      </c>
      <c r="AN55" s="186">
        <f ca="1">IFERROR(INDEX(INDIRECT("'FY22 QoS'!"&amp;AN$1&amp;":"&amp;AN$1),MATCH($B55&amp;$C55&amp;$D55,'FY22 QoS'!BW:BW,0),1),"")</f>
        <v>0</v>
      </c>
      <c r="AO55" s="186">
        <f ca="1">IFERROR(INDEX(INDIRECT("'FY22 QoS'!"&amp;AO$1&amp;":"&amp;AO$1),MATCH($B55&amp;$C55&amp;$D55,'FY22 QoS'!BX:BX,0),1),"")</f>
        <v>11458.333333333334</v>
      </c>
      <c r="AP55" s="186">
        <f ca="1">IFERROR(INDEX(INDIRECT("'FY22 QoS'!"&amp;AP$1&amp;":"&amp;AP$1),MATCH($B55&amp;$C55&amp;$D55,'FY22 QoS'!BY:BY,0),1),"")</f>
        <v>27083.333333333332</v>
      </c>
      <c r="AQ55" s="186">
        <f ca="1">IFERROR(INDEX(INDIRECT("'FY22 QoS'!"&amp;AQ$1&amp;":"&amp;AQ$1),MATCH($B55&amp;$C55&amp;$D55,'FY22 QoS'!BZ:BZ,0),1),"")</f>
        <v>40625</v>
      </c>
      <c r="AR55" s="186">
        <f ca="1">IFERROR(INDEX(INDIRECT("'FY22 QoS'!"&amp;AR$1&amp;":"&amp;AR$1),MATCH($B55&amp;$C55&amp;$D55,'FY22 QoS'!CA:CA,0),1),"")</f>
        <v>54166.666666666664</v>
      </c>
      <c r="AS55" s="186">
        <f ca="1">IFERROR(INDEX(INDIRECT("'FY22 QoS'!"&amp;AS$1&amp;":"&amp;AS$1),MATCH($B55&amp;$C55&amp;$D55,'FY22 QoS'!CB:CB,0),1),"")</f>
        <v>54166.666666666664</v>
      </c>
      <c r="AT55" s="186">
        <f ca="1">IFERROR(INDEX(INDIRECT("'FY22 QoS'!"&amp;AT$1&amp;":"&amp;AT$1),MATCH($B55&amp;$C55&amp;$D55,'FY22 QoS'!CC:CC,0),1),"")</f>
        <v>54166.666666666664</v>
      </c>
    </row>
    <row r="56" spans="2:46" s="167" customFormat="1" x14ac:dyDescent="0.25">
      <c r="B56" s="181" t="s">
        <v>284</v>
      </c>
      <c r="C56" s="167">
        <v>5</v>
      </c>
      <c r="D56" s="167" t="str">
        <f t="shared" si="12"/>
        <v>Corporate</v>
      </c>
      <c r="E56" s="167" t="str">
        <f>IFERROR(INDEX('FY22 QoS'!$BB:$BB,MATCH($B56&amp;$C56&amp;$D56,'FY22 QoS'!BR:BR,0),1),"")</f>
        <v/>
      </c>
      <c r="F56" s="167" t="str">
        <f>IFERROR(INDEX('FY22 QoS'!$BB:$BB,MATCH($B56&amp;$C56&amp;$D56,'FY22 QoS'!BS:BS,0),1),"")</f>
        <v/>
      </c>
      <c r="G56" s="167" t="str">
        <f>IFERROR(INDEX('FY22 QoS'!$BB:$BB,MATCH($B56&amp;$C56&amp;$D56,'FY22 QoS'!BT:BT,0),1),"")</f>
        <v/>
      </c>
      <c r="H56" s="181" t="str">
        <f>IFERROR(INDEX('FY22 QoS'!$BB:$BB,MATCH($B56&amp;$C56&amp;$D56,'FY22 QoS'!BU:BU,0),1),"")</f>
        <v/>
      </c>
      <c r="I56" s="181" t="str">
        <f>IFERROR(INDEX('FY22 QoS'!$BB:$BB,MATCH($B56&amp;$C56&amp;$D56,'FY22 QoS'!BV:BV,0),1),"")</f>
        <v/>
      </c>
      <c r="J56" s="181" t="str">
        <f>IFERROR(INDEX('FY22 QoS'!$BB:$BB,MATCH($B56&amp;$C56&amp;$D56,'FY22 QoS'!BW:BW,0),1),"")</f>
        <v>Future Hire</v>
      </c>
      <c r="K56" s="181" t="str">
        <f>IFERROR(INDEX('FY22 QoS'!$BB:$BB,MATCH($B56&amp;$C56&amp;$D56,'FY22 QoS'!BX:BX,0),1),"")</f>
        <v>Future Hire</v>
      </c>
      <c r="L56" s="181" t="str">
        <f>IFERROR(INDEX('FY22 QoS'!$BB:$BB,MATCH($B56&amp;$C56&amp;$D56,'FY22 QoS'!BY:BY,0),1),"")</f>
        <v>Future Hire</v>
      </c>
      <c r="M56" s="181" t="str">
        <f>IFERROR(INDEX('FY22 QoS'!$BB:$BB,MATCH($B56&amp;$C56&amp;$D56,'FY22 QoS'!BZ:BZ,0),1),"")</f>
        <v>Future Hire</v>
      </c>
      <c r="N56" s="181" t="str">
        <f>IFERROR(INDEX('FY22 QoS'!$BB:$BB,MATCH($B56&amp;$C56&amp;$D56,'FY22 QoS'!CA:CA,0),1),"")</f>
        <v>Future Hire</v>
      </c>
      <c r="O56" s="181" t="str">
        <f>IFERROR(INDEX('FY22 QoS'!$BB:$BB,MATCH($B56&amp;$C56&amp;$D56,'FY22 QoS'!CB:CB,0),1),"")</f>
        <v>Future Hire</v>
      </c>
      <c r="P56" s="181" t="str">
        <f>IFERROR(INDEX('FY22 QoS'!$BB:$BB,MATCH($B56&amp;$C56&amp;$D56,'FY22 QoS'!CC:CC,0),1),"")</f>
        <v>Future Hire</v>
      </c>
      <c r="R56" s="178" t="str">
        <f ca="1">IFERROR(INDEX(INDIRECT("'FY22 QoS'!"&amp;R$1&amp;":"&amp;R$1),MATCH($B56&amp;$C56&amp;$D56,'FY22 QoS'!BU:BU,0),1),"")</f>
        <v/>
      </c>
      <c r="S56" s="178" t="str">
        <f ca="1">IFERROR(INDEX(INDIRECT("'FY22 QoS'!"&amp;S$1&amp;":"&amp;S$1),MATCH($B56&amp;$C56&amp;$D56,'FY22 QoS'!BV:BV,0),1),"")</f>
        <v/>
      </c>
      <c r="T56" s="178">
        <f ca="1">IFERROR(INDEX(INDIRECT("'FY22 QoS'!"&amp;T$1&amp;":"&amp;T$1),MATCH($B56&amp;$C56&amp;$D56,'FY22 QoS'!BW:BW,0),1),"")</f>
        <v>1</v>
      </c>
      <c r="U56" s="178">
        <f ca="1">IFERROR(INDEX(INDIRECT("'FY22 QoS'!"&amp;U$1&amp;":"&amp;U$1),MATCH($B56&amp;$C56&amp;$D56,'FY22 QoS'!BX:BX,0),1),"")</f>
        <v>1</v>
      </c>
      <c r="V56" s="178">
        <f ca="1">IFERROR(INDEX(INDIRECT("'FY22 QoS'!"&amp;V$1&amp;":"&amp;V$1),MATCH($B56&amp;$C56&amp;$D56,'FY22 QoS'!BY:BY,0),1),"")</f>
        <v>1</v>
      </c>
      <c r="W56" s="178">
        <f ca="1">IFERROR(INDEX(INDIRECT("'FY22 QoS'!"&amp;W$1&amp;":"&amp;W$1),MATCH($B56&amp;$C56&amp;$D56,'FY22 QoS'!BZ:BZ,0),1),"")</f>
        <v>1</v>
      </c>
      <c r="X56" s="178">
        <f ca="1">IFERROR(INDEX(INDIRECT("'FY22 QoS'!"&amp;X$1&amp;":"&amp;X$1),MATCH($B56&amp;$C56&amp;$D56,'FY22 QoS'!CA:CA,0),1),"")</f>
        <v>1</v>
      </c>
      <c r="Y56" s="178">
        <f ca="1">IFERROR(INDEX(INDIRECT("'FY22 QoS'!"&amp;Y$1&amp;":"&amp;Y$1),MATCH($B56&amp;$C56&amp;$D56,'FY22 QoS'!CB:CB,0),1),"")</f>
        <v>1</v>
      </c>
      <c r="Z56" s="178">
        <f ca="1">IFERROR(INDEX(INDIRECT("'FY22 QoS'!"&amp;Z$1&amp;":"&amp;Z$1),MATCH($B56&amp;$C56&amp;$D56,'FY22 QoS'!CC:CC,0),1),"")</f>
        <v>1</v>
      </c>
      <c r="AB56" s="178" t="str">
        <f ca="1">IFERROR(INDEX(INDIRECT("'FY22 QoS'!"&amp;AB$1&amp;":"&amp;AB$1),MATCH($B56&amp;$C56&amp;$D56,'FY22 QoS'!BU:BU,0),1),"")</f>
        <v/>
      </c>
      <c r="AC56" s="178" t="str">
        <f ca="1">IFERROR(INDEX(INDIRECT("'FY22 QoS'!"&amp;AC$1&amp;":"&amp;AC$1),MATCH($B56&amp;$C56&amp;$D56,'FY22 QoS'!BV:BV,0),1),"")</f>
        <v/>
      </c>
      <c r="AD56" s="178">
        <f ca="1">IFERROR(INDEX(INDIRECT("'FY22 QoS'!"&amp;AD$1&amp;":"&amp;AD$1),MATCH($B56&amp;$C56&amp;$D56,'FY22 QoS'!BW:BW,0),1),"")</f>
        <v>0.25</v>
      </c>
      <c r="AE56" s="178">
        <f ca="1">IFERROR(INDEX(INDIRECT("'FY22 QoS'!"&amp;AE$1&amp;":"&amp;AE$1),MATCH($B56&amp;$C56&amp;$D56,'FY22 QoS'!BX:BX,0),1),"")</f>
        <v>0.5</v>
      </c>
      <c r="AF56" s="178">
        <f ca="1">IFERROR(INDEX(INDIRECT("'FY22 QoS'!"&amp;AF$1&amp;":"&amp;AF$1),MATCH($B56&amp;$C56&amp;$D56,'FY22 QoS'!BY:BY,0),1),"")</f>
        <v>0</v>
      </c>
      <c r="AG56" s="178">
        <f ca="1">IFERROR(INDEX(INDIRECT("'FY22 QoS'!"&amp;AG$1&amp;":"&amp;AG$1),MATCH($B56&amp;$C56&amp;$D56,'FY22 QoS'!BZ:BZ,0),1),"")</f>
        <v>0.25</v>
      </c>
      <c r="AH56" s="178">
        <f ca="1">IFERROR(INDEX(INDIRECT("'FY22 QoS'!"&amp;AH$1&amp;":"&amp;AH$1),MATCH($B56&amp;$C56&amp;$D56,'FY22 QoS'!CA:CA,0),1),"")</f>
        <v>0.5</v>
      </c>
      <c r="AI56" s="178">
        <f ca="1">IFERROR(INDEX(INDIRECT("'FY22 QoS'!"&amp;AI$1&amp;":"&amp;AI$1),MATCH($B56&amp;$C56&amp;$D56,'FY22 QoS'!CB:CB,0),1),"")</f>
        <v>0.75</v>
      </c>
      <c r="AJ56" s="178">
        <f ca="1">IFERROR(INDEX(INDIRECT("'FY22 QoS'!"&amp;AJ$1&amp;":"&amp;AJ$1),MATCH($B56&amp;$C56&amp;$D56,'FY22 QoS'!CC:CC,0),1),"")</f>
        <v>1</v>
      </c>
      <c r="AL56" s="186" t="str">
        <f ca="1">IFERROR(INDEX(INDIRECT("'FY22 QoS'!"&amp;AL$1&amp;":"&amp;AL$1),MATCH($B56&amp;$C56&amp;$D56,'FY22 QoS'!BU:BU,0),1),"")</f>
        <v/>
      </c>
      <c r="AM56" s="186" t="str">
        <f ca="1">IFERROR(INDEX(INDIRECT("'FY22 QoS'!"&amp;AM$1&amp;":"&amp;AM$1),MATCH($B56&amp;$C56&amp;$D56,'FY22 QoS'!BV:BV,0),1),"")</f>
        <v/>
      </c>
      <c r="AN56" s="186">
        <f ca="1">IFERROR(INDEX(INDIRECT("'FY22 QoS'!"&amp;AN$1&amp;":"&amp;AN$1),MATCH($B56&amp;$C56&amp;$D56,'FY22 QoS'!BW:BW,0),1),"")</f>
        <v>13541.666666666666</v>
      </c>
      <c r="AO56" s="186">
        <f ca="1">IFERROR(INDEX(INDIRECT("'FY22 QoS'!"&amp;AO$1&amp;":"&amp;AO$1),MATCH($B56&amp;$C56&amp;$D56,'FY22 QoS'!BX:BX,0),1),"")</f>
        <v>27083.333333333332</v>
      </c>
      <c r="AP56" s="186">
        <f ca="1">IFERROR(INDEX(INDIRECT("'FY22 QoS'!"&amp;AP$1&amp;":"&amp;AP$1),MATCH($B56&amp;$C56&amp;$D56,'FY22 QoS'!BY:BY,0),1),"")</f>
        <v>0</v>
      </c>
      <c r="AQ56" s="186">
        <f ca="1">IFERROR(INDEX(INDIRECT("'FY22 QoS'!"&amp;AQ$1&amp;":"&amp;AQ$1),MATCH($B56&amp;$C56&amp;$D56,'FY22 QoS'!BZ:BZ,0),1),"")</f>
        <v>13541.666666666666</v>
      </c>
      <c r="AR56" s="186">
        <f ca="1">IFERROR(INDEX(INDIRECT("'FY22 QoS'!"&amp;AR$1&amp;":"&amp;AR$1),MATCH($B56&amp;$C56&amp;$D56,'FY22 QoS'!CA:CA,0),1),"")</f>
        <v>27083.333333333332</v>
      </c>
      <c r="AS56" s="186">
        <f ca="1">IFERROR(INDEX(INDIRECT("'FY22 QoS'!"&amp;AS$1&amp;":"&amp;AS$1),MATCH($B56&amp;$C56&amp;$D56,'FY22 QoS'!CB:CB,0),1),"")</f>
        <v>40625</v>
      </c>
      <c r="AT56" s="186">
        <f ca="1">IFERROR(INDEX(INDIRECT("'FY22 QoS'!"&amp;AT$1&amp;":"&amp;AT$1),MATCH($B56&amp;$C56&amp;$D56,'FY22 QoS'!CC:CC,0),1),"")</f>
        <v>54166.666666666664</v>
      </c>
    </row>
    <row r="57" spans="2:46" s="167" customFormat="1" x14ac:dyDescent="0.25">
      <c r="B57" s="181" t="s">
        <v>284</v>
      </c>
      <c r="C57" s="167">
        <v>6</v>
      </c>
      <c r="D57" s="167" t="str">
        <f t="shared" si="12"/>
        <v>Corporate</v>
      </c>
      <c r="E57" s="167" t="str">
        <f>IFERROR(INDEX('FY22 QoS'!$BB:$BB,MATCH($B57&amp;$C57&amp;$D57,'FY22 QoS'!BR:BR,0),1),"")</f>
        <v/>
      </c>
      <c r="F57" s="167" t="str">
        <f>IFERROR(INDEX('FY22 QoS'!$BB:$BB,MATCH($B57&amp;$C57&amp;$D57,'FY22 QoS'!BS:BS,0),1),"")</f>
        <v/>
      </c>
      <c r="G57" s="167" t="str">
        <f>IFERROR(INDEX('FY22 QoS'!$BB:$BB,MATCH($B57&amp;$C57&amp;$D57,'FY22 QoS'!BT:BT,0),1),"")</f>
        <v/>
      </c>
      <c r="H57" s="181" t="str">
        <f>IFERROR(INDEX('FY22 QoS'!$BB:$BB,MATCH($B57&amp;$C57&amp;$D57,'FY22 QoS'!BU:BU,0),1),"")</f>
        <v/>
      </c>
      <c r="I57" s="181" t="str">
        <f>IFERROR(INDEX('FY22 QoS'!$BB:$BB,MATCH($B57&amp;$C57&amp;$D57,'FY22 QoS'!BV:BV,0),1),"")</f>
        <v/>
      </c>
      <c r="J57" s="181" t="str">
        <f>IFERROR(INDEX('FY22 QoS'!$BB:$BB,MATCH($B57&amp;$C57&amp;$D57,'FY22 QoS'!BW:BW,0),1),"")</f>
        <v/>
      </c>
      <c r="K57" s="181" t="str">
        <f>IFERROR(INDEX('FY22 QoS'!$BB:$BB,MATCH($B57&amp;$C57&amp;$D57,'FY22 QoS'!BX:BX,0),1),"")</f>
        <v/>
      </c>
      <c r="L57" s="181" t="str">
        <f>IFERROR(INDEX('FY22 QoS'!$BB:$BB,MATCH($B57&amp;$C57&amp;$D57,'FY22 QoS'!BY:BY,0),1),"")</f>
        <v>Future Hire</v>
      </c>
      <c r="M57" s="181" t="str">
        <f>IFERROR(INDEX('FY22 QoS'!$BB:$BB,MATCH($B57&amp;$C57&amp;$D57,'FY22 QoS'!BZ:BZ,0),1),"")</f>
        <v>Future Hire</v>
      </c>
      <c r="N57" s="181" t="str">
        <f>IFERROR(INDEX('FY22 QoS'!$BB:$BB,MATCH($B57&amp;$C57&amp;$D57,'FY22 QoS'!CA:CA,0),1),"")</f>
        <v>Future Hire</v>
      </c>
      <c r="O57" s="181" t="str">
        <f>IFERROR(INDEX('FY22 QoS'!$BB:$BB,MATCH($B57&amp;$C57&amp;$D57,'FY22 QoS'!CB:CB,0),1),"")</f>
        <v>Future Hire</v>
      </c>
      <c r="P57" s="181" t="str">
        <f>IFERROR(INDEX('FY22 QoS'!$BB:$BB,MATCH($B57&amp;$C57&amp;$D57,'FY22 QoS'!CC:CC,0),1),"")</f>
        <v>Future Hire</v>
      </c>
      <c r="R57" s="178" t="str">
        <f ca="1">IFERROR(INDEX(INDIRECT("'FY22 QoS'!"&amp;R$1&amp;":"&amp;R$1),MATCH($B57&amp;$C57&amp;$D57,'FY22 QoS'!BU:BU,0),1),"")</f>
        <v/>
      </c>
      <c r="S57" s="178" t="str">
        <f ca="1">IFERROR(INDEX(INDIRECT("'FY22 QoS'!"&amp;S$1&amp;":"&amp;S$1),MATCH($B57&amp;$C57&amp;$D57,'FY22 QoS'!BV:BV,0),1),"")</f>
        <v/>
      </c>
      <c r="T57" s="178" t="str">
        <f ca="1">IFERROR(INDEX(INDIRECT("'FY22 QoS'!"&amp;T$1&amp;":"&amp;T$1),MATCH($B57&amp;$C57&amp;$D57,'FY22 QoS'!BW:BW,0),1),"")</f>
        <v/>
      </c>
      <c r="U57" s="178" t="str">
        <f ca="1">IFERROR(INDEX(INDIRECT("'FY22 QoS'!"&amp;U$1&amp;":"&amp;U$1),MATCH($B57&amp;$C57&amp;$D57,'FY22 QoS'!BX:BX,0),1),"")</f>
        <v/>
      </c>
      <c r="V57" s="178">
        <f ca="1">IFERROR(INDEX(INDIRECT("'FY22 QoS'!"&amp;V$1&amp;":"&amp;V$1),MATCH($B57&amp;$C57&amp;$D57,'FY22 QoS'!BY:BY,0),1),"")</f>
        <v>1</v>
      </c>
      <c r="W57" s="178">
        <f ca="1">IFERROR(INDEX(INDIRECT("'FY22 QoS'!"&amp;W$1&amp;":"&amp;W$1),MATCH($B57&amp;$C57&amp;$D57,'FY22 QoS'!BZ:BZ,0),1),"")</f>
        <v>1</v>
      </c>
      <c r="X57" s="178">
        <f ca="1">IFERROR(INDEX(INDIRECT("'FY22 QoS'!"&amp;X$1&amp;":"&amp;X$1),MATCH($B57&amp;$C57&amp;$D57,'FY22 QoS'!CA:CA,0),1),"")</f>
        <v>1</v>
      </c>
      <c r="Y57" s="178">
        <f ca="1">IFERROR(INDEX(INDIRECT("'FY22 QoS'!"&amp;Y$1&amp;":"&amp;Y$1),MATCH($B57&amp;$C57&amp;$D57,'FY22 QoS'!CB:CB,0),1),"")</f>
        <v>1</v>
      </c>
      <c r="Z57" s="178">
        <f ca="1">IFERROR(INDEX(INDIRECT("'FY22 QoS'!"&amp;Z$1&amp;":"&amp;Z$1),MATCH($B57&amp;$C57&amp;$D57,'FY22 QoS'!CC:CC,0),1),"")</f>
        <v>1</v>
      </c>
      <c r="AB57" s="178" t="str">
        <f ca="1">IFERROR(INDEX(INDIRECT("'FY22 QoS'!"&amp;AB$1&amp;":"&amp;AB$1),MATCH($B57&amp;$C57&amp;$D57,'FY22 QoS'!BU:BU,0),1),"")</f>
        <v/>
      </c>
      <c r="AC57" s="178" t="str">
        <f ca="1">IFERROR(INDEX(INDIRECT("'FY22 QoS'!"&amp;AC$1&amp;":"&amp;AC$1),MATCH($B57&amp;$C57&amp;$D57,'FY22 QoS'!BV:BV,0),1),"")</f>
        <v/>
      </c>
      <c r="AD57" s="178" t="str">
        <f ca="1">IFERROR(INDEX(INDIRECT("'FY22 QoS'!"&amp;AD$1&amp;":"&amp;AD$1),MATCH($B57&amp;$C57&amp;$D57,'FY22 QoS'!BW:BW,0),1),"")</f>
        <v/>
      </c>
      <c r="AE57" s="178" t="str">
        <f ca="1">IFERROR(INDEX(INDIRECT("'FY22 QoS'!"&amp;AE$1&amp;":"&amp;AE$1),MATCH($B57&amp;$C57&amp;$D57,'FY22 QoS'!BX:BX,0),1),"")</f>
        <v/>
      </c>
      <c r="AF57" s="178">
        <f ca="1">IFERROR(INDEX(INDIRECT("'FY22 QoS'!"&amp;AF$1&amp;":"&amp;AF$1),MATCH($B57&amp;$C57&amp;$D57,'FY22 QoS'!BY:BY,0),1),"")</f>
        <v>0.5</v>
      </c>
      <c r="AG57" s="178">
        <f ca="1">IFERROR(INDEX(INDIRECT("'FY22 QoS'!"&amp;AG$1&amp;":"&amp;AG$1),MATCH($B57&amp;$C57&amp;$D57,'FY22 QoS'!BZ:BZ,0),1),"")</f>
        <v>0.75</v>
      </c>
      <c r="AH57" s="178">
        <f ca="1">IFERROR(INDEX(INDIRECT("'FY22 QoS'!"&amp;AH$1&amp;":"&amp;AH$1),MATCH($B57&amp;$C57&amp;$D57,'FY22 QoS'!CA:CA,0),1),"")</f>
        <v>1</v>
      </c>
      <c r="AI57" s="178">
        <f ca="1">IFERROR(INDEX(INDIRECT("'FY22 QoS'!"&amp;AI$1&amp;":"&amp;AI$1),MATCH($B57&amp;$C57&amp;$D57,'FY22 QoS'!CB:CB,0),1),"")</f>
        <v>1</v>
      </c>
      <c r="AJ57" s="178">
        <f ca="1">IFERROR(INDEX(INDIRECT("'FY22 QoS'!"&amp;AJ$1&amp;":"&amp;AJ$1),MATCH($B57&amp;$C57&amp;$D57,'FY22 QoS'!CC:CC,0),1),"")</f>
        <v>0</v>
      </c>
      <c r="AL57" s="186" t="str">
        <f ca="1">IFERROR(INDEX(INDIRECT("'FY22 QoS'!"&amp;AL$1&amp;":"&amp;AL$1),MATCH($B57&amp;$C57&amp;$D57,'FY22 QoS'!BU:BU,0),1),"")</f>
        <v/>
      </c>
      <c r="AM57" s="186" t="str">
        <f ca="1">IFERROR(INDEX(INDIRECT("'FY22 QoS'!"&amp;AM$1&amp;":"&amp;AM$1),MATCH($B57&amp;$C57&amp;$D57,'FY22 QoS'!BV:BV,0),1),"")</f>
        <v/>
      </c>
      <c r="AN57" s="186" t="str">
        <f ca="1">IFERROR(INDEX(INDIRECT("'FY22 QoS'!"&amp;AN$1&amp;":"&amp;AN$1),MATCH($B57&amp;$C57&amp;$D57,'FY22 QoS'!BW:BW,0),1),"")</f>
        <v/>
      </c>
      <c r="AO57" s="186" t="str">
        <f ca="1">IFERROR(INDEX(INDIRECT("'FY22 QoS'!"&amp;AO$1&amp;":"&amp;AO$1),MATCH($B57&amp;$C57&amp;$D57,'FY22 QoS'!BX:BX,0),1),"")</f>
        <v/>
      </c>
      <c r="AP57" s="186">
        <f ca="1">IFERROR(INDEX(INDIRECT("'FY22 QoS'!"&amp;AP$1&amp;":"&amp;AP$1),MATCH($B57&amp;$C57&amp;$D57,'FY22 QoS'!BY:BY,0),1),"")</f>
        <v>22916.666666666668</v>
      </c>
      <c r="AQ57" s="186">
        <f ca="1">IFERROR(INDEX(INDIRECT("'FY22 QoS'!"&amp;AQ$1&amp;":"&amp;AQ$1),MATCH($B57&amp;$C57&amp;$D57,'FY22 QoS'!BZ:BZ,0),1),"")</f>
        <v>34375</v>
      </c>
      <c r="AR57" s="186">
        <f ca="1">IFERROR(INDEX(INDIRECT("'FY22 QoS'!"&amp;AR$1&amp;":"&amp;AR$1),MATCH($B57&amp;$C57&amp;$D57,'FY22 QoS'!CA:CA,0),1),"")</f>
        <v>45833.333333333336</v>
      </c>
      <c r="AS57" s="186">
        <f ca="1">IFERROR(INDEX(INDIRECT("'FY22 QoS'!"&amp;AS$1&amp;":"&amp;AS$1),MATCH($B57&amp;$C57&amp;$D57,'FY22 QoS'!CB:CB,0),1),"")</f>
        <v>45833.333333333336</v>
      </c>
      <c r="AT57" s="186">
        <f ca="1">IFERROR(INDEX(INDIRECT("'FY22 QoS'!"&amp;AT$1&amp;":"&amp;AT$1),MATCH($B57&amp;$C57&amp;$D57,'FY22 QoS'!CC:CC,0),1),"")</f>
        <v>0</v>
      </c>
    </row>
    <row r="58" spans="2:46" s="167" customFormat="1" x14ac:dyDescent="0.25">
      <c r="B58" s="181" t="s">
        <v>284</v>
      </c>
      <c r="C58" s="167">
        <v>7</v>
      </c>
      <c r="D58" s="167" t="str">
        <f t="shared" si="12"/>
        <v>Corporate</v>
      </c>
      <c r="E58" s="167" t="str">
        <f>IFERROR(INDEX('FY22 QoS'!$BB:$BB,MATCH($B58&amp;$C58&amp;$D58,'FY22 QoS'!BR:BR,0),1),"")</f>
        <v/>
      </c>
      <c r="F58" s="167" t="str">
        <f>IFERROR(INDEX('FY22 QoS'!$BB:$BB,MATCH($B58&amp;$C58&amp;$D58,'FY22 QoS'!BS:BS,0),1),"")</f>
        <v/>
      </c>
      <c r="G58" s="167" t="str">
        <f>IFERROR(INDEX('FY22 QoS'!$BB:$BB,MATCH($B58&amp;$C58&amp;$D58,'FY22 QoS'!BT:BT,0),1),"")</f>
        <v/>
      </c>
      <c r="H58" s="181" t="str">
        <f>IFERROR(INDEX('FY22 QoS'!$BB:$BB,MATCH($B58&amp;$C58&amp;$D58,'FY22 QoS'!BU:BU,0),1),"")</f>
        <v/>
      </c>
      <c r="I58" s="181" t="str">
        <f>IFERROR(INDEX('FY22 QoS'!$BB:$BB,MATCH($B58&amp;$C58&amp;$D58,'FY22 QoS'!BV:BV,0),1),"")</f>
        <v/>
      </c>
      <c r="J58" s="181" t="str">
        <f>IFERROR(INDEX('FY22 QoS'!$BB:$BB,MATCH($B58&amp;$C58&amp;$D58,'FY22 QoS'!BW:BW,0),1),"")</f>
        <v/>
      </c>
      <c r="K58" s="181" t="str">
        <f>IFERROR(INDEX('FY22 QoS'!$BB:$BB,MATCH($B58&amp;$C58&amp;$D58,'FY22 QoS'!BX:BX,0),1),"")</f>
        <v/>
      </c>
      <c r="L58" s="181" t="str">
        <f>IFERROR(INDEX('FY22 QoS'!$BB:$BB,MATCH($B58&amp;$C58&amp;$D58,'FY22 QoS'!BY:BY,0),1),"")</f>
        <v>Future Hire</v>
      </c>
      <c r="M58" s="181" t="str">
        <f>IFERROR(INDEX('FY22 QoS'!$BB:$BB,MATCH($B58&amp;$C58&amp;$D58,'FY22 QoS'!BZ:BZ,0),1),"")</f>
        <v>Future Hire</v>
      </c>
      <c r="N58" s="181" t="str">
        <f>IFERROR(INDEX('FY22 QoS'!$BB:$BB,MATCH($B58&amp;$C58&amp;$D58,'FY22 QoS'!CA:CA,0),1),"")</f>
        <v>Future Hire</v>
      </c>
      <c r="O58" s="181" t="str">
        <f>IFERROR(INDEX('FY22 QoS'!$BB:$BB,MATCH($B58&amp;$C58&amp;$D58,'FY22 QoS'!CB:CB,0),1),"")</f>
        <v>Future Hire</v>
      </c>
      <c r="P58" s="181" t="str">
        <f>IFERROR(INDEX('FY22 QoS'!$BB:$BB,MATCH($B58&amp;$C58&amp;$D58,'FY22 QoS'!CC:CC,0),1),"")</f>
        <v>Future Hire</v>
      </c>
      <c r="R58" s="178" t="str">
        <f ca="1">IFERROR(INDEX(INDIRECT("'FY22 QoS'!"&amp;R$1&amp;":"&amp;R$1),MATCH($B58&amp;$C58&amp;$D58,'FY22 QoS'!BU:BU,0),1),"")</f>
        <v/>
      </c>
      <c r="S58" s="178" t="str">
        <f ca="1">IFERROR(INDEX(INDIRECT("'FY22 QoS'!"&amp;S$1&amp;":"&amp;S$1),MATCH($B58&amp;$C58&amp;$D58,'FY22 QoS'!BV:BV,0),1),"")</f>
        <v/>
      </c>
      <c r="T58" s="178" t="str">
        <f ca="1">IFERROR(INDEX(INDIRECT("'FY22 QoS'!"&amp;T$1&amp;":"&amp;T$1),MATCH($B58&amp;$C58&amp;$D58,'FY22 QoS'!BW:BW,0),1),"")</f>
        <v/>
      </c>
      <c r="U58" s="178" t="str">
        <f ca="1">IFERROR(INDEX(INDIRECT("'FY22 QoS'!"&amp;U$1&amp;":"&amp;U$1),MATCH($B58&amp;$C58&amp;$D58,'FY22 QoS'!BX:BX,0),1),"")</f>
        <v/>
      </c>
      <c r="V58" s="178">
        <f ca="1">IFERROR(INDEX(INDIRECT("'FY22 QoS'!"&amp;V$1&amp;":"&amp;V$1),MATCH($B58&amp;$C58&amp;$D58,'FY22 QoS'!BY:BY,0),1),"")</f>
        <v>1</v>
      </c>
      <c r="W58" s="178">
        <f ca="1">IFERROR(INDEX(INDIRECT("'FY22 QoS'!"&amp;W$1&amp;":"&amp;W$1),MATCH($B58&amp;$C58&amp;$D58,'FY22 QoS'!BZ:BZ,0),1),"")</f>
        <v>1</v>
      </c>
      <c r="X58" s="178">
        <f ca="1">IFERROR(INDEX(INDIRECT("'FY22 QoS'!"&amp;X$1&amp;":"&amp;X$1),MATCH($B58&amp;$C58&amp;$D58,'FY22 QoS'!CA:CA,0),1),"")</f>
        <v>1</v>
      </c>
      <c r="Y58" s="178">
        <f ca="1">IFERROR(INDEX(INDIRECT("'FY22 QoS'!"&amp;Y$1&amp;":"&amp;Y$1),MATCH($B58&amp;$C58&amp;$D58,'FY22 QoS'!CB:CB,0),1),"")</f>
        <v>1</v>
      </c>
      <c r="Z58" s="178">
        <f ca="1">IFERROR(INDEX(INDIRECT("'FY22 QoS'!"&amp;Z$1&amp;":"&amp;Z$1),MATCH($B58&amp;$C58&amp;$D58,'FY22 QoS'!CC:CC,0),1),"")</f>
        <v>1</v>
      </c>
      <c r="AB58" s="178" t="str">
        <f ca="1">IFERROR(INDEX(INDIRECT("'FY22 QoS'!"&amp;AB$1&amp;":"&amp;AB$1),MATCH($B58&amp;$C58&amp;$D58,'FY22 QoS'!BU:BU,0),1),"")</f>
        <v/>
      </c>
      <c r="AC58" s="178" t="str">
        <f ca="1">IFERROR(INDEX(INDIRECT("'FY22 QoS'!"&amp;AC$1&amp;":"&amp;AC$1),MATCH($B58&amp;$C58&amp;$D58,'FY22 QoS'!BV:BV,0),1),"")</f>
        <v/>
      </c>
      <c r="AD58" s="178" t="str">
        <f ca="1">IFERROR(INDEX(INDIRECT("'FY22 QoS'!"&amp;AD$1&amp;":"&amp;AD$1),MATCH($B58&amp;$C58&amp;$D58,'FY22 QoS'!BW:BW,0),1),"")</f>
        <v/>
      </c>
      <c r="AE58" s="178" t="str">
        <f ca="1">IFERROR(INDEX(INDIRECT("'FY22 QoS'!"&amp;AE$1&amp;":"&amp;AE$1),MATCH($B58&amp;$C58&amp;$D58,'FY22 QoS'!BX:BX,0),1),"")</f>
        <v/>
      </c>
      <c r="AF58" s="178">
        <f ca="1">IFERROR(INDEX(INDIRECT("'FY22 QoS'!"&amp;AF$1&amp;":"&amp;AF$1),MATCH($B58&amp;$C58&amp;$D58,'FY22 QoS'!BY:BY,0),1),"")</f>
        <v>0.75</v>
      </c>
      <c r="AG58" s="178">
        <f ca="1">IFERROR(INDEX(INDIRECT("'FY22 QoS'!"&amp;AG$1&amp;":"&amp;AG$1),MATCH($B58&amp;$C58&amp;$D58,'FY22 QoS'!BZ:BZ,0),1),"")</f>
        <v>1</v>
      </c>
      <c r="AH58" s="178">
        <f ca="1">IFERROR(INDEX(INDIRECT("'FY22 QoS'!"&amp;AH$1&amp;":"&amp;AH$1),MATCH($B58&amp;$C58&amp;$D58,'FY22 QoS'!CA:CA,0),1),"")</f>
        <v>1</v>
      </c>
      <c r="AI58" s="178">
        <f ca="1">IFERROR(INDEX(INDIRECT("'FY22 QoS'!"&amp;AI$1&amp;":"&amp;AI$1),MATCH($B58&amp;$C58&amp;$D58,'FY22 QoS'!CB:CB,0),1),"")</f>
        <v>1</v>
      </c>
      <c r="AJ58" s="178">
        <f ca="1">IFERROR(INDEX(INDIRECT("'FY22 QoS'!"&amp;AJ$1&amp;":"&amp;AJ$1),MATCH($B58&amp;$C58&amp;$D58,'FY22 QoS'!CC:CC,0),1),"")</f>
        <v>1</v>
      </c>
      <c r="AL58" s="186" t="str">
        <f ca="1">IFERROR(INDEX(INDIRECT("'FY22 QoS'!"&amp;AL$1&amp;":"&amp;AL$1),MATCH($B58&amp;$C58&amp;$D58,'FY22 QoS'!BU:BU,0),1),"")</f>
        <v/>
      </c>
      <c r="AM58" s="186" t="str">
        <f ca="1">IFERROR(INDEX(INDIRECT("'FY22 QoS'!"&amp;AM$1&amp;":"&amp;AM$1),MATCH($B58&amp;$C58&amp;$D58,'FY22 QoS'!BV:BV,0),1),"")</f>
        <v/>
      </c>
      <c r="AN58" s="186" t="str">
        <f ca="1">IFERROR(INDEX(INDIRECT("'FY22 QoS'!"&amp;AN$1&amp;":"&amp;AN$1),MATCH($B58&amp;$C58&amp;$D58,'FY22 QoS'!BW:BW,0),1),"")</f>
        <v/>
      </c>
      <c r="AO58" s="186" t="str">
        <f ca="1">IFERROR(INDEX(INDIRECT("'FY22 QoS'!"&amp;AO$1&amp;":"&amp;AO$1),MATCH($B58&amp;$C58&amp;$D58,'FY22 QoS'!BX:BX,0),1),"")</f>
        <v/>
      </c>
      <c r="AP58" s="186">
        <f ca="1">IFERROR(INDEX(INDIRECT("'FY22 QoS'!"&amp;AP$1&amp;":"&amp;AP$1),MATCH($B58&amp;$C58&amp;$D58,'FY22 QoS'!BY:BY,0),1),"")</f>
        <v>40625</v>
      </c>
      <c r="AQ58" s="186">
        <f ca="1">IFERROR(INDEX(INDIRECT("'FY22 QoS'!"&amp;AQ$1&amp;":"&amp;AQ$1),MATCH($B58&amp;$C58&amp;$D58,'FY22 QoS'!BZ:BZ,0),1),"")</f>
        <v>54166.666666666664</v>
      </c>
      <c r="AR58" s="186">
        <f ca="1">IFERROR(INDEX(INDIRECT("'FY22 QoS'!"&amp;AR$1&amp;":"&amp;AR$1),MATCH($B58&amp;$C58&amp;$D58,'FY22 QoS'!CA:CA,0),1),"")</f>
        <v>54166.666666666664</v>
      </c>
      <c r="AS58" s="186">
        <f ca="1">IFERROR(INDEX(INDIRECT("'FY22 QoS'!"&amp;AS$1&amp;":"&amp;AS$1),MATCH($B58&amp;$C58&amp;$D58,'FY22 QoS'!CB:CB,0),1),"")</f>
        <v>54166.666666666664</v>
      </c>
      <c r="AT58" s="186">
        <f ca="1">IFERROR(INDEX(INDIRECT("'FY22 QoS'!"&amp;AT$1&amp;":"&amp;AT$1),MATCH($B58&amp;$C58&amp;$D58,'FY22 QoS'!CC:CC,0),1),"")</f>
        <v>45833.333333333336</v>
      </c>
    </row>
    <row r="59" spans="2:46" s="167" customFormat="1" x14ac:dyDescent="0.25">
      <c r="B59" s="167" t="s">
        <v>284</v>
      </c>
      <c r="C59" s="167">
        <v>8</v>
      </c>
      <c r="D59" s="167" t="str">
        <f t="shared" si="12"/>
        <v>Corporate</v>
      </c>
      <c r="E59" s="167" t="str">
        <f>IFERROR(INDEX('FY22 QoS'!$BB:$BB,MATCH($B59&amp;$C59&amp;$D59,'FY22 QoS'!BR:BR,0),1),"")</f>
        <v/>
      </c>
      <c r="F59" s="167" t="str">
        <f>IFERROR(INDEX('FY22 QoS'!$BB:$BB,MATCH($B59&amp;$C59&amp;$D59,'FY22 QoS'!BS:BS,0),1),"")</f>
        <v/>
      </c>
      <c r="G59" s="167" t="str">
        <f>IFERROR(INDEX('FY22 QoS'!$BB:$BB,MATCH($B59&amp;$C59&amp;$D59,'FY22 QoS'!BT:BT,0),1),"")</f>
        <v/>
      </c>
      <c r="H59" s="181" t="str">
        <f>IFERROR(INDEX('FY22 QoS'!$BB:$BB,MATCH($B59&amp;$C59&amp;$D59,'FY22 QoS'!BU:BU,0),1),"")</f>
        <v/>
      </c>
      <c r="I59" s="181" t="str">
        <f>IFERROR(INDEX('FY22 QoS'!$BB:$BB,MATCH($B59&amp;$C59&amp;$D59,'FY22 QoS'!BV:BV,0),1),"")</f>
        <v/>
      </c>
      <c r="J59" s="181" t="str">
        <f>IFERROR(INDEX('FY22 QoS'!$BB:$BB,MATCH($B59&amp;$C59&amp;$D59,'FY22 QoS'!BW:BW,0),1),"")</f>
        <v/>
      </c>
      <c r="K59" s="181" t="str">
        <f>IFERROR(INDEX('FY22 QoS'!$BB:$BB,MATCH($B59&amp;$C59&amp;$D59,'FY22 QoS'!BX:BX,0),1),"")</f>
        <v/>
      </c>
      <c r="L59" s="181" t="str">
        <f>IFERROR(INDEX('FY22 QoS'!$BB:$BB,MATCH($B59&amp;$C59&amp;$D59,'FY22 QoS'!BY:BY,0),1),"")</f>
        <v>Future Hire</v>
      </c>
      <c r="M59" s="181" t="str">
        <f>IFERROR(INDEX('FY22 QoS'!$BB:$BB,MATCH($B59&amp;$C59&amp;$D59,'FY22 QoS'!BZ:BZ,0),1),"")</f>
        <v>Future Hire</v>
      </c>
      <c r="N59" s="181" t="str">
        <f>IFERROR(INDEX('FY22 QoS'!$BB:$BB,MATCH($B59&amp;$C59&amp;$D59,'FY22 QoS'!CA:CA,0),1),"")</f>
        <v>Future Hire</v>
      </c>
      <c r="O59" s="181" t="str">
        <f>IFERROR(INDEX('FY22 QoS'!$BB:$BB,MATCH($B59&amp;$C59&amp;$D59,'FY22 QoS'!CB:CB,0),1),"")</f>
        <v>Future Hire</v>
      </c>
      <c r="P59" s="181" t="str">
        <f>IFERROR(INDEX('FY22 QoS'!$BB:$BB,MATCH($B59&amp;$C59&amp;$D59,'FY22 QoS'!CC:CC,0),1),"")</f>
        <v>Future Hire</v>
      </c>
      <c r="R59" s="178" t="str">
        <f ca="1">IFERROR(INDEX(INDIRECT("'FY22 QoS'!"&amp;R$1&amp;":"&amp;R$1),MATCH($B59&amp;$C59&amp;$D59,'FY22 QoS'!BU:BU,0),1),"")</f>
        <v/>
      </c>
      <c r="S59" s="178" t="str">
        <f ca="1">IFERROR(INDEX(INDIRECT("'FY22 QoS'!"&amp;S$1&amp;":"&amp;S$1),MATCH($B59&amp;$C59&amp;$D59,'FY22 QoS'!BV:BV,0),1),"")</f>
        <v/>
      </c>
      <c r="T59" s="178" t="str">
        <f ca="1">IFERROR(INDEX(INDIRECT("'FY22 QoS'!"&amp;T$1&amp;":"&amp;T$1),MATCH($B59&amp;$C59&amp;$D59,'FY22 QoS'!BW:BW,0),1),"")</f>
        <v/>
      </c>
      <c r="U59" s="178" t="str">
        <f ca="1">IFERROR(INDEX(INDIRECT("'FY22 QoS'!"&amp;U$1&amp;":"&amp;U$1),MATCH($B59&amp;$C59&amp;$D59,'FY22 QoS'!BX:BX,0),1),"")</f>
        <v/>
      </c>
      <c r="V59" s="178">
        <f ca="1">IFERROR(INDEX(INDIRECT("'FY22 QoS'!"&amp;V$1&amp;":"&amp;V$1),MATCH($B59&amp;$C59&amp;$D59,'FY22 QoS'!BY:BY,0),1),"")</f>
        <v>1</v>
      </c>
      <c r="W59" s="178">
        <f ca="1">IFERROR(INDEX(INDIRECT("'FY22 QoS'!"&amp;W$1&amp;":"&amp;W$1),MATCH($B59&amp;$C59&amp;$D59,'FY22 QoS'!BZ:BZ,0),1),"")</f>
        <v>1</v>
      </c>
      <c r="X59" s="178">
        <f ca="1">IFERROR(INDEX(INDIRECT("'FY22 QoS'!"&amp;X$1&amp;":"&amp;X$1),MATCH($B59&amp;$C59&amp;$D59,'FY22 QoS'!CA:CA,0),1),"")</f>
        <v>1</v>
      </c>
      <c r="Y59" s="178">
        <f ca="1">IFERROR(INDEX(INDIRECT("'FY22 QoS'!"&amp;Y$1&amp;":"&amp;Y$1),MATCH($B59&amp;$C59&amp;$D59,'FY22 QoS'!CB:CB,0),1),"")</f>
        <v>1</v>
      </c>
      <c r="Z59" s="178">
        <f ca="1">IFERROR(INDEX(INDIRECT("'FY22 QoS'!"&amp;Z$1&amp;":"&amp;Z$1),MATCH($B59&amp;$C59&amp;$D59,'FY22 QoS'!CC:CC,0),1),"")</f>
        <v>1</v>
      </c>
      <c r="AB59" s="178" t="str">
        <f ca="1">IFERROR(INDEX(INDIRECT("'FY22 QoS'!"&amp;AB$1&amp;":"&amp;AB$1),MATCH($B59&amp;$C59&amp;$D59,'FY22 QoS'!BU:BU,0),1),"")</f>
        <v/>
      </c>
      <c r="AC59" s="178" t="str">
        <f ca="1">IFERROR(INDEX(INDIRECT("'FY22 QoS'!"&amp;AC$1&amp;":"&amp;AC$1),MATCH($B59&amp;$C59&amp;$D59,'FY22 QoS'!BV:BV,0),1),"")</f>
        <v/>
      </c>
      <c r="AD59" s="178" t="str">
        <f ca="1">IFERROR(INDEX(INDIRECT("'FY22 QoS'!"&amp;AD$1&amp;":"&amp;AD$1),MATCH($B59&amp;$C59&amp;$D59,'FY22 QoS'!BW:BW,0),1),"")</f>
        <v/>
      </c>
      <c r="AE59" s="178" t="str">
        <f ca="1">IFERROR(INDEX(INDIRECT("'FY22 QoS'!"&amp;AE$1&amp;":"&amp;AE$1),MATCH($B59&amp;$C59&amp;$D59,'FY22 QoS'!BX:BX,0),1),"")</f>
        <v/>
      </c>
      <c r="AF59" s="178">
        <f ca="1">IFERROR(INDEX(INDIRECT("'FY22 QoS'!"&amp;AF$1&amp;":"&amp;AF$1),MATCH($B59&amp;$C59&amp;$D59,'FY22 QoS'!BY:BY,0),1),"")</f>
        <v>0</v>
      </c>
      <c r="AG59" s="178">
        <f ca="1">IFERROR(INDEX(INDIRECT("'FY22 QoS'!"&amp;AG$1&amp;":"&amp;AG$1),MATCH($B59&amp;$C59&amp;$D59,'FY22 QoS'!BZ:BZ,0),1),"")</f>
        <v>0.25</v>
      </c>
      <c r="AH59" s="178">
        <f ca="1">IFERROR(INDEX(INDIRECT("'FY22 QoS'!"&amp;AH$1&amp;":"&amp;AH$1),MATCH($B59&amp;$C59&amp;$D59,'FY22 QoS'!CA:CA,0),1),"")</f>
        <v>0.5</v>
      </c>
      <c r="AI59" s="178">
        <f ca="1">IFERROR(INDEX(INDIRECT("'FY22 QoS'!"&amp;AI$1&amp;":"&amp;AI$1),MATCH($B59&amp;$C59&amp;$D59,'FY22 QoS'!CB:CB,0),1),"")</f>
        <v>0.75</v>
      </c>
      <c r="AJ59" s="178">
        <f ca="1">IFERROR(INDEX(INDIRECT("'FY22 QoS'!"&amp;AJ$1&amp;":"&amp;AJ$1),MATCH($B59&amp;$C59&amp;$D59,'FY22 QoS'!CC:CC,0),1),"")</f>
        <v>1</v>
      </c>
      <c r="AL59" s="186" t="str">
        <f ca="1">IFERROR(INDEX(INDIRECT("'FY22 QoS'!"&amp;AL$1&amp;":"&amp;AL$1),MATCH($B59&amp;$C59&amp;$D59,'FY22 QoS'!BU:BU,0),1),"")</f>
        <v/>
      </c>
      <c r="AM59" s="186" t="str">
        <f ca="1">IFERROR(INDEX(INDIRECT("'FY22 QoS'!"&amp;AM$1&amp;":"&amp;AM$1),MATCH($B59&amp;$C59&amp;$D59,'FY22 QoS'!BV:BV,0),1),"")</f>
        <v/>
      </c>
      <c r="AN59" s="186" t="str">
        <f ca="1">IFERROR(INDEX(INDIRECT("'FY22 QoS'!"&amp;AN$1&amp;":"&amp;AN$1),MATCH($B59&amp;$C59&amp;$D59,'FY22 QoS'!BW:BW,0),1),"")</f>
        <v/>
      </c>
      <c r="AO59" s="186" t="str">
        <f ca="1">IFERROR(INDEX(INDIRECT("'FY22 QoS'!"&amp;AO$1&amp;":"&amp;AO$1),MATCH($B59&amp;$C59&amp;$D59,'FY22 QoS'!BX:BX,0),1),"")</f>
        <v/>
      </c>
      <c r="AP59" s="186">
        <f ca="1">IFERROR(INDEX(INDIRECT("'FY22 QoS'!"&amp;AP$1&amp;":"&amp;AP$1),MATCH($B59&amp;$C59&amp;$D59,'FY22 QoS'!BY:BY,0),1),"")</f>
        <v>0</v>
      </c>
      <c r="AQ59" s="186">
        <f ca="1">IFERROR(INDEX(INDIRECT("'FY22 QoS'!"&amp;AQ$1&amp;":"&amp;AQ$1),MATCH($B59&amp;$C59&amp;$D59,'FY22 QoS'!BZ:BZ,0),1),"")</f>
        <v>13541.666666666666</v>
      </c>
      <c r="AR59" s="186">
        <f ca="1">IFERROR(INDEX(INDIRECT("'FY22 QoS'!"&amp;AR$1&amp;":"&amp;AR$1),MATCH($B59&amp;$C59&amp;$D59,'FY22 QoS'!CA:CA,0),1),"")</f>
        <v>27083.333333333332</v>
      </c>
      <c r="AS59" s="186">
        <f ca="1">IFERROR(INDEX(INDIRECT("'FY22 QoS'!"&amp;AS$1&amp;":"&amp;AS$1),MATCH($B59&amp;$C59&amp;$D59,'FY22 QoS'!CB:CB,0),1),"")</f>
        <v>40625</v>
      </c>
      <c r="AT59" s="186">
        <f ca="1">IFERROR(INDEX(INDIRECT("'FY22 QoS'!"&amp;AT$1&amp;":"&amp;AT$1),MATCH($B59&amp;$C59&amp;$D59,'FY22 QoS'!CC:CC,0),1),"")</f>
        <v>54166.666666666664</v>
      </c>
    </row>
    <row r="60" spans="2:46" s="167" customFormat="1" x14ac:dyDescent="0.25">
      <c r="B60" s="167" t="s">
        <v>284</v>
      </c>
      <c r="C60" s="167">
        <v>9</v>
      </c>
      <c r="D60" s="167" t="str">
        <f t="shared" si="12"/>
        <v>Corporate</v>
      </c>
      <c r="E60" s="167" t="str">
        <f>IFERROR(INDEX('FY22 QoS'!$BB:$BB,MATCH($B60&amp;$C60&amp;$D60,'FY22 QoS'!BR:BR,0),1),"")</f>
        <v/>
      </c>
      <c r="F60" s="167" t="str">
        <f>IFERROR(INDEX('FY22 QoS'!$BB:$BB,MATCH($B60&amp;$C60&amp;$D60,'FY22 QoS'!BS:BS,0),1),"")</f>
        <v/>
      </c>
      <c r="G60" s="167" t="str">
        <f>IFERROR(INDEX('FY22 QoS'!$BB:$BB,MATCH($B60&amp;$C60&amp;$D60,'FY22 QoS'!BT:BT,0),1),"")</f>
        <v/>
      </c>
      <c r="H60" s="181" t="str">
        <f>IFERROR(INDEX('FY22 QoS'!$BB:$BB,MATCH($B60&amp;$C60&amp;$D60,'FY22 QoS'!BU:BU,0),1),"")</f>
        <v/>
      </c>
      <c r="I60" s="181" t="str">
        <f>IFERROR(INDEX('FY22 QoS'!$BB:$BB,MATCH($B60&amp;$C60&amp;$D60,'FY22 QoS'!BV:BV,0),1),"")</f>
        <v/>
      </c>
      <c r="J60" s="181" t="str">
        <f>IFERROR(INDEX('FY22 QoS'!$BB:$BB,MATCH($B60&amp;$C60&amp;$D60,'FY22 QoS'!BW:BW,0),1),"")</f>
        <v/>
      </c>
      <c r="K60" s="181" t="str">
        <f>IFERROR(INDEX('FY22 QoS'!$BB:$BB,MATCH($B60&amp;$C60&amp;$D60,'FY22 QoS'!BX:BX,0),1),"")</f>
        <v/>
      </c>
      <c r="L60" s="181" t="str">
        <f>IFERROR(INDEX('FY22 QoS'!$BB:$BB,MATCH($B60&amp;$C60&amp;$D60,'FY22 QoS'!BY:BY,0),1),"")</f>
        <v/>
      </c>
      <c r="M60" s="181" t="str">
        <f>IFERROR(INDEX('FY22 QoS'!$BB:$BB,MATCH($B60&amp;$C60&amp;$D60,'FY22 QoS'!BZ:BZ,0),1),"")</f>
        <v/>
      </c>
      <c r="N60" s="181" t="str">
        <f>IFERROR(INDEX('FY22 QoS'!$BB:$BB,MATCH($B60&amp;$C60&amp;$D60,'FY22 QoS'!CA:CA,0),1),"")</f>
        <v>Future Hire</v>
      </c>
      <c r="O60" s="181" t="str">
        <f>IFERROR(INDEX('FY22 QoS'!$BB:$BB,MATCH($B60&amp;$C60&amp;$D60,'FY22 QoS'!CB:CB,0),1),"")</f>
        <v>Future Hire</v>
      </c>
      <c r="P60" s="181" t="str">
        <f>IFERROR(INDEX('FY22 QoS'!$BB:$BB,MATCH($B60&amp;$C60&amp;$D60,'FY22 QoS'!CC:CC,0),1),"")</f>
        <v>Future Hire</v>
      </c>
      <c r="R60" s="178" t="str">
        <f ca="1">IFERROR(INDEX(INDIRECT("'FY22 QoS'!"&amp;R$1&amp;":"&amp;R$1),MATCH($B60&amp;$C60&amp;$D60,'FY22 QoS'!BU:BU,0),1),"")</f>
        <v/>
      </c>
      <c r="S60" s="178" t="str">
        <f ca="1">IFERROR(INDEX(INDIRECT("'FY22 QoS'!"&amp;S$1&amp;":"&amp;S$1),MATCH($B60&amp;$C60&amp;$D60,'FY22 QoS'!BV:BV,0),1),"")</f>
        <v/>
      </c>
      <c r="T60" s="178" t="str">
        <f ca="1">IFERROR(INDEX(INDIRECT("'FY22 QoS'!"&amp;T$1&amp;":"&amp;T$1),MATCH($B60&amp;$C60&amp;$D60,'FY22 QoS'!BW:BW,0),1),"")</f>
        <v/>
      </c>
      <c r="U60" s="178" t="str">
        <f ca="1">IFERROR(INDEX(INDIRECT("'FY22 QoS'!"&amp;U$1&amp;":"&amp;U$1),MATCH($B60&amp;$C60&amp;$D60,'FY22 QoS'!BX:BX,0),1),"")</f>
        <v/>
      </c>
      <c r="V60" s="178" t="str">
        <f ca="1">IFERROR(INDEX(INDIRECT("'FY22 QoS'!"&amp;V$1&amp;":"&amp;V$1),MATCH($B60&amp;$C60&amp;$D60,'FY22 QoS'!BY:BY,0),1),"")</f>
        <v/>
      </c>
      <c r="W60" s="178" t="str">
        <f ca="1">IFERROR(INDEX(INDIRECT("'FY22 QoS'!"&amp;W$1&amp;":"&amp;W$1),MATCH($B60&amp;$C60&amp;$D60,'FY22 QoS'!BZ:BZ,0),1),"")</f>
        <v/>
      </c>
      <c r="X60" s="178">
        <f ca="1">IFERROR(INDEX(INDIRECT("'FY22 QoS'!"&amp;X$1&amp;":"&amp;X$1),MATCH($B60&amp;$C60&amp;$D60,'FY22 QoS'!CA:CA,0),1),"")</f>
        <v>1</v>
      </c>
      <c r="Y60" s="178">
        <f ca="1">IFERROR(INDEX(INDIRECT("'FY22 QoS'!"&amp;Y$1&amp;":"&amp;Y$1),MATCH($B60&amp;$C60&amp;$D60,'FY22 QoS'!CB:CB,0),1),"")</f>
        <v>1</v>
      </c>
      <c r="Z60" s="178">
        <f ca="1">IFERROR(INDEX(INDIRECT("'FY22 QoS'!"&amp;Z$1&amp;":"&amp;Z$1),MATCH($B60&amp;$C60&amp;$D60,'FY22 QoS'!CC:CC,0),1),"")</f>
        <v>1</v>
      </c>
      <c r="AB60" s="178" t="str">
        <f ca="1">IFERROR(INDEX(INDIRECT("'FY22 QoS'!"&amp;AB$1&amp;":"&amp;AB$1),MATCH($B60&amp;$C60&amp;$D60,'FY22 QoS'!BU:BU,0),1),"")</f>
        <v/>
      </c>
      <c r="AC60" s="178" t="str">
        <f ca="1">IFERROR(INDEX(INDIRECT("'FY22 QoS'!"&amp;AC$1&amp;":"&amp;AC$1),MATCH($B60&amp;$C60&amp;$D60,'FY22 QoS'!BV:BV,0),1),"")</f>
        <v/>
      </c>
      <c r="AD60" s="178" t="str">
        <f ca="1">IFERROR(INDEX(INDIRECT("'FY22 QoS'!"&amp;AD$1&amp;":"&amp;AD$1),MATCH($B60&amp;$C60&amp;$D60,'FY22 QoS'!BW:BW,0),1),"")</f>
        <v/>
      </c>
      <c r="AE60" s="178" t="str">
        <f ca="1">IFERROR(INDEX(INDIRECT("'FY22 QoS'!"&amp;AE$1&amp;":"&amp;AE$1),MATCH($B60&amp;$C60&amp;$D60,'FY22 QoS'!BX:BX,0),1),"")</f>
        <v/>
      </c>
      <c r="AF60" s="178" t="str">
        <f ca="1">IFERROR(INDEX(INDIRECT("'FY22 QoS'!"&amp;AF$1&amp;":"&amp;AF$1),MATCH($B60&amp;$C60&amp;$D60,'FY22 QoS'!BY:BY,0),1),"")</f>
        <v/>
      </c>
      <c r="AG60" s="178" t="str">
        <f ca="1">IFERROR(INDEX(INDIRECT("'FY22 QoS'!"&amp;AG$1&amp;":"&amp;AG$1),MATCH($B60&amp;$C60&amp;$D60,'FY22 QoS'!BZ:BZ,0),1),"")</f>
        <v/>
      </c>
      <c r="AH60" s="178">
        <f ca="1">IFERROR(INDEX(INDIRECT("'FY22 QoS'!"&amp;AH$1&amp;":"&amp;AH$1),MATCH($B60&amp;$C60&amp;$D60,'FY22 QoS'!CA:CA,0),1),"")</f>
        <v>0</v>
      </c>
      <c r="AI60" s="178">
        <f ca="1">IFERROR(INDEX(INDIRECT("'FY22 QoS'!"&amp;AI$1&amp;":"&amp;AI$1),MATCH($B60&amp;$C60&amp;$D60,'FY22 QoS'!CB:CB,0),1),"")</f>
        <v>0.25</v>
      </c>
      <c r="AJ60" s="178">
        <f ca="1">IFERROR(INDEX(INDIRECT("'FY22 QoS'!"&amp;AJ$1&amp;":"&amp;AJ$1),MATCH($B60&amp;$C60&amp;$D60,'FY22 QoS'!CC:CC,0),1),"")</f>
        <v>1</v>
      </c>
      <c r="AL60" s="186" t="str">
        <f ca="1">IFERROR(INDEX(INDIRECT("'FY22 QoS'!"&amp;AL$1&amp;":"&amp;AL$1),MATCH($B60&amp;$C60&amp;$D60,'FY22 QoS'!BU:BU,0),1),"")</f>
        <v/>
      </c>
      <c r="AM60" s="186" t="str">
        <f ca="1">IFERROR(INDEX(INDIRECT("'FY22 QoS'!"&amp;AM$1&amp;":"&amp;AM$1),MATCH($B60&amp;$C60&amp;$D60,'FY22 QoS'!BV:BV,0),1),"")</f>
        <v/>
      </c>
      <c r="AN60" s="186" t="str">
        <f ca="1">IFERROR(INDEX(INDIRECT("'FY22 QoS'!"&amp;AN$1&amp;":"&amp;AN$1),MATCH($B60&amp;$C60&amp;$D60,'FY22 QoS'!BW:BW,0),1),"")</f>
        <v/>
      </c>
      <c r="AO60" s="186" t="str">
        <f ca="1">IFERROR(INDEX(INDIRECT("'FY22 QoS'!"&amp;AO$1&amp;":"&amp;AO$1),MATCH($B60&amp;$C60&amp;$D60,'FY22 QoS'!BX:BX,0),1),"")</f>
        <v/>
      </c>
      <c r="AP60" s="186" t="str">
        <f ca="1">IFERROR(INDEX(INDIRECT("'FY22 QoS'!"&amp;AP$1&amp;":"&amp;AP$1),MATCH($B60&amp;$C60&amp;$D60,'FY22 QoS'!BY:BY,0),1),"")</f>
        <v/>
      </c>
      <c r="AQ60" s="186" t="str">
        <f ca="1">IFERROR(INDEX(INDIRECT("'FY22 QoS'!"&amp;AQ$1&amp;":"&amp;AQ$1),MATCH($B60&amp;$C60&amp;$D60,'FY22 QoS'!BZ:BZ,0),1),"")</f>
        <v/>
      </c>
      <c r="AR60" s="186">
        <f ca="1">IFERROR(INDEX(INDIRECT("'FY22 QoS'!"&amp;AR$1&amp;":"&amp;AR$1),MATCH($B60&amp;$C60&amp;$D60,'FY22 QoS'!CA:CA,0),1),"")</f>
        <v>0</v>
      </c>
      <c r="AS60" s="186">
        <f ca="1">IFERROR(INDEX(INDIRECT("'FY22 QoS'!"&amp;AS$1&amp;":"&amp;AS$1),MATCH($B60&amp;$C60&amp;$D60,'FY22 QoS'!CB:CB,0),1),"")</f>
        <v>13541.666666666666</v>
      </c>
      <c r="AT60" s="186">
        <f ca="1">IFERROR(INDEX(INDIRECT("'FY22 QoS'!"&amp;AT$1&amp;":"&amp;AT$1),MATCH($B60&amp;$C60&amp;$D60,'FY22 QoS'!CC:CC,0),1),"")</f>
        <v>54166.666666666664</v>
      </c>
    </row>
    <row r="61" spans="2:46" s="167" customFormat="1" x14ac:dyDescent="0.25">
      <c r="B61" s="167" t="s">
        <v>284</v>
      </c>
      <c r="C61" s="167">
        <v>10</v>
      </c>
      <c r="D61" s="167" t="str">
        <f t="shared" si="12"/>
        <v>Corporate</v>
      </c>
      <c r="E61" s="167" t="str">
        <f>IFERROR(INDEX('FY22 QoS'!$BB:$BB,MATCH($B61&amp;$C61&amp;$D61,'FY22 QoS'!BR:BR,0),1),"")</f>
        <v/>
      </c>
      <c r="F61" s="167" t="str">
        <f>IFERROR(INDEX('FY22 QoS'!$BB:$BB,MATCH($B61&amp;$C61&amp;$D61,'FY22 QoS'!BS:BS,0),1),"")</f>
        <v/>
      </c>
      <c r="G61" s="167" t="str">
        <f>IFERROR(INDEX('FY22 QoS'!$BB:$BB,MATCH($B61&amp;$C61&amp;$D61,'FY22 QoS'!BT:BT,0),1),"")</f>
        <v/>
      </c>
      <c r="H61" s="181" t="str">
        <f>IFERROR(INDEX('FY22 QoS'!$BB:$BB,MATCH($B61&amp;$C61&amp;$D61,'FY22 QoS'!BU:BU,0),1),"")</f>
        <v/>
      </c>
      <c r="I61" s="181" t="str">
        <f>IFERROR(INDEX('FY22 QoS'!$BB:$BB,MATCH($B61&amp;$C61&amp;$D61,'FY22 QoS'!BV:BV,0),1),"")</f>
        <v/>
      </c>
      <c r="J61" s="181" t="str">
        <f>IFERROR(INDEX('FY22 QoS'!$BB:$BB,MATCH($B61&amp;$C61&amp;$D61,'FY22 QoS'!BW:BW,0),1),"")</f>
        <v/>
      </c>
      <c r="K61" s="181" t="str">
        <f>IFERROR(INDEX('FY22 QoS'!$BB:$BB,MATCH($B61&amp;$C61&amp;$D61,'FY22 QoS'!BX:BX,0),1),"")</f>
        <v/>
      </c>
      <c r="L61" s="181" t="str">
        <f>IFERROR(INDEX('FY22 QoS'!$BB:$BB,MATCH($B61&amp;$C61&amp;$D61,'FY22 QoS'!BY:BY,0),1),"")</f>
        <v/>
      </c>
      <c r="M61" s="181" t="str">
        <f>IFERROR(INDEX('FY22 QoS'!$BB:$BB,MATCH($B61&amp;$C61&amp;$D61,'FY22 QoS'!BZ:BZ,0),1),"")</f>
        <v/>
      </c>
      <c r="N61" s="181" t="str">
        <f>IFERROR(INDEX('FY22 QoS'!$BB:$BB,MATCH($B61&amp;$C61&amp;$D61,'FY22 QoS'!CA:CA,0),1),"")</f>
        <v/>
      </c>
      <c r="O61" s="181" t="str">
        <f>IFERROR(INDEX('FY22 QoS'!$BB:$BB,MATCH($B61&amp;$C61&amp;$D61,'FY22 QoS'!CB:CB,0),1),"")</f>
        <v/>
      </c>
      <c r="P61" s="181" t="str">
        <f>IFERROR(INDEX('FY22 QoS'!$BB:$BB,MATCH($B61&amp;$C61&amp;$D61,'FY22 QoS'!CC:CC,0),1),"")</f>
        <v>Future Hire</v>
      </c>
      <c r="R61" s="178" t="str">
        <f ca="1">IFERROR(INDEX(INDIRECT("'FY22 QoS'!"&amp;R$1&amp;":"&amp;R$1),MATCH($B61&amp;$C61&amp;$D61,'FY22 QoS'!BU:BU,0),1),"")</f>
        <v/>
      </c>
      <c r="S61" s="178" t="str">
        <f ca="1">IFERROR(INDEX(INDIRECT("'FY22 QoS'!"&amp;S$1&amp;":"&amp;S$1),MATCH($B61&amp;$C61&amp;$D61,'FY22 QoS'!BV:BV,0),1),"")</f>
        <v/>
      </c>
      <c r="T61" s="178" t="str">
        <f ca="1">IFERROR(INDEX(INDIRECT("'FY22 QoS'!"&amp;T$1&amp;":"&amp;T$1),MATCH($B61&amp;$C61&amp;$D61,'FY22 QoS'!BW:BW,0),1),"")</f>
        <v/>
      </c>
      <c r="U61" s="178" t="str">
        <f ca="1">IFERROR(INDEX(INDIRECT("'FY22 QoS'!"&amp;U$1&amp;":"&amp;U$1),MATCH($B61&amp;$C61&amp;$D61,'FY22 QoS'!BX:BX,0),1),"")</f>
        <v/>
      </c>
      <c r="V61" s="178" t="str">
        <f ca="1">IFERROR(INDEX(INDIRECT("'FY22 QoS'!"&amp;V$1&amp;":"&amp;V$1),MATCH($B61&amp;$C61&amp;$D61,'FY22 QoS'!BY:BY,0),1),"")</f>
        <v/>
      </c>
      <c r="W61" s="178" t="str">
        <f ca="1">IFERROR(INDEX(INDIRECT("'FY22 QoS'!"&amp;W$1&amp;":"&amp;W$1),MATCH($B61&amp;$C61&amp;$D61,'FY22 QoS'!BZ:BZ,0),1),"")</f>
        <v/>
      </c>
      <c r="X61" s="178" t="str">
        <f ca="1">IFERROR(INDEX(INDIRECT("'FY22 QoS'!"&amp;X$1&amp;":"&amp;X$1),MATCH($B61&amp;$C61&amp;$D61,'FY22 QoS'!CA:CA,0),1),"")</f>
        <v/>
      </c>
      <c r="Y61" s="178" t="str">
        <f ca="1">IFERROR(INDEX(INDIRECT("'FY22 QoS'!"&amp;Y$1&amp;":"&amp;Y$1),MATCH($B61&amp;$C61&amp;$D61,'FY22 QoS'!CB:CB,0),1),"")</f>
        <v/>
      </c>
      <c r="Z61" s="178">
        <f ca="1">IFERROR(INDEX(INDIRECT("'FY22 QoS'!"&amp;Z$1&amp;":"&amp;Z$1),MATCH($B61&amp;$C61&amp;$D61,'FY22 QoS'!CC:CC,0),1),"")</f>
        <v>1</v>
      </c>
      <c r="AB61" s="178" t="str">
        <f ca="1">IFERROR(INDEX(INDIRECT("'FY22 QoS'!"&amp;AB$1&amp;":"&amp;AB$1),MATCH($B61&amp;$C61&amp;$D61,'FY22 QoS'!BU:BU,0),1),"")</f>
        <v/>
      </c>
      <c r="AC61" s="178" t="str">
        <f ca="1">IFERROR(INDEX(INDIRECT("'FY22 QoS'!"&amp;AC$1&amp;":"&amp;AC$1),MATCH($B61&amp;$C61&amp;$D61,'FY22 QoS'!BV:BV,0),1),"")</f>
        <v/>
      </c>
      <c r="AD61" s="178" t="str">
        <f ca="1">IFERROR(INDEX(INDIRECT("'FY22 QoS'!"&amp;AD$1&amp;":"&amp;AD$1),MATCH($B61&amp;$C61&amp;$D61,'FY22 QoS'!BW:BW,0),1),"")</f>
        <v/>
      </c>
      <c r="AE61" s="178" t="str">
        <f ca="1">IFERROR(INDEX(INDIRECT("'FY22 QoS'!"&amp;AE$1&amp;":"&amp;AE$1),MATCH($B61&amp;$C61&amp;$D61,'FY22 QoS'!BX:BX,0),1),"")</f>
        <v/>
      </c>
      <c r="AF61" s="178" t="str">
        <f ca="1">IFERROR(INDEX(INDIRECT("'FY22 QoS'!"&amp;AF$1&amp;":"&amp;AF$1),MATCH($B61&amp;$C61&amp;$D61,'FY22 QoS'!BY:BY,0),1),"")</f>
        <v/>
      </c>
      <c r="AG61" s="178" t="str">
        <f ca="1">IFERROR(INDEX(INDIRECT("'FY22 QoS'!"&amp;AG$1&amp;":"&amp;AG$1),MATCH($B61&amp;$C61&amp;$D61,'FY22 QoS'!BZ:BZ,0),1),"")</f>
        <v/>
      </c>
      <c r="AH61" s="178" t="str">
        <f ca="1">IFERROR(INDEX(INDIRECT("'FY22 QoS'!"&amp;AH$1&amp;":"&amp;AH$1),MATCH($B61&amp;$C61&amp;$D61,'FY22 QoS'!CA:CA,0),1),"")</f>
        <v/>
      </c>
      <c r="AI61" s="178" t="str">
        <f ca="1">IFERROR(INDEX(INDIRECT("'FY22 QoS'!"&amp;AI$1&amp;":"&amp;AI$1),MATCH($B61&amp;$C61&amp;$D61,'FY22 QoS'!CB:CB,0),1),"")</f>
        <v/>
      </c>
      <c r="AJ61" s="178">
        <f ca="1">IFERROR(INDEX(INDIRECT("'FY22 QoS'!"&amp;AJ$1&amp;":"&amp;AJ$1),MATCH($B61&amp;$C61&amp;$D61,'FY22 QoS'!CC:CC,0),1),"")</f>
        <v>0.5</v>
      </c>
      <c r="AL61" s="186" t="str">
        <f ca="1">IFERROR(INDEX(INDIRECT("'FY22 QoS'!"&amp;AL$1&amp;":"&amp;AL$1),MATCH($B61&amp;$C61&amp;$D61,'FY22 QoS'!BU:BU,0),1),"")</f>
        <v/>
      </c>
      <c r="AM61" s="186" t="str">
        <f ca="1">IFERROR(INDEX(INDIRECT("'FY22 QoS'!"&amp;AM$1&amp;":"&amp;AM$1),MATCH($B61&amp;$C61&amp;$D61,'FY22 QoS'!BV:BV,0),1),"")</f>
        <v/>
      </c>
      <c r="AN61" s="186" t="str">
        <f ca="1">IFERROR(INDEX(INDIRECT("'FY22 QoS'!"&amp;AN$1&amp;":"&amp;AN$1),MATCH($B61&amp;$C61&amp;$D61,'FY22 QoS'!BW:BW,0),1),"")</f>
        <v/>
      </c>
      <c r="AO61" s="186" t="str">
        <f ca="1">IFERROR(INDEX(INDIRECT("'FY22 QoS'!"&amp;AO$1&amp;":"&amp;AO$1),MATCH($B61&amp;$C61&amp;$D61,'FY22 QoS'!BX:BX,0),1),"")</f>
        <v/>
      </c>
      <c r="AP61" s="186" t="str">
        <f ca="1">IFERROR(INDEX(INDIRECT("'FY22 QoS'!"&amp;AP$1&amp;":"&amp;AP$1),MATCH($B61&amp;$C61&amp;$D61,'FY22 QoS'!BY:BY,0),1),"")</f>
        <v/>
      </c>
      <c r="AQ61" s="186" t="str">
        <f ca="1">IFERROR(INDEX(INDIRECT("'FY22 QoS'!"&amp;AQ$1&amp;":"&amp;AQ$1),MATCH($B61&amp;$C61&amp;$D61,'FY22 QoS'!BZ:BZ,0),1),"")</f>
        <v/>
      </c>
      <c r="AR61" s="186" t="str">
        <f ca="1">IFERROR(INDEX(INDIRECT("'FY22 QoS'!"&amp;AR$1&amp;":"&amp;AR$1),MATCH($B61&amp;$C61&amp;$D61,'FY22 QoS'!CA:CA,0),1),"")</f>
        <v/>
      </c>
      <c r="AS61" s="186" t="str">
        <f ca="1">IFERROR(INDEX(INDIRECT("'FY22 QoS'!"&amp;AS$1&amp;":"&amp;AS$1),MATCH($B61&amp;$C61&amp;$D61,'FY22 QoS'!CB:CB,0),1),"")</f>
        <v/>
      </c>
      <c r="AT61" s="186">
        <f ca="1">IFERROR(INDEX(INDIRECT("'FY22 QoS'!"&amp;AT$1&amp;":"&amp;AT$1),MATCH($B61&amp;$C61&amp;$D61,'FY22 QoS'!CC:CC,0),1),"")</f>
        <v>27083.333333333332</v>
      </c>
    </row>
    <row r="62" spans="2:46" s="167" customFormat="1" x14ac:dyDescent="0.25">
      <c r="B62" s="167" t="s">
        <v>284</v>
      </c>
      <c r="C62" s="167">
        <v>11</v>
      </c>
      <c r="D62" s="167" t="str">
        <f t="shared" si="12"/>
        <v>Corporate</v>
      </c>
      <c r="E62" s="167" t="str">
        <f>IFERROR(INDEX('FY22 QoS'!$BB:$BB,MATCH($B62&amp;$C62&amp;$D62,'FY22 QoS'!BR:BR,0),1),"")</f>
        <v/>
      </c>
      <c r="F62" s="167" t="str">
        <f>IFERROR(INDEX('FY22 QoS'!$BB:$BB,MATCH($B62&amp;$C62&amp;$D62,'FY22 QoS'!BS:BS,0),1),"")</f>
        <v/>
      </c>
      <c r="G62" s="167" t="str">
        <f>IFERROR(INDEX('FY22 QoS'!$BB:$BB,MATCH($B62&amp;$C62&amp;$D62,'FY22 QoS'!BT:BT,0),1),"")</f>
        <v/>
      </c>
      <c r="H62" s="181" t="str">
        <f>IFERROR(INDEX('FY22 QoS'!$BB:$BB,MATCH($B62&amp;$C62&amp;$D62,'FY22 QoS'!BU:BU,0),1),"")</f>
        <v/>
      </c>
      <c r="I62" s="181" t="str">
        <f>IFERROR(INDEX('FY22 QoS'!$BB:$BB,MATCH($B62&amp;$C62&amp;$D62,'FY22 QoS'!BV:BV,0),1),"")</f>
        <v/>
      </c>
      <c r="J62" s="181" t="str">
        <f>IFERROR(INDEX('FY22 QoS'!$BB:$BB,MATCH($B62&amp;$C62&amp;$D62,'FY22 QoS'!BW:BW,0),1),"")</f>
        <v/>
      </c>
      <c r="K62" s="181" t="str">
        <f>IFERROR(INDEX('FY22 QoS'!$BB:$BB,MATCH($B62&amp;$C62&amp;$D62,'FY22 QoS'!BX:BX,0),1),"")</f>
        <v/>
      </c>
      <c r="L62" s="181" t="str">
        <f>IFERROR(INDEX('FY22 QoS'!$BB:$BB,MATCH($B62&amp;$C62&amp;$D62,'FY22 QoS'!BY:BY,0),1),"")</f>
        <v/>
      </c>
      <c r="M62" s="181" t="str">
        <f>IFERROR(INDEX('FY22 QoS'!$BB:$BB,MATCH($B62&amp;$C62&amp;$D62,'FY22 QoS'!BZ:BZ,0),1),"")</f>
        <v/>
      </c>
      <c r="N62" s="181" t="str">
        <f>IFERROR(INDEX('FY22 QoS'!$BB:$BB,MATCH($B62&amp;$C62&amp;$D62,'FY22 QoS'!CA:CA,0),1),"")</f>
        <v/>
      </c>
      <c r="O62" s="181" t="str">
        <f>IFERROR(INDEX('FY22 QoS'!$BB:$BB,MATCH($B62&amp;$C62&amp;$D62,'FY22 QoS'!CB:CB,0),1),"")</f>
        <v/>
      </c>
      <c r="P62" s="181" t="str">
        <f>IFERROR(INDEX('FY22 QoS'!$BB:$BB,MATCH($B62&amp;$C62&amp;$D62,'FY22 QoS'!CC:CC,0),1),"")</f>
        <v>Future Hire</v>
      </c>
      <c r="R62" s="178" t="str">
        <f ca="1">IFERROR(INDEX(INDIRECT("'FY22 QoS'!"&amp;R$1&amp;":"&amp;R$1),MATCH($B62&amp;$C62&amp;$D62,'FY22 QoS'!BU:BU,0),1),"")</f>
        <v/>
      </c>
      <c r="S62" s="178" t="str">
        <f ca="1">IFERROR(INDEX(INDIRECT("'FY22 QoS'!"&amp;S$1&amp;":"&amp;S$1),MATCH($B62&amp;$C62&amp;$D62,'FY22 QoS'!BV:BV,0),1),"")</f>
        <v/>
      </c>
      <c r="T62" s="178" t="str">
        <f ca="1">IFERROR(INDEX(INDIRECT("'FY22 QoS'!"&amp;T$1&amp;":"&amp;T$1),MATCH($B62&amp;$C62&amp;$D62,'FY22 QoS'!BW:BW,0),1),"")</f>
        <v/>
      </c>
      <c r="U62" s="178" t="str">
        <f ca="1">IFERROR(INDEX(INDIRECT("'FY22 QoS'!"&amp;U$1&amp;":"&amp;U$1),MATCH($B62&amp;$C62&amp;$D62,'FY22 QoS'!BX:BX,0),1),"")</f>
        <v/>
      </c>
      <c r="V62" s="178" t="str">
        <f ca="1">IFERROR(INDEX(INDIRECT("'FY22 QoS'!"&amp;V$1&amp;":"&amp;V$1),MATCH($B62&amp;$C62&amp;$D62,'FY22 QoS'!BY:BY,0),1),"")</f>
        <v/>
      </c>
      <c r="W62" s="178" t="str">
        <f ca="1">IFERROR(INDEX(INDIRECT("'FY22 QoS'!"&amp;W$1&amp;":"&amp;W$1),MATCH($B62&amp;$C62&amp;$D62,'FY22 QoS'!BZ:BZ,0),1),"")</f>
        <v/>
      </c>
      <c r="X62" s="178" t="str">
        <f ca="1">IFERROR(INDEX(INDIRECT("'FY22 QoS'!"&amp;X$1&amp;":"&amp;X$1),MATCH($B62&amp;$C62&amp;$D62,'FY22 QoS'!CA:CA,0),1),"")</f>
        <v/>
      </c>
      <c r="Y62" s="178" t="str">
        <f ca="1">IFERROR(INDEX(INDIRECT("'FY22 QoS'!"&amp;Y$1&amp;":"&amp;Y$1),MATCH($B62&amp;$C62&amp;$D62,'FY22 QoS'!CB:CB,0),1),"")</f>
        <v/>
      </c>
      <c r="Z62" s="178">
        <f ca="1">IFERROR(INDEX(INDIRECT("'FY22 QoS'!"&amp;Z$1&amp;":"&amp;Z$1),MATCH($B62&amp;$C62&amp;$D62,'FY22 QoS'!CC:CC,0),1),"")</f>
        <v>1</v>
      </c>
      <c r="AB62" s="178" t="str">
        <f ca="1">IFERROR(INDEX(INDIRECT("'FY22 QoS'!"&amp;AB$1&amp;":"&amp;AB$1),MATCH($B62&amp;$C62&amp;$D62,'FY22 QoS'!BU:BU,0),1),"")</f>
        <v/>
      </c>
      <c r="AC62" s="178" t="str">
        <f ca="1">IFERROR(INDEX(INDIRECT("'FY22 QoS'!"&amp;AC$1&amp;":"&amp;AC$1),MATCH($B62&amp;$C62&amp;$D62,'FY22 QoS'!BV:BV,0),1),"")</f>
        <v/>
      </c>
      <c r="AD62" s="178" t="str">
        <f ca="1">IFERROR(INDEX(INDIRECT("'FY22 QoS'!"&amp;AD$1&amp;":"&amp;AD$1),MATCH($B62&amp;$C62&amp;$D62,'FY22 QoS'!BW:BW,0),1),"")</f>
        <v/>
      </c>
      <c r="AE62" s="178" t="str">
        <f ca="1">IFERROR(INDEX(INDIRECT("'FY22 QoS'!"&amp;AE$1&amp;":"&amp;AE$1),MATCH($B62&amp;$C62&amp;$D62,'FY22 QoS'!BX:BX,0),1),"")</f>
        <v/>
      </c>
      <c r="AF62" s="178" t="str">
        <f ca="1">IFERROR(INDEX(INDIRECT("'FY22 QoS'!"&amp;AF$1&amp;":"&amp;AF$1),MATCH($B62&amp;$C62&amp;$D62,'FY22 QoS'!BY:BY,0),1),"")</f>
        <v/>
      </c>
      <c r="AG62" s="178" t="str">
        <f ca="1">IFERROR(INDEX(INDIRECT("'FY22 QoS'!"&amp;AG$1&amp;":"&amp;AG$1),MATCH($B62&amp;$C62&amp;$D62,'FY22 QoS'!BZ:BZ,0),1),"")</f>
        <v/>
      </c>
      <c r="AH62" s="178" t="str">
        <f ca="1">IFERROR(INDEX(INDIRECT("'FY22 QoS'!"&amp;AH$1&amp;":"&amp;AH$1),MATCH($B62&amp;$C62&amp;$D62,'FY22 QoS'!CA:CA,0),1),"")</f>
        <v/>
      </c>
      <c r="AI62" s="178" t="str">
        <f ca="1">IFERROR(INDEX(INDIRECT("'FY22 QoS'!"&amp;AI$1&amp;":"&amp;AI$1),MATCH($B62&amp;$C62&amp;$D62,'FY22 QoS'!CB:CB,0),1),"")</f>
        <v/>
      </c>
      <c r="AJ62" s="178">
        <f ca="1">IFERROR(INDEX(INDIRECT("'FY22 QoS'!"&amp;AJ$1&amp;":"&amp;AJ$1),MATCH($B62&amp;$C62&amp;$D62,'FY22 QoS'!CC:CC,0),1),"")</f>
        <v>0</v>
      </c>
      <c r="AL62" s="186" t="str">
        <f ca="1">IFERROR(INDEX(INDIRECT("'FY22 QoS'!"&amp;AL$1&amp;":"&amp;AL$1),MATCH($B62&amp;$C62&amp;$D62,'FY22 QoS'!BU:BU,0),1),"")</f>
        <v/>
      </c>
      <c r="AM62" s="186" t="str">
        <f ca="1">IFERROR(INDEX(INDIRECT("'FY22 QoS'!"&amp;AM$1&amp;":"&amp;AM$1),MATCH($B62&amp;$C62&amp;$D62,'FY22 QoS'!BV:BV,0),1),"")</f>
        <v/>
      </c>
      <c r="AN62" s="186" t="str">
        <f ca="1">IFERROR(INDEX(INDIRECT("'FY22 QoS'!"&amp;AN$1&amp;":"&amp;AN$1),MATCH($B62&amp;$C62&amp;$D62,'FY22 QoS'!BW:BW,0),1),"")</f>
        <v/>
      </c>
      <c r="AO62" s="186" t="str">
        <f ca="1">IFERROR(INDEX(INDIRECT("'FY22 QoS'!"&amp;AO$1&amp;":"&amp;AO$1),MATCH($B62&amp;$C62&amp;$D62,'FY22 QoS'!BX:BX,0),1),"")</f>
        <v/>
      </c>
      <c r="AP62" s="186" t="str">
        <f ca="1">IFERROR(INDEX(INDIRECT("'FY22 QoS'!"&amp;AP$1&amp;":"&amp;AP$1),MATCH($B62&amp;$C62&amp;$D62,'FY22 QoS'!BY:BY,0),1),"")</f>
        <v/>
      </c>
      <c r="AQ62" s="186" t="str">
        <f ca="1">IFERROR(INDEX(INDIRECT("'FY22 QoS'!"&amp;AQ$1&amp;":"&amp;AQ$1),MATCH($B62&amp;$C62&amp;$D62,'FY22 QoS'!BZ:BZ,0),1),"")</f>
        <v/>
      </c>
      <c r="AR62" s="186" t="str">
        <f ca="1">IFERROR(INDEX(INDIRECT("'FY22 QoS'!"&amp;AR$1&amp;":"&amp;AR$1),MATCH($B62&amp;$C62&amp;$D62,'FY22 QoS'!CA:CA,0),1),"")</f>
        <v/>
      </c>
      <c r="AS62" s="186" t="str">
        <f ca="1">IFERROR(INDEX(INDIRECT("'FY22 QoS'!"&amp;AS$1&amp;":"&amp;AS$1),MATCH($B62&amp;$C62&amp;$D62,'FY22 QoS'!CB:CB,0),1),"")</f>
        <v/>
      </c>
      <c r="AT62" s="186">
        <f ca="1">IFERROR(INDEX(INDIRECT("'FY22 QoS'!"&amp;AT$1&amp;":"&amp;AT$1),MATCH($B62&amp;$C62&amp;$D62,'FY22 QoS'!CC:CC,0),1),"")</f>
        <v>0</v>
      </c>
    </row>
    <row r="63" spans="2:46" s="167" customFormat="1" x14ac:dyDescent="0.25">
      <c r="B63" s="167" t="s">
        <v>284</v>
      </c>
      <c r="C63" s="167">
        <v>12</v>
      </c>
      <c r="D63" s="167" t="str">
        <f t="shared" si="12"/>
        <v>Corporate</v>
      </c>
      <c r="E63" s="167" t="str">
        <f>IFERROR(INDEX('FY22 QoS'!$BB:$BB,MATCH($B63&amp;$C63&amp;$D63,'FY22 QoS'!BR:BR,0),1),"")</f>
        <v/>
      </c>
      <c r="F63" s="167" t="str">
        <f>IFERROR(INDEX('FY22 QoS'!$BB:$BB,MATCH($B63&amp;$C63&amp;$D63,'FY22 QoS'!BS:BS,0),1),"")</f>
        <v/>
      </c>
      <c r="G63" s="167" t="str">
        <f>IFERROR(INDEX('FY22 QoS'!$BB:$BB,MATCH($B63&amp;$C63&amp;$D63,'FY22 QoS'!BT:BT,0),1),"")</f>
        <v/>
      </c>
      <c r="H63" s="181" t="str">
        <f>IFERROR(INDEX('FY22 QoS'!$BB:$BB,MATCH($B63&amp;$C63&amp;$D63,'FY22 QoS'!BU:BU,0),1),"")</f>
        <v/>
      </c>
      <c r="I63" s="181" t="str">
        <f>IFERROR(INDEX('FY22 QoS'!$BB:$BB,MATCH($B63&amp;$C63&amp;$D63,'FY22 QoS'!BV:BV,0),1),"")</f>
        <v/>
      </c>
      <c r="J63" s="181" t="str">
        <f>IFERROR(INDEX('FY22 QoS'!$BB:$BB,MATCH($B63&amp;$C63&amp;$D63,'FY22 QoS'!BW:BW,0),1),"")</f>
        <v/>
      </c>
      <c r="K63" s="181" t="str">
        <f>IFERROR(INDEX('FY22 QoS'!$BB:$BB,MATCH($B63&amp;$C63&amp;$D63,'FY22 QoS'!BX:BX,0),1),"")</f>
        <v/>
      </c>
      <c r="L63" s="181" t="str">
        <f>IFERROR(INDEX('FY22 QoS'!$BB:$BB,MATCH($B63&amp;$C63&amp;$D63,'FY22 QoS'!BY:BY,0),1),"")</f>
        <v/>
      </c>
      <c r="M63" s="181" t="str">
        <f>IFERROR(INDEX('FY22 QoS'!$BB:$BB,MATCH($B63&amp;$C63&amp;$D63,'FY22 QoS'!BZ:BZ,0),1),"")</f>
        <v/>
      </c>
      <c r="N63" s="181" t="str">
        <f>IFERROR(INDEX('FY22 QoS'!$BB:$BB,MATCH($B63&amp;$C63&amp;$D63,'FY22 QoS'!CA:CA,0),1),"")</f>
        <v/>
      </c>
      <c r="O63" s="181" t="str">
        <f>IFERROR(INDEX('FY22 QoS'!$BB:$BB,MATCH($B63&amp;$C63&amp;$D63,'FY22 QoS'!CB:CB,0),1),"")</f>
        <v/>
      </c>
      <c r="P63" s="181" t="str">
        <f>IFERROR(INDEX('FY22 QoS'!$BB:$BB,MATCH($B63&amp;$C63&amp;$D63,'FY22 QoS'!CC:CC,0),1),"")</f>
        <v/>
      </c>
      <c r="R63" s="178" t="str">
        <f ca="1">IFERROR(INDEX(INDIRECT("'FY22 QoS'!"&amp;R$1&amp;":"&amp;R$1),MATCH($B63&amp;$C63&amp;$D63,'FY22 QoS'!BU:BU,0),1),"")</f>
        <v/>
      </c>
      <c r="S63" s="178" t="str">
        <f ca="1">IFERROR(INDEX(INDIRECT("'FY22 QoS'!"&amp;S$1&amp;":"&amp;S$1),MATCH($B63&amp;$C63&amp;$D63,'FY22 QoS'!BV:BV,0),1),"")</f>
        <v/>
      </c>
      <c r="T63" s="178" t="str">
        <f ca="1">IFERROR(INDEX(INDIRECT("'FY22 QoS'!"&amp;T$1&amp;":"&amp;T$1),MATCH($B63&amp;$C63&amp;$D63,'FY22 QoS'!BW:BW,0),1),"")</f>
        <v/>
      </c>
      <c r="U63" s="178" t="str">
        <f ca="1">IFERROR(INDEX(INDIRECT("'FY22 QoS'!"&amp;U$1&amp;":"&amp;U$1),MATCH($B63&amp;$C63&amp;$D63,'FY22 QoS'!BX:BX,0),1),"")</f>
        <v/>
      </c>
      <c r="V63" s="178" t="str">
        <f ca="1">IFERROR(INDEX(INDIRECT("'FY22 QoS'!"&amp;V$1&amp;":"&amp;V$1),MATCH($B63&amp;$C63&amp;$D63,'FY22 QoS'!BY:BY,0),1),"")</f>
        <v/>
      </c>
      <c r="W63" s="178" t="str">
        <f ca="1">IFERROR(INDEX(INDIRECT("'FY22 QoS'!"&amp;W$1&amp;":"&amp;W$1),MATCH($B63&amp;$C63&amp;$D63,'FY22 QoS'!BZ:BZ,0),1),"")</f>
        <v/>
      </c>
      <c r="X63" s="178" t="str">
        <f ca="1">IFERROR(INDEX(INDIRECT("'FY22 QoS'!"&amp;X$1&amp;":"&amp;X$1),MATCH($B63&amp;$C63&amp;$D63,'FY22 QoS'!CA:CA,0),1),"")</f>
        <v/>
      </c>
      <c r="Y63" s="178" t="str">
        <f ca="1">IFERROR(INDEX(INDIRECT("'FY22 QoS'!"&amp;Y$1&amp;":"&amp;Y$1),MATCH($B63&amp;$C63&amp;$D63,'FY22 QoS'!CB:CB,0),1),"")</f>
        <v/>
      </c>
      <c r="Z63" s="178" t="str">
        <f ca="1">IFERROR(INDEX(INDIRECT("'FY22 QoS'!"&amp;Z$1&amp;":"&amp;Z$1),MATCH($B63&amp;$C63&amp;$D63,'FY22 QoS'!CC:CC,0),1),"")</f>
        <v/>
      </c>
      <c r="AB63" s="178" t="str">
        <f ca="1">IFERROR(INDEX(INDIRECT("'FY22 QoS'!"&amp;AB$1&amp;":"&amp;AB$1),MATCH($B63&amp;$C63&amp;$D63,'FY22 QoS'!BU:BU,0),1),"")</f>
        <v/>
      </c>
      <c r="AC63" s="178" t="str">
        <f ca="1">IFERROR(INDEX(INDIRECT("'FY22 QoS'!"&amp;AC$1&amp;":"&amp;AC$1),MATCH($B63&amp;$C63&amp;$D63,'FY22 QoS'!BV:BV,0),1),"")</f>
        <v/>
      </c>
      <c r="AD63" s="178" t="str">
        <f ca="1">IFERROR(INDEX(INDIRECT("'FY22 QoS'!"&amp;AD$1&amp;":"&amp;AD$1),MATCH($B63&amp;$C63&amp;$D63,'FY22 QoS'!BW:BW,0),1),"")</f>
        <v/>
      </c>
      <c r="AE63" s="178" t="str">
        <f ca="1">IFERROR(INDEX(INDIRECT("'FY22 QoS'!"&amp;AE$1&amp;":"&amp;AE$1),MATCH($B63&amp;$C63&amp;$D63,'FY22 QoS'!BX:BX,0),1),"")</f>
        <v/>
      </c>
      <c r="AF63" s="178" t="str">
        <f ca="1">IFERROR(INDEX(INDIRECT("'FY22 QoS'!"&amp;AF$1&amp;":"&amp;AF$1),MATCH($B63&amp;$C63&amp;$D63,'FY22 QoS'!BY:BY,0),1),"")</f>
        <v/>
      </c>
      <c r="AG63" s="178" t="str">
        <f ca="1">IFERROR(INDEX(INDIRECT("'FY22 QoS'!"&amp;AG$1&amp;":"&amp;AG$1),MATCH($B63&amp;$C63&amp;$D63,'FY22 QoS'!BZ:BZ,0),1),"")</f>
        <v/>
      </c>
      <c r="AH63" s="178" t="str">
        <f ca="1">IFERROR(INDEX(INDIRECT("'FY22 QoS'!"&amp;AH$1&amp;":"&amp;AH$1),MATCH($B63&amp;$C63&amp;$D63,'FY22 QoS'!CA:CA,0),1),"")</f>
        <v/>
      </c>
      <c r="AI63" s="178" t="str">
        <f ca="1">IFERROR(INDEX(INDIRECT("'FY22 QoS'!"&amp;AI$1&amp;":"&amp;AI$1),MATCH($B63&amp;$C63&amp;$D63,'FY22 QoS'!CB:CB,0),1),"")</f>
        <v/>
      </c>
      <c r="AJ63" s="178" t="str">
        <f ca="1">IFERROR(INDEX(INDIRECT("'FY22 QoS'!"&amp;AJ$1&amp;":"&amp;AJ$1),MATCH($B63&amp;$C63&amp;$D63,'FY22 QoS'!CC:CC,0),1),"")</f>
        <v/>
      </c>
      <c r="AL63" s="186" t="str">
        <f ca="1">IFERROR(INDEX(INDIRECT("'FY22 QoS'!"&amp;AL$1&amp;":"&amp;AL$1),MATCH($B63&amp;$C63&amp;$D63,'FY22 QoS'!BU:BU,0),1),"")</f>
        <v/>
      </c>
      <c r="AM63" s="186" t="str">
        <f ca="1">IFERROR(INDEX(INDIRECT("'FY22 QoS'!"&amp;AM$1&amp;":"&amp;AM$1),MATCH($B63&amp;$C63&amp;$D63,'FY22 QoS'!BV:BV,0),1),"")</f>
        <v/>
      </c>
      <c r="AN63" s="186" t="str">
        <f ca="1">IFERROR(INDEX(INDIRECT("'FY22 QoS'!"&amp;AN$1&amp;":"&amp;AN$1),MATCH($B63&amp;$C63&amp;$D63,'FY22 QoS'!BW:BW,0),1),"")</f>
        <v/>
      </c>
      <c r="AO63" s="186" t="str">
        <f ca="1">IFERROR(INDEX(INDIRECT("'FY22 QoS'!"&amp;AO$1&amp;":"&amp;AO$1),MATCH($B63&amp;$C63&amp;$D63,'FY22 QoS'!BX:BX,0),1),"")</f>
        <v/>
      </c>
      <c r="AP63" s="186" t="str">
        <f ca="1">IFERROR(INDEX(INDIRECT("'FY22 QoS'!"&amp;AP$1&amp;":"&amp;AP$1),MATCH($B63&amp;$C63&amp;$D63,'FY22 QoS'!BY:BY,0),1),"")</f>
        <v/>
      </c>
      <c r="AQ63" s="186" t="str">
        <f ca="1">IFERROR(INDEX(INDIRECT("'FY22 QoS'!"&amp;AQ$1&amp;":"&amp;AQ$1),MATCH($B63&amp;$C63&amp;$D63,'FY22 QoS'!BZ:BZ,0),1),"")</f>
        <v/>
      </c>
      <c r="AR63" s="186" t="str">
        <f ca="1">IFERROR(INDEX(INDIRECT("'FY22 QoS'!"&amp;AR$1&amp;":"&amp;AR$1),MATCH($B63&amp;$C63&amp;$D63,'FY22 QoS'!CA:CA,0),1),"")</f>
        <v/>
      </c>
      <c r="AS63" s="186" t="str">
        <f ca="1">IFERROR(INDEX(INDIRECT("'FY22 QoS'!"&amp;AS$1&amp;":"&amp;AS$1),MATCH($B63&amp;$C63&amp;$D63,'FY22 QoS'!CB:CB,0),1),"")</f>
        <v/>
      </c>
      <c r="AT63" s="186" t="str">
        <f ca="1">IFERROR(INDEX(INDIRECT("'FY22 QoS'!"&amp;AT$1&amp;":"&amp;AT$1),MATCH($B63&amp;$C63&amp;$D63,'FY22 QoS'!CC:CC,0),1),"")</f>
        <v/>
      </c>
    </row>
    <row r="64" spans="2:46" s="167" customFormat="1" outlineLevel="1" x14ac:dyDescent="0.25">
      <c r="B64" s="167" t="s">
        <v>284</v>
      </c>
      <c r="C64" s="167">
        <v>13</v>
      </c>
      <c r="D64" s="167" t="str">
        <f t="shared" si="12"/>
        <v>Corporate</v>
      </c>
      <c r="E64" s="167" t="str">
        <f>IFERROR(INDEX('FY22 QoS'!$BB:$BB,MATCH($B64&amp;$C64&amp;$D64,'FY22 QoS'!BR:BR,0),1),"")</f>
        <v/>
      </c>
      <c r="F64" s="167" t="str">
        <f>IFERROR(INDEX('FY22 QoS'!$BB:$BB,MATCH($B64&amp;$C64&amp;$D64,'FY22 QoS'!BS:BS,0),1),"")</f>
        <v/>
      </c>
      <c r="G64" s="167" t="str">
        <f>IFERROR(INDEX('FY22 QoS'!$BB:$BB,MATCH($B64&amp;$C64&amp;$D64,'FY22 QoS'!BT:BT,0),1),"")</f>
        <v/>
      </c>
      <c r="H64" s="181" t="str">
        <f>IFERROR(INDEX('FY22 QoS'!$BB:$BB,MATCH($B64&amp;$C64&amp;$D64,'FY22 QoS'!BU:BU,0),1),"")</f>
        <v/>
      </c>
      <c r="I64" s="181" t="str">
        <f>IFERROR(INDEX('FY22 QoS'!$BB:$BB,MATCH($B64&amp;$C64&amp;$D64,'FY22 QoS'!BV:BV,0),1),"")</f>
        <v/>
      </c>
      <c r="J64" s="181" t="str">
        <f>IFERROR(INDEX('FY22 QoS'!$BB:$BB,MATCH($B64&amp;$C64&amp;$D64,'FY22 QoS'!BW:BW,0),1),"")</f>
        <v/>
      </c>
      <c r="K64" s="181" t="str">
        <f>IFERROR(INDEX('FY22 QoS'!$BB:$BB,MATCH($B64&amp;$C64&amp;$D64,'FY22 QoS'!BX:BX,0),1),"")</f>
        <v/>
      </c>
      <c r="L64" s="181" t="str">
        <f>IFERROR(INDEX('FY22 QoS'!$BB:$BB,MATCH($B64&amp;$C64&amp;$D64,'FY22 QoS'!BY:BY,0),1),"")</f>
        <v/>
      </c>
      <c r="M64" s="181" t="str">
        <f>IFERROR(INDEX('FY22 QoS'!$BB:$BB,MATCH($B64&amp;$C64&amp;$D64,'FY22 QoS'!BZ:BZ,0),1),"")</f>
        <v/>
      </c>
      <c r="N64" s="181" t="str">
        <f>IFERROR(INDEX('FY22 QoS'!$BB:$BB,MATCH($B64&amp;$C64&amp;$D64,'FY22 QoS'!CA:CA,0),1),"")</f>
        <v/>
      </c>
      <c r="O64" s="181" t="str">
        <f>IFERROR(INDEX('FY22 QoS'!$BB:$BB,MATCH($B64&amp;$C64&amp;$D64,'FY22 QoS'!CB:CB,0),1),"")</f>
        <v/>
      </c>
      <c r="P64" s="181" t="str">
        <f>IFERROR(INDEX('FY22 QoS'!$BB:$BB,MATCH($B64&amp;$C64&amp;$D64,'FY22 QoS'!CC:CC,0),1),"")</f>
        <v/>
      </c>
      <c r="R64" s="178" t="str">
        <f ca="1">IFERROR(INDEX(INDIRECT("'FY22 QoS'!"&amp;R$1&amp;":"&amp;R$1),MATCH($B64&amp;$C64&amp;$D64,'FY22 QoS'!BU:BU,0),1),"")</f>
        <v/>
      </c>
      <c r="S64" s="178" t="str">
        <f ca="1">IFERROR(INDEX(INDIRECT("'FY22 QoS'!"&amp;S$1&amp;":"&amp;S$1),MATCH($B64&amp;$C64&amp;$D64,'FY22 QoS'!BV:BV,0),1),"")</f>
        <v/>
      </c>
      <c r="T64" s="178" t="str">
        <f ca="1">IFERROR(INDEX(INDIRECT("'FY22 QoS'!"&amp;T$1&amp;":"&amp;T$1),MATCH($B64&amp;$C64&amp;$D64,'FY22 QoS'!BW:BW,0),1),"")</f>
        <v/>
      </c>
      <c r="U64" s="178" t="str">
        <f ca="1">IFERROR(INDEX(INDIRECT("'FY22 QoS'!"&amp;U$1&amp;":"&amp;U$1),MATCH($B64&amp;$C64&amp;$D64,'FY22 QoS'!BX:BX,0),1),"")</f>
        <v/>
      </c>
      <c r="V64" s="178" t="str">
        <f ca="1">IFERROR(INDEX(INDIRECT("'FY22 QoS'!"&amp;V$1&amp;":"&amp;V$1),MATCH($B64&amp;$C64&amp;$D64,'FY22 QoS'!BY:BY,0),1),"")</f>
        <v/>
      </c>
      <c r="W64" s="178" t="str">
        <f ca="1">IFERROR(INDEX(INDIRECT("'FY22 QoS'!"&amp;W$1&amp;":"&amp;W$1),MATCH($B64&amp;$C64&amp;$D64,'FY22 QoS'!BZ:BZ,0),1),"")</f>
        <v/>
      </c>
      <c r="X64" s="178" t="str">
        <f ca="1">IFERROR(INDEX(INDIRECT("'FY22 QoS'!"&amp;X$1&amp;":"&amp;X$1),MATCH($B64&amp;$C64&amp;$D64,'FY22 QoS'!CA:CA,0),1),"")</f>
        <v/>
      </c>
      <c r="Y64" s="178" t="str">
        <f ca="1">IFERROR(INDEX(INDIRECT("'FY22 QoS'!"&amp;Y$1&amp;":"&amp;Y$1),MATCH($B64&amp;$C64&amp;$D64,'FY22 QoS'!CB:CB,0),1),"")</f>
        <v/>
      </c>
      <c r="Z64" s="178" t="str">
        <f ca="1">IFERROR(INDEX(INDIRECT("'FY22 QoS'!"&amp;Z$1&amp;":"&amp;Z$1),MATCH($B64&amp;$C64&amp;$D64,'FY22 QoS'!CC:CC,0),1),"")</f>
        <v/>
      </c>
      <c r="AB64" s="178" t="str">
        <f ca="1">IFERROR(INDEX(INDIRECT("'FY22 QoS'!"&amp;AB$1&amp;":"&amp;AB$1),MATCH($B64&amp;$C64&amp;$D64,'FY22 QoS'!BU:BU,0),1),"")</f>
        <v/>
      </c>
      <c r="AC64" s="178" t="str">
        <f ca="1">IFERROR(INDEX(INDIRECT("'FY22 QoS'!"&amp;AC$1&amp;":"&amp;AC$1),MATCH($B64&amp;$C64&amp;$D64,'FY22 QoS'!BV:BV,0),1),"")</f>
        <v/>
      </c>
      <c r="AD64" s="178" t="str">
        <f ca="1">IFERROR(INDEX(INDIRECT("'FY22 QoS'!"&amp;AD$1&amp;":"&amp;AD$1),MATCH($B64&amp;$C64&amp;$D64,'FY22 QoS'!BW:BW,0),1),"")</f>
        <v/>
      </c>
      <c r="AE64" s="178" t="str">
        <f ca="1">IFERROR(INDEX(INDIRECT("'FY22 QoS'!"&amp;AE$1&amp;":"&amp;AE$1),MATCH($B64&amp;$C64&amp;$D64,'FY22 QoS'!BX:BX,0),1),"")</f>
        <v/>
      </c>
      <c r="AF64" s="178" t="str">
        <f ca="1">IFERROR(INDEX(INDIRECT("'FY22 QoS'!"&amp;AF$1&amp;":"&amp;AF$1),MATCH($B64&amp;$C64&amp;$D64,'FY22 QoS'!BY:BY,0),1),"")</f>
        <v/>
      </c>
      <c r="AG64" s="178" t="str">
        <f ca="1">IFERROR(INDEX(INDIRECT("'FY22 QoS'!"&amp;AG$1&amp;":"&amp;AG$1),MATCH($B64&amp;$C64&amp;$D64,'FY22 QoS'!BZ:BZ,0),1),"")</f>
        <v/>
      </c>
      <c r="AH64" s="178" t="str">
        <f ca="1">IFERROR(INDEX(INDIRECT("'FY22 QoS'!"&amp;AH$1&amp;":"&amp;AH$1),MATCH($B64&amp;$C64&amp;$D64,'FY22 QoS'!CA:CA,0),1),"")</f>
        <v/>
      </c>
      <c r="AI64" s="178" t="str">
        <f ca="1">IFERROR(INDEX(INDIRECT("'FY22 QoS'!"&amp;AI$1&amp;":"&amp;AI$1),MATCH($B64&amp;$C64&amp;$D64,'FY22 QoS'!CB:CB,0),1),"")</f>
        <v/>
      </c>
      <c r="AJ64" s="178" t="str">
        <f ca="1">IFERROR(INDEX(INDIRECT("'FY22 QoS'!"&amp;AJ$1&amp;":"&amp;AJ$1),MATCH($B64&amp;$C64&amp;$D64,'FY22 QoS'!CC:CC,0),1),"")</f>
        <v/>
      </c>
      <c r="AL64" s="186" t="str">
        <f ca="1">IFERROR(INDEX(INDIRECT("'FY22 QoS'!"&amp;AL$1&amp;":"&amp;AL$1),MATCH($B64&amp;$C64&amp;$D64,'FY22 QoS'!BU:BU,0),1),"")</f>
        <v/>
      </c>
      <c r="AM64" s="186" t="str">
        <f ca="1">IFERROR(INDEX(INDIRECT("'FY22 QoS'!"&amp;AM$1&amp;":"&amp;AM$1),MATCH($B64&amp;$C64&amp;$D64,'FY22 QoS'!BV:BV,0),1),"")</f>
        <v/>
      </c>
      <c r="AN64" s="186" t="str">
        <f ca="1">IFERROR(INDEX(INDIRECT("'FY22 QoS'!"&amp;AN$1&amp;":"&amp;AN$1),MATCH($B64&amp;$C64&amp;$D64,'FY22 QoS'!BW:BW,0),1),"")</f>
        <v/>
      </c>
      <c r="AO64" s="186" t="str">
        <f ca="1">IFERROR(INDEX(INDIRECT("'FY22 QoS'!"&amp;AO$1&amp;":"&amp;AO$1),MATCH($B64&amp;$C64&amp;$D64,'FY22 QoS'!BX:BX,0),1),"")</f>
        <v/>
      </c>
      <c r="AP64" s="186" t="str">
        <f ca="1">IFERROR(INDEX(INDIRECT("'FY22 QoS'!"&amp;AP$1&amp;":"&amp;AP$1),MATCH($B64&amp;$C64&amp;$D64,'FY22 QoS'!BY:BY,0),1),"")</f>
        <v/>
      </c>
      <c r="AQ64" s="186" t="str">
        <f ca="1">IFERROR(INDEX(INDIRECT("'FY22 QoS'!"&amp;AQ$1&amp;":"&amp;AQ$1),MATCH($B64&amp;$C64&amp;$D64,'FY22 QoS'!BZ:BZ,0),1),"")</f>
        <v/>
      </c>
      <c r="AR64" s="186" t="str">
        <f ca="1">IFERROR(INDEX(INDIRECT("'FY22 QoS'!"&amp;AR$1&amp;":"&amp;AR$1),MATCH($B64&amp;$C64&amp;$D64,'FY22 QoS'!CA:CA,0),1),"")</f>
        <v/>
      </c>
      <c r="AS64" s="186" t="str">
        <f ca="1">IFERROR(INDEX(INDIRECT("'FY22 QoS'!"&amp;AS$1&amp;":"&amp;AS$1),MATCH($B64&amp;$C64&amp;$D64,'FY22 QoS'!CB:CB,0),1),"")</f>
        <v/>
      </c>
      <c r="AT64" s="186" t="str">
        <f ca="1">IFERROR(INDEX(INDIRECT("'FY22 QoS'!"&amp;AT$1&amp;":"&amp;AT$1),MATCH($B64&amp;$C64&amp;$D64,'FY22 QoS'!CC:CC,0),1),"")</f>
        <v/>
      </c>
    </row>
    <row r="65" spans="2:46" s="167" customFormat="1" outlineLevel="1" x14ac:dyDescent="0.25">
      <c r="B65" s="167" t="s">
        <v>284</v>
      </c>
      <c r="C65" s="167">
        <v>14</v>
      </c>
      <c r="D65" s="167" t="str">
        <f t="shared" si="12"/>
        <v>Corporate</v>
      </c>
      <c r="E65" s="167" t="str">
        <f>IFERROR(INDEX('FY22 QoS'!$BB:$BB,MATCH($B65&amp;$C65&amp;$D65,'FY22 QoS'!BR:BR,0),1),"")</f>
        <v/>
      </c>
      <c r="F65" s="167" t="str">
        <f>IFERROR(INDEX('FY22 QoS'!$BB:$BB,MATCH($B65&amp;$C65&amp;$D65,'FY22 QoS'!BS:BS,0),1),"")</f>
        <v/>
      </c>
      <c r="G65" s="167" t="str">
        <f>IFERROR(INDEX('FY22 QoS'!$BB:$BB,MATCH($B65&amp;$C65&amp;$D65,'FY22 QoS'!BT:BT,0),1),"")</f>
        <v/>
      </c>
      <c r="H65" s="181" t="str">
        <f>IFERROR(INDEX('FY22 QoS'!$BB:$BB,MATCH($B65&amp;$C65&amp;$D65,'FY22 QoS'!BU:BU,0),1),"")</f>
        <v/>
      </c>
      <c r="I65" s="181" t="str">
        <f>IFERROR(INDEX('FY22 QoS'!$BB:$BB,MATCH($B65&amp;$C65&amp;$D65,'FY22 QoS'!BV:BV,0),1),"")</f>
        <v/>
      </c>
      <c r="J65" s="181" t="str">
        <f>IFERROR(INDEX('FY22 QoS'!$BB:$BB,MATCH($B65&amp;$C65&amp;$D65,'FY22 QoS'!BW:BW,0),1),"")</f>
        <v/>
      </c>
      <c r="K65" s="181" t="str">
        <f>IFERROR(INDEX('FY22 QoS'!$BB:$BB,MATCH($B65&amp;$C65&amp;$D65,'FY22 QoS'!BX:BX,0),1),"")</f>
        <v/>
      </c>
      <c r="L65" s="181" t="str">
        <f>IFERROR(INDEX('FY22 QoS'!$BB:$BB,MATCH($B65&amp;$C65&amp;$D65,'FY22 QoS'!BY:BY,0),1),"")</f>
        <v/>
      </c>
      <c r="M65" s="181" t="str">
        <f>IFERROR(INDEX('FY22 QoS'!$BB:$BB,MATCH($B65&amp;$C65&amp;$D65,'FY22 QoS'!BZ:BZ,0),1),"")</f>
        <v/>
      </c>
      <c r="N65" s="181" t="str">
        <f>IFERROR(INDEX('FY22 QoS'!$BB:$BB,MATCH($B65&amp;$C65&amp;$D65,'FY22 QoS'!CA:CA,0),1),"")</f>
        <v/>
      </c>
      <c r="O65" s="181" t="str">
        <f>IFERROR(INDEX('FY22 QoS'!$BB:$BB,MATCH($B65&amp;$C65&amp;$D65,'FY22 QoS'!CB:CB,0),1),"")</f>
        <v/>
      </c>
      <c r="P65" s="181" t="str">
        <f>IFERROR(INDEX('FY22 QoS'!$BB:$BB,MATCH($B65&amp;$C65&amp;$D65,'FY22 QoS'!CC:CC,0),1),"")</f>
        <v/>
      </c>
      <c r="R65" s="178" t="str">
        <f ca="1">IFERROR(INDEX(INDIRECT("'FY22 QoS'!"&amp;R$1&amp;":"&amp;R$1),MATCH($B65&amp;$C65&amp;$D65,'FY22 QoS'!BU:BU,0),1),"")</f>
        <v/>
      </c>
      <c r="S65" s="178" t="str">
        <f ca="1">IFERROR(INDEX(INDIRECT("'FY22 QoS'!"&amp;S$1&amp;":"&amp;S$1),MATCH($B65&amp;$C65&amp;$D65,'FY22 QoS'!BV:BV,0),1),"")</f>
        <v/>
      </c>
      <c r="T65" s="178" t="str">
        <f ca="1">IFERROR(INDEX(INDIRECT("'FY22 QoS'!"&amp;T$1&amp;":"&amp;T$1),MATCH($B65&amp;$C65&amp;$D65,'FY22 QoS'!BW:BW,0),1),"")</f>
        <v/>
      </c>
      <c r="U65" s="178" t="str">
        <f ca="1">IFERROR(INDEX(INDIRECT("'FY22 QoS'!"&amp;U$1&amp;":"&amp;U$1),MATCH($B65&amp;$C65&amp;$D65,'FY22 QoS'!BX:BX,0),1),"")</f>
        <v/>
      </c>
      <c r="V65" s="178" t="str">
        <f ca="1">IFERROR(INDEX(INDIRECT("'FY22 QoS'!"&amp;V$1&amp;":"&amp;V$1),MATCH($B65&amp;$C65&amp;$D65,'FY22 QoS'!BY:BY,0),1),"")</f>
        <v/>
      </c>
      <c r="W65" s="178" t="str">
        <f ca="1">IFERROR(INDEX(INDIRECT("'FY22 QoS'!"&amp;W$1&amp;":"&amp;W$1),MATCH($B65&amp;$C65&amp;$D65,'FY22 QoS'!BZ:BZ,0),1),"")</f>
        <v/>
      </c>
      <c r="X65" s="178" t="str">
        <f ca="1">IFERROR(INDEX(INDIRECT("'FY22 QoS'!"&amp;X$1&amp;":"&amp;X$1),MATCH($B65&amp;$C65&amp;$D65,'FY22 QoS'!CA:CA,0),1),"")</f>
        <v/>
      </c>
      <c r="Y65" s="178" t="str">
        <f ca="1">IFERROR(INDEX(INDIRECT("'FY22 QoS'!"&amp;Y$1&amp;":"&amp;Y$1),MATCH($B65&amp;$C65&amp;$D65,'FY22 QoS'!CB:CB,0),1),"")</f>
        <v/>
      </c>
      <c r="Z65" s="178" t="str">
        <f ca="1">IFERROR(INDEX(INDIRECT("'FY22 QoS'!"&amp;Z$1&amp;":"&amp;Z$1),MATCH($B65&amp;$C65&amp;$D65,'FY22 QoS'!CC:CC,0),1),"")</f>
        <v/>
      </c>
      <c r="AB65" s="178" t="str">
        <f ca="1">IFERROR(INDEX(INDIRECT("'FY22 QoS'!"&amp;AB$1&amp;":"&amp;AB$1),MATCH($B65&amp;$C65&amp;$D65,'FY22 QoS'!BU:BU,0),1),"")</f>
        <v/>
      </c>
      <c r="AC65" s="178" t="str">
        <f ca="1">IFERROR(INDEX(INDIRECT("'FY22 QoS'!"&amp;AC$1&amp;":"&amp;AC$1),MATCH($B65&amp;$C65&amp;$D65,'FY22 QoS'!BV:BV,0),1),"")</f>
        <v/>
      </c>
      <c r="AD65" s="178" t="str">
        <f ca="1">IFERROR(INDEX(INDIRECT("'FY22 QoS'!"&amp;AD$1&amp;":"&amp;AD$1),MATCH($B65&amp;$C65&amp;$D65,'FY22 QoS'!BW:BW,0),1),"")</f>
        <v/>
      </c>
      <c r="AE65" s="178" t="str">
        <f ca="1">IFERROR(INDEX(INDIRECT("'FY22 QoS'!"&amp;AE$1&amp;":"&amp;AE$1),MATCH($B65&amp;$C65&amp;$D65,'FY22 QoS'!BX:BX,0),1),"")</f>
        <v/>
      </c>
      <c r="AF65" s="178" t="str">
        <f ca="1">IFERROR(INDEX(INDIRECT("'FY22 QoS'!"&amp;AF$1&amp;":"&amp;AF$1),MATCH($B65&amp;$C65&amp;$D65,'FY22 QoS'!BY:BY,0),1),"")</f>
        <v/>
      </c>
      <c r="AG65" s="178" t="str">
        <f ca="1">IFERROR(INDEX(INDIRECT("'FY22 QoS'!"&amp;AG$1&amp;":"&amp;AG$1),MATCH($B65&amp;$C65&amp;$D65,'FY22 QoS'!BZ:BZ,0),1),"")</f>
        <v/>
      </c>
      <c r="AH65" s="178" t="str">
        <f ca="1">IFERROR(INDEX(INDIRECT("'FY22 QoS'!"&amp;AH$1&amp;":"&amp;AH$1),MATCH($B65&amp;$C65&amp;$D65,'FY22 QoS'!CA:CA,0),1),"")</f>
        <v/>
      </c>
      <c r="AI65" s="178" t="str">
        <f ca="1">IFERROR(INDEX(INDIRECT("'FY22 QoS'!"&amp;AI$1&amp;":"&amp;AI$1),MATCH($B65&amp;$C65&amp;$D65,'FY22 QoS'!CB:CB,0),1),"")</f>
        <v/>
      </c>
      <c r="AJ65" s="178" t="str">
        <f ca="1">IFERROR(INDEX(INDIRECT("'FY22 QoS'!"&amp;AJ$1&amp;":"&amp;AJ$1),MATCH($B65&amp;$C65&amp;$D65,'FY22 QoS'!CC:CC,0),1),"")</f>
        <v/>
      </c>
      <c r="AL65" s="186" t="str">
        <f ca="1">IFERROR(INDEX(INDIRECT("'FY22 QoS'!"&amp;AL$1&amp;":"&amp;AL$1),MATCH($B65&amp;$C65&amp;$D65,'FY22 QoS'!BU:BU,0),1),"")</f>
        <v/>
      </c>
      <c r="AM65" s="186" t="str">
        <f ca="1">IFERROR(INDEX(INDIRECT("'FY22 QoS'!"&amp;AM$1&amp;":"&amp;AM$1),MATCH($B65&amp;$C65&amp;$D65,'FY22 QoS'!BV:BV,0),1),"")</f>
        <v/>
      </c>
      <c r="AN65" s="186" t="str">
        <f ca="1">IFERROR(INDEX(INDIRECT("'FY22 QoS'!"&amp;AN$1&amp;":"&amp;AN$1),MATCH($B65&amp;$C65&amp;$D65,'FY22 QoS'!BW:BW,0),1),"")</f>
        <v/>
      </c>
      <c r="AO65" s="186" t="str">
        <f ca="1">IFERROR(INDEX(INDIRECT("'FY22 QoS'!"&amp;AO$1&amp;":"&amp;AO$1),MATCH($B65&amp;$C65&amp;$D65,'FY22 QoS'!BX:BX,0),1),"")</f>
        <v/>
      </c>
      <c r="AP65" s="186" t="str">
        <f ca="1">IFERROR(INDEX(INDIRECT("'FY22 QoS'!"&amp;AP$1&amp;":"&amp;AP$1),MATCH($B65&amp;$C65&amp;$D65,'FY22 QoS'!BY:BY,0),1),"")</f>
        <v/>
      </c>
      <c r="AQ65" s="186" t="str">
        <f ca="1">IFERROR(INDEX(INDIRECT("'FY22 QoS'!"&amp;AQ$1&amp;":"&amp;AQ$1),MATCH($B65&amp;$C65&amp;$D65,'FY22 QoS'!BZ:BZ,0),1),"")</f>
        <v/>
      </c>
      <c r="AR65" s="186" t="str">
        <f ca="1">IFERROR(INDEX(INDIRECT("'FY22 QoS'!"&amp;AR$1&amp;":"&amp;AR$1),MATCH($B65&amp;$C65&amp;$D65,'FY22 QoS'!CA:CA,0),1),"")</f>
        <v/>
      </c>
      <c r="AS65" s="186" t="str">
        <f ca="1">IFERROR(INDEX(INDIRECT("'FY22 QoS'!"&amp;AS$1&amp;":"&amp;AS$1),MATCH($B65&amp;$C65&amp;$D65,'FY22 QoS'!CB:CB,0),1),"")</f>
        <v/>
      </c>
      <c r="AT65" s="186" t="str">
        <f ca="1">IFERROR(INDEX(INDIRECT("'FY22 QoS'!"&amp;AT$1&amp;":"&amp;AT$1),MATCH($B65&amp;$C65&amp;$D65,'FY22 QoS'!CC:CC,0),1),"")</f>
        <v/>
      </c>
    </row>
    <row r="66" spans="2:46" s="167" customFormat="1" x14ac:dyDescent="0.25">
      <c r="B66" s="182"/>
      <c r="C66" s="182"/>
      <c r="D66" s="182"/>
      <c r="E66" s="182"/>
      <c r="F66" s="182"/>
      <c r="G66" s="182"/>
      <c r="H66" s="184"/>
      <c r="I66" s="184"/>
      <c r="J66" s="184"/>
      <c r="K66" s="184"/>
      <c r="L66" s="184"/>
      <c r="M66" s="184"/>
      <c r="N66" s="184"/>
      <c r="O66" s="184"/>
      <c r="P66" s="184"/>
      <c r="R66" s="183"/>
      <c r="S66" s="183"/>
      <c r="T66" s="183"/>
      <c r="U66" s="183"/>
      <c r="V66" s="183"/>
      <c r="W66" s="183"/>
      <c r="X66" s="183"/>
      <c r="Y66" s="183"/>
      <c r="Z66" s="183"/>
      <c r="AB66" s="183"/>
      <c r="AC66" s="183"/>
      <c r="AD66" s="183"/>
      <c r="AE66" s="183"/>
      <c r="AF66" s="183"/>
      <c r="AG66" s="183"/>
      <c r="AH66" s="183"/>
      <c r="AI66" s="183"/>
      <c r="AJ66" s="183"/>
      <c r="AL66" s="187"/>
      <c r="AM66" s="187"/>
      <c r="AN66" s="187"/>
      <c r="AO66" s="187"/>
      <c r="AP66" s="187"/>
      <c r="AQ66" s="187"/>
      <c r="AR66" s="187"/>
      <c r="AS66" s="187"/>
      <c r="AT66" s="187"/>
    </row>
    <row r="67" spans="2:46" s="167" customFormat="1" x14ac:dyDescent="0.25">
      <c r="B67" s="167" t="s">
        <v>285</v>
      </c>
      <c r="C67" s="167">
        <v>1</v>
      </c>
      <c r="D67" s="167" t="str">
        <f>$B$3</f>
        <v>Corporate</v>
      </c>
      <c r="E67" s="167" t="str">
        <f>IFERROR(INDEX('FY22 QoS'!$BB:$BB,MATCH($B67&amp;$C67&amp;$D67,'FY22 QoS'!BR:BR,0),1),"")</f>
        <v/>
      </c>
      <c r="F67" s="167" t="str">
        <f>IFERROR(INDEX('FY22 QoS'!$BB:$BB,MATCH($B67&amp;$C67&amp;$D67,'FY22 QoS'!BS:BS,0),1),"")</f>
        <v/>
      </c>
      <c r="G67" s="167" t="str">
        <f>IFERROR(INDEX('FY22 QoS'!$BB:$BB,MATCH($B67&amp;$C67&amp;$D67,'FY22 QoS'!BT:BT,0),1),"")</f>
        <v>James Ferraro</v>
      </c>
      <c r="H67" s="181" t="str">
        <f>IFERROR(INDEX('FY22 QoS'!$BB:$BB,MATCH($B67&amp;$C67&amp;$D67,'FY22 QoS'!BU:BU,0),1),"")</f>
        <v>James Ferraro</v>
      </c>
      <c r="I67" s="181" t="str">
        <f>IFERROR(INDEX('FY22 QoS'!$BB:$BB,MATCH($B67&amp;$C67&amp;$D67,'FY22 QoS'!BV:BV,0),1),"")</f>
        <v>Future Hire</v>
      </c>
      <c r="J67" s="181" t="str">
        <f>IFERROR(INDEX('FY22 QoS'!$BB:$BB,MATCH($B67&amp;$C67&amp;$D67,'FY22 QoS'!BW:BW,0),1),"")</f>
        <v>Future Hire</v>
      </c>
      <c r="K67" s="181" t="str">
        <f>IFERROR(INDEX('FY22 QoS'!$BB:$BB,MATCH($B67&amp;$C67&amp;$D67,'FY22 QoS'!BX:BX,0),1),"")</f>
        <v>Future Hire</v>
      </c>
      <c r="L67" s="181" t="str">
        <f>IFERROR(INDEX('FY22 QoS'!$BB:$BB,MATCH($B67&amp;$C67&amp;$D67,'FY22 QoS'!BY:BY,0),1),"")</f>
        <v>Future Hire</v>
      </c>
      <c r="M67" s="181" t="str">
        <f>IFERROR(INDEX('FY22 QoS'!$BB:$BB,MATCH($B67&amp;$C67&amp;$D67,'FY22 QoS'!BZ:BZ,0),1),"")</f>
        <v>Future Hire</v>
      </c>
      <c r="N67" s="181" t="str">
        <f>IFERROR(INDEX('FY22 QoS'!$BB:$BB,MATCH($B67&amp;$C67&amp;$D67,'FY22 QoS'!CA:CA,0),1),"")</f>
        <v>Future Hire</v>
      </c>
      <c r="O67" s="181" t="str">
        <f>IFERROR(INDEX('FY22 QoS'!$BB:$BB,MATCH($B67&amp;$C67&amp;$D67,'FY22 QoS'!CB:CB,0),1),"")</f>
        <v>Future Hire</v>
      </c>
      <c r="P67" s="181" t="str">
        <f>IFERROR(INDEX('FY22 QoS'!$BB:$BB,MATCH($B67&amp;$C67&amp;$D67,'FY22 QoS'!CC:CC,0),1),"")</f>
        <v>Future Hire</v>
      </c>
      <c r="R67" s="178">
        <f ca="1">IFERROR(INDEX(INDIRECT("'FY22 QoS'!"&amp;R$1&amp;":"&amp;R$1),MATCH($B67&amp;$C67&amp;$D67,'FY22 QoS'!BU:BU,0),1),"")</f>
        <v>1</v>
      </c>
      <c r="S67" s="178">
        <f ca="1">IFERROR(INDEX(INDIRECT("'FY22 QoS'!"&amp;S$1&amp;":"&amp;S$1),MATCH($B67&amp;$C67&amp;$D67,'FY22 QoS'!BV:BV,0),1),"")</f>
        <v>1</v>
      </c>
      <c r="T67" s="178">
        <f ca="1">IFERROR(INDEX(INDIRECT("'FY22 QoS'!"&amp;T$1&amp;":"&amp;T$1),MATCH($B67&amp;$C67&amp;$D67,'FY22 QoS'!BW:BW,0),1),"")</f>
        <v>1</v>
      </c>
      <c r="U67" s="178">
        <f ca="1">IFERROR(INDEX(INDIRECT("'FY22 QoS'!"&amp;U$1&amp;":"&amp;U$1),MATCH($B67&amp;$C67&amp;$D67,'FY22 QoS'!BX:BX,0),1),"")</f>
        <v>1</v>
      </c>
      <c r="V67" s="178">
        <f ca="1">IFERROR(INDEX(INDIRECT("'FY22 QoS'!"&amp;V$1&amp;":"&amp;V$1),MATCH($B67&amp;$C67&amp;$D67,'FY22 QoS'!BY:BY,0),1),"")</f>
        <v>1</v>
      </c>
      <c r="W67" s="178">
        <f ca="1">IFERROR(INDEX(INDIRECT("'FY22 QoS'!"&amp;W$1&amp;":"&amp;W$1),MATCH($B67&amp;$C67&amp;$D67,'FY22 QoS'!BZ:BZ,0),1),"")</f>
        <v>1</v>
      </c>
      <c r="X67" s="178">
        <f ca="1">IFERROR(INDEX(INDIRECT("'FY22 QoS'!"&amp;X$1&amp;":"&amp;X$1),MATCH($B67&amp;$C67&amp;$D67,'FY22 QoS'!CA:CA,0),1),"")</f>
        <v>1</v>
      </c>
      <c r="Y67" s="178">
        <f ca="1">IFERROR(INDEX(INDIRECT("'FY22 QoS'!"&amp;Y$1&amp;":"&amp;Y$1),MATCH($B67&amp;$C67&amp;$D67,'FY22 QoS'!CB:CB,0),1),"")</f>
        <v>1</v>
      </c>
      <c r="Z67" s="178">
        <f ca="1">IFERROR(INDEX(INDIRECT("'FY22 QoS'!"&amp;Z$1&amp;":"&amp;Z$1),MATCH($B67&amp;$C67&amp;$D67,'FY22 QoS'!CC:CC,0),1),"")</f>
        <v>1</v>
      </c>
      <c r="AB67" s="178">
        <f ca="1">IFERROR(INDEX(INDIRECT("'FY22 QoS'!"&amp;AB$1&amp;":"&amp;AB$1),MATCH($B67&amp;$C67&amp;$D67,'FY22 QoS'!BU:BU,0),1),"")</f>
        <v>0.25</v>
      </c>
      <c r="AC67" s="178">
        <f ca="1">IFERROR(INDEX(INDIRECT("'FY22 QoS'!"&amp;AC$1&amp;":"&amp;AC$1),MATCH($B67&amp;$C67&amp;$D67,'FY22 QoS'!BV:BV,0),1),"")</f>
        <v>0</v>
      </c>
      <c r="AD67" s="178">
        <f ca="1">IFERROR(INDEX(INDIRECT("'FY22 QoS'!"&amp;AD$1&amp;":"&amp;AD$1),MATCH($B67&amp;$C67&amp;$D67,'FY22 QoS'!BW:BW,0),1),"")</f>
        <v>0.25</v>
      </c>
      <c r="AE67" s="178">
        <f ca="1">IFERROR(INDEX(INDIRECT("'FY22 QoS'!"&amp;AE$1&amp;":"&amp;AE$1),MATCH($B67&amp;$C67&amp;$D67,'FY22 QoS'!BX:BX,0),1),"")</f>
        <v>0.5</v>
      </c>
      <c r="AF67" s="178">
        <f ca="1">IFERROR(INDEX(INDIRECT("'FY22 QoS'!"&amp;AF$1&amp;":"&amp;AF$1),MATCH($B67&amp;$C67&amp;$D67,'FY22 QoS'!BY:BY,0),1),"")</f>
        <v>0.75</v>
      </c>
      <c r="AG67" s="178">
        <f ca="1">IFERROR(INDEX(INDIRECT("'FY22 QoS'!"&amp;AG$1&amp;":"&amp;AG$1),MATCH($B67&amp;$C67&amp;$D67,'FY22 QoS'!BZ:BZ,0),1),"")</f>
        <v>1</v>
      </c>
      <c r="AH67" s="178">
        <f ca="1">IFERROR(INDEX(INDIRECT("'FY22 QoS'!"&amp;AH$1&amp;":"&amp;AH$1),MATCH($B67&amp;$C67&amp;$D67,'FY22 QoS'!CA:CA,0),1),"")</f>
        <v>1</v>
      </c>
      <c r="AI67" s="178">
        <f ca="1">IFERROR(INDEX(INDIRECT("'FY22 QoS'!"&amp;AI$1&amp;":"&amp;AI$1),MATCH($B67&amp;$C67&amp;$D67,'FY22 QoS'!CB:CB,0),1),"")</f>
        <v>1</v>
      </c>
      <c r="AJ67" s="178">
        <f ca="1">IFERROR(INDEX(INDIRECT("'FY22 QoS'!"&amp;AJ$1&amp;":"&amp;AJ$1),MATCH($B67&amp;$C67&amp;$D67,'FY22 QoS'!CC:CC,0),1),"")</f>
        <v>1</v>
      </c>
      <c r="AL67" s="186">
        <f ca="1">IFERROR(INDEX(INDIRECT("'FY22 QoS'!"&amp;AL$1&amp;":"&amp;AL$1),MATCH($B67&amp;$C67&amp;$D67,'FY22 QoS'!BU:BU,0),1),"")</f>
        <v>11458.333333333334</v>
      </c>
      <c r="AM67" s="186">
        <f ca="1">IFERROR(INDEX(INDIRECT("'FY22 QoS'!"&amp;AM$1&amp;":"&amp;AM$1),MATCH($B67&amp;$C67&amp;$D67,'FY22 QoS'!BV:BV,0),1),"")</f>
        <v>0</v>
      </c>
      <c r="AN67" s="186">
        <f ca="1">IFERROR(INDEX(INDIRECT("'FY22 QoS'!"&amp;AN$1&amp;":"&amp;AN$1),MATCH($B67&amp;$C67&amp;$D67,'FY22 QoS'!BW:BW,0),1),"")</f>
        <v>13541.666666666666</v>
      </c>
      <c r="AO67" s="186">
        <f ca="1">IFERROR(INDEX(INDIRECT("'FY22 QoS'!"&amp;AO$1&amp;":"&amp;AO$1),MATCH($B67&amp;$C67&amp;$D67,'FY22 QoS'!BX:BX,0),1),"")</f>
        <v>27083.333333333332</v>
      </c>
      <c r="AP67" s="186">
        <f ca="1">IFERROR(INDEX(INDIRECT("'FY22 QoS'!"&amp;AP$1&amp;":"&amp;AP$1),MATCH($B67&amp;$C67&amp;$D67,'FY22 QoS'!BY:BY,0),1),"")</f>
        <v>40625</v>
      </c>
      <c r="AQ67" s="186">
        <f ca="1">IFERROR(INDEX(INDIRECT("'FY22 QoS'!"&amp;AQ$1&amp;":"&amp;AQ$1),MATCH($B67&amp;$C67&amp;$D67,'FY22 QoS'!BZ:BZ,0),1),"")</f>
        <v>54166.666666666664</v>
      </c>
      <c r="AR67" s="186">
        <f ca="1">IFERROR(INDEX(INDIRECT("'FY22 QoS'!"&amp;AR$1&amp;":"&amp;AR$1),MATCH($B67&amp;$C67&amp;$D67,'FY22 QoS'!CA:CA,0),1),"")</f>
        <v>54166.666666666664</v>
      </c>
      <c r="AS67" s="186">
        <f ca="1">IFERROR(INDEX(INDIRECT("'FY22 QoS'!"&amp;AS$1&amp;":"&amp;AS$1),MATCH($B67&amp;$C67&amp;$D67,'FY22 QoS'!CB:CB,0),1),"")</f>
        <v>54166.666666666664</v>
      </c>
      <c r="AT67" s="186">
        <f ca="1">IFERROR(INDEX(INDIRECT("'FY22 QoS'!"&amp;AT$1&amp;":"&amp;AT$1),MATCH($B67&amp;$C67&amp;$D67,'FY22 QoS'!CC:CC,0),1),"")</f>
        <v>54166.666666666664</v>
      </c>
    </row>
    <row r="68" spans="2:46" s="167" customFormat="1" x14ac:dyDescent="0.25">
      <c r="B68" s="167" t="s">
        <v>285</v>
      </c>
      <c r="C68" s="167">
        <v>2</v>
      </c>
      <c r="D68" s="167" t="str">
        <f t="shared" ref="D68:D80" si="13">$B$3</f>
        <v>Corporate</v>
      </c>
      <c r="E68" s="167" t="str">
        <f>IFERROR(INDEX('FY22 QoS'!$BB:$BB,MATCH($B68&amp;$C68&amp;$D68,'FY22 QoS'!BR:BR,0),1),"")</f>
        <v/>
      </c>
      <c r="F68" s="167" t="str">
        <f>IFERROR(INDEX('FY22 QoS'!$BB:$BB,MATCH($B68&amp;$C68&amp;$D68,'FY22 QoS'!BS:BS,0),1),"")</f>
        <v/>
      </c>
      <c r="G68" s="167" t="str">
        <f>IFERROR(INDEX('FY22 QoS'!$BB:$BB,MATCH($B68&amp;$C68&amp;$D68,'FY22 QoS'!BT:BT,0),1),"")</f>
        <v>Briauna Smith</v>
      </c>
      <c r="H68" s="181" t="str">
        <f>IFERROR(INDEX('FY22 QoS'!$BB:$BB,MATCH($B68&amp;$C68&amp;$D68,'FY22 QoS'!BU:BU,0),1),"")</f>
        <v>Briauna Smith</v>
      </c>
      <c r="I68" s="181" t="str">
        <f>IFERROR(INDEX('FY22 QoS'!$BB:$BB,MATCH($B68&amp;$C68&amp;$D68,'FY22 QoS'!BV:BV,0),1),"")</f>
        <v>Future Hire</v>
      </c>
      <c r="J68" s="181" t="str">
        <f>IFERROR(INDEX('FY22 QoS'!$BB:$BB,MATCH($B68&amp;$C68&amp;$D68,'FY22 QoS'!BW:BW,0),1),"")</f>
        <v>Future Hire</v>
      </c>
      <c r="K68" s="181" t="str">
        <f>IFERROR(INDEX('FY22 QoS'!$BB:$BB,MATCH($B68&amp;$C68&amp;$D68,'FY22 QoS'!BX:BX,0),1),"")</f>
        <v>Future Hire</v>
      </c>
      <c r="L68" s="181" t="str">
        <f>IFERROR(INDEX('FY22 QoS'!$BB:$BB,MATCH($B68&amp;$C68&amp;$D68,'FY22 QoS'!BY:BY,0),1),"")</f>
        <v>Future Hire</v>
      </c>
      <c r="M68" s="181" t="str">
        <f>IFERROR(INDEX('FY22 QoS'!$BB:$BB,MATCH($B68&amp;$C68&amp;$D68,'FY22 QoS'!BZ:BZ,0),1),"")</f>
        <v>Future Hire</v>
      </c>
      <c r="N68" s="181" t="str">
        <f>IFERROR(INDEX('FY22 QoS'!$BB:$BB,MATCH($B68&amp;$C68&amp;$D68,'FY22 QoS'!CA:CA,0),1),"")</f>
        <v>Future Hire</v>
      </c>
      <c r="O68" s="181" t="str">
        <f>IFERROR(INDEX('FY22 QoS'!$BB:$BB,MATCH($B68&amp;$C68&amp;$D68,'FY22 QoS'!CB:CB,0),1),"")</f>
        <v>Future Hire</v>
      </c>
      <c r="P68" s="181" t="str">
        <f>IFERROR(INDEX('FY22 QoS'!$BB:$BB,MATCH($B68&amp;$C68&amp;$D68,'FY22 QoS'!CC:CC,0),1),"")</f>
        <v>Future Hire</v>
      </c>
      <c r="R68" s="178">
        <f ca="1">IFERROR(INDEX(INDIRECT("'FY22 QoS'!"&amp;R$1&amp;":"&amp;R$1),MATCH($B68&amp;$C68&amp;$D68,'FY22 QoS'!BU:BU,0),1),"")</f>
        <v>1</v>
      </c>
      <c r="S68" s="178">
        <f ca="1">IFERROR(INDEX(INDIRECT("'FY22 QoS'!"&amp;S$1&amp;":"&amp;S$1),MATCH($B68&amp;$C68&amp;$D68,'FY22 QoS'!BV:BV,0),1),"")</f>
        <v>1</v>
      </c>
      <c r="T68" s="178">
        <f ca="1">IFERROR(INDEX(INDIRECT("'FY22 QoS'!"&amp;T$1&amp;":"&amp;T$1),MATCH($B68&amp;$C68&amp;$D68,'FY22 QoS'!BW:BW,0),1),"")</f>
        <v>1</v>
      </c>
      <c r="U68" s="178">
        <f ca="1">IFERROR(INDEX(INDIRECT("'FY22 QoS'!"&amp;U$1&amp;":"&amp;U$1),MATCH($B68&amp;$C68&amp;$D68,'FY22 QoS'!BX:BX,0),1),"")</f>
        <v>1</v>
      </c>
      <c r="V68" s="178">
        <f ca="1">IFERROR(INDEX(INDIRECT("'FY22 QoS'!"&amp;V$1&amp;":"&amp;V$1),MATCH($B68&amp;$C68&amp;$D68,'FY22 QoS'!BY:BY,0),1),"")</f>
        <v>1</v>
      </c>
      <c r="W68" s="178">
        <f ca="1">IFERROR(INDEX(INDIRECT("'FY22 QoS'!"&amp;W$1&amp;":"&amp;W$1),MATCH($B68&amp;$C68&amp;$D68,'FY22 QoS'!BZ:BZ,0),1),"")</f>
        <v>1</v>
      </c>
      <c r="X68" s="178">
        <f ca="1">IFERROR(INDEX(INDIRECT("'FY22 QoS'!"&amp;X$1&amp;":"&amp;X$1),MATCH($B68&amp;$C68&amp;$D68,'FY22 QoS'!CA:CA,0),1),"")</f>
        <v>1</v>
      </c>
      <c r="Y68" s="178">
        <f ca="1">IFERROR(INDEX(INDIRECT("'FY22 QoS'!"&amp;Y$1&amp;":"&amp;Y$1),MATCH($B68&amp;$C68&amp;$D68,'FY22 QoS'!CB:CB,0),1),"")</f>
        <v>1</v>
      </c>
      <c r="Z68" s="178">
        <f ca="1">IFERROR(INDEX(INDIRECT("'FY22 QoS'!"&amp;Z$1&amp;":"&amp;Z$1),MATCH($B68&amp;$C68&amp;$D68,'FY22 QoS'!CC:CC,0),1),"")</f>
        <v>1</v>
      </c>
      <c r="AB68" s="178">
        <f ca="1">IFERROR(INDEX(INDIRECT("'FY22 QoS'!"&amp;AB$1&amp;":"&amp;AB$1),MATCH($B68&amp;$C68&amp;$D68,'FY22 QoS'!BU:BU,0),1),"")</f>
        <v>0</v>
      </c>
      <c r="AC68" s="178">
        <f ca="1">IFERROR(INDEX(INDIRECT("'FY22 QoS'!"&amp;AC$1&amp;":"&amp;AC$1),MATCH($B68&amp;$C68&amp;$D68,'FY22 QoS'!BV:BV,0),1),"")</f>
        <v>0</v>
      </c>
      <c r="AD68" s="178">
        <f ca="1">IFERROR(INDEX(INDIRECT("'FY22 QoS'!"&amp;AD$1&amp;":"&amp;AD$1),MATCH($B68&amp;$C68&amp;$D68,'FY22 QoS'!BW:BW,0),1),"")</f>
        <v>0.25</v>
      </c>
      <c r="AE68" s="178">
        <f ca="1">IFERROR(INDEX(INDIRECT("'FY22 QoS'!"&amp;AE$1&amp;":"&amp;AE$1),MATCH($B68&amp;$C68&amp;$D68,'FY22 QoS'!BX:BX,0),1),"")</f>
        <v>0.5</v>
      </c>
      <c r="AF68" s="178">
        <f ca="1">IFERROR(INDEX(INDIRECT("'FY22 QoS'!"&amp;AF$1&amp;":"&amp;AF$1),MATCH($B68&amp;$C68&amp;$D68,'FY22 QoS'!BY:BY,0),1),"")</f>
        <v>0.75</v>
      </c>
      <c r="AG68" s="178">
        <f ca="1">IFERROR(INDEX(INDIRECT("'FY22 QoS'!"&amp;AG$1&amp;":"&amp;AG$1),MATCH($B68&amp;$C68&amp;$D68,'FY22 QoS'!BZ:BZ,0),1),"")</f>
        <v>1</v>
      </c>
      <c r="AH68" s="178">
        <f ca="1">IFERROR(INDEX(INDIRECT("'FY22 QoS'!"&amp;AH$1&amp;":"&amp;AH$1),MATCH($B68&amp;$C68&amp;$D68,'FY22 QoS'!CA:CA,0),1),"")</f>
        <v>1</v>
      </c>
      <c r="AI68" s="178">
        <f ca="1">IFERROR(INDEX(INDIRECT("'FY22 QoS'!"&amp;AI$1&amp;":"&amp;AI$1),MATCH($B68&amp;$C68&amp;$D68,'FY22 QoS'!CB:CB,0),1),"")</f>
        <v>1</v>
      </c>
      <c r="AJ68" s="178">
        <f ca="1">IFERROR(INDEX(INDIRECT("'FY22 QoS'!"&amp;AJ$1&amp;":"&amp;AJ$1),MATCH($B68&amp;$C68&amp;$D68,'FY22 QoS'!CC:CC,0),1),"")</f>
        <v>1</v>
      </c>
      <c r="AL68" s="186">
        <f ca="1">IFERROR(INDEX(INDIRECT("'FY22 QoS'!"&amp;AL$1&amp;":"&amp;AL$1),MATCH($B68&amp;$C68&amp;$D68,'FY22 QoS'!BU:BU,0),1),"")</f>
        <v>0</v>
      </c>
      <c r="AM68" s="186">
        <f ca="1">IFERROR(INDEX(INDIRECT("'FY22 QoS'!"&amp;AM$1&amp;":"&amp;AM$1),MATCH($B68&amp;$C68&amp;$D68,'FY22 QoS'!BV:BV,0),1),"")</f>
        <v>0</v>
      </c>
      <c r="AN68" s="186">
        <f ca="1">IFERROR(INDEX(INDIRECT("'FY22 QoS'!"&amp;AN$1&amp;":"&amp;AN$1),MATCH($B68&amp;$C68&amp;$D68,'FY22 QoS'!BW:BW,0),1),"")</f>
        <v>13541.666666666666</v>
      </c>
      <c r="AO68" s="186">
        <f ca="1">IFERROR(INDEX(INDIRECT("'FY22 QoS'!"&amp;AO$1&amp;":"&amp;AO$1),MATCH($B68&amp;$C68&amp;$D68,'FY22 QoS'!BX:BX,0),1),"")</f>
        <v>27083.333333333332</v>
      </c>
      <c r="AP68" s="186">
        <f ca="1">IFERROR(INDEX(INDIRECT("'FY22 QoS'!"&amp;AP$1&amp;":"&amp;AP$1),MATCH($B68&amp;$C68&amp;$D68,'FY22 QoS'!BY:BY,0),1),"")</f>
        <v>40625</v>
      </c>
      <c r="AQ68" s="186">
        <f ca="1">IFERROR(INDEX(INDIRECT("'FY22 QoS'!"&amp;AQ$1&amp;":"&amp;AQ$1),MATCH($B68&amp;$C68&amp;$D68,'FY22 QoS'!BZ:BZ,0),1),"")</f>
        <v>54166.666666666664</v>
      </c>
      <c r="AR68" s="186">
        <f ca="1">IFERROR(INDEX(INDIRECT("'FY22 QoS'!"&amp;AR$1&amp;":"&amp;AR$1),MATCH($B68&amp;$C68&amp;$D68,'FY22 QoS'!CA:CA,0),1),"")</f>
        <v>54166.666666666664</v>
      </c>
      <c r="AS68" s="186">
        <f ca="1">IFERROR(INDEX(INDIRECT("'FY22 QoS'!"&amp;AS$1&amp;":"&amp;AS$1),MATCH($B68&amp;$C68&amp;$D68,'FY22 QoS'!CB:CB,0),1),"")</f>
        <v>54166.666666666664</v>
      </c>
      <c r="AT68" s="186">
        <f ca="1">IFERROR(INDEX(INDIRECT("'FY22 QoS'!"&amp;AT$1&amp;":"&amp;AT$1),MATCH($B68&amp;$C68&amp;$D68,'FY22 QoS'!CC:CC,0),1),"")</f>
        <v>54166.666666666664</v>
      </c>
    </row>
    <row r="69" spans="2:46" s="167" customFormat="1" x14ac:dyDescent="0.25">
      <c r="B69" s="167" t="s">
        <v>285</v>
      </c>
      <c r="C69" s="167">
        <v>3</v>
      </c>
      <c r="D69" s="167" t="str">
        <f t="shared" si="13"/>
        <v>Corporate</v>
      </c>
      <c r="E69" s="167" t="str">
        <f>IFERROR(INDEX('FY22 QoS'!$BB:$BB,MATCH($B69&amp;$C69&amp;$D69,'FY22 QoS'!BR:BR,0),1),"")</f>
        <v/>
      </c>
      <c r="F69" s="167" t="str">
        <f>IFERROR(INDEX('FY22 QoS'!$BB:$BB,MATCH($B69&amp;$C69&amp;$D69,'FY22 QoS'!BS:BS,0),1),"")</f>
        <v/>
      </c>
      <c r="G69" s="167" t="str">
        <f>IFERROR(INDEX('FY22 QoS'!$BB:$BB,MATCH($B69&amp;$C69&amp;$D69,'FY22 QoS'!BT:BT,0),1),"")</f>
        <v>Douglas Godette</v>
      </c>
      <c r="H69" s="181" t="str">
        <f>IFERROR(INDEX('FY22 QoS'!$BB:$BB,MATCH($B69&amp;$C69&amp;$D69,'FY22 QoS'!BU:BU,0),1),"")</f>
        <v>Douglas Godette</v>
      </c>
      <c r="I69" s="181" t="str">
        <f>IFERROR(INDEX('FY22 QoS'!$BB:$BB,MATCH($B69&amp;$C69&amp;$D69,'FY22 QoS'!BV:BV,0),1),"")</f>
        <v>Future Hire</v>
      </c>
      <c r="J69" s="181" t="str">
        <f>IFERROR(INDEX('FY22 QoS'!$BB:$BB,MATCH($B69&amp;$C69&amp;$D69,'FY22 QoS'!BW:BW,0),1),"")</f>
        <v>Future Hire</v>
      </c>
      <c r="K69" s="181" t="str">
        <f>IFERROR(INDEX('FY22 QoS'!$BB:$BB,MATCH($B69&amp;$C69&amp;$D69,'FY22 QoS'!BX:BX,0),1),"")</f>
        <v>Future Hire</v>
      </c>
      <c r="L69" s="181" t="str">
        <f>IFERROR(INDEX('FY22 QoS'!$BB:$BB,MATCH($B69&amp;$C69&amp;$D69,'FY22 QoS'!BY:BY,0),1),"")</f>
        <v>Future Hire</v>
      </c>
      <c r="M69" s="181" t="str">
        <f>IFERROR(INDEX('FY22 QoS'!$BB:$BB,MATCH($B69&amp;$C69&amp;$D69,'FY22 QoS'!BZ:BZ,0),1),"")</f>
        <v>Future Hire</v>
      </c>
      <c r="N69" s="181" t="str">
        <f>IFERROR(INDEX('FY22 QoS'!$BB:$BB,MATCH($B69&amp;$C69&amp;$D69,'FY22 QoS'!CA:CA,0),1),"")</f>
        <v>Future Hire</v>
      </c>
      <c r="O69" s="181" t="str">
        <f>IFERROR(INDEX('FY22 QoS'!$BB:$BB,MATCH($B69&amp;$C69&amp;$D69,'FY22 QoS'!CB:CB,0),1),"")</f>
        <v>Future Hire</v>
      </c>
      <c r="P69" s="181" t="str">
        <f>IFERROR(INDEX('FY22 QoS'!$BB:$BB,MATCH($B69&amp;$C69&amp;$D69,'FY22 QoS'!CC:CC,0),1),"")</f>
        <v>Future Hire</v>
      </c>
      <c r="R69" s="178">
        <f ca="1">IFERROR(INDEX(INDIRECT("'FY22 QoS'!"&amp;R$1&amp;":"&amp;R$1),MATCH($B69&amp;$C69&amp;$D69,'FY22 QoS'!BU:BU,0),1),"")</f>
        <v>1</v>
      </c>
      <c r="S69" s="178">
        <f ca="1">IFERROR(INDEX(INDIRECT("'FY22 QoS'!"&amp;S$1&amp;":"&amp;S$1),MATCH($B69&amp;$C69&amp;$D69,'FY22 QoS'!BV:BV,0),1),"")</f>
        <v>1</v>
      </c>
      <c r="T69" s="178">
        <f ca="1">IFERROR(INDEX(INDIRECT("'FY22 QoS'!"&amp;T$1&amp;":"&amp;T$1),MATCH($B69&amp;$C69&amp;$D69,'FY22 QoS'!BW:BW,0),1),"")</f>
        <v>1</v>
      </c>
      <c r="U69" s="178">
        <f ca="1">IFERROR(INDEX(INDIRECT("'FY22 QoS'!"&amp;U$1&amp;":"&amp;U$1),MATCH($B69&amp;$C69&amp;$D69,'FY22 QoS'!BX:BX,0),1),"")</f>
        <v>1</v>
      </c>
      <c r="V69" s="178">
        <f ca="1">IFERROR(INDEX(INDIRECT("'FY22 QoS'!"&amp;V$1&amp;":"&amp;V$1),MATCH($B69&amp;$C69&amp;$D69,'FY22 QoS'!BY:BY,0),1),"")</f>
        <v>1</v>
      </c>
      <c r="W69" s="178">
        <f ca="1">IFERROR(INDEX(INDIRECT("'FY22 QoS'!"&amp;W$1&amp;":"&amp;W$1),MATCH($B69&amp;$C69&amp;$D69,'FY22 QoS'!BZ:BZ,0),1),"")</f>
        <v>1</v>
      </c>
      <c r="X69" s="178">
        <f ca="1">IFERROR(INDEX(INDIRECT("'FY22 QoS'!"&amp;X$1&amp;":"&amp;X$1),MATCH($B69&amp;$C69&amp;$D69,'FY22 QoS'!CA:CA,0),1),"")</f>
        <v>1</v>
      </c>
      <c r="Y69" s="178">
        <f ca="1">IFERROR(INDEX(INDIRECT("'FY22 QoS'!"&amp;Y$1&amp;":"&amp;Y$1),MATCH($B69&amp;$C69&amp;$D69,'FY22 QoS'!CB:CB,0),1),"")</f>
        <v>1</v>
      </c>
      <c r="Z69" s="178">
        <f ca="1">IFERROR(INDEX(INDIRECT("'FY22 QoS'!"&amp;Z$1&amp;":"&amp;Z$1),MATCH($B69&amp;$C69&amp;$D69,'FY22 QoS'!CC:CC,0),1),"")</f>
        <v>1</v>
      </c>
      <c r="AB69" s="178">
        <f ca="1">IFERROR(INDEX(INDIRECT("'FY22 QoS'!"&amp;AB$1&amp;":"&amp;AB$1),MATCH($B69&amp;$C69&amp;$D69,'FY22 QoS'!BU:BU,0),1),"")</f>
        <v>0</v>
      </c>
      <c r="AC69" s="178">
        <f ca="1">IFERROR(INDEX(INDIRECT("'FY22 QoS'!"&amp;AC$1&amp;":"&amp;AC$1),MATCH($B69&amp;$C69&amp;$D69,'FY22 QoS'!BV:BV,0),1),"")</f>
        <v>0</v>
      </c>
      <c r="AD69" s="178">
        <f ca="1">IFERROR(INDEX(INDIRECT("'FY22 QoS'!"&amp;AD$1&amp;":"&amp;AD$1),MATCH($B69&amp;$C69&amp;$D69,'FY22 QoS'!BW:BW,0),1),"")</f>
        <v>0.25</v>
      </c>
      <c r="AE69" s="178">
        <f ca="1">IFERROR(INDEX(INDIRECT("'FY22 QoS'!"&amp;AE$1&amp;":"&amp;AE$1),MATCH($B69&amp;$C69&amp;$D69,'FY22 QoS'!BX:BX,0),1),"")</f>
        <v>0.5</v>
      </c>
      <c r="AF69" s="178">
        <f ca="1">IFERROR(INDEX(INDIRECT("'FY22 QoS'!"&amp;AF$1&amp;":"&amp;AF$1),MATCH($B69&amp;$C69&amp;$D69,'FY22 QoS'!BY:BY,0),1),"")</f>
        <v>0.75</v>
      </c>
      <c r="AG69" s="178">
        <f ca="1">IFERROR(INDEX(INDIRECT("'FY22 QoS'!"&amp;AG$1&amp;":"&amp;AG$1),MATCH($B69&amp;$C69&amp;$D69,'FY22 QoS'!BZ:BZ,0),1),"")</f>
        <v>1</v>
      </c>
      <c r="AH69" s="178">
        <f ca="1">IFERROR(INDEX(INDIRECT("'FY22 QoS'!"&amp;AH$1&amp;":"&amp;AH$1),MATCH($B69&amp;$C69&amp;$D69,'FY22 QoS'!CA:CA,0),1),"")</f>
        <v>1</v>
      </c>
      <c r="AI69" s="178">
        <f ca="1">IFERROR(INDEX(INDIRECT("'FY22 QoS'!"&amp;AI$1&amp;":"&amp;AI$1),MATCH($B69&amp;$C69&amp;$D69,'FY22 QoS'!CB:CB,0),1),"")</f>
        <v>1</v>
      </c>
      <c r="AJ69" s="178">
        <f ca="1">IFERROR(INDEX(INDIRECT("'FY22 QoS'!"&amp;AJ$1&amp;":"&amp;AJ$1),MATCH($B69&amp;$C69&amp;$D69,'FY22 QoS'!CC:CC,0),1),"")</f>
        <v>1</v>
      </c>
      <c r="AL69" s="186">
        <f ca="1">IFERROR(INDEX(INDIRECT("'FY22 QoS'!"&amp;AL$1&amp;":"&amp;AL$1),MATCH($B69&amp;$C69&amp;$D69,'FY22 QoS'!BU:BU,0),1),"")</f>
        <v>0</v>
      </c>
      <c r="AM69" s="186">
        <f ca="1">IFERROR(INDEX(INDIRECT("'FY22 QoS'!"&amp;AM$1&amp;":"&amp;AM$1),MATCH($B69&amp;$C69&amp;$D69,'FY22 QoS'!BV:BV,0),1),"")</f>
        <v>0</v>
      </c>
      <c r="AN69" s="186">
        <f ca="1">IFERROR(INDEX(INDIRECT("'FY22 QoS'!"&amp;AN$1&amp;":"&amp;AN$1),MATCH($B69&amp;$C69&amp;$D69,'FY22 QoS'!BW:BW,0),1),"")</f>
        <v>13541.666666666666</v>
      </c>
      <c r="AO69" s="186">
        <f ca="1">IFERROR(INDEX(INDIRECT("'FY22 QoS'!"&amp;AO$1&amp;":"&amp;AO$1),MATCH($B69&amp;$C69&amp;$D69,'FY22 QoS'!BX:BX,0),1),"")</f>
        <v>27083.333333333332</v>
      </c>
      <c r="AP69" s="186">
        <f ca="1">IFERROR(INDEX(INDIRECT("'FY22 QoS'!"&amp;AP$1&amp;":"&amp;AP$1),MATCH($B69&amp;$C69&amp;$D69,'FY22 QoS'!BY:BY,0),1),"")</f>
        <v>40625</v>
      </c>
      <c r="AQ69" s="186">
        <f ca="1">IFERROR(INDEX(INDIRECT("'FY22 QoS'!"&amp;AQ$1&amp;":"&amp;AQ$1),MATCH($B69&amp;$C69&amp;$D69,'FY22 QoS'!BZ:BZ,0),1),"")</f>
        <v>54166.666666666664</v>
      </c>
      <c r="AR69" s="186">
        <f ca="1">IFERROR(INDEX(INDIRECT("'FY22 QoS'!"&amp;AR$1&amp;":"&amp;AR$1),MATCH($B69&amp;$C69&amp;$D69,'FY22 QoS'!CA:CA,0),1),"")</f>
        <v>54166.666666666664</v>
      </c>
      <c r="AS69" s="186">
        <f ca="1">IFERROR(INDEX(INDIRECT("'FY22 QoS'!"&amp;AS$1&amp;":"&amp;AS$1),MATCH($B69&amp;$C69&amp;$D69,'FY22 QoS'!CB:CB,0),1),"")</f>
        <v>54166.666666666664</v>
      </c>
      <c r="AT69" s="186">
        <f ca="1">IFERROR(INDEX(INDIRECT("'FY22 QoS'!"&amp;AT$1&amp;":"&amp;AT$1),MATCH($B69&amp;$C69&amp;$D69,'FY22 QoS'!CC:CC,0),1),"")</f>
        <v>54166.666666666664</v>
      </c>
    </row>
    <row r="70" spans="2:46" s="167" customFormat="1" x14ac:dyDescent="0.25">
      <c r="B70" s="167" t="s">
        <v>285</v>
      </c>
      <c r="C70" s="167">
        <v>4</v>
      </c>
      <c r="D70" s="167" t="str">
        <f t="shared" si="13"/>
        <v>Corporate</v>
      </c>
      <c r="E70" s="167" t="str">
        <f>IFERROR(INDEX('FY22 QoS'!$BB:$BB,MATCH($B70&amp;$C70&amp;$D70,'FY22 QoS'!BR:BR,0),1),"")</f>
        <v/>
      </c>
      <c r="F70" s="167" t="str">
        <f>IFERROR(INDEX('FY22 QoS'!$BB:$BB,MATCH($B70&amp;$C70&amp;$D70,'FY22 QoS'!BS:BS,0),1),"")</f>
        <v/>
      </c>
      <c r="G70" s="167" t="str">
        <f>IFERROR(INDEX('FY22 QoS'!$BB:$BB,MATCH($B70&amp;$C70&amp;$D70,'FY22 QoS'!BT:BT,0),1),"")</f>
        <v/>
      </c>
      <c r="H70" s="181" t="str">
        <f>IFERROR(INDEX('FY22 QoS'!$BB:$BB,MATCH($B70&amp;$C70&amp;$D70,'FY22 QoS'!BU:BU,0),1),"")</f>
        <v/>
      </c>
      <c r="I70" s="181" t="str">
        <f>IFERROR(INDEX('FY22 QoS'!$BB:$BB,MATCH($B70&amp;$C70&amp;$D70,'FY22 QoS'!BV:BV,0),1),"")</f>
        <v>James Ferraro</v>
      </c>
      <c r="J70" s="181" t="str">
        <f>IFERROR(INDEX('FY22 QoS'!$BB:$BB,MATCH($B70&amp;$C70&amp;$D70,'FY22 QoS'!BW:BW,0),1),"")</f>
        <v>James Ferraro</v>
      </c>
      <c r="K70" s="181" t="str">
        <f>IFERROR(INDEX('FY22 QoS'!$BB:$BB,MATCH($B70&amp;$C70&amp;$D70,'FY22 QoS'!BX:BX,0),1),"")</f>
        <v>James Ferraro</v>
      </c>
      <c r="L70" s="181" t="str">
        <f>IFERROR(INDEX('FY22 QoS'!$BB:$BB,MATCH($B70&amp;$C70&amp;$D70,'FY22 QoS'!BY:BY,0),1),"")</f>
        <v>James Ferraro</v>
      </c>
      <c r="M70" s="181" t="str">
        <f>IFERROR(INDEX('FY22 QoS'!$BB:$BB,MATCH($B70&amp;$C70&amp;$D70,'FY22 QoS'!BZ:BZ,0),1),"")</f>
        <v>James Ferraro</v>
      </c>
      <c r="N70" s="181" t="str">
        <f>IFERROR(INDEX('FY22 QoS'!$BB:$BB,MATCH($B70&amp;$C70&amp;$D70,'FY22 QoS'!CA:CA,0),1),"")</f>
        <v>James Ferraro</v>
      </c>
      <c r="O70" s="181" t="str">
        <f>IFERROR(INDEX('FY22 QoS'!$BB:$BB,MATCH($B70&amp;$C70&amp;$D70,'FY22 QoS'!CB:CB,0),1),"")</f>
        <v>James Ferraro</v>
      </c>
      <c r="P70" s="181" t="str">
        <f>IFERROR(INDEX('FY22 QoS'!$BB:$BB,MATCH($B70&amp;$C70&amp;$D70,'FY22 QoS'!CC:CC,0),1),"")</f>
        <v>James Ferraro</v>
      </c>
      <c r="R70" s="178" t="str">
        <f ca="1">IFERROR(INDEX(INDIRECT("'FY22 QoS'!"&amp;R$1&amp;":"&amp;R$1),MATCH($B70&amp;$C70&amp;$D70,'FY22 QoS'!BU:BU,0),1),"")</f>
        <v/>
      </c>
      <c r="S70" s="178">
        <f ca="1">IFERROR(INDEX(INDIRECT("'FY22 QoS'!"&amp;S$1&amp;":"&amp;S$1),MATCH($B70&amp;$C70&amp;$D70,'FY22 QoS'!BV:BV,0),1),"")</f>
        <v>1</v>
      </c>
      <c r="T70" s="178">
        <f ca="1">IFERROR(INDEX(INDIRECT("'FY22 QoS'!"&amp;T$1&amp;":"&amp;T$1),MATCH($B70&amp;$C70&amp;$D70,'FY22 QoS'!BW:BW,0),1),"")</f>
        <v>1</v>
      </c>
      <c r="U70" s="178">
        <f ca="1">IFERROR(INDEX(INDIRECT("'FY22 QoS'!"&amp;U$1&amp;":"&amp;U$1),MATCH($B70&amp;$C70&amp;$D70,'FY22 QoS'!BX:BX,0),1),"")</f>
        <v>1</v>
      </c>
      <c r="V70" s="178">
        <f ca="1">IFERROR(INDEX(INDIRECT("'FY22 QoS'!"&amp;V$1&amp;":"&amp;V$1),MATCH($B70&amp;$C70&amp;$D70,'FY22 QoS'!BY:BY,0),1),"")</f>
        <v>1</v>
      </c>
      <c r="W70" s="178">
        <f ca="1">IFERROR(INDEX(INDIRECT("'FY22 QoS'!"&amp;W$1&amp;":"&amp;W$1),MATCH($B70&amp;$C70&amp;$D70,'FY22 QoS'!BZ:BZ,0),1),"")</f>
        <v>1</v>
      </c>
      <c r="X70" s="178">
        <f ca="1">IFERROR(INDEX(INDIRECT("'FY22 QoS'!"&amp;X$1&amp;":"&amp;X$1),MATCH($B70&amp;$C70&amp;$D70,'FY22 QoS'!CA:CA,0),1),"")</f>
        <v>1</v>
      </c>
      <c r="Y70" s="178">
        <f ca="1">IFERROR(INDEX(INDIRECT("'FY22 QoS'!"&amp;Y$1&amp;":"&amp;Y$1),MATCH($B70&amp;$C70&amp;$D70,'FY22 QoS'!CB:CB,0),1),"")</f>
        <v>1</v>
      </c>
      <c r="Z70" s="178">
        <f ca="1">IFERROR(INDEX(INDIRECT("'FY22 QoS'!"&amp;Z$1&amp;":"&amp;Z$1),MATCH($B70&amp;$C70&amp;$D70,'FY22 QoS'!CC:CC,0),1),"")</f>
        <v>1</v>
      </c>
      <c r="AB70" s="178" t="str">
        <f ca="1">IFERROR(INDEX(INDIRECT("'FY22 QoS'!"&amp;AB$1&amp;":"&amp;AB$1),MATCH($B70&amp;$C70&amp;$D70,'FY22 QoS'!BU:BU,0),1),"")</f>
        <v/>
      </c>
      <c r="AC70" s="178">
        <f ca="1">IFERROR(INDEX(INDIRECT("'FY22 QoS'!"&amp;AC$1&amp;":"&amp;AC$1),MATCH($B70&amp;$C70&amp;$D70,'FY22 QoS'!BV:BV,0),1),"")</f>
        <v>0.5</v>
      </c>
      <c r="AD70" s="178">
        <f ca="1">IFERROR(INDEX(INDIRECT("'FY22 QoS'!"&amp;AD$1&amp;":"&amp;AD$1),MATCH($B70&amp;$C70&amp;$D70,'FY22 QoS'!BW:BW,0),1),"")</f>
        <v>0.75</v>
      </c>
      <c r="AE70" s="178">
        <f ca="1">IFERROR(INDEX(INDIRECT("'FY22 QoS'!"&amp;AE$1&amp;":"&amp;AE$1),MATCH($B70&amp;$C70&amp;$D70,'FY22 QoS'!BX:BX,0),1),"")</f>
        <v>1</v>
      </c>
      <c r="AF70" s="178">
        <f ca="1">IFERROR(INDEX(INDIRECT("'FY22 QoS'!"&amp;AF$1&amp;":"&amp;AF$1),MATCH($B70&amp;$C70&amp;$D70,'FY22 QoS'!BY:BY,0),1),"")</f>
        <v>1</v>
      </c>
      <c r="AG70" s="178">
        <f ca="1">IFERROR(INDEX(INDIRECT("'FY22 QoS'!"&amp;AG$1&amp;":"&amp;AG$1),MATCH($B70&amp;$C70&amp;$D70,'FY22 QoS'!BZ:BZ,0),1),"")</f>
        <v>1</v>
      </c>
      <c r="AH70" s="178">
        <f ca="1">IFERROR(INDEX(INDIRECT("'FY22 QoS'!"&amp;AH$1&amp;":"&amp;AH$1),MATCH($B70&amp;$C70&amp;$D70,'FY22 QoS'!CA:CA,0),1),"")</f>
        <v>1</v>
      </c>
      <c r="AI70" s="178">
        <f ca="1">IFERROR(INDEX(INDIRECT("'FY22 QoS'!"&amp;AI$1&amp;":"&amp;AI$1),MATCH($B70&amp;$C70&amp;$D70,'FY22 QoS'!CB:CB,0),1),"")</f>
        <v>1</v>
      </c>
      <c r="AJ70" s="178">
        <f ca="1">IFERROR(INDEX(INDIRECT("'FY22 QoS'!"&amp;AJ$1&amp;":"&amp;AJ$1),MATCH($B70&amp;$C70&amp;$D70,'FY22 QoS'!CC:CC,0),1),"")</f>
        <v>1</v>
      </c>
      <c r="AL70" s="186" t="str">
        <f ca="1">IFERROR(INDEX(INDIRECT("'FY22 QoS'!"&amp;AL$1&amp;":"&amp;AL$1),MATCH($B70&amp;$C70&amp;$D70,'FY22 QoS'!BU:BU,0),1),"")</f>
        <v/>
      </c>
      <c r="AM70" s="186">
        <f ca="1">IFERROR(INDEX(INDIRECT("'FY22 QoS'!"&amp;AM$1&amp;":"&amp;AM$1),MATCH($B70&amp;$C70&amp;$D70,'FY22 QoS'!BV:BV,0),1),"")</f>
        <v>22916.666666666668</v>
      </c>
      <c r="AN70" s="186">
        <f ca="1">IFERROR(INDEX(INDIRECT("'FY22 QoS'!"&amp;AN$1&amp;":"&amp;AN$1),MATCH($B70&amp;$C70&amp;$D70,'FY22 QoS'!BW:BW,0),1),"")</f>
        <v>34375</v>
      </c>
      <c r="AO70" s="186">
        <f ca="1">IFERROR(INDEX(INDIRECT("'FY22 QoS'!"&amp;AO$1&amp;":"&amp;AO$1),MATCH($B70&amp;$C70&amp;$D70,'FY22 QoS'!BX:BX,0),1),"")</f>
        <v>45833.333333333336</v>
      </c>
      <c r="AP70" s="186">
        <f ca="1">IFERROR(INDEX(INDIRECT("'FY22 QoS'!"&amp;AP$1&amp;":"&amp;AP$1),MATCH($B70&amp;$C70&amp;$D70,'FY22 QoS'!BY:BY,0),1),"")</f>
        <v>45833.333333333336</v>
      </c>
      <c r="AQ70" s="186">
        <f ca="1">IFERROR(INDEX(INDIRECT("'FY22 QoS'!"&amp;AQ$1&amp;":"&amp;AQ$1),MATCH($B70&amp;$C70&amp;$D70,'FY22 QoS'!BZ:BZ,0),1),"")</f>
        <v>45833.333333333336</v>
      </c>
      <c r="AR70" s="186">
        <f ca="1">IFERROR(INDEX(INDIRECT("'FY22 QoS'!"&amp;AR$1&amp;":"&amp;AR$1),MATCH($B70&amp;$C70&amp;$D70,'FY22 QoS'!CA:CA,0),1),"")</f>
        <v>45833.333333333336</v>
      </c>
      <c r="AS70" s="186">
        <f ca="1">IFERROR(INDEX(INDIRECT("'FY22 QoS'!"&amp;AS$1&amp;":"&amp;AS$1),MATCH($B70&amp;$C70&amp;$D70,'FY22 QoS'!CB:CB,0),1),"")</f>
        <v>45833.333333333336</v>
      </c>
      <c r="AT70" s="186">
        <f ca="1">IFERROR(INDEX(INDIRECT("'FY22 QoS'!"&amp;AT$1&amp;":"&amp;AT$1),MATCH($B70&amp;$C70&amp;$D70,'FY22 QoS'!CC:CC,0),1),"")</f>
        <v>45833.333333333336</v>
      </c>
    </row>
    <row r="71" spans="2:46" s="167" customFormat="1" x14ac:dyDescent="0.25">
      <c r="B71" s="167" t="s">
        <v>285</v>
      </c>
      <c r="C71" s="167">
        <v>5</v>
      </c>
      <c r="D71" s="167" t="str">
        <f t="shared" si="13"/>
        <v>Corporate</v>
      </c>
      <c r="E71" s="167" t="str">
        <f>IFERROR(INDEX('FY22 QoS'!$BB:$BB,MATCH($B71&amp;$C71&amp;$D71,'FY22 QoS'!BR:BR,0),1),"")</f>
        <v/>
      </c>
      <c r="F71" s="167" t="str">
        <f>IFERROR(INDEX('FY22 QoS'!$BB:$BB,MATCH($B71&amp;$C71&amp;$D71,'FY22 QoS'!BS:BS,0),1),"")</f>
        <v/>
      </c>
      <c r="G71" s="167" t="str">
        <f>IFERROR(INDEX('FY22 QoS'!$BB:$BB,MATCH($B71&amp;$C71&amp;$D71,'FY22 QoS'!BT:BT,0),1),"")</f>
        <v/>
      </c>
      <c r="H71" s="181" t="str">
        <f>IFERROR(INDEX('FY22 QoS'!$BB:$BB,MATCH($B71&amp;$C71&amp;$D71,'FY22 QoS'!BU:BU,0),1),"")</f>
        <v/>
      </c>
      <c r="I71" s="181" t="str">
        <f>IFERROR(INDEX('FY22 QoS'!$BB:$BB,MATCH($B71&amp;$C71&amp;$D71,'FY22 QoS'!BV:BV,0),1),"")</f>
        <v>Briauna Smith</v>
      </c>
      <c r="J71" s="181" t="str">
        <f>IFERROR(INDEX('FY22 QoS'!$BB:$BB,MATCH($B71&amp;$C71&amp;$D71,'FY22 QoS'!BW:BW,0),1),"")</f>
        <v>Briauna Smith</v>
      </c>
      <c r="K71" s="181" t="str">
        <f>IFERROR(INDEX('FY22 QoS'!$BB:$BB,MATCH($B71&amp;$C71&amp;$D71,'FY22 QoS'!BX:BX,0),1),"")</f>
        <v>Briauna Smith</v>
      </c>
      <c r="L71" s="181" t="str">
        <f>IFERROR(INDEX('FY22 QoS'!$BB:$BB,MATCH($B71&amp;$C71&amp;$D71,'FY22 QoS'!BY:BY,0),1),"")</f>
        <v>Briauna Smith</v>
      </c>
      <c r="M71" s="181" t="str">
        <f>IFERROR(INDEX('FY22 QoS'!$BB:$BB,MATCH($B71&amp;$C71&amp;$D71,'FY22 QoS'!BZ:BZ,0),1),"")</f>
        <v>Briauna Smith</v>
      </c>
      <c r="N71" s="181" t="str">
        <f>IFERROR(INDEX('FY22 QoS'!$BB:$BB,MATCH($B71&amp;$C71&amp;$D71,'FY22 QoS'!CA:CA,0),1),"")</f>
        <v>Briauna Smith</v>
      </c>
      <c r="O71" s="181" t="str">
        <f>IFERROR(INDEX('FY22 QoS'!$BB:$BB,MATCH($B71&amp;$C71&amp;$D71,'FY22 QoS'!CB:CB,0),1),"")</f>
        <v>Briauna Smith</v>
      </c>
      <c r="P71" s="181" t="str">
        <f>IFERROR(INDEX('FY22 QoS'!$BB:$BB,MATCH($B71&amp;$C71&amp;$D71,'FY22 QoS'!CC:CC,0),1),"")</f>
        <v>Briauna Smith</v>
      </c>
      <c r="R71" s="178" t="str">
        <f ca="1">IFERROR(INDEX(INDIRECT("'FY22 QoS'!"&amp;R$1&amp;":"&amp;R$1),MATCH($B71&amp;$C71&amp;$D71,'FY22 QoS'!BU:BU,0),1),"")</f>
        <v/>
      </c>
      <c r="S71" s="178">
        <f ca="1">IFERROR(INDEX(INDIRECT("'FY22 QoS'!"&amp;S$1&amp;":"&amp;S$1),MATCH($B71&amp;$C71&amp;$D71,'FY22 QoS'!BV:BV,0),1),"")</f>
        <v>1</v>
      </c>
      <c r="T71" s="178">
        <f ca="1">IFERROR(INDEX(INDIRECT("'FY22 QoS'!"&amp;T$1&amp;":"&amp;T$1),MATCH($B71&amp;$C71&amp;$D71,'FY22 QoS'!BW:BW,0),1),"")</f>
        <v>1</v>
      </c>
      <c r="U71" s="178">
        <f ca="1">IFERROR(INDEX(INDIRECT("'FY22 QoS'!"&amp;U$1&amp;":"&amp;U$1),MATCH($B71&amp;$C71&amp;$D71,'FY22 QoS'!BX:BX,0),1),"")</f>
        <v>1</v>
      </c>
      <c r="V71" s="178">
        <f ca="1">IFERROR(INDEX(INDIRECT("'FY22 QoS'!"&amp;V$1&amp;":"&amp;V$1),MATCH($B71&amp;$C71&amp;$D71,'FY22 QoS'!BY:BY,0),1),"")</f>
        <v>1</v>
      </c>
      <c r="W71" s="178">
        <f ca="1">IFERROR(INDEX(INDIRECT("'FY22 QoS'!"&amp;W$1&amp;":"&amp;W$1),MATCH($B71&amp;$C71&amp;$D71,'FY22 QoS'!BZ:BZ,0),1),"")</f>
        <v>1</v>
      </c>
      <c r="X71" s="178">
        <f ca="1">IFERROR(INDEX(INDIRECT("'FY22 QoS'!"&amp;X$1&amp;":"&amp;X$1),MATCH($B71&amp;$C71&amp;$D71,'FY22 QoS'!CA:CA,0),1),"")</f>
        <v>1</v>
      </c>
      <c r="Y71" s="178">
        <f ca="1">IFERROR(INDEX(INDIRECT("'FY22 QoS'!"&amp;Y$1&amp;":"&amp;Y$1),MATCH($B71&amp;$C71&amp;$D71,'FY22 QoS'!CB:CB,0),1),"")</f>
        <v>1</v>
      </c>
      <c r="Z71" s="178">
        <f ca="1">IFERROR(INDEX(INDIRECT("'FY22 QoS'!"&amp;Z$1&amp;":"&amp;Z$1),MATCH($B71&amp;$C71&amp;$D71,'FY22 QoS'!CC:CC,0),1),"")</f>
        <v>1</v>
      </c>
      <c r="AB71" s="178" t="str">
        <f ca="1">IFERROR(INDEX(INDIRECT("'FY22 QoS'!"&amp;AB$1&amp;":"&amp;AB$1),MATCH($B71&amp;$C71&amp;$D71,'FY22 QoS'!BU:BU,0),1),"")</f>
        <v/>
      </c>
      <c r="AC71" s="178">
        <f ca="1">IFERROR(INDEX(INDIRECT("'FY22 QoS'!"&amp;AC$1&amp;":"&amp;AC$1),MATCH($B71&amp;$C71&amp;$D71,'FY22 QoS'!BV:BV,0),1),"")</f>
        <v>0.25</v>
      </c>
      <c r="AD71" s="178">
        <f ca="1">IFERROR(INDEX(INDIRECT("'FY22 QoS'!"&amp;AD$1&amp;":"&amp;AD$1),MATCH($B71&amp;$C71&amp;$D71,'FY22 QoS'!BW:BW,0),1),"")</f>
        <v>0.5</v>
      </c>
      <c r="AE71" s="178">
        <f ca="1">IFERROR(INDEX(INDIRECT("'FY22 QoS'!"&amp;AE$1&amp;":"&amp;AE$1),MATCH($B71&amp;$C71&amp;$D71,'FY22 QoS'!BX:BX,0),1),"")</f>
        <v>0.75</v>
      </c>
      <c r="AF71" s="178">
        <f ca="1">IFERROR(INDEX(INDIRECT("'FY22 QoS'!"&amp;AF$1&amp;":"&amp;AF$1),MATCH($B71&amp;$C71&amp;$D71,'FY22 QoS'!BY:BY,0),1),"")</f>
        <v>1</v>
      </c>
      <c r="AG71" s="178">
        <f ca="1">IFERROR(INDEX(INDIRECT("'FY22 QoS'!"&amp;AG$1&amp;":"&amp;AG$1),MATCH($B71&amp;$C71&amp;$D71,'FY22 QoS'!BZ:BZ,0),1),"")</f>
        <v>1</v>
      </c>
      <c r="AH71" s="178">
        <f ca="1">IFERROR(INDEX(INDIRECT("'FY22 QoS'!"&amp;AH$1&amp;":"&amp;AH$1),MATCH($B71&amp;$C71&amp;$D71,'FY22 QoS'!CA:CA,0),1),"")</f>
        <v>1</v>
      </c>
      <c r="AI71" s="178">
        <f ca="1">IFERROR(INDEX(INDIRECT("'FY22 QoS'!"&amp;AI$1&amp;":"&amp;AI$1),MATCH($B71&amp;$C71&amp;$D71,'FY22 QoS'!CB:CB,0),1),"")</f>
        <v>1</v>
      </c>
      <c r="AJ71" s="178">
        <f ca="1">IFERROR(INDEX(INDIRECT("'FY22 QoS'!"&amp;AJ$1&amp;":"&amp;AJ$1),MATCH($B71&amp;$C71&amp;$D71,'FY22 QoS'!CC:CC,0),1),"")</f>
        <v>1</v>
      </c>
      <c r="AL71" s="186" t="str">
        <f ca="1">IFERROR(INDEX(INDIRECT("'FY22 QoS'!"&amp;AL$1&amp;":"&amp;AL$1),MATCH($B71&amp;$C71&amp;$D71,'FY22 QoS'!BU:BU,0),1),"")</f>
        <v/>
      </c>
      <c r="AM71" s="186">
        <f ca="1">IFERROR(INDEX(INDIRECT("'FY22 QoS'!"&amp;AM$1&amp;":"&amp;AM$1),MATCH($B71&amp;$C71&amp;$D71,'FY22 QoS'!BV:BV,0),1),"")</f>
        <v>11458.333333333334</v>
      </c>
      <c r="AN71" s="186">
        <f ca="1">IFERROR(INDEX(INDIRECT("'FY22 QoS'!"&amp;AN$1&amp;":"&amp;AN$1),MATCH($B71&amp;$C71&amp;$D71,'FY22 QoS'!BW:BW,0),1),"")</f>
        <v>22916.666666666668</v>
      </c>
      <c r="AO71" s="186">
        <f ca="1">IFERROR(INDEX(INDIRECT("'FY22 QoS'!"&amp;AO$1&amp;":"&amp;AO$1),MATCH($B71&amp;$C71&amp;$D71,'FY22 QoS'!BX:BX,0),1),"")</f>
        <v>34375</v>
      </c>
      <c r="AP71" s="186">
        <f ca="1">IFERROR(INDEX(INDIRECT("'FY22 QoS'!"&amp;AP$1&amp;":"&amp;AP$1),MATCH($B71&amp;$C71&amp;$D71,'FY22 QoS'!BY:BY,0),1),"")</f>
        <v>45833.333333333336</v>
      </c>
      <c r="AQ71" s="186">
        <f ca="1">IFERROR(INDEX(INDIRECT("'FY22 QoS'!"&amp;AQ$1&amp;":"&amp;AQ$1),MATCH($B71&amp;$C71&amp;$D71,'FY22 QoS'!BZ:BZ,0),1),"")</f>
        <v>45833.333333333336</v>
      </c>
      <c r="AR71" s="186">
        <f ca="1">IFERROR(INDEX(INDIRECT("'FY22 QoS'!"&amp;AR$1&amp;":"&amp;AR$1),MATCH($B71&amp;$C71&amp;$D71,'FY22 QoS'!CA:CA,0),1),"")</f>
        <v>45833.333333333336</v>
      </c>
      <c r="AS71" s="186">
        <f ca="1">IFERROR(INDEX(INDIRECT("'FY22 QoS'!"&amp;AS$1&amp;":"&amp;AS$1),MATCH($B71&amp;$C71&amp;$D71,'FY22 QoS'!CB:CB,0),1),"")</f>
        <v>45833.333333333336</v>
      </c>
      <c r="AT71" s="186">
        <f ca="1">IFERROR(INDEX(INDIRECT("'FY22 QoS'!"&amp;AT$1&amp;":"&amp;AT$1),MATCH($B71&amp;$C71&amp;$D71,'FY22 QoS'!CC:CC,0),1),"")</f>
        <v>45833.333333333336</v>
      </c>
    </row>
    <row r="72" spans="2:46" s="167" customFormat="1" x14ac:dyDescent="0.25">
      <c r="B72" s="167" t="s">
        <v>285</v>
      </c>
      <c r="C72" s="167">
        <v>6</v>
      </c>
      <c r="D72" s="167" t="str">
        <f t="shared" si="13"/>
        <v>Corporate</v>
      </c>
      <c r="E72" s="167" t="str">
        <f>IFERROR(INDEX('FY22 QoS'!$BB:$BB,MATCH($B72&amp;$C72&amp;$D72,'FY22 QoS'!BR:BR,0),1),"")</f>
        <v/>
      </c>
      <c r="F72" s="167" t="str">
        <f>IFERROR(INDEX('FY22 QoS'!$BB:$BB,MATCH($B72&amp;$C72&amp;$D72,'FY22 QoS'!BS:BS,0),1),"")</f>
        <v/>
      </c>
      <c r="G72" s="167" t="str">
        <f>IFERROR(INDEX('FY22 QoS'!$BB:$BB,MATCH($B72&amp;$C72&amp;$D72,'FY22 QoS'!BT:BT,0),1),"")</f>
        <v/>
      </c>
      <c r="H72" s="181" t="str">
        <f>IFERROR(INDEX('FY22 QoS'!$BB:$BB,MATCH($B72&amp;$C72&amp;$D72,'FY22 QoS'!BU:BU,0),1),"")</f>
        <v/>
      </c>
      <c r="I72" s="181" t="str">
        <f>IFERROR(INDEX('FY22 QoS'!$BB:$BB,MATCH($B72&amp;$C72&amp;$D72,'FY22 QoS'!BV:BV,0),1),"")</f>
        <v>Douglas Godette</v>
      </c>
      <c r="J72" s="181" t="str">
        <f>IFERROR(INDEX('FY22 QoS'!$BB:$BB,MATCH($B72&amp;$C72&amp;$D72,'FY22 QoS'!BW:BW,0),1),"")</f>
        <v>Douglas Godette</v>
      </c>
      <c r="K72" s="181" t="str">
        <f>IFERROR(INDEX('FY22 QoS'!$BB:$BB,MATCH($B72&amp;$C72&amp;$D72,'FY22 QoS'!BX:BX,0),1),"")</f>
        <v>Douglas Godette</v>
      </c>
      <c r="L72" s="181" t="str">
        <f>IFERROR(INDEX('FY22 QoS'!$BB:$BB,MATCH($B72&amp;$C72&amp;$D72,'FY22 QoS'!BY:BY,0),1),"")</f>
        <v>Douglas Godette</v>
      </c>
      <c r="M72" s="181" t="str">
        <f>IFERROR(INDEX('FY22 QoS'!$BB:$BB,MATCH($B72&amp;$C72&amp;$D72,'FY22 QoS'!BZ:BZ,0),1),"")</f>
        <v>Douglas Godette</v>
      </c>
      <c r="N72" s="181" t="str">
        <f>IFERROR(INDEX('FY22 QoS'!$BB:$BB,MATCH($B72&amp;$C72&amp;$D72,'FY22 QoS'!CA:CA,0),1),"")</f>
        <v>Douglas Godette</v>
      </c>
      <c r="O72" s="181" t="str">
        <f>IFERROR(INDEX('FY22 QoS'!$BB:$BB,MATCH($B72&amp;$C72&amp;$D72,'FY22 QoS'!CB:CB,0),1),"")</f>
        <v>Douglas Godette</v>
      </c>
      <c r="P72" s="181" t="str">
        <f>IFERROR(INDEX('FY22 QoS'!$BB:$BB,MATCH($B72&amp;$C72&amp;$D72,'FY22 QoS'!CC:CC,0),1),"")</f>
        <v>Douglas Godette</v>
      </c>
      <c r="R72" s="178" t="str">
        <f ca="1">IFERROR(INDEX(INDIRECT("'FY22 QoS'!"&amp;R$1&amp;":"&amp;R$1),MATCH($B72&amp;$C72&amp;$D72,'FY22 QoS'!BU:BU,0),1),"")</f>
        <v/>
      </c>
      <c r="S72" s="178">
        <f ca="1">IFERROR(INDEX(INDIRECT("'FY22 QoS'!"&amp;S$1&amp;":"&amp;S$1),MATCH($B72&amp;$C72&amp;$D72,'FY22 QoS'!BV:BV,0),1),"")</f>
        <v>1</v>
      </c>
      <c r="T72" s="178">
        <f ca="1">IFERROR(INDEX(INDIRECT("'FY22 QoS'!"&amp;T$1&amp;":"&amp;T$1),MATCH($B72&amp;$C72&amp;$D72,'FY22 QoS'!BW:BW,0),1),"")</f>
        <v>1</v>
      </c>
      <c r="U72" s="178">
        <f ca="1">IFERROR(INDEX(INDIRECT("'FY22 QoS'!"&amp;U$1&amp;":"&amp;U$1),MATCH($B72&amp;$C72&amp;$D72,'FY22 QoS'!BX:BX,0),1),"")</f>
        <v>1</v>
      </c>
      <c r="V72" s="178">
        <f ca="1">IFERROR(INDEX(INDIRECT("'FY22 QoS'!"&amp;V$1&amp;":"&amp;V$1),MATCH($B72&amp;$C72&amp;$D72,'FY22 QoS'!BY:BY,0),1),"")</f>
        <v>1</v>
      </c>
      <c r="W72" s="178">
        <f ca="1">IFERROR(INDEX(INDIRECT("'FY22 QoS'!"&amp;W$1&amp;":"&amp;W$1),MATCH($B72&amp;$C72&amp;$D72,'FY22 QoS'!BZ:BZ,0),1),"")</f>
        <v>1</v>
      </c>
      <c r="X72" s="178">
        <f ca="1">IFERROR(INDEX(INDIRECT("'FY22 QoS'!"&amp;X$1&amp;":"&amp;X$1),MATCH($B72&amp;$C72&amp;$D72,'FY22 QoS'!CA:CA,0),1),"")</f>
        <v>1</v>
      </c>
      <c r="Y72" s="178">
        <f ca="1">IFERROR(INDEX(INDIRECT("'FY22 QoS'!"&amp;Y$1&amp;":"&amp;Y$1),MATCH($B72&amp;$C72&amp;$D72,'FY22 QoS'!CB:CB,0),1),"")</f>
        <v>1</v>
      </c>
      <c r="Z72" s="178">
        <f ca="1">IFERROR(INDEX(INDIRECT("'FY22 QoS'!"&amp;Z$1&amp;":"&amp;Z$1),MATCH($B72&amp;$C72&amp;$D72,'FY22 QoS'!CC:CC,0),1),"")</f>
        <v>1</v>
      </c>
      <c r="AB72" s="178" t="str">
        <f ca="1">IFERROR(INDEX(INDIRECT("'FY22 QoS'!"&amp;AB$1&amp;":"&amp;AB$1),MATCH($B72&amp;$C72&amp;$D72,'FY22 QoS'!BU:BU,0),1),"")</f>
        <v/>
      </c>
      <c r="AC72" s="178">
        <f ca="1">IFERROR(INDEX(INDIRECT("'FY22 QoS'!"&amp;AC$1&amp;":"&amp;AC$1),MATCH($B72&amp;$C72&amp;$D72,'FY22 QoS'!BV:BV,0),1),"")</f>
        <v>0.25</v>
      </c>
      <c r="AD72" s="178">
        <f ca="1">IFERROR(INDEX(INDIRECT("'FY22 QoS'!"&amp;AD$1&amp;":"&amp;AD$1),MATCH($B72&amp;$C72&amp;$D72,'FY22 QoS'!BW:BW,0),1),"")</f>
        <v>0.5</v>
      </c>
      <c r="AE72" s="178">
        <f ca="1">IFERROR(INDEX(INDIRECT("'FY22 QoS'!"&amp;AE$1&amp;":"&amp;AE$1),MATCH($B72&amp;$C72&amp;$D72,'FY22 QoS'!BX:BX,0),1),"")</f>
        <v>0.75</v>
      </c>
      <c r="AF72" s="178">
        <f ca="1">IFERROR(INDEX(INDIRECT("'FY22 QoS'!"&amp;AF$1&amp;":"&amp;AF$1),MATCH($B72&amp;$C72&amp;$D72,'FY22 QoS'!BY:BY,0),1),"")</f>
        <v>1</v>
      </c>
      <c r="AG72" s="178">
        <f ca="1">IFERROR(INDEX(INDIRECT("'FY22 QoS'!"&amp;AG$1&amp;":"&amp;AG$1),MATCH($B72&amp;$C72&amp;$D72,'FY22 QoS'!BZ:BZ,0),1),"")</f>
        <v>1</v>
      </c>
      <c r="AH72" s="178">
        <f ca="1">IFERROR(INDEX(INDIRECT("'FY22 QoS'!"&amp;AH$1&amp;":"&amp;AH$1),MATCH($B72&amp;$C72&amp;$D72,'FY22 QoS'!CA:CA,0),1),"")</f>
        <v>1</v>
      </c>
      <c r="AI72" s="178">
        <f ca="1">IFERROR(INDEX(INDIRECT("'FY22 QoS'!"&amp;AI$1&amp;":"&amp;AI$1),MATCH($B72&amp;$C72&amp;$D72,'FY22 QoS'!CB:CB,0),1),"")</f>
        <v>1</v>
      </c>
      <c r="AJ72" s="178">
        <f ca="1">IFERROR(INDEX(INDIRECT("'FY22 QoS'!"&amp;AJ$1&amp;":"&amp;AJ$1),MATCH($B72&amp;$C72&amp;$D72,'FY22 QoS'!CC:CC,0),1),"")</f>
        <v>1</v>
      </c>
      <c r="AL72" s="186" t="str">
        <f ca="1">IFERROR(INDEX(INDIRECT("'FY22 QoS'!"&amp;AL$1&amp;":"&amp;AL$1),MATCH($B72&amp;$C72&amp;$D72,'FY22 QoS'!BU:BU,0),1),"")</f>
        <v/>
      </c>
      <c r="AM72" s="186">
        <f ca="1">IFERROR(INDEX(INDIRECT("'FY22 QoS'!"&amp;AM$1&amp;":"&amp;AM$1),MATCH($B72&amp;$C72&amp;$D72,'FY22 QoS'!BV:BV,0),1),"")</f>
        <v>11458.333333333334</v>
      </c>
      <c r="AN72" s="186">
        <f ca="1">IFERROR(INDEX(INDIRECT("'FY22 QoS'!"&amp;AN$1&amp;":"&amp;AN$1),MATCH($B72&amp;$C72&amp;$D72,'FY22 QoS'!BW:BW,0),1),"")</f>
        <v>22916.666666666668</v>
      </c>
      <c r="AO72" s="186">
        <f ca="1">IFERROR(INDEX(INDIRECT("'FY22 QoS'!"&amp;AO$1&amp;":"&amp;AO$1),MATCH($B72&amp;$C72&amp;$D72,'FY22 QoS'!BX:BX,0),1),"")</f>
        <v>34375</v>
      </c>
      <c r="AP72" s="186">
        <f ca="1">IFERROR(INDEX(INDIRECT("'FY22 QoS'!"&amp;AP$1&amp;":"&amp;AP$1),MATCH($B72&amp;$C72&amp;$D72,'FY22 QoS'!BY:BY,0),1),"")</f>
        <v>45833.333333333336</v>
      </c>
      <c r="AQ72" s="186">
        <f ca="1">IFERROR(INDEX(INDIRECT("'FY22 QoS'!"&amp;AQ$1&amp;":"&amp;AQ$1),MATCH($B72&amp;$C72&amp;$D72,'FY22 QoS'!BZ:BZ,0),1),"")</f>
        <v>45833.333333333336</v>
      </c>
      <c r="AR72" s="186">
        <f ca="1">IFERROR(INDEX(INDIRECT("'FY22 QoS'!"&amp;AR$1&amp;":"&amp;AR$1),MATCH($B72&amp;$C72&amp;$D72,'FY22 QoS'!CA:CA,0),1),"")</f>
        <v>45833.333333333336</v>
      </c>
      <c r="AS72" s="186">
        <f ca="1">IFERROR(INDEX(INDIRECT("'FY22 QoS'!"&amp;AS$1&amp;":"&amp;AS$1),MATCH($B72&amp;$C72&amp;$D72,'FY22 QoS'!CB:CB,0),1),"")</f>
        <v>45833.333333333336</v>
      </c>
      <c r="AT72" s="186">
        <f ca="1">IFERROR(INDEX(INDIRECT("'FY22 QoS'!"&amp;AT$1&amp;":"&amp;AT$1),MATCH($B72&amp;$C72&amp;$D72,'FY22 QoS'!CC:CC,0),1),"")</f>
        <v>45833.333333333336</v>
      </c>
    </row>
    <row r="73" spans="2:46" s="167" customFormat="1" x14ac:dyDescent="0.25">
      <c r="B73" s="167" t="s">
        <v>285</v>
      </c>
      <c r="C73" s="167">
        <v>7</v>
      </c>
      <c r="D73" s="167" t="str">
        <f t="shared" si="13"/>
        <v>Corporate</v>
      </c>
      <c r="E73" s="167" t="str">
        <f>IFERROR(INDEX('FY22 QoS'!$BB:$BB,MATCH($B73&amp;$C73&amp;$D73,'FY22 QoS'!BR:BR,0),1),"")</f>
        <v/>
      </c>
      <c r="F73" s="167" t="str">
        <f>IFERROR(INDEX('FY22 QoS'!$BB:$BB,MATCH($B73&amp;$C73&amp;$D73,'FY22 QoS'!BS:BS,0),1),"")</f>
        <v/>
      </c>
      <c r="G73" s="167" t="str">
        <f>IFERROR(INDEX('FY22 QoS'!$BB:$BB,MATCH($B73&amp;$C73&amp;$D73,'FY22 QoS'!BT:BT,0),1),"")</f>
        <v/>
      </c>
      <c r="H73" s="181" t="str">
        <f>IFERROR(INDEX('FY22 QoS'!$BB:$BB,MATCH($B73&amp;$C73&amp;$D73,'FY22 QoS'!BU:BU,0),1),"")</f>
        <v/>
      </c>
      <c r="I73" s="181" t="str">
        <f>IFERROR(INDEX('FY22 QoS'!$BB:$BB,MATCH($B73&amp;$C73&amp;$D73,'FY22 QoS'!BV:BV,0),1),"")</f>
        <v/>
      </c>
      <c r="J73" s="181" t="str">
        <f>IFERROR(INDEX('FY22 QoS'!$BB:$BB,MATCH($B73&amp;$C73&amp;$D73,'FY22 QoS'!BW:BW,0),1),"")</f>
        <v/>
      </c>
      <c r="K73" s="181" t="str">
        <f>IFERROR(INDEX('FY22 QoS'!$BB:$BB,MATCH($B73&amp;$C73&amp;$D73,'FY22 QoS'!BX:BX,0),1),"")</f>
        <v/>
      </c>
      <c r="L73" s="181" t="str">
        <f>IFERROR(INDEX('FY22 QoS'!$BB:$BB,MATCH($B73&amp;$C73&amp;$D73,'FY22 QoS'!BY:BY,0),1),"")</f>
        <v/>
      </c>
      <c r="M73" s="181" t="str">
        <f>IFERROR(INDEX('FY22 QoS'!$BB:$BB,MATCH($B73&amp;$C73&amp;$D73,'FY22 QoS'!BZ:BZ,0),1),"")</f>
        <v/>
      </c>
      <c r="N73" s="181" t="str">
        <f>IFERROR(INDEX('FY22 QoS'!$BB:$BB,MATCH($B73&amp;$C73&amp;$D73,'FY22 QoS'!CA:CA,0),1),"")</f>
        <v/>
      </c>
      <c r="O73" s="181" t="str">
        <f>IFERROR(INDEX('FY22 QoS'!$BB:$BB,MATCH($B73&amp;$C73&amp;$D73,'FY22 QoS'!CB:CB,0),1),"")</f>
        <v/>
      </c>
      <c r="P73" s="181" t="str">
        <f>IFERROR(INDEX('FY22 QoS'!$BB:$BB,MATCH($B73&amp;$C73&amp;$D73,'FY22 QoS'!CC:CC,0),1),"")</f>
        <v/>
      </c>
      <c r="R73" s="178" t="str">
        <f ca="1">IFERROR(INDEX(INDIRECT("'FY22 QoS'!"&amp;R$1&amp;":"&amp;R$1),MATCH($B73&amp;$C73&amp;$D73,'FY22 QoS'!BU:BU,0),1),"")</f>
        <v/>
      </c>
      <c r="S73" s="178" t="str">
        <f ca="1">IFERROR(INDEX(INDIRECT("'FY22 QoS'!"&amp;S$1&amp;":"&amp;S$1),MATCH($B73&amp;$C73&amp;$D73,'FY22 QoS'!BV:BV,0),1),"")</f>
        <v/>
      </c>
      <c r="T73" s="178" t="str">
        <f ca="1">IFERROR(INDEX(INDIRECT("'FY22 QoS'!"&amp;T$1&amp;":"&amp;T$1),MATCH($B73&amp;$C73&amp;$D73,'FY22 QoS'!BW:BW,0),1),"")</f>
        <v/>
      </c>
      <c r="U73" s="178" t="str">
        <f ca="1">IFERROR(INDEX(INDIRECT("'FY22 QoS'!"&amp;U$1&amp;":"&amp;U$1),MATCH($B73&amp;$C73&amp;$D73,'FY22 QoS'!BX:BX,0),1),"")</f>
        <v/>
      </c>
      <c r="V73" s="178" t="str">
        <f ca="1">IFERROR(INDEX(INDIRECT("'FY22 QoS'!"&amp;V$1&amp;":"&amp;V$1),MATCH($B73&amp;$C73&amp;$D73,'FY22 QoS'!BY:BY,0),1),"")</f>
        <v/>
      </c>
      <c r="W73" s="178" t="str">
        <f ca="1">IFERROR(INDEX(INDIRECT("'FY22 QoS'!"&amp;W$1&amp;":"&amp;W$1),MATCH($B73&amp;$C73&amp;$D73,'FY22 QoS'!BZ:BZ,0),1),"")</f>
        <v/>
      </c>
      <c r="X73" s="178" t="str">
        <f ca="1">IFERROR(INDEX(INDIRECT("'FY22 QoS'!"&amp;X$1&amp;":"&amp;X$1),MATCH($B73&amp;$C73&amp;$D73,'FY22 QoS'!CA:CA,0),1),"")</f>
        <v/>
      </c>
      <c r="Y73" s="178" t="str">
        <f ca="1">IFERROR(INDEX(INDIRECT("'FY22 QoS'!"&amp;Y$1&amp;":"&amp;Y$1),MATCH($B73&amp;$C73&amp;$D73,'FY22 QoS'!CB:CB,0),1),"")</f>
        <v/>
      </c>
      <c r="Z73" s="178" t="str">
        <f ca="1">IFERROR(INDEX(INDIRECT("'FY22 QoS'!"&amp;Z$1&amp;":"&amp;Z$1),MATCH($B73&amp;$C73&amp;$D73,'FY22 QoS'!CC:CC,0),1),"")</f>
        <v/>
      </c>
      <c r="AB73" s="178" t="str">
        <f ca="1">IFERROR(INDEX(INDIRECT("'FY22 QoS'!"&amp;AB$1&amp;":"&amp;AB$1),MATCH($B73&amp;$C73&amp;$D73,'FY22 QoS'!BU:BU,0),1),"")</f>
        <v/>
      </c>
      <c r="AC73" s="178" t="str">
        <f ca="1">IFERROR(INDEX(INDIRECT("'FY22 QoS'!"&amp;AC$1&amp;":"&amp;AC$1),MATCH($B73&amp;$C73&amp;$D73,'FY22 QoS'!BV:BV,0),1),"")</f>
        <v/>
      </c>
      <c r="AD73" s="178" t="str">
        <f ca="1">IFERROR(INDEX(INDIRECT("'FY22 QoS'!"&amp;AD$1&amp;":"&amp;AD$1),MATCH($B73&amp;$C73&amp;$D73,'FY22 QoS'!BW:BW,0),1),"")</f>
        <v/>
      </c>
      <c r="AE73" s="178" t="str">
        <f ca="1">IFERROR(INDEX(INDIRECT("'FY22 QoS'!"&amp;AE$1&amp;":"&amp;AE$1),MATCH($B73&amp;$C73&amp;$D73,'FY22 QoS'!BX:BX,0),1),"")</f>
        <v/>
      </c>
      <c r="AF73" s="178" t="str">
        <f ca="1">IFERROR(INDEX(INDIRECT("'FY22 QoS'!"&amp;AF$1&amp;":"&amp;AF$1),MATCH($B73&amp;$C73&amp;$D73,'FY22 QoS'!BY:BY,0),1),"")</f>
        <v/>
      </c>
      <c r="AG73" s="178" t="str">
        <f ca="1">IFERROR(INDEX(INDIRECT("'FY22 QoS'!"&amp;AG$1&amp;":"&amp;AG$1),MATCH($B73&amp;$C73&amp;$D73,'FY22 QoS'!BZ:BZ,0),1),"")</f>
        <v/>
      </c>
      <c r="AH73" s="178" t="str">
        <f ca="1">IFERROR(INDEX(INDIRECT("'FY22 QoS'!"&amp;AH$1&amp;":"&amp;AH$1),MATCH($B73&amp;$C73&amp;$D73,'FY22 QoS'!CA:CA,0),1),"")</f>
        <v/>
      </c>
      <c r="AI73" s="178" t="str">
        <f ca="1">IFERROR(INDEX(INDIRECT("'FY22 QoS'!"&amp;AI$1&amp;":"&amp;AI$1),MATCH($B73&amp;$C73&amp;$D73,'FY22 QoS'!CB:CB,0),1),"")</f>
        <v/>
      </c>
      <c r="AJ73" s="178" t="str">
        <f ca="1">IFERROR(INDEX(INDIRECT("'FY22 QoS'!"&amp;AJ$1&amp;":"&amp;AJ$1),MATCH($B73&amp;$C73&amp;$D73,'FY22 QoS'!CC:CC,0),1),"")</f>
        <v/>
      </c>
      <c r="AL73" s="186" t="str">
        <f ca="1">IFERROR(INDEX(INDIRECT("'FY22 QoS'!"&amp;AL$1&amp;":"&amp;AL$1),MATCH($B73&amp;$C73&amp;$D73,'FY22 QoS'!BU:BU,0),1),"")</f>
        <v/>
      </c>
      <c r="AM73" s="186" t="str">
        <f ca="1">IFERROR(INDEX(INDIRECT("'FY22 QoS'!"&amp;AM$1&amp;":"&amp;AM$1),MATCH($B73&amp;$C73&amp;$D73,'FY22 QoS'!BV:BV,0),1),"")</f>
        <v/>
      </c>
      <c r="AN73" s="186" t="str">
        <f ca="1">IFERROR(INDEX(INDIRECT("'FY22 QoS'!"&amp;AN$1&amp;":"&amp;AN$1),MATCH($B73&amp;$C73&amp;$D73,'FY22 QoS'!BW:BW,0),1),"")</f>
        <v/>
      </c>
      <c r="AO73" s="186" t="str">
        <f ca="1">IFERROR(INDEX(INDIRECT("'FY22 QoS'!"&amp;AO$1&amp;":"&amp;AO$1),MATCH($B73&amp;$C73&amp;$D73,'FY22 QoS'!BX:BX,0),1),"")</f>
        <v/>
      </c>
      <c r="AP73" s="186" t="str">
        <f ca="1">IFERROR(INDEX(INDIRECT("'FY22 QoS'!"&amp;AP$1&amp;":"&amp;AP$1),MATCH($B73&amp;$C73&amp;$D73,'FY22 QoS'!BY:BY,0),1),"")</f>
        <v/>
      </c>
      <c r="AQ73" s="186" t="str">
        <f ca="1">IFERROR(INDEX(INDIRECT("'FY22 QoS'!"&amp;AQ$1&amp;":"&amp;AQ$1),MATCH($B73&amp;$C73&amp;$D73,'FY22 QoS'!BZ:BZ,0),1),"")</f>
        <v/>
      </c>
      <c r="AR73" s="186" t="str">
        <f ca="1">IFERROR(INDEX(INDIRECT("'FY22 QoS'!"&amp;AR$1&amp;":"&amp;AR$1),MATCH($B73&amp;$C73&amp;$D73,'FY22 QoS'!CA:CA,0),1),"")</f>
        <v/>
      </c>
      <c r="AS73" s="186" t="str">
        <f ca="1">IFERROR(INDEX(INDIRECT("'FY22 QoS'!"&amp;AS$1&amp;":"&amp;AS$1),MATCH($B73&amp;$C73&amp;$D73,'FY22 QoS'!CB:CB,0),1),"")</f>
        <v/>
      </c>
      <c r="AT73" s="186" t="str">
        <f ca="1">IFERROR(INDEX(INDIRECT("'FY22 QoS'!"&amp;AT$1&amp;":"&amp;AT$1),MATCH($B73&amp;$C73&amp;$D73,'FY22 QoS'!CC:CC,0),1),"")</f>
        <v/>
      </c>
    </row>
    <row r="74" spans="2:46" s="167" customFormat="1" outlineLevel="1" x14ac:dyDescent="0.25">
      <c r="B74" s="167" t="s">
        <v>285</v>
      </c>
      <c r="C74" s="167">
        <v>8</v>
      </c>
      <c r="D74" s="167" t="str">
        <f t="shared" si="13"/>
        <v>Corporate</v>
      </c>
      <c r="E74" s="167" t="str">
        <f>IFERROR(INDEX('FY22 QoS'!$BB:$BB,MATCH($B74&amp;$C74&amp;$D74,'FY22 QoS'!BR:BR,0),1),"")</f>
        <v/>
      </c>
      <c r="F74" s="167" t="str">
        <f>IFERROR(INDEX('FY22 QoS'!$BB:$BB,MATCH($B74&amp;$C74&amp;$D74,'FY22 QoS'!BS:BS,0),1),"")</f>
        <v/>
      </c>
      <c r="G74" s="167" t="str">
        <f>IFERROR(INDEX('FY22 QoS'!$BB:$BB,MATCH($B74&amp;$C74&amp;$D74,'FY22 QoS'!BT:BT,0),1),"")</f>
        <v/>
      </c>
      <c r="H74" s="181" t="str">
        <f>IFERROR(INDEX('FY22 QoS'!$BB:$BB,MATCH($B74&amp;$C74&amp;$D74,'FY22 QoS'!BU:BU,0),1),"")</f>
        <v/>
      </c>
      <c r="I74" s="181" t="str">
        <f>IFERROR(INDEX('FY22 QoS'!$BB:$BB,MATCH($B74&amp;$C74&amp;$D74,'FY22 QoS'!BV:BV,0),1),"")</f>
        <v/>
      </c>
      <c r="J74" s="181" t="str">
        <f>IFERROR(INDEX('FY22 QoS'!$BB:$BB,MATCH($B74&amp;$C74&amp;$D74,'FY22 QoS'!BW:BW,0),1),"")</f>
        <v/>
      </c>
      <c r="K74" s="181" t="str">
        <f>IFERROR(INDEX('FY22 QoS'!$BB:$BB,MATCH($B74&amp;$C74&amp;$D74,'FY22 QoS'!BX:BX,0),1),"")</f>
        <v/>
      </c>
      <c r="L74" s="181" t="str">
        <f>IFERROR(INDEX('FY22 QoS'!$BB:$BB,MATCH($B74&amp;$C74&amp;$D74,'FY22 QoS'!BY:BY,0),1),"")</f>
        <v/>
      </c>
      <c r="M74" s="181" t="str">
        <f>IFERROR(INDEX('FY22 QoS'!$BB:$BB,MATCH($B74&amp;$C74&amp;$D74,'FY22 QoS'!BZ:BZ,0),1),"")</f>
        <v/>
      </c>
      <c r="N74" s="181" t="str">
        <f>IFERROR(INDEX('FY22 QoS'!$BB:$BB,MATCH($B74&amp;$C74&amp;$D74,'FY22 QoS'!CA:CA,0),1),"")</f>
        <v/>
      </c>
      <c r="O74" s="181" t="str">
        <f>IFERROR(INDEX('FY22 QoS'!$BB:$BB,MATCH($B74&amp;$C74&amp;$D74,'FY22 QoS'!CB:CB,0),1),"")</f>
        <v/>
      </c>
      <c r="P74" s="181" t="str">
        <f>IFERROR(INDEX('FY22 QoS'!$BB:$BB,MATCH($B74&amp;$C74&amp;$D74,'FY22 QoS'!CC:CC,0),1),"")</f>
        <v/>
      </c>
      <c r="R74" s="178" t="str">
        <f ca="1">IFERROR(INDEX(INDIRECT("'FY22 QoS'!"&amp;R$1&amp;":"&amp;R$1),MATCH($B74&amp;$C74&amp;$D74,'FY22 QoS'!BU:BU,0),1),"")</f>
        <v/>
      </c>
      <c r="S74" s="178" t="str">
        <f ca="1">IFERROR(INDEX(INDIRECT("'FY22 QoS'!"&amp;S$1&amp;":"&amp;S$1),MATCH($B74&amp;$C74&amp;$D74,'FY22 QoS'!BV:BV,0),1),"")</f>
        <v/>
      </c>
      <c r="T74" s="178" t="str">
        <f ca="1">IFERROR(INDEX(INDIRECT("'FY22 QoS'!"&amp;T$1&amp;":"&amp;T$1),MATCH($B74&amp;$C74&amp;$D74,'FY22 QoS'!BW:BW,0),1),"")</f>
        <v/>
      </c>
      <c r="U74" s="178" t="str">
        <f ca="1">IFERROR(INDEX(INDIRECT("'FY22 QoS'!"&amp;U$1&amp;":"&amp;U$1),MATCH($B74&amp;$C74&amp;$D74,'FY22 QoS'!BX:BX,0),1),"")</f>
        <v/>
      </c>
      <c r="V74" s="178" t="str">
        <f ca="1">IFERROR(INDEX(INDIRECT("'FY22 QoS'!"&amp;V$1&amp;":"&amp;V$1),MATCH($B74&amp;$C74&amp;$D74,'FY22 QoS'!BY:BY,0),1),"")</f>
        <v/>
      </c>
      <c r="W74" s="178" t="str">
        <f ca="1">IFERROR(INDEX(INDIRECT("'FY22 QoS'!"&amp;W$1&amp;":"&amp;W$1),MATCH($B74&amp;$C74&amp;$D74,'FY22 QoS'!BZ:BZ,0),1),"")</f>
        <v/>
      </c>
      <c r="X74" s="178" t="str">
        <f ca="1">IFERROR(INDEX(INDIRECT("'FY22 QoS'!"&amp;X$1&amp;":"&amp;X$1),MATCH($B74&amp;$C74&amp;$D74,'FY22 QoS'!CA:CA,0),1),"")</f>
        <v/>
      </c>
      <c r="Y74" s="178" t="str">
        <f ca="1">IFERROR(INDEX(INDIRECT("'FY22 QoS'!"&amp;Y$1&amp;":"&amp;Y$1),MATCH($B74&amp;$C74&amp;$D74,'FY22 QoS'!CB:CB,0),1),"")</f>
        <v/>
      </c>
      <c r="Z74" s="178" t="str">
        <f ca="1">IFERROR(INDEX(INDIRECT("'FY22 QoS'!"&amp;Z$1&amp;":"&amp;Z$1),MATCH($B74&amp;$C74&amp;$D74,'FY22 QoS'!CC:CC,0),1),"")</f>
        <v/>
      </c>
      <c r="AB74" s="178" t="str">
        <f ca="1">IFERROR(INDEX(INDIRECT("'FY22 QoS'!"&amp;AB$1&amp;":"&amp;AB$1),MATCH($B74&amp;$C74&amp;$D74,'FY22 QoS'!BU:BU,0),1),"")</f>
        <v/>
      </c>
      <c r="AC74" s="178" t="str">
        <f ca="1">IFERROR(INDEX(INDIRECT("'FY22 QoS'!"&amp;AC$1&amp;":"&amp;AC$1),MATCH($B74&amp;$C74&amp;$D74,'FY22 QoS'!BV:BV,0),1),"")</f>
        <v/>
      </c>
      <c r="AD74" s="178" t="str">
        <f ca="1">IFERROR(INDEX(INDIRECT("'FY22 QoS'!"&amp;AD$1&amp;":"&amp;AD$1),MATCH($B74&amp;$C74&amp;$D74,'FY22 QoS'!BW:BW,0),1),"")</f>
        <v/>
      </c>
      <c r="AE74" s="178" t="str">
        <f ca="1">IFERROR(INDEX(INDIRECT("'FY22 QoS'!"&amp;AE$1&amp;":"&amp;AE$1),MATCH($B74&amp;$C74&amp;$D74,'FY22 QoS'!BX:BX,0),1),"")</f>
        <v/>
      </c>
      <c r="AF74" s="178" t="str">
        <f ca="1">IFERROR(INDEX(INDIRECT("'FY22 QoS'!"&amp;AF$1&amp;":"&amp;AF$1),MATCH($B74&amp;$C74&amp;$D74,'FY22 QoS'!BY:BY,0),1),"")</f>
        <v/>
      </c>
      <c r="AG74" s="178" t="str">
        <f ca="1">IFERROR(INDEX(INDIRECT("'FY22 QoS'!"&amp;AG$1&amp;":"&amp;AG$1),MATCH($B74&amp;$C74&amp;$D74,'FY22 QoS'!BZ:BZ,0),1),"")</f>
        <v/>
      </c>
      <c r="AH74" s="178" t="str">
        <f ca="1">IFERROR(INDEX(INDIRECT("'FY22 QoS'!"&amp;AH$1&amp;":"&amp;AH$1),MATCH($B74&amp;$C74&amp;$D74,'FY22 QoS'!CA:CA,0),1),"")</f>
        <v/>
      </c>
      <c r="AI74" s="178" t="str">
        <f ca="1">IFERROR(INDEX(INDIRECT("'FY22 QoS'!"&amp;AI$1&amp;":"&amp;AI$1),MATCH($B74&amp;$C74&amp;$D74,'FY22 QoS'!CB:CB,0),1),"")</f>
        <v/>
      </c>
      <c r="AJ74" s="178" t="str">
        <f ca="1">IFERROR(INDEX(INDIRECT("'FY22 QoS'!"&amp;AJ$1&amp;":"&amp;AJ$1),MATCH($B74&amp;$C74&amp;$D74,'FY22 QoS'!CC:CC,0),1),"")</f>
        <v/>
      </c>
      <c r="AL74" s="186" t="str">
        <f ca="1">IFERROR(INDEX(INDIRECT("'FY22 QoS'!"&amp;AL$1&amp;":"&amp;AL$1),MATCH($B74&amp;$C74&amp;$D74,'FY22 QoS'!BU:BU,0),1),"")</f>
        <v/>
      </c>
      <c r="AM74" s="186" t="str">
        <f ca="1">IFERROR(INDEX(INDIRECT("'FY22 QoS'!"&amp;AM$1&amp;":"&amp;AM$1),MATCH($B74&amp;$C74&amp;$D74,'FY22 QoS'!BV:BV,0),1),"")</f>
        <v/>
      </c>
      <c r="AN74" s="186" t="str">
        <f ca="1">IFERROR(INDEX(INDIRECT("'FY22 QoS'!"&amp;AN$1&amp;":"&amp;AN$1),MATCH($B74&amp;$C74&amp;$D74,'FY22 QoS'!BW:BW,0),1),"")</f>
        <v/>
      </c>
      <c r="AO74" s="186" t="str">
        <f ca="1">IFERROR(INDEX(INDIRECT("'FY22 QoS'!"&amp;AO$1&amp;":"&amp;AO$1),MATCH($B74&amp;$C74&amp;$D74,'FY22 QoS'!BX:BX,0),1),"")</f>
        <v/>
      </c>
      <c r="AP74" s="186" t="str">
        <f ca="1">IFERROR(INDEX(INDIRECT("'FY22 QoS'!"&amp;AP$1&amp;":"&amp;AP$1),MATCH($B74&amp;$C74&amp;$D74,'FY22 QoS'!BY:BY,0),1),"")</f>
        <v/>
      </c>
      <c r="AQ74" s="186" t="str">
        <f ca="1">IFERROR(INDEX(INDIRECT("'FY22 QoS'!"&amp;AQ$1&amp;":"&amp;AQ$1),MATCH($B74&amp;$C74&amp;$D74,'FY22 QoS'!BZ:BZ,0),1),"")</f>
        <v/>
      </c>
      <c r="AR74" s="186" t="str">
        <f ca="1">IFERROR(INDEX(INDIRECT("'FY22 QoS'!"&amp;AR$1&amp;":"&amp;AR$1),MATCH($B74&amp;$C74&amp;$D74,'FY22 QoS'!CA:CA,0),1),"")</f>
        <v/>
      </c>
      <c r="AS74" s="186" t="str">
        <f ca="1">IFERROR(INDEX(INDIRECT("'FY22 QoS'!"&amp;AS$1&amp;":"&amp;AS$1),MATCH($B74&amp;$C74&amp;$D74,'FY22 QoS'!CB:CB,0),1),"")</f>
        <v/>
      </c>
      <c r="AT74" s="186" t="str">
        <f ca="1">IFERROR(INDEX(INDIRECT("'FY22 QoS'!"&amp;AT$1&amp;":"&amp;AT$1),MATCH($B74&amp;$C74&amp;$D74,'FY22 QoS'!CC:CC,0),1),"")</f>
        <v/>
      </c>
    </row>
    <row r="75" spans="2:46" s="167" customFormat="1" outlineLevel="1" x14ac:dyDescent="0.25">
      <c r="B75" s="167" t="s">
        <v>285</v>
      </c>
      <c r="C75" s="167">
        <v>9</v>
      </c>
      <c r="D75" s="167" t="str">
        <f t="shared" si="13"/>
        <v>Corporate</v>
      </c>
      <c r="E75" s="167" t="str">
        <f>IFERROR(INDEX('FY22 QoS'!$BB:$BB,MATCH($B75&amp;$C75&amp;$D75,'FY22 QoS'!BR:BR,0),1),"")</f>
        <v/>
      </c>
      <c r="F75" s="167" t="str">
        <f>IFERROR(INDEX('FY22 QoS'!$BB:$BB,MATCH($B75&amp;$C75&amp;$D75,'FY22 QoS'!BS:BS,0),1),"")</f>
        <v/>
      </c>
      <c r="G75" s="167" t="str">
        <f>IFERROR(INDEX('FY22 QoS'!$BB:$BB,MATCH($B75&amp;$C75&amp;$D75,'FY22 QoS'!BT:BT,0),1),"")</f>
        <v/>
      </c>
      <c r="H75" s="181" t="str">
        <f>IFERROR(INDEX('FY22 QoS'!$BB:$BB,MATCH($B75&amp;$C75&amp;$D75,'FY22 QoS'!BU:BU,0),1),"")</f>
        <v/>
      </c>
      <c r="I75" s="181" t="str">
        <f>IFERROR(INDEX('FY22 QoS'!$BB:$BB,MATCH($B75&amp;$C75&amp;$D75,'FY22 QoS'!BV:BV,0),1),"")</f>
        <v/>
      </c>
      <c r="J75" s="181" t="str">
        <f>IFERROR(INDEX('FY22 QoS'!$BB:$BB,MATCH($B75&amp;$C75&amp;$D75,'FY22 QoS'!BW:BW,0),1),"")</f>
        <v/>
      </c>
      <c r="K75" s="181" t="str">
        <f>IFERROR(INDEX('FY22 QoS'!$BB:$BB,MATCH($B75&amp;$C75&amp;$D75,'FY22 QoS'!BX:BX,0),1),"")</f>
        <v/>
      </c>
      <c r="L75" s="181" t="str">
        <f>IFERROR(INDEX('FY22 QoS'!$BB:$BB,MATCH($B75&amp;$C75&amp;$D75,'FY22 QoS'!BY:BY,0),1),"")</f>
        <v/>
      </c>
      <c r="M75" s="181" t="str">
        <f>IFERROR(INDEX('FY22 QoS'!$BB:$BB,MATCH($B75&amp;$C75&amp;$D75,'FY22 QoS'!BZ:BZ,0),1),"")</f>
        <v/>
      </c>
      <c r="N75" s="181" t="str">
        <f>IFERROR(INDEX('FY22 QoS'!$BB:$BB,MATCH($B75&amp;$C75&amp;$D75,'FY22 QoS'!CA:CA,0),1),"")</f>
        <v/>
      </c>
      <c r="O75" s="181" t="str">
        <f>IFERROR(INDEX('FY22 QoS'!$BB:$BB,MATCH($B75&amp;$C75&amp;$D75,'FY22 QoS'!CB:CB,0),1),"")</f>
        <v/>
      </c>
      <c r="P75" s="181" t="str">
        <f>IFERROR(INDEX('FY22 QoS'!$BB:$BB,MATCH($B75&amp;$C75&amp;$D75,'FY22 QoS'!CC:CC,0),1),"")</f>
        <v/>
      </c>
      <c r="R75" s="178" t="str">
        <f ca="1">IFERROR(INDEX(INDIRECT("'FY22 QoS'!"&amp;R$1&amp;":"&amp;R$1),MATCH($B75&amp;$C75&amp;$D75,'FY22 QoS'!BU:BU,0),1),"")</f>
        <v/>
      </c>
      <c r="S75" s="178" t="str">
        <f ca="1">IFERROR(INDEX(INDIRECT("'FY22 QoS'!"&amp;S$1&amp;":"&amp;S$1),MATCH($B75&amp;$C75&amp;$D75,'FY22 QoS'!BV:BV,0),1),"")</f>
        <v/>
      </c>
      <c r="T75" s="178" t="str">
        <f ca="1">IFERROR(INDEX(INDIRECT("'FY22 QoS'!"&amp;T$1&amp;":"&amp;T$1),MATCH($B75&amp;$C75&amp;$D75,'FY22 QoS'!BW:BW,0),1),"")</f>
        <v/>
      </c>
      <c r="U75" s="178" t="str">
        <f ca="1">IFERROR(INDEX(INDIRECT("'FY22 QoS'!"&amp;U$1&amp;":"&amp;U$1),MATCH($B75&amp;$C75&amp;$D75,'FY22 QoS'!BX:BX,0),1),"")</f>
        <v/>
      </c>
      <c r="V75" s="178" t="str">
        <f ca="1">IFERROR(INDEX(INDIRECT("'FY22 QoS'!"&amp;V$1&amp;":"&amp;V$1),MATCH($B75&amp;$C75&amp;$D75,'FY22 QoS'!BY:BY,0),1),"")</f>
        <v/>
      </c>
      <c r="W75" s="178" t="str">
        <f ca="1">IFERROR(INDEX(INDIRECT("'FY22 QoS'!"&amp;W$1&amp;":"&amp;W$1),MATCH($B75&amp;$C75&amp;$D75,'FY22 QoS'!BZ:BZ,0),1),"")</f>
        <v/>
      </c>
      <c r="X75" s="178" t="str">
        <f ca="1">IFERROR(INDEX(INDIRECT("'FY22 QoS'!"&amp;X$1&amp;":"&amp;X$1),MATCH($B75&amp;$C75&amp;$D75,'FY22 QoS'!CA:CA,0),1),"")</f>
        <v/>
      </c>
      <c r="Y75" s="178" t="str">
        <f ca="1">IFERROR(INDEX(INDIRECT("'FY22 QoS'!"&amp;Y$1&amp;":"&amp;Y$1),MATCH($B75&amp;$C75&amp;$D75,'FY22 QoS'!CB:CB,0),1),"")</f>
        <v/>
      </c>
      <c r="Z75" s="178" t="str">
        <f ca="1">IFERROR(INDEX(INDIRECT("'FY22 QoS'!"&amp;Z$1&amp;":"&amp;Z$1),MATCH($B75&amp;$C75&amp;$D75,'FY22 QoS'!CC:CC,0),1),"")</f>
        <v/>
      </c>
      <c r="AB75" s="178" t="str">
        <f ca="1">IFERROR(INDEX(INDIRECT("'FY22 QoS'!"&amp;AB$1&amp;":"&amp;AB$1),MATCH($B75&amp;$C75&amp;$D75,'FY22 QoS'!BU:BU,0),1),"")</f>
        <v/>
      </c>
      <c r="AC75" s="178" t="str">
        <f ca="1">IFERROR(INDEX(INDIRECT("'FY22 QoS'!"&amp;AC$1&amp;":"&amp;AC$1),MATCH($B75&amp;$C75&amp;$D75,'FY22 QoS'!BV:BV,0),1),"")</f>
        <v/>
      </c>
      <c r="AD75" s="178" t="str">
        <f ca="1">IFERROR(INDEX(INDIRECT("'FY22 QoS'!"&amp;AD$1&amp;":"&amp;AD$1),MATCH($B75&amp;$C75&amp;$D75,'FY22 QoS'!BW:BW,0),1),"")</f>
        <v/>
      </c>
      <c r="AE75" s="178" t="str">
        <f ca="1">IFERROR(INDEX(INDIRECT("'FY22 QoS'!"&amp;AE$1&amp;":"&amp;AE$1),MATCH($B75&amp;$C75&amp;$D75,'FY22 QoS'!BX:BX,0),1),"")</f>
        <v/>
      </c>
      <c r="AF75" s="178" t="str">
        <f ca="1">IFERROR(INDEX(INDIRECT("'FY22 QoS'!"&amp;AF$1&amp;":"&amp;AF$1),MATCH($B75&amp;$C75&amp;$D75,'FY22 QoS'!BY:BY,0),1),"")</f>
        <v/>
      </c>
      <c r="AG75" s="178" t="str">
        <f ca="1">IFERROR(INDEX(INDIRECT("'FY22 QoS'!"&amp;AG$1&amp;":"&amp;AG$1),MATCH($B75&amp;$C75&amp;$D75,'FY22 QoS'!BZ:BZ,0),1),"")</f>
        <v/>
      </c>
      <c r="AH75" s="178" t="str">
        <f ca="1">IFERROR(INDEX(INDIRECT("'FY22 QoS'!"&amp;AH$1&amp;":"&amp;AH$1),MATCH($B75&amp;$C75&amp;$D75,'FY22 QoS'!CA:CA,0),1),"")</f>
        <v/>
      </c>
      <c r="AI75" s="178" t="str">
        <f ca="1">IFERROR(INDEX(INDIRECT("'FY22 QoS'!"&amp;AI$1&amp;":"&amp;AI$1),MATCH($B75&amp;$C75&amp;$D75,'FY22 QoS'!CB:CB,0),1),"")</f>
        <v/>
      </c>
      <c r="AJ75" s="178" t="str">
        <f ca="1">IFERROR(INDEX(INDIRECT("'FY22 QoS'!"&amp;AJ$1&amp;":"&amp;AJ$1),MATCH($B75&amp;$C75&amp;$D75,'FY22 QoS'!CC:CC,0),1),"")</f>
        <v/>
      </c>
      <c r="AL75" s="186" t="str">
        <f ca="1">IFERROR(INDEX(INDIRECT("'FY22 QoS'!"&amp;AL$1&amp;":"&amp;AL$1),MATCH($B75&amp;$C75&amp;$D75,'FY22 QoS'!BU:BU,0),1),"")</f>
        <v/>
      </c>
      <c r="AM75" s="186" t="str">
        <f ca="1">IFERROR(INDEX(INDIRECT("'FY22 QoS'!"&amp;AM$1&amp;":"&amp;AM$1),MATCH($B75&amp;$C75&amp;$D75,'FY22 QoS'!BV:BV,0),1),"")</f>
        <v/>
      </c>
      <c r="AN75" s="186" t="str">
        <f ca="1">IFERROR(INDEX(INDIRECT("'FY22 QoS'!"&amp;AN$1&amp;":"&amp;AN$1),MATCH($B75&amp;$C75&amp;$D75,'FY22 QoS'!BW:BW,0),1),"")</f>
        <v/>
      </c>
      <c r="AO75" s="186" t="str">
        <f ca="1">IFERROR(INDEX(INDIRECT("'FY22 QoS'!"&amp;AO$1&amp;":"&amp;AO$1),MATCH($B75&amp;$C75&amp;$D75,'FY22 QoS'!BX:BX,0),1),"")</f>
        <v/>
      </c>
      <c r="AP75" s="186" t="str">
        <f ca="1">IFERROR(INDEX(INDIRECT("'FY22 QoS'!"&amp;AP$1&amp;":"&amp;AP$1),MATCH($B75&amp;$C75&amp;$D75,'FY22 QoS'!BY:BY,0),1),"")</f>
        <v/>
      </c>
      <c r="AQ75" s="186" t="str">
        <f ca="1">IFERROR(INDEX(INDIRECT("'FY22 QoS'!"&amp;AQ$1&amp;":"&amp;AQ$1),MATCH($B75&amp;$C75&amp;$D75,'FY22 QoS'!BZ:BZ,0),1),"")</f>
        <v/>
      </c>
      <c r="AR75" s="186" t="str">
        <f ca="1">IFERROR(INDEX(INDIRECT("'FY22 QoS'!"&amp;AR$1&amp;":"&amp;AR$1),MATCH($B75&amp;$C75&amp;$D75,'FY22 QoS'!CA:CA,0),1),"")</f>
        <v/>
      </c>
      <c r="AS75" s="186" t="str">
        <f ca="1">IFERROR(INDEX(INDIRECT("'FY22 QoS'!"&amp;AS$1&amp;":"&amp;AS$1),MATCH($B75&amp;$C75&amp;$D75,'FY22 QoS'!CB:CB,0),1),"")</f>
        <v/>
      </c>
      <c r="AT75" s="186" t="str">
        <f ca="1">IFERROR(INDEX(INDIRECT("'FY22 QoS'!"&amp;AT$1&amp;":"&amp;AT$1),MATCH($B75&amp;$C75&amp;$D75,'FY22 QoS'!CC:CC,0),1),"")</f>
        <v/>
      </c>
    </row>
    <row r="76" spans="2:46" s="167" customFormat="1" outlineLevel="1" x14ac:dyDescent="0.25">
      <c r="B76" s="167" t="s">
        <v>285</v>
      </c>
      <c r="C76" s="167">
        <v>10</v>
      </c>
      <c r="D76" s="167" t="str">
        <f t="shared" si="13"/>
        <v>Corporate</v>
      </c>
      <c r="E76" s="167" t="str">
        <f>IFERROR(INDEX('FY22 QoS'!$BB:$BB,MATCH($B76&amp;$C76&amp;$D76,'FY22 QoS'!BR:BR,0),1),"")</f>
        <v/>
      </c>
      <c r="F76" s="167" t="str">
        <f>IFERROR(INDEX('FY22 QoS'!$BB:$BB,MATCH($B76&amp;$C76&amp;$D76,'FY22 QoS'!BS:BS,0),1),"")</f>
        <v/>
      </c>
      <c r="G76" s="167" t="str">
        <f>IFERROR(INDEX('FY22 QoS'!$BB:$BB,MATCH($B76&amp;$C76&amp;$D76,'FY22 QoS'!BT:BT,0),1),"")</f>
        <v/>
      </c>
      <c r="H76" s="181" t="str">
        <f>IFERROR(INDEX('FY22 QoS'!$BB:$BB,MATCH($B76&amp;$C76&amp;$D76,'FY22 QoS'!BU:BU,0),1),"")</f>
        <v/>
      </c>
      <c r="I76" s="181" t="str">
        <f>IFERROR(INDEX('FY22 QoS'!$BB:$BB,MATCH($B76&amp;$C76&amp;$D76,'FY22 QoS'!BV:BV,0),1),"")</f>
        <v/>
      </c>
      <c r="J76" s="181" t="str">
        <f>IFERROR(INDEX('FY22 QoS'!$BB:$BB,MATCH($B76&amp;$C76&amp;$D76,'FY22 QoS'!BW:BW,0),1),"")</f>
        <v/>
      </c>
      <c r="K76" s="181" t="str">
        <f>IFERROR(INDEX('FY22 QoS'!$BB:$BB,MATCH($B76&amp;$C76&amp;$D76,'FY22 QoS'!BX:BX,0),1),"")</f>
        <v/>
      </c>
      <c r="L76" s="181" t="str">
        <f>IFERROR(INDEX('FY22 QoS'!$BB:$BB,MATCH($B76&amp;$C76&amp;$D76,'FY22 QoS'!BY:BY,0),1),"")</f>
        <v/>
      </c>
      <c r="M76" s="181" t="str">
        <f>IFERROR(INDEX('FY22 QoS'!$BB:$BB,MATCH($B76&amp;$C76&amp;$D76,'FY22 QoS'!BZ:BZ,0),1),"")</f>
        <v/>
      </c>
      <c r="N76" s="181" t="str">
        <f>IFERROR(INDEX('FY22 QoS'!$BB:$BB,MATCH($B76&amp;$C76&amp;$D76,'FY22 QoS'!CA:CA,0),1),"")</f>
        <v/>
      </c>
      <c r="O76" s="181" t="str">
        <f>IFERROR(INDEX('FY22 QoS'!$BB:$BB,MATCH($B76&amp;$C76&amp;$D76,'FY22 QoS'!CB:CB,0),1),"")</f>
        <v/>
      </c>
      <c r="P76" s="181" t="str">
        <f>IFERROR(INDEX('FY22 QoS'!$BB:$BB,MATCH($B76&amp;$C76&amp;$D76,'FY22 QoS'!CC:CC,0),1),"")</f>
        <v/>
      </c>
      <c r="R76" s="178" t="str">
        <f ca="1">IFERROR(INDEX(INDIRECT("'FY22 QoS'!"&amp;R$1&amp;":"&amp;R$1),MATCH($B76&amp;$C76&amp;$D76,'FY22 QoS'!BU:BU,0),1),"")</f>
        <v/>
      </c>
      <c r="S76" s="178" t="str">
        <f ca="1">IFERROR(INDEX(INDIRECT("'FY22 QoS'!"&amp;S$1&amp;":"&amp;S$1),MATCH($B76&amp;$C76&amp;$D76,'FY22 QoS'!BV:BV,0),1),"")</f>
        <v/>
      </c>
      <c r="T76" s="178" t="str">
        <f ca="1">IFERROR(INDEX(INDIRECT("'FY22 QoS'!"&amp;T$1&amp;":"&amp;T$1),MATCH($B76&amp;$C76&amp;$D76,'FY22 QoS'!BW:BW,0),1),"")</f>
        <v/>
      </c>
      <c r="U76" s="178" t="str">
        <f ca="1">IFERROR(INDEX(INDIRECT("'FY22 QoS'!"&amp;U$1&amp;":"&amp;U$1),MATCH($B76&amp;$C76&amp;$D76,'FY22 QoS'!BX:BX,0),1),"")</f>
        <v/>
      </c>
      <c r="V76" s="178" t="str">
        <f ca="1">IFERROR(INDEX(INDIRECT("'FY22 QoS'!"&amp;V$1&amp;":"&amp;V$1),MATCH($B76&amp;$C76&amp;$D76,'FY22 QoS'!BY:BY,0),1),"")</f>
        <v/>
      </c>
      <c r="W76" s="178" t="str">
        <f ca="1">IFERROR(INDEX(INDIRECT("'FY22 QoS'!"&amp;W$1&amp;":"&amp;W$1),MATCH($B76&amp;$C76&amp;$D76,'FY22 QoS'!BZ:BZ,0),1),"")</f>
        <v/>
      </c>
      <c r="X76" s="178" t="str">
        <f ca="1">IFERROR(INDEX(INDIRECT("'FY22 QoS'!"&amp;X$1&amp;":"&amp;X$1),MATCH($B76&amp;$C76&amp;$D76,'FY22 QoS'!CA:CA,0),1),"")</f>
        <v/>
      </c>
      <c r="Y76" s="178" t="str">
        <f ca="1">IFERROR(INDEX(INDIRECT("'FY22 QoS'!"&amp;Y$1&amp;":"&amp;Y$1),MATCH($B76&amp;$C76&amp;$D76,'FY22 QoS'!CB:CB,0),1),"")</f>
        <v/>
      </c>
      <c r="Z76" s="178" t="str">
        <f ca="1">IFERROR(INDEX(INDIRECT("'FY22 QoS'!"&amp;Z$1&amp;":"&amp;Z$1),MATCH($B76&amp;$C76&amp;$D76,'FY22 QoS'!CC:CC,0),1),"")</f>
        <v/>
      </c>
      <c r="AB76" s="178" t="str">
        <f ca="1">IFERROR(INDEX(INDIRECT("'FY22 QoS'!"&amp;AB$1&amp;":"&amp;AB$1),MATCH($B76&amp;$C76&amp;$D76,'FY22 QoS'!BU:BU,0),1),"")</f>
        <v/>
      </c>
      <c r="AC76" s="178" t="str">
        <f ca="1">IFERROR(INDEX(INDIRECT("'FY22 QoS'!"&amp;AC$1&amp;":"&amp;AC$1),MATCH($B76&amp;$C76&amp;$D76,'FY22 QoS'!BV:BV,0),1),"")</f>
        <v/>
      </c>
      <c r="AD76" s="178" t="str">
        <f ca="1">IFERROR(INDEX(INDIRECT("'FY22 QoS'!"&amp;AD$1&amp;":"&amp;AD$1),MATCH($B76&amp;$C76&amp;$D76,'FY22 QoS'!BW:BW,0),1),"")</f>
        <v/>
      </c>
      <c r="AE76" s="178" t="str">
        <f ca="1">IFERROR(INDEX(INDIRECT("'FY22 QoS'!"&amp;AE$1&amp;":"&amp;AE$1),MATCH($B76&amp;$C76&amp;$D76,'FY22 QoS'!BX:BX,0),1),"")</f>
        <v/>
      </c>
      <c r="AF76" s="178" t="str">
        <f ca="1">IFERROR(INDEX(INDIRECT("'FY22 QoS'!"&amp;AF$1&amp;":"&amp;AF$1),MATCH($B76&amp;$C76&amp;$D76,'FY22 QoS'!BY:BY,0),1),"")</f>
        <v/>
      </c>
      <c r="AG76" s="178" t="str">
        <f ca="1">IFERROR(INDEX(INDIRECT("'FY22 QoS'!"&amp;AG$1&amp;":"&amp;AG$1),MATCH($B76&amp;$C76&amp;$D76,'FY22 QoS'!BZ:BZ,0),1),"")</f>
        <v/>
      </c>
      <c r="AH76" s="178" t="str">
        <f ca="1">IFERROR(INDEX(INDIRECT("'FY22 QoS'!"&amp;AH$1&amp;":"&amp;AH$1),MATCH($B76&amp;$C76&amp;$D76,'FY22 QoS'!CA:CA,0),1),"")</f>
        <v/>
      </c>
      <c r="AI76" s="178" t="str">
        <f ca="1">IFERROR(INDEX(INDIRECT("'FY22 QoS'!"&amp;AI$1&amp;":"&amp;AI$1),MATCH($B76&amp;$C76&amp;$D76,'FY22 QoS'!CB:CB,0),1),"")</f>
        <v/>
      </c>
      <c r="AJ76" s="178" t="str">
        <f ca="1">IFERROR(INDEX(INDIRECT("'FY22 QoS'!"&amp;AJ$1&amp;":"&amp;AJ$1),MATCH($B76&amp;$C76&amp;$D76,'FY22 QoS'!CC:CC,0),1),"")</f>
        <v/>
      </c>
      <c r="AL76" s="186" t="str">
        <f ca="1">IFERROR(INDEX(INDIRECT("'FY22 QoS'!"&amp;AL$1&amp;":"&amp;AL$1),MATCH($B76&amp;$C76&amp;$D76,'FY22 QoS'!BU:BU,0),1),"")</f>
        <v/>
      </c>
      <c r="AM76" s="186" t="str">
        <f ca="1">IFERROR(INDEX(INDIRECT("'FY22 QoS'!"&amp;AM$1&amp;":"&amp;AM$1),MATCH($B76&amp;$C76&amp;$D76,'FY22 QoS'!BV:BV,0),1),"")</f>
        <v/>
      </c>
      <c r="AN76" s="186" t="str">
        <f ca="1">IFERROR(INDEX(INDIRECT("'FY22 QoS'!"&amp;AN$1&amp;":"&amp;AN$1),MATCH($B76&amp;$C76&amp;$D76,'FY22 QoS'!BW:BW,0),1),"")</f>
        <v/>
      </c>
      <c r="AO76" s="186" t="str">
        <f ca="1">IFERROR(INDEX(INDIRECT("'FY22 QoS'!"&amp;AO$1&amp;":"&amp;AO$1),MATCH($B76&amp;$C76&amp;$D76,'FY22 QoS'!BX:BX,0),1),"")</f>
        <v/>
      </c>
      <c r="AP76" s="186" t="str">
        <f ca="1">IFERROR(INDEX(INDIRECT("'FY22 QoS'!"&amp;AP$1&amp;":"&amp;AP$1),MATCH($B76&amp;$C76&amp;$D76,'FY22 QoS'!BY:BY,0),1),"")</f>
        <v/>
      </c>
      <c r="AQ76" s="186" t="str">
        <f ca="1">IFERROR(INDEX(INDIRECT("'FY22 QoS'!"&amp;AQ$1&amp;":"&amp;AQ$1),MATCH($B76&amp;$C76&amp;$D76,'FY22 QoS'!BZ:BZ,0),1),"")</f>
        <v/>
      </c>
      <c r="AR76" s="186" t="str">
        <f ca="1">IFERROR(INDEX(INDIRECT("'FY22 QoS'!"&amp;AR$1&amp;":"&amp;AR$1),MATCH($B76&amp;$C76&amp;$D76,'FY22 QoS'!CA:CA,0),1),"")</f>
        <v/>
      </c>
      <c r="AS76" s="186" t="str">
        <f ca="1">IFERROR(INDEX(INDIRECT("'FY22 QoS'!"&amp;AS$1&amp;":"&amp;AS$1),MATCH($B76&amp;$C76&amp;$D76,'FY22 QoS'!CB:CB,0),1),"")</f>
        <v/>
      </c>
      <c r="AT76" s="186" t="str">
        <f ca="1">IFERROR(INDEX(INDIRECT("'FY22 QoS'!"&amp;AT$1&amp;":"&amp;AT$1),MATCH($B76&amp;$C76&amp;$D76,'FY22 QoS'!CC:CC,0),1),"")</f>
        <v/>
      </c>
    </row>
    <row r="77" spans="2:46" s="167" customFormat="1" outlineLevel="1" x14ac:dyDescent="0.25">
      <c r="B77" s="167" t="s">
        <v>285</v>
      </c>
      <c r="C77" s="167">
        <v>11</v>
      </c>
      <c r="D77" s="167" t="str">
        <f t="shared" si="13"/>
        <v>Corporate</v>
      </c>
      <c r="E77" s="167" t="str">
        <f>IFERROR(INDEX('FY22 QoS'!$BB:$BB,MATCH($B77&amp;$C77&amp;$D77,'FY22 QoS'!BR:BR,0),1),"")</f>
        <v/>
      </c>
      <c r="F77" s="167" t="str">
        <f>IFERROR(INDEX('FY22 QoS'!$BB:$BB,MATCH($B77&amp;$C77&amp;$D77,'FY22 QoS'!BS:BS,0),1),"")</f>
        <v/>
      </c>
      <c r="G77" s="167" t="str">
        <f>IFERROR(INDEX('FY22 QoS'!$BB:$BB,MATCH($B77&amp;$C77&amp;$D77,'FY22 QoS'!BT:BT,0),1),"")</f>
        <v/>
      </c>
      <c r="H77" s="181" t="str">
        <f>IFERROR(INDEX('FY22 QoS'!$BB:$BB,MATCH($B77&amp;$C77&amp;$D77,'FY22 QoS'!BU:BU,0),1),"")</f>
        <v/>
      </c>
      <c r="I77" s="181" t="str">
        <f>IFERROR(INDEX('FY22 QoS'!$BB:$BB,MATCH($B77&amp;$C77&amp;$D77,'FY22 QoS'!BV:BV,0),1),"")</f>
        <v/>
      </c>
      <c r="J77" s="181" t="str">
        <f>IFERROR(INDEX('FY22 QoS'!$BB:$BB,MATCH($B77&amp;$C77&amp;$D77,'FY22 QoS'!BW:BW,0),1),"")</f>
        <v/>
      </c>
      <c r="K77" s="181" t="str">
        <f>IFERROR(INDEX('FY22 QoS'!$BB:$BB,MATCH($B77&amp;$C77&amp;$D77,'FY22 QoS'!BX:BX,0),1),"")</f>
        <v/>
      </c>
      <c r="L77" s="181" t="str">
        <f>IFERROR(INDEX('FY22 QoS'!$BB:$BB,MATCH($B77&amp;$C77&amp;$D77,'FY22 QoS'!BY:BY,0),1),"")</f>
        <v/>
      </c>
      <c r="M77" s="181" t="str">
        <f>IFERROR(INDEX('FY22 QoS'!$BB:$BB,MATCH($B77&amp;$C77&amp;$D77,'FY22 QoS'!BZ:BZ,0),1),"")</f>
        <v/>
      </c>
      <c r="N77" s="181" t="str">
        <f>IFERROR(INDEX('FY22 QoS'!$BB:$BB,MATCH($B77&amp;$C77&amp;$D77,'FY22 QoS'!CA:CA,0),1),"")</f>
        <v/>
      </c>
      <c r="O77" s="181" t="str">
        <f>IFERROR(INDEX('FY22 QoS'!$BB:$BB,MATCH($B77&amp;$C77&amp;$D77,'FY22 QoS'!CB:CB,0),1),"")</f>
        <v/>
      </c>
      <c r="P77" s="181" t="str">
        <f>IFERROR(INDEX('FY22 QoS'!$BB:$BB,MATCH($B77&amp;$C77&amp;$D77,'FY22 QoS'!CC:CC,0),1),"")</f>
        <v/>
      </c>
      <c r="R77" s="178" t="str">
        <f ca="1">IFERROR(INDEX(INDIRECT("'FY22 QoS'!"&amp;R$1&amp;":"&amp;R$1),MATCH($B77&amp;$C77&amp;$D77,'FY22 QoS'!BU:BU,0),1),"")</f>
        <v/>
      </c>
      <c r="S77" s="178" t="str">
        <f ca="1">IFERROR(INDEX(INDIRECT("'FY22 QoS'!"&amp;S$1&amp;":"&amp;S$1),MATCH($B77&amp;$C77&amp;$D77,'FY22 QoS'!BV:BV,0),1),"")</f>
        <v/>
      </c>
      <c r="T77" s="178" t="str">
        <f ca="1">IFERROR(INDEX(INDIRECT("'FY22 QoS'!"&amp;T$1&amp;":"&amp;T$1),MATCH($B77&amp;$C77&amp;$D77,'FY22 QoS'!BW:BW,0),1),"")</f>
        <v/>
      </c>
      <c r="U77" s="178" t="str">
        <f ca="1">IFERROR(INDEX(INDIRECT("'FY22 QoS'!"&amp;U$1&amp;":"&amp;U$1),MATCH($B77&amp;$C77&amp;$D77,'FY22 QoS'!BX:BX,0),1),"")</f>
        <v/>
      </c>
      <c r="V77" s="178" t="str">
        <f ca="1">IFERROR(INDEX(INDIRECT("'FY22 QoS'!"&amp;V$1&amp;":"&amp;V$1),MATCH($B77&amp;$C77&amp;$D77,'FY22 QoS'!BY:BY,0),1),"")</f>
        <v/>
      </c>
      <c r="W77" s="178" t="str">
        <f ca="1">IFERROR(INDEX(INDIRECT("'FY22 QoS'!"&amp;W$1&amp;":"&amp;W$1),MATCH($B77&amp;$C77&amp;$D77,'FY22 QoS'!BZ:BZ,0),1),"")</f>
        <v/>
      </c>
      <c r="X77" s="178" t="str">
        <f ca="1">IFERROR(INDEX(INDIRECT("'FY22 QoS'!"&amp;X$1&amp;":"&amp;X$1),MATCH($B77&amp;$C77&amp;$D77,'FY22 QoS'!CA:CA,0),1),"")</f>
        <v/>
      </c>
      <c r="Y77" s="178" t="str">
        <f ca="1">IFERROR(INDEX(INDIRECT("'FY22 QoS'!"&amp;Y$1&amp;":"&amp;Y$1),MATCH($B77&amp;$C77&amp;$D77,'FY22 QoS'!CB:CB,0),1),"")</f>
        <v/>
      </c>
      <c r="Z77" s="178" t="str">
        <f ca="1">IFERROR(INDEX(INDIRECT("'FY22 QoS'!"&amp;Z$1&amp;":"&amp;Z$1),MATCH($B77&amp;$C77&amp;$D77,'FY22 QoS'!CC:CC,0),1),"")</f>
        <v/>
      </c>
      <c r="AB77" s="178" t="str">
        <f ca="1">IFERROR(INDEX(INDIRECT("'FY22 QoS'!"&amp;AB$1&amp;":"&amp;AB$1),MATCH($B77&amp;$C77&amp;$D77,'FY22 QoS'!BU:BU,0),1),"")</f>
        <v/>
      </c>
      <c r="AC77" s="178" t="str">
        <f ca="1">IFERROR(INDEX(INDIRECT("'FY22 QoS'!"&amp;AC$1&amp;":"&amp;AC$1),MATCH($B77&amp;$C77&amp;$D77,'FY22 QoS'!BV:BV,0),1),"")</f>
        <v/>
      </c>
      <c r="AD77" s="178" t="str">
        <f ca="1">IFERROR(INDEX(INDIRECT("'FY22 QoS'!"&amp;AD$1&amp;":"&amp;AD$1),MATCH($B77&amp;$C77&amp;$D77,'FY22 QoS'!BW:BW,0),1),"")</f>
        <v/>
      </c>
      <c r="AE77" s="178" t="str">
        <f ca="1">IFERROR(INDEX(INDIRECT("'FY22 QoS'!"&amp;AE$1&amp;":"&amp;AE$1),MATCH($B77&amp;$C77&amp;$D77,'FY22 QoS'!BX:BX,0),1),"")</f>
        <v/>
      </c>
      <c r="AF77" s="178" t="str">
        <f ca="1">IFERROR(INDEX(INDIRECT("'FY22 QoS'!"&amp;AF$1&amp;":"&amp;AF$1),MATCH($B77&amp;$C77&amp;$D77,'FY22 QoS'!BY:BY,0),1),"")</f>
        <v/>
      </c>
      <c r="AG77" s="178" t="str">
        <f ca="1">IFERROR(INDEX(INDIRECT("'FY22 QoS'!"&amp;AG$1&amp;":"&amp;AG$1),MATCH($B77&amp;$C77&amp;$D77,'FY22 QoS'!BZ:BZ,0),1),"")</f>
        <v/>
      </c>
      <c r="AH77" s="178" t="str">
        <f ca="1">IFERROR(INDEX(INDIRECT("'FY22 QoS'!"&amp;AH$1&amp;":"&amp;AH$1),MATCH($B77&amp;$C77&amp;$D77,'FY22 QoS'!CA:CA,0),1),"")</f>
        <v/>
      </c>
      <c r="AI77" s="178" t="str">
        <f ca="1">IFERROR(INDEX(INDIRECT("'FY22 QoS'!"&amp;AI$1&amp;":"&amp;AI$1),MATCH($B77&amp;$C77&amp;$D77,'FY22 QoS'!CB:CB,0),1),"")</f>
        <v/>
      </c>
      <c r="AJ77" s="178" t="str">
        <f ca="1">IFERROR(INDEX(INDIRECT("'FY22 QoS'!"&amp;AJ$1&amp;":"&amp;AJ$1),MATCH($B77&amp;$C77&amp;$D77,'FY22 QoS'!CC:CC,0),1),"")</f>
        <v/>
      </c>
      <c r="AL77" s="186" t="str">
        <f ca="1">IFERROR(INDEX(INDIRECT("'FY22 QoS'!"&amp;AL$1&amp;":"&amp;AL$1),MATCH($B77&amp;$C77&amp;$D77,'FY22 QoS'!BU:BU,0),1),"")</f>
        <v/>
      </c>
      <c r="AM77" s="186" t="str">
        <f ca="1">IFERROR(INDEX(INDIRECT("'FY22 QoS'!"&amp;AM$1&amp;":"&amp;AM$1),MATCH($B77&amp;$C77&amp;$D77,'FY22 QoS'!BV:BV,0),1),"")</f>
        <v/>
      </c>
      <c r="AN77" s="186" t="str">
        <f ca="1">IFERROR(INDEX(INDIRECT("'FY22 QoS'!"&amp;AN$1&amp;":"&amp;AN$1),MATCH($B77&amp;$C77&amp;$D77,'FY22 QoS'!BW:BW,0),1),"")</f>
        <v/>
      </c>
      <c r="AO77" s="186" t="str">
        <f ca="1">IFERROR(INDEX(INDIRECT("'FY22 QoS'!"&amp;AO$1&amp;":"&amp;AO$1),MATCH($B77&amp;$C77&amp;$D77,'FY22 QoS'!BX:BX,0),1),"")</f>
        <v/>
      </c>
      <c r="AP77" s="186" t="str">
        <f ca="1">IFERROR(INDEX(INDIRECT("'FY22 QoS'!"&amp;AP$1&amp;":"&amp;AP$1),MATCH($B77&amp;$C77&amp;$D77,'FY22 QoS'!BY:BY,0),1),"")</f>
        <v/>
      </c>
      <c r="AQ77" s="186" t="str">
        <f ca="1">IFERROR(INDEX(INDIRECT("'FY22 QoS'!"&amp;AQ$1&amp;":"&amp;AQ$1),MATCH($B77&amp;$C77&amp;$D77,'FY22 QoS'!BZ:BZ,0),1),"")</f>
        <v/>
      </c>
      <c r="AR77" s="186" t="str">
        <f ca="1">IFERROR(INDEX(INDIRECT("'FY22 QoS'!"&amp;AR$1&amp;":"&amp;AR$1),MATCH($B77&amp;$C77&amp;$D77,'FY22 QoS'!CA:CA,0),1),"")</f>
        <v/>
      </c>
      <c r="AS77" s="186" t="str">
        <f ca="1">IFERROR(INDEX(INDIRECT("'FY22 QoS'!"&amp;AS$1&amp;":"&amp;AS$1),MATCH($B77&amp;$C77&amp;$D77,'FY22 QoS'!CB:CB,0),1),"")</f>
        <v/>
      </c>
      <c r="AT77" s="186" t="str">
        <f ca="1">IFERROR(INDEX(INDIRECT("'FY22 QoS'!"&amp;AT$1&amp;":"&amp;AT$1),MATCH($B77&amp;$C77&amp;$D77,'FY22 QoS'!CC:CC,0),1),"")</f>
        <v/>
      </c>
    </row>
    <row r="78" spans="2:46" s="167" customFormat="1" outlineLevel="1" x14ac:dyDescent="0.25">
      <c r="B78" s="167" t="s">
        <v>285</v>
      </c>
      <c r="C78" s="167">
        <v>12</v>
      </c>
      <c r="D78" s="167" t="str">
        <f t="shared" si="13"/>
        <v>Corporate</v>
      </c>
      <c r="E78" s="167" t="str">
        <f>IFERROR(INDEX('FY22 QoS'!$BB:$BB,MATCH($B78&amp;$C78&amp;$D78,'FY22 QoS'!BR:BR,0),1),"")</f>
        <v/>
      </c>
      <c r="F78" s="167" t="str">
        <f>IFERROR(INDEX('FY22 QoS'!$BB:$BB,MATCH($B78&amp;$C78&amp;$D78,'FY22 QoS'!BS:BS,0),1),"")</f>
        <v/>
      </c>
      <c r="G78" s="167" t="str">
        <f>IFERROR(INDEX('FY22 QoS'!$BB:$BB,MATCH($B78&amp;$C78&amp;$D78,'FY22 QoS'!BT:BT,0),1),"")</f>
        <v/>
      </c>
      <c r="H78" s="181" t="str">
        <f>IFERROR(INDEX('FY22 QoS'!$BB:$BB,MATCH($B78&amp;$C78&amp;$D78,'FY22 QoS'!BU:BU,0),1),"")</f>
        <v/>
      </c>
      <c r="I78" s="181" t="str">
        <f>IFERROR(INDEX('FY22 QoS'!$BB:$BB,MATCH($B78&amp;$C78&amp;$D78,'FY22 QoS'!BV:BV,0),1),"")</f>
        <v/>
      </c>
      <c r="J78" s="181" t="str">
        <f>IFERROR(INDEX('FY22 QoS'!$BB:$BB,MATCH($B78&amp;$C78&amp;$D78,'FY22 QoS'!BW:BW,0),1),"")</f>
        <v/>
      </c>
      <c r="K78" s="181" t="str">
        <f>IFERROR(INDEX('FY22 QoS'!$BB:$BB,MATCH($B78&amp;$C78&amp;$D78,'FY22 QoS'!BX:BX,0),1),"")</f>
        <v/>
      </c>
      <c r="L78" s="181" t="str">
        <f>IFERROR(INDEX('FY22 QoS'!$BB:$BB,MATCH($B78&amp;$C78&amp;$D78,'FY22 QoS'!BY:BY,0),1),"")</f>
        <v/>
      </c>
      <c r="M78" s="181" t="str">
        <f>IFERROR(INDEX('FY22 QoS'!$BB:$BB,MATCH($B78&amp;$C78&amp;$D78,'FY22 QoS'!BZ:BZ,0),1),"")</f>
        <v/>
      </c>
      <c r="N78" s="181" t="str">
        <f>IFERROR(INDEX('FY22 QoS'!$BB:$BB,MATCH($B78&amp;$C78&amp;$D78,'FY22 QoS'!CA:CA,0),1),"")</f>
        <v/>
      </c>
      <c r="O78" s="181" t="str">
        <f>IFERROR(INDEX('FY22 QoS'!$BB:$BB,MATCH($B78&amp;$C78&amp;$D78,'FY22 QoS'!CB:CB,0),1),"")</f>
        <v/>
      </c>
      <c r="P78" s="181" t="str">
        <f>IFERROR(INDEX('FY22 QoS'!$BB:$BB,MATCH($B78&amp;$C78&amp;$D78,'FY22 QoS'!CC:CC,0),1),"")</f>
        <v/>
      </c>
      <c r="R78" s="178" t="str">
        <f ca="1">IFERROR(INDEX(INDIRECT("'FY22 QoS'!"&amp;R$1&amp;":"&amp;R$1),MATCH($B78&amp;$C78&amp;$D78,'FY22 QoS'!BU:BU,0),1),"")</f>
        <v/>
      </c>
      <c r="S78" s="178" t="str">
        <f ca="1">IFERROR(INDEX(INDIRECT("'FY22 QoS'!"&amp;S$1&amp;":"&amp;S$1),MATCH($B78&amp;$C78&amp;$D78,'FY22 QoS'!BV:BV,0),1),"")</f>
        <v/>
      </c>
      <c r="T78" s="178" t="str">
        <f ca="1">IFERROR(INDEX(INDIRECT("'FY22 QoS'!"&amp;T$1&amp;":"&amp;T$1),MATCH($B78&amp;$C78&amp;$D78,'FY22 QoS'!BW:BW,0),1),"")</f>
        <v/>
      </c>
      <c r="U78" s="178" t="str">
        <f ca="1">IFERROR(INDEX(INDIRECT("'FY22 QoS'!"&amp;U$1&amp;":"&amp;U$1),MATCH($B78&amp;$C78&amp;$D78,'FY22 QoS'!BX:BX,0),1),"")</f>
        <v/>
      </c>
      <c r="V78" s="178" t="str">
        <f ca="1">IFERROR(INDEX(INDIRECT("'FY22 QoS'!"&amp;V$1&amp;":"&amp;V$1),MATCH($B78&amp;$C78&amp;$D78,'FY22 QoS'!BY:BY,0),1),"")</f>
        <v/>
      </c>
      <c r="W78" s="178" t="str">
        <f ca="1">IFERROR(INDEX(INDIRECT("'FY22 QoS'!"&amp;W$1&amp;":"&amp;W$1),MATCH($B78&amp;$C78&amp;$D78,'FY22 QoS'!BZ:BZ,0),1),"")</f>
        <v/>
      </c>
      <c r="X78" s="178" t="str">
        <f ca="1">IFERROR(INDEX(INDIRECT("'FY22 QoS'!"&amp;X$1&amp;":"&amp;X$1),MATCH($B78&amp;$C78&amp;$D78,'FY22 QoS'!CA:CA,0),1),"")</f>
        <v/>
      </c>
      <c r="Y78" s="178" t="str">
        <f ca="1">IFERROR(INDEX(INDIRECT("'FY22 QoS'!"&amp;Y$1&amp;":"&amp;Y$1),MATCH($B78&amp;$C78&amp;$D78,'FY22 QoS'!CB:CB,0),1),"")</f>
        <v/>
      </c>
      <c r="Z78" s="178" t="str">
        <f ca="1">IFERROR(INDEX(INDIRECT("'FY22 QoS'!"&amp;Z$1&amp;":"&amp;Z$1),MATCH($B78&amp;$C78&amp;$D78,'FY22 QoS'!CC:CC,0),1),"")</f>
        <v/>
      </c>
      <c r="AB78" s="178" t="str">
        <f ca="1">IFERROR(INDEX(INDIRECT("'FY22 QoS'!"&amp;AB$1&amp;":"&amp;AB$1),MATCH($B78&amp;$C78&amp;$D78,'FY22 QoS'!BU:BU,0),1),"")</f>
        <v/>
      </c>
      <c r="AC78" s="178" t="str">
        <f ca="1">IFERROR(INDEX(INDIRECT("'FY22 QoS'!"&amp;AC$1&amp;":"&amp;AC$1),MATCH($B78&amp;$C78&amp;$D78,'FY22 QoS'!BV:BV,0),1),"")</f>
        <v/>
      </c>
      <c r="AD78" s="178" t="str">
        <f ca="1">IFERROR(INDEX(INDIRECT("'FY22 QoS'!"&amp;AD$1&amp;":"&amp;AD$1),MATCH($B78&amp;$C78&amp;$D78,'FY22 QoS'!BW:BW,0),1),"")</f>
        <v/>
      </c>
      <c r="AE78" s="178" t="str">
        <f ca="1">IFERROR(INDEX(INDIRECT("'FY22 QoS'!"&amp;AE$1&amp;":"&amp;AE$1),MATCH($B78&amp;$C78&amp;$D78,'FY22 QoS'!BX:BX,0),1),"")</f>
        <v/>
      </c>
      <c r="AF78" s="178" t="str">
        <f ca="1">IFERROR(INDEX(INDIRECT("'FY22 QoS'!"&amp;AF$1&amp;":"&amp;AF$1),MATCH($B78&amp;$C78&amp;$D78,'FY22 QoS'!BY:BY,0),1),"")</f>
        <v/>
      </c>
      <c r="AG78" s="178" t="str">
        <f ca="1">IFERROR(INDEX(INDIRECT("'FY22 QoS'!"&amp;AG$1&amp;":"&amp;AG$1),MATCH($B78&amp;$C78&amp;$D78,'FY22 QoS'!BZ:BZ,0),1),"")</f>
        <v/>
      </c>
      <c r="AH78" s="178" t="str">
        <f ca="1">IFERROR(INDEX(INDIRECT("'FY22 QoS'!"&amp;AH$1&amp;":"&amp;AH$1),MATCH($B78&amp;$C78&amp;$D78,'FY22 QoS'!CA:CA,0),1),"")</f>
        <v/>
      </c>
      <c r="AI78" s="178" t="str">
        <f ca="1">IFERROR(INDEX(INDIRECT("'FY22 QoS'!"&amp;AI$1&amp;":"&amp;AI$1),MATCH($B78&amp;$C78&amp;$D78,'FY22 QoS'!CB:CB,0),1),"")</f>
        <v/>
      </c>
      <c r="AJ78" s="178" t="str">
        <f ca="1">IFERROR(INDEX(INDIRECT("'FY22 QoS'!"&amp;AJ$1&amp;":"&amp;AJ$1),MATCH($B78&amp;$C78&amp;$D78,'FY22 QoS'!CC:CC,0),1),"")</f>
        <v/>
      </c>
      <c r="AL78" s="186" t="str">
        <f ca="1">IFERROR(INDEX(INDIRECT("'FY22 QoS'!"&amp;AL$1&amp;":"&amp;AL$1),MATCH($B78&amp;$C78&amp;$D78,'FY22 QoS'!BU:BU,0),1),"")</f>
        <v/>
      </c>
      <c r="AM78" s="186" t="str">
        <f ca="1">IFERROR(INDEX(INDIRECT("'FY22 QoS'!"&amp;AM$1&amp;":"&amp;AM$1),MATCH($B78&amp;$C78&amp;$D78,'FY22 QoS'!BV:BV,0),1),"")</f>
        <v/>
      </c>
      <c r="AN78" s="186" t="str">
        <f ca="1">IFERROR(INDEX(INDIRECT("'FY22 QoS'!"&amp;AN$1&amp;":"&amp;AN$1),MATCH($B78&amp;$C78&amp;$D78,'FY22 QoS'!BW:BW,0),1),"")</f>
        <v/>
      </c>
      <c r="AO78" s="186" t="str">
        <f ca="1">IFERROR(INDEX(INDIRECT("'FY22 QoS'!"&amp;AO$1&amp;":"&amp;AO$1),MATCH($B78&amp;$C78&amp;$D78,'FY22 QoS'!BX:BX,0),1),"")</f>
        <v/>
      </c>
      <c r="AP78" s="186" t="str">
        <f ca="1">IFERROR(INDEX(INDIRECT("'FY22 QoS'!"&amp;AP$1&amp;":"&amp;AP$1),MATCH($B78&amp;$C78&amp;$D78,'FY22 QoS'!BY:BY,0),1),"")</f>
        <v/>
      </c>
      <c r="AQ78" s="186" t="str">
        <f ca="1">IFERROR(INDEX(INDIRECT("'FY22 QoS'!"&amp;AQ$1&amp;":"&amp;AQ$1),MATCH($B78&amp;$C78&amp;$D78,'FY22 QoS'!BZ:BZ,0),1),"")</f>
        <v/>
      </c>
      <c r="AR78" s="186" t="str">
        <f ca="1">IFERROR(INDEX(INDIRECT("'FY22 QoS'!"&amp;AR$1&amp;":"&amp;AR$1),MATCH($B78&amp;$C78&amp;$D78,'FY22 QoS'!CA:CA,0),1),"")</f>
        <v/>
      </c>
      <c r="AS78" s="186" t="str">
        <f ca="1">IFERROR(INDEX(INDIRECT("'FY22 QoS'!"&amp;AS$1&amp;":"&amp;AS$1),MATCH($B78&amp;$C78&amp;$D78,'FY22 QoS'!CB:CB,0),1),"")</f>
        <v/>
      </c>
      <c r="AT78" s="186" t="str">
        <f ca="1">IFERROR(INDEX(INDIRECT("'FY22 QoS'!"&amp;AT$1&amp;":"&amp;AT$1),MATCH($B78&amp;$C78&amp;$D78,'FY22 QoS'!CC:CC,0),1),"")</f>
        <v/>
      </c>
    </row>
    <row r="79" spans="2:46" s="167" customFormat="1" outlineLevel="1" x14ac:dyDescent="0.25">
      <c r="B79" s="167" t="s">
        <v>285</v>
      </c>
      <c r="C79" s="167">
        <v>13</v>
      </c>
      <c r="D79" s="167" t="str">
        <f t="shared" si="13"/>
        <v>Corporate</v>
      </c>
      <c r="E79" s="167" t="str">
        <f>IFERROR(INDEX('FY22 QoS'!$BB:$BB,MATCH($B79&amp;$C79&amp;$D79,'FY22 QoS'!BR:BR,0),1),"")</f>
        <v/>
      </c>
      <c r="F79" s="167" t="str">
        <f>IFERROR(INDEX('FY22 QoS'!$BB:$BB,MATCH($B79&amp;$C79&amp;$D79,'FY22 QoS'!BS:BS,0),1),"")</f>
        <v/>
      </c>
      <c r="G79" s="167" t="str">
        <f>IFERROR(INDEX('FY22 QoS'!$BB:$BB,MATCH($B79&amp;$C79&amp;$D79,'FY22 QoS'!BT:BT,0),1),"")</f>
        <v/>
      </c>
      <c r="H79" s="181" t="str">
        <f>IFERROR(INDEX('FY22 QoS'!$BB:$BB,MATCH($B79&amp;$C79&amp;$D79,'FY22 QoS'!BU:BU,0),1),"")</f>
        <v/>
      </c>
      <c r="I79" s="181" t="str">
        <f>IFERROR(INDEX('FY22 QoS'!$BB:$BB,MATCH($B79&amp;$C79&amp;$D79,'FY22 QoS'!BV:BV,0),1),"")</f>
        <v/>
      </c>
      <c r="J79" s="181" t="str">
        <f>IFERROR(INDEX('FY22 QoS'!$BB:$BB,MATCH($B79&amp;$C79&amp;$D79,'FY22 QoS'!BW:BW,0),1),"")</f>
        <v/>
      </c>
      <c r="K79" s="181" t="str">
        <f>IFERROR(INDEX('FY22 QoS'!$BB:$BB,MATCH($B79&amp;$C79&amp;$D79,'FY22 QoS'!BX:BX,0),1),"")</f>
        <v/>
      </c>
      <c r="L79" s="181" t="str">
        <f>IFERROR(INDEX('FY22 QoS'!$BB:$BB,MATCH($B79&amp;$C79&amp;$D79,'FY22 QoS'!BY:BY,0),1),"")</f>
        <v/>
      </c>
      <c r="M79" s="181" t="str">
        <f>IFERROR(INDEX('FY22 QoS'!$BB:$BB,MATCH($B79&amp;$C79&amp;$D79,'FY22 QoS'!BZ:BZ,0),1),"")</f>
        <v/>
      </c>
      <c r="N79" s="181" t="str">
        <f>IFERROR(INDEX('FY22 QoS'!$BB:$BB,MATCH($B79&amp;$C79&amp;$D79,'FY22 QoS'!CA:CA,0),1),"")</f>
        <v/>
      </c>
      <c r="O79" s="181" t="str">
        <f>IFERROR(INDEX('FY22 QoS'!$BB:$BB,MATCH($B79&amp;$C79&amp;$D79,'FY22 QoS'!CB:CB,0),1),"")</f>
        <v/>
      </c>
      <c r="P79" s="181" t="str">
        <f>IFERROR(INDEX('FY22 QoS'!$BB:$BB,MATCH($B79&amp;$C79&amp;$D79,'FY22 QoS'!CC:CC,0),1),"")</f>
        <v/>
      </c>
      <c r="R79" s="178" t="str">
        <f ca="1">IFERROR(INDEX(INDIRECT("'FY22 QoS'!"&amp;R$1&amp;":"&amp;R$1),MATCH($B79&amp;$C79&amp;$D79,'FY22 QoS'!BU:BU,0),1),"")</f>
        <v/>
      </c>
      <c r="S79" s="178" t="str">
        <f ca="1">IFERROR(INDEX(INDIRECT("'FY22 QoS'!"&amp;S$1&amp;":"&amp;S$1),MATCH($B79&amp;$C79&amp;$D79,'FY22 QoS'!BV:BV,0),1),"")</f>
        <v/>
      </c>
      <c r="T79" s="178" t="str">
        <f ca="1">IFERROR(INDEX(INDIRECT("'FY22 QoS'!"&amp;T$1&amp;":"&amp;T$1),MATCH($B79&amp;$C79&amp;$D79,'FY22 QoS'!BW:BW,0),1),"")</f>
        <v/>
      </c>
      <c r="U79" s="178" t="str">
        <f ca="1">IFERROR(INDEX(INDIRECT("'FY22 QoS'!"&amp;U$1&amp;":"&amp;U$1),MATCH($B79&amp;$C79&amp;$D79,'FY22 QoS'!BX:BX,0),1),"")</f>
        <v/>
      </c>
      <c r="V79" s="178" t="str">
        <f ca="1">IFERROR(INDEX(INDIRECT("'FY22 QoS'!"&amp;V$1&amp;":"&amp;V$1),MATCH($B79&amp;$C79&amp;$D79,'FY22 QoS'!BY:BY,0),1),"")</f>
        <v/>
      </c>
      <c r="W79" s="178" t="str">
        <f ca="1">IFERROR(INDEX(INDIRECT("'FY22 QoS'!"&amp;W$1&amp;":"&amp;W$1),MATCH($B79&amp;$C79&amp;$D79,'FY22 QoS'!BZ:BZ,0),1),"")</f>
        <v/>
      </c>
      <c r="X79" s="178" t="str">
        <f ca="1">IFERROR(INDEX(INDIRECT("'FY22 QoS'!"&amp;X$1&amp;":"&amp;X$1),MATCH($B79&amp;$C79&amp;$D79,'FY22 QoS'!CA:CA,0),1),"")</f>
        <v/>
      </c>
      <c r="Y79" s="178" t="str">
        <f ca="1">IFERROR(INDEX(INDIRECT("'FY22 QoS'!"&amp;Y$1&amp;":"&amp;Y$1),MATCH($B79&amp;$C79&amp;$D79,'FY22 QoS'!CB:CB,0),1),"")</f>
        <v/>
      </c>
      <c r="Z79" s="178" t="str">
        <f ca="1">IFERROR(INDEX(INDIRECT("'FY22 QoS'!"&amp;Z$1&amp;":"&amp;Z$1),MATCH($B79&amp;$C79&amp;$D79,'FY22 QoS'!CC:CC,0),1),"")</f>
        <v/>
      </c>
      <c r="AB79" s="178" t="str">
        <f ca="1">IFERROR(INDEX(INDIRECT("'FY22 QoS'!"&amp;AB$1&amp;":"&amp;AB$1),MATCH($B79&amp;$C79&amp;$D79,'FY22 QoS'!BU:BU,0),1),"")</f>
        <v/>
      </c>
      <c r="AC79" s="178" t="str">
        <f ca="1">IFERROR(INDEX(INDIRECT("'FY22 QoS'!"&amp;AC$1&amp;":"&amp;AC$1),MATCH($B79&amp;$C79&amp;$D79,'FY22 QoS'!BV:BV,0),1),"")</f>
        <v/>
      </c>
      <c r="AD79" s="178" t="str">
        <f ca="1">IFERROR(INDEX(INDIRECT("'FY22 QoS'!"&amp;AD$1&amp;":"&amp;AD$1),MATCH($B79&amp;$C79&amp;$D79,'FY22 QoS'!BW:BW,0),1),"")</f>
        <v/>
      </c>
      <c r="AE79" s="178" t="str">
        <f ca="1">IFERROR(INDEX(INDIRECT("'FY22 QoS'!"&amp;AE$1&amp;":"&amp;AE$1),MATCH($B79&amp;$C79&amp;$D79,'FY22 QoS'!BX:BX,0),1),"")</f>
        <v/>
      </c>
      <c r="AF79" s="178" t="str">
        <f ca="1">IFERROR(INDEX(INDIRECT("'FY22 QoS'!"&amp;AF$1&amp;":"&amp;AF$1),MATCH($B79&amp;$C79&amp;$D79,'FY22 QoS'!BY:BY,0),1),"")</f>
        <v/>
      </c>
      <c r="AG79" s="178" t="str">
        <f ca="1">IFERROR(INDEX(INDIRECT("'FY22 QoS'!"&amp;AG$1&amp;":"&amp;AG$1),MATCH($B79&amp;$C79&amp;$D79,'FY22 QoS'!BZ:BZ,0),1),"")</f>
        <v/>
      </c>
      <c r="AH79" s="178" t="str">
        <f ca="1">IFERROR(INDEX(INDIRECT("'FY22 QoS'!"&amp;AH$1&amp;":"&amp;AH$1),MATCH($B79&amp;$C79&amp;$D79,'FY22 QoS'!CA:CA,0),1),"")</f>
        <v/>
      </c>
      <c r="AI79" s="178" t="str">
        <f ca="1">IFERROR(INDEX(INDIRECT("'FY22 QoS'!"&amp;AI$1&amp;":"&amp;AI$1),MATCH($B79&amp;$C79&amp;$D79,'FY22 QoS'!CB:CB,0),1),"")</f>
        <v/>
      </c>
      <c r="AJ79" s="178" t="str">
        <f ca="1">IFERROR(INDEX(INDIRECT("'FY22 QoS'!"&amp;AJ$1&amp;":"&amp;AJ$1),MATCH($B79&amp;$C79&amp;$D79,'FY22 QoS'!CC:CC,0),1),"")</f>
        <v/>
      </c>
      <c r="AL79" s="186" t="str">
        <f ca="1">IFERROR(INDEX(INDIRECT("'FY22 QoS'!"&amp;AL$1&amp;":"&amp;AL$1),MATCH($B79&amp;$C79&amp;$D79,'FY22 QoS'!BU:BU,0),1),"")</f>
        <v/>
      </c>
      <c r="AM79" s="186" t="str">
        <f ca="1">IFERROR(INDEX(INDIRECT("'FY22 QoS'!"&amp;AM$1&amp;":"&amp;AM$1),MATCH($B79&amp;$C79&amp;$D79,'FY22 QoS'!BV:BV,0),1),"")</f>
        <v/>
      </c>
      <c r="AN79" s="186" t="str">
        <f ca="1">IFERROR(INDEX(INDIRECT("'FY22 QoS'!"&amp;AN$1&amp;":"&amp;AN$1),MATCH($B79&amp;$C79&amp;$D79,'FY22 QoS'!BW:BW,0),1),"")</f>
        <v/>
      </c>
      <c r="AO79" s="186" t="str">
        <f ca="1">IFERROR(INDEX(INDIRECT("'FY22 QoS'!"&amp;AO$1&amp;":"&amp;AO$1),MATCH($B79&amp;$C79&amp;$D79,'FY22 QoS'!BX:BX,0),1),"")</f>
        <v/>
      </c>
      <c r="AP79" s="186" t="str">
        <f ca="1">IFERROR(INDEX(INDIRECT("'FY22 QoS'!"&amp;AP$1&amp;":"&amp;AP$1),MATCH($B79&amp;$C79&amp;$D79,'FY22 QoS'!BY:BY,0),1),"")</f>
        <v/>
      </c>
      <c r="AQ79" s="186" t="str">
        <f ca="1">IFERROR(INDEX(INDIRECT("'FY22 QoS'!"&amp;AQ$1&amp;":"&amp;AQ$1),MATCH($B79&amp;$C79&amp;$D79,'FY22 QoS'!BZ:BZ,0),1),"")</f>
        <v/>
      </c>
      <c r="AR79" s="186" t="str">
        <f ca="1">IFERROR(INDEX(INDIRECT("'FY22 QoS'!"&amp;AR$1&amp;":"&amp;AR$1),MATCH($B79&amp;$C79&amp;$D79,'FY22 QoS'!CA:CA,0),1),"")</f>
        <v/>
      </c>
      <c r="AS79" s="186" t="str">
        <f ca="1">IFERROR(INDEX(INDIRECT("'FY22 QoS'!"&amp;AS$1&amp;":"&amp;AS$1),MATCH($B79&amp;$C79&amp;$D79,'FY22 QoS'!CB:CB,0),1),"")</f>
        <v/>
      </c>
      <c r="AT79" s="186" t="str">
        <f ca="1">IFERROR(INDEX(INDIRECT("'FY22 QoS'!"&amp;AT$1&amp;":"&amp;AT$1),MATCH($B79&amp;$C79&amp;$D79,'FY22 QoS'!CC:CC,0),1),"")</f>
        <v/>
      </c>
    </row>
    <row r="80" spans="2:46" s="167" customFormat="1" outlineLevel="1" x14ac:dyDescent="0.25">
      <c r="B80" s="167" t="s">
        <v>285</v>
      </c>
      <c r="C80" s="167">
        <v>14</v>
      </c>
      <c r="D80" s="167" t="str">
        <f t="shared" si="13"/>
        <v>Corporate</v>
      </c>
      <c r="E80" s="167" t="str">
        <f>IFERROR(INDEX('FY22 QoS'!$BB:$BB,MATCH($B80&amp;$C80&amp;$D80,'FY22 QoS'!BR:BR,0),1),"")</f>
        <v/>
      </c>
      <c r="F80" s="167" t="str">
        <f>IFERROR(INDEX('FY22 QoS'!$BB:$BB,MATCH($B80&amp;$C80&amp;$D80,'FY22 QoS'!BS:BS,0),1),"")</f>
        <v/>
      </c>
      <c r="G80" s="167" t="str">
        <f>IFERROR(INDEX('FY22 QoS'!$BB:$BB,MATCH($B80&amp;$C80&amp;$D80,'FY22 QoS'!BT:BT,0),1),"")</f>
        <v/>
      </c>
      <c r="H80" s="181" t="str">
        <f>IFERROR(INDEX('FY22 QoS'!$BB:$BB,MATCH($B80&amp;$C80&amp;$D80,'FY22 QoS'!BU:BU,0),1),"")</f>
        <v/>
      </c>
      <c r="I80" s="181" t="str">
        <f>IFERROR(INDEX('FY22 QoS'!$BB:$BB,MATCH($B80&amp;$C80&amp;$D80,'FY22 QoS'!BV:BV,0),1),"")</f>
        <v/>
      </c>
      <c r="J80" s="181" t="str">
        <f>IFERROR(INDEX('FY22 QoS'!$BB:$BB,MATCH($B80&amp;$C80&amp;$D80,'FY22 QoS'!BW:BW,0),1),"")</f>
        <v/>
      </c>
      <c r="K80" s="181" t="str">
        <f>IFERROR(INDEX('FY22 QoS'!$BB:$BB,MATCH($B80&amp;$C80&amp;$D80,'FY22 QoS'!BX:BX,0),1),"")</f>
        <v/>
      </c>
      <c r="L80" s="181" t="str">
        <f>IFERROR(INDEX('FY22 QoS'!$BB:$BB,MATCH($B80&amp;$C80&amp;$D80,'FY22 QoS'!BY:BY,0),1),"")</f>
        <v/>
      </c>
      <c r="M80" s="181" t="str">
        <f>IFERROR(INDEX('FY22 QoS'!$BB:$BB,MATCH($B80&amp;$C80&amp;$D80,'FY22 QoS'!BZ:BZ,0),1),"")</f>
        <v/>
      </c>
      <c r="N80" s="181" t="str">
        <f>IFERROR(INDEX('FY22 QoS'!$BB:$BB,MATCH($B80&amp;$C80&amp;$D80,'FY22 QoS'!CA:CA,0),1),"")</f>
        <v/>
      </c>
      <c r="O80" s="181" t="str">
        <f>IFERROR(INDEX('FY22 QoS'!$BB:$BB,MATCH($B80&amp;$C80&amp;$D80,'FY22 QoS'!CB:CB,0),1),"")</f>
        <v/>
      </c>
      <c r="P80" s="181" t="str">
        <f>IFERROR(INDEX('FY22 QoS'!$BB:$BB,MATCH($B80&amp;$C80&amp;$D80,'FY22 QoS'!CC:CC,0),1),"")</f>
        <v/>
      </c>
      <c r="R80" s="178" t="str">
        <f ca="1">IFERROR(INDEX(INDIRECT("'FY22 QoS'!"&amp;R$1&amp;":"&amp;R$1),MATCH($B80&amp;$C80&amp;$D80,'FY22 QoS'!BU:BU,0),1),"")</f>
        <v/>
      </c>
      <c r="S80" s="178" t="str">
        <f ca="1">IFERROR(INDEX(INDIRECT("'FY22 QoS'!"&amp;S$1&amp;":"&amp;S$1),MATCH($B80&amp;$C80&amp;$D80,'FY22 QoS'!BV:BV,0),1),"")</f>
        <v/>
      </c>
      <c r="T80" s="178" t="str">
        <f ca="1">IFERROR(INDEX(INDIRECT("'FY22 QoS'!"&amp;T$1&amp;":"&amp;T$1),MATCH($B80&amp;$C80&amp;$D80,'FY22 QoS'!BW:BW,0),1),"")</f>
        <v/>
      </c>
      <c r="U80" s="178" t="str">
        <f ca="1">IFERROR(INDEX(INDIRECT("'FY22 QoS'!"&amp;U$1&amp;":"&amp;U$1),MATCH($B80&amp;$C80&amp;$D80,'FY22 QoS'!BX:BX,0),1),"")</f>
        <v/>
      </c>
      <c r="V80" s="178" t="str">
        <f ca="1">IFERROR(INDEX(INDIRECT("'FY22 QoS'!"&amp;V$1&amp;":"&amp;V$1),MATCH($B80&amp;$C80&amp;$D80,'FY22 QoS'!BY:BY,0),1),"")</f>
        <v/>
      </c>
      <c r="W80" s="178" t="str">
        <f ca="1">IFERROR(INDEX(INDIRECT("'FY22 QoS'!"&amp;W$1&amp;":"&amp;W$1),MATCH($B80&amp;$C80&amp;$D80,'FY22 QoS'!BZ:BZ,0),1),"")</f>
        <v/>
      </c>
      <c r="X80" s="178" t="str">
        <f ca="1">IFERROR(INDEX(INDIRECT("'FY22 QoS'!"&amp;X$1&amp;":"&amp;X$1),MATCH($B80&amp;$C80&amp;$D80,'FY22 QoS'!CA:CA,0),1),"")</f>
        <v/>
      </c>
      <c r="Y80" s="178" t="str">
        <f ca="1">IFERROR(INDEX(INDIRECT("'FY22 QoS'!"&amp;Y$1&amp;":"&amp;Y$1),MATCH($B80&amp;$C80&amp;$D80,'FY22 QoS'!CB:CB,0),1),"")</f>
        <v/>
      </c>
      <c r="Z80" s="178" t="str">
        <f ca="1">IFERROR(INDEX(INDIRECT("'FY22 QoS'!"&amp;Z$1&amp;":"&amp;Z$1),MATCH($B80&amp;$C80&amp;$D80,'FY22 QoS'!CC:CC,0),1),"")</f>
        <v/>
      </c>
      <c r="AB80" s="178" t="str">
        <f ca="1">IFERROR(INDEX(INDIRECT("'FY22 QoS'!"&amp;AB$1&amp;":"&amp;AB$1),MATCH($B80&amp;$C80&amp;$D80,'FY22 QoS'!BU:BU,0),1),"")</f>
        <v/>
      </c>
      <c r="AC80" s="178" t="str">
        <f ca="1">IFERROR(INDEX(INDIRECT("'FY22 QoS'!"&amp;AC$1&amp;":"&amp;AC$1),MATCH($B80&amp;$C80&amp;$D80,'FY22 QoS'!BV:BV,0),1),"")</f>
        <v/>
      </c>
      <c r="AD80" s="178" t="str">
        <f ca="1">IFERROR(INDEX(INDIRECT("'FY22 QoS'!"&amp;AD$1&amp;":"&amp;AD$1),MATCH($B80&amp;$C80&amp;$D80,'FY22 QoS'!BW:BW,0),1),"")</f>
        <v/>
      </c>
      <c r="AE80" s="178" t="str">
        <f ca="1">IFERROR(INDEX(INDIRECT("'FY22 QoS'!"&amp;AE$1&amp;":"&amp;AE$1),MATCH($B80&amp;$C80&amp;$D80,'FY22 QoS'!BX:BX,0),1),"")</f>
        <v/>
      </c>
      <c r="AF80" s="178" t="str">
        <f ca="1">IFERROR(INDEX(INDIRECT("'FY22 QoS'!"&amp;AF$1&amp;":"&amp;AF$1),MATCH($B80&amp;$C80&amp;$D80,'FY22 QoS'!BY:BY,0),1),"")</f>
        <v/>
      </c>
      <c r="AG80" s="178" t="str">
        <f ca="1">IFERROR(INDEX(INDIRECT("'FY22 QoS'!"&amp;AG$1&amp;":"&amp;AG$1),MATCH($B80&amp;$C80&amp;$D80,'FY22 QoS'!BZ:BZ,0),1),"")</f>
        <v/>
      </c>
      <c r="AH80" s="178" t="str">
        <f ca="1">IFERROR(INDEX(INDIRECT("'FY22 QoS'!"&amp;AH$1&amp;":"&amp;AH$1),MATCH($B80&amp;$C80&amp;$D80,'FY22 QoS'!CA:CA,0),1),"")</f>
        <v/>
      </c>
      <c r="AI80" s="178" t="str">
        <f ca="1">IFERROR(INDEX(INDIRECT("'FY22 QoS'!"&amp;AI$1&amp;":"&amp;AI$1),MATCH($B80&amp;$C80&amp;$D80,'FY22 QoS'!CB:CB,0),1),"")</f>
        <v/>
      </c>
      <c r="AJ80" s="178" t="str">
        <f ca="1">IFERROR(INDEX(INDIRECT("'FY22 QoS'!"&amp;AJ$1&amp;":"&amp;AJ$1),MATCH($B80&amp;$C80&amp;$D80,'FY22 QoS'!CC:CC,0),1),"")</f>
        <v/>
      </c>
      <c r="AL80" s="186" t="str">
        <f ca="1">IFERROR(INDEX(INDIRECT("'FY22 QoS'!"&amp;AL$1&amp;":"&amp;AL$1),MATCH($B80&amp;$C80&amp;$D80,'FY22 QoS'!BU:BU,0),1),"")</f>
        <v/>
      </c>
      <c r="AM80" s="186" t="str">
        <f ca="1">IFERROR(INDEX(INDIRECT("'FY22 QoS'!"&amp;AM$1&amp;":"&amp;AM$1),MATCH($B80&amp;$C80&amp;$D80,'FY22 QoS'!BV:BV,0),1),"")</f>
        <v/>
      </c>
      <c r="AN80" s="186" t="str">
        <f ca="1">IFERROR(INDEX(INDIRECT("'FY22 QoS'!"&amp;AN$1&amp;":"&amp;AN$1),MATCH($B80&amp;$C80&amp;$D80,'FY22 QoS'!BW:BW,0),1),"")</f>
        <v/>
      </c>
      <c r="AO80" s="186" t="str">
        <f ca="1">IFERROR(INDEX(INDIRECT("'FY22 QoS'!"&amp;AO$1&amp;":"&amp;AO$1),MATCH($B80&amp;$C80&amp;$D80,'FY22 QoS'!BX:BX,0),1),"")</f>
        <v/>
      </c>
      <c r="AP80" s="186" t="str">
        <f ca="1">IFERROR(INDEX(INDIRECT("'FY22 QoS'!"&amp;AP$1&amp;":"&amp;AP$1),MATCH($B80&amp;$C80&amp;$D80,'FY22 QoS'!BY:BY,0),1),"")</f>
        <v/>
      </c>
      <c r="AQ80" s="186" t="str">
        <f ca="1">IFERROR(INDEX(INDIRECT("'FY22 QoS'!"&amp;AQ$1&amp;":"&amp;AQ$1),MATCH($B80&amp;$C80&amp;$D80,'FY22 QoS'!BZ:BZ,0),1),"")</f>
        <v/>
      </c>
      <c r="AR80" s="186" t="str">
        <f ca="1">IFERROR(INDEX(INDIRECT("'FY22 QoS'!"&amp;AR$1&amp;":"&amp;AR$1),MATCH($B80&amp;$C80&amp;$D80,'FY22 QoS'!CA:CA,0),1),"")</f>
        <v/>
      </c>
      <c r="AS80" s="186" t="str">
        <f ca="1">IFERROR(INDEX(INDIRECT("'FY22 QoS'!"&amp;AS$1&amp;":"&amp;AS$1),MATCH($B80&amp;$C80&amp;$D80,'FY22 QoS'!CB:CB,0),1),"")</f>
        <v/>
      </c>
      <c r="AT80" s="186" t="str">
        <f ca="1">IFERROR(INDEX(INDIRECT("'FY22 QoS'!"&amp;AT$1&amp;":"&amp;AT$1),MATCH($B80&amp;$C80&amp;$D80,'FY22 QoS'!CC:CC,0),1),"")</f>
        <v/>
      </c>
    </row>
    <row r="81" spans="2:46" s="167" customFormat="1" x14ac:dyDescent="0.25">
      <c r="B81" s="182"/>
      <c r="C81" s="182"/>
      <c r="D81" s="182"/>
      <c r="E81" s="182"/>
      <c r="F81" s="182"/>
      <c r="G81" s="182"/>
      <c r="H81" s="184"/>
      <c r="I81" s="184"/>
      <c r="J81" s="184"/>
      <c r="K81" s="184"/>
      <c r="L81" s="184"/>
      <c r="M81" s="184"/>
      <c r="N81" s="184"/>
      <c r="O81" s="184"/>
      <c r="P81" s="184"/>
      <c r="R81" s="183"/>
      <c r="S81" s="183"/>
      <c r="T81" s="183"/>
      <c r="U81" s="183"/>
      <c r="V81" s="183"/>
      <c r="W81" s="183"/>
      <c r="X81" s="183"/>
      <c r="Y81" s="183"/>
      <c r="Z81" s="183"/>
      <c r="AB81" s="183"/>
      <c r="AC81" s="183"/>
      <c r="AD81" s="183"/>
      <c r="AE81" s="183"/>
      <c r="AF81" s="183"/>
      <c r="AG81" s="183"/>
      <c r="AH81" s="183"/>
      <c r="AI81" s="183"/>
      <c r="AJ81" s="183"/>
      <c r="AL81" s="187"/>
      <c r="AM81" s="187"/>
      <c r="AN81" s="187"/>
      <c r="AO81" s="187"/>
      <c r="AP81" s="187"/>
      <c r="AQ81" s="187"/>
      <c r="AR81" s="187"/>
      <c r="AS81" s="187"/>
      <c r="AT81" s="187"/>
    </row>
    <row r="82" spans="2:46" s="167" customFormat="1" x14ac:dyDescent="0.25">
      <c r="B82" s="176"/>
      <c r="C82" s="176"/>
      <c r="D82" s="176"/>
      <c r="E82" s="176"/>
      <c r="F82" s="176"/>
      <c r="G82" s="176"/>
      <c r="H82" s="185"/>
      <c r="I82" s="185"/>
      <c r="J82" s="185"/>
      <c r="K82" s="185"/>
      <c r="L82" s="185"/>
      <c r="M82" s="185"/>
      <c r="N82" s="185"/>
      <c r="O82" s="185"/>
      <c r="P82" s="185"/>
      <c r="R82" s="177"/>
      <c r="S82" s="177"/>
      <c r="T82" s="177"/>
      <c r="U82" s="177"/>
      <c r="V82" s="177"/>
      <c r="W82" s="177"/>
      <c r="X82" s="177"/>
      <c r="Y82" s="177"/>
      <c r="Z82" s="177"/>
      <c r="AB82" s="177"/>
      <c r="AC82" s="177"/>
      <c r="AD82" s="177"/>
      <c r="AE82" s="177"/>
      <c r="AF82" s="177"/>
      <c r="AG82" s="177"/>
      <c r="AH82" s="177"/>
      <c r="AI82" s="177"/>
      <c r="AJ82" s="177"/>
      <c r="AL82" s="223"/>
      <c r="AM82" s="223"/>
      <c r="AN82" s="223"/>
      <c r="AO82" s="223"/>
      <c r="AP82" s="223"/>
      <c r="AQ82" s="223"/>
      <c r="AR82" s="223"/>
      <c r="AS82" s="223"/>
      <c r="AT82" s="223"/>
    </row>
    <row r="83" spans="2:46" x14ac:dyDescent="0.25">
      <c r="AL83" s="188"/>
      <c r="AM83" s="188"/>
      <c r="AN83" s="188"/>
      <c r="AO83" s="188"/>
      <c r="AP83" s="188"/>
      <c r="AQ83" s="188"/>
      <c r="AR83" s="188"/>
      <c r="AS83" s="188"/>
      <c r="AT83" s="188"/>
    </row>
    <row r="84" spans="2:46" x14ac:dyDescent="0.25">
      <c r="AL84" s="188"/>
      <c r="AM84" s="188"/>
      <c r="AN84" s="188"/>
      <c r="AO84" s="188"/>
      <c r="AP84" s="188"/>
      <c r="AQ84" s="188"/>
      <c r="AR84" s="188"/>
      <c r="AS84" s="188"/>
      <c r="AT84" s="188"/>
    </row>
    <row r="85" spans="2:46" x14ac:dyDescent="0.25">
      <c r="AL85" s="188"/>
      <c r="AM85" s="188"/>
      <c r="AN85" s="188"/>
      <c r="AO85" s="188"/>
      <c r="AP85" s="188"/>
      <c r="AQ85" s="188"/>
      <c r="AR85" s="188"/>
      <c r="AS85" s="188"/>
      <c r="AT85" s="188"/>
    </row>
    <row r="86" spans="2:46" x14ac:dyDescent="0.25">
      <c r="AL86" s="188"/>
      <c r="AM86" s="188"/>
      <c r="AN86" s="188"/>
      <c r="AO86" s="188"/>
      <c r="AP86" s="188"/>
      <c r="AQ86" s="188"/>
      <c r="AR86" s="188"/>
      <c r="AS86" s="188"/>
      <c r="AT86" s="18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5F9E0-BB96-44F7-8811-7382327676E7}">
  <dimension ref="A1:BH96"/>
  <sheetViews>
    <sheetView showGridLines="0" topLeftCell="A2" zoomScaleNormal="100" workbookViewId="0">
      <selection activeCell="H37" sqref="H37:H38"/>
    </sheetView>
  </sheetViews>
  <sheetFormatPr defaultColWidth="8.85546875" defaultRowHeight="15" outlineLevelRow="1" outlineLevelCol="1" x14ac:dyDescent="0.25"/>
  <cols>
    <col min="1" max="1" width="9.140625" style="167"/>
    <col min="2" max="2" width="33.140625" customWidth="1"/>
    <col min="3" max="4" width="5.7109375" hidden="1" customWidth="1" outlineLevel="1"/>
    <col min="5" max="7" width="17.7109375" hidden="1" customWidth="1" outlineLevel="1"/>
    <col min="8" max="8" width="17.7109375" customWidth="1" collapsed="1"/>
    <col min="9" max="16" width="17.7109375" customWidth="1"/>
    <col min="17" max="17" width="9.140625" style="167"/>
    <col min="18" max="26" width="12" customWidth="1"/>
    <col min="27" max="27" width="9.140625" style="167"/>
    <col min="28" max="36" width="12" customWidth="1"/>
    <col min="37" max="37" width="9.140625" style="167"/>
    <col min="38" max="46" width="12" customWidth="1"/>
    <col min="47" max="48" width="9.140625" style="167"/>
    <col min="50" max="50" width="19.42578125" hidden="1" customWidth="1" outlineLevel="1"/>
    <col min="51" max="59" width="11" hidden="1" customWidth="1" outlineLevel="1"/>
    <col min="60" max="60" width="8.85546875" collapsed="1"/>
  </cols>
  <sheetData>
    <row r="1" spans="2:59" hidden="1" outlineLevel="1" x14ac:dyDescent="0.25">
      <c r="R1" t="s">
        <v>319</v>
      </c>
      <c r="S1" t="s">
        <v>320</v>
      </c>
      <c r="T1" t="s">
        <v>321</v>
      </c>
      <c r="U1" t="s">
        <v>322</v>
      </c>
      <c r="V1" t="s">
        <v>323</v>
      </c>
      <c r="W1" t="s">
        <v>324</v>
      </c>
      <c r="X1" t="s">
        <v>325</v>
      </c>
      <c r="Y1" t="s">
        <v>326</v>
      </c>
      <c r="Z1" t="s">
        <v>327</v>
      </c>
      <c r="AB1" t="s">
        <v>310</v>
      </c>
      <c r="AC1" t="s">
        <v>311</v>
      </c>
      <c r="AD1" t="s">
        <v>312</v>
      </c>
      <c r="AE1" t="s">
        <v>313</v>
      </c>
      <c r="AF1" t="s">
        <v>314</v>
      </c>
      <c r="AG1" t="s">
        <v>315</v>
      </c>
      <c r="AH1" t="s">
        <v>316</v>
      </c>
      <c r="AI1" t="s">
        <v>317</v>
      </c>
      <c r="AJ1" t="s">
        <v>318</v>
      </c>
      <c r="AL1" t="s">
        <v>328</v>
      </c>
      <c r="AM1" t="s">
        <v>329</v>
      </c>
      <c r="AN1" t="s">
        <v>330</v>
      </c>
      <c r="AO1" t="s">
        <v>331</v>
      </c>
      <c r="AP1" t="s">
        <v>332</v>
      </c>
      <c r="AQ1" t="s">
        <v>333</v>
      </c>
      <c r="AR1" t="s">
        <v>334</v>
      </c>
      <c r="AS1" t="s">
        <v>335</v>
      </c>
      <c r="AT1" t="s">
        <v>336</v>
      </c>
    </row>
    <row r="2" spans="2:59" collapsed="1" x14ac:dyDescent="0.25"/>
    <row r="3" spans="2:59" x14ac:dyDescent="0.25">
      <c r="B3" s="9" t="s">
        <v>36</v>
      </c>
      <c r="C3" s="9"/>
      <c r="D3" s="9"/>
      <c r="E3" s="9"/>
      <c r="F3" s="9"/>
      <c r="G3" s="9"/>
      <c r="H3" s="9"/>
      <c r="I3" s="9"/>
      <c r="J3" s="9"/>
      <c r="K3" s="9"/>
      <c r="L3" s="9"/>
      <c r="M3" s="9"/>
      <c r="N3" s="9"/>
      <c r="O3" s="9"/>
      <c r="P3" s="9"/>
      <c r="R3" s="9" t="s">
        <v>230</v>
      </c>
      <c r="S3" s="9"/>
      <c r="T3" s="9"/>
      <c r="U3" s="9"/>
      <c r="V3" s="9"/>
      <c r="W3" s="9"/>
      <c r="X3" s="9"/>
      <c r="Y3" s="9"/>
      <c r="Z3" s="9"/>
      <c r="AB3" s="9" t="s">
        <v>46</v>
      </c>
      <c r="AC3" s="9"/>
      <c r="AD3" s="9"/>
      <c r="AE3" s="9"/>
      <c r="AF3" s="9"/>
      <c r="AG3" s="9"/>
      <c r="AH3" s="9"/>
      <c r="AI3" s="9"/>
      <c r="AJ3" s="9"/>
      <c r="AL3" s="9" t="s">
        <v>53</v>
      </c>
      <c r="AM3" s="9"/>
      <c r="AN3" s="9"/>
      <c r="AO3" s="9"/>
      <c r="AP3" s="9"/>
      <c r="AQ3" s="9"/>
      <c r="AR3" s="9"/>
      <c r="AS3" s="9"/>
      <c r="AT3" s="9"/>
    </row>
    <row r="5" spans="2:59" s="167" customFormat="1" x14ac:dyDescent="0.25">
      <c r="E5" s="179">
        <v>44228</v>
      </c>
      <c r="F5" s="179">
        <v>44256</v>
      </c>
      <c r="G5" s="179">
        <v>44287</v>
      </c>
      <c r="H5" s="180">
        <v>44317</v>
      </c>
      <c r="I5" s="180">
        <v>44348</v>
      </c>
      <c r="J5" s="180">
        <v>44378</v>
      </c>
      <c r="K5" s="179">
        <v>44409</v>
      </c>
      <c r="L5" s="179">
        <v>44440</v>
      </c>
      <c r="M5" s="179">
        <v>44470</v>
      </c>
      <c r="N5" s="180">
        <v>44501</v>
      </c>
      <c r="O5" s="180">
        <v>44531</v>
      </c>
      <c r="P5" s="180">
        <v>44562</v>
      </c>
      <c r="R5" s="180">
        <v>44317</v>
      </c>
      <c r="S5" s="180">
        <v>44348</v>
      </c>
      <c r="T5" s="180">
        <v>44378</v>
      </c>
      <c r="U5" s="179">
        <v>44409</v>
      </c>
      <c r="V5" s="179">
        <v>44440</v>
      </c>
      <c r="W5" s="179">
        <v>44470</v>
      </c>
      <c r="X5" s="180">
        <v>44501</v>
      </c>
      <c r="Y5" s="180">
        <v>44531</v>
      </c>
      <c r="Z5" s="180">
        <v>44562</v>
      </c>
      <c r="AB5" s="180">
        <v>44317</v>
      </c>
      <c r="AC5" s="180">
        <v>44348</v>
      </c>
      <c r="AD5" s="180">
        <v>44378</v>
      </c>
      <c r="AE5" s="179">
        <v>44409</v>
      </c>
      <c r="AF5" s="179">
        <v>44440</v>
      </c>
      <c r="AG5" s="179">
        <v>44470</v>
      </c>
      <c r="AH5" s="180">
        <v>44501</v>
      </c>
      <c r="AI5" s="180">
        <v>44531</v>
      </c>
      <c r="AJ5" s="180">
        <v>44562</v>
      </c>
      <c r="AL5" s="180">
        <v>44317</v>
      </c>
      <c r="AM5" s="180">
        <v>44348</v>
      </c>
      <c r="AN5" s="180">
        <v>44378</v>
      </c>
      <c r="AO5" s="179">
        <v>44409</v>
      </c>
      <c r="AP5" s="179">
        <v>44440</v>
      </c>
      <c r="AQ5" s="179">
        <v>44470</v>
      </c>
      <c r="AR5" s="180">
        <v>44501</v>
      </c>
      <c r="AS5" s="180">
        <v>44531</v>
      </c>
      <c r="AT5" s="180">
        <v>44562</v>
      </c>
      <c r="AY5" s="180">
        <v>44317</v>
      </c>
      <c r="AZ5" s="180">
        <v>44348</v>
      </c>
      <c r="BA5" s="180">
        <v>44378</v>
      </c>
      <c r="BB5" s="179">
        <v>44409</v>
      </c>
      <c r="BC5" s="179">
        <v>44440</v>
      </c>
      <c r="BD5" s="179">
        <v>44470</v>
      </c>
      <c r="BE5" s="180">
        <v>44501</v>
      </c>
      <c r="BF5" s="180">
        <v>44531</v>
      </c>
      <c r="BG5" s="180">
        <v>44562</v>
      </c>
    </row>
    <row r="6" spans="2:59" s="167" customFormat="1" x14ac:dyDescent="0.25">
      <c r="B6" s="182"/>
      <c r="C6" s="182"/>
      <c r="D6" s="182"/>
      <c r="E6" s="182"/>
      <c r="F6" s="182"/>
      <c r="G6" s="182"/>
      <c r="H6" s="182"/>
      <c r="I6" s="182"/>
      <c r="J6" s="182"/>
      <c r="K6" s="182"/>
      <c r="L6" s="182"/>
      <c r="M6" s="182"/>
      <c r="N6" s="182"/>
      <c r="O6" s="182"/>
      <c r="P6" s="182"/>
      <c r="R6" s="183"/>
      <c r="S6" s="183"/>
      <c r="T6" s="183"/>
      <c r="U6" s="183"/>
      <c r="V6" s="183"/>
      <c r="W6" s="183"/>
      <c r="X6" s="183"/>
      <c r="Y6" s="183"/>
      <c r="Z6" s="183"/>
      <c r="AB6" s="183"/>
      <c r="AC6" s="183"/>
      <c r="AD6" s="183"/>
      <c r="AE6" s="183"/>
      <c r="AF6" s="183"/>
      <c r="AG6" s="183"/>
      <c r="AH6" s="183"/>
      <c r="AI6" s="183"/>
      <c r="AJ6" s="183"/>
      <c r="AL6" s="183"/>
      <c r="AM6" s="183"/>
      <c r="AN6" s="183"/>
      <c r="AO6" s="183"/>
      <c r="AP6" s="183"/>
      <c r="AQ6" s="183"/>
      <c r="AR6" s="183"/>
      <c r="AS6" s="183"/>
      <c r="AT6" s="183"/>
      <c r="AY6" s="178"/>
      <c r="AZ6" s="178"/>
      <c r="BA6" s="178"/>
      <c r="BB6" s="178"/>
      <c r="BC6" s="178"/>
      <c r="BD6" s="178"/>
      <c r="BE6" s="178"/>
      <c r="BF6" s="178"/>
      <c r="BG6" s="178"/>
    </row>
    <row r="7" spans="2:59" s="167" customFormat="1" x14ac:dyDescent="0.25">
      <c r="B7" s="167" t="s">
        <v>33</v>
      </c>
      <c r="C7" s="167">
        <v>1</v>
      </c>
      <c r="D7" s="167" t="str">
        <f>$B$3</f>
        <v>Commercial</v>
      </c>
      <c r="E7" s="167" t="str">
        <f>IFERROR(INDEX('FY22 QoS'!$BB:$BB,MATCH($B7&amp;$C7&amp;$D7,'FY22 QoS'!BR:BR,0),1),"")</f>
        <v>Lizzie O'Keefe</v>
      </c>
      <c r="F7" s="167" t="str">
        <f>IFERROR(INDEX('FY22 QoS'!$BB:$BB,MATCH($B7&amp;$C7&amp;$D7,'FY22 QoS'!BS:BS,0),1),"")</f>
        <v>Mazzie Anouna</v>
      </c>
      <c r="G7" s="167" t="str">
        <f>IFERROR(INDEX('FY22 QoS'!$BB:$BB,MATCH($B7&amp;$C7&amp;$D7,'FY22 QoS'!BT:BT,0),1),"")</f>
        <v>Mazzie Anouna</v>
      </c>
      <c r="H7" s="167" t="str">
        <f>IFERROR(INDEX('FY22 QoS'!$BB:$BB,MATCH($B7&amp;$C7&amp;$D7,'FY22 QoS'!BU:BU,0),1),"")</f>
        <v>Future Hire</v>
      </c>
      <c r="I7" s="181" t="str">
        <f>IFERROR(INDEX('FY22 QoS'!$BB:$BB,MATCH($B7&amp;$C7&amp;$D7,'FY22 QoS'!BV:BV,0),1),"")</f>
        <v>Future Hire</v>
      </c>
      <c r="J7" s="181" t="str">
        <f>IFERROR(INDEX('FY22 QoS'!$BB:$BB,MATCH($B7&amp;$C7&amp;$D7,'FY22 QoS'!BW:BW,0),1),"")</f>
        <v>Future Hire</v>
      </c>
      <c r="K7" s="181" t="str">
        <f>IFERROR(INDEX('FY22 QoS'!$BB:$BB,MATCH($B7&amp;$C7&amp;$D7,'FY22 QoS'!BX:BX,0),1),"")</f>
        <v>Future Hire</v>
      </c>
      <c r="L7" s="181" t="str">
        <f>IFERROR(INDEX('FY22 QoS'!$BB:$BB,MATCH($B7&amp;$C7&amp;$D7,'FY22 QoS'!BY:BY,0),1),"")</f>
        <v>Future Hire</v>
      </c>
      <c r="M7" s="181" t="str">
        <f>IFERROR(INDEX('FY22 QoS'!$BB:$BB,MATCH($B7&amp;$C7&amp;$D7,'FY22 QoS'!BZ:BZ,0),1),"")</f>
        <v>Future Hire</v>
      </c>
      <c r="N7" s="181" t="str">
        <f>IFERROR(INDEX('FY22 QoS'!$BB:$BB,MATCH($B7&amp;$C7&amp;$D7,'FY22 QoS'!CA:CA,0),1),"")</f>
        <v>Future Hire</v>
      </c>
      <c r="O7" s="181" t="str">
        <f>IFERROR(INDEX('FY22 QoS'!$BB:$BB,MATCH($B7&amp;$C7&amp;$D7,'FY22 QoS'!CB:CB,0),1),"")</f>
        <v>Future Hire</v>
      </c>
      <c r="P7" s="181" t="str">
        <f>IFERROR(INDEX('FY22 QoS'!$BB:$BB,MATCH($B7&amp;$C7&amp;$D7,'FY22 QoS'!CC:CC,0),1),"")</f>
        <v>Future Hire</v>
      </c>
      <c r="R7" s="178">
        <f ca="1">IFERROR(INDEX(INDIRECT("'FY22 QoS'!"&amp;R$1&amp;":"&amp;R$1),MATCH($B7&amp;$C7&amp;$D7,'FY22 QoS'!BU:BU,0),1),"")</f>
        <v>1</v>
      </c>
      <c r="S7" s="178">
        <f ca="1">IFERROR(INDEX(INDIRECT("'FY22 QoS'!"&amp;S$1&amp;":"&amp;S$1),MATCH($B7&amp;$C7&amp;$D7,'FY22 QoS'!BV:BV,0),1),"")</f>
        <v>1</v>
      </c>
      <c r="T7" s="178">
        <f ca="1">IFERROR(INDEX(INDIRECT("'FY22 QoS'!"&amp;T$1&amp;":"&amp;T$1),MATCH($B7&amp;$C7&amp;$D7,'FY22 QoS'!BW:BW,0),1),"")</f>
        <v>1</v>
      </c>
      <c r="U7" s="178">
        <f ca="1">IFERROR(INDEX(INDIRECT("'FY22 QoS'!"&amp;U$1&amp;":"&amp;U$1),MATCH($B7&amp;$C7&amp;$D7,'FY22 QoS'!BX:BX,0),1),"")</f>
        <v>1</v>
      </c>
      <c r="V7" s="178">
        <f ca="1">IFERROR(INDEX(INDIRECT("'FY22 QoS'!"&amp;V$1&amp;":"&amp;V$1),MATCH($B7&amp;$C7&amp;$D7,'FY22 QoS'!BY:BY,0),1),"")</f>
        <v>1</v>
      </c>
      <c r="W7" s="178">
        <f ca="1">IFERROR(INDEX(INDIRECT("'FY22 QoS'!"&amp;W$1&amp;":"&amp;W$1),MATCH($B7&amp;$C7&amp;$D7,'FY22 QoS'!BZ:BZ,0),1),"")</f>
        <v>1</v>
      </c>
      <c r="X7" s="178">
        <f ca="1">IFERROR(INDEX(INDIRECT("'FY22 QoS'!"&amp;X$1&amp;":"&amp;X$1),MATCH($B7&amp;$C7&amp;$D7,'FY22 QoS'!CA:CA,0),1),"")</f>
        <v>1</v>
      </c>
      <c r="Y7" s="178">
        <f ca="1">IFERROR(INDEX(INDIRECT("'FY22 QoS'!"&amp;Y$1&amp;":"&amp;Y$1),MATCH($B7&amp;$C7&amp;$D7,'FY22 QoS'!CB:CB,0),1),"")</f>
        <v>1</v>
      </c>
      <c r="Z7" s="178">
        <f ca="1">IFERROR(INDEX(INDIRECT("'FY22 QoS'!"&amp;Z$1&amp;":"&amp;Z$1),MATCH($B7&amp;$C7&amp;$D7,'FY22 QoS'!CC:CC,0),1),"")</f>
        <v>1</v>
      </c>
      <c r="AB7" s="178">
        <f ca="1">IFERROR(INDEX(INDIRECT("'FY22 QoS'!"&amp;AB$1&amp;":"&amp;AB$1),MATCH($B7&amp;$C7&amp;$D7,'FY22 QoS'!BU:BU,0),1),"")</f>
        <v>0</v>
      </c>
      <c r="AC7" s="178">
        <f ca="1">IFERROR(INDEX(INDIRECT("'FY22 QoS'!"&amp;AC$1&amp;":"&amp;AC$1),MATCH($B7&amp;$C7&amp;$D7,'FY22 QoS'!BV:BV,0),1),"")</f>
        <v>0</v>
      </c>
      <c r="AD7" s="178">
        <f ca="1">IFERROR(INDEX(INDIRECT("'FY22 QoS'!"&amp;AD$1&amp;":"&amp;AD$1),MATCH($B7&amp;$C7&amp;$D7,'FY22 QoS'!BW:BW,0),1),"")</f>
        <v>0.25</v>
      </c>
      <c r="AE7" s="178">
        <f ca="1">IFERROR(INDEX(INDIRECT("'FY22 QoS'!"&amp;AE$1&amp;":"&amp;AE$1),MATCH($B7&amp;$C7&amp;$D7,'FY22 QoS'!BX:BX,0),1),"")</f>
        <v>0.5</v>
      </c>
      <c r="AF7" s="178">
        <f ca="1">IFERROR(INDEX(INDIRECT("'FY22 QoS'!"&amp;AF$1&amp;":"&amp;AF$1),MATCH($B7&amp;$C7&amp;$D7,'FY22 QoS'!BY:BY,0),1),"")</f>
        <v>0.65</v>
      </c>
      <c r="AG7" s="178">
        <f ca="1">IFERROR(INDEX(INDIRECT("'FY22 QoS'!"&amp;AG$1&amp;":"&amp;AG$1),MATCH($B7&amp;$C7&amp;$D7,'FY22 QoS'!BZ:BZ,0),1),"")</f>
        <v>0.85</v>
      </c>
      <c r="AH7" s="178">
        <f ca="1">IFERROR(INDEX(INDIRECT("'FY22 QoS'!"&amp;AH$1&amp;":"&amp;AH$1),MATCH($B7&amp;$C7&amp;$D7,'FY22 QoS'!CA:CA,0),1),"")</f>
        <v>1</v>
      </c>
      <c r="AI7" s="178">
        <f ca="1">IFERROR(INDEX(INDIRECT("'FY22 QoS'!"&amp;AI$1&amp;":"&amp;AI$1),MATCH($B7&amp;$C7&amp;$D7,'FY22 QoS'!CB:CB,0),1),"")</f>
        <v>1</v>
      </c>
      <c r="AJ7" s="178">
        <f ca="1">IFERROR(INDEX(INDIRECT("'FY22 QoS'!"&amp;AJ$1&amp;":"&amp;AJ$1),MATCH($B7&amp;$C7&amp;$D7,'FY22 QoS'!CC:CC,0),1),"")</f>
        <v>1</v>
      </c>
      <c r="AL7" s="186">
        <f ca="1">IFERROR(INDEX(INDIRECT("'FY22 QoS'!"&amp;AL$1&amp;":"&amp;AL$1),MATCH($B7&amp;$C7&amp;$D7,'FY22 QoS'!BU:BU,0),1),"")</f>
        <v>0</v>
      </c>
      <c r="AM7" s="186">
        <f ca="1">IFERROR(INDEX(INDIRECT("'FY22 QoS'!"&amp;AM$1&amp;":"&amp;AM$1),MATCH($B7&amp;$C7&amp;$D7,'FY22 QoS'!BV:BV,0),1),"")</f>
        <v>0</v>
      </c>
      <c r="AN7" s="186">
        <f ca="1">IFERROR(INDEX(INDIRECT("'FY22 QoS'!"&amp;AN$1&amp;":"&amp;AN$1),MATCH($B7&amp;$C7&amp;$D7,'FY22 QoS'!BW:BW,0),1),"")</f>
        <v>15625</v>
      </c>
      <c r="AO7" s="186">
        <f ca="1">IFERROR(INDEX(INDIRECT("'FY22 QoS'!"&amp;AO$1&amp;":"&amp;AO$1),MATCH($B7&amp;$C7&amp;$D7,'FY22 QoS'!BX:BX,0),1),"")</f>
        <v>31250</v>
      </c>
      <c r="AP7" s="186">
        <f ca="1">IFERROR(INDEX(INDIRECT("'FY22 QoS'!"&amp;AP$1&amp;":"&amp;AP$1),MATCH($B7&amp;$C7&amp;$D7,'FY22 QoS'!BY:BY,0),1),"")</f>
        <v>40625</v>
      </c>
      <c r="AQ7" s="186">
        <f ca="1">IFERROR(INDEX(INDIRECT("'FY22 QoS'!"&amp;AQ$1&amp;":"&amp;AQ$1),MATCH($B7&amp;$C7&amp;$D7,'FY22 QoS'!BZ:BZ,0),1),"")</f>
        <v>53125</v>
      </c>
      <c r="AR7" s="186">
        <f ca="1">IFERROR(INDEX(INDIRECT("'FY22 QoS'!"&amp;AR$1&amp;":"&amp;AR$1),MATCH($B7&amp;$C7&amp;$D7,'FY22 QoS'!CA:CA,0),1),"")</f>
        <v>62500</v>
      </c>
      <c r="AS7" s="186">
        <f ca="1">IFERROR(INDEX(INDIRECT("'FY22 QoS'!"&amp;AS$1&amp;":"&amp;AS$1),MATCH($B7&amp;$C7&amp;$D7,'FY22 QoS'!CB:CB,0),1),"")</f>
        <v>62500</v>
      </c>
      <c r="AT7" s="186">
        <f ca="1">IFERROR(INDEX(INDIRECT("'FY22 QoS'!"&amp;AT$1&amp;":"&amp;AT$1),MATCH($B7&amp;$C7&amp;$D7,'FY22 QoS'!CC:CC,0),1),"")</f>
        <v>62500</v>
      </c>
      <c r="AX7" s="167" t="s">
        <v>178</v>
      </c>
      <c r="AY7" s="178">
        <f t="shared" ref="AY7:AY27" ca="1" si="0">SUMIF(H:H,$AX7,R:R)</f>
        <v>1</v>
      </c>
      <c r="AZ7" s="178">
        <f t="shared" ref="AZ7:AZ27" ca="1" si="1">SUMIF(I:I,$AX7,S:S)</f>
        <v>1</v>
      </c>
      <c r="BA7" s="178">
        <f t="shared" ref="BA7:BA27" ca="1" si="2">SUMIF(J:J,$AX7,T:T)</f>
        <v>1</v>
      </c>
      <c r="BB7" s="178">
        <f t="shared" ref="BB7:BB27" ca="1" si="3">SUMIF(K:K,$AX7,U:U)</f>
        <v>1</v>
      </c>
      <c r="BC7" s="178">
        <f t="shared" ref="BC7:BC27" ca="1" si="4">SUMIF(L:L,$AX7,V:V)</f>
        <v>1</v>
      </c>
      <c r="BD7" s="178">
        <f t="shared" ref="BD7:BD27" ca="1" si="5">SUMIF(M:M,$AX7,W:W)</f>
        <v>1</v>
      </c>
      <c r="BE7" s="178">
        <f t="shared" ref="BE7:BE27" ca="1" si="6">SUMIF(N:N,$AX7,X:X)</f>
        <v>1</v>
      </c>
      <c r="BF7" s="178">
        <f t="shared" ref="BF7:BF27" ca="1" si="7">SUMIF(O:O,$AX7,Y:Y)</f>
        <v>1</v>
      </c>
      <c r="BG7" s="178">
        <f t="shared" ref="BG7:BG27" ca="1" si="8">SUMIF(P:P,$AX7,Z:Z)</f>
        <v>1</v>
      </c>
    </row>
    <row r="8" spans="2:59" s="167" customFormat="1" x14ac:dyDescent="0.25">
      <c r="B8" s="167" t="s">
        <v>33</v>
      </c>
      <c r="C8" s="167">
        <v>2</v>
      </c>
      <c r="D8" s="167" t="str">
        <f t="shared" ref="D8:D20" si="9">$B$3</f>
        <v>Commercial</v>
      </c>
      <c r="E8" s="167" t="str">
        <f>IFERROR(INDEX('FY22 QoS'!$BB:$BB,MATCH($B8&amp;$C8&amp;$D8,'FY22 QoS'!BR:BR,0),1),"")</f>
        <v>Jay Ravani</v>
      </c>
      <c r="F8" s="167" t="str">
        <f>IFERROR(INDEX('FY22 QoS'!$BB:$BB,MATCH($B8&amp;$C8&amp;$D8,'FY22 QoS'!BS:BS,0),1),"")</f>
        <v>Lizzie O'Keefe</v>
      </c>
      <c r="G8" s="167" t="str">
        <f>IFERROR(INDEX('FY22 QoS'!$BB:$BB,MATCH($B8&amp;$C8&amp;$D8,'FY22 QoS'!BT:BT,0),1),"")</f>
        <v>Lizzie O'Keefe</v>
      </c>
      <c r="H8" s="167" t="str">
        <f>IFERROR(INDEX('FY22 QoS'!$BB:$BB,MATCH($B8&amp;$C8&amp;$D8,'FY22 QoS'!BU:BU,0),1),"")</f>
        <v>Ian Grady</v>
      </c>
      <c r="I8" s="181" t="str">
        <f>IFERROR(INDEX('FY22 QoS'!$BB:$BB,MATCH($B8&amp;$C8&amp;$D8,'FY22 QoS'!BV:BV,0),1),"")</f>
        <v>Ian Grady</v>
      </c>
      <c r="J8" s="181" t="str">
        <f>IFERROR(INDEX('FY22 QoS'!$BB:$BB,MATCH($B8&amp;$C8&amp;$D8,'FY22 QoS'!BW:BW,0),1),"")</f>
        <v>Future Hire</v>
      </c>
      <c r="K8" s="181" t="str">
        <f>IFERROR(INDEX('FY22 QoS'!$BB:$BB,MATCH($B8&amp;$C8&amp;$D8,'FY22 QoS'!BX:BX,0),1),"")</f>
        <v>Future Hire</v>
      </c>
      <c r="L8" s="181" t="str">
        <f>IFERROR(INDEX('FY22 QoS'!$BB:$BB,MATCH($B8&amp;$C8&amp;$D8,'FY22 QoS'!BY:BY,0),1),"")</f>
        <v>Future Hire</v>
      </c>
      <c r="M8" s="181" t="str">
        <f>IFERROR(INDEX('FY22 QoS'!$BB:$BB,MATCH($B8&amp;$C8&amp;$D8,'FY22 QoS'!BZ:BZ,0),1),"")</f>
        <v>Future Hire</v>
      </c>
      <c r="N8" s="181" t="str">
        <f>IFERROR(INDEX('FY22 QoS'!$BB:$BB,MATCH($B8&amp;$C8&amp;$D8,'FY22 QoS'!CA:CA,0),1),"")</f>
        <v>Future Hire</v>
      </c>
      <c r="O8" s="181" t="str">
        <f>IFERROR(INDEX('FY22 QoS'!$BB:$BB,MATCH($B8&amp;$C8&amp;$D8,'FY22 QoS'!CB:CB,0),1),"")</f>
        <v>Future Hire</v>
      </c>
      <c r="P8" s="181" t="str">
        <f>IFERROR(INDEX('FY22 QoS'!$BB:$BB,MATCH($B8&amp;$C8&amp;$D8,'FY22 QoS'!CC:CC,0),1),"")</f>
        <v>Future Hire</v>
      </c>
      <c r="R8" s="178">
        <f ca="1">IFERROR(INDEX(INDIRECT("'FY22 QoS'!"&amp;R$1&amp;":"&amp;R$1),MATCH($B8&amp;$C8&amp;$D8,'FY22 QoS'!BU:BU,0),1),"")</f>
        <v>1</v>
      </c>
      <c r="S8" s="178">
        <f ca="1">IFERROR(INDEX(INDIRECT("'FY22 QoS'!"&amp;S$1&amp;":"&amp;S$1),MATCH($B8&amp;$C8&amp;$D8,'FY22 QoS'!BV:BV,0),1),"")</f>
        <v>1</v>
      </c>
      <c r="T8" s="178">
        <f ca="1">IFERROR(INDEX(INDIRECT("'FY22 QoS'!"&amp;T$1&amp;":"&amp;T$1),MATCH($B8&amp;$C8&amp;$D8,'FY22 QoS'!BW:BW,0),1),"")</f>
        <v>1</v>
      </c>
      <c r="U8" s="178">
        <f ca="1">IFERROR(INDEX(INDIRECT("'FY22 QoS'!"&amp;U$1&amp;":"&amp;U$1),MATCH($B8&amp;$C8&amp;$D8,'FY22 QoS'!BX:BX,0),1),"")</f>
        <v>1</v>
      </c>
      <c r="V8" s="178">
        <f ca="1">IFERROR(INDEX(INDIRECT("'FY22 QoS'!"&amp;V$1&amp;":"&amp;V$1),MATCH($B8&amp;$C8&amp;$D8,'FY22 QoS'!BY:BY,0),1),"")</f>
        <v>1</v>
      </c>
      <c r="W8" s="178">
        <f ca="1">IFERROR(INDEX(INDIRECT("'FY22 QoS'!"&amp;W$1&amp;":"&amp;W$1),MATCH($B8&amp;$C8&amp;$D8,'FY22 QoS'!BZ:BZ,0),1),"")</f>
        <v>1</v>
      </c>
      <c r="X8" s="178">
        <f ca="1">IFERROR(INDEX(INDIRECT("'FY22 QoS'!"&amp;X$1&amp;":"&amp;X$1),MATCH($B8&amp;$C8&amp;$D8,'FY22 QoS'!CA:CA,0),1),"")</f>
        <v>1</v>
      </c>
      <c r="Y8" s="178">
        <f ca="1">IFERROR(INDEX(INDIRECT("'FY22 QoS'!"&amp;Y$1&amp;":"&amp;Y$1),MATCH($B8&amp;$C8&amp;$D8,'FY22 QoS'!CB:CB,0),1),"")</f>
        <v>1</v>
      </c>
      <c r="Z8" s="178">
        <f ca="1">IFERROR(INDEX(INDIRECT("'FY22 QoS'!"&amp;Z$1&amp;":"&amp;Z$1),MATCH($B8&amp;$C8&amp;$D8,'FY22 QoS'!CC:CC,0),1),"")</f>
        <v>1</v>
      </c>
      <c r="AB8" s="178">
        <f ca="1">IFERROR(INDEX(INDIRECT("'FY22 QoS'!"&amp;AB$1&amp;":"&amp;AB$1),MATCH($B8&amp;$C8&amp;$D8,'FY22 QoS'!BU:BU,0),1),"")</f>
        <v>1</v>
      </c>
      <c r="AC8" s="178">
        <f ca="1">IFERROR(INDEX(INDIRECT("'FY22 QoS'!"&amp;AC$1&amp;":"&amp;AC$1),MATCH($B8&amp;$C8&amp;$D8,'FY22 QoS'!BV:BV,0),1),"")</f>
        <v>1</v>
      </c>
      <c r="AD8" s="178">
        <f ca="1">IFERROR(INDEX(INDIRECT("'FY22 QoS'!"&amp;AD$1&amp;":"&amp;AD$1),MATCH($B8&amp;$C8&amp;$D8,'FY22 QoS'!BW:BW,0),1),"")</f>
        <v>0</v>
      </c>
      <c r="AE8" s="178">
        <f ca="1">IFERROR(INDEX(INDIRECT("'FY22 QoS'!"&amp;AE$1&amp;":"&amp;AE$1),MATCH($B8&amp;$C8&amp;$D8,'FY22 QoS'!BX:BX,0),1),"")</f>
        <v>0</v>
      </c>
      <c r="AF8" s="178">
        <f ca="1">IFERROR(INDEX(INDIRECT("'FY22 QoS'!"&amp;AF$1&amp;":"&amp;AF$1),MATCH($B8&amp;$C8&amp;$D8,'FY22 QoS'!BY:BY,0),1),"")</f>
        <v>0.25</v>
      </c>
      <c r="AG8" s="178">
        <f ca="1">IFERROR(INDEX(INDIRECT("'FY22 QoS'!"&amp;AG$1&amp;":"&amp;AG$1),MATCH($B8&amp;$C8&amp;$D8,'FY22 QoS'!BZ:BZ,0),1),"")</f>
        <v>0.5</v>
      </c>
      <c r="AH8" s="178">
        <f ca="1">IFERROR(INDEX(INDIRECT("'FY22 QoS'!"&amp;AH$1&amp;":"&amp;AH$1),MATCH($B8&amp;$C8&amp;$D8,'FY22 QoS'!CA:CA,0),1),"")</f>
        <v>0.65</v>
      </c>
      <c r="AI8" s="178">
        <f ca="1">IFERROR(INDEX(INDIRECT("'FY22 QoS'!"&amp;AI$1&amp;":"&amp;AI$1),MATCH($B8&amp;$C8&amp;$D8,'FY22 QoS'!CB:CB,0),1),"")</f>
        <v>0.85</v>
      </c>
      <c r="AJ8" s="178">
        <f ca="1">IFERROR(INDEX(INDIRECT("'FY22 QoS'!"&amp;AJ$1&amp;":"&amp;AJ$1),MATCH($B8&amp;$C8&amp;$D8,'FY22 QoS'!CC:CC,0),1),"")</f>
        <v>1</v>
      </c>
      <c r="AL8" s="186">
        <f ca="1">IFERROR(INDEX(INDIRECT("'FY22 QoS'!"&amp;AL$1&amp;":"&amp;AL$1),MATCH($B8&amp;$C8&amp;$D8,'FY22 QoS'!BU:BU,0),1),"")</f>
        <v>62500</v>
      </c>
      <c r="AM8" s="186">
        <f ca="1">IFERROR(INDEX(INDIRECT("'FY22 QoS'!"&amp;AM$1&amp;":"&amp;AM$1),MATCH($B8&amp;$C8&amp;$D8,'FY22 QoS'!BV:BV,0),1),"")</f>
        <v>62500</v>
      </c>
      <c r="AN8" s="186">
        <f ca="1">IFERROR(INDEX(INDIRECT("'FY22 QoS'!"&amp;AN$1&amp;":"&amp;AN$1),MATCH($B8&amp;$C8&amp;$D8,'FY22 QoS'!BW:BW,0),1),"")</f>
        <v>0</v>
      </c>
      <c r="AO8" s="186">
        <f ca="1">IFERROR(INDEX(INDIRECT("'FY22 QoS'!"&amp;AO$1&amp;":"&amp;AO$1),MATCH($B8&amp;$C8&amp;$D8,'FY22 QoS'!BX:BX,0),1),"")</f>
        <v>0</v>
      </c>
      <c r="AP8" s="186">
        <f ca="1">IFERROR(INDEX(INDIRECT("'FY22 QoS'!"&amp;AP$1&amp;":"&amp;AP$1),MATCH($B8&amp;$C8&amp;$D8,'FY22 QoS'!BY:BY,0),1),"")</f>
        <v>15625</v>
      </c>
      <c r="AQ8" s="186">
        <f ca="1">IFERROR(INDEX(INDIRECT("'FY22 QoS'!"&amp;AQ$1&amp;":"&amp;AQ$1),MATCH($B8&amp;$C8&amp;$D8,'FY22 QoS'!BZ:BZ,0),1),"")</f>
        <v>31250</v>
      </c>
      <c r="AR8" s="186">
        <f ca="1">IFERROR(INDEX(INDIRECT("'FY22 QoS'!"&amp;AR$1&amp;":"&amp;AR$1),MATCH($B8&amp;$C8&amp;$D8,'FY22 QoS'!CA:CA,0),1),"")</f>
        <v>40625</v>
      </c>
      <c r="AS8" s="186">
        <f ca="1">IFERROR(INDEX(INDIRECT("'FY22 QoS'!"&amp;AS$1&amp;":"&amp;AS$1),MATCH($B8&amp;$C8&amp;$D8,'FY22 QoS'!CB:CB,0),1),"")</f>
        <v>53125</v>
      </c>
      <c r="AT8" s="186">
        <f ca="1">IFERROR(INDEX(INDIRECT("'FY22 QoS'!"&amp;AT$1&amp;":"&amp;AT$1),MATCH($B8&amp;$C8&amp;$D8,'FY22 QoS'!CC:CC,0),1),"")</f>
        <v>62500</v>
      </c>
      <c r="AX8" s="167" t="s">
        <v>174</v>
      </c>
      <c r="AY8" s="178">
        <f t="shared" ca="1" si="0"/>
        <v>1</v>
      </c>
      <c r="AZ8" s="178">
        <f t="shared" ca="1" si="1"/>
        <v>1</v>
      </c>
      <c r="BA8" s="178">
        <f t="shared" ca="1" si="2"/>
        <v>1</v>
      </c>
      <c r="BB8" s="178">
        <f t="shared" ca="1" si="3"/>
        <v>1</v>
      </c>
      <c r="BC8" s="178">
        <f t="shared" ca="1" si="4"/>
        <v>1</v>
      </c>
      <c r="BD8" s="178">
        <f t="shared" ca="1" si="5"/>
        <v>1</v>
      </c>
      <c r="BE8" s="178">
        <f t="shared" ca="1" si="6"/>
        <v>1</v>
      </c>
      <c r="BF8" s="178">
        <f t="shared" ca="1" si="7"/>
        <v>1</v>
      </c>
      <c r="BG8" s="178">
        <f t="shared" ca="1" si="8"/>
        <v>1</v>
      </c>
    </row>
    <row r="9" spans="2:59" s="167" customFormat="1" x14ac:dyDescent="0.25">
      <c r="B9" s="167" t="s">
        <v>33</v>
      </c>
      <c r="C9" s="167">
        <v>3</v>
      </c>
      <c r="D9" s="167" t="str">
        <f t="shared" si="9"/>
        <v>Commercial</v>
      </c>
      <c r="E9" s="167" t="str">
        <f>IFERROR(INDEX('FY22 QoS'!$BB:$BB,MATCH($B9&amp;$C9&amp;$D9,'FY22 QoS'!BR:BR,0),1),"")</f>
        <v>Yvonne Coleman</v>
      </c>
      <c r="F9" s="167" t="str">
        <f>IFERROR(INDEX('FY22 QoS'!$BB:$BB,MATCH($B9&amp;$C9&amp;$D9,'FY22 QoS'!BS:BS,0),1),"")</f>
        <v>Jay Ravani</v>
      </c>
      <c r="G9" s="167" t="str">
        <f>IFERROR(INDEX('FY22 QoS'!$BB:$BB,MATCH($B9&amp;$C9&amp;$D9,'FY22 QoS'!BT:BT,0),1),"")</f>
        <v>Jay Ravani</v>
      </c>
      <c r="H9" s="167" t="str">
        <f>IFERROR(INDEX('FY22 QoS'!$BB:$BB,MATCH($B9&amp;$C9&amp;$D9,'FY22 QoS'!BU:BU,0),1),"")</f>
        <v>Martin Murphy</v>
      </c>
      <c r="I9" s="181" t="str">
        <f>IFERROR(INDEX('FY22 QoS'!$BB:$BB,MATCH($B9&amp;$C9&amp;$D9,'FY22 QoS'!BV:BV,0),1),"")</f>
        <v>Martin Murphy</v>
      </c>
      <c r="J9" s="181" t="str">
        <f>IFERROR(INDEX('FY22 QoS'!$BB:$BB,MATCH($B9&amp;$C9&amp;$D9,'FY22 QoS'!BW:BW,0),1),"")</f>
        <v>Ian Grady</v>
      </c>
      <c r="K9" s="181" t="str">
        <f>IFERROR(INDEX('FY22 QoS'!$BB:$BB,MATCH($B9&amp;$C9&amp;$D9,'FY22 QoS'!BX:BX,0),1),"")</f>
        <v>Ian Grady</v>
      </c>
      <c r="L9" s="181" t="str">
        <f>IFERROR(INDEX('FY22 QoS'!$BB:$BB,MATCH($B9&amp;$C9&amp;$D9,'FY22 QoS'!BY:BY,0),1),"")</f>
        <v>Ian Grady</v>
      </c>
      <c r="M9" s="181" t="str">
        <f>IFERROR(INDEX('FY22 QoS'!$BB:$BB,MATCH($B9&amp;$C9&amp;$D9,'FY22 QoS'!BZ:BZ,0),1),"")</f>
        <v>Ian Grady</v>
      </c>
      <c r="N9" s="181" t="str">
        <f>IFERROR(INDEX('FY22 QoS'!$BB:$BB,MATCH($B9&amp;$C9&amp;$D9,'FY22 QoS'!CA:CA,0),1),"")</f>
        <v>Ian Grady</v>
      </c>
      <c r="O9" s="181" t="str">
        <f>IFERROR(INDEX('FY22 QoS'!$BB:$BB,MATCH($B9&amp;$C9&amp;$D9,'FY22 QoS'!CB:CB,0),1),"")</f>
        <v>Ian Grady</v>
      </c>
      <c r="P9" s="181" t="str">
        <f>IFERROR(INDEX('FY22 QoS'!$BB:$BB,MATCH($B9&amp;$C9&amp;$D9,'FY22 QoS'!CC:CC,0),1),"")</f>
        <v>Ian Grady</v>
      </c>
      <c r="R9" s="178">
        <f ca="1">IFERROR(INDEX(INDIRECT("'FY22 QoS'!"&amp;R$1&amp;":"&amp;R$1),MATCH($B9&amp;$C9&amp;$D9,'FY22 QoS'!BU:BU,0),1),"")</f>
        <v>1</v>
      </c>
      <c r="S9" s="178">
        <f ca="1">IFERROR(INDEX(INDIRECT("'FY22 QoS'!"&amp;S$1&amp;":"&amp;S$1),MATCH($B9&amp;$C9&amp;$D9,'FY22 QoS'!BV:BV,0),1),"")</f>
        <v>1</v>
      </c>
      <c r="T9" s="178">
        <f ca="1">IFERROR(INDEX(INDIRECT("'FY22 QoS'!"&amp;T$1&amp;":"&amp;T$1),MATCH($B9&amp;$C9&amp;$D9,'FY22 QoS'!BW:BW,0),1),"")</f>
        <v>1</v>
      </c>
      <c r="U9" s="178">
        <f ca="1">IFERROR(INDEX(INDIRECT("'FY22 QoS'!"&amp;U$1&amp;":"&amp;U$1),MATCH($B9&amp;$C9&amp;$D9,'FY22 QoS'!BX:BX,0),1),"")</f>
        <v>1</v>
      </c>
      <c r="V9" s="178">
        <f ca="1">IFERROR(INDEX(INDIRECT("'FY22 QoS'!"&amp;V$1&amp;":"&amp;V$1),MATCH($B9&amp;$C9&amp;$D9,'FY22 QoS'!BY:BY,0),1),"")</f>
        <v>1</v>
      </c>
      <c r="W9" s="178">
        <f ca="1">IFERROR(INDEX(INDIRECT("'FY22 QoS'!"&amp;W$1&amp;":"&amp;W$1),MATCH($B9&amp;$C9&amp;$D9,'FY22 QoS'!BZ:BZ,0),1),"")</f>
        <v>1</v>
      </c>
      <c r="X9" s="178">
        <f ca="1">IFERROR(INDEX(INDIRECT("'FY22 QoS'!"&amp;X$1&amp;":"&amp;X$1),MATCH($B9&amp;$C9&amp;$D9,'FY22 QoS'!CA:CA,0),1),"")</f>
        <v>1</v>
      </c>
      <c r="Y9" s="178">
        <f ca="1">IFERROR(INDEX(INDIRECT("'FY22 QoS'!"&amp;Y$1&amp;":"&amp;Y$1),MATCH($B9&amp;$C9&amp;$D9,'FY22 QoS'!CB:CB,0),1),"")</f>
        <v>1</v>
      </c>
      <c r="Z9" s="178">
        <f ca="1">IFERROR(INDEX(INDIRECT("'FY22 QoS'!"&amp;Z$1&amp;":"&amp;Z$1),MATCH($B9&amp;$C9&amp;$D9,'FY22 QoS'!CC:CC,0),1),"")</f>
        <v>1</v>
      </c>
      <c r="AB9" s="178">
        <f ca="1">IFERROR(INDEX(INDIRECT("'FY22 QoS'!"&amp;AB$1&amp;":"&amp;AB$1),MATCH($B9&amp;$C9&amp;$D9,'FY22 QoS'!BU:BU,0),1),"")</f>
        <v>1</v>
      </c>
      <c r="AC9" s="178">
        <f ca="1">IFERROR(INDEX(INDIRECT("'FY22 QoS'!"&amp;AC$1&amp;":"&amp;AC$1),MATCH($B9&amp;$C9&amp;$D9,'FY22 QoS'!BV:BV,0),1),"")</f>
        <v>1</v>
      </c>
      <c r="AD9" s="178">
        <f ca="1">IFERROR(INDEX(INDIRECT("'FY22 QoS'!"&amp;AD$1&amp;":"&amp;AD$1),MATCH($B9&amp;$C9&amp;$D9,'FY22 QoS'!BW:BW,0),1),"")</f>
        <v>1</v>
      </c>
      <c r="AE9" s="178">
        <f ca="1">IFERROR(INDEX(INDIRECT("'FY22 QoS'!"&amp;AE$1&amp;":"&amp;AE$1),MATCH($B9&amp;$C9&amp;$D9,'FY22 QoS'!BX:BX,0),1),"")</f>
        <v>1</v>
      </c>
      <c r="AF9" s="178">
        <f ca="1">IFERROR(INDEX(INDIRECT("'FY22 QoS'!"&amp;AF$1&amp;":"&amp;AF$1),MATCH($B9&amp;$C9&amp;$D9,'FY22 QoS'!BY:BY,0),1),"")</f>
        <v>1</v>
      </c>
      <c r="AG9" s="178">
        <f ca="1">IFERROR(INDEX(INDIRECT("'FY22 QoS'!"&amp;AG$1&amp;":"&amp;AG$1),MATCH($B9&amp;$C9&amp;$D9,'FY22 QoS'!BZ:BZ,0),1),"")</f>
        <v>1</v>
      </c>
      <c r="AH9" s="178">
        <f ca="1">IFERROR(INDEX(INDIRECT("'FY22 QoS'!"&amp;AH$1&amp;":"&amp;AH$1),MATCH($B9&amp;$C9&amp;$D9,'FY22 QoS'!CA:CA,0),1),"")</f>
        <v>1</v>
      </c>
      <c r="AI9" s="178">
        <f ca="1">IFERROR(INDEX(INDIRECT("'FY22 QoS'!"&amp;AI$1&amp;":"&amp;AI$1),MATCH($B9&amp;$C9&amp;$D9,'FY22 QoS'!CB:CB,0),1),"")</f>
        <v>1</v>
      </c>
      <c r="AJ9" s="178">
        <f ca="1">IFERROR(INDEX(INDIRECT("'FY22 QoS'!"&amp;AJ$1&amp;":"&amp;AJ$1),MATCH($B9&amp;$C9&amp;$D9,'FY22 QoS'!CC:CC,0),1),"")</f>
        <v>1</v>
      </c>
      <c r="AL9" s="186">
        <f ca="1">IFERROR(INDEX(INDIRECT("'FY22 QoS'!"&amp;AL$1&amp;":"&amp;AL$1),MATCH($B9&amp;$C9&amp;$D9,'FY22 QoS'!BU:BU,0),1),"")</f>
        <v>62500</v>
      </c>
      <c r="AM9" s="186">
        <f ca="1">IFERROR(INDEX(INDIRECT("'FY22 QoS'!"&amp;AM$1&amp;":"&amp;AM$1),MATCH($B9&amp;$C9&amp;$D9,'FY22 QoS'!BV:BV,0),1),"")</f>
        <v>62500</v>
      </c>
      <c r="AN9" s="186">
        <f ca="1">IFERROR(INDEX(INDIRECT("'FY22 QoS'!"&amp;AN$1&amp;":"&amp;AN$1),MATCH($B9&amp;$C9&amp;$D9,'FY22 QoS'!BW:BW,0),1),"")</f>
        <v>62500</v>
      </c>
      <c r="AO9" s="186">
        <f ca="1">IFERROR(INDEX(INDIRECT("'FY22 QoS'!"&amp;AO$1&amp;":"&amp;AO$1),MATCH($B9&amp;$C9&amp;$D9,'FY22 QoS'!BX:BX,0),1),"")</f>
        <v>62500</v>
      </c>
      <c r="AP9" s="186">
        <f ca="1">IFERROR(INDEX(INDIRECT("'FY22 QoS'!"&amp;AP$1&amp;":"&amp;AP$1),MATCH($B9&amp;$C9&amp;$D9,'FY22 QoS'!BY:BY,0),1),"")</f>
        <v>62500</v>
      </c>
      <c r="AQ9" s="186">
        <f ca="1">IFERROR(INDEX(INDIRECT("'FY22 QoS'!"&amp;AQ$1&amp;":"&amp;AQ$1),MATCH($B9&amp;$C9&amp;$D9,'FY22 QoS'!BZ:BZ,0),1),"")</f>
        <v>62500</v>
      </c>
      <c r="AR9" s="186">
        <f ca="1">IFERROR(INDEX(INDIRECT("'FY22 QoS'!"&amp;AR$1&amp;":"&amp;AR$1),MATCH($B9&amp;$C9&amp;$D9,'FY22 QoS'!CA:CA,0),1),"")</f>
        <v>62500</v>
      </c>
      <c r="AS9" s="186">
        <f ca="1">IFERROR(INDEX(INDIRECT("'FY22 QoS'!"&amp;AS$1&amp;":"&amp;AS$1),MATCH($B9&amp;$C9&amp;$D9,'FY22 QoS'!CB:CB,0),1),"")</f>
        <v>62500</v>
      </c>
      <c r="AT9" s="186">
        <f ca="1">IFERROR(INDEX(INDIRECT("'FY22 QoS'!"&amp;AT$1&amp;":"&amp;AT$1),MATCH($B9&amp;$C9&amp;$D9,'FY22 QoS'!CC:CC,0),1),"")</f>
        <v>62500</v>
      </c>
      <c r="AX9" s="167" t="s">
        <v>84</v>
      </c>
      <c r="AY9" s="178">
        <f t="shared" ca="1" si="0"/>
        <v>1</v>
      </c>
      <c r="AZ9" s="178">
        <f t="shared" ca="1" si="1"/>
        <v>3</v>
      </c>
      <c r="BA9" s="178">
        <f t="shared" ca="1" si="2"/>
        <v>6</v>
      </c>
      <c r="BB9" s="178">
        <f t="shared" ca="1" si="3"/>
        <v>10</v>
      </c>
      <c r="BC9" s="178">
        <f t="shared" ca="1" si="4"/>
        <v>10</v>
      </c>
      <c r="BD9" s="178">
        <f t="shared" ca="1" si="5"/>
        <v>13</v>
      </c>
      <c r="BE9" s="178">
        <f t="shared" ca="1" si="6"/>
        <v>13</v>
      </c>
      <c r="BF9" s="178">
        <f t="shared" ca="1" si="7"/>
        <v>13</v>
      </c>
      <c r="BG9" s="178">
        <f t="shared" ca="1" si="8"/>
        <v>13</v>
      </c>
    </row>
    <row r="10" spans="2:59" s="167" customFormat="1" x14ac:dyDescent="0.25">
      <c r="B10" s="167" t="s">
        <v>33</v>
      </c>
      <c r="C10" s="167">
        <v>4</v>
      </c>
      <c r="D10" s="167" t="str">
        <f t="shared" si="9"/>
        <v>Commercial</v>
      </c>
      <c r="E10" s="167" t="str">
        <f>IFERROR(INDEX('FY22 QoS'!$BB:$BB,MATCH($B10&amp;$C10&amp;$D10,'FY22 QoS'!BR:BR,0),1),"")</f>
        <v>Aaron Shiansky</v>
      </c>
      <c r="F10" s="167" t="str">
        <f>IFERROR(INDEX('FY22 QoS'!$BB:$BB,MATCH($B10&amp;$C10&amp;$D10,'FY22 QoS'!BS:BS,0),1),"")</f>
        <v>Yvonne Coleman</v>
      </c>
      <c r="G10" s="167" t="str">
        <f>IFERROR(INDEX('FY22 QoS'!$BB:$BB,MATCH($B10&amp;$C10&amp;$D10,'FY22 QoS'!BT:BT,0),1),"")</f>
        <v>Yvonne Coleman</v>
      </c>
      <c r="H10" s="167" t="str">
        <f>IFERROR(INDEX('FY22 QoS'!$BB:$BB,MATCH($B10&amp;$C10&amp;$D10,'FY22 QoS'!BU:BU,0),1),"")</f>
        <v>Justin Turnley</v>
      </c>
      <c r="I10" s="181" t="str">
        <f>IFERROR(INDEX('FY22 QoS'!$BB:$BB,MATCH($B10&amp;$C10&amp;$D10,'FY22 QoS'!BV:BV,0),1),"")</f>
        <v>Justin Turnley</v>
      </c>
      <c r="J10" s="181" t="str">
        <f>IFERROR(INDEX('FY22 QoS'!$BB:$BB,MATCH($B10&amp;$C10&amp;$D10,'FY22 QoS'!BW:BW,0),1),"")</f>
        <v>Martin Murphy</v>
      </c>
      <c r="K10" s="181" t="str">
        <f>IFERROR(INDEX('FY22 QoS'!$BB:$BB,MATCH($B10&amp;$C10&amp;$D10,'FY22 QoS'!BX:BX,0),1),"")</f>
        <v>Martin Murphy</v>
      </c>
      <c r="L10" s="181" t="str">
        <f>IFERROR(INDEX('FY22 QoS'!$BB:$BB,MATCH($B10&amp;$C10&amp;$D10,'FY22 QoS'!BY:BY,0),1),"")</f>
        <v>Martin Murphy</v>
      </c>
      <c r="M10" s="181" t="str">
        <f>IFERROR(INDEX('FY22 QoS'!$BB:$BB,MATCH($B10&amp;$C10&amp;$D10,'FY22 QoS'!BZ:BZ,0),1),"")</f>
        <v>Martin Murphy</v>
      </c>
      <c r="N10" s="181" t="str">
        <f>IFERROR(INDEX('FY22 QoS'!$BB:$BB,MATCH($B10&amp;$C10&amp;$D10,'FY22 QoS'!CA:CA,0),1),"")</f>
        <v>Martin Murphy</v>
      </c>
      <c r="O10" s="181" t="str">
        <f>IFERROR(INDEX('FY22 QoS'!$BB:$BB,MATCH($B10&amp;$C10&amp;$D10,'FY22 QoS'!CB:CB,0),1),"")</f>
        <v>Martin Murphy</v>
      </c>
      <c r="P10" s="181" t="str">
        <f>IFERROR(INDEX('FY22 QoS'!$BB:$BB,MATCH($B10&amp;$C10&amp;$D10,'FY22 QoS'!CC:CC,0),1),"")</f>
        <v>Martin Murphy</v>
      </c>
      <c r="R10" s="178">
        <f ca="1">IFERROR(INDEX(INDIRECT("'FY22 QoS'!"&amp;R$1&amp;":"&amp;R$1),MATCH($B10&amp;$C10&amp;$D10,'FY22 QoS'!BU:BU,0),1),"")</f>
        <v>1</v>
      </c>
      <c r="S10" s="178">
        <f ca="1">IFERROR(INDEX(INDIRECT("'FY22 QoS'!"&amp;S$1&amp;":"&amp;S$1),MATCH($B10&amp;$C10&amp;$D10,'FY22 QoS'!BV:BV,0),1),"")</f>
        <v>1</v>
      </c>
      <c r="T10" s="178">
        <f ca="1">IFERROR(INDEX(INDIRECT("'FY22 QoS'!"&amp;T$1&amp;":"&amp;T$1),MATCH($B10&amp;$C10&amp;$D10,'FY22 QoS'!BW:BW,0),1),"")</f>
        <v>1</v>
      </c>
      <c r="U10" s="178">
        <f ca="1">IFERROR(INDEX(INDIRECT("'FY22 QoS'!"&amp;U$1&amp;":"&amp;U$1),MATCH($B10&amp;$C10&amp;$D10,'FY22 QoS'!BX:BX,0),1),"")</f>
        <v>1</v>
      </c>
      <c r="V10" s="178">
        <f ca="1">IFERROR(INDEX(INDIRECT("'FY22 QoS'!"&amp;V$1&amp;":"&amp;V$1),MATCH($B10&amp;$C10&amp;$D10,'FY22 QoS'!BY:BY,0),1),"")</f>
        <v>1</v>
      </c>
      <c r="W10" s="178">
        <f ca="1">IFERROR(INDEX(INDIRECT("'FY22 QoS'!"&amp;W$1&amp;":"&amp;W$1),MATCH($B10&amp;$C10&amp;$D10,'FY22 QoS'!BZ:BZ,0),1),"")</f>
        <v>1</v>
      </c>
      <c r="X10" s="178">
        <f ca="1">IFERROR(INDEX(INDIRECT("'FY22 QoS'!"&amp;X$1&amp;":"&amp;X$1),MATCH($B10&amp;$C10&amp;$D10,'FY22 QoS'!CA:CA,0),1),"")</f>
        <v>1</v>
      </c>
      <c r="Y10" s="178">
        <f ca="1">IFERROR(INDEX(INDIRECT("'FY22 QoS'!"&amp;Y$1&amp;":"&amp;Y$1),MATCH($B10&amp;$C10&amp;$D10,'FY22 QoS'!CB:CB,0),1),"")</f>
        <v>1</v>
      </c>
      <c r="Z10" s="178">
        <f ca="1">IFERROR(INDEX(INDIRECT("'FY22 QoS'!"&amp;Z$1&amp;":"&amp;Z$1),MATCH($B10&amp;$C10&amp;$D10,'FY22 QoS'!CC:CC,0),1),"")</f>
        <v>1</v>
      </c>
      <c r="AB10" s="178">
        <f ca="1">IFERROR(INDEX(INDIRECT("'FY22 QoS'!"&amp;AB$1&amp;":"&amp;AB$1),MATCH($B10&amp;$C10&amp;$D10,'FY22 QoS'!BU:BU,0),1),"")</f>
        <v>0</v>
      </c>
      <c r="AC10" s="178">
        <f ca="1">IFERROR(INDEX(INDIRECT("'FY22 QoS'!"&amp;AC$1&amp;":"&amp;AC$1),MATCH($B10&amp;$C10&amp;$D10,'FY22 QoS'!BV:BV,0),1),"")</f>
        <v>0.25</v>
      </c>
      <c r="AD10" s="178">
        <f ca="1">IFERROR(INDEX(INDIRECT("'FY22 QoS'!"&amp;AD$1&amp;":"&amp;AD$1),MATCH($B10&amp;$C10&amp;$D10,'FY22 QoS'!BW:BW,0),1),"")</f>
        <v>1</v>
      </c>
      <c r="AE10" s="178">
        <f ca="1">IFERROR(INDEX(INDIRECT("'FY22 QoS'!"&amp;AE$1&amp;":"&amp;AE$1),MATCH($B10&amp;$C10&amp;$D10,'FY22 QoS'!BX:BX,0),1),"")</f>
        <v>1</v>
      </c>
      <c r="AF10" s="178">
        <f ca="1">IFERROR(INDEX(INDIRECT("'FY22 QoS'!"&amp;AF$1&amp;":"&amp;AF$1),MATCH($B10&amp;$C10&amp;$D10,'FY22 QoS'!BY:BY,0),1),"")</f>
        <v>1</v>
      </c>
      <c r="AG10" s="178">
        <f ca="1">IFERROR(INDEX(INDIRECT("'FY22 QoS'!"&amp;AG$1&amp;":"&amp;AG$1),MATCH($B10&amp;$C10&amp;$D10,'FY22 QoS'!BZ:BZ,0),1),"")</f>
        <v>1</v>
      </c>
      <c r="AH10" s="178">
        <f ca="1">IFERROR(INDEX(INDIRECT("'FY22 QoS'!"&amp;AH$1&amp;":"&amp;AH$1),MATCH($B10&amp;$C10&amp;$D10,'FY22 QoS'!CA:CA,0),1),"")</f>
        <v>1</v>
      </c>
      <c r="AI10" s="178">
        <f ca="1">IFERROR(INDEX(INDIRECT("'FY22 QoS'!"&amp;AI$1&amp;":"&amp;AI$1),MATCH($B10&amp;$C10&amp;$D10,'FY22 QoS'!CB:CB,0),1),"")</f>
        <v>1</v>
      </c>
      <c r="AJ10" s="178">
        <f ca="1">IFERROR(INDEX(INDIRECT("'FY22 QoS'!"&amp;AJ$1&amp;":"&amp;AJ$1),MATCH($B10&amp;$C10&amp;$D10,'FY22 QoS'!CC:CC,0),1),"")</f>
        <v>1</v>
      </c>
      <c r="AL10" s="186">
        <f ca="1">IFERROR(INDEX(INDIRECT("'FY22 QoS'!"&amp;AL$1&amp;":"&amp;AL$1),MATCH($B10&amp;$C10&amp;$D10,'FY22 QoS'!BU:BU,0),1),"")</f>
        <v>0</v>
      </c>
      <c r="AM10" s="186">
        <f ca="1">IFERROR(INDEX(INDIRECT("'FY22 QoS'!"&amp;AM$1&amp;":"&amp;AM$1),MATCH($B10&amp;$C10&amp;$D10,'FY22 QoS'!BV:BV,0),1),"")</f>
        <v>15625</v>
      </c>
      <c r="AN10" s="186">
        <f ca="1">IFERROR(INDEX(INDIRECT("'FY22 QoS'!"&amp;AN$1&amp;":"&amp;AN$1),MATCH($B10&amp;$C10&amp;$D10,'FY22 QoS'!BW:BW,0),1),"")</f>
        <v>62500</v>
      </c>
      <c r="AO10" s="186">
        <f ca="1">IFERROR(INDEX(INDIRECT("'FY22 QoS'!"&amp;AO$1&amp;":"&amp;AO$1),MATCH($B10&amp;$C10&amp;$D10,'FY22 QoS'!BX:BX,0),1),"")</f>
        <v>62500</v>
      </c>
      <c r="AP10" s="186">
        <f ca="1">IFERROR(INDEX(INDIRECT("'FY22 QoS'!"&amp;AP$1&amp;":"&amp;AP$1),MATCH($B10&amp;$C10&amp;$D10,'FY22 QoS'!BY:BY,0),1),"")</f>
        <v>62500</v>
      </c>
      <c r="AQ10" s="186">
        <f ca="1">IFERROR(INDEX(INDIRECT("'FY22 QoS'!"&amp;AQ$1&amp;":"&amp;AQ$1),MATCH($B10&amp;$C10&amp;$D10,'FY22 QoS'!BZ:BZ,0),1),"")</f>
        <v>62500</v>
      </c>
      <c r="AR10" s="186">
        <f ca="1">IFERROR(INDEX(INDIRECT("'FY22 QoS'!"&amp;AR$1&amp;":"&amp;AR$1),MATCH($B10&amp;$C10&amp;$D10,'FY22 QoS'!CA:CA,0),1),"")</f>
        <v>62500</v>
      </c>
      <c r="AS10" s="186">
        <f ca="1">IFERROR(INDEX(INDIRECT("'FY22 QoS'!"&amp;AS$1&amp;":"&amp;AS$1),MATCH($B10&amp;$C10&amp;$D10,'FY22 QoS'!CB:CB,0),1),"")</f>
        <v>62500</v>
      </c>
      <c r="AT10" s="186">
        <f ca="1">IFERROR(INDEX(INDIRECT("'FY22 QoS'!"&amp;AT$1&amp;":"&amp;AT$1),MATCH($B10&amp;$C10&amp;$D10,'FY22 QoS'!CC:CC,0),1),"")</f>
        <v>62500</v>
      </c>
      <c r="AX10" s="167" t="s">
        <v>173</v>
      </c>
      <c r="AY10" s="178">
        <f t="shared" ca="1" si="0"/>
        <v>1</v>
      </c>
      <c r="AZ10" s="178">
        <f t="shared" ca="1" si="1"/>
        <v>1</v>
      </c>
      <c r="BA10" s="178">
        <f t="shared" ca="1" si="2"/>
        <v>1</v>
      </c>
      <c r="BB10" s="178">
        <f t="shared" ca="1" si="3"/>
        <v>1</v>
      </c>
      <c r="BC10" s="178">
        <f t="shared" ca="1" si="4"/>
        <v>1</v>
      </c>
      <c r="BD10" s="178">
        <f t="shared" ca="1" si="5"/>
        <v>1</v>
      </c>
      <c r="BE10" s="178">
        <f t="shared" ca="1" si="6"/>
        <v>1</v>
      </c>
      <c r="BF10" s="178">
        <f t="shared" ca="1" si="7"/>
        <v>1</v>
      </c>
      <c r="BG10" s="178">
        <f t="shared" ca="1" si="8"/>
        <v>1</v>
      </c>
    </row>
    <row r="11" spans="2:59" s="167" customFormat="1" x14ac:dyDescent="0.25">
      <c r="B11" s="167" t="s">
        <v>33</v>
      </c>
      <c r="C11" s="167">
        <v>5</v>
      </c>
      <c r="D11" s="167" t="str">
        <f t="shared" si="9"/>
        <v>Commercial</v>
      </c>
      <c r="E11" s="167" t="str">
        <f>IFERROR(INDEX('FY22 QoS'!$BB:$BB,MATCH($B11&amp;$C11&amp;$D11,'FY22 QoS'!BR:BR,0),1),"")</f>
        <v/>
      </c>
      <c r="F11" s="167" t="str">
        <f>IFERROR(INDEX('FY22 QoS'!$BB:$BB,MATCH($B11&amp;$C11&amp;$D11,'FY22 QoS'!BS:BS,0),1),"")</f>
        <v>Aaron Shiansky</v>
      </c>
      <c r="G11" s="167" t="str">
        <f>IFERROR(INDEX('FY22 QoS'!$BB:$BB,MATCH($B11&amp;$C11&amp;$D11,'FY22 QoS'!BT:BT,0),1),"")</f>
        <v>Justin Turnley</v>
      </c>
      <c r="H11" s="167" t="str">
        <f>IFERROR(INDEX('FY22 QoS'!$BB:$BB,MATCH($B11&amp;$C11&amp;$D11,'FY22 QoS'!BU:BU,0),1),"")</f>
        <v/>
      </c>
      <c r="I11" s="167" t="str">
        <f>IFERROR(INDEX('FY22 QoS'!$BB:$BB,MATCH($B11&amp;$C11&amp;$D11,'FY22 QoS'!BV:BV,0),1),"")</f>
        <v/>
      </c>
      <c r="J11" s="167" t="str">
        <f>IFERROR(INDEX('FY22 QoS'!$BB:$BB,MATCH($B11&amp;$C11&amp;$D11,'FY22 QoS'!BW:BW,0),1),"")</f>
        <v>Justin Turnley</v>
      </c>
      <c r="K11" s="167" t="str">
        <f>IFERROR(INDEX('FY22 QoS'!$BB:$BB,MATCH($B11&amp;$C11&amp;$D11,'FY22 QoS'!BX:BX,0),1),"")</f>
        <v>Future Hire</v>
      </c>
      <c r="L11" s="167" t="str">
        <f>IFERROR(INDEX('FY22 QoS'!$BB:$BB,MATCH($B11&amp;$C11&amp;$D11,'FY22 QoS'!BY:BY,0),1),"")</f>
        <v>Future Hire</v>
      </c>
      <c r="M11" s="167" t="str">
        <f>IFERROR(INDEX('FY22 QoS'!$BB:$BB,MATCH($B11&amp;$C11&amp;$D11,'FY22 QoS'!BZ:BZ,0),1),"")</f>
        <v>Future Hire</v>
      </c>
      <c r="N11" s="167" t="str">
        <f>IFERROR(INDEX('FY22 QoS'!$BB:$BB,MATCH($B11&amp;$C11&amp;$D11,'FY22 QoS'!CA:CA,0),1),"")</f>
        <v>Future Hire</v>
      </c>
      <c r="O11" s="167" t="str">
        <f>IFERROR(INDEX('FY22 QoS'!$BB:$BB,MATCH($B11&amp;$C11&amp;$D11,'FY22 QoS'!CB:CB,0),1),"")</f>
        <v>Future Hire</v>
      </c>
      <c r="P11" s="167" t="str">
        <f>IFERROR(INDEX('FY22 QoS'!$BB:$BB,MATCH($B11&amp;$C11&amp;$D11,'FY22 QoS'!CC:CC,0),1),"")</f>
        <v>Future Hire</v>
      </c>
      <c r="R11" s="178" t="str">
        <f ca="1">IFERROR(INDEX(INDIRECT("'FY22 QoS'!"&amp;R$1&amp;":"&amp;R$1),MATCH($B11&amp;$C11&amp;$D11,'FY22 QoS'!BU:BU,0),1),"")</f>
        <v/>
      </c>
      <c r="S11" s="178" t="str">
        <f ca="1">IFERROR(INDEX(INDIRECT("'FY22 QoS'!"&amp;S$1&amp;":"&amp;S$1),MATCH($B11&amp;$C11&amp;$D11,'FY22 QoS'!BV:BV,0),1),"")</f>
        <v/>
      </c>
      <c r="T11" s="178">
        <f ca="1">IFERROR(INDEX(INDIRECT("'FY22 QoS'!"&amp;T$1&amp;":"&amp;T$1),MATCH($B11&amp;$C11&amp;$D11,'FY22 QoS'!BW:BW,0),1),"")</f>
        <v>1</v>
      </c>
      <c r="U11" s="178">
        <f ca="1">IFERROR(INDEX(INDIRECT("'FY22 QoS'!"&amp;U$1&amp;":"&amp;U$1),MATCH($B11&amp;$C11&amp;$D11,'FY22 QoS'!BX:BX,0),1),"")</f>
        <v>1</v>
      </c>
      <c r="V11" s="178">
        <f ca="1">IFERROR(INDEX(INDIRECT("'FY22 QoS'!"&amp;V$1&amp;":"&amp;V$1),MATCH($B11&amp;$C11&amp;$D11,'FY22 QoS'!BY:BY,0),1),"")</f>
        <v>1</v>
      </c>
      <c r="W11" s="178">
        <f ca="1">IFERROR(INDEX(INDIRECT("'FY22 QoS'!"&amp;W$1&amp;":"&amp;W$1),MATCH($B11&amp;$C11&amp;$D11,'FY22 QoS'!BZ:BZ,0),1),"")</f>
        <v>1</v>
      </c>
      <c r="X11" s="178">
        <f ca="1">IFERROR(INDEX(INDIRECT("'FY22 QoS'!"&amp;X$1&amp;":"&amp;X$1),MATCH($B11&amp;$C11&amp;$D11,'FY22 QoS'!CA:CA,0),1),"")</f>
        <v>1</v>
      </c>
      <c r="Y11" s="178">
        <f ca="1">IFERROR(INDEX(INDIRECT("'FY22 QoS'!"&amp;Y$1&amp;":"&amp;Y$1),MATCH($B11&amp;$C11&amp;$D11,'FY22 QoS'!CB:CB,0),1),"")</f>
        <v>1</v>
      </c>
      <c r="Z11" s="178">
        <f ca="1">IFERROR(INDEX(INDIRECT("'FY22 QoS'!"&amp;Z$1&amp;":"&amp;Z$1),MATCH($B11&amp;$C11&amp;$D11,'FY22 QoS'!CC:CC,0),1),"")</f>
        <v>1</v>
      </c>
      <c r="AB11" s="178" t="str">
        <f ca="1">IFERROR(INDEX(INDIRECT("'FY22 QoS'!"&amp;AB$1&amp;":"&amp;AB$1),MATCH($B11&amp;$C11&amp;$D11,'FY22 QoS'!BU:BU,0),1),"")</f>
        <v/>
      </c>
      <c r="AC11" s="178" t="str">
        <f ca="1">IFERROR(INDEX(INDIRECT("'FY22 QoS'!"&amp;AC$1&amp;":"&amp;AC$1),MATCH($B11&amp;$C11&amp;$D11,'FY22 QoS'!BV:BV,0),1),"")</f>
        <v/>
      </c>
      <c r="AD11" s="178">
        <f ca="1">IFERROR(INDEX(INDIRECT("'FY22 QoS'!"&amp;AD$1&amp;":"&amp;AD$1),MATCH($B11&amp;$C11&amp;$D11,'FY22 QoS'!BW:BW,0),1),"")</f>
        <v>0.5</v>
      </c>
      <c r="AE11" s="178">
        <f ca="1">IFERROR(INDEX(INDIRECT("'FY22 QoS'!"&amp;AE$1&amp;":"&amp;AE$1),MATCH($B11&amp;$C11&amp;$D11,'FY22 QoS'!BX:BX,0),1),"")</f>
        <v>0</v>
      </c>
      <c r="AF11" s="178">
        <f ca="1">IFERROR(INDEX(INDIRECT("'FY22 QoS'!"&amp;AF$1&amp;":"&amp;AF$1),MATCH($B11&amp;$C11&amp;$D11,'FY22 QoS'!BY:BY,0),1),"")</f>
        <v>0</v>
      </c>
      <c r="AG11" s="178">
        <f ca="1">IFERROR(INDEX(INDIRECT("'FY22 QoS'!"&amp;AG$1&amp;":"&amp;AG$1),MATCH($B11&amp;$C11&amp;$D11,'FY22 QoS'!BZ:BZ,0),1),"")</f>
        <v>0.25</v>
      </c>
      <c r="AH11" s="178">
        <f ca="1">IFERROR(INDEX(INDIRECT("'FY22 QoS'!"&amp;AH$1&amp;":"&amp;AH$1),MATCH($B11&amp;$C11&amp;$D11,'FY22 QoS'!CA:CA,0),1),"")</f>
        <v>0.5</v>
      </c>
      <c r="AI11" s="178">
        <f ca="1">IFERROR(INDEX(INDIRECT("'FY22 QoS'!"&amp;AI$1&amp;":"&amp;AI$1),MATCH($B11&amp;$C11&amp;$D11,'FY22 QoS'!CB:CB,0),1),"")</f>
        <v>0.65</v>
      </c>
      <c r="AJ11" s="178">
        <f ca="1">IFERROR(INDEX(INDIRECT("'FY22 QoS'!"&amp;AJ$1&amp;":"&amp;AJ$1),MATCH($B11&amp;$C11&amp;$D11,'FY22 QoS'!CC:CC,0),1),"")</f>
        <v>0.85</v>
      </c>
      <c r="AL11" s="186" t="str">
        <f ca="1">IFERROR(INDEX(INDIRECT("'FY22 QoS'!"&amp;AL$1&amp;":"&amp;AL$1),MATCH($B11&amp;$C11&amp;$D11,'FY22 QoS'!BU:BU,0),1),"")</f>
        <v/>
      </c>
      <c r="AM11" s="186" t="str">
        <f ca="1">IFERROR(INDEX(INDIRECT("'FY22 QoS'!"&amp;AM$1&amp;":"&amp;AM$1),MATCH($B11&amp;$C11&amp;$D11,'FY22 QoS'!BV:BV,0),1),"")</f>
        <v/>
      </c>
      <c r="AN11" s="186">
        <f ca="1">IFERROR(INDEX(INDIRECT("'FY22 QoS'!"&amp;AN$1&amp;":"&amp;AN$1),MATCH($B11&amp;$C11&amp;$D11,'FY22 QoS'!BW:BW,0),1),"")</f>
        <v>31250</v>
      </c>
      <c r="AO11" s="186">
        <f ca="1">IFERROR(INDEX(INDIRECT("'FY22 QoS'!"&amp;AO$1&amp;":"&amp;AO$1),MATCH($B11&amp;$C11&amp;$D11,'FY22 QoS'!BX:BX,0),1),"")</f>
        <v>0</v>
      </c>
      <c r="AP11" s="186">
        <f ca="1">IFERROR(INDEX(INDIRECT("'FY22 QoS'!"&amp;AP$1&amp;":"&amp;AP$1),MATCH($B11&amp;$C11&amp;$D11,'FY22 QoS'!BY:BY,0),1),"")</f>
        <v>0</v>
      </c>
      <c r="AQ11" s="186">
        <f ca="1">IFERROR(INDEX(INDIRECT("'FY22 QoS'!"&amp;AQ$1&amp;":"&amp;AQ$1),MATCH($B11&amp;$C11&amp;$D11,'FY22 QoS'!BZ:BZ,0),1),"")</f>
        <v>18750</v>
      </c>
      <c r="AR11" s="186">
        <f ca="1">IFERROR(INDEX(INDIRECT("'FY22 QoS'!"&amp;AR$1&amp;":"&amp;AR$1),MATCH($B11&amp;$C11&amp;$D11,'FY22 QoS'!CA:CA,0),1),"")</f>
        <v>37500</v>
      </c>
      <c r="AS11" s="186">
        <f ca="1">IFERROR(INDEX(INDIRECT("'FY22 QoS'!"&amp;AS$1&amp;":"&amp;AS$1),MATCH($B11&amp;$C11&amp;$D11,'FY22 QoS'!CB:CB,0),1),"")</f>
        <v>48750</v>
      </c>
      <c r="AT11" s="186">
        <f ca="1">IFERROR(INDEX(INDIRECT("'FY22 QoS'!"&amp;AT$1&amp;":"&amp;AT$1),MATCH($B11&amp;$C11&amp;$D11,'FY22 QoS'!CC:CC,0),1),"")</f>
        <v>63750</v>
      </c>
      <c r="AX11" s="167" t="s">
        <v>172</v>
      </c>
      <c r="AY11" s="178">
        <f t="shared" ca="1" si="0"/>
        <v>1</v>
      </c>
      <c r="AZ11" s="178">
        <f t="shared" ca="1" si="1"/>
        <v>1</v>
      </c>
      <c r="BA11" s="178">
        <f t="shared" ca="1" si="2"/>
        <v>1</v>
      </c>
      <c r="BB11" s="178">
        <f t="shared" ca="1" si="3"/>
        <v>1</v>
      </c>
      <c r="BC11" s="178">
        <f t="shared" ca="1" si="4"/>
        <v>1</v>
      </c>
      <c r="BD11" s="178">
        <f t="shared" ca="1" si="5"/>
        <v>1</v>
      </c>
      <c r="BE11" s="178">
        <f t="shared" ca="1" si="6"/>
        <v>1</v>
      </c>
      <c r="BF11" s="178">
        <f t="shared" ca="1" si="7"/>
        <v>1</v>
      </c>
      <c r="BG11" s="178">
        <f t="shared" ca="1" si="8"/>
        <v>1</v>
      </c>
    </row>
    <row r="12" spans="2:59" s="167" customFormat="1" x14ac:dyDescent="0.25">
      <c r="B12" s="167" t="s">
        <v>33</v>
      </c>
      <c r="C12" s="167">
        <v>6</v>
      </c>
      <c r="D12" s="167" t="str">
        <f t="shared" si="9"/>
        <v>Commercial</v>
      </c>
      <c r="E12" s="167" t="str">
        <f>IFERROR(INDEX('FY22 QoS'!$BB:$BB,MATCH($B12&amp;$C12&amp;$D12,'FY22 QoS'!BR:BR,0),1),"")</f>
        <v/>
      </c>
      <c r="F12" s="167" t="str">
        <f>IFERROR(INDEX('FY22 QoS'!$BB:$BB,MATCH($B12&amp;$C12&amp;$D12,'FY22 QoS'!BS:BS,0),1),"")</f>
        <v>Justin Turnley</v>
      </c>
      <c r="G12" s="167" t="str">
        <f>IFERROR(INDEX('FY22 QoS'!$BB:$BB,MATCH($B12&amp;$C12&amp;$D12,'FY22 QoS'!BT:BT,0),1),"")</f>
        <v/>
      </c>
      <c r="H12" s="167" t="str">
        <f>IFERROR(INDEX('FY22 QoS'!$BB:$BB,MATCH($B12&amp;$C12&amp;$D12,'FY22 QoS'!BU:BU,0),1),"")</f>
        <v/>
      </c>
      <c r="I12" s="167" t="str">
        <f>IFERROR(INDEX('FY22 QoS'!$BB:$BB,MATCH($B12&amp;$C12&amp;$D12,'FY22 QoS'!BV:BV,0),1),"")</f>
        <v/>
      </c>
      <c r="J12" s="167" t="str">
        <f>IFERROR(INDEX('FY22 QoS'!$BB:$BB,MATCH($B12&amp;$C12&amp;$D12,'FY22 QoS'!BW:BW,0),1),"")</f>
        <v/>
      </c>
      <c r="K12" s="167" t="str">
        <f>IFERROR(INDEX('FY22 QoS'!$BB:$BB,MATCH($B12&amp;$C12&amp;$D12,'FY22 QoS'!BX:BX,0),1),"")</f>
        <v>Justin Turnley</v>
      </c>
      <c r="L12" s="167" t="str">
        <f>IFERROR(INDEX('FY22 QoS'!$BB:$BB,MATCH($B12&amp;$C12&amp;$D12,'FY22 QoS'!BY:BY,0),1),"")</f>
        <v>Justin Turnley</v>
      </c>
      <c r="M12" s="167" t="str">
        <f>IFERROR(INDEX('FY22 QoS'!$BB:$BB,MATCH($B12&amp;$C12&amp;$D12,'FY22 QoS'!BZ:BZ,0),1),"")</f>
        <v>Justin Turnley</v>
      </c>
      <c r="N12" s="167" t="str">
        <f>IFERROR(INDEX('FY22 QoS'!$BB:$BB,MATCH($B12&amp;$C12&amp;$D12,'FY22 QoS'!CA:CA,0),1),"")</f>
        <v>Justin Turnley</v>
      </c>
      <c r="O12" s="167" t="str">
        <f>IFERROR(INDEX('FY22 QoS'!$BB:$BB,MATCH($B12&amp;$C12&amp;$D12,'FY22 QoS'!CB:CB,0),1),"")</f>
        <v>Justin Turnley</v>
      </c>
      <c r="P12" s="167" t="str">
        <f>IFERROR(INDEX('FY22 QoS'!$BB:$BB,MATCH($B12&amp;$C12&amp;$D12,'FY22 QoS'!CC:CC,0),1),"")</f>
        <v>Justin Turnley</v>
      </c>
      <c r="R12" s="178" t="str">
        <f ca="1">IFERROR(INDEX(INDIRECT("'FY22 QoS'!"&amp;R$1&amp;":"&amp;R$1),MATCH($B12&amp;$C12&amp;$D12,'FY22 QoS'!BU:BU,0),1),"")</f>
        <v/>
      </c>
      <c r="S12" s="178" t="str">
        <f ca="1">IFERROR(INDEX(INDIRECT("'FY22 QoS'!"&amp;S$1&amp;":"&amp;S$1),MATCH($B12&amp;$C12&amp;$D12,'FY22 QoS'!BV:BV,0),1),"")</f>
        <v/>
      </c>
      <c r="T12" s="178" t="str">
        <f ca="1">IFERROR(INDEX(INDIRECT("'FY22 QoS'!"&amp;T$1&amp;":"&amp;T$1),MATCH($B12&amp;$C12&amp;$D12,'FY22 QoS'!BW:BW,0),1),"")</f>
        <v/>
      </c>
      <c r="U12" s="178">
        <f ca="1">IFERROR(INDEX(INDIRECT("'FY22 QoS'!"&amp;U$1&amp;":"&amp;U$1),MATCH($B12&amp;$C12&amp;$D12,'FY22 QoS'!BX:BX,0),1),"")</f>
        <v>1</v>
      </c>
      <c r="V12" s="178">
        <f ca="1">IFERROR(INDEX(INDIRECT("'FY22 QoS'!"&amp;V$1&amp;":"&amp;V$1),MATCH($B12&amp;$C12&amp;$D12,'FY22 QoS'!BY:BY,0),1),"")</f>
        <v>1</v>
      </c>
      <c r="W12" s="178">
        <f ca="1">IFERROR(INDEX(INDIRECT("'FY22 QoS'!"&amp;W$1&amp;":"&amp;W$1),MATCH($B12&amp;$C12&amp;$D12,'FY22 QoS'!BZ:BZ,0),1),"")</f>
        <v>1</v>
      </c>
      <c r="X12" s="178">
        <f ca="1">IFERROR(INDEX(INDIRECT("'FY22 QoS'!"&amp;X$1&amp;":"&amp;X$1),MATCH($B12&amp;$C12&amp;$D12,'FY22 QoS'!CA:CA,0),1),"")</f>
        <v>1</v>
      </c>
      <c r="Y12" s="178">
        <f ca="1">IFERROR(INDEX(INDIRECT("'FY22 QoS'!"&amp;Y$1&amp;":"&amp;Y$1),MATCH($B12&amp;$C12&amp;$D12,'FY22 QoS'!CB:CB,0),1),"")</f>
        <v>1</v>
      </c>
      <c r="Z12" s="178">
        <f ca="1">IFERROR(INDEX(INDIRECT("'FY22 QoS'!"&amp;Z$1&amp;":"&amp;Z$1),MATCH($B12&amp;$C12&amp;$D12,'FY22 QoS'!CC:CC,0),1),"")</f>
        <v>1</v>
      </c>
      <c r="AB12" s="178" t="str">
        <f ca="1">IFERROR(INDEX(INDIRECT("'FY22 QoS'!"&amp;AB$1&amp;":"&amp;AB$1),MATCH($B12&amp;$C12&amp;$D12,'FY22 QoS'!BU:BU,0),1),"")</f>
        <v/>
      </c>
      <c r="AC12" s="178" t="str">
        <f ca="1">IFERROR(INDEX(INDIRECT("'FY22 QoS'!"&amp;AC$1&amp;":"&amp;AC$1),MATCH($B12&amp;$C12&amp;$D12,'FY22 QoS'!BV:BV,0),1),"")</f>
        <v/>
      </c>
      <c r="AD12" s="178" t="str">
        <f ca="1">IFERROR(INDEX(INDIRECT("'FY22 QoS'!"&amp;AD$1&amp;":"&amp;AD$1),MATCH($B12&amp;$C12&amp;$D12,'FY22 QoS'!BW:BW,0),1),"")</f>
        <v/>
      </c>
      <c r="AE12" s="178">
        <f ca="1">IFERROR(INDEX(INDIRECT("'FY22 QoS'!"&amp;AE$1&amp;":"&amp;AE$1),MATCH($B12&amp;$C12&amp;$D12,'FY22 QoS'!BX:BX,0),1),"")</f>
        <v>0.65</v>
      </c>
      <c r="AF12" s="178">
        <f ca="1">IFERROR(INDEX(INDIRECT("'FY22 QoS'!"&amp;AF$1&amp;":"&amp;AF$1),MATCH($B12&amp;$C12&amp;$D12,'FY22 QoS'!BY:BY,0),1),"")</f>
        <v>0.85</v>
      </c>
      <c r="AG12" s="178">
        <f ca="1">IFERROR(INDEX(INDIRECT("'FY22 QoS'!"&amp;AG$1&amp;":"&amp;AG$1),MATCH($B12&amp;$C12&amp;$D12,'FY22 QoS'!BZ:BZ,0),1),"")</f>
        <v>1</v>
      </c>
      <c r="AH12" s="178">
        <f ca="1">IFERROR(INDEX(INDIRECT("'FY22 QoS'!"&amp;AH$1&amp;":"&amp;AH$1),MATCH($B12&amp;$C12&amp;$D12,'FY22 QoS'!CA:CA,0),1),"")</f>
        <v>1</v>
      </c>
      <c r="AI12" s="178">
        <f ca="1">IFERROR(INDEX(INDIRECT("'FY22 QoS'!"&amp;AI$1&amp;":"&amp;AI$1),MATCH($B12&amp;$C12&amp;$D12,'FY22 QoS'!CB:CB,0),1),"")</f>
        <v>1</v>
      </c>
      <c r="AJ12" s="178">
        <f ca="1">IFERROR(INDEX(INDIRECT("'FY22 QoS'!"&amp;AJ$1&amp;":"&amp;AJ$1),MATCH($B12&amp;$C12&amp;$D12,'FY22 QoS'!CC:CC,0),1),"")</f>
        <v>1</v>
      </c>
      <c r="AL12" s="186" t="str">
        <f ca="1">IFERROR(INDEX(INDIRECT("'FY22 QoS'!"&amp;AL$1&amp;":"&amp;AL$1),MATCH($B12&amp;$C12&amp;$D12,'FY22 QoS'!BU:BU,0),1),"")</f>
        <v/>
      </c>
      <c r="AM12" s="186" t="str">
        <f ca="1">IFERROR(INDEX(INDIRECT("'FY22 QoS'!"&amp;AM$1&amp;":"&amp;AM$1),MATCH($B12&amp;$C12&amp;$D12,'FY22 QoS'!BV:BV,0),1),"")</f>
        <v/>
      </c>
      <c r="AN12" s="186" t="str">
        <f ca="1">IFERROR(INDEX(INDIRECT("'FY22 QoS'!"&amp;AN$1&amp;":"&amp;AN$1),MATCH($B12&amp;$C12&amp;$D12,'FY22 QoS'!BW:BW,0),1),"")</f>
        <v/>
      </c>
      <c r="AO12" s="186">
        <f ca="1">IFERROR(INDEX(INDIRECT("'FY22 QoS'!"&amp;AO$1&amp;":"&amp;AO$1),MATCH($B12&amp;$C12&amp;$D12,'FY22 QoS'!BX:BX,0),1),"")</f>
        <v>40625</v>
      </c>
      <c r="AP12" s="186">
        <f ca="1">IFERROR(INDEX(INDIRECT("'FY22 QoS'!"&amp;AP$1&amp;":"&amp;AP$1),MATCH($B12&amp;$C12&amp;$D12,'FY22 QoS'!BY:BY,0),1),"")</f>
        <v>53125</v>
      </c>
      <c r="AQ12" s="186">
        <f ca="1">IFERROR(INDEX(INDIRECT("'FY22 QoS'!"&amp;AQ$1&amp;":"&amp;AQ$1),MATCH($B12&amp;$C12&amp;$D12,'FY22 QoS'!BZ:BZ,0),1),"")</f>
        <v>62500</v>
      </c>
      <c r="AR12" s="186">
        <f ca="1">IFERROR(INDEX(INDIRECT("'FY22 QoS'!"&amp;AR$1&amp;":"&amp;AR$1),MATCH($B12&amp;$C12&amp;$D12,'FY22 QoS'!CA:CA,0),1),"")</f>
        <v>62500</v>
      </c>
      <c r="AS12" s="186">
        <f ca="1">IFERROR(INDEX(INDIRECT("'FY22 QoS'!"&amp;AS$1&amp;":"&amp;AS$1),MATCH($B12&amp;$C12&amp;$D12,'FY22 QoS'!CB:CB,0),1),"")</f>
        <v>62500</v>
      </c>
      <c r="AT12" s="186">
        <f ca="1">IFERROR(INDEX(INDIRECT("'FY22 QoS'!"&amp;AT$1&amp;":"&amp;AT$1),MATCH($B12&amp;$C12&amp;$D12,'FY22 QoS'!CC:CC,0),1),"")</f>
        <v>62500</v>
      </c>
      <c r="AX12" s="167" t="s">
        <v>170</v>
      </c>
      <c r="AY12" s="178">
        <f t="shared" ca="1" si="0"/>
        <v>1</v>
      </c>
      <c r="AZ12" s="178">
        <f t="shared" ca="1" si="1"/>
        <v>1</v>
      </c>
      <c r="BA12" s="178">
        <f t="shared" ca="1" si="2"/>
        <v>1</v>
      </c>
      <c r="BB12" s="178">
        <f t="shared" ca="1" si="3"/>
        <v>1</v>
      </c>
      <c r="BC12" s="178">
        <f t="shared" ca="1" si="4"/>
        <v>1</v>
      </c>
      <c r="BD12" s="178">
        <f t="shared" ca="1" si="5"/>
        <v>1</v>
      </c>
      <c r="BE12" s="178">
        <f t="shared" ca="1" si="6"/>
        <v>1</v>
      </c>
      <c r="BF12" s="178">
        <f t="shared" ca="1" si="7"/>
        <v>1</v>
      </c>
      <c r="BG12" s="178">
        <f t="shared" ca="1" si="8"/>
        <v>1</v>
      </c>
    </row>
    <row r="13" spans="2:59" s="167" customFormat="1" x14ac:dyDescent="0.25">
      <c r="B13" s="167" t="s">
        <v>33</v>
      </c>
      <c r="C13" s="167">
        <v>7</v>
      </c>
      <c r="D13" s="167" t="str">
        <f t="shared" si="9"/>
        <v>Commercial</v>
      </c>
      <c r="E13" s="167" t="str">
        <f>IFERROR(INDEX('FY22 QoS'!$BB:$BB,MATCH($B13&amp;$C13&amp;$D13,'FY22 QoS'!BR:BR,0),1),"")</f>
        <v/>
      </c>
      <c r="F13" s="167" t="str">
        <f>IFERROR(INDEX('FY22 QoS'!$BB:$BB,MATCH($B13&amp;$C13&amp;$D13,'FY22 QoS'!BS:BS,0),1),"")</f>
        <v>Justin Turnley</v>
      </c>
      <c r="G13" s="167" t="str">
        <f>IFERROR(INDEX('FY22 QoS'!$BB:$BB,MATCH($B13&amp;$C13&amp;$D13,'FY22 QoS'!BT:BT,0),1),"")</f>
        <v/>
      </c>
      <c r="H13" s="167" t="str">
        <f>IFERROR(INDEX('FY22 QoS'!$BB:$BB,MATCH($B13&amp;$C13&amp;$D13,'FY22 QoS'!BU:BU,0),1),"")</f>
        <v/>
      </c>
      <c r="I13" s="181" t="str">
        <f>IFERROR(INDEX('FY22 QoS'!$BB:$BB,MATCH($B13&amp;$C13&amp;$D13,'FY22 QoS'!BV:BV,0),1),"")</f>
        <v/>
      </c>
      <c r="J13" s="181" t="str">
        <f>IFERROR(INDEX('FY22 QoS'!$BB:$BB,MATCH($B13&amp;$C13&amp;$D13,'FY22 QoS'!BW:BW,0),1),"")</f>
        <v/>
      </c>
      <c r="K13" s="181" t="str">
        <f>IFERROR(INDEX('FY22 QoS'!$BB:$BB,MATCH($B13&amp;$C13&amp;$D13,'FY22 QoS'!BX:BX,0),1),"")</f>
        <v/>
      </c>
      <c r="L13" s="181" t="str">
        <f>IFERROR(INDEX('FY22 QoS'!$BB:$BB,MATCH($B13&amp;$C13&amp;$D13,'FY22 QoS'!BY:BY,0),1),"")</f>
        <v/>
      </c>
      <c r="M13" s="181" t="str">
        <f>IFERROR(INDEX('FY22 QoS'!$BB:$BB,MATCH($B13&amp;$C13&amp;$D13,'FY22 QoS'!BZ:BZ,0),1),"")</f>
        <v/>
      </c>
      <c r="N13" s="181" t="str">
        <f>IFERROR(INDEX('FY22 QoS'!$BB:$BB,MATCH($B13&amp;$C13&amp;$D13,'FY22 QoS'!CA:CA,0),1),"")</f>
        <v/>
      </c>
      <c r="O13" s="181" t="str">
        <f>IFERROR(INDEX('FY22 QoS'!$BB:$BB,MATCH($B13&amp;$C13&amp;$D13,'FY22 QoS'!CB:CB,0),1),"")</f>
        <v/>
      </c>
      <c r="P13" s="181" t="str">
        <f>IFERROR(INDEX('FY22 QoS'!$BB:$BB,MATCH($B13&amp;$C13&amp;$D13,'FY22 QoS'!CC:CC,0),1),"")</f>
        <v/>
      </c>
      <c r="R13" s="178" t="str">
        <f ca="1">IFERROR(INDEX(INDIRECT("'FY22 QoS'!"&amp;R$1&amp;":"&amp;R$1),MATCH($B13&amp;$C13&amp;$D13,'FY22 QoS'!BU:BU,0),1),"")</f>
        <v/>
      </c>
      <c r="S13" s="178" t="str">
        <f ca="1">IFERROR(INDEX(INDIRECT("'FY22 QoS'!"&amp;S$1&amp;":"&amp;S$1),MATCH($B13&amp;$C13&amp;$D13,'FY22 QoS'!BV:BV,0),1),"")</f>
        <v/>
      </c>
      <c r="T13" s="178" t="str">
        <f ca="1">IFERROR(INDEX(INDIRECT("'FY22 QoS'!"&amp;T$1&amp;":"&amp;T$1),MATCH($B13&amp;$C13&amp;$D13,'FY22 QoS'!BW:BW,0),1),"")</f>
        <v/>
      </c>
      <c r="U13" s="178" t="str">
        <f ca="1">IFERROR(INDEX(INDIRECT("'FY22 QoS'!"&amp;U$1&amp;":"&amp;U$1),MATCH($B13&amp;$C13&amp;$D13,'FY22 QoS'!BX:BX,0),1),"")</f>
        <v/>
      </c>
      <c r="V13" s="178" t="str">
        <f ca="1">IFERROR(INDEX(INDIRECT("'FY22 QoS'!"&amp;V$1&amp;":"&amp;V$1),MATCH($B13&amp;$C13&amp;$D13,'FY22 QoS'!BY:BY,0),1),"")</f>
        <v/>
      </c>
      <c r="W13" s="178" t="str">
        <f ca="1">IFERROR(INDEX(INDIRECT("'FY22 QoS'!"&amp;W$1&amp;":"&amp;W$1),MATCH($B13&amp;$C13&amp;$D13,'FY22 QoS'!BZ:BZ,0),1),"")</f>
        <v/>
      </c>
      <c r="X13" s="178" t="str">
        <f ca="1">IFERROR(INDEX(INDIRECT("'FY22 QoS'!"&amp;X$1&amp;":"&amp;X$1),MATCH($B13&amp;$C13&amp;$D13,'FY22 QoS'!CA:CA,0),1),"")</f>
        <v/>
      </c>
      <c r="Y13" s="178" t="str">
        <f ca="1">IFERROR(INDEX(INDIRECT("'FY22 QoS'!"&amp;Y$1&amp;":"&amp;Y$1),MATCH($B13&amp;$C13&amp;$D13,'FY22 QoS'!CB:CB,0),1),"")</f>
        <v/>
      </c>
      <c r="Z13" s="178" t="str">
        <f ca="1">IFERROR(INDEX(INDIRECT("'FY22 QoS'!"&amp;Z$1&amp;":"&amp;Z$1),MATCH($B13&amp;$C13&amp;$D13,'FY22 QoS'!CC:CC,0),1),"")</f>
        <v/>
      </c>
      <c r="AB13" s="178" t="str">
        <f ca="1">IFERROR(INDEX(INDIRECT("'FY22 QoS'!"&amp;AB$1&amp;":"&amp;AB$1),MATCH($B13&amp;$C13&amp;$D13,'FY22 QoS'!BU:BU,0),1),"")</f>
        <v/>
      </c>
      <c r="AC13" s="178" t="str">
        <f ca="1">IFERROR(INDEX(INDIRECT("'FY22 QoS'!"&amp;AC$1&amp;":"&amp;AC$1),MATCH($B13&amp;$C13&amp;$D13,'FY22 QoS'!BV:BV,0),1),"")</f>
        <v/>
      </c>
      <c r="AD13" s="178" t="str">
        <f ca="1">IFERROR(INDEX(INDIRECT("'FY22 QoS'!"&amp;AD$1&amp;":"&amp;AD$1),MATCH($B13&amp;$C13&amp;$D13,'FY22 QoS'!BW:BW,0),1),"")</f>
        <v/>
      </c>
      <c r="AE13" s="178" t="str">
        <f ca="1">IFERROR(INDEX(INDIRECT("'FY22 QoS'!"&amp;AE$1&amp;":"&amp;AE$1),MATCH($B13&amp;$C13&amp;$D13,'FY22 QoS'!BX:BX,0),1),"")</f>
        <v/>
      </c>
      <c r="AF13" s="178" t="str">
        <f ca="1">IFERROR(INDEX(INDIRECT("'FY22 QoS'!"&amp;AF$1&amp;":"&amp;AF$1),MATCH($B13&amp;$C13&amp;$D13,'FY22 QoS'!BY:BY,0),1),"")</f>
        <v/>
      </c>
      <c r="AG13" s="178" t="str">
        <f ca="1">IFERROR(INDEX(INDIRECT("'FY22 QoS'!"&amp;AG$1&amp;":"&amp;AG$1),MATCH($B13&amp;$C13&amp;$D13,'FY22 QoS'!BZ:BZ,0),1),"")</f>
        <v/>
      </c>
      <c r="AH13" s="178" t="str">
        <f ca="1">IFERROR(INDEX(INDIRECT("'FY22 QoS'!"&amp;AH$1&amp;":"&amp;AH$1),MATCH($B13&amp;$C13&amp;$D13,'FY22 QoS'!CA:CA,0),1),"")</f>
        <v/>
      </c>
      <c r="AI13" s="178" t="str">
        <f ca="1">IFERROR(INDEX(INDIRECT("'FY22 QoS'!"&amp;AI$1&amp;":"&amp;AI$1),MATCH($B13&amp;$C13&amp;$D13,'FY22 QoS'!CB:CB,0),1),"")</f>
        <v/>
      </c>
      <c r="AJ13" s="178" t="str">
        <f ca="1">IFERROR(INDEX(INDIRECT("'FY22 QoS'!"&amp;AJ$1&amp;":"&amp;AJ$1),MATCH($B13&amp;$C13&amp;$D13,'FY22 QoS'!CC:CC,0),1),"")</f>
        <v/>
      </c>
      <c r="AL13" s="186" t="str">
        <f ca="1">IFERROR(INDEX(INDIRECT("'FY22 QoS'!"&amp;AL$1&amp;":"&amp;AL$1),MATCH($B13&amp;$C13&amp;$D13,'FY22 QoS'!BU:BU,0),1),"")</f>
        <v/>
      </c>
      <c r="AM13" s="186" t="str">
        <f ca="1">IFERROR(INDEX(INDIRECT("'FY22 QoS'!"&amp;AM$1&amp;":"&amp;AM$1),MATCH($B13&amp;$C13&amp;$D13,'FY22 QoS'!BV:BV,0),1),"")</f>
        <v/>
      </c>
      <c r="AN13" s="186" t="str">
        <f ca="1">IFERROR(INDEX(INDIRECT("'FY22 QoS'!"&amp;AN$1&amp;":"&amp;AN$1),MATCH($B13&amp;$C13&amp;$D13,'FY22 QoS'!BW:BW,0),1),"")</f>
        <v/>
      </c>
      <c r="AO13" s="186" t="str">
        <f ca="1">IFERROR(INDEX(INDIRECT("'FY22 QoS'!"&amp;AO$1&amp;":"&amp;AO$1),MATCH($B13&amp;$C13&amp;$D13,'FY22 QoS'!BX:BX,0),1),"")</f>
        <v/>
      </c>
      <c r="AP13" s="186" t="str">
        <f ca="1">IFERROR(INDEX(INDIRECT("'FY22 QoS'!"&amp;AP$1&amp;":"&amp;AP$1),MATCH($B13&amp;$C13&amp;$D13,'FY22 QoS'!BY:BY,0),1),"")</f>
        <v/>
      </c>
      <c r="AQ13" s="186" t="str">
        <f ca="1">IFERROR(INDEX(INDIRECT("'FY22 QoS'!"&amp;AQ$1&amp;":"&amp;AQ$1),MATCH($B13&amp;$C13&amp;$D13,'FY22 QoS'!BZ:BZ,0),1),"")</f>
        <v/>
      </c>
      <c r="AR13" s="186" t="str">
        <f ca="1">IFERROR(INDEX(INDIRECT("'FY22 QoS'!"&amp;AR$1&amp;":"&amp;AR$1),MATCH($B13&amp;$C13&amp;$D13,'FY22 QoS'!CA:CA,0),1),"")</f>
        <v/>
      </c>
      <c r="AS13" s="186" t="str">
        <f ca="1">IFERROR(INDEX(INDIRECT("'FY22 QoS'!"&amp;AS$1&amp;":"&amp;AS$1),MATCH($B13&amp;$C13&amp;$D13,'FY22 QoS'!CB:CB,0),1),"")</f>
        <v/>
      </c>
      <c r="AT13" s="186" t="str">
        <f ca="1">IFERROR(INDEX(INDIRECT("'FY22 QoS'!"&amp;AT$1&amp;":"&amp;AT$1),MATCH($B13&amp;$C13&amp;$D13,'FY22 QoS'!CC:CC,0),1),"")</f>
        <v/>
      </c>
      <c r="AX13" s="167" t="s">
        <v>180</v>
      </c>
      <c r="AY13" s="178">
        <f t="shared" ca="1" si="0"/>
        <v>1</v>
      </c>
      <c r="AZ13" s="178">
        <f t="shared" ca="1" si="1"/>
        <v>1</v>
      </c>
      <c r="BA13" s="178">
        <f t="shared" ca="1" si="2"/>
        <v>1</v>
      </c>
      <c r="BB13" s="178">
        <f t="shared" ca="1" si="3"/>
        <v>1</v>
      </c>
      <c r="BC13" s="178">
        <f t="shared" ca="1" si="4"/>
        <v>1</v>
      </c>
      <c r="BD13" s="178">
        <f t="shared" ca="1" si="5"/>
        <v>1</v>
      </c>
      <c r="BE13" s="178">
        <f t="shared" ca="1" si="6"/>
        <v>1</v>
      </c>
      <c r="BF13" s="178">
        <f t="shared" ca="1" si="7"/>
        <v>1</v>
      </c>
      <c r="BG13" s="178">
        <f t="shared" ca="1" si="8"/>
        <v>1</v>
      </c>
    </row>
    <row r="14" spans="2:59" s="167" customFormat="1" hidden="1" outlineLevel="1" x14ac:dyDescent="0.25">
      <c r="B14" s="167" t="s">
        <v>33</v>
      </c>
      <c r="C14" s="167">
        <v>8</v>
      </c>
      <c r="D14" s="167" t="str">
        <f t="shared" si="9"/>
        <v>Commercial</v>
      </c>
      <c r="E14" s="167" t="str">
        <f>IFERROR(INDEX('FY22 QoS'!$BB:$BB,MATCH($B14&amp;$C14&amp;$D14,'FY22 QoS'!BR:BR,0),1),"")</f>
        <v/>
      </c>
      <c r="F14" s="167" t="str">
        <f>IFERROR(INDEX('FY22 QoS'!$BB:$BB,MATCH($B14&amp;$C14&amp;$D14,'FY22 QoS'!BS:BS,0),1),"")</f>
        <v/>
      </c>
      <c r="G14" s="167" t="str">
        <f>IFERROR(INDEX('FY22 QoS'!$BB:$BB,MATCH($B14&amp;$C14&amp;$D14,'FY22 QoS'!BT:BT,0),1),"")</f>
        <v/>
      </c>
      <c r="H14" s="167" t="str">
        <f>IFERROR(INDEX('FY22 QoS'!$BB:$BB,MATCH($B14&amp;$C14&amp;$D14,'FY22 QoS'!BU:BU,0),1),"")</f>
        <v/>
      </c>
      <c r="I14" s="167" t="str">
        <f>IFERROR(INDEX('FY22 QoS'!$BB:$BB,MATCH($B14&amp;$C14&amp;$D14,'FY22 QoS'!BV:BV,0),1),"")</f>
        <v/>
      </c>
      <c r="J14" s="167" t="str">
        <f>IFERROR(INDEX('FY22 QoS'!$BB:$BB,MATCH($B14&amp;$C14&amp;$D14,'FY22 QoS'!BW:BW,0),1),"")</f>
        <v/>
      </c>
      <c r="K14" s="181" t="str">
        <f>IFERROR(INDEX('FY22 QoS'!$BB:$BB,MATCH($B14&amp;$C14&amp;$D14,'FY22 QoS'!BX:BX,0),1),"")</f>
        <v/>
      </c>
      <c r="L14" s="181" t="str">
        <f>IFERROR(INDEX('FY22 QoS'!$BB:$BB,MATCH($B14&amp;$C14&amp;$D14,'FY22 QoS'!BY:BY,0),1),"")</f>
        <v/>
      </c>
      <c r="M14" s="181" t="str">
        <f>IFERROR(INDEX('FY22 QoS'!$BB:$BB,MATCH($B14&amp;$C14&amp;$D14,'FY22 QoS'!BZ:BZ,0),1),"")</f>
        <v/>
      </c>
      <c r="N14" s="181" t="str">
        <f>IFERROR(INDEX('FY22 QoS'!$BB:$BB,MATCH($B14&amp;$C14&amp;$D14,'FY22 QoS'!CA:CA,0),1),"")</f>
        <v/>
      </c>
      <c r="O14" s="181" t="str">
        <f>IFERROR(INDEX('FY22 QoS'!$BB:$BB,MATCH($B14&amp;$C14&amp;$D14,'FY22 QoS'!CB:CB,0),1),"")</f>
        <v/>
      </c>
      <c r="P14" s="181" t="str">
        <f>IFERROR(INDEX('FY22 QoS'!$BB:$BB,MATCH($B14&amp;$C14&amp;$D14,'FY22 QoS'!CC:CC,0),1),"")</f>
        <v/>
      </c>
      <c r="R14" s="178" t="str">
        <f ca="1">IFERROR(INDEX(INDIRECT("'FY22 QoS'!"&amp;R$1&amp;":"&amp;R$1),MATCH($B14&amp;$C14&amp;$D14,'FY22 QoS'!BU:BU,0),1),"")</f>
        <v/>
      </c>
      <c r="S14" s="178" t="str">
        <f ca="1">IFERROR(INDEX(INDIRECT("'FY22 QoS'!"&amp;S$1&amp;":"&amp;S$1),MATCH($B14&amp;$C14&amp;$D14,'FY22 QoS'!BV:BV,0),1),"")</f>
        <v/>
      </c>
      <c r="T14" s="178" t="str">
        <f ca="1">IFERROR(INDEX(INDIRECT("'FY22 QoS'!"&amp;T$1&amp;":"&amp;T$1),MATCH($B14&amp;$C14&amp;$D14,'FY22 QoS'!BW:BW,0),1),"")</f>
        <v/>
      </c>
      <c r="U14" s="178" t="str">
        <f ca="1">IFERROR(INDEX(INDIRECT("'FY22 QoS'!"&amp;U$1&amp;":"&amp;U$1),MATCH($B14&amp;$C14&amp;$D14,'FY22 QoS'!BX:BX,0),1),"")</f>
        <v/>
      </c>
      <c r="V14" s="178" t="str">
        <f ca="1">IFERROR(INDEX(INDIRECT("'FY22 QoS'!"&amp;V$1&amp;":"&amp;V$1),MATCH($B14&amp;$C14&amp;$D14,'FY22 QoS'!BY:BY,0),1),"")</f>
        <v/>
      </c>
      <c r="W14" s="178" t="str">
        <f ca="1">IFERROR(INDEX(INDIRECT("'FY22 QoS'!"&amp;W$1&amp;":"&amp;W$1),MATCH($B14&amp;$C14&amp;$D14,'FY22 QoS'!BZ:BZ,0),1),"")</f>
        <v/>
      </c>
      <c r="X14" s="178" t="str">
        <f ca="1">IFERROR(INDEX(INDIRECT("'FY22 QoS'!"&amp;X$1&amp;":"&amp;X$1),MATCH($B14&amp;$C14&amp;$D14,'FY22 QoS'!CA:CA,0),1),"")</f>
        <v/>
      </c>
      <c r="Y14" s="178" t="str">
        <f ca="1">IFERROR(INDEX(INDIRECT("'FY22 QoS'!"&amp;Y$1&amp;":"&amp;Y$1),MATCH($B14&amp;$C14&amp;$D14,'FY22 QoS'!CB:CB,0),1),"")</f>
        <v/>
      </c>
      <c r="Z14" s="178" t="str">
        <f ca="1">IFERROR(INDEX(INDIRECT("'FY22 QoS'!"&amp;Z$1&amp;":"&amp;Z$1),MATCH($B14&amp;$C14&amp;$D14,'FY22 QoS'!CC:CC,0),1),"")</f>
        <v/>
      </c>
      <c r="AB14" s="178" t="str">
        <f ca="1">IFERROR(INDEX(INDIRECT("'FY22 QoS'!"&amp;AB$1&amp;":"&amp;AB$1),MATCH($B14&amp;$C14&amp;$D14,'FY22 QoS'!BU:BU,0),1),"")</f>
        <v/>
      </c>
      <c r="AC14" s="178" t="str">
        <f ca="1">IFERROR(INDEX(INDIRECT("'FY22 QoS'!"&amp;AC$1&amp;":"&amp;AC$1),MATCH($B14&amp;$C14&amp;$D14,'FY22 QoS'!BV:BV,0),1),"")</f>
        <v/>
      </c>
      <c r="AD14" s="178" t="str">
        <f ca="1">IFERROR(INDEX(INDIRECT("'FY22 QoS'!"&amp;AD$1&amp;":"&amp;AD$1),MATCH($B14&amp;$C14&amp;$D14,'FY22 QoS'!BW:BW,0),1),"")</f>
        <v/>
      </c>
      <c r="AE14" s="178" t="str">
        <f ca="1">IFERROR(INDEX(INDIRECT("'FY22 QoS'!"&amp;AE$1&amp;":"&amp;AE$1),MATCH($B14&amp;$C14&amp;$D14,'FY22 QoS'!BX:BX,0),1),"")</f>
        <v/>
      </c>
      <c r="AF14" s="178" t="str">
        <f ca="1">IFERROR(INDEX(INDIRECT("'FY22 QoS'!"&amp;AF$1&amp;":"&amp;AF$1),MATCH($B14&amp;$C14&amp;$D14,'FY22 QoS'!BY:BY,0),1),"")</f>
        <v/>
      </c>
      <c r="AG14" s="178" t="str">
        <f ca="1">IFERROR(INDEX(INDIRECT("'FY22 QoS'!"&amp;AG$1&amp;":"&amp;AG$1),MATCH($B14&amp;$C14&amp;$D14,'FY22 QoS'!BZ:BZ,0),1),"")</f>
        <v/>
      </c>
      <c r="AH14" s="178" t="str">
        <f ca="1">IFERROR(INDEX(INDIRECT("'FY22 QoS'!"&amp;AH$1&amp;":"&amp;AH$1),MATCH($B14&amp;$C14&amp;$D14,'FY22 QoS'!CA:CA,0),1),"")</f>
        <v/>
      </c>
      <c r="AI14" s="178" t="str">
        <f ca="1">IFERROR(INDEX(INDIRECT("'FY22 QoS'!"&amp;AI$1&amp;":"&amp;AI$1),MATCH($B14&amp;$C14&amp;$D14,'FY22 QoS'!CB:CB,0),1),"")</f>
        <v/>
      </c>
      <c r="AJ14" s="178" t="str">
        <f ca="1">IFERROR(INDEX(INDIRECT("'FY22 QoS'!"&amp;AJ$1&amp;":"&amp;AJ$1),MATCH($B14&amp;$C14&amp;$D14,'FY22 QoS'!CC:CC,0),1),"")</f>
        <v/>
      </c>
      <c r="AL14" s="186" t="str">
        <f ca="1">IFERROR(INDEX(INDIRECT("'FY22 QoS'!"&amp;AL$1&amp;":"&amp;AL$1),MATCH($B14&amp;$C14&amp;$D14,'FY22 QoS'!BU:BU,0),1),"")</f>
        <v/>
      </c>
      <c r="AM14" s="186" t="str">
        <f ca="1">IFERROR(INDEX(INDIRECT("'FY22 QoS'!"&amp;AM$1&amp;":"&amp;AM$1),MATCH($B14&amp;$C14&amp;$D14,'FY22 QoS'!BV:BV,0),1),"")</f>
        <v/>
      </c>
      <c r="AN14" s="186" t="str">
        <f ca="1">IFERROR(INDEX(INDIRECT("'FY22 QoS'!"&amp;AN$1&amp;":"&amp;AN$1),MATCH($B14&amp;$C14&amp;$D14,'FY22 QoS'!BW:BW,0),1),"")</f>
        <v/>
      </c>
      <c r="AO14" s="186" t="str">
        <f ca="1">IFERROR(INDEX(INDIRECT("'FY22 QoS'!"&amp;AO$1&amp;":"&amp;AO$1),MATCH($B14&amp;$C14&amp;$D14,'FY22 QoS'!BX:BX,0),1),"")</f>
        <v/>
      </c>
      <c r="AP14" s="186" t="str">
        <f ca="1">IFERROR(INDEX(INDIRECT("'FY22 QoS'!"&amp;AP$1&amp;":"&amp;AP$1),MATCH($B14&amp;$C14&amp;$D14,'FY22 QoS'!BY:BY,0),1),"")</f>
        <v/>
      </c>
      <c r="AQ14" s="186" t="str">
        <f ca="1">IFERROR(INDEX(INDIRECT("'FY22 QoS'!"&amp;AQ$1&amp;":"&amp;AQ$1),MATCH($B14&amp;$C14&amp;$D14,'FY22 QoS'!BZ:BZ,0),1),"")</f>
        <v/>
      </c>
      <c r="AR14" s="186" t="str">
        <f ca="1">IFERROR(INDEX(INDIRECT("'FY22 QoS'!"&amp;AR$1&amp;":"&amp;AR$1),MATCH($B14&amp;$C14&amp;$D14,'FY22 QoS'!CA:CA,0),1),"")</f>
        <v/>
      </c>
      <c r="AS14" s="186" t="str">
        <f ca="1">IFERROR(INDEX(INDIRECT("'FY22 QoS'!"&amp;AS$1&amp;":"&amp;AS$1),MATCH($B14&amp;$C14&amp;$D14,'FY22 QoS'!CB:CB,0),1),"")</f>
        <v/>
      </c>
      <c r="AT14" s="186" t="str">
        <f ca="1">IFERROR(INDEX(INDIRECT("'FY22 QoS'!"&amp;AT$1&amp;":"&amp;AT$1),MATCH($B14&amp;$C14&amp;$D14,'FY22 QoS'!CC:CC,0),1),"")</f>
        <v/>
      </c>
      <c r="AX14" s="167" t="s">
        <v>177</v>
      </c>
      <c r="AY14" s="178">
        <f t="shared" si="0"/>
        <v>0</v>
      </c>
      <c r="AZ14" s="178">
        <f t="shared" si="1"/>
        <v>0</v>
      </c>
      <c r="BA14" s="178">
        <f t="shared" si="2"/>
        <v>0</v>
      </c>
      <c r="BB14" s="178">
        <f t="shared" si="3"/>
        <v>0</v>
      </c>
      <c r="BC14" s="178">
        <f t="shared" si="4"/>
        <v>0</v>
      </c>
      <c r="BD14" s="178">
        <f t="shared" si="5"/>
        <v>0</v>
      </c>
      <c r="BE14" s="178">
        <f t="shared" si="6"/>
        <v>0</v>
      </c>
      <c r="BF14" s="178">
        <f t="shared" si="7"/>
        <v>0</v>
      </c>
      <c r="BG14" s="178">
        <f t="shared" si="8"/>
        <v>0</v>
      </c>
    </row>
    <row r="15" spans="2:59" s="167" customFormat="1" hidden="1" outlineLevel="1" x14ac:dyDescent="0.25">
      <c r="B15" s="167" t="s">
        <v>33</v>
      </c>
      <c r="C15" s="167">
        <v>9</v>
      </c>
      <c r="D15" s="167" t="str">
        <f t="shared" si="9"/>
        <v>Commercial</v>
      </c>
      <c r="E15" s="167" t="str">
        <f>IFERROR(INDEX('FY22 QoS'!$BB:$BB,MATCH($B15&amp;$C15&amp;$D15,'FY22 QoS'!BR:BR,0),1),"")</f>
        <v/>
      </c>
      <c r="F15" s="167" t="str">
        <f>IFERROR(INDEX('FY22 QoS'!$BB:$BB,MATCH($B15&amp;$C15&amp;$D15,'FY22 QoS'!BS:BS,0),1),"")</f>
        <v/>
      </c>
      <c r="G15" s="167" t="str">
        <f>IFERROR(INDEX('FY22 QoS'!$BB:$BB,MATCH($B15&amp;$C15&amp;$D15,'FY22 QoS'!BT:BT,0),1),"")</f>
        <v/>
      </c>
      <c r="H15" s="167" t="str">
        <f>IFERROR(INDEX('FY22 QoS'!$BB:$BB,MATCH($B15&amp;$C15&amp;$D15,'FY22 QoS'!BU:BU,0),1),"")</f>
        <v/>
      </c>
      <c r="I15" s="167" t="str">
        <f>IFERROR(INDEX('FY22 QoS'!$BB:$BB,MATCH($B15&amp;$C15&amp;$D15,'FY22 QoS'!BV:BV,0),1),"")</f>
        <v/>
      </c>
      <c r="J15" s="167" t="str">
        <f>IFERROR(INDEX('FY22 QoS'!$BB:$BB,MATCH($B15&amp;$C15&amp;$D15,'FY22 QoS'!BW:BW,0),1),"")</f>
        <v/>
      </c>
      <c r="K15" s="167" t="str">
        <f>IFERROR(INDEX('FY22 QoS'!$BB:$BB,MATCH($B15&amp;$C15&amp;$D15,'FY22 QoS'!BX:BX,0),1),"")</f>
        <v/>
      </c>
      <c r="L15" s="167" t="str">
        <f>IFERROR(INDEX('FY22 QoS'!$BB:$BB,MATCH($B15&amp;$C15&amp;$D15,'FY22 QoS'!BY:BY,0),1),"")</f>
        <v/>
      </c>
      <c r="M15" s="167" t="str">
        <f>IFERROR(INDEX('FY22 QoS'!$BB:$BB,MATCH($B15&amp;$C15&amp;$D15,'FY22 QoS'!BZ:BZ,0),1),"")</f>
        <v/>
      </c>
      <c r="N15" s="167" t="str">
        <f>IFERROR(INDEX('FY22 QoS'!$BB:$BB,MATCH($B15&amp;$C15&amp;$D15,'FY22 QoS'!CA:CA,0),1),"")</f>
        <v/>
      </c>
      <c r="O15" s="167" t="str">
        <f>IFERROR(INDEX('FY22 QoS'!$BB:$BB,MATCH($B15&amp;$C15&amp;$D15,'FY22 QoS'!CB:CB,0),1),"")</f>
        <v/>
      </c>
      <c r="P15" s="167" t="str">
        <f>IFERROR(INDEX('FY22 QoS'!$BB:$BB,MATCH($B15&amp;$C15&amp;$D15,'FY22 QoS'!CC:CC,0),1),"")</f>
        <v/>
      </c>
      <c r="R15" s="178" t="str">
        <f ca="1">IFERROR(INDEX(INDIRECT("'FY22 QoS'!"&amp;R$1&amp;":"&amp;R$1),MATCH($B15&amp;$C15&amp;$D15,'FY22 QoS'!BU:BU,0),1),"")</f>
        <v/>
      </c>
      <c r="S15" s="178" t="str">
        <f ca="1">IFERROR(INDEX(INDIRECT("'FY22 QoS'!"&amp;S$1&amp;":"&amp;S$1),MATCH($B15&amp;$C15&amp;$D15,'FY22 QoS'!BV:BV,0),1),"")</f>
        <v/>
      </c>
      <c r="T15" s="178" t="str">
        <f ca="1">IFERROR(INDEX(INDIRECT("'FY22 QoS'!"&amp;T$1&amp;":"&amp;T$1),MATCH($B15&amp;$C15&amp;$D15,'FY22 QoS'!BW:BW,0),1),"")</f>
        <v/>
      </c>
      <c r="U15" s="178" t="str">
        <f ca="1">IFERROR(INDEX(INDIRECT("'FY22 QoS'!"&amp;U$1&amp;":"&amp;U$1),MATCH($B15&amp;$C15&amp;$D15,'FY22 QoS'!BX:BX,0),1),"")</f>
        <v/>
      </c>
      <c r="V15" s="178" t="str">
        <f ca="1">IFERROR(INDEX(INDIRECT("'FY22 QoS'!"&amp;V$1&amp;":"&amp;V$1),MATCH($B15&amp;$C15&amp;$D15,'FY22 QoS'!BY:BY,0),1),"")</f>
        <v/>
      </c>
      <c r="W15" s="178" t="str">
        <f ca="1">IFERROR(INDEX(INDIRECT("'FY22 QoS'!"&amp;W$1&amp;":"&amp;W$1),MATCH($B15&amp;$C15&amp;$D15,'FY22 QoS'!BZ:BZ,0),1),"")</f>
        <v/>
      </c>
      <c r="X15" s="178" t="str">
        <f ca="1">IFERROR(INDEX(INDIRECT("'FY22 QoS'!"&amp;X$1&amp;":"&amp;X$1),MATCH($B15&amp;$C15&amp;$D15,'FY22 QoS'!CA:CA,0),1),"")</f>
        <v/>
      </c>
      <c r="Y15" s="178" t="str">
        <f ca="1">IFERROR(INDEX(INDIRECT("'FY22 QoS'!"&amp;Y$1&amp;":"&amp;Y$1),MATCH($B15&amp;$C15&amp;$D15,'FY22 QoS'!CB:CB,0),1),"")</f>
        <v/>
      </c>
      <c r="Z15" s="178" t="str">
        <f ca="1">IFERROR(INDEX(INDIRECT("'FY22 QoS'!"&amp;Z$1&amp;":"&amp;Z$1),MATCH($B15&amp;$C15&amp;$D15,'FY22 QoS'!CC:CC,0),1),"")</f>
        <v/>
      </c>
      <c r="AB15" s="178" t="str">
        <f ca="1">IFERROR(INDEX(INDIRECT("'FY22 QoS'!"&amp;AB$1&amp;":"&amp;AB$1),MATCH($B15&amp;$C15&amp;$D15,'FY22 QoS'!BU:BU,0),1),"")</f>
        <v/>
      </c>
      <c r="AC15" s="178" t="str">
        <f ca="1">IFERROR(INDEX(INDIRECT("'FY22 QoS'!"&amp;AC$1&amp;":"&amp;AC$1),MATCH($B15&amp;$C15&amp;$D15,'FY22 QoS'!BV:BV,0),1),"")</f>
        <v/>
      </c>
      <c r="AD15" s="178" t="str">
        <f ca="1">IFERROR(INDEX(INDIRECT("'FY22 QoS'!"&amp;AD$1&amp;":"&amp;AD$1),MATCH($B15&amp;$C15&amp;$D15,'FY22 QoS'!BW:BW,0),1),"")</f>
        <v/>
      </c>
      <c r="AE15" s="178" t="str">
        <f ca="1">IFERROR(INDEX(INDIRECT("'FY22 QoS'!"&amp;AE$1&amp;":"&amp;AE$1),MATCH($B15&amp;$C15&amp;$D15,'FY22 QoS'!BX:BX,0),1),"")</f>
        <v/>
      </c>
      <c r="AF15" s="178" t="str">
        <f ca="1">IFERROR(INDEX(INDIRECT("'FY22 QoS'!"&amp;AF$1&amp;":"&amp;AF$1),MATCH($B15&amp;$C15&amp;$D15,'FY22 QoS'!BY:BY,0),1),"")</f>
        <v/>
      </c>
      <c r="AG15" s="178" t="str">
        <f ca="1">IFERROR(INDEX(INDIRECT("'FY22 QoS'!"&amp;AG$1&amp;":"&amp;AG$1),MATCH($B15&amp;$C15&amp;$D15,'FY22 QoS'!BZ:BZ,0),1),"")</f>
        <v/>
      </c>
      <c r="AH15" s="178" t="str">
        <f ca="1">IFERROR(INDEX(INDIRECT("'FY22 QoS'!"&amp;AH$1&amp;":"&amp;AH$1),MATCH($B15&amp;$C15&amp;$D15,'FY22 QoS'!CA:CA,0),1),"")</f>
        <v/>
      </c>
      <c r="AI15" s="178" t="str">
        <f ca="1">IFERROR(INDEX(INDIRECT("'FY22 QoS'!"&amp;AI$1&amp;":"&amp;AI$1),MATCH($B15&amp;$C15&amp;$D15,'FY22 QoS'!CB:CB,0),1),"")</f>
        <v/>
      </c>
      <c r="AJ15" s="178" t="str">
        <f ca="1">IFERROR(INDEX(INDIRECT("'FY22 QoS'!"&amp;AJ$1&amp;":"&amp;AJ$1),MATCH($B15&amp;$C15&amp;$D15,'FY22 QoS'!CC:CC,0),1),"")</f>
        <v/>
      </c>
      <c r="AL15" s="186" t="str">
        <f ca="1">IFERROR(INDEX(INDIRECT("'FY22 QoS'!"&amp;AL$1&amp;":"&amp;AL$1),MATCH($B15&amp;$C15&amp;$D15,'FY22 QoS'!BU:BU,0),1),"")</f>
        <v/>
      </c>
      <c r="AM15" s="186" t="str">
        <f ca="1">IFERROR(INDEX(INDIRECT("'FY22 QoS'!"&amp;AM$1&amp;":"&amp;AM$1),MATCH($B15&amp;$C15&amp;$D15,'FY22 QoS'!BV:BV,0),1),"")</f>
        <v/>
      </c>
      <c r="AN15" s="186" t="str">
        <f ca="1">IFERROR(INDEX(INDIRECT("'FY22 QoS'!"&amp;AN$1&amp;":"&amp;AN$1),MATCH($B15&amp;$C15&amp;$D15,'FY22 QoS'!BW:BW,0),1),"")</f>
        <v/>
      </c>
      <c r="AO15" s="186" t="str">
        <f ca="1">IFERROR(INDEX(INDIRECT("'FY22 QoS'!"&amp;AO$1&amp;":"&amp;AO$1),MATCH($B15&amp;$C15&amp;$D15,'FY22 QoS'!BX:BX,0),1),"")</f>
        <v/>
      </c>
      <c r="AP15" s="186" t="str">
        <f ca="1">IFERROR(INDEX(INDIRECT("'FY22 QoS'!"&amp;AP$1&amp;":"&amp;AP$1),MATCH($B15&amp;$C15&amp;$D15,'FY22 QoS'!BY:BY,0),1),"")</f>
        <v/>
      </c>
      <c r="AQ15" s="186" t="str">
        <f ca="1">IFERROR(INDEX(INDIRECT("'FY22 QoS'!"&amp;AQ$1&amp;":"&amp;AQ$1),MATCH($B15&amp;$C15&amp;$D15,'FY22 QoS'!BZ:BZ,0),1),"")</f>
        <v/>
      </c>
      <c r="AR15" s="186" t="str">
        <f ca="1">IFERROR(INDEX(INDIRECT("'FY22 QoS'!"&amp;AR$1&amp;":"&amp;AR$1),MATCH($B15&amp;$C15&amp;$D15,'FY22 QoS'!CA:CA,0),1),"")</f>
        <v/>
      </c>
      <c r="AS15" s="186" t="str">
        <f ca="1">IFERROR(INDEX(INDIRECT("'FY22 QoS'!"&amp;AS$1&amp;":"&amp;AS$1),MATCH($B15&amp;$C15&amp;$D15,'FY22 QoS'!CB:CB,0),1),"")</f>
        <v/>
      </c>
      <c r="AT15" s="186" t="str">
        <f ca="1">IFERROR(INDEX(INDIRECT("'FY22 QoS'!"&amp;AT$1&amp;":"&amp;AT$1),MATCH($B15&amp;$C15&amp;$D15,'FY22 QoS'!CC:CC,0),1),"")</f>
        <v/>
      </c>
      <c r="AX15" s="167" t="s">
        <v>176</v>
      </c>
      <c r="AY15" s="178">
        <f t="shared" si="0"/>
        <v>0</v>
      </c>
      <c r="AZ15" s="178">
        <f t="shared" si="1"/>
        <v>0</v>
      </c>
      <c r="BA15" s="178">
        <f t="shared" si="2"/>
        <v>0</v>
      </c>
      <c r="BB15" s="178">
        <f t="shared" si="3"/>
        <v>0</v>
      </c>
      <c r="BC15" s="178">
        <f t="shared" si="4"/>
        <v>0</v>
      </c>
      <c r="BD15" s="178">
        <f t="shared" si="5"/>
        <v>0</v>
      </c>
      <c r="BE15" s="178">
        <f t="shared" si="6"/>
        <v>0</v>
      </c>
      <c r="BF15" s="178">
        <f t="shared" si="7"/>
        <v>0</v>
      </c>
      <c r="BG15" s="178">
        <f t="shared" si="8"/>
        <v>0</v>
      </c>
    </row>
    <row r="16" spans="2:59" s="167" customFormat="1" hidden="1" outlineLevel="1" x14ac:dyDescent="0.25">
      <c r="B16" s="167" t="s">
        <v>33</v>
      </c>
      <c r="C16" s="167">
        <v>10</v>
      </c>
      <c r="D16" s="167" t="str">
        <f t="shared" si="9"/>
        <v>Commercial</v>
      </c>
      <c r="E16" s="167" t="str">
        <f>IFERROR(INDEX('FY22 QoS'!$BB:$BB,MATCH($B16&amp;$C16&amp;$D16,'FY22 QoS'!BR:BR,0),1),"")</f>
        <v/>
      </c>
      <c r="F16" s="167" t="str">
        <f>IFERROR(INDEX('FY22 QoS'!$BB:$BB,MATCH($B16&amp;$C16&amp;$D16,'FY22 QoS'!BS:BS,0),1),"")</f>
        <v/>
      </c>
      <c r="G16" s="167" t="str">
        <f>IFERROR(INDEX('FY22 QoS'!$BB:$BB,MATCH($B16&amp;$C16&amp;$D16,'FY22 QoS'!BT:BT,0),1),"")</f>
        <v/>
      </c>
      <c r="H16" s="167" t="str">
        <f>IFERROR(INDEX('FY22 QoS'!$BB:$BB,MATCH($B16&amp;$C16&amp;$D16,'FY22 QoS'!BU:BU,0),1),"")</f>
        <v/>
      </c>
      <c r="I16" s="167" t="str">
        <f>IFERROR(INDEX('FY22 QoS'!$BB:$BB,MATCH($B16&amp;$C16&amp;$D16,'FY22 QoS'!BV:BV,0),1),"")</f>
        <v/>
      </c>
      <c r="J16" s="167" t="str">
        <f>IFERROR(INDEX('FY22 QoS'!$BB:$BB,MATCH($B16&amp;$C16&amp;$D16,'FY22 QoS'!BW:BW,0),1),"")</f>
        <v/>
      </c>
      <c r="K16" s="167" t="str">
        <f>IFERROR(INDEX('FY22 QoS'!$BB:$BB,MATCH($B16&amp;$C16&amp;$D16,'FY22 QoS'!BX:BX,0),1),"")</f>
        <v/>
      </c>
      <c r="L16" s="167" t="str">
        <f>IFERROR(INDEX('FY22 QoS'!$BB:$BB,MATCH($B16&amp;$C16&amp;$D16,'FY22 QoS'!BY:BY,0),1),"")</f>
        <v/>
      </c>
      <c r="M16" s="167" t="str">
        <f>IFERROR(INDEX('FY22 QoS'!$BB:$BB,MATCH($B16&amp;$C16&amp;$D16,'FY22 QoS'!BZ:BZ,0),1),"")</f>
        <v/>
      </c>
      <c r="N16" s="167" t="str">
        <f>IFERROR(INDEX('FY22 QoS'!$BB:$BB,MATCH($B16&amp;$C16&amp;$D16,'FY22 QoS'!CA:CA,0),1),"")</f>
        <v/>
      </c>
      <c r="O16" s="167" t="str">
        <f>IFERROR(INDEX('FY22 QoS'!$BB:$BB,MATCH($B16&amp;$C16&amp;$D16,'FY22 QoS'!CB:CB,0),1),"")</f>
        <v/>
      </c>
      <c r="P16" s="167" t="str">
        <f>IFERROR(INDEX('FY22 QoS'!$BB:$BB,MATCH($B16&amp;$C16&amp;$D16,'FY22 QoS'!CC:CC,0),1),"")</f>
        <v/>
      </c>
      <c r="R16" s="178" t="str">
        <f ca="1">IFERROR(INDEX(INDIRECT("'FY22 QoS'!"&amp;R$1&amp;":"&amp;R$1),MATCH($B16&amp;$C16&amp;$D16,'FY22 QoS'!BU:BU,0),1),"")</f>
        <v/>
      </c>
      <c r="S16" s="178" t="str">
        <f ca="1">IFERROR(INDEX(INDIRECT("'FY22 QoS'!"&amp;S$1&amp;":"&amp;S$1),MATCH($B16&amp;$C16&amp;$D16,'FY22 QoS'!BV:BV,0),1),"")</f>
        <v/>
      </c>
      <c r="T16" s="178" t="str">
        <f ca="1">IFERROR(INDEX(INDIRECT("'FY22 QoS'!"&amp;T$1&amp;":"&amp;T$1),MATCH($B16&amp;$C16&amp;$D16,'FY22 QoS'!BW:BW,0),1),"")</f>
        <v/>
      </c>
      <c r="U16" s="178" t="str">
        <f ca="1">IFERROR(INDEX(INDIRECT("'FY22 QoS'!"&amp;U$1&amp;":"&amp;U$1),MATCH($B16&amp;$C16&amp;$D16,'FY22 QoS'!BX:BX,0),1),"")</f>
        <v/>
      </c>
      <c r="V16" s="178" t="str">
        <f ca="1">IFERROR(INDEX(INDIRECT("'FY22 QoS'!"&amp;V$1&amp;":"&amp;V$1),MATCH($B16&amp;$C16&amp;$D16,'FY22 QoS'!BY:BY,0),1),"")</f>
        <v/>
      </c>
      <c r="W16" s="178" t="str">
        <f ca="1">IFERROR(INDEX(INDIRECT("'FY22 QoS'!"&amp;W$1&amp;":"&amp;W$1),MATCH($B16&amp;$C16&amp;$D16,'FY22 QoS'!BZ:BZ,0),1),"")</f>
        <v/>
      </c>
      <c r="X16" s="178" t="str">
        <f ca="1">IFERROR(INDEX(INDIRECT("'FY22 QoS'!"&amp;X$1&amp;":"&amp;X$1),MATCH($B16&amp;$C16&amp;$D16,'FY22 QoS'!CA:CA,0),1),"")</f>
        <v/>
      </c>
      <c r="Y16" s="178" t="str">
        <f ca="1">IFERROR(INDEX(INDIRECT("'FY22 QoS'!"&amp;Y$1&amp;":"&amp;Y$1),MATCH($B16&amp;$C16&amp;$D16,'FY22 QoS'!CB:CB,0),1),"")</f>
        <v/>
      </c>
      <c r="Z16" s="178" t="str">
        <f ca="1">IFERROR(INDEX(INDIRECT("'FY22 QoS'!"&amp;Z$1&amp;":"&amp;Z$1),MATCH($B16&amp;$C16&amp;$D16,'FY22 QoS'!CC:CC,0),1),"")</f>
        <v/>
      </c>
      <c r="AB16" s="178" t="str">
        <f ca="1">IFERROR(INDEX(INDIRECT("'FY22 QoS'!"&amp;AB$1&amp;":"&amp;AB$1),MATCH($B16&amp;$C16&amp;$D16,'FY22 QoS'!BU:BU,0),1),"")</f>
        <v/>
      </c>
      <c r="AC16" s="178" t="str">
        <f ca="1">IFERROR(INDEX(INDIRECT("'FY22 QoS'!"&amp;AC$1&amp;":"&amp;AC$1),MATCH($B16&amp;$C16&amp;$D16,'FY22 QoS'!BV:BV,0),1),"")</f>
        <v/>
      </c>
      <c r="AD16" s="178" t="str">
        <f ca="1">IFERROR(INDEX(INDIRECT("'FY22 QoS'!"&amp;AD$1&amp;":"&amp;AD$1),MATCH($B16&amp;$C16&amp;$D16,'FY22 QoS'!BW:BW,0),1),"")</f>
        <v/>
      </c>
      <c r="AE16" s="178" t="str">
        <f ca="1">IFERROR(INDEX(INDIRECT("'FY22 QoS'!"&amp;AE$1&amp;":"&amp;AE$1),MATCH($B16&amp;$C16&amp;$D16,'FY22 QoS'!BX:BX,0),1),"")</f>
        <v/>
      </c>
      <c r="AF16" s="178" t="str">
        <f ca="1">IFERROR(INDEX(INDIRECT("'FY22 QoS'!"&amp;AF$1&amp;":"&amp;AF$1),MATCH($B16&amp;$C16&amp;$D16,'FY22 QoS'!BY:BY,0),1),"")</f>
        <v/>
      </c>
      <c r="AG16" s="178" t="str">
        <f ca="1">IFERROR(INDEX(INDIRECT("'FY22 QoS'!"&amp;AG$1&amp;":"&amp;AG$1),MATCH($B16&amp;$C16&amp;$D16,'FY22 QoS'!BZ:BZ,0),1),"")</f>
        <v/>
      </c>
      <c r="AH16" s="178" t="str">
        <f ca="1">IFERROR(INDEX(INDIRECT("'FY22 QoS'!"&amp;AH$1&amp;":"&amp;AH$1),MATCH($B16&amp;$C16&amp;$D16,'FY22 QoS'!CA:CA,0),1),"")</f>
        <v/>
      </c>
      <c r="AI16" s="178" t="str">
        <f ca="1">IFERROR(INDEX(INDIRECT("'FY22 QoS'!"&amp;AI$1&amp;":"&amp;AI$1),MATCH($B16&amp;$C16&amp;$D16,'FY22 QoS'!CB:CB,0),1),"")</f>
        <v/>
      </c>
      <c r="AJ16" s="178" t="str">
        <f ca="1">IFERROR(INDEX(INDIRECT("'FY22 QoS'!"&amp;AJ$1&amp;":"&amp;AJ$1),MATCH($B16&amp;$C16&amp;$D16,'FY22 QoS'!CC:CC,0),1),"")</f>
        <v/>
      </c>
      <c r="AL16" s="186" t="str">
        <f ca="1">IFERROR(INDEX(INDIRECT("'FY22 QoS'!"&amp;AL$1&amp;":"&amp;AL$1),MATCH($B16&amp;$C16&amp;$D16,'FY22 QoS'!BU:BU,0),1),"")</f>
        <v/>
      </c>
      <c r="AM16" s="186" t="str">
        <f ca="1">IFERROR(INDEX(INDIRECT("'FY22 QoS'!"&amp;AM$1&amp;":"&amp;AM$1),MATCH($B16&amp;$C16&amp;$D16,'FY22 QoS'!BV:BV,0),1),"")</f>
        <v/>
      </c>
      <c r="AN16" s="186" t="str">
        <f ca="1">IFERROR(INDEX(INDIRECT("'FY22 QoS'!"&amp;AN$1&amp;":"&amp;AN$1),MATCH($B16&amp;$C16&amp;$D16,'FY22 QoS'!BW:BW,0),1),"")</f>
        <v/>
      </c>
      <c r="AO16" s="186" t="str">
        <f ca="1">IFERROR(INDEX(INDIRECT("'FY22 QoS'!"&amp;AO$1&amp;":"&amp;AO$1),MATCH($B16&amp;$C16&amp;$D16,'FY22 QoS'!BX:BX,0),1),"")</f>
        <v/>
      </c>
      <c r="AP16" s="186" t="str">
        <f ca="1">IFERROR(INDEX(INDIRECT("'FY22 QoS'!"&amp;AP$1&amp;":"&amp;AP$1),MATCH($B16&amp;$C16&amp;$D16,'FY22 QoS'!BY:BY,0),1),"")</f>
        <v/>
      </c>
      <c r="AQ16" s="186" t="str">
        <f ca="1">IFERROR(INDEX(INDIRECT("'FY22 QoS'!"&amp;AQ$1&amp;":"&amp;AQ$1),MATCH($B16&amp;$C16&amp;$D16,'FY22 QoS'!BZ:BZ,0),1),"")</f>
        <v/>
      </c>
      <c r="AR16" s="186" t="str">
        <f ca="1">IFERROR(INDEX(INDIRECT("'FY22 QoS'!"&amp;AR$1&amp;":"&amp;AR$1),MATCH($B16&amp;$C16&amp;$D16,'FY22 QoS'!CA:CA,0),1),"")</f>
        <v/>
      </c>
      <c r="AS16" s="186" t="str">
        <f ca="1">IFERROR(INDEX(INDIRECT("'FY22 QoS'!"&amp;AS$1&amp;":"&amp;AS$1),MATCH($B16&amp;$C16&amp;$D16,'FY22 QoS'!CB:CB,0),1),"")</f>
        <v/>
      </c>
      <c r="AT16" s="186" t="str">
        <f ca="1">IFERROR(INDEX(INDIRECT("'FY22 QoS'!"&amp;AT$1&amp;":"&amp;AT$1),MATCH($B16&amp;$C16&amp;$D16,'FY22 QoS'!CC:CC,0),1),"")</f>
        <v/>
      </c>
      <c r="AX16" s="167" t="s">
        <v>175</v>
      </c>
      <c r="AY16" s="178">
        <f t="shared" si="0"/>
        <v>0</v>
      </c>
      <c r="AZ16" s="178">
        <f t="shared" si="1"/>
        <v>0</v>
      </c>
      <c r="BA16" s="178">
        <f t="shared" si="2"/>
        <v>0</v>
      </c>
      <c r="BB16" s="178">
        <f t="shared" si="3"/>
        <v>0</v>
      </c>
      <c r="BC16" s="178">
        <f t="shared" si="4"/>
        <v>0</v>
      </c>
      <c r="BD16" s="178">
        <f t="shared" si="5"/>
        <v>0</v>
      </c>
      <c r="BE16" s="178">
        <f t="shared" si="6"/>
        <v>0</v>
      </c>
      <c r="BF16" s="178">
        <f t="shared" si="7"/>
        <v>0</v>
      </c>
      <c r="BG16" s="178">
        <f t="shared" si="8"/>
        <v>0</v>
      </c>
    </row>
    <row r="17" spans="2:59" s="167" customFormat="1" hidden="1" outlineLevel="1" x14ac:dyDescent="0.25">
      <c r="B17" s="167" t="s">
        <v>33</v>
      </c>
      <c r="C17" s="167">
        <v>11</v>
      </c>
      <c r="D17" s="167" t="str">
        <f t="shared" si="9"/>
        <v>Commercial</v>
      </c>
      <c r="E17" s="167" t="str">
        <f>IFERROR(INDEX('FY22 QoS'!$BB:$BB,MATCH($B17&amp;$C17&amp;$D17,'FY22 QoS'!BR:BR,0),1),"")</f>
        <v/>
      </c>
      <c r="F17" s="167" t="str">
        <f>IFERROR(INDEX('FY22 QoS'!$BB:$BB,MATCH($B17&amp;$C17&amp;$D17,'FY22 QoS'!BS:BS,0),1),"")</f>
        <v/>
      </c>
      <c r="G17" s="167" t="str">
        <f>IFERROR(INDEX('FY22 QoS'!$BB:$BB,MATCH($B17&amp;$C17&amp;$D17,'FY22 QoS'!BT:BT,0),1),"")</f>
        <v/>
      </c>
      <c r="H17" s="167" t="str">
        <f>IFERROR(INDEX('FY22 QoS'!$BB:$BB,MATCH($B17&amp;$C17&amp;$D17,'FY22 QoS'!BU:BU,0),1),"")</f>
        <v/>
      </c>
      <c r="I17" s="167" t="str">
        <f>IFERROR(INDEX('FY22 QoS'!$BB:$BB,MATCH($B17&amp;$C17&amp;$D17,'FY22 QoS'!BV:BV,0),1),"")</f>
        <v/>
      </c>
      <c r="J17" s="167" t="str">
        <f>IFERROR(INDEX('FY22 QoS'!$BB:$BB,MATCH($B17&amp;$C17&amp;$D17,'FY22 QoS'!BW:BW,0),1),"")</f>
        <v/>
      </c>
      <c r="K17" s="167" t="str">
        <f>IFERROR(INDEX('FY22 QoS'!$BB:$BB,MATCH($B17&amp;$C17&amp;$D17,'FY22 QoS'!BX:BX,0),1),"")</f>
        <v/>
      </c>
      <c r="L17" s="167" t="str">
        <f>IFERROR(INDEX('FY22 QoS'!$BB:$BB,MATCH($B17&amp;$C17&amp;$D17,'FY22 QoS'!BY:BY,0),1),"")</f>
        <v/>
      </c>
      <c r="M17" s="167" t="str">
        <f>IFERROR(INDEX('FY22 QoS'!$BB:$BB,MATCH($B17&amp;$C17&amp;$D17,'FY22 QoS'!BZ:BZ,0),1),"")</f>
        <v/>
      </c>
      <c r="N17" s="167" t="str">
        <f>IFERROR(INDEX('FY22 QoS'!$BB:$BB,MATCH($B17&amp;$C17&amp;$D17,'FY22 QoS'!CA:CA,0),1),"")</f>
        <v/>
      </c>
      <c r="O17" s="167" t="str">
        <f>IFERROR(INDEX('FY22 QoS'!$BB:$BB,MATCH($B17&amp;$C17&amp;$D17,'FY22 QoS'!CB:CB,0),1),"")</f>
        <v/>
      </c>
      <c r="P17" s="167" t="str">
        <f>IFERROR(INDEX('FY22 QoS'!$BB:$BB,MATCH($B17&amp;$C17&amp;$D17,'FY22 QoS'!CC:CC,0),1),"")</f>
        <v/>
      </c>
      <c r="R17" s="178" t="str">
        <f ca="1">IFERROR(INDEX(INDIRECT("'FY22 QoS'!"&amp;R$1&amp;":"&amp;R$1),MATCH($B17&amp;$C17&amp;$D17,'FY22 QoS'!BU:BU,0),1),"")</f>
        <v/>
      </c>
      <c r="S17" s="178" t="str">
        <f ca="1">IFERROR(INDEX(INDIRECT("'FY22 QoS'!"&amp;S$1&amp;":"&amp;S$1),MATCH($B17&amp;$C17&amp;$D17,'FY22 QoS'!BV:BV,0),1),"")</f>
        <v/>
      </c>
      <c r="T17" s="178" t="str">
        <f ca="1">IFERROR(INDEX(INDIRECT("'FY22 QoS'!"&amp;T$1&amp;":"&amp;T$1),MATCH($B17&amp;$C17&amp;$D17,'FY22 QoS'!BW:BW,0),1),"")</f>
        <v/>
      </c>
      <c r="U17" s="178" t="str">
        <f ca="1">IFERROR(INDEX(INDIRECT("'FY22 QoS'!"&amp;U$1&amp;":"&amp;U$1),MATCH($B17&amp;$C17&amp;$D17,'FY22 QoS'!BX:BX,0),1),"")</f>
        <v/>
      </c>
      <c r="V17" s="178" t="str">
        <f ca="1">IFERROR(INDEX(INDIRECT("'FY22 QoS'!"&amp;V$1&amp;":"&amp;V$1),MATCH($B17&amp;$C17&amp;$D17,'FY22 QoS'!BY:BY,0),1),"")</f>
        <v/>
      </c>
      <c r="W17" s="178" t="str">
        <f ca="1">IFERROR(INDEX(INDIRECT("'FY22 QoS'!"&amp;W$1&amp;":"&amp;W$1),MATCH($B17&amp;$C17&amp;$D17,'FY22 QoS'!BZ:BZ,0),1),"")</f>
        <v/>
      </c>
      <c r="X17" s="178" t="str">
        <f ca="1">IFERROR(INDEX(INDIRECT("'FY22 QoS'!"&amp;X$1&amp;":"&amp;X$1),MATCH($B17&amp;$C17&amp;$D17,'FY22 QoS'!CA:CA,0),1),"")</f>
        <v/>
      </c>
      <c r="Y17" s="178" t="str">
        <f ca="1">IFERROR(INDEX(INDIRECT("'FY22 QoS'!"&amp;Y$1&amp;":"&amp;Y$1),MATCH($B17&amp;$C17&amp;$D17,'FY22 QoS'!CB:CB,0),1),"")</f>
        <v/>
      </c>
      <c r="Z17" s="178" t="str">
        <f ca="1">IFERROR(INDEX(INDIRECT("'FY22 QoS'!"&amp;Z$1&amp;":"&amp;Z$1),MATCH($B17&amp;$C17&amp;$D17,'FY22 QoS'!CC:CC,0),1),"")</f>
        <v/>
      </c>
      <c r="AB17" s="178" t="str">
        <f ca="1">IFERROR(INDEX(INDIRECT("'FY22 QoS'!"&amp;AB$1&amp;":"&amp;AB$1),MATCH($B17&amp;$C17&amp;$D17,'FY22 QoS'!BU:BU,0),1),"")</f>
        <v/>
      </c>
      <c r="AC17" s="178" t="str">
        <f ca="1">IFERROR(INDEX(INDIRECT("'FY22 QoS'!"&amp;AC$1&amp;":"&amp;AC$1),MATCH($B17&amp;$C17&amp;$D17,'FY22 QoS'!BV:BV,0),1),"")</f>
        <v/>
      </c>
      <c r="AD17" s="178" t="str">
        <f ca="1">IFERROR(INDEX(INDIRECT("'FY22 QoS'!"&amp;AD$1&amp;":"&amp;AD$1),MATCH($B17&amp;$C17&amp;$D17,'FY22 QoS'!BW:BW,0),1),"")</f>
        <v/>
      </c>
      <c r="AE17" s="178" t="str">
        <f ca="1">IFERROR(INDEX(INDIRECT("'FY22 QoS'!"&amp;AE$1&amp;":"&amp;AE$1),MATCH($B17&amp;$C17&amp;$D17,'FY22 QoS'!BX:BX,0),1),"")</f>
        <v/>
      </c>
      <c r="AF17" s="178" t="str">
        <f ca="1">IFERROR(INDEX(INDIRECT("'FY22 QoS'!"&amp;AF$1&amp;":"&amp;AF$1),MATCH($B17&amp;$C17&amp;$D17,'FY22 QoS'!BY:BY,0),1),"")</f>
        <v/>
      </c>
      <c r="AG17" s="178" t="str">
        <f ca="1">IFERROR(INDEX(INDIRECT("'FY22 QoS'!"&amp;AG$1&amp;":"&amp;AG$1),MATCH($B17&amp;$C17&amp;$D17,'FY22 QoS'!BZ:BZ,0),1),"")</f>
        <v/>
      </c>
      <c r="AH17" s="178" t="str">
        <f ca="1">IFERROR(INDEX(INDIRECT("'FY22 QoS'!"&amp;AH$1&amp;":"&amp;AH$1),MATCH($B17&amp;$C17&amp;$D17,'FY22 QoS'!CA:CA,0),1),"")</f>
        <v/>
      </c>
      <c r="AI17" s="178" t="str">
        <f ca="1">IFERROR(INDEX(INDIRECT("'FY22 QoS'!"&amp;AI$1&amp;":"&amp;AI$1),MATCH($B17&amp;$C17&amp;$D17,'FY22 QoS'!CB:CB,0),1),"")</f>
        <v/>
      </c>
      <c r="AJ17" s="178" t="str">
        <f ca="1">IFERROR(INDEX(INDIRECT("'FY22 QoS'!"&amp;AJ$1&amp;":"&amp;AJ$1),MATCH($B17&amp;$C17&amp;$D17,'FY22 QoS'!CC:CC,0),1),"")</f>
        <v/>
      </c>
      <c r="AL17" s="186" t="str">
        <f ca="1">IFERROR(INDEX(INDIRECT("'FY22 QoS'!"&amp;AL$1&amp;":"&amp;AL$1),MATCH($B17&amp;$C17&amp;$D17,'FY22 QoS'!BU:BU,0),1),"")</f>
        <v/>
      </c>
      <c r="AM17" s="186" t="str">
        <f ca="1">IFERROR(INDEX(INDIRECT("'FY22 QoS'!"&amp;AM$1&amp;":"&amp;AM$1),MATCH($B17&amp;$C17&amp;$D17,'FY22 QoS'!BV:BV,0),1),"")</f>
        <v/>
      </c>
      <c r="AN17" s="186" t="str">
        <f ca="1">IFERROR(INDEX(INDIRECT("'FY22 QoS'!"&amp;AN$1&amp;":"&amp;AN$1),MATCH($B17&amp;$C17&amp;$D17,'FY22 QoS'!BW:BW,0),1),"")</f>
        <v/>
      </c>
      <c r="AO17" s="186" t="str">
        <f ca="1">IFERROR(INDEX(INDIRECT("'FY22 QoS'!"&amp;AO$1&amp;":"&amp;AO$1),MATCH($B17&amp;$C17&amp;$D17,'FY22 QoS'!BX:BX,0),1),"")</f>
        <v/>
      </c>
      <c r="AP17" s="186" t="str">
        <f ca="1">IFERROR(INDEX(INDIRECT("'FY22 QoS'!"&amp;AP$1&amp;":"&amp;AP$1),MATCH($B17&amp;$C17&amp;$D17,'FY22 QoS'!BY:BY,0),1),"")</f>
        <v/>
      </c>
      <c r="AQ17" s="186" t="str">
        <f ca="1">IFERROR(INDEX(INDIRECT("'FY22 QoS'!"&amp;AQ$1&amp;":"&amp;AQ$1),MATCH($B17&amp;$C17&amp;$D17,'FY22 QoS'!BZ:BZ,0),1),"")</f>
        <v/>
      </c>
      <c r="AR17" s="186" t="str">
        <f ca="1">IFERROR(INDEX(INDIRECT("'FY22 QoS'!"&amp;AR$1&amp;":"&amp;AR$1),MATCH($B17&amp;$C17&amp;$D17,'FY22 QoS'!CA:CA,0),1),"")</f>
        <v/>
      </c>
      <c r="AS17" s="186" t="str">
        <f ca="1">IFERROR(INDEX(INDIRECT("'FY22 QoS'!"&amp;AS$1&amp;":"&amp;AS$1),MATCH($B17&amp;$C17&amp;$D17,'FY22 QoS'!CB:CB,0),1),"")</f>
        <v/>
      </c>
      <c r="AT17" s="186" t="str">
        <f ca="1">IFERROR(INDEX(INDIRECT("'FY22 QoS'!"&amp;AT$1&amp;":"&amp;AT$1),MATCH($B17&amp;$C17&amp;$D17,'FY22 QoS'!CC:CC,0),1),"")</f>
        <v/>
      </c>
      <c r="AX17" s="167" t="s">
        <v>291</v>
      </c>
      <c r="AY17" s="178">
        <f t="shared" ca="1" si="0"/>
        <v>1</v>
      </c>
      <c r="AZ17" s="178">
        <f t="shared" ca="1" si="1"/>
        <v>1</v>
      </c>
      <c r="BA17" s="178">
        <f t="shared" ca="1" si="2"/>
        <v>1</v>
      </c>
      <c r="BB17" s="178">
        <f t="shared" ca="1" si="3"/>
        <v>1</v>
      </c>
      <c r="BC17" s="178">
        <f t="shared" ca="1" si="4"/>
        <v>1</v>
      </c>
      <c r="BD17" s="178">
        <f t="shared" ca="1" si="5"/>
        <v>1</v>
      </c>
      <c r="BE17" s="178">
        <f t="shared" ca="1" si="6"/>
        <v>1</v>
      </c>
      <c r="BF17" s="178">
        <f t="shared" ca="1" si="7"/>
        <v>1</v>
      </c>
      <c r="BG17" s="178">
        <f t="shared" ca="1" si="8"/>
        <v>1</v>
      </c>
    </row>
    <row r="18" spans="2:59" s="167" customFormat="1" hidden="1" outlineLevel="1" x14ac:dyDescent="0.25">
      <c r="B18" s="167" t="s">
        <v>33</v>
      </c>
      <c r="C18" s="167">
        <v>12</v>
      </c>
      <c r="D18" s="167" t="str">
        <f t="shared" si="9"/>
        <v>Commercial</v>
      </c>
      <c r="E18" s="167" t="str">
        <f>IFERROR(INDEX('FY22 QoS'!$BB:$BB,MATCH($B18&amp;$C18&amp;$D18,'FY22 QoS'!BR:BR,0),1),"")</f>
        <v/>
      </c>
      <c r="F18" s="167" t="str">
        <f>IFERROR(INDEX('FY22 QoS'!$BB:$BB,MATCH($B18&amp;$C18&amp;$D18,'FY22 QoS'!BS:BS,0),1),"")</f>
        <v/>
      </c>
      <c r="G18" s="167" t="str">
        <f>IFERROR(INDEX('FY22 QoS'!$BB:$BB,MATCH($B18&amp;$C18&amp;$D18,'FY22 QoS'!BT:BT,0),1),"")</f>
        <v/>
      </c>
      <c r="H18" s="167" t="str">
        <f>IFERROR(INDEX('FY22 QoS'!$BB:$BB,MATCH($B18&amp;$C18&amp;$D18,'FY22 QoS'!BU:BU,0),1),"")</f>
        <v/>
      </c>
      <c r="I18" s="167" t="str">
        <f>IFERROR(INDEX('FY22 QoS'!$BB:$BB,MATCH($B18&amp;$C18&amp;$D18,'FY22 QoS'!BV:BV,0),1),"")</f>
        <v/>
      </c>
      <c r="J18" s="167" t="str">
        <f>IFERROR(INDEX('FY22 QoS'!$BB:$BB,MATCH($B18&amp;$C18&amp;$D18,'FY22 QoS'!BW:BW,0),1),"")</f>
        <v/>
      </c>
      <c r="K18" s="167" t="str">
        <f>IFERROR(INDEX('FY22 QoS'!$BB:$BB,MATCH($B18&amp;$C18&amp;$D18,'FY22 QoS'!BX:BX,0),1),"")</f>
        <v/>
      </c>
      <c r="L18" s="167" t="str">
        <f>IFERROR(INDEX('FY22 QoS'!$BB:$BB,MATCH($B18&amp;$C18&amp;$D18,'FY22 QoS'!BY:BY,0),1),"")</f>
        <v/>
      </c>
      <c r="M18" s="167" t="str">
        <f>IFERROR(INDEX('FY22 QoS'!$BB:$BB,MATCH($B18&amp;$C18&amp;$D18,'FY22 QoS'!BZ:BZ,0),1),"")</f>
        <v/>
      </c>
      <c r="N18" s="167" t="str">
        <f>IFERROR(INDEX('FY22 QoS'!$BB:$BB,MATCH($B18&amp;$C18&amp;$D18,'FY22 QoS'!CA:CA,0),1),"")</f>
        <v/>
      </c>
      <c r="O18" s="167" t="str">
        <f>IFERROR(INDEX('FY22 QoS'!$BB:$BB,MATCH($B18&amp;$C18&amp;$D18,'FY22 QoS'!CB:CB,0),1),"")</f>
        <v/>
      </c>
      <c r="P18" s="167" t="str">
        <f>IFERROR(INDEX('FY22 QoS'!$BB:$BB,MATCH($B18&amp;$C18&amp;$D18,'FY22 QoS'!CC:CC,0),1),"")</f>
        <v/>
      </c>
      <c r="R18" s="178" t="str">
        <f ca="1">IFERROR(INDEX(INDIRECT("'FY22 QoS'!"&amp;R$1&amp;":"&amp;R$1),MATCH($B18&amp;$C18&amp;$D18,'FY22 QoS'!BU:BU,0),1),"")</f>
        <v/>
      </c>
      <c r="S18" s="178" t="str">
        <f ca="1">IFERROR(INDEX(INDIRECT("'FY22 QoS'!"&amp;S$1&amp;":"&amp;S$1),MATCH($B18&amp;$C18&amp;$D18,'FY22 QoS'!BV:BV,0),1),"")</f>
        <v/>
      </c>
      <c r="T18" s="178" t="str">
        <f ca="1">IFERROR(INDEX(INDIRECT("'FY22 QoS'!"&amp;T$1&amp;":"&amp;T$1),MATCH($B18&amp;$C18&amp;$D18,'FY22 QoS'!BW:BW,0),1),"")</f>
        <v/>
      </c>
      <c r="U18" s="178" t="str">
        <f ca="1">IFERROR(INDEX(INDIRECT("'FY22 QoS'!"&amp;U$1&amp;":"&amp;U$1),MATCH($B18&amp;$C18&amp;$D18,'FY22 QoS'!BX:BX,0),1),"")</f>
        <v/>
      </c>
      <c r="V18" s="178" t="str">
        <f ca="1">IFERROR(INDEX(INDIRECT("'FY22 QoS'!"&amp;V$1&amp;":"&amp;V$1),MATCH($B18&amp;$C18&amp;$D18,'FY22 QoS'!BY:BY,0),1),"")</f>
        <v/>
      </c>
      <c r="W18" s="178" t="str">
        <f ca="1">IFERROR(INDEX(INDIRECT("'FY22 QoS'!"&amp;W$1&amp;":"&amp;W$1),MATCH($B18&amp;$C18&amp;$D18,'FY22 QoS'!BZ:BZ,0),1),"")</f>
        <v/>
      </c>
      <c r="X18" s="178" t="str">
        <f ca="1">IFERROR(INDEX(INDIRECT("'FY22 QoS'!"&amp;X$1&amp;":"&amp;X$1),MATCH($B18&amp;$C18&amp;$D18,'FY22 QoS'!CA:CA,0),1),"")</f>
        <v/>
      </c>
      <c r="Y18" s="178" t="str">
        <f ca="1">IFERROR(INDEX(INDIRECT("'FY22 QoS'!"&amp;Y$1&amp;":"&amp;Y$1),MATCH($B18&amp;$C18&amp;$D18,'FY22 QoS'!CB:CB,0),1),"")</f>
        <v/>
      </c>
      <c r="Z18" s="178" t="str">
        <f ca="1">IFERROR(INDEX(INDIRECT("'FY22 QoS'!"&amp;Z$1&amp;":"&amp;Z$1),MATCH($B18&amp;$C18&amp;$D18,'FY22 QoS'!CC:CC,0),1),"")</f>
        <v/>
      </c>
      <c r="AB18" s="178" t="str">
        <f ca="1">IFERROR(INDEX(INDIRECT("'FY22 QoS'!"&amp;AB$1&amp;":"&amp;AB$1),MATCH($B18&amp;$C18&amp;$D18,'FY22 QoS'!BU:BU,0),1),"")</f>
        <v/>
      </c>
      <c r="AC18" s="178" t="str">
        <f ca="1">IFERROR(INDEX(INDIRECT("'FY22 QoS'!"&amp;AC$1&amp;":"&amp;AC$1),MATCH($B18&amp;$C18&amp;$D18,'FY22 QoS'!BV:BV,0),1),"")</f>
        <v/>
      </c>
      <c r="AD18" s="178" t="str">
        <f ca="1">IFERROR(INDEX(INDIRECT("'FY22 QoS'!"&amp;AD$1&amp;":"&amp;AD$1),MATCH($B18&amp;$C18&amp;$D18,'FY22 QoS'!BW:BW,0),1),"")</f>
        <v/>
      </c>
      <c r="AE18" s="178" t="str">
        <f ca="1">IFERROR(INDEX(INDIRECT("'FY22 QoS'!"&amp;AE$1&amp;":"&amp;AE$1),MATCH($B18&amp;$C18&amp;$D18,'FY22 QoS'!BX:BX,0),1),"")</f>
        <v/>
      </c>
      <c r="AF18" s="178" t="str">
        <f ca="1">IFERROR(INDEX(INDIRECT("'FY22 QoS'!"&amp;AF$1&amp;":"&amp;AF$1),MATCH($B18&amp;$C18&amp;$D18,'FY22 QoS'!BY:BY,0),1),"")</f>
        <v/>
      </c>
      <c r="AG18" s="178" t="str">
        <f ca="1">IFERROR(INDEX(INDIRECT("'FY22 QoS'!"&amp;AG$1&amp;":"&amp;AG$1),MATCH($B18&amp;$C18&amp;$D18,'FY22 QoS'!BZ:BZ,0),1),"")</f>
        <v/>
      </c>
      <c r="AH18" s="178" t="str">
        <f ca="1">IFERROR(INDEX(INDIRECT("'FY22 QoS'!"&amp;AH$1&amp;":"&amp;AH$1),MATCH($B18&amp;$C18&amp;$D18,'FY22 QoS'!CA:CA,0),1),"")</f>
        <v/>
      </c>
      <c r="AI18" s="178" t="str">
        <f ca="1">IFERROR(INDEX(INDIRECT("'FY22 QoS'!"&amp;AI$1&amp;":"&amp;AI$1),MATCH($B18&amp;$C18&amp;$D18,'FY22 QoS'!CB:CB,0),1),"")</f>
        <v/>
      </c>
      <c r="AJ18" s="178" t="str">
        <f ca="1">IFERROR(INDEX(INDIRECT("'FY22 QoS'!"&amp;AJ$1&amp;":"&amp;AJ$1),MATCH($B18&amp;$C18&amp;$D18,'FY22 QoS'!CC:CC,0),1),"")</f>
        <v/>
      </c>
      <c r="AL18" s="186" t="str">
        <f ca="1">IFERROR(INDEX(INDIRECT("'FY22 QoS'!"&amp;AL$1&amp;":"&amp;AL$1),MATCH($B18&amp;$C18&amp;$D18,'FY22 QoS'!BU:BU,0),1),"")</f>
        <v/>
      </c>
      <c r="AM18" s="186" t="str">
        <f ca="1">IFERROR(INDEX(INDIRECT("'FY22 QoS'!"&amp;AM$1&amp;":"&amp;AM$1),MATCH($B18&amp;$C18&amp;$D18,'FY22 QoS'!BV:BV,0),1),"")</f>
        <v/>
      </c>
      <c r="AN18" s="186" t="str">
        <f ca="1">IFERROR(INDEX(INDIRECT("'FY22 QoS'!"&amp;AN$1&amp;":"&amp;AN$1),MATCH($B18&amp;$C18&amp;$D18,'FY22 QoS'!BW:BW,0),1),"")</f>
        <v/>
      </c>
      <c r="AO18" s="186" t="str">
        <f ca="1">IFERROR(INDEX(INDIRECT("'FY22 QoS'!"&amp;AO$1&amp;":"&amp;AO$1),MATCH($B18&amp;$C18&amp;$D18,'FY22 QoS'!BX:BX,0),1),"")</f>
        <v/>
      </c>
      <c r="AP18" s="186" t="str">
        <f ca="1">IFERROR(INDEX(INDIRECT("'FY22 QoS'!"&amp;AP$1&amp;":"&amp;AP$1),MATCH($B18&amp;$C18&amp;$D18,'FY22 QoS'!BY:BY,0),1),"")</f>
        <v/>
      </c>
      <c r="AQ18" s="186" t="str">
        <f ca="1">IFERROR(INDEX(INDIRECT("'FY22 QoS'!"&amp;AQ$1&amp;":"&amp;AQ$1),MATCH($B18&amp;$C18&amp;$D18,'FY22 QoS'!BZ:BZ,0),1),"")</f>
        <v/>
      </c>
      <c r="AR18" s="186" t="str">
        <f ca="1">IFERROR(INDEX(INDIRECT("'FY22 QoS'!"&amp;AR$1&amp;":"&amp;AR$1),MATCH($B18&amp;$C18&amp;$D18,'FY22 QoS'!CA:CA,0),1),"")</f>
        <v/>
      </c>
      <c r="AS18" s="186" t="str">
        <f ca="1">IFERROR(INDEX(INDIRECT("'FY22 QoS'!"&amp;AS$1&amp;":"&amp;AS$1),MATCH($B18&amp;$C18&amp;$D18,'FY22 QoS'!CB:CB,0),1),"")</f>
        <v/>
      </c>
      <c r="AT18" s="186" t="str">
        <f ca="1">IFERROR(INDEX(INDIRECT("'FY22 QoS'!"&amp;AT$1&amp;":"&amp;AT$1),MATCH($B18&amp;$C18&amp;$D18,'FY22 QoS'!CC:CC,0),1),"")</f>
        <v/>
      </c>
      <c r="AX18" s="167" t="s">
        <v>169</v>
      </c>
      <c r="AY18" s="178">
        <f t="shared" ca="1" si="0"/>
        <v>1</v>
      </c>
      <c r="AZ18" s="178">
        <f t="shared" ca="1" si="1"/>
        <v>1</v>
      </c>
      <c r="BA18" s="178">
        <f t="shared" ca="1" si="2"/>
        <v>1</v>
      </c>
      <c r="BB18" s="178">
        <f t="shared" ca="1" si="3"/>
        <v>1</v>
      </c>
      <c r="BC18" s="178">
        <f t="shared" ca="1" si="4"/>
        <v>1</v>
      </c>
      <c r="BD18" s="178">
        <f t="shared" ca="1" si="5"/>
        <v>1</v>
      </c>
      <c r="BE18" s="178">
        <f t="shared" ca="1" si="6"/>
        <v>1</v>
      </c>
      <c r="BF18" s="178">
        <f t="shared" ca="1" si="7"/>
        <v>1</v>
      </c>
      <c r="BG18" s="178">
        <f t="shared" ca="1" si="8"/>
        <v>1</v>
      </c>
    </row>
    <row r="19" spans="2:59" s="167" customFormat="1" hidden="1" outlineLevel="1" x14ac:dyDescent="0.25">
      <c r="B19" s="167" t="s">
        <v>33</v>
      </c>
      <c r="C19" s="167">
        <v>13</v>
      </c>
      <c r="D19" s="167" t="str">
        <f t="shared" si="9"/>
        <v>Commercial</v>
      </c>
      <c r="E19" s="167" t="str">
        <f>IFERROR(INDEX('FY22 QoS'!$BB:$BB,MATCH($B19&amp;$C19&amp;$D19,'FY22 QoS'!BR:BR,0),1),"")</f>
        <v/>
      </c>
      <c r="F19" s="167" t="str">
        <f>IFERROR(INDEX('FY22 QoS'!$BB:$BB,MATCH($B19&amp;$C19&amp;$D19,'FY22 QoS'!BS:BS,0),1),"")</f>
        <v/>
      </c>
      <c r="G19" s="167" t="str">
        <f>IFERROR(INDEX('FY22 QoS'!$BB:$BB,MATCH($B19&amp;$C19&amp;$D19,'FY22 QoS'!BT:BT,0),1),"")</f>
        <v/>
      </c>
      <c r="H19" s="167" t="str">
        <f>IFERROR(INDEX('FY22 QoS'!$BB:$BB,MATCH($B19&amp;$C19&amp;$D19,'FY22 QoS'!BU:BU,0),1),"")</f>
        <v/>
      </c>
      <c r="I19" s="167" t="str">
        <f>IFERROR(INDEX('FY22 QoS'!$BB:$BB,MATCH($B19&amp;$C19&amp;$D19,'FY22 QoS'!BV:BV,0),1),"")</f>
        <v/>
      </c>
      <c r="J19" s="167" t="str">
        <f>IFERROR(INDEX('FY22 QoS'!$BB:$BB,MATCH($B19&amp;$C19&amp;$D19,'FY22 QoS'!BW:BW,0),1),"")</f>
        <v/>
      </c>
      <c r="K19" s="167" t="str">
        <f>IFERROR(INDEX('FY22 QoS'!$BB:$BB,MATCH($B19&amp;$C19&amp;$D19,'FY22 QoS'!BX:BX,0),1),"")</f>
        <v/>
      </c>
      <c r="L19" s="167" t="str">
        <f>IFERROR(INDEX('FY22 QoS'!$BB:$BB,MATCH($B19&amp;$C19&amp;$D19,'FY22 QoS'!BY:BY,0),1),"")</f>
        <v/>
      </c>
      <c r="M19" s="167" t="str">
        <f>IFERROR(INDEX('FY22 QoS'!$BB:$BB,MATCH($B19&amp;$C19&amp;$D19,'FY22 QoS'!BZ:BZ,0),1),"")</f>
        <v/>
      </c>
      <c r="N19" s="167" t="str">
        <f>IFERROR(INDEX('FY22 QoS'!$BB:$BB,MATCH($B19&amp;$C19&amp;$D19,'FY22 QoS'!CA:CA,0),1),"")</f>
        <v/>
      </c>
      <c r="O19" s="167" t="str">
        <f>IFERROR(INDEX('FY22 QoS'!$BB:$BB,MATCH($B19&amp;$C19&amp;$D19,'FY22 QoS'!CB:CB,0),1),"")</f>
        <v/>
      </c>
      <c r="P19" s="167" t="str">
        <f>IFERROR(INDEX('FY22 QoS'!$BB:$BB,MATCH($B19&amp;$C19&amp;$D19,'FY22 QoS'!CC:CC,0),1),"")</f>
        <v/>
      </c>
      <c r="R19" s="178" t="str">
        <f ca="1">IFERROR(INDEX(INDIRECT("'FY22 QoS'!"&amp;R$1&amp;":"&amp;R$1),MATCH($B19&amp;$C19&amp;$D19,'FY22 QoS'!BU:BU,0),1),"")</f>
        <v/>
      </c>
      <c r="S19" s="178" t="str">
        <f ca="1">IFERROR(INDEX(INDIRECT("'FY22 QoS'!"&amp;S$1&amp;":"&amp;S$1),MATCH($B19&amp;$C19&amp;$D19,'FY22 QoS'!BV:BV,0),1),"")</f>
        <v/>
      </c>
      <c r="T19" s="178" t="str">
        <f ca="1">IFERROR(INDEX(INDIRECT("'FY22 QoS'!"&amp;T$1&amp;":"&amp;T$1),MATCH($B19&amp;$C19&amp;$D19,'FY22 QoS'!BW:BW,0),1),"")</f>
        <v/>
      </c>
      <c r="U19" s="178" t="str">
        <f ca="1">IFERROR(INDEX(INDIRECT("'FY22 QoS'!"&amp;U$1&amp;":"&amp;U$1),MATCH($B19&amp;$C19&amp;$D19,'FY22 QoS'!BX:BX,0),1),"")</f>
        <v/>
      </c>
      <c r="V19" s="178" t="str">
        <f ca="1">IFERROR(INDEX(INDIRECT("'FY22 QoS'!"&amp;V$1&amp;":"&amp;V$1),MATCH($B19&amp;$C19&amp;$D19,'FY22 QoS'!BY:BY,0),1),"")</f>
        <v/>
      </c>
      <c r="W19" s="178" t="str">
        <f ca="1">IFERROR(INDEX(INDIRECT("'FY22 QoS'!"&amp;W$1&amp;":"&amp;W$1),MATCH($B19&amp;$C19&amp;$D19,'FY22 QoS'!BZ:BZ,0),1),"")</f>
        <v/>
      </c>
      <c r="X19" s="178" t="str">
        <f ca="1">IFERROR(INDEX(INDIRECT("'FY22 QoS'!"&amp;X$1&amp;":"&amp;X$1),MATCH($B19&amp;$C19&amp;$D19,'FY22 QoS'!CA:CA,0),1),"")</f>
        <v/>
      </c>
      <c r="Y19" s="178" t="str">
        <f ca="1">IFERROR(INDEX(INDIRECT("'FY22 QoS'!"&amp;Y$1&amp;":"&amp;Y$1),MATCH($B19&amp;$C19&amp;$D19,'FY22 QoS'!CB:CB,0),1),"")</f>
        <v/>
      </c>
      <c r="Z19" s="178" t="str">
        <f ca="1">IFERROR(INDEX(INDIRECT("'FY22 QoS'!"&amp;Z$1&amp;":"&amp;Z$1),MATCH($B19&amp;$C19&amp;$D19,'FY22 QoS'!CC:CC,0),1),"")</f>
        <v/>
      </c>
      <c r="AB19" s="178" t="str">
        <f ca="1">IFERROR(INDEX(INDIRECT("'FY22 QoS'!"&amp;AB$1&amp;":"&amp;AB$1),MATCH($B19&amp;$C19&amp;$D19,'FY22 QoS'!BU:BU,0),1),"")</f>
        <v/>
      </c>
      <c r="AC19" s="178" t="str">
        <f ca="1">IFERROR(INDEX(INDIRECT("'FY22 QoS'!"&amp;AC$1&amp;":"&amp;AC$1),MATCH($B19&amp;$C19&amp;$D19,'FY22 QoS'!BV:BV,0),1),"")</f>
        <v/>
      </c>
      <c r="AD19" s="178" t="str">
        <f ca="1">IFERROR(INDEX(INDIRECT("'FY22 QoS'!"&amp;AD$1&amp;":"&amp;AD$1),MATCH($B19&amp;$C19&amp;$D19,'FY22 QoS'!BW:BW,0),1),"")</f>
        <v/>
      </c>
      <c r="AE19" s="178" t="str">
        <f ca="1">IFERROR(INDEX(INDIRECT("'FY22 QoS'!"&amp;AE$1&amp;":"&amp;AE$1),MATCH($B19&amp;$C19&amp;$D19,'FY22 QoS'!BX:BX,0),1),"")</f>
        <v/>
      </c>
      <c r="AF19" s="178" t="str">
        <f ca="1">IFERROR(INDEX(INDIRECT("'FY22 QoS'!"&amp;AF$1&amp;":"&amp;AF$1),MATCH($B19&amp;$C19&amp;$D19,'FY22 QoS'!BY:BY,0),1),"")</f>
        <v/>
      </c>
      <c r="AG19" s="178" t="str">
        <f ca="1">IFERROR(INDEX(INDIRECT("'FY22 QoS'!"&amp;AG$1&amp;":"&amp;AG$1),MATCH($B19&amp;$C19&amp;$D19,'FY22 QoS'!BZ:BZ,0),1),"")</f>
        <v/>
      </c>
      <c r="AH19" s="178" t="str">
        <f ca="1">IFERROR(INDEX(INDIRECT("'FY22 QoS'!"&amp;AH$1&amp;":"&amp;AH$1),MATCH($B19&amp;$C19&amp;$D19,'FY22 QoS'!CA:CA,0),1),"")</f>
        <v/>
      </c>
      <c r="AI19" s="178" t="str">
        <f ca="1">IFERROR(INDEX(INDIRECT("'FY22 QoS'!"&amp;AI$1&amp;":"&amp;AI$1),MATCH($B19&amp;$C19&amp;$D19,'FY22 QoS'!CB:CB,0),1),"")</f>
        <v/>
      </c>
      <c r="AJ19" s="178" t="str">
        <f ca="1">IFERROR(INDEX(INDIRECT("'FY22 QoS'!"&amp;AJ$1&amp;":"&amp;AJ$1),MATCH($B19&amp;$C19&amp;$D19,'FY22 QoS'!CC:CC,0),1),"")</f>
        <v/>
      </c>
      <c r="AL19" s="186" t="str">
        <f ca="1">IFERROR(INDEX(INDIRECT("'FY22 QoS'!"&amp;AL$1&amp;":"&amp;AL$1),MATCH($B19&amp;$C19&amp;$D19,'FY22 QoS'!BU:BU,0),1),"")</f>
        <v/>
      </c>
      <c r="AM19" s="186" t="str">
        <f ca="1">IFERROR(INDEX(INDIRECT("'FY22 QoS'!"&amp;AM$1&amp;":"&amp;AM$1),MATCH($B19&amp;$C19&amp;$D19,'FY22 QoS'!BV:BV,0),1),"")</f>
        <v/>
      </c>
      <c r="AN19" s="186" t="str">
        <f ca="1">IFERROR(INDEX(INDIRECT("'FY22 QoS'!"&amp;AN$1&amp;":"&amp;AN$1),MATCH($B19&amp;$C19&amp;$D19,'FY22 QoS'!BW:BW,0),1),"")</f>
        <v/>
      </c>
      <c r="AO19" s="186" t="str">
        <f ca="1">IFERROR(INDEX(INDIRECT("'FY22 QoS'!"&amp;AO$1&amp;":"&amp;AO$1),MATCH($B19&amp;$C19&amp;$D19,'FY22 QoS'!BX:BX,0),1),"")</f>
        <v/>
      </c>
      <c r="AP19" s="186" t="str">
        <f ca="1">IFERROR(INDEX(INDIRECT("'FY22 QoS'!"&amp;AP$1&amp;":"&amp;AP$1),MATCH($B19&amp;$C19&amp;$D19,'FY22 QoS'!BY:BY,0),1),"")</f>
        <v/>
      </c>
      <c r="AQ19" s="186" t="str">
        <f ca="1">IFERROR(INDEX(INDIRECT("'FY22 QoS'!"&amp;AQ$1&amp;":"&amp;AQ$1),MATCH($B19&amp;$C19&amp;$D19,'FY22 QoS'!BZ:BZ,0),1),"")</f>
        <v/>
      </c>
      <c r="AR19" s="186" t="str">
        <f ca="1">IFERROR(INDEX(INDIRECT("'FY22 QoS'!"&amp;AR$1&amp;":"&amp;AR$1),MATCH($B19&amp;$C19&amp;$D19,'FY22 QoS'!CA:CA,0),1),"")</f>
        <v/>
      </c>
      <c r="AS19" s="186" t="str">
        <f ca="1">IFERROR(INDEX(INDIRECT("'FY22 QoS'!"&amp;AS$1&amp;":"&amp;AS$1),MATCH($B19&amp;$C19&amp;$D19,'FY22 QoS'!CB:CB,0),1),"")</f>
        <v/>
      </c>
      <c r="AT19" s="186" t="str">
        <f ca="1">IFERROR(INDEX(INDIRECT("'FY22 QoS'!"&amp;AT$1&amp;":"&amp;AT$1),MATCH($B19&amp;$C19&amp;$D19,'FY22 QoS'!CC:CC,0),1),"")</f>
        <v/>
      </c>
      <c r="AX19" s="167" t="s">
        <v>168</v>
      </c>
      <c r="AY19" s="178">
        <f t="shared" ca="1" si="0"/>
        <v>1</v>
      </c>
      <c r="AZ19" s="178">
        <f t="shared" ca="1" si="1"/>
        <v>1</v>
      </c>
      <c r="BA19" s="178">
        <f t="shared" ca="1" si="2"/>
        <v>1</v>
      </c>
      <c r="BB19" s="178">
        <f t="shared" ca="1" si="3"/>
        <v>1</v>
      </c>
      <c r="BC19" s="178">
        <f t="shared" ca="1" si="4"/>
        <v>1</v>
      </c>
      <c r="BD19" s="178">
        <f t="shared" ca="1" si="5"/>
        <v>1</v>
      </c>
      <c r="BE19" s="178">
        <f t="shared" ca="1" si="6"/>
        <v>1</v>
      </c>
      <c r="BF19" s="178">
        <f t="shared" ca="1" si="7"/>
        <v>1</v>
      </c>
      <c r="BG19" s="178">
        <f t="shared" ca="1" si="8"/>
        <v>1</v>
      </c>
    </row>
    <row r="20" spans="2:59" s="167" customFormat="1" hidden="1" outlineLevel="1" x14ac:dyDescent="0.25">
      <c r="B20" s="167" t="s">
        <v>33</v>
      </c>
      <c r="C20" s="167">
        <v>14</v>
      </c>
      <c r="D20" s="167" t="str">
        <f t="shared" si="9"/>
        <v>Commercial</v>
      </c>
      <c r="E20" s="167" t="str">
        <f>IFERROR(INDEX('FY22 QoS'!$BB:$BB,MATCH($B20&amp;$C20&amp;$D20,'FY22 QoS'!BR:BR,0),1),"")</f>
        <v/>
      </c>
      <c r="F20" s="167" t="str">
        <f>IFERROR(INDEX('FY22 QoS'!$BB:$BB,MATCH($B20&amp;$C20&amp;$D20,'FY22 QoS'!BS:BS,0),1),"")</f>
        <v/>
      </c>
      <c r="G20" s="167" t="str">
        <f>IFERROR(INDEX('FY22 QoS'!$BB:$BB,MATCH($B20&amp;$C20&amp;$D20,'FY22 QoS'!BT:BT,0),1),"")</f>
        <v/>
      </c>
      <c r="H20" s="167" t="str">
        <f>IFERROR(INDEX('FY22 QoS'!$BB:$BB,MATCH($B20&amp;$C20&amp;$D20,'FY22 QoS'!BU:BU,0),1),"")</f>
        <v/>
      </c>
      <c r="I20" s="167" t="str">
        <f>IFERROR(INDEX('FY22 QoS'!$BB:$BB,MATCH($B20&amp;$C20&amp;$D20,'FY22 QoS'!BV:BV,0),1),"")</f>
        <v/>
      </c>
      <c r="J20" s="167" t="str">
        <f>IFERROR(INDEX('FY22 QoS'!$BB:$BB,MATCH($B20&amp;$C20&amp;$D20,'FY22 QoS'!BW:BW,0),1),"")</f>
        <v/>
      </c>
      <c r="K20" s="167" t="str">
        <f>IFERROR(INDEX('FY22 QoS'!$BB:$BB,MATCH($B20&amp;$C20&amp;$D20,'FY22 QoS'!BX:BX,0),1),"")</f>
        <v/>
      </c>
      <c r="L20" s="167" t="str">
        <f>IFERROR(INDEX('FY22 QoS'!$BB:$BB,MATCH($B20&amp;$C20&amp;$D20,'FY22 QoS'!BY:BY,0),1),"")</f>
        <v/>
      </c>
      <c r="M20" s="167" t="str">
        <f>IFERROR(INDEX('FY22 QoS'!$BB:$BB,MATCH($B20&amp;$C20&amp;$D20,'FY22 QoS'!BZ:BZ,0),1),"")</f>
        <v/>
      </c>
      <c r="N20" s="167" t="str">
        <f>IFERROR(INDEX('FY22 QoS'!$BB:$BB,MATCH($B20&amp;$C20&amp;$D20,'FY22 QoS'!CA:CA,0),1),"")</f>
        <v/>
      </c>
      <c r="O20" s="167" t="str">
        <f>IFERROR(INDEX('FY22 QoS'!$BB:$BB,MATCH($B20&amp;$C20&amp;$D20,'FY22 QoS'!CB:CB,0),1),"")</f>
        <v/>
      </c>
      <c r="P20" s="167" t="str">
        <f>IFERROR(INDEX('FY22 QoS'!$BB:$BB,MATCH($B20&amp;$C20&amp;$D20,'FY22 QoS'!CC:CC,0),1),"")</f>
        <v/>
      </c>
      <c r="R20" s="178" t="str">
        <f ca="1">IFERROR(INDEX(INDIRECT("'FY22 QoS'!"&amp;R$1&amp;":"&amp;R$1),MATCH($B20&amp;$C20&amp;$D20,'FY22 QoS'!BU:BU,0),1),"")</f>
        <v/>
      </c>
      <c r="S20" s="178" t="str">
        <f ca="1">IFERROR(INDEX(INDIRECT("'FY22 QoS'!"&amp;S$1&amp;":"&amp;S$1),MATCH($B20&amp;$C20&amp;$D20,'FY22 QoS'!BV:BV,0),1),"")</f>
        <v/>
      </c>
      <c r="T20" s="178" t="str">
        <f ca="1">IFERROR(INDEX(INDIRECT("'FY22 QoS'!"&amp;T$1&amp;":"&amp;T$1),MATCH($B20&amp;$C20&amp;$D20,'FY22 QoS'!BW:BW,0),1),"")</f>
        <v/>
      </c>
      <c r="U20" s="178" t="str">
        <f ca="1">IFERROR(INDEX(INDIRECT("'FY22 QoS'!"&amp;U$1&amp;":"&amp;U$1),MATCH($B20&amp;$C20&amp;$D20,'FY22 QoS'!BX:BX,0),1),"")</f>
        <v/>
      </c>
      <c r="V20" s="178" t="str">
        <f ca="1">IFERROR(INDEX(INDIRECT("'FY22 QoS'!"&amp;V$1&amp;":"&amp;V$1),MATCH($B20&amp;$C20&amp;$D20,'FY22 QoS'!BY:BY,0),1),"")</f>
        <v/>
      </c>
      <c r="W20" s="178" t="str">
        <f ca="1">IFERROR(INDEX(INDIRECT("'FY22 QoS'!"&amp;W$1&amp;":"&amp;W$1),MATCH($B20&amp;$C20&amp;$D20,'FY22 QoS'!BZ:BZ,0),1),"")</f>
        <v/>
      </c>
      <c r="X20" s="178" t="str">
        <f ca="1">IFERROR(INDEX(INDIRECT("'FY22 QoS'!"&amp;X$1&amp;":"&amp;X$1),MATCH($B20&amp;$C20&amp;$D20,'FY22 QoS'!CA:CA,0),1),"")</f>
        <v/>
      </c>
      <c r="Y20" s="178" t="str">
        <f ca="1">IFERROR(INDEX(INDIRECT("'FY22 QoS'!"&amp;Y$1&amp;":"&amp;Y$1),MATCH($B20&amp;$C20&amp;$D20,'FY22 QoS'!CB:CB,0),1),"")</f>
        <v/>
      </c>
      <c r="Z20" s="178" t="str">
        <f ca="1">IFERROR(INDEX(INDIRECT("'FY22 QoS'!"&amp;Z$1&amp;":"&amp;Z$1),MATCH($B20&amp;$C20&amp;$D20,'FY22 QoS'!CC:CC,0),1),"")</f>
        <v/>
      </c>
      <c r="AB20" s="178" t="str">
        <f ca="1">IFERROR(INDEX(INDIRECT("'FY22 QoS'!"&amp;AB$1&amp;":"&amp;AB$1),MATCH($B20&amp;$C20&amp;$D20,'FY22 QoS'!BU:BU,0),1),"")</f>
        <v/>
      </c>
      <c r="AC20" s="178" t="str">
        <f ca="1">IFERROR(INDEX(INDIRECT("'FY22 QoS'!"&amp;AC$1&amp;":"&amp;AC$1),MATCH($B20&amp;$C20&amp;$D20,'FY22 QoS'!BV:BV,0),1),"")</f>
        <v/>
      </c>
      <c r="AD20" s="178" t="str">
        <f ca="1">IFERROR(INDEX(INDIRECT("'FY22 QoS'!"&amp;AD$1&amp;":"&amp;AD$1),MATCH($B20&amp;$C20&amp;$D20,'FY22 QoS'!BW:BW,0),1),"")</f>
        <v/>
      </c>
      <c r="AE20" s="178" t="str">
        <f ca="1">IFERROR(INDEX(INDIRECT("'FY22 QoS'!"&amp;AE$1&amp;":"&amp;AE$1),MATCH($B20&amp;$C20&amp;$D20,'FY22 QoS'!BX:BX,0),1),"")</f>
        <v/>
      </c>
      <c r="AF20" s="178" t="str">
        <f ca="1">IFERROR(INDEX(INDIRECT("'FY22 QoS'!"&amp;AF$1&amp;":"&amp;AF$1),MATCH($B20&amp;$C20&amp;$D20,'FY22 QoS'!BY:BY,0),1),"")</f>
        <v/>
      </c>
      <c r="AG20" s="178" t="str">
        <f ca="1">IFERROR(INDEX(INDIRECT("'FY22 QoS'!"&amp;AG$1&amp;":"&amp;AG$1),MATCH($B20&amp;$C20&amp;$D20,'FY22 QoS'!BZ:BZ,0),1),"")</f>
        <v/>
      </c>
      <c r="AH20" s="178" t="str">
        <f ca="1">IFERROR(INDEX(INDIRECT("'FY22 QoS'!"&amp;AH$1&amp;":"&amp;AH$1),MATCH($B20&amp;$C20&amp;$D20,'FY22 QoS'!CA:CA,0),1),"")</f>
        <v/>
      </c>
      <c r="AI20" s="178" t="str">
        <f ca="1">IFERROR(INDEX(INDIRECT("'FY22 QoS'!"&amp;AI$1&amp;":"&amp;AI$1),MATCH($B20&amp;$C20&amp;$D20,'FY22 QoS'!CB:CB,0),1),"")</f>
        <v/>
      </c>
      <c r="AJ20" s="178" t="str">
        <f ca="1">IFERROR(INDEX(INDIRECT("'FY22 QoS'!"&amp;AJ$1&amp;":"&amp;AJ$1),MATCH($B20&amp;$C20&amp;$D20,'FY22 QoS'!CC:CC,0),1),"")</f>
        <v/>
      </c>
      <c r="AL20" s="186" t="str">
        <f ca="1">IFERROR(INDEX(INDIRECT("'FY22 QoS'!"&amp;AL$1&amp;":"&amp;AL$1),MATCH($B20&amp;$C20&amp;$D20,'FY22 QoS'!BU:BU,0),1),"")</f>
        <v/>
      </c>
      <c r="AM20" s="186" t="str">
        <f ca="1">IFERROR(INDEX(INDIRECT("'FY22 QoS'!"&amp;AM$1&amp;":"&amp;AM$1),MATCH($B20&amp;$C20&amp;$D20,'FY22 QoS'!BV:BV,0),1),"")</f>
        <v/>
      </c>
      <c r="AN20" s="186" t="str">
        <f ca="1">IFERROR(INDEX(INDIRECT("'FY22 QoS'!"&amp;AN$1&amp;":"&amp;AN$1),MATCH($B20&amp;$C20&amp;$D20,'FY22 QoS'!BW:BW,0),1),"")</f>
        <v/>
      </c>
      <c r="AO20" s="186" t="str">
        <f ca="1">IFERROR(INDEX(INDIRECT("'FY22 QoS'!"&amp;AO$1&amp;":"&amp;AO$1),MATCH($B20&amp;$C20&amp;$D20,'FY22 QoS'!BX:BX,0),1),"")</f>
        <v/>
      </c>
      <c r="AP20" s="186" t="str">
        <f ca="1">IFERROR(INDEX(INDIRECT("'FY22 QoS'!"&amp;AP$1&amp;":"&amp;AP$1),MATCH($B20&amp;$C20&amp;$D20,'FY22 QoS'!BY:BY,0),1),"")</f>
        <v/>
      </c>
      <c r="AQ20" s="186" t="str">
        <f ca="1">IFERROR(INDEX(INDIRECT("'FY22 QoS'!"&amp;AQ$1&amp;":"&amp;AQ$1),MATCH($B20&amp;$C20&amp;$D20,'FY22 QoS'!BZ:BZ,0),1),"")</f>
        <v/>
      </c>
      <c r="AR20" s="186" t="str">
        <f ca="1">IFERROR(INDEX(INDIRECT("'FY22 QoS'!"&amp;AR$1&amp;":"&amp;AR$1),MATCH($B20&amp;$C20&amp;$D20,'FY22 QoS'!CA:CA,0),1),"")</f>
        <v/>
      </c>
      <c r="AS20" s="186" t="str">
        <f ca="1">IFERROR(INDEX(INDIRECT("'FY22 QoS'!"&amp;AS$1&amp;":"&amp;AS$1),MATCH($B20&amp;$C20&amp;$D20,'FY22 QoS'!CB:CB,0),1),"")</f>
        <v/>
      </c>
      <c r="AT20" s="186" t="str">
        <f ca="1">IFERROR(INDEX(INDIRECT("'FY22 QoS'!"&amp;AT$1&amp;":"&amp;AT$1),MATCH($B20&amp;$C20&amp;$D20,'FY22 QoS'!CC:CC,0),1),"")</f>
        <v/>
      </c>
      <c r="AX20" s="167" t="s">
        <v>165</v>
      </c>
      <c r="AY20" s="178">
        <f t="shared" ca="1" si="0"/>
        <v>1</v>
      </c>
      <c r="AZ20" s="178">
        <f t="shared" ca="1" si="1"/>
        <v>1</v>
      </c>
      <c r="BA20" s="178">
        <f t="shared" ca="1" si="2"/>
        <v>1</v>
      </c>
      <c r="BB20" s="178">
        <f t="shared" ca="1" si="3"/>
        <v>1</v>
      </c>
      <c r="BC20" s="178">
        <f t="shared" ca="1" si="4"/>
        <v>1</v>
      </c>
      <c r="BD20" s="178">
        <f t="shared" ca="1" si="5"/>
        <v>1</v>
      </c>
      <c r="BE20" s="178">
        <f t="shared" ca="1" si="6"/>
        <v>1</v>
      </c>
      <c r="BF20" s="178">
        <f t="shared" ca="1" si="7"/>
        <v>1</v>
      </c>
      <c r="BG20" s="178">
        <f t="shared" ca="1" si="8"/>
        <v>1</v>
      </c>
    </row>
    <row r="21" spans="2:59" s="167" customFormat="1" collapsed="1" x14ac:dyDescent="0.25">
      <c r="B21" s="182"/>
      <c r="C21" s="182"/>
      <c r="D21" s="182"/>
      <c r="E21" s="182"/>
      <c r="F21" s="182"/>
      <c r="G21" s="182"/>
      <c r="H21" s="182"/>
      <c r="I21" s="182"/>
      <c r="J21" s="182"/>
      <c r="K21" s="182"/>
      <c r="L21" s="182"/>
      <c r="M21" s="182"/>
      <c r="N21" s="182"/>
      <c r="O21" s="182"/>
      <c r="P21" s="182"/>
      <c r="R21" s="183"/>
      <c r="S21" s="183"/>
      <c r="T21" s="183"/>
      <c r="U21" s="183"/>
      <c r="V21" s="183"/>
      <c r="W21" s="183"/>
      <c r="X21" s="183"/>
      <c r="Y21" s="183"/>
      <c r="Z21" s="183"/>
      <c r="AB21" s="183"/>
      <c r="AC21" s="183"/>
      <c r="AD21" s="183"/>
      <c r="AE21" s="183"/>
      <c r="AF21" s="183"/>
      <c r="AG21" s="183"/>
      <c r="AH21" s="183"/>
      <c r="AI21" s="183"/>
      <c r="AJ21" s="183"/>
      <c r="AL21" s="187"/>
      <c r="AM21" s="187"/>
      <c r="AN21" s="187"/>
      <c r="AO21" s="187"/>
      <c r="AP21" s="187"/>
      <c r="AQ21" s="187"/>
      <c r="AR21" s="187"/>
      <c r="AS21" s="187"/>
      <c r="AT21" s="187"/>
      <c r="AX21" s="167" t="s">
        <v>161</v>
      </c>
      <c r="AY21" s="178">
        <f t="shared" ca="1" si="0"/>
        <v>1</v>
      </c>
      <c r="AZ21" s="178">
        <f t="shared" ca="1" si="1"/>
        <v>1</v>
      </c>
      <c r="BA21" s="178">
        <f t="shared" ca="1" si="2"/>
        <v>1</v>
      </c>
      <c r="BB21" s="178">
        <f t="shared" ca="1" si="3"/>
        <v>1</v>
      </c>
      <c r="BC21" s="178">
        <f t="shared" ca="1" si="4"/>
        <v>1</v>
      </c>
      <c r="BD21" s="178">
        <f t="shared" ca="1" si="5"/>
        <v>1</v>
      </c>
      <c r="BE21" s="178">
        <f t="shared" ca="1" si="6"/>
        <v>1</v>
      </c>
      <c r="BF21" s="178">
        <f t="shared" ca="1" si="7"/>
        <v>1</v>
      </c>
      <c r="BG21" s="178">
        <f t="shared" ca="1" si="8"/>
        <v>1</v>
      </c>
    </row>
    <row r="22" spans="2:59" s="167" customFormat="1" x14ac:dyDescent="0.25">
      <c r="B22" s="167" t="s">
        <v>278</v>
      </c>
      <c r="C22" s="167">
        <v>1</v>
      </c>
      <c r="D22" s="167" t="str">
        <f>$B$3</f>
        <v>Commercial</v>
      </c>
      <c r="E22" s="167" t="str">
        <f>IFERROR(INDEX('FY22 QoS'!$BB:$BB,MATCH($B22&amp;$C22&amp;$D22,'FY22 QoS'!BR:BR,0),1),"")</f>
        <v>Julie Marcott</v>
      </c>
      <c r="F22" s="167" t="str">
        <f>IFERROR(INDEX('FY22 QoS'!$BB:$BB,MATCH($B22&amp;$C22&amp;$D22,'FY22 QoS'!BS:BS,0),1),"")</f>
        <v>Julie Marcott</v>
      </c>
      <c r="G22" s="167" t="str">
        <f>IFERROR(INDEX('FY22 QoS'!$BB:$BB,MATCH($B22&amp;$C22&amp;$D22,'FY22 QoS'!BT:BT,0),1),"")</f>
        <v>Julie Marcott</v>
      </c>
      <c r="H22" s="167" t="str">
        <f>IFERROR(INDEX('FY22 QoS'!$BB:$BB,MATCH($B22&amp;$C22&amp;$D22,'FY22 QoS'!BU:BU,0),1),"")</f>
        <v>Mazzie Anouna</v>
      </c>
      <c r="I22" s="167" t="str">
        <f>IFERROR(INDEX('FY22 QoS'!$BB:$BB,MATCH($B22&amp;$C22&amp;$D22,'FY22 QoS'!BV:BV,0),1),"")</f>
        <v>Mazzie Anouna</v>
      </c>
      <c r="J22" s="167" t="str">
        <f>IFERROR(INDEX('FY22 QoS'!$BB:$BB,MATCH($B22&amp;$C22&amp;$D22,'FY22 QoS'!BW:BW,0),1),"")</f>
        <v>Mazzie Anouna</v>
      </c>
      <c r="K22" s="167" t="str">
        <f>IFERROR(INDEX('FY22 QoS'!$BB:$BB,MATCH($B22&amp;$C22&amp;$D22,'FY22 QoS'!BX:BX,0),1),"")</f>
        <v>Mazzie Anouna</v>
      </c>
      <c r="L22" s="167" t="str">
        <f>IFERROR(INDEX('FY22 QoS'!$BB:$BB,MATCH($B22&amp;$C22&amp;$D22,'FY22 QoS'!BY:BY,0),1),"")</f>
        <v>Mazzie Anouna</v>
      </c>
      <c r="M22" s="167" t="str">
        <f>IFERROR(INDEX('FY22 QoS'!$BB:$BB,MATCH($B22&amp;$C22&amp;$D22,'FY22 QoS'!BZ:BZ,0),1),"")</f>
        <v>Mazzie Anouna</v>
      </c>
      <c r="N22" s="167" t="str">
        <f>IFERROR(INDEX('FY22 QoS'!$BB:$BB,MATCH($B22&amp;$C22&amp;$D22,'FY22 QoS'!CA:CA,0),1),"")</f>
        <v>Mazzie Anouna</v>
      </c>
      <c r="O22" s="167" t="str">
        <f>IFERROR(INDEX('FY22 QoS'!$BB:$BB,MATCH($B22&amp;$C22&amp;$D22,'FY22 QoS'!CB:CB,0),1),"")</f>
        <v>Mazzie Anouna</v>
      </c>
      <c r="P22" s="167" t="str">
        <f>IFERROR(INDEX('FY22 QoS'!$BB:$BB,MATCH($B22&amp;$C22&amp;$D22,'FY22 QoS'!CC:CC,0),1),"")</f>
        <v>Mazzie Anouna</v>
      </c>
      <c r="R22" s="178">
        <f ca="1">IFERROR(INDEX(INDIRECT("'FY22 QoS'!"&amp;R$1&amp;":"&amp;R$1),MATCH($B22&amp;$C22&amp;$D22,'FY22 QoS'!BU:BU,0),1),"")</f>
        <v>1</v>
      </c>
      <c r="S22" s="178">
        <f ca="1">IFERROR(INDEX(INDIRECT("'FY22 QoS'!"&amp;S$1&amp;":"&amp;S$1),MATCH($B22&amp;$C22&amp;$D22,'FY22 QoS'!BV:BV,0),1),"")</f>
        <v>1</v>
      </c>
      <c r="T22" s="178">
        <f ca="1">IFERROR(INDEX(INDIRECT("'FY22 QoS'!"&amp;T$1&amp;":"&amp;T$1),MATCH($B22&amp;$C22&amp;$D22,'FY22 QoS'!BW:BW,0),1),"")</f>
        <v>1</v>
      </c>
      <c r="U22" s="178">
        <f ca="1">IFERROR(INDEX(INDIRECT("'FY22 QoS'!"&amp;U$1&amp;":"&amp;U$1),MATCH($B22&amp;$C22&amp;$D22,'FY22 QoS'!BX:BX,0),1),"")</f>
        <v>1</v>
      </c>
      <c r="V22" s="178">
        <f ca="1">IFERROR(INDEX(INDIRECT("'FY22 QoS'!"&amp;V$1&amp;":"&amp;V$1),MATCH($B22&amp;$C22&amp;$D22,'FY22 QoS'!BY:BY,0),1),"")</f>
        <v>1</v>
      </c>
      <c r="W22" s="178">
        <f ca="1">IFERROR(INDEX(INDIRECT("'FY22 QoS'!"&amp;W$1&amp;":"&amp;W$1),MATCH($B22&amp;$C22&amp;$D22,'FY22 QoS'!BZ:BZ,0),1),"")</f>
        <v>1</v>
      </c>
      <c r="X22" s="178">
        <f ca="1">IFERROR(INDEX(INDIRECT("'FY22 QoS'!"&amp;X$1&amp;":"&amp;X$1),MATCH($B22&amp;$C22&amp;$D22,'FY22 QoS'!CA:CA,0),1),"")</f>
        <v>1</v>
      </c>
      <c r="Y22" s="178">
        <f ca="1">IFERROR(INDEX(INDIRECT("'FY22 QoS'!"&amp;Y$1&amp;":"&amp;Y$1),MATCH($B22&amp;$C22&amp;$D22,'FY22 QoS'!CB:CB,0),1),"")</f>
        <v>1</v>
      </c>
      <c r="Z22" s="178">
        <f ca="1">IFERROR(INDEX(INDIRECT("'FY22 QoS'!"&amp;Z$1&amp;":"&amp;Z$1),MATCH($B22&amp;$C22&amp;$D22,'FY22 QoS'!CC:CC,0),1),"")</f>
        <v>1</v>
      </c>
      <c r="AB22" s="178">
        <f ca="1">IFERROR(INDEX(INDIRECT("'FY22 QoS'!"&amp;AB$1&amp;":"&amp;AB$1),MATCH($B22&amp;$C22&amp;$D22,'FY22 QoS'!BU:BU,0),1),"")</f>
        <v>0.25</v>
      </c>
      <c r="AC22" s="178">
        <f ca="1">IFERROR(INDEX(INDIRECT("'FY22 QoS'!"&amp;AC$1&amp;":"&amp;AC$1),MATCH($B22&amp;$C22&amp;$D22,'FY22 QoS'!BV:BV,0),1),"")</f>
        <v>0.5</v>
      </c>
      <c r="AD22" s="178">
        <f ca="1">IFERROR(INDEX(INDIRECT("'FY22 QoS'!"&amp;AD$1&amp;":"&amp;AD$1),MATCH($B22&amp;$C22&amp;$D22,'FY22 QoS'!BW:BW,0),1),"")</f>
        <v>0.65</v>
      </c>
      <c r="AE22" s="178">
        <f ca="1">IFERROR(INDEX(INDIRECT("'FY22 QoS'!"&amp;AE$1&amp;":"&amp;AE$1),MATCH($B22&amp;$C22&amp;$D22,'FY22 QoS'!BX:BX,0),1),"")</f>
        <v>0.85</v>
      </c>
      <c r="AF22" s="178">
        <f ca="1">IFERROR(INDEX(INDIRECT("'FY22 QoS'!"&amp;AF$1&amp;":"&amp;AF$1),MATCH($B22&amp;$C22&amp;$D22,'FY22 QoS'!BY:BY,0),1),"")</f>
        <v>1</v>
      </c>
      <c r="AG22" s="178">
        <f ca="1">IFERROR(INDEX(INDIRECT("'FY22 QoS'!"&amp;AG$1&amp;":"&amp;AG$1),MATCH($B22&amp;$C22&amp;$D22,'FY22 QoS'!BZ:BZ,0),1),"")</f>
        <v>1</v>
      </c>
      <c r="AH22" s="178">
        <f ca="1">IFERROR(INDEX(INDIRECT("'FY22 QoS'!"&amp;AH$1&amp;":"&amp;AH$1),MATCH($B22&amp;$C22&amp;$D22,'FY22 QoS'!CA:CA,0),1),"")</f>
        <v>1</v>
      </c>
      <c r="AI22" s="178">
        <f ca="1">IFERROR(INDEX(INDIRECT("'FY22 QoS'!"&amp;AI$1&amp;":"&amp;AI$1),MATCH($B22&amp;$C22&amp;$D22,'FY22 QoS'!CB:CB,0),1),"")</f>
        <v>1</v>
      </c>
      <c r="AJ22" s="178">
        <f ca="1">IFERROR(INDEX(INDIRECT("'FY22 QoS'!"&amp;AJ$1&amp;":"&amp;AJ$1),MATCH($B22&amp;$C22&amp;$D22,'FY22 QoS'!CC:CC,0),1),"")</f>
        <v>1</v>
      </c>
      <c r="AL22" s="186">
        <f ca="1">IFERROR(INDEX(INDIRECT("'FY22 QoS'!"&amp;AL$1&amp;":"&amp;AL$1),MATCH($B22&amp;$C22&amp;$D22,'FY22 QoS'!BU:BU,0),1),"")</f>
        <v>15625</v>
      </c>
      <c r="AM22" s="186">
        <f ca="1">IFERROR(INDEX(INDIRECT("'FY22 QoS'!"&amp;AM$1&amp;":"&amp;AM$1),MATCH($B22&amp;$C22&amp;$D22,'FY22 QoS'!BV:BV,0),1),"")</f>
        <v>31250</v>
      </c>
      <c r="AN22" s="186">
        <f ca="1">IFERROR(INDEX(INDIRECT("'FY22 QoS'!"&amp;AN$1&amp;":"&amp;AN$1),MATCH($B22&amp;$C22&amp;$D22,'FY22 QoS'!BW:BW,0),1),"")</f>
        <v>40625</v>
      </c>
      <c r="AO22" s="186">
        <f ca="1">IFERROR(INDEX(INDIRECT("'FY22 QoS'!"&amp;AO$1&amp;":"&amp;AO$1),MATCH($B22&amp;$C22&amp;$D22,'FY22 QoS'!BX:BX,0),1),"")</f>
        <v>53125</v>
      </c>
      <c r="AP22" s="186">
        <f ca="1">IFERROR(INDEX(INDIRECT("'FY22 QoS'!"&amp;AP$1&amp;":"&amp;AP$1),MATCH($B22&amp;$C22&amp;$D22,'FY22 QoS'!BY:BY,0),1),"")</f>
        <v>62500</v>
      </c>
      <c r="AQ22" s="186">
        <f ca="1">IFERROR(INDEX(INDIRECT("'FY22 QoS'!"&amp;AQ$1&amp;":"&amp;AQ$1),MATCH($B22&amp;$C22&amp;$D22,'FY22 QoS'!BZ:BZ,0),1),"")</f>
        <v>62500</v>
      </c>
      <c r="AR22" s="186">
        <f ca="1">IFERROR(INDEX(INDIRECT("'FY22 QoS'!"&amp;AR$1&amp;":"&amp;AR$1),MATCH($B22&amp;$C22&amp;$D22,'FY22 QoS'!CA:CA,0),1),"")</f>
        <v>62500</v>
      </c>
      <c r="AS22" s="186">
        <f ca="1">IFERROR(INDEX(INDIRECT("'FY22 QoS'!"&amp;AS$1&amp;":"&amp;AS$1),MATCH($B22&amp;$C22&amp;$D22,'FY22 QoS'!CB:CB,0),1),"")</f>
        <v>62500</v>
      </c>
      <c r="AT22" s="186">
        <f ca="1">IFERROR(INDEX(INDIRECT("'FY22 QoS'!"&amp;AT$1&amp;":"&amp;AT$1),MATCH($B22&amp;$C22&amp;$D22,'FY22 QoS'!CC:CC,0),1),"")</f>
        <v>62500</v>
      </c>
      <c r="AX22" s="167" t="s">
        <v>159</v>
      </c>
      <c r="AY22" s="178">
        <f t="shared" ca="1" si="0"/>
        <v>1</v>
      </c>
      <c r="AZ22" s="178">
        <f t="shared" ca="1" si="1"/>
        <v>1</v>
      </c>
      <c r="BA22" s="178">
        <f t="shared" ca="1" si="2"/>
        <v>1</v>
      </c>
      <c r="BB22" s="178">
        <f t="shared" ca="1" si="3"/>
        <v>1</v>
      </c>
      <c r="BC22" s="178">
        <f t="shared" ca="1" si="4"/>
        <v>1</v>
      </c>
      <c r="BD22" s="178">
        <f t="shared" ca="1" si="5"/>
        <v>1</v>
      </c>
      <c r="BE22" s="178">
        <f t="shared" ca="1" si="6"/>
        <v>1</v>
      </c>
      <c r="BF22" s="178">
        <f t="shared" ca="1" si="7"/>
        <v>1</v>
      </c>
      <c r="BG22" s="178">
        <f t="shared" ca="1" si="8"/>
        <v>1</v>
      </c>
    </row>
    <row r="23" spans="2:59" s="167" customFormat="1" x14ac:dyDescent="0.25">
      <c r="B23" s="167" t="s">
        <v>278</v>
      </c>
      <c r="C23" s="167">
        <v>2</v>
      </c>
      <c r="D23" s="167" t="str">
        <f t="shared" ref="D23:D35" si="10">$B$3</f>
        <v>Commercial</v>
      </c>
      <c r="E23" s="167" t="str">
        <f>IFERROR(INDEX('FY22 QoS'!$BB:$BB,MATCH($B23&amp;$C23&amp;$D23,'FY22 QoS'!BR:BR,0),1),"")</f>
        <v/>
      </c>
      <c r="F23" s="167" t="str">
        <f>IFERROR(INDEX('FY22 QoS'!$BB:$BB,MATCH($B23&amp;$C23&amp;$D23,'FY22 QoS'!BS:BS,0),1),"")</f>
        <v/>
      </c>
      <c r="G23" s="167" t="str">
        <f>IFERROR(INDEX('FY22 QoS'!$BB:$BB,MATCH($B23&amp;$C23&amp;$D23,'FY22 QoS'!BT:BT,0),1),"")</f>
        <v/>
      </c>
      <c r="H23" s="181" t="str">
        <f>IFERROR(INDEX('FY22 QoS'!$BB:$BB,MATCH($B23&amp;$C23&amp;$D23,'FY22 QoS'!BU:BU,0),1),"")</f>
        <v>Julie Marcott</v>
      </c>
      <c r="I23" s="181" t="str">
        <f>IFERROR(INDEX('FY22 QoS'!$BB:$BB,MATCH($B23&amp;$C23&amp;$D23,'FY22 QoS'!BV:BV,0),1),"")</f>
        <v>Julie Marcott</v>
      </c>
      <c r="J23" s="181" t="str">
        <f>IFERROR(INDEX('FY22 QoS'!$BB:$BB,MATCH($B23&amp;$C23&amp;$D23,'FY22 QoS'!BW:BW,0),1),"")</f>
        <v>Future Hire</v>
      </c>
      <c r="K23" s="181" t="str">
        <f>IFERROR(INDEX('FY22 QoS'!$BB:$BB,MATCH($B23&amp;$C23&amp;$D23,'FY22 QoS'!BX:BX,0),1),"")</f>
        <v>Future Hire</v>
      </c>
      <c r="L23" s="181" t="str">
        <f>IFERROR(INDEX('FY22 QoS'!$BB:$BB,MATCH($B23&amp;$C23&amp;$D23,'FY22 QoS'!BY:BY,0),1),"")</f>
        <v>Future Hire</v>
      </c>
      <c r="M23" s="181" t="str">
        <f>IFERROR(INDEX('FY22 QoS'!$BB:$BB,MATCH($B23&amp;$C23&amp;$D23,'FY22 QoS'!BZ:BZ,0),1),"")</f>
        <v>Future Hire</v>
      </c>
      <c r="N23" s="181" t="str">
        <f>IFERROR(INDEX('FY22 QoS'!$BB:$BB,MATCH($B23&amp;$C23&amp;$D23,'FY22 QoS'!CA:CA,0),1),"")</f>
        <v>Future Hire</v>
      </c>
      <c r="O23" s="181" t="str">
        <f>IFERROR(INDEX('FY22 QoS'!$BB:$BB,MATCH($B23&amp;$C23&amp;$D23,'FY22 QoS'!CB:CB,0),1),"")</f>
        <v>Future Hire</v>
      </c>
      <c r="P23" s="181" t="str">
        <f>IFERROR(INDEX('FY22 QoS'!$BB:$BB,MATCH($B23&amp;$C23&amp;$D23,'FY22 QoS'!CC:CC,0),1),"")</f>
        <v>Future Hire</v>
      </c>
      <c r="R23" s="178">
        <f ca="1">IFERROR(INDEX(INDIRECT("'FY22 QoS'!"&amp;R$1&amp;":"&amp;R$1),MATCH($B23&amp;$C23&amp;$D23,'FY22 QoS'!BU:BU,0),1),"")</f>
        <v>1</v>
      </c>
      <c r="S23" s="178">
        <f ca="1">IFERROR(INDEX(INDIRECT("'FY22 QoS'!"&amp;S$1&amp;":"&amp;S$1),MATCH($B23&amp;$C23&amp;$D23,'FY22 QoS'!BV:BV,0),1),"")</f>
        <v>1</v>
      </c>
      <c r="T23" s="178">
        <f ca="1">IFERROR(INDEX(INDIRECT("'FY22 QoS'!"&amp;T$1&amp;":"&amp;T$1),MATCH($B23&amp;$C23&amp;$D23,'FY22 QoS'!BW:BW,0),1),"")</f>
        <v>1</v>
      </c>
      <c r="U23" s="178">
        <f ca="1">IFERROR(INDEX(INDIRECT("'FY22 QoS'!"&amp;U$1&amp;":"&amp;U$1),MATCH($B23&amp;$C23&amp;$D23,'FY22 QoS'!BX:BX,0),1),"")</f>
        <v>1</v>
      </c>
      <c r="V23" s="178">
        <f ca="1">IFERROR(INDEX(INDIRECT("'FY22 QoS'!"&amp;V$1&amp;":"&amp;V$1),MATCH($B23&amp;$C23&amp;$D23,'FY22 QoS'!BY:BY,0),1),"")</f>
        <v>1</v>
      </c>
      <c r="W23" s="178">
        <f ca="1">IFERROR(INDEX(INDIRECT("'FY22 QoS'!"&amp;W$1&amp;":"&amp;W$1),MATCH($B23&amp;$C23&amp;$D23,'FY22 QoS'!BZ:BZ,0),1),"")</f>
        <v>1</v>
      </c>
      <c r="X23" s="178">
        <f ca="1">IFERROR(INDEX(INDIRECT("'FY22 QoS'!"&amp;X$1&amp;":"&amp;X$1),MATCH($B23&amp;$C23&amp;$D23,'FY22 QoS'!CA:CA,0),1),"")</f>
        <v>1</v>
      </c>
      <c r="Y23" s="178">
        <f ca="1">IFERROR(INDEX(INDIRECT("'FY22 QoS'!"&amp;Y$1&amp;":"&amp;Y$1),MATCH($B23&amp;$C23&amp;$D23,'FY22 QoS'!CB:CB,0),1),"")</f>
        <v>1</v>
      </c>
      <c r="Z23" s="178">
        <f ca="1">IFERROR(INDEX(INDIRECT("'FY22 QoS'!"&amp;Z$1&amp;":"&amp;Z$1),MATCH($B23&amp;$C23&amp;$D23,'FY22 QoS'!CC:CC,0),1),"")</f>
        <v>1</v>
      </c>
      <c r="AB23" s="178">
        <f ca="1">IFERROR(INDEX(INDIRECT("'FY22 QoS'!"&amp;AB$1&amp;":"&amp;AB$1),MATCH($B23&amp;$C23&amp;$D23,'FY22 QoS'!BU:BU,0),1),"")</f>
        <v>1</v>
      </c>
      <c r="AC23" s="178">
        <f ca="1">IFERROR(INDEX(INDIRECT("'FY22 QoS'!"&amp;AC$1&amp;":"&amp;AC$1),MATCH($B23&amp;$C23&amp;$D23,'FY22 QoS'!BV:BV,0),1),"")</f>
        <v>1</v>
      </c>
      <c r="AD23" s="178">
        <f ca="1">IFERROR(INDEX(INDIRECT("'FY22 QoS'!"&amp;AD$1&amp;":"&amp;AD$1),MATCH($B23&amp;$C23&amp;$D23,'FY22 QoS'!BW:BW,0),1),"")</f>
        <v>0</v>
      </c>
      <c r="AE23" s="178">
        <f ca="1">IFERROR(INDEX(INDIRECT("'FY22 QoS'!"&amp;AE$1&amp;":"&amp;AE$1),MATCH($B23&amp;$C23&amp;$D23,'FY22 QoS'!BX:BX,0),1),"")</f>
        <v>0</v>
      </c>
      <c r="AF23" s="178">
        <f ca="1">IFERROR(INDEX(INDIRECT("'FY22 QoS'!"&amp;AF$1&amp;":"&amp;AF$1),MATCH($B23&amp;$C23&amp;$D23,'FY22 QoS'!BY:BY,0),1),"")</f>
        <v>0.25</v>
      </c>
      <c r="AG23" s="178">
        <f ca="1">IFERROR(INDEX(INDIRECT("'FY22 QoS'!"&amp;AG$1&amp;":"&amp;AG$1),MATCH($B23&amp;$C23&amp;$D23,'FY22 QoS'!BZ:BZ,0),1),"")</f>
        <v>0.5</v>
      </c>
      <c r="AH23" s="178">
        <f ca="1">IFERROR(INDEX(INDIRECT("'FY22 QoS'!"&amp;AH$1&amp;":"&amp;AH$1),MATCH($B23&amp;$C23&amp;$D23,'FY22 QoS'!CA:CA,0),1),"")</f>
        <v>0.65</v>
      </c>
      <c r="AI23" s="178">
        <f ca="1">IFERROR(INDEX(INDIRECT("'FY22 QoS'!"&amp;AI$1&amp;":"&amp;AI$1),MATCH($B23&amp;$C23&amp;$D23,'FY22 QoS'!CB:CB,0),1),"")</f>
        <v>0.85</v>
      </c>
      <c r="AJ23" s="178">
        <f ca="1">IFERROR(INDEX(INDIRECT("'FY22 QoS'!"&amp;AJ$1&amp;":"&amp;AJ$1),MATCH($B23&amp;$C23&amp;$D23,'FY22 QoS'!CC:CC,0),1),"")</f>
        <v>1</v>
      </c>
      <c r="AL23" s="186">
        <f ca="1">IFERROR(INDEX(INDIRECT("'FY22 QoS'!"&amp;AL$1&amp;":"&amp;AL$1),MATCH($B23&amp;$C23&amp;$D23,'FY22 QoS'!BU:BU,0),1),"")</f>
        <v>75000</v>
      </c>
      <c r="AM23" s="186">
        <f ca="1">IFERROR(INDEX(INDIRECT("'FY22 QoS'!"&amp;AM$1&amp;":"&amp;AM$1),MATCH($B23&amp;$C23&amp;$D23,'FY22 QoS'!BV:BV,0),1),"")</f>
        <v>75000</v>
      </c>
      <c r="AN23" s="186">
        <f ca="1">IFERROR(INDEX(INDIRECT("'FY22 QoS'!"&amp;AN$1&amp;":"&amp;AN$1),MATCH($B23&amp;$C23&amp;$D23,'FY22 QoS'!BW:BW,0),1),"")</f>
        <v>0</v>
      </c>
      <c r="AO23" s="186">
        <f ca="1">IFERROR(INDEX(INDIRECT("'FY22 QoS'!"&amp;AO$1&amp;":"&amp;AO$1),MATCH($B23&amp;$C23&amp;$D23,'FY22 QoS'!BX:BX,0),1),"")</f>
        <v>0</v>
      </c>
      <c r="AP23" s="186">
        <f ca="1">IFERROR(INDEX(INDIRECT("'FY22 QoS'!"&amp;AP$1&amp;":"&amp;AP$1),MATCH($B23&amp;$C23&amp;$D23,'FY22 QoS'!BY:BY,0),1),"")</f>
        <v>15625</v>
      </c>
      <c r="AQ23" s="186">
        <f ca="1">IFERROR(INDEX(INDIRECT("'FY22 QoS'!"&amp;AQ$1&amp;":"&amp;AQ$1),MATCH($B23&amp;$C23&amp;$D23,'FY22 QoS'!BZ:BZ,0),1),"")</f>
        <v>31250</v>
      </c>
      <c r="AR23" s="186">
        <f ca="1">IFERROR(INDEX(INDIRECT("'FY22 QoS'!"&amp;AR$1&amp;":"&amp;AR$1),MATCH($B23&amp;$C23&amp;$D23,'FY22 QoS'!CA:CA,0),1),"")</f>
        <v>40625</v>
      </c>
      <c r="AS23" s="186">
        <f ca="1">IFERROR(INDEX(INDIRECT("'FY22 QoS'!"&amp;AS$1&amp;":"&amp;AS$1),MATCH($B23&amp;$C23&amp;$D23,'FY22 QoS'!CB:CB,0),1),"")</f>
        <v>53125</v>
      </c>
      <c r="AT23" s="186">
        <f ca="1">IFERROR(INDEX(INDIRECT("'FY22 QoS'!"&amp;AT$1&amp;":"&amp;AT$1),MATCH($B23&amp;$C23&amp;$D23,'FY22 QoS'!CC:CC,0),1),"")</f>
        <v>62500</v>
      </c>
      <c r="AX23" s="167" t="s">
        <v>152</v>
      </c>
      <c r="AY23" s="178">
        <f t="shared" ca="1" si="0"/>
        <v>1</v>
      </c>
      <c r="AZ23" s="178">
        <f t="shared" ca="1" si="1"/>
        <v>1</v>
      </c>
      <c r="BA23" s="178">
        <f t="shared" ca="1" si="2"/>
        <v>1</v>
      </c>
      <c r="BB23" s="178">
        <f t="shared" ca="1" si="3"/>
        <v>1</v>
      </c>
      <c r="BC23" s="178">
        <f t="shared" ca="1" si="4"/>
        <v>1</v>
      </c>
      <c r="BD23" s="178">
        <f t="shared" ca="1" si="5"/>
        <v>1</v>
      </c>
      <c r="BE23" s="178">
        <f t="shared" ca="1" si="6"/>
        <v>1</v>
      </c>
      <c r="BF23" s="178">
        <f t="shared" ca="1" si="7"/>
        <v>1</v>
      </c>
      <c r="BG23" s="178">
        <f t="shared" ca="1" si="8"/>
        <v>1</v>
      </c>
    </row>
    <row r="24" spans="2:59" s="167" customFormat="1" x14ac:dyDescent="0.25">
      <c r="B24" s="167" t="s">
        <v>278</v>
      </c>
      <c r="C24" s="167">
        <v>3</v>
      </c>
      <c r="D24" s="167" t="str">
        <f t="shared" si="10"/>
        <v>Commercial</v>
      </c>
      <c r="E24" s="167" t="str">
        <f>IFERROR(INDEX('FY22 QoS'!$BB:$BB,MATCH($B24&amp;$C24&amp;$D24,'FY22 QoS'!BR:BR,0),1),"")</f>
        <v/>
      </c>
      <c r="F24" s="167" t="str">
        <f>IFERROR(INDEX('FY22 QoS'!$BB:$BB,MATCH($B24&amp;$C24&amp;$D24,'FY22 QoS'!BS:BS,0),1),"")</f>
        <v/>
      </c>
      <c r="G24" s="167" t="str">
        <f>IFERROR(INDEX('FY22 QoS'!$BB:$BB,MATCH($B24&amp;$C24&amp;$D24,'FY22 QoS'!BT:BT,0),1),"")</f>
        <v/>
      </c>
      <c r="H24" s="181" t="str">
        <f>IFERROR(INDEX('FY22 QoS'!$BB:$BB,MATCH($B24&amp;$C24&amp;$D24,'FY22 QoS'!BU:BU,0),1),"")</f>
        <v>Alex Krumm</v>
      </c>
      <c r="I24" s="181" t="str">
        <f>IFERROR(INDEX('FY22 QoS'!$BB:$BB,MATCH($B24&amp;$C24&amp;$D24,'FY22 QoS'!BV:BV,0),1),"")</f>
        <v>Alex Krumm</v>
      </c>
      <c r="J24" s="181" t="str">
        <f>IFERROR(INDEX('FY22 QoS'!$BB:$BB,MATCH($B24&amp;$C24&amp;$D24,'FY22 QoS'!BW:BW,0),1),"")</f>
        <v>Future Hire</v>
      </c>
      <c r="K24" s="181" t="str">
        <f>IFERROR(INDEX('FY22 QoS'!$BB:$BB,MATCH($B24&amp;$C24&amp;$D24,'FY22 QoS'!BX:BX,0),1),"")</f>
        <v>Future Hire</v>
      </c>
      <c r="L24" s="181" t="str">
        <f>IFERROR(INDEX('FY22 QoS'!$BB:$BB,MATCH($B24&amp;$C24&amp;$D24,'FY22 QoS'!BY:BY,0),1),"")</f>
        <v>Future Hire</v>
      </c>
      <c r="M24" s="181" t="str">
        <f>IFERROR(INDEX('FY22 QoS'!$BB:$BB,MATCH($B24&amp;$C24&amp;$D24,'FY22 QoS'!BZ:BZ,0),1),"")</f>
        <v>Future Hire</v>
      </c>
      <c r="N24" s="181" t="str">
        <f>IFERROR(INDEX('FY22 QoS'!$BB:$BB,MATCH($B24&amp;$C24&amp;$D24,'FY22 QoS'!CA:CA,0),1),"")</f>
        <v>Future Hire</v>
      </c>
      <c r="O24" s="181" t="str">
        <f>IFERROR(INDEX('FY22 QoS'!$BB:$BB,MATCH($B24&amp;$C24&amp;$D24,'FY22 QoS'!CB:CB,0),1),"")</f>
        <v>Future Hire</v>
      </c>
      <c r="P24" s="181" t="str">
        <f>IFERROR(INDEX('FY22 QoS'!$BB:$BB,MATCH($B24&amp;$C24&amp;$D24,'FY22 QoS'!CC:CC,0),1),"")</f>
        <v>Future Hire</v>
      </c>
      <c r="R24" s="178">
        <f ca="1">IFERROR(INDEX(INDIRECT("'FY22 QoS'!"&amp;R$1&amp;":"&amp;R$1),MATCH($B24&amp;$C24&amp;$D24,'FY22 QoS'!BU:BU,0),1),"")</f>
        <v>1</v>
      </c>
      <c r="S24" s="178">
        <f ca="1">IFERROR(INDEX(INDIRECT("'FY22 QoS'!"&amp;S$1&amp;":"&amp;S$1),MATCH($B24&amp;$C24&amp;$D24,'FY22 QoS'!BV:BV,0),1),"")</f>
        <v>1</v>
      </c>
      <c r="T24" s="178">
        <f ca="1">IFERROR(INDEX(INDIRECT("'FY22 QoS'!"&amp;T$1&amp;":"&amp;T$1),MATCH($B24&amp;$C24&amp;$D24,'FY22 QoS'!BW:BW,0),1),"")</f>
        <v>1</v>
      </c>
      <c r="U24" s="178">
        <f ca="1">IFERROR(INDEX(INDIRECT("'FY22 QoS'!"&amp;U$1&amp;":"&amp;U$1),MATCH($B24&amp;$C24&amp;$D24,'FY22 QoS'!BX:BX,0),1),"")</f>
        <v>1</v>
      </c>
      <c r="V24" s="178">
        <f ca="1">IFERROR(INDEX(INDIRECT("'FY22 QoS'!"&amp;V$1&amp;":"&amp;V$1),MATCH($B24&amp;$C24&amp;$D24,'FY22 QoS'!BY:BY,0),1),"")</f>
        <v>1</v>
      </c>
      <c r="W24" s="178">
        <f ca="1">IFERROR(INDEX(INDIRECT("'FY22 QoS'!"&amp;W$1&amp;":"&amp;W$1),MATCH($B24&amp;$C24&amp;$D24,'FY22 QoS'!BZ:BZ,0),1),"")</f>
        <v>1</v>
      </c>
      <c r="X24" s="178">
        <f ca="1">IFERROR(INDEX(INDIRECT("'FY22 QoS'!"&amp;X$1&amp;":"&amp;X$1),MATCH($B24&amp;$C24&amp;$D24,'FY22 QoS'!CA:CA,0),1),"")</f>
        <v>1</v>
      </c>
      <c r="Y24" s="178">
        <f ca="1">IFERROR(INDEX(INDIRECT("'FY22 QoS'!"&amp;Y$1&amp;":"&amp;Y$1),MATCH($B24&amp;$C24&amp;$D24,'FY22 QoS'!CB:CB,0),1),"")</f>
        <v>1</v>
      </c>
      <c r="Z24" s="178">
        <f ca="1">IFERROR(INDEX(INDIRECT("'FY22 QoS'!"&amp;Z$1&amp;":"&amp;Z$1),MATCH($B24&amp;$C24&amp;$D24,'FY22 QoS'!CC:CC,0),1),"")</f>
        <v>1</v>
      </c>
      <c r="AB24" s="178">
        <f ca="1">IFERROR(INDEX(INDIRECT("'FY22 QoS'!"&amp;AB$1&amp;":"&amp;AB$1),MATCH($B24&amp;$C24&amp;$D24,'FY22 QoS'!BU:BU,0),1),"")</f>
        <v>0.5</v>
      </c>
      <c r="AC24" s="178">
        <f ca="1">IFERROR(INDEX(INDIRECT("'FY22 QoS'!"&amp;AC$1&amp;":"&amp;AC$1),MATCH($B24&amp;$C24&amp;$D24,'FY22 QoS'!BV:BV,0),1),"")</f>
        <v>0.65</v>
      </c>
      <c r="AD24" s="178">
        <f ca="1">IFERROR(INDEX(INDIRECT("'FY22 QoS'!"&amp;AD$1&amp;":"&amp;AD$1),MATCH($B24&amp;$C24&amp;$D24,'FY22 QoS'!BW:BW,0),1),"")</f>
        <v>0</v>
      </c>
      <c r="AE24" s="178">
        <f ca="1">IFERROR(INDEX(INDIRECT("'FY22 QoS'!"&amp;AE$1&amp;":"&amp;AE$1),MATCH($B24&amp;$C24&amp;$D24,'FY22 QoS'!BX:BX,0),1),"")</f>
        <v>0</v>
      </c>
      <c r="AF24" s="178">
        <f ca="1">IFERROR(INDEX(INDIRECT("'FY22 QoS'!"&amp;AF$1&amp;":"&amp;AF$1),MATCH($B24&amp;$C24&amp;$D24,'FY22 QoS'!BY:BY,0),1),"")</f>
        <v>0.25</v>
      </c>
      <c r="AG24" s="178">
        <f ca="1">IFERROR(INDEX(INDIRECT("'FY22 QoS'!"&amp;AG$1&amp;":"&amp;AG$1),MATCH($B24&amp;$C24&amp;$D24,'FY22 QoS'!BZ:BZ,0),1),"")</f>
        <v>0.5</v>
      </c>
      <c r="AH24" s="178">
        <f ca="1">IFERROR(INDEX(INDIRECT("'FY22 QoS'!"&amp;AH$1&amp;":"&amp;AH$1),MATCH($B24&amp;$C24&amp;$D24,'FY22 QoS'!CA:CA,0),1),"")</f>
        <v>0.65</v>
      </c>
      <c r="AI24" s="178">
        <f ca="1">IFERROR(INDEX(INDIRECT("'FY22 QoS'!"&amp;AI$1&amp;":"&amp;AI$1),MATCH($B24&amp;$C24&amp;$D24,'FY22 QoS'!CB:CB,0),1),"")</f>
        <v>0.85</v>
      </c>
      <c r="AJ24" s="178">
        <f ca="1">IFERROR(INDEX(INDIRECT("'FY22 QoS'!"&amp;AJ$1&amp;":"&amp;AJ$1),MATCH($B24&amp;$C24&amp;$D24,'FY22 QoS'!CC:CC,0),1),"")</f>
        <v>1</v>
      </c>
      <c r="AL24" s="186">
        <f ca="1">IFERROR(INDEX(INDIRECT("'FY22 QoS'!"&amp;AL$1&amp;":"&amp;AL$1),MATCH($B24&amp;$C24&amp;$D24,'FY22 QoS'!BU:BU,0),1),"")</f>
        <v>31250</v>
      </c>
      <c r="AM24" s="186">
        <f ca="1">IFERROR(INDEX(INDIRECT("'FY22 QoS'!"&amp;AM$1&amp;":"&amp;AM$1),MATCH($B24&amp;$C24&amp;$D24,'FY22 QoS'!BV:BV,0),1),"")</f>
        <v>40625</v>
      </c>
      <c r="AN24" s="186">
        <f ca="1">IFERROR(INDEX(INDIRECT("'FY22 QoS'!"&amp;AN$1&amp;":"&amp;AN$1),MATCH($B24&amp;$C24&amp;$D24,'FY22 QoS'!BW:BW,0),1),"")</f>
        <v>0</v>
      </c>
      <c r="AO24" s="186">
        <f ca="1">IFERROR(INDEX(INDIRECT("'FY22 QoS'!"&amp;AO$1&amp;":"&amp;AO$1),MATCH($B24&amp;$C24&amp;$D24,'FY22 QoS'!BX:BX,0),1),"")</f>
        <v>0</v>
      </c>
      <c r="AP24" s="186">
        <f ca="1">IFERROR(INDEX(INDIRECT("'FY22 QoS'!"&amp;AP$1&amp;":"&amp;AP$1),MATCH($B24&amp;$C24&amp;$D24,'FY22 QoS'!BY:BY,0),1),"")</f>
        <v>15625</v>
      </c>
      <c r="AQ24" s="186">
        <f ca="1">IFERROR(INDEX(INDIRECT("'FY22 QoS'!"&amp;AQ$1&amp;":"&amp;AQ$1),MATCH($B24&amp;$C24&amp;$D24,'FY22 QoS'!BZ:BZ,0),1),"")</f>
        <v>31250</v>
      </c>
      <c r="AR24" s="186">
        <f ca="1">IFERROR(INDEX(INDIRECT("'FY22 QoS'!"&amp;AR$1&amp;":"&amp;AR$1),MATCH($B24&amp;$C24&amp;$D24,'FY22 QoS'!CA:CA,0),1),"")</f>
        <v>40625</v>
      </c>
      <c r="AS24" s="186">
        <f ca="1">IFERROR(INDEX(INDIRECT("'FY22 QoS'!"&amp;AS$1&amp;":"&amp;AS$1),MATCH($B24&amp;$C24&amp;$D24,'FY22 QoS'!CB:CB,0),1),"")</f>
        <v>53125</v>
      </c>
      <c r="AT24" s="186">
        <f ca="1">IFERROR(INDEX(INDIRECT("'FY22 QoS'!"&amp;AT$1&amp;":"&amp;AT$1),MATCH($B24&amp;$C24&amp;$D24,'FY22 QoS'!CC:CC,0),1),"")</f>
        <v>62500</v>
      </c>
      <c r="AX24" s="167" t="s">
        <v>157</v>
      </c>
      <c r="AY24" s="178">
        <f t="shared" ca="1" si="0"/>
        <v>1</v>
      </c>
      <c r="AZ24" s="178">
        <f t="shared" ca="1" si="1"/>
        <v>1</v>
      </c>
      <c r="BA24" s="178">
        <f t="shared" ca="1" si="2"/>
        <v>1</v>
      </c>
      <c r="BB24" s="178">
        <f t="shared" ca="1" si="3"/>
        <v>1</v>
      </c>
      <c r="BC24" s="178">
        <f t="shared" ca="1" si="4"/>
        <v>1</v>
      </c>
      <c r="BD24" s="178">
        <f t="shared" ca="1" si="5"/>
        <v>1</v>
      </c>
      <c r="BE24" s="178">
        <f t="shared" ca="1" si="6"/>
        <v>1</v>
      </c>
      <c r="BF24" s="178">
        <f t="shared" ca="1" si="7"/>
        <v>1</v>
      </c>
      <c r="BG24" s="178">
        <f t="shared" ca="1" si="8"/>
        <v>1</v>
      </c>
    </row>
    <row r="25" spans="2:59" s="167" customFormat="1" x14ac:dyDescent="0.25">
      <c r="B25" s="167" t="s">
        <v>278</v>
      </c>
      <c r="C25" s="167">
        <v>4</v>
      </c>
      <c r="D25" s="167" t="str">
        <f t="shared" si="10"/>
        <v>Commercial</v>
      </c>
      <c r="E25" s="167" t="str">
        <f>IFERROR(INDEX('FY22 QoS'!$BB:$BB,MATCH($B25&amp;$C25&amp;$D25,'FY22 QoS'!BR:BR,0),1),"")</f>
        <v/>
      </c>
      <c r="F25" s="167" t="str">
        <f>IFERROR(INDEX('FY22 QoS'!$BB:$BB,MATCH($B25&amp;$C25&amp;$D25,'FY22 QoS'!BS:BS,0),1),"")</f>
        <v/>
      </c>
      <c r="G25" s="167" t="str">
        <f>IFERROR(INDEX('FY22 QoS'!$BB:$BB,MATCH($B25&amp;$C25&amp;$D25,'FY22 QoS'!BT:BT,0),1),"")</f>
        <v/>
      </c>
      <c r="H25" s="181" t="str">
        <f>IFERROR(INDEX('FY22 QoS'!$BB:$BB,MATCH($B25&amp;$C25&amp;$D25,'FY22 QoS'!BU:BU,0),1),"")</f>
        <v>Dayna Liso</v>
      </c>
      <c r="I25" s="181" t="str">
        <f>IFERROR(INDEX('FY22 QoS'!$BB:$BB,MATCH($B25&amp;$C25&amp;$D25,'FY22 QoS'!BV:BV,0),1),"")</f>
        <v>Dayna Liso</v>
      </c>
      <c r="J25" s="181" t="str">
        <f>IFERROR(INDEX('FY22 QoS'!$BB:$BB,MATCH($B25&amp;$C25&amp;$D25,'FY22 QoS'!BW:BW,0),1),"")</f>
        <v>Julie Marcott</v>
      </c>
      <c r="K25" s="181" t="str">
        <f>IFERROR(INDEX('FY22 QoS'!$BB:$BB,MATCH($B25&amp;$C25&amp;$D25,'FY22 QoS'!BX:BX,0),1),"")</f>
        <v>Julie Marcott</v>
      </c>
      <c r="L25" s="181" t="str">
        <f>IFERROR(INDEX('FY22 QoS'!$BB:$BB,MATCH($B25&amp;$C25&amp;$D25,'FY22 QoS'!BY:BY,0),1),"")</f>
        <v>Julie Marcott</v>
      </c>
      <c r="M25" s="181" t="str">
        <f>IFERROR(INDEX('FY22 QoS'!$BB:$BB,MATCH($B25&amp;$C25&amp;$D25,'FY22 QoS'!BZ:BZ,0),1),"")</f>
        <v>Julie Marcott</v>
      </c>
      <c r="N25" s="181" t="str">
        <f>IFERROR(INDEX('FY22 QoS'!$BB:$BB,MATCH($B25&amp;$C25&amp;$D25,'FY22 QoS'!CA:CA,0),1),"")</f>
        <v>Julie Marcott</v>
      </c>
      <c r="O25" s="181" t="str">
        <f>IFERROR(INDEX('FY22 QoS'!$BB:$BB,MATCH($B25&amp;$C25&amp;$D25,'FY22 QoS'!CB:CB,0),1),"")</f>
        <v>Julie Marcott</v>
      </c>
      <c r="P25" s="181" t="str">
        <f>IFERROR(INDEX('FY22 QoS'!$BB:$BB,MATCH($B25&amp;$C25&amp;$D25,'FY22 QoS'!CC:CC,0),1),"")</f>
        <v>Julie Marcott</v>
      </c>
      <c r="R25" s="178">
        <f ca="1">IFERROR(INDEX(INDIRECT("'FY22 QoS'!"&amp;R$1&amp;":"&amp;R$1),MATCH($B25&amp;$C25&amp;$D25,'FY22 QoS'!BU:BU,0),1),"")</f>
        <v>1</v>
      </c>
      <c r="S25" s="178">
        <f ca="1">IFERROR(INDEX(INDIRECT("'FY22 QoS'!"&amp;S$1&amp;":"&amp;S$1),MATCH($B25&amp;$C25&amp;$D25,'FY22 QoS'!BV:BV,0),1),"")</f>
        <v>1</v>
      </c>
      <c r="T25" s="178">
        <f ca="1">IFERROR(INDEX(INDIRECT("'FY22 QoS'!"&amp;T$1&amp;":"&amp;T$1),MATCH($B25&amp;$C25&amp;$D25,'FY22 QoS'!BW:BW,0),1),"")</f>
        <v>1</v>
      </c>
      <c r="U25" s="178">
        <f ca="1">IFERROR(INDEX(INDIRECT("'FY22 QoS'!"&amp;U$1&amp;":"&amp;U$1),MATCH($B25&amp;$C25&amp;$D25,'FY22 QoS'!BX:BX,0),1),"")</f>
        <v>1</v>
      </c>
      <c r="V25" s="178">
        <f ca="1">IFERROR(INDEX(INDIRECT("'FY22 QoS'!"&amp;V$1&amp;":"&amp;V$1),MATCH($B25&amp;$C25&amp;$D25,'FY22 QoS'!BY:BY,0),1),"")</f>
        <v>1</v>
      </c>
      <c r="W25" s="178">
        <f ca="1">IFERROR(INDEX(INDIRECT("'FY22 QoS'!"&amp;W$1&amp;":"&amp;W$1),MATCH($B25&amp;$C25&amp;$D25,'FY22 QoS'!BZ:BZ,0),1),"")</f>
        <v>1</v>
      </c>
      <c r="X25" s="178">
        <f ca="1">IFERROR(INDEX(INDIRECT("'FY22 QoS'!"&amp;X$1&amp;":"&amp;X$1),MATCH($B25&amp;$C25&amp;$D25,'FY22 QoS'!CA:CA,0),1),"")</f>
        <v>1</v>
      </c>
      <c r="Y25" s="178">
        <f ca="1">IFERROR(INDEX(INDIRECT("'FY22 QoS'!"&amp;Y$1&amp;":"&amp;Y$1),MATCH($B25&amp;$C25&amp;$D25,'FY22 QoS'!CB:CB,0),1),"")</f>
        <v>1</v>
      </c>
      <c r="Z25" s="178">
        <f ca="1">IFERROR(INDEX(INDIRECT("'FY22 QoS'!"&amp;Z$1&amp;":"&amp;Z$1),MATCH($B25&amp;$C25&amp;$D25,'FY22 QoS'!CC:CC,0),1),"")</f>
        <v>1</v>
      </c>
      <c r="AB25" s="178">
        <f ca="1">IFERROR(INDEX(INDIRECT("'FY22 QoS'!"&amp;AB$1&amp;":"&amp;AB$1),MATCH($B25&amp;$C25&amp;$D25,'FY22 QoS'!BU:BU,0),1),"")</f>
        <v>1</v>
      </c>
      <c r="AC25" s="178">
        <f ca="1">IFERROR(INDEX(INDIRECT("'FY22 QoS'!"&amp;AC$1&amp;":"&amp;AC$1),MATCH($B25&amp;$C25&amp;$D25,'FY22 QoS'!BV:BV,0),1),"")</f>
        <v>1</v>
      </c>
      <c r="AD25" s="178">
        <f ca="1">IFERROR(INDEX(INDIRECT("'FY22 QoS'!"&amp;AD$1&amp;":"&amp;AD$1),MATCH($B25&amp;$C25&amp;$D25,'FY22 QoS'!BW:BW,0),1),"")</f>
        <v>1</v>
      </c>
      <c r="AE25" s="178">
        <f ca="1">IFERROR(INDEX(INDIRECT("'FY22 QoS'!"&amp;AE$1&amp;":"&amp;AE$1),MATCH($B25&amp;$C25&amp;$D25,'FY22 QoS'!BX:BX,0),1),"")</f>
        <v>1</v>
      </c>
      <c r="AF25" s="178">
        <f ca="1">IFERROR(INDEX(INDIRECT("'FY22 QoS'!"&amp;AF$1&amp;":"&amp;AF$1),MATCH($B25&amp;$C25&amp;$D25,'FY22 QoS'!BY:BY,0),1),"")</f>
        <v>1</v>
      </c>
      <c r="AG25" s="178">
        <f ca="1">IFERROR(INDEX(INDIRECT("'FY22 QoS'!"&amp;AG$1&amp;":"&amp;AG$1),MATCH($B25&amp;$C25&amp;$D25,'FY22 QoS'!BZ:BZ,0),1),"")</f>
        <v>1</v>
      </c>
      <c r="AH25" s="178">
        <f ca="1">IFERROR(INDEX(INDIRECT("'FY22 QoS'!"&amp;AH$1&amp;":"&amp;AH$1),MATCH($B25&amp;$C25&amp;$D25,'FY22 QoS'!CA:CA,0),1),"")</f>
        <v>1</v>
      </c>
      <c r="AI25" s="178">
        <f ca="1">IFERROR(INDEX(INDIRECT("'FY22 QoS'!"&amp;AI$1&amp;":"&amp;AI$1),MATCH($B25&amp;$C25&amp;$D25,'FY22 QoS'!CB:CB,0),1),"")</f>
        <v>1</v>
      </c>
      <c r="AJ25" s="178">
        <f ca="1">IFERROR(INDEX(INDIRECT("'FY22 QoS'!"&amp;AJ$1&amp;":"&amp;AJ$1),MATCH($B25&amp;$C25&amp;$D25,'FY22 QoS'!CC:CC,0),1),"")</f>
        <v>1</v>
      </c>
      <c r="AL25" s="186">
        <f ca="1">IFERROR(INDEX(INDIRECT("'FY22 QoS'!"&amp;AL$1&amp;":"&amp;AL$1),MATCH($B25&amp;$C25&amp;$D25,'FY22 QoS'!BU:BU,0),1),"")</f>
        <v>75000</v>
      </c>
      <c r="AM25" s="186">
        <f ca="1">IFERROR(INDEX(INDIRECT("'FY22 QoS'!"&amp;AM$1&amp;":"&amp;AM$1),MATCH($B25&amp;$C25&amp;$D25,'FY22 QoS'!BV:BV,0),1),"")</f>
        <v>75000</v>
      </c>
      <c r="AN25" s="186">
        <f ca="1">IFERROR(INDEX(INDIRECT("'FY22 QoS'!"&amp;AN$1&amp;":"&amp;AN$1),MATCH($B25&amp;$C25&amp;$D25,'FY22 QoS'!BW:BW,0),1),"")</f>
        <v>75000</v>
      </c>
      <c r="AO25" s="186">
        <f ca="1">IFERROR(INDEX(INDIRECT("'FY22 QoS'!"&amp;AO$1&amp;":"&amp;AO$1),MATCH($B25&amp;$C25&amp;$D25,'FY22 QoS'!BX:BX,0),1),"")</f>
        <v>75000</v>
      </c>
      <c r="AP25" s="186">
        <f ca="1">IFERROR(INDEX(INDIRECT("'FY22 QoS'!"&amp;AP$1&amp;":"&amp;AP$1),MATCH($B25&amp;$C25&amp;$D25,'FY22 QoS'!BY:BY,0),1),"")</f>
        <v>75000</v>
      </c>
      <c r="AQ25" s="186">
        <f ca="1">IFERROR(INDEX(INDIRECT("'FY22 QoS'!"&amp;AQ$1&amp;":"&amp;AQ$1),MATCH($B25&amp;$C25&amp;$D25,'FY22 QoS'!BZ:BZ,0),1),"")</f>
        <v>75000</v>
      </c>
      <c r="AR25" s="186">
        <f ca="1">IFERROR(INDEX(INDIRECT("'FY22 QoS'!"&amp;AR$1&amp;":"&amp;AR$1),MATCH($B25&amp;$C25&amp;$D25,'FY22 QoS'!CA:CA,0),1),"")</f>
        <v>75000</v>
      </c>
      <c r="AS25" s="186">
        <f ca="1">IFERROR(INDEX(INDIRECT("'FY22 QoS'!"&amp;AS$1&amp;":"&amp;AS$1),MATCH($B25&amp;$C25&amp;$D25,'FY22 QoS'!CB:CB,0),1),"")</f>
        <v>75000</v>
      </c>
      <c r="AT25" s="186">
        <f ca="1">IFERROR(INDEX(INDIRECT("'FY22 QoS'!"&amp;AT$1&amp;":"&amp;AT$1),MATCH($B25&amp;$C25&amp;$D25,'FY22 QoS'!CC:CC,0),1),"")</f>
        <v>75000</v>
      </c>
      <c r="AX25" s="167" t="s">
        <v>156</v>
      </c>
      <c r="AY25" s="178">
        <f t="shared" ca="1" si="0"/>
        <v>1</v>
      </c>
      <c r="AZ25" s="178">
        <f t="shared" ca="1" si="1"/>
        <v>1</v>
      </c>
      <c r="BA25" s="178">
        <f t="shared" ca="1" si="2"/>
        <v>1</v>
      </c>
      <c r="BB25" s="178">
        <f t="shared" ca="1" si="3"/>
        <v>1</v>
      </c>
      <c r="BC25" s="178">
        <f t="shared" ca="1" si="4"/>
        <v>1</v>
      </c>
      <c r="BD25" s="178">
        <f t="shared" ca="1" si="5"/>
        <v>1</v>
      </c>
      <c r="BE25" s="178">
        <f t="shared" ca="1" si="6"/>
        <v>1</v>
      </c>
      <c r="BF25" s="178">
        <f t="shared" ca="1" si="7"/>
        <v>1</v>
      </c>
      <c r="BG25" s="178">
        <f t="shared" ca="1" si="8"/>
        <v>1</v>
      </c>
    </row>
    <row r="26" spans="2:59" s="167" customFormat="1" x14ac:dyDescent="0.25">
      <c r="B26" s="167" t="s">
        <v>278</v>
      </c>
      <c r="C26" s="167">
        <v>5</v>
      </c>
      <c r="D26" s="167" t="str">
        <f t="shared" si="10"/>
        <v>Commercial</v>
      </c>
      <c r="E26" s="167" t="str">
        <f>IFERROR(INDEX('FY22 QoS'!$BB:$BB,MATCH($B26&amp;$C26&amp;$D26,'FY22 QoS'!BR:BR,0),1),"")</f>
        <v/>
      </c>
      <c r="F26" s="167" t="str">
        <f>IFERROR(INDEX('FY22 QoS'!$BB:$BB,MATCH($B26&amp;$C26&amp;$D26,'FY22 QoS'!BS:BS,0),1),"")</f>
        <v/>
      </c>
      <c r="G26" s="167" t="str">
        <f>IFERROR(INDEX('FY22 QoS'!$BB:$BB,MATCH($B26&amp;$C26&amp;$D26,'FY22 QoS'!BT:BT,0),1),"")</f>
        <v/>
      </c>
      <c r="H26" s="181" t="str">
        <f>IFERROR(INDEX('FY22 QoS'!$BB:$BB,MATCH($B26&amp;$C26&amp;$D26,'FY22 QoS'!BU:BU,0),1),"")</f>
        <v/>
      </c>
      <c r="I26" s="181" t="str">
        <f>IFERROR(INDEX('FY22 QoS'!$BB:$BB,MATCH($B26&amp;$C26&amp;$D26,'FY22 QoS'!BV:BV,0),1),"")</f>
        <v/>
      </c>
      <c r="J26" s="181" t="str">
        <f>IFERROR(INDEX('FY22 QoS'!$BB:$BB,MATCH($B26&amp;$C26&amp;$D26,'FY22 QoS'!BW:BW,0),1),"")</f>
        <v>Alex Krumm</v>
      </c>
      <c r="K26" s="181" t="str">
        <f>IFERROR(INDEX('FY22 QoS'!$BB:$BB,MATCH($B26&amp;$C26&amp;$D26,'FY22 QoS'!BX:BX,0),1),"")</f>
        <v>Alex Krumm</v>
      </c>
      <c r="L26" s="181" t="str">
        <f>IFERROR(INDEX('FY22 QoS'!$BB:$BB,MATCH($B26&amp;$C26&amp;$D26,'FY22 QoS'!BY:BY,0),1),"")</f>
        <v>Alex Krumm</v>
      </c>
      <c r="M26" s="181" t="str">
        <f>IFERROR(INDEX('FY22 QoS'!$BB:$BB,MATCH($B26&amp;$C26&amp;$D26,'FY22 QoS'!BZ:BZ,0),1),"")</f>
        <v>Alex Krumm</v>
      </c>
      <c r="N26" s="181" t="str">
        <f>IFERROR(INDEX('FY22 QoS'!$BB:$BB,MATCH($B26&amp;$C26&amp;$D26,'FY22 QoS'!CA:CA,0),1),"")</f>
        <v>Alex Krumm</v>
      </c>
      <c r="O26" s="181" t="str">
        <f>IFERROR(INDEX('FY22 QoS'!$BB:$BB,MATCH($B26&amp;$C26&amp;$D26,'FY22 QoS'!CB:CB,0),1),"")</f>
        <v>Alex Krumm</v>
      </c>
      <c r="P26" s="181" t="str">
        <f>IFERROR(INDEX('FY22 QoS'!$BB:$BB,MATCH($B26&amp;$C26&amp;$D26,'FY22 QoS'!CC:CC,0),1),"")</f>
        <v>Alex Krumm</v>
      </c>
      <c r="R26" s="178" t="str">
        <f ca="1">IFERROR(INDEX(INDIRECT("'FY22 QoS'!"&amp;R$1&amp;":"&amp;R$1),MATCH($B26&amp;$C26&amp;$D26,'FY22 QoS'!BU:BU,0),1),"")</f>
        <v/>
      </c>
      <c r="S26" s="178" t="str">
        <f ca="1">IFERROR(INDEX(INDIRECT("'FY22 QoS'!"&amp;S$1&amp;":"&amp;S$1),MATCH($B26&amp;$C26&amp;$D26,'FY22 QoS'!BV:BV,0),1),"")</f>
        <v/>
      </c>
      <c r="T26" s="178">
        <f ca="1">IFERROR(INDEX(INDIRECT("'FY22 QoS'!"&amp;T$1&amp;":"&amp;T$1),MATCH($B26&amp;$C26&amp;$D26,'FY22 QoS'!BW:BW,0),1),"")</f>
        <v>1</v>
      </c>
      <c r="U26" s="178">
        <f ca="1">IFERROR(INDEX(INDIRECT("'FY22 QoS'!"&amp;U$1&amp;":"&amp;U$1),MATCH($B26&amp;$C26&amp;$D26,'FY22 QoS'!BX:BX,0),1),"")</f>
        <v>1</v>
      </c>
      <c r="V26" s="178">
        <f ca="1">IFERROR(INDEX(INDIRECT("'FY22 QoS'!"&amp;V$1&amp;":"&amp;V$1),MATCH($B26&amp;$C26&amp;$D26,'FY22 QoS'!BY:BY,0),1),"")</f>
        <v>1</v>
      </c>
      <c r="W26" s="178">
        <f ca="1">IFERROR(INDEX(INDIRECT("'FY22 QoS'!"&amp;W$1&amp;":"&amp;W$1),MATCH($B26&amp;$C26&amp;$D26,'FY22 QoS'!BZ:BZ,0),1),"")</f>
        <v>1</v>
      </c>
      <c r="X26" s="178">
        <f ca="1">IFERROR(INDEX(INDIRECT("'FY22 QoS'!"&amp;X$1&amp;":"&amp;X$1),MATCH($B26&amp;$C26&amp;$D26,'FY22 QoS'!CA:CA,0),1),"")</f>
        <v>1</v>
      </c>
      <c r="Y26" s="178">
        <f ca="1">IFERROR(INDEX(INDIRECT("'FY22 QoS'!"&amp;Y$1&amp;":"&amp;Y$1),MATCH($B26&amp;$C26&amp;$D26,'FY22 QoS'!CB:CB,0),1),"")</f>
        <v>1</v>
      </c>
      <c r="Z26" s="178">
        <f ca="1">IFERROR(INDEX(INDIRECT("'FY22 QoS'!"&amp;Z$1&amp;":"&amp;Z$1),MATCH($B26&amp;$C26&amp;$D26,'FY22 QoS'!CC:CC,0),1),"")</f>
        <v>1</v>
      </c>
      <c r="AB26" s="178" t="str">
        <f ca="1">IFERROR(INDEX(INDIRECT("'FY22 QoS'!"&amp;AB$1&amp;":"&amp;AB$1),MATCH($B26&amp;$C26&amp;$D26,'FY22 QoS'!BU:BU,0),1),"")</f>
        <v/>
      </c>
      <c r="AC26" s="178" t="str">
        <f ca="1">IFERROR(INDEX(INDIRECT("'FY22 QoS'!"&amp;AC$1&amp;":"&amp;AC$1),MATCH($B26&amp;$C26&amp;$D26,'FY22 QoS'!BV:BV,0),1),"")</f>
        <v/>
      </c>
      <c r="AD26" s="178">
        <f ca="1">IFERROR(INDEX(INDIRECT("'FY22 QoS'!"&amp;AD$1&amp;":"&amp;AD$1),MATCH($B26&amp;$C26&amp;$D26,'FY22 QoS'!BW:BW,0),1),"")</f>
        <v>0.85</v>
      </c>
      <c r="AE26" s="178">
        <f ca="1">IFERROR(INDEX(INDIRECT("'FY22 QoS'!"&amp;AE$1&amp;":"&amp;AE$1),MATCH($B26&amp;$C26&amp;$D26,'FY22 QoS'!BX:BX,0),1),"")</f>
        <v>1</v>
      </c>
      <c r="AF26" s="178">
        <f ca="1">IFERROR(INDEX(INDIRECT("'FY22 QoS'!"&amp;AF$1&amp;":"&amp;AF$1),MATCH($B26&amp;$C26&amp;$D26,'FY22 QoS'!BY:BY,0),1),"")</f>
        <v>1</v>
      </c>
      <c r="AG26" s="178">
        <f ca="1">IFERROR(INDEX(INDIRECT("'FY22 QoS'!"&amp;AG$1&amp;":"&amp;AG$1),MATCH($B26&amp;$C26&amp;$D26,'FY22 QoS'!BZ:BZ,0),1),"")</f>
        <v>1</v>
      </c>
      <c r="AH26" s="178">
        <f ca="1">IFERROR(INDEX(INDIRECT("'FY22 QoS'!"&amp;AH$1&amp;":"&amp;AH$1),MATCH($B26&amp;$C26&amp;$D26,'FY22 QoS'!CA:CA,0),1),"")</f>
        <v>1</v>
      </c>
      <c r="AI26" s="178">
        <f ca="1">IFERROR(INDEX(INDIRECT("'FY22 QoS'!"&amp;AI$1&amp;":"&amp;AI$1),MATCH($B26&amp;$C26&amp;$D26,'FY22 QoS'!CB:CB,0),1),"")</f>
        <v>1</v>
      </c>
      <c r="AJ26" s="178">
        <f ca="1">IFERROR(INDEX(INDIRECT("'FY22 QoS'!"&amp;AJ$1&amp;":"&amp;AJ$1),MATCH($B26&amp;$C26&amp;$D26,'FY22 QoS'!CC:CC,0),1),"")</f>
        <v>1</v>
      </c>
      <c r="AL26" s="186" t="str">
        <f ca="1">IFERROR(INDEX(INDIRECT("'FY22 QoS'!"&amp;AL$1&amp;":"&amp;AL$1),MATCH($B26&amp;$C26&amp;$D26,'FY22 QoS'!BU:BU,0),1),"")</f>
        <v/>
      </c>
      <c r="AM26" s="186" t="str">
        <f ca="1">IFERROR(INDEX(INDIRECT("'FY22 QoS'!"&amp;AM$1&amp;":"&amp;AM$1),MATCH($B26&amp;$C26&amp;$D26,'FY22 QoS'!BV:BV,0),1),"")</f>
        <v/>
      </c>
      <c r="AN26" s="186">
        <f ca="1">IFERROR(INDEX(INDIRECT("'FY22 QoS'!"&amp;AN$1&amp;":"&amp;AN$1),MATCH($B26&amp;$C26&amp;$D26,'FY22 QoS'!BW:BW,0),1),"")</f>
        <v>53125</v>
      </c>
      <c r="AO26" s="186">
        <f ca="1">IFERROR(INDEX(INDIRECT("'FY22 QoS'!"&amp;AO$1&amp;":"&amp;AO$1),MATCH($B26&amp;$C26&amp;$D26,'FY22 QoS'!BX:BX,0),1),"")</f>
        <v>62500</v>
      </c>
      <c r="AP26" s="186">
        <f ca="1">IFERROR(INDEX(INDIRECT("'FY22 QoS'!"&amp;AP$1&amp;":"&amp;AP$1),MATCH($B26&amp;$C26&amp;$D26,'FY22 QoS'!BY:BY,0),1),"")</f>
        <v>62500</v>
      </c>
      <c r="AQ26" s="186">
        <f ca="1">IFERROR(INDEX(INDIRECT("'FY22 QoS'!"&amp;AQ$1&amp;":"&amp;AQ$1),MATCH($B26&amp;$C26&amp;$D26,'FY22 QoS'!BZ:BZ,0),1),"")</f>
        <v>62500</v>
      </c>
      <c r="AR26" s="186">
        <f ca="1">IFERROR(INDEX(INDIRECT("'FY22 QoS'!"&amp;AR$1&amp;":"&amp;AR$1),MATCH($B26&amp;$C26&amp;$D26,'FY22 QoS'!CA:CA,0),1),"")</f>
        <v>62500</v>
      </c>
      <c r="AS26" s="186">
        <f ca="1">IFERROR(INDEX(INDIRECT("'FY22 QoS'!"&amp;AS$1&amp;":"&amp;AS$1),MATCH($B26&amp;$C26&amp;$D26,'FY22 QoS'!CB:CB,0),1),"")</f>
        <v>62500</v>
      </c>
      <c r="AT26" s="186">
        <f ca="1">IFERROR(INDEX(INDIRECT("'FY22 QoS'!"&amp;AT$1&amp;":"&amp;AT$1),MATCH($B26&amp;$C26&amp;$D26,'FY22 QoS'!CC:CC,0),1),"")</f>
        <v>62500</v>
      </c>
      <c r="AX26" s="167" t="s">
        <v>154</v>
      </c>
      <c r="AY26" s="178">
        <f t="shared" ca="1" si="0"/>
        <v>1</v>
      </c>
      <c r="AZ26" s="178">
        <f t="shared" ca="1" si="1"/>
        <v>1</v>
      </c>
      <c r="BA26" s="178">
        <f t="shared" ca="1" si="2"/>
        <v>1</v>
      </c>
      <c r="BB26" s="178">
        <f t="shared" ca="1" si="3"/>
        <v>1</v>
      </c>
      <c r="BC26" s="178">
        <f t="shared" ca="1" si="4"/>
        <v>1</v>
      </c>
      <c r="BD26" s="178">
        <f t="shared" ca="1" si="5"/>
        <v>1</v>
      </c>
      <c r="BE26" s="178">
        <f t="shared" ca="1" si="6"/>
        <v>1</v>
      </c>
      <c r="BF26" s="178">
        <f t="shared" ca="1" si="7"/>
        <v>1</v>
      </c>
      <c r="BG26" s="178">
        <f t="shared" ca="1" si="8"/>
        <v>1</v>
      </c>
    </row>
    <row r="27" spans="2:59" s="167" customFormat="1" x14ac:dyDescent="0.25">
      <c r="B27" s="167" t="s">
        <v>278</v>
      </c>
      <c r="C27" s="167">
        <v>6</v>
      </c>
      <c r="D27" s="167" t="str">
        <f t="shared" si="10"/>
        <v>Commercial</v>
      </c>
      <c r="E27" s="167" t="str">
        <f>IFERROR(INDEX('FY22 QoS'!$BB:$BB,MATCH($B27&amp;$C27&amp;$D27,'FY22 QoS'!BR:BR,0),1),"")</f>
        <v/>
      </c>
      <c r="F27" s="167" t="str">
        <f>IFERROR(INDEX('FY22 QoS'!$BB:$BB,MATCH($B27&amp;$C27&amp;$D27,'FY22 QoS'!BS:BS,0),1),"")</f>
        <v/>
      </c>
      <c r="G27" s="167" t="str">
        <f>IFERROR(INDEX('FY22 QoS'!$BB:$BB,MATCH($B27&amp;$C27&amp;$D27,'FY22 QoS'!BT:BT,0),1),"")</f>
        <v/>
      </c>
      <c r="H27" s="181" t="str">
        <f>IFERROR(INDEX('FY22 QoS'!$BB:$BB,MATCH($B27&amp;$C27&amp;$D27,'FY22 QoS'!BU:BU,0),1),"")</f>
        <v/>
      </c>
      <c r="I27" s="181" t="str">
        <f>IFERROR(INDEX('FY22 QoS'!$BB:$BB,MATCH($B27&amp;$C27&amp;$D27,'FY22 QoS'!BV:BV,0),1),"")</f>
        <v/>
      </c>
      <c r="J27" s="181" t="str">
        <f>IFERROR(INDEX('FY22 QoS'!$BB:$BB,MATCH($B27&amp;$C27&amp;$D27,'FY22 QoS'!BW:BW,0),1),"")</f>
        <v>Dayna Liso</v>
      </c>
      <c r="K27" s="181" t="str">
        <f>IFERROR(INDEX('FY22 QoS'!$BB:$BB,MATCH($B27&amp;$C27&amp;$D27,'FY22 QoS'!BX:BX,0),1),"")</f>
        <v>Dayna Liso</v>
      </c>
      <c r="L27" s="181" t="str">
        <f>IFERROR(INDEX('FY22 QoS'!$BB:$BB,MATCH($B27&amp;$C27&amp;$D27,'FY22 QoS'!BY:BY,0),1),"")</f>
        <v>Dayna Liso</v>
      </c>
      <c r="M27" s="181" t="str">
        <f>IFERROR(INDEX('FY22 QoS'!$BB:$BB,MATCH($B27&amp;$C27&amp;$D27,'FY22 QoS'!BZ:BZ,0),1),"")</f>
        <v>Dayna Liso</v>
      </c>
      <c r="N27" s="181" t="str">
        <f>IFERROR(INDEX('FY22 QoS'!$BB:$BB,MATCH($B27&amp;$C27&amp;$D27,'FY22 QoS'!CA:CA,0),1),"")</f>
        <v>Dayna Liso</v>
      </c>
      <c r="O27" s="181" t="str">
        <f>IFERROR(INDEX('FY22 QoS'!$BB:$BB,MATCH($B27&amp;$C27&amp;$D27,'FY22 QoS'!CB:CB,0),1),"")</f>
        <v>Dayna Liso</v>
      </c>
      <c r="P27" s="181" t="str">
        <f>IFERROR(INDEX('FY22 QoS'!$BB:$BB,MATCH($B27&amp;$C27&amp;$D27,'FY22 QoS'!CC:CC,0),1),"")</f>
        <v>Dayna Liso</v>
      </c>
      <c r="R27" s="178" t="str">
        <f ca="1">IFERROR(INDEX(INDIRECT("'FY22 QoS'!"&amp;R$1&amp;":"&amp;R$1),MATCH($B27&amp;$C27&amp;$D27,'FY22 QoS'!BU:BU,0),1),"")</f>
        <v/>
      </c>
      <c r="S27" s="178" t="str">
        <f ca="1">IFERROR(INDEX(INDIRECT("'FY22 QoS'!"&amp;S$1&amp;":"&amp;S$1),MATCH($B27&amp;$C27&amp;$D27,'FY22 QoS'!BV:BV,0),1),"")</f>
        <v/>
      </c>
      <c r="T27" s="178">
        <f ca="1">IFERROR(INDEX(INDIRECT("'FY22 QoS'!"&amp;T$1&amp;":"&amp;T$1),MATCH($B27&amp;$C27&amp;$D27,'FY22 QoS'!BW:BW,0),1),"")</f>
        <v>1</v>
      </c>
      <c r="U27" s="178">
        <f ca="1">IFERROR(INDEX(INDIRECT("'FY22 QoS'!"&amp;U$1&amp;":"&amp;U$1),MATCH($B27&amp;$C27&amp;$D27,'FY22 QoS'!BX:BX,0),1),"")</f>
        <v>1</v>
      </c>
      <c r="V27" s="178">
        <f ca="1">IFERROR(INDEX(INDIRECT("'FY22 QoS'!"&amp;V$1&amp;":"&amp;V$1),MATCH($B27&amp;$C27&amp;$D27,'FY22 QoS'!BY:BY,0),1),"")</f>
        <v>1</v>
      </c>
      <c r="W27" s="178">
        <f ca="1">IFERROR(INDEX(INDIRECT("'FY22 QoS'!"&amp;W$1&amp;":"&amp;W$1),MATCH($B27&amp;$C27&amp;$D27,'FY22 QoS'!BZ:BZ,0),1),"")</f>
        <v>1</v>
      </c>
      <c r="X27" s="178">
        <f ca="1">IFERROR(INDEX(INDIRECT("'FY22 QoS'!"&amp;X$1&amp;":"&amp;X$1),MATCH($B27&amp;$C27&amp;$D27,'FY22 QoS'!CA:CA,0),1),"")</f>
        <v>1</v>
      </c>
      <c r="Y27" s="178">
        <f ca="1">IFERROR(INDEX(INDIRECT("'FY22 QoS'!"&amp;Y$1&amp;":"&amp;Y$1),MATCH($B27&amp;$C27&amp;$D27,'FY22 QoS'!CB:CB,0),1),"")</f>
        <v>1</v>
      </c>
      <c r="Z27" s="178">
        <f ca="1">IFERROR(INDEX(INDIRECT("'FY22 QoS'!"&amp;Z$1&amp;":"&amp;Z$1),MATCH($B27&amp;$C27&amp;$D27,'FY22 QoS'!CC:CC,0),1),"")</f>
        <v>1</v>
      </c>
      <c r="AB27" s="178" t="str">
        <f ca="1">IFERROR(INDEX(INDIRECT("'FY22 QoS'!"&amp;AB$1&amp;":"&amp;AB$1),MATCH($B27&amp;$C27&amp;$D27,'FY22 QoS'!BU:BU,0),1),"")</f>
        <v/>
      </c>
      <c r="AC27" s="178" t="str">
        <f ca="1">IFERROR(INDEX(INDIRECT("'FY22 QoS'!"&amp;AC$1&amp;":"&amp;AC$1),MATCH($B27&amp;$C27&amp;$D27,'FY22 QoS'!BV:BV,0),1),"")</f>
        <v/>
      </c>
      <c r="AD27" s="178">
        <f ca="1">IFERROR(INDEX(INDIRECT("'FY22 QoS'!"&amp;AD$1&amp;":"&amp;AD$1),MATCH($B27&amp;$C27&amp;$D27,'FY22 QoS'!BW:BW,0),1),"")</f>
        <v>1</v>
      </c>
      <c r="AE27" s="178">
        <f ca="1">IFERROR(INDEX(INDIRECT("'FY22 QoS'!"&amp;AE$1&amp;":"&amp;AE$1),MATCH($B27&amp;$C27&amp;$D27,'FY22 QoS'!BX:BX,0),1),"")</f>
        <v>1</v>
      </c>
      <c r="AF27" s="178">
        <f ca="1">IFERROR(INDEX(INDIRECT("'FY22 QoS'!"&amp;AF$1&amp;":"&amp;AF$1),MATCH($B27&amp;$C27&amp;$D27,'FY22 QoS'!BY:BY,0),1),"")</f>
        <v>1</v>
      </c>
      <c r="AG27" s="178">
        <f ca="1">IFERROR(INDEX(INDIRECT("'FY22 QoS'!"&amp;AG$1&amp;":"&amp;AG$1),MATCH($B27&amp;$C27&amp;$D27,'FY22 QoS'!BZ:BZ,0),1),"")</f>
        <v>1</v>
      </c>
      <c r="AH27" s="178">
        <f ca="1">IFERROR(INDEX(INDIRECT("'FY22 QoS'!"&amp;AH$1&amp;":"&amp;AH$1),MATCH($B27&amp;$C27&amp;$D27,'FY22 QoS'!CA:CA,0),1),"")</f>
        <v>1</v>
      </c>
      <c r="AI27" s="178">
        <f ca="1">IFERROR(INDEX(INDIRECT("'FY22 QoS'!"&amp;AI$1&amp;":"&amp;AI$1),MATCH($B27&amp;$C27&amp;$D27,'FY22 QoS'!CB:CB,0),1),"")</f>
        <v>1</v>
      </c>
      <c r="AJ27" s="178">
        <f ca="1">IFERROR(INDEX(INDIRECT("'FY22 QoS'!"&amp;AJ$1&amp;":"&amp;AJ$1),MATCH($B27&amp;$C27&amp;$D27,'FY22 QoS'!CC:CC,0),1),"")</f>
        <v>1</v>
      </c>
      <c r="AL27" s="186" t="str">
        <f ca="1">IFERROR(INDEX(INDIRECT("'FY22 QoS'!"&amp;AL$1&amp;":"&amp;AL$1),MATCH($B27&amp;$C27&amp;$D27,'FY22 QoS'!BU:BU,0),1),"")</f>
        <v/>
      </c>
      <c r="AM27" s="186" t="str">
        <f ca="1">IFERROR(INDEX(INDIRECT("'FY22 QoS'!"&amp;AM$1&amp;":"&amp;AM$1),MATCH($B27&amp;$C27&amp;$D27,'FY22 QoS'!BV:BV,0),1),"")</f>
        <v/>
      </c>
      <c r="AN27" s="186">
        <f ca="1">IFERROR(INDEX(INDIRECT("'FY22 QoS'!"&amp;AN$1&amp;":"&amp;AN$1),MATCH($B27&amp;$C27&amp;$D27,'FY22 QoS'!BW:BW,0),1),"")</f>
        <v>75000</v>
      </c>
      <c r="AO27" s="186">
        <f ca="1">IFERROR(INDEX(INDIRECT("'FY22 QoS'!"&amp;AO$1&amp;":"&amp;AO$1),MATCH($B27&amp;$C27&amp;$D27,'FY22 QoS'!BX:BX,0),1),"")</f>
        <v>75000</v>
      </c>
      <c r="AP27" s="186">
        <f ca="1">IFERROR(INDEX(INDIRECT("'FY22 QoS'!"&amp;AP$1&amp;":"&amp;AP$1),MATCH($B27&amp;$C27&amp;$D27,'FY22 QoS'!BY:BY,0),1),"")</f>
        <v>75000</v>
      </c>
      <c r="AQ27" s="186">
        <f ca="1">IFERROR(INDEX(INDIRECT("'FY22 QoS'!"&amp;AQ$1&amp;":"&amp;AQ$1),MATCH($B27&amp;$C27&amp;$D27,'FY22 QoS'!BZ:BZ,0),1),"")</f>
        <v>75000</v>
      </c>
      <c r="AR27" s="186">
        <f ca="1">IFERROR(INDEX(INDIRECT("'FY22 QoS'!"&amp;AR$1&amp;":"&amp;AR$1),MATCH($B27&amp;$C27&amp;$D27,'FY22 QoS'!CA:CA,0),1),"")</f>
        <v>75000</v>
      </c>
      <c r="AS27" s="186">
        <f ca="1">IFERROR(INDEX(INDIRECT("'FY22 QoS'!"&amp;AS$1&amp;":"&amp;AS$1),MATCH($B27&amp;$C27&amp;$D27,'FY22 QoS'!CB:CB,0),1),"")</f>
        <v>75000</v>
      </c>
      <c r="AT27" s="186">
        <f ca="1">IFERROR(INDEX(INDIRECT("'FY22 QoS'!"&amp;AT$1&amp;":"&amp;AT$1),MATCH($B27&amp;$C27&amp;$D27,'FY22 QoS'!CC:CC,0),1),"")</f>
        <v>75000</v>
      </c>
      <c r="AX27" s="167" t="s">
        <v>153</v>
      </c>
      <c r="AY27" s="178">
        <f t="shared" ca="1" si="0"/>
        <v>1</v>
      </c>
      <c r="AZ27" s="178">
        <f t="shared" ca="1" si="1"/>
        <v>1</v>
      </c>
      <c r="BA27" s="178">
        <f t="shared" ca="1" si="2"/>
        <v>1</v>
      </c>
      <c r="BB27" s="178">
        <f t="shared" ca="1" si="3"/>
        <v>1</v>
      </c>
      <c r="BC27" s="178">
        <f t="shared" ca="1" si="4"/>
        <v>1</v>
      </c>
      <c r="BD27" s="178">
        <f t="shared" ca="1" si="5"/>
        <v>1</v>
      </c>
      <c r="BE27" s="178">
        <f t="shared" ca="1" si="6"/>
        <v>1</v>
      </c>
      <c r="BF27" s="178">
        <f t="shared" ca="1" si="7"/>
        <v>1</v>
      </c>
      <c r="BG27" s="178">
        <f t="shared" ca="1" si="8"/>
        <v>1</v>
      </c>
    </row>
    <row r="28" spans="2:59" s="167" customFormat="1" x14ac:dyDescent="0.25">
      <c r="B28" s="167" t="s">
        <v>278</v>
      </c>
      <c r="C28" s="167">
        <v>7</v>
      </c>
      <c r="D28" s="167" t="str">
        <f t="shared" si="10"/>
        <v>Commercial</v>
      </c>
      <c r="E28" s="167" t="str">
        <f>IFERROR(INDEX('FY22 QoS'!$BB:$BB,MATCH($B28&amp;$C28&amp;$D28,'FY22 QoS'!BR:BR,0),1),"")</f>
        <v/>
      </c>
      <c r="F28" s="167" t="str">
        <f>IFERROR(INDEX('FY22 QoS'!$BB:$BB,MATCH($B28&amp;$C28&amp;$D28,'FY22 QoS'!BS:BS,0),1),"")</f>
        <v/>
      </c>
      <c r="G28" s="167" t="str">
        <f>IFERROR(INDEX('FY22 QoS'!$BB:$BB,MATCH($B28&amp;$C28&amp;$D28,'FY22 QoS'!BT:BT,0),1),"")</f>
        <v/>
      </c>
      <c r="H28" s="181" t="str">
        <f>IFERROR(INDEX('FY22 QoS'!$BB:$BB,MATCH($B28&amp;$C28&amp;$D28,'FY22 QoS'!BU:BU,0),1),"")</f>
        <v/>
      </c>
      <c r="I28" s="181" t="str">
        <f>IFERROR(INDEX('FY22 QoS'!$BB:$BB,MATCH($B28&amp;$C28&amp;$D28,'FY22 QoS'!BV:BV,0),1),"")</f>
        <v/>
      </c>
      <c r="J28" s="181" t="str">
        <f>IFERROR(INDEX('FY22 QoS'!$BB:$BB,MATCH($B28&amp;$C28&amp;$D28,'FY22 QoS'!BW:BW,0),1),"")</f>
        <v/>
      </c>
      <c r="K28" s="181" t="str">
        <f>IFERROR(INDEX('FY22 QoS'!$BB:$BB,MATCH($B28&amp;$C28&amp;$D28,'FY22 QoS'!BX:BX,0),1),"")</f>
        <v/>
      </c>
      <c r="L28" s="181" t="str">
        <f>IFERROR(INDEX('FY22 QoS'!$BB:$BB,MATCH($B28&amp;$C28&amp;$D28,'FY22 QoS'!BY:BY,0),1),"")</f>
        <v/>
      </c>
      <c r="M28" s="181" t="str">
        <f>IFERROR(INDEX('FY22 QoS'!$BB:$BB,MATCH($B28&amp;$C28&amp;$D28,'FY22 QoS'!BZ:BZ,0),1),"")</f>
        <v/>
      </c>
      <c r="N28" s="181" t="str">
        <f>IFERROR(INDEX('FY22 QoS'!$BB:$BB,MATCH($B28&amp;$C28&amp;$D28,'FY22 QoS'!CA:CA,0),1),"")</f>
        <v/>
      </c>
      <c r="O28" s="181" t="str">
        <f>IFERROR(INDEX('FY22 QoS'!$BB:$BB,MATCH($B28&amp;$C28&amp;$D28,'FY22 QoS'!CB:CB,0),1),"")</f>
        <v/>
      </c>
      <c r="P28" s="181" t="str">
        <f>IFERROR(INDEX('FY22 QoS'!$BB:$BB,MATCH($B28&amp;$C28&amp;$D28,'FY22 QoS'!CC:CC,0),1),"")</f>
        <v/>
      </c>
      <c r="R28" s="178" t="str">
        <f ca="1">IFERROR(INDEX(INDIRECT("'FY22 QoS'!"&amp;R$1&amp;":"&amp;R$1),MATCH($B28&amp;$C28&amp;$D28,'FY22 QoS'!BU:BU,0),1),"")</f>
        <v/>
      </c>
      <c r="S28" s="178" t="str">
        <f ca="1">IFERROR(INDEX(INDIRECT("'FY22 QoS'!"&amp;S$1&amp;":"&amp;S$1),MATCH($B28&amp;$C28&amp;$D28,'FY22 QoS'!BV:BV,0),1),"")</f>
        <v/>
      </c>
      <c r="T28" s="178" t="str">
        <f ca="1">IFERROR(INDEX(INDIRECT("'FY22 QoS'!"&amp;T$1&amp;":"&amp;T$1),MATCH($B28&amp;$C28&amp;$D28,'FY22 QoS'!BW:BW,0),1),"")</f>
        <v/>
      </c>
      <c r="U28" s="178" t="str">
        <f ca="1">IFERROR(INDEX(INDIRECT("'FY22 QoS'!"&amp;U$1&amp;":"&amp;U$1),MATCH($B28&amp;$C28&amp;$D28,'FY22 QoS'!BX:BX,0),1),"")</f>
        <v/>
      </c>
      <c r="V28" s="178" t="str">
        <f ca="1">IFERROR(INDEX(INDIRECT("'FY22 QoS'!"&amp;V$1&amp;":"&amp;V$1),MATCH($B28&amp;$C28&amp;$D28,'FY22 QoS'!BY:BY,0),1),"")</f>
        <v/>
      </c>
      <c r="W28" s="178" t="str">
        <f ca="1">IFERROR(INDEX(INDIRECT("'FY22 QoS'!"&amp;W$1&amp;":"&amp;W$1),MATCH($B28&amp;$C28&amp;$D28,'FY22 QoS'!BZ:BZ,0),1),"")</f>
        <v/>
      </c>
      <c r="X28" s="178" t="str">
        <f ca="1">IFERROR(INDEX(INDIRECT("'FY22 QoS'!"&amp;X$1&amp;":"&amp;X$1),MATCH($B28&amp;$C28&amp;$D28,'FY22 QoS'!CA:CA,0),1),"")</f>
        <v/>
      </c>
      <c r="Y28" s="178" t="str">
        <f ca="1">IFERROR(INDEX(INDIRECT("'FY22 QoS'!"&amp;Y$1&amp;":"&amp;Y$1),MATCH($B28&amp;$C28&amp;$D28,'FY22 QoS'!CB:CB,0),1),"")</f>
        <v/>
      </c>
      <c r="Z28" s="178" t="str">
        <f ca="1">IFERROR(INDEX(INDIRECT("'FY22 QoS'!"&amp;Z$1&amp;":"&amp;Z$1),MATCH($B28&amp;$C28&amp;$D28,'FY22 QoS'!CC:CC,0),1),"")</f>
        <v/>
      </c>
      <c r="AB28" s="178" t="str">
        <f ca="1">IFERROR(INDEX(INDIRECT("'FY22 QoS'!"&amp;AB$1&amp;":"&amp;AB$1),MATCH($B28&amp;$C28&amp;$D28,'FY22 QoS'!BU:BU,0),1),"")</f>
        <v/>
      </c>
      <c r="AC28" s="178" t="str">
        <f ca="1">IFERROR(INDEX(INDIRECT("'FY22 QoS'!"&amp;AC$1&amp;":"&amp;AC$1),MATCH($B28&amp;$C28&amp;$D28,'FY22 QoS'!BV:BV,0),1),"")</f>
        <v/>
      </c>
      <c r="AD28" s="178" t="str">
        <f ca="1">IFERROR(INDEX(INDIRECT("'FY22 QoS'!"&amp;AD$1&amp;":"&amp;AD$1),MATCH($B28&amp;$C28&amp;$D28,'FY22 QoS'!BW:BW,0),1),"")</f>
        <v/>
      </c>
      <c r="AE28" s="178" t="str">
        <f ca="1">IFERROR(INDEX(INDIRECT("'FY22 QoS'!"&amp;AE$1&amp;":"&amp;AE$1),MATCH($B28&amp;$C28&amp;$D28,'FY22 QoS'!BX:BX,0),1),"")</f>
        <v/>
      </c>
      <c r="AF28" s="178" t="str">
        <f ca="1">IFERROR(INDEX(INDIRECT("'FY22 QoS'!"&amp;AF$1&amp;":"&amp;AF$1),MATCH($B28&amp;$C28&amp;$D28,'FY22 QoS'!BY:BY,0),1),"")</f>
        <v/>
      </c>
      <c r="AG28" s="178" t="str">
        <f ca="1">IFERROR(INDEX(INDIRECT("'FY22 QoS'!"&amp;AG$1&amp;":"&amp;AG$1),MATCH($B28&amp;$C28&amp;$D28,'FY22 QoS'!BZ:BZ,0),1),"")</f>
        <v/>
      </c>
      <c r="AH28" s="178" t="str">
        <f ca="1">IFERROR(INDEX(INDIRECT("'FY22 QoS'!"&amp;AH$1&amp;":"&amp;AH$1),MATCH($B28&amp;$C28&amp;$D28,'FY22 QoS'!CA:CA,0),1),"")</f>
        <v/>
      </c>
      <c r="AI28" s="178" t="str">
        <f ca="1">IFERROR(INDEX(INDIRECT("'FY22 QoS'!"&amp;AI$1&amp;":"&amp;AI$1),MATCH($B28&amp;$C28&amp;$D28,'FY22 QoS'!CB:CB,0),1),"")</f>
        <v/>
      </c>
      <c r="AJ28" s="178" t="str">
        <f ca="1">IFERROR(INDEX(INDIRECT("'FY22 QoS'!"&amp;AJ$1&amp;":"&amp;AJ$1),MATCH($B28&amp;$C28&amp;$D28,'FY22 QoS'!CC:CC,0),1),"")</f>
        <v/>
      </c>
      <c r="AL28" s="186" t="str">
        <f ca="1">IFERROR(INDEX(INDIRECT("'FY22 QoS'!"&amp;AL$1&amp;":"&amp;AL$1),MATCH($B28&amp;$C28&amp;$D28,'FY22 QoS'!BU:BU,0),1),"")</f>
        <v/>
      </c>
      <c r="AM28" s="186" t="str">
        <f ca="1">IFERROR(INDEX(INDIRECT("'FY22 QoS'!"&amp;AM$1&amp;":"&amp;AM$1),MATCH($B28&amp;$C28&amp;$D28,'FY22 QoS'!BV:BV,0),1),"")</f>
        <v/>
      </c>
      <c r="AN28" s="186" t="str">
        <f ca="1">IFERROR(INDEX(INDIRECT("'FY22 QoS'!"&amp;AN$1&amp;":"&amp;AN$1),MATCH($B28&amp;$C28&amp;$D28,'FY22 QoS'!BW:BW,0),1),"")</f>
        <v/>
      </c>
      <c r="AO28" s="186" t="str">
        <f ca="1">IFERROR(INDEX(INDIRECT("'FY22 QoS'!"&amp;AO$1&amp;":"&amp;AO$1),MATCH($B28&amp;$C28&amp;$D28,'FY22 QoS'!BX:BX,0),1),"")</f>
        <v/>
      </c>
      <c r="AP28" s="186" t="str">
        <f ca="1">IFERROR(INDEX(INDIRECT("'FY22 QoS'!"&amp;AP$1&amp;":"&amp;AP$1),MATCH($B28&amp;$C28&amp;$D28,'FY22 QoS'!BY:BY,0),1),"")</f>
        <v/>
      </c>
      <c r="AQ28" s="186" t="str">
        <f ca="1">IFERROR(INDEX(INDIRECT("'FY22 QoS'!"&amp;AQ$1&amp;":"&amp;AQ$1),MATCH($B28&amp;$C28&amp;$D28,'FY22 QoS'!BZ:BZ,0),1),"")</f>
        <v/>
      </c>
      <c r="AR28" s="186" t="str">
        <f ca="1">IFERROR(INDEX(INDIRECT("'FY22 QoS'!"&amp;AR$1&amp;":"&amp;AR$1),MATCH($B28&amp;$C28&amp;$D28,'FY22 QoS'!CA:CA,0),1),"")</f>
        <v/>
      </c>
      <c r="AS28" s="186" t="str">
        <f ca="1">IFERROR(INDEX(INDIRECT("'FY22 QoS'!"&amp;AS$1&amp;":"&amp;AS$1),MATCH($B28&amp;$C28&amp;$D28,'FY22 QoS'!CB:CB,0),1),"")</f>
        <v/>
      </c>
      <c r="AT28" s="186" t="str">
        <f ca="1">IFERROR(INDEX(INDIRECT("'FY22 QoS'!"&amp;AT$1&amp;":"&amp;AT$1),MATCH($B28&amp;$C28&amp;$D28,'FY22 QoS'!CC:CC,0),1),"")</f>
        <v/>
      </c>
      <c r="AY28" s="178"/>
      <c r="AZ28" s="178"/>
      <c r="BA28" s="178"/>
      <c r="BB28" s="178"/>
      <c r="BC28" s="178"/>
      <c r="BD28" s="178"/>
      <c r="BE28" s="178"/>
      <c r="BF28" s="178"/>
      <c r="BG28" s="178"/>
    </row>
    <row r="29" spans="2:59" s="167" customFormat="1" hidden="1" outlineLevel="1" x14ac:dyDescent="0.25">
      <c r="B29" s="167" t="s">
        <v>278</v>
      </c>
      <c r="C29" s="167">
        <v>8</v>
      </c>
      <c r="D29" s="167" t="str">
        <f t="shared" si="10"/>
        <v>Commercial</v>
      </c>
      <c r="E29" s="167" t="str">
        <f>IFERROR(INDEX('FY22 QoS'!$BB:$BB,MATCH($B29&amp;$C29&amp;$D29,'FY22 QoS'!BR:BR,0),1),"")</f>
        <v/>
      </c>
      <c r="F29" s="167" t="str">
        <f>IFERROR(INDEX('FY22 QoS'!$BB:$BB,MATCH($B29&amp;$C29&amp;$D29,'FY22 QoS'!BS:BS,0),1),"")</f>
        <v/>
      </c>
      <c r="G29" s="167" t="str">
        <f>IFERROR(INDEX('FY22 QoS'!$BB:$BB,MATCH($B29&amp;$C29&amp;$D29,'FY22 QoS'!BT:BT,0),1),"")</f>
        <v/>
      </c>
      <c r="H29" s="181" t="str">
        <f>IFERROR(INDEX('FY22 QoS'!$BB:$BB,MATCH($B29&amp;$C29&amp;$D29,'FY22 QoS'!BU:BU,0),1),"")</f>
        <v/>
      </c>
      <c r="I29" s="181" t="str">
        <f>IFERROR(INDEX('FY22 QoS'!$BB:$BB,MATCH($B29&amp;$C29&amp;$D29,'FY22 QoS'!BV:BV,0),1),"")</f>
        <v/>
      </c>
      <c r="J29" s="181" t="str">
        <f>IFERROR(INDEX('FY22 QoS'!$BB:$BB,MATCH($B29&amp;$C29&amp;$D29,'FY22 QoS'!BW:BW,0),1),"")</f>
        <v/>
      </c>
      <c r="K29" s="181" t="str">
        <f>IFERROR(INDEX('FY22 QoS'!$BB:$BB,MATCH($B29&amp;$C29&amp;$D29,'FY22 QoS'!BX:BX,0),1),"")</f>
        <v/>
      </c>
      <c r="L29" s="181" t="str">
        <f>IFERROR(INDEX('FY22 QoS'!$BB:$BB,MATCH($B29&amp;$C29&amp;$D29,'FY22 QoS'!BY:BY,0),1),"")</f>
        <v/>
      </c>
      <c r="M29" s="181" t="str">
        <f>IFERROR(INDEX('FY22 QoS'!$BB:$BB,MATCH($B29&amp;$C29&amp;$D29,'FY22 QoS'!BZ:BZ,0),1),"")</f>
        <v/>
      </c>
      <c r="N29" s="181" t="str">
        <f>IFERROR(INDEX('FY22 QoS'!$BB:$BB,MATCH($B29&amp;$C29&amp;$D29,'FY22 QoS'!CA:CA,0),1),"")</f>
        <v/>
      </c>
      <c r="O29" s="181" t="str">
        <f>IFERROR(INDEX('FY22 QoS'!$BB:$BB,MATCH($B29&amp;$C29&amp;$D29,'FY22 QoS'!CB:CB,0),1),"")</f>
        <v/>
      </c>
      <c r="P29" s="181" t="str">
        <f>IFERROR(INDEX('FY22 QoS'!$BB:$BB,MATCH($B29&amp;$C29&amp;$D29,'FY22 QoS'!CC:CC,0),1),"")</f>
        <v/>
      </c>
      <c r="R29" s="178" t="str">
        <f ca="1">IFERROR(INDEX(INDIRECT("'FY22 QoS'!"&amp;R$1&amp;":"&amp;R$1),MATCH($B29&amp;$C29&amp;$D29,'FY22 QoS'!BU:BU,0),1),"")</f>
        <v/>
      </c>
      <c r="S29" s="178" t="str">
        <f ca="1">IFERROR(INDEX(INDIRECT("'FY22 QoS'!"&amp;S$1&amp;":"&amp;S$1),MATCH($B29&amp;$C29&amp;$D29,'FY22 QoS'!BV:BV,0),1),"")</f>
        <v/>
      </c>
      <c r="T29" s="178" t="str">
        <f ca="1">IFERROR(INDEX(INDIRECT("'FY22 QoS'!"&amp;T$1&amp;":"&amp;T$1),MATCH($B29&amp;$C29&amp;$D29,'FY22 QoS'!BW:BW,0),1),"")</f>
        <v/>
      </c>
      <c r="U29" s="178" t="str">
        <f ca="1">IFERROR(INDEX(INDIRECT("'FY22 QoS'!"&amp;U$1&amp;":"&amp;U$1),MATCH($B29&amp;$C29&amp;$D29,'FY22 QoS'!BX:BX,0),1),"")</f>
        <v/>
      </c>
      <c r="V29" s="178" t="str">
        <f ca="1">IFERROR(INDEX(INDIRECT("'FY22 QoS'!"&amp;V$1&amp;":"&amp;V$1),MATCH($B29&amp;$C29&amp;$D29,'FY22 QoS'!BY:BY,0),1),"")</f>
        <v/>
      </c>
      <c r="W29" s="178" t="str">
        <f ca="1">IFERROR(INDEX(INDIRECT("'FY22 QoS'!"&amp;W$1&amp;":"&amp;W$1),MATCH($B29&amp;$C29&amp;$D29,'FY22 QoS'!BZ:BZ,0),1),"")</f>
        <v/>
      </c>
      <c r="X29" s="178" t="str">
        <f ca="1">IFERROR(INDEX(INDIRECT("'FY22 QoS'!"&amp;X$1&amp;":"&amp;X$1),MATCH($B29&amp;$C29&amp;$D29,'FY22 QoS'!CA:CA,0),1),"")</f>
        <v/>
      </c>
      <c r="Y29" s="178" t="str">
        <f ca="1">IFERROR(INDEX(INDIRECT("'FY22 QoS'!"&amp;Y$1&amp;":"&amp;Y$1),MATCH($B29&amp;$C29&amp;$D29,'FY22 QoS'!CB:CB,0),1),"")</f>
        <v/>
      </c>
      <c r="Z29" s="178" t="str">
        <f ca="1">IFERROR(INDEX(INDIRECT("'FY22 QoS'!"&amp;Z$1&amp;":"&amp;Z$1),MATCH($B29&amp;$C29&amp;$D29,'FY22 QoS'!CC:CC,0),1),"")</f>
        <v/>
      </c>
      <c r="AB29" s="178" t="str">
        <f ca="1">IFERROR(INDEX(INDIRECT("'FY22 QoS'!"&amp;AB$1&amp;":"&amp;AB$1),MATCH($B29&amp;$C29&amp;$D29,'FY22 QoS'!BU:BU,0),1),"")</f>
        <v/>
      </c>
      <c r="AC29" s="178" t="str">
        <f ca="1">IFERROR(INDEX(INDIRECT("'FY22 QoS'!"&amp;AC$1&amp;":"&amp;AC$1),MATCH($B29&amp;$C29&amp;$D29,'FY22 QoS'!BV:BV,0),1),"")</f>
        <v/>
      </c>
      <c r="AD29" s="178" t="str">
        <f ca="1">IFERROR(INDEX(INDIRECT("'FY22 QoS'!"&amp;AD$1&amp;":"&amp;AD$1),MATCH($B29&amp;$C29&amp;$D29,'FY22 QoS'!BW:BW,0),1),"")</f>
        <v/>
      </c>
      <c r="AE29" s="178" t="str">
        <f ca="1">IFERROR(INDEX(INDIRECT("'FY22 QoS'!"&amp;AE$1&amp;":"&amp;AE$1),MATCH($B29&amp;$C29&amp;$D29,'FY22 QoS'!BX:BX,0),1),"")</f>
        <v/>
      </c>
      <c r="AF29" s="178" t="str">
        <f ca="1">IFERROR(INDEX(INDIRECT("'FY22 QoS'!"&amp;AF$1&amp;":"&amp;AF$1),MATCH($B29&amp;$C29&amp;$D29,'FY22 QoS'!BY:BY,0),1),"")</f>
        <v/>
      </c>
      <c r="AG29" s="178" t="str">
        <f ca="1">IFERROR(INDEX(INDIRECT("'FY22 QoS'!"&amp;AG$1&amp;":"&amp;AG$1),MATCH($B29&amp;$C29&amp;$D29,'FY22 QoS'!BZ:BZ,0),1),"")</f>
        <v/>
      </c>
      <c r="AH29" s="178" t="str">
        <f ca="1">IFERROR(INDEX(INDIRECT("'FY22 QoS'!"&amp;AH$1&amp;":"&amp;AH$1),MATCH($B29&amp;$C29&amp;$D29,'FY22 QoS'!CA:CA,0),1),"")</f>
        <v/>
      </c>
      <c r="AI29" s="178" t="str">
        <f ca="1">IFERROR(INDEX(INDIRECT("'FY22 QoS'!"&amp;AI$1&amp;":"&amp;AI$1),MATCH($B29&amp;$C29&amp;$D29,'FY22 QoS'!CB:CB,0),1),"")</f>
        <v/>
      </c>
      <c r="AJ29" s="178" t="str">
        <f ca="1">IFERROR(INDEX(INDIRECT("'FY22 QoS'!"&amp;AJ$1&amp;":"&amp;AJ$1),MATCH($B29&amp;$C29&amp;$D29,'FY22 QoS'!CC:CC,0),1),"")</f>
        <v/>
      </c>
      <c r="AL29" s="186" t="str">
        <f ca="1">IFERROR(INDEX(INDIRECT("'FY22 QoS'!"&amp;AL$1&amp;":"&amp;AL$1),MATCH($B29&amp;$C29&amp;$D29,'FY22 QoS'!BU:BU,0),1),"")</f>
        <v/>
      </c>
      <c r="AM29" s="186" t="str">
        <f ca="1">IFERROR(INDEX(INDIRECT("'FY22 QoS'!"&amp;AM$1&amp;":"&amp;AM$1),MATCH($B29&amp;$C29&amp;$D29,'FY22 QoS'!BV:BV,0),1),"")</f>
        <v/>
      </c>
      <c r="AN29" s="186" t="str">
        <f ca="1">IFERROR(INDEX(INDIRECT("'FY22 QoS'!"&amp;AN$1&amp;":"&amp;AN$1),MATCH($B29&amp;$C29&amp;$D29,'FY22 QoS'!BW:BW,0),1),"")</f>
        <v/>
      </c>
      <c r="AO29" s="186" t="str">
        <f ca="1">IFERROR(INDEX(INDIRECT("'FY22 QoS'!"&amp;AO$1&amp;":"&amp;AO$1),MATCH($B29&amp;$C29&amp;$D29,'FY22 QoS'!BX:BX,0),1),"")</f>
        <v/>
      </c>
      <c r="AP29" s="186" t="str">
        <f ca="1">IFERROR(INDEX(INDIRECT("'FY22 QoS'!"&amp;AP$1&amp;":"&amp;AP$1),MATCH($B29&amp;$C29&amp;$D29,'FY22 QoS'!BY:BY,0),1),"")</f>
        <v/>
      </c>
      <c r="AQ29" s="186" t="str">
        <f ca="1">IFERROR(INDEX(INDIRECT("'FY22 QoS'!"&amp;AQ$1&amp;":"&amp;AQ$1),MATCH($B29&amp;$C29&amp;$D29,'FY22 QoS'!BZ:BZ,0),1),"")</f>
        <v/>
      </c>
      <c r="AR29" s="186" t="str">
        <f ca="1">IFERROR(INDEX(INDIRECT("'FY22 QoS'!"&amp;AR$1&amp;":"&amp;AR$1),MATCH($B29&amp;$C29&amp;$D29,'FY22 QoS'!CA:CA,0),1),"")</f>
        <v/>
      </c>
      <c r="AS29" s="186" t="str">
        <f ca="1">IFERROR(INDEX(INDIRECT("'FY22 QoS'!"&amp;AS$1&amp;":"&amp;AS$1),MATCH($B29&amp;$C29&amp;$D29,'FY22 QoS'!CB:CB,0),1),"")</f>
        <v/>
      </c>
      <c r="AT29" s="186" t="str">
        <f ca="1">IFERROR(INDEX(INDIRECT("'FY22 QoS'!"&amp;AT$1&amp;":"&amp;AT$1),MATCH($B29&amp;$C29&amp;$D29,'FY22 QoS'!CC:CC,0),1),"")</f>
        <v/>
      </c>
      <c r="AY29" s="178"/>
      <c r="AZ29" s="178"/>
      <c r="BA29" s="178"/>
      <c r="BB29" s="178"/>
      <c r="BC29" s="178"/>
      <c r="BD29" s="178"/>
      <c r="BE29" s="178"/>
      <c r="BF29" s="178"/>
      <c r="BG29" s="178"/>
    </row>
    <row r="30" spans="2:59" s="167" customFormat="1" hidden="1" outlineLevel="1" x14ac:dyDescent="0.25">
      <c r="B30" s="167" t="s">
        <v>278</v>
      </c>
      <c r="C30" s="167">
        <v>9</v>
      </c>
      <c r="D30" s="167" t="str">
        <f t="shared" si="10"/>
        <v>Commercial</v>
      </c>
      <c r="E30" s="167" t="str">
        <f>IFERROR(INDEX('FY22 QoS'!$BB:$BB,MATCH($B30&amp;$C30&amp;$D30,'FY22 QoS'!BR:BR,0),1),"")</f>
        <v/>
      </c>
      <c r="F30" s="167" t="str">
        <f>IFERROR(INDEX('FY22 QoS'!$BB:$BB,MATCH($B30&amp;$C30&amp;$D30,'FY22 QoS'!BS:BS,0),1),"")</f>
        <v/>
      </c>
      <c r="G30" s="167" t="str">
        <f>IFERROR(INDEX('FY22 QoS'!$BB:$BB,MATCH($B30&amp;$C30&amp;$D30,'FY22 QoS'!BT:BT,0),1),"")</f>
        <v/>
      </c>
      <c r="H30" s="167" t="str">
        <f>IFERROR(INDEX('FY22 QoS'!$BB:$BB,MATCH($B30&amp;$C30&amp;$D30,'FY22 QoS'!BU:BU,0),1),"")</f>
        <v/>
      </c>
      <c r="I30" s="167" t="str">
        <f>IFERROR(INDEX('FY22 QoS'!$BB:$BB,MATCH($B30&amp;$C30&amp;$D30,'FY22 QoS'!BV:BV,0),1),"")</f>
        <v/>
      </c>
      <c r="J30" s="167" t="str">
        <f>IFERROR(INDEX('FY22 QoS'!$BB:$BB,MATCH($B30&amp;$C30&amp;$D30,'FY22 QoS'!BW:BW,0),1),"")</f>
        <v/>
      </c>
      <c r="K30" s="167" t="str">
        <f>IFERROR(INDEX('FY22 QoS'!$BB:$BB,MATCH($B30&amp;$C30&amp;$D30,'FY22 QoS'!BX:BX,0),1),"")</f>
        <v/>
      </c>
      <c r="L30" s="167" t="str">
        <f>IFERROR(INDEX('FY22 QoS'!$BB:$BB,MATCH($B30&amp;$C30&amp;$D30,'FY22 QoS'!BY:BY,0),1),"")</f>
        <v/>
      </c>
      <c r="M30" s="167" t="str">
        <f>IFERROR(INDEX('FY22 QoS'!$BB:$BB,MATCH($B30&amp;$C30&amp;$D30,'FY22 QoS'!BZ:BZ,0),1),"")</f>
        <v/>
      </c>
      <c r="N30" s="167" t="str">
        <f>IFERROR(INDEX('FY22 QoS'!$BB:$BB,MATCH($B30&amp;$C30&amp;$D30,'FY22 QoS'!CA:CA,0),1),"")</f>
        <v/>
      </c>
      <c r="O30" s="167" t="str">
        <f>IFERROR(INDEX('FY22 QoS'!$BB:$BB,MATCH($B30&amp;$C30&amp;$D30,'FY22 QoS'!CB:CB,0),1),"")</f>
        <v/>
      </c>
      <c r="P30" s="167" t="str">
        <f>IFERROR(INDEX('FY22 QoS'!$BB:$BB,MATCH($B30&amp;$C30&amp;$D30,'FY22 QoS'!CC:CC,0),1),"")</f>
        <v/>
      </c>
      <c r="R30" s="178" t="str">
        <f ca="1">IFERROR(INDEX(INDIRECT("'FY22 QoS'!"&amp;R$1&amp;":"&amp;R$1),MATCH($B30&amp;$C30&amp;$D30,'FY22 QoS'!BU:BU,0),1),"")</f>
        <v/>
      </c>
      <c r="S30" s="178" t="str">
        <f ca="1">IFERROR(INDEX(INDIRECT("'FY22 QoS'!"&amp;S$1&amp;":"&amp;S$1),MATCH($B30&amp;$C30&amp;$D30,'FY22 QoS'!BV:BV,0),1),"")</f>
        <v/>
      </c>
      <c r="T30" s="178" t="str">
        <f ca="1">IFERROR(INDEX(INDIRECT("'FY22 QoS'!"&amp;T$1&amp;":"&amp;T$1),MATCH($B30&amp;$C30&amp;$D30,'FY22 QoS'!BW:BW,0),1),"")</f>
        <v/>
      </c>
      <c r="U30" s="178" t="str">
        <f ca="1">IFERROR(INDEX(INDIRECT("'FY22 QoS'!"&amp;U$1&amp;":"&amp;U$1),MATCH($B30&amp;$C30&amp;$D30,'FY22 QoS'!BX:BX,0),1),"")</f>
        <v/>
      </c>
      <c r="V30" s="178" t="str">
        <f ca="1">IFERROR(INDEX(INDIRECT("'FY22 QoS'!"&amp;V$1&amp;":"&amp;V$1),MATCH($B30&amp;$C30&amp;$D30,'FY22 QoS'!BY:BY,0),1),"")</f>
        <v/>
      </c>
      <c r="W30" s="178" t="str">
        <f ca="1">IFERROR(INDEX(INDIRECT("'FY22 QoS'!"&amp;W$1&amp;":"&amp;W$1),MATCH($B30&amp;$C30&amp;$D30,'FY22 QoS'!BZ:BZ,0),1),"")</f>
        <v/>
      </c>
      <c r="X30" s="178" t="str">
        <f ca="1">IFERROR(INDEX(INDIRECT("'FY22 QoS'!"&amp;X$1&amp;":"&amp;X$1),MATCH($B30&amp;$C30&amp;$D30,'FY22 QoS'!CA:CA,0),1),"")</f>
        <v/>
      </c>
      <c r="Y30" s="178" t="str">
        <f ca="1">IFERROR(INDEX(INDIRECT("'FY22 QoS'!"&amp;Y$1&amp;":"&amp;Y$1),MATCH($B30&amp;$C30&amp;$D30,'FY22 QoS'!CB:CB,0),1),"")</f>
        <v/>
      </c>
      <c r="Z30" s="178" t="str">
        <f ca="1">IFERROR(INDEX(INDIRECT("'FY22 QoS'!"&amp;Z$1&amp;":"&amp;Z$1),MATCH($B30&amp;$C30&amp;$D30,'FY22 QoS'!CC:CC,0),1),"")</f>
        <v/>
      </c>
      <c r="AB30" s="178" t="str">
        <f ca="1">IFERROR(INDEX(INDIRECT("'FY22 QoS'!"&amp;AB$1&amp;":"&amp;AB$1),MATCH($B30&amp;$C30&amp;$D30,'FY22 QoS'!BU:BU,0),1),"")</f>
        <v/>
      </c>
      <c r="AC30" s="178" t="str">
        <f ca="1">IFERROR(INDEX(INDIRECT("'FY22 QoS'!"&amp;AC$1&amp;":"&amp;AC$1),MATCH($B30&amp;$C30&amp;$D30,'FY22 QoS'!BV:BV,0),1),"")</f>
        <v/>
      </c>
      <c r="AD30" s="178" t="str">
        <f ca="1">IFERROR(INDEX(INDIRECT("'FY22 QoS'!"&amp;AD$1&amp;":"&amp;AD$1),MATCH($B30&amp;$C30&amp;$D30,'FY22 QoS'!BW:BW,0),1),"")</f>
        <v/>
      </c>
      <c r="AE30" s="178" t="str">
        <f ca="1">IFERROR(INDEX(INDIRECT("'FY22 QoS'!"&amp;AE$1&amp;":"&amp;AE$1),MATCH($B30&amp;$C30&amp;$D30,'FY22 QoS'!BX:BX,0),1),"")</f>
        <v/>
      </c>
      <c r="AF30" s="178" t="str">
        <f ca="1">IFERROR(INDEX(INDIRECT("'FY22 QoS'!"&amp;AF$1&amp;":"&amp;AF$1),MATCH($B30&amp;$C30&amp;$D30,'FY22 QoS'!BY:BY,0),1),"")</f>
        <v/>
      </c>
      <c r="AG30" s="178" t="str">
        <f ca="1">IFERROR(INDEX(INDIRECT("'FY22 QoS'!"&amp;AG$1&amp;":"&amp;AG$1),MATCH($B30&amp;$C30&amp;$D30,'FY22 QoS'!BZ:BZ,0),1),"")</f>
        <v/>
      </c>
      <c r="AH30" s="178" t="str">
        <f ca="1">IFERROR(INDEX(INDIRECT("'FY22 QoS'!"&amp;AH$1&amp;":"&amp;AH$1),MATCH($B30&amp;$C30&amp;$D30,'FY22 QoS'!CA:CA,0),1),"")</f>
        <v/>
      </c>
      <c r="AI30" s="178" t="str">
        <f ca="1">IFERROR(INDEX(INDIRECT("'FY22 QoS'!"&amp;AI$1&amp;":"&amp;AI$1),MATCH($B30&amp;$C30&amp;$D30,'FY22 QoS'!CB:CB,0),1),"")</f>
        <v/>
      </c>
      <c r="AJ30" s="178" t="str">
        <f ca="1">IFERROR(INDEX(INDIRECT("'FY22 QoS'!"&amp;AJ$1&amp;":"&amp;AJ$1),MATCH($B30&amp;$C30&amp;$D30,'FY22 QoS'!CC:CC,0),1),"")</f>
        <v/>
      </c>
      <c r="AL30" s="186" t="str">
        <f ca="1">IFERROR(INDEX(INDIRECT("'FY22 QoS'!"&amp;AL$1&amp;":"&amp;AL$1),MATCH($B30&amp;$C30&amp;$D30,'FY22 QoS'!BU:BU,0),1),"")</f>
        <v/>
      </c>
      <c r="AM30" s="186" t="str">
        <f ca="1">IFERROR(INDEX(INDIRECT("'FY22 QoS'!"&amp;AM$1&amp;":"&amp;AM$1),MATCH($B30&amp;$C30&amp;$D30,'FY22 QoS'!BV:BV,0),1),"")</f>
        <v/>
      </c>
      <c r="AN30" s="186" t="str">
        <f ca="1">IFERROR(INDEX(INDIRECT("'FY22 QoS'!"&amp;AN$1&amp;":"&amp;AN$1),MATCH($B30&amp;$C30&amp;$D30,'FY22 QoS'!BW:BW,0),1),"")</f>
        <v/>
      </c>
      <c r="AO30" s="186" t="str">
        <f ca="1">IFERROR(INDEX(INDIRECT("'FY22 QoS'!"&amp;AO$1&amp;":"&amp;AO$1),MATCH($B30&amp;$C30&amp;$D30,'FY22 QoS'!BX:BX,0),1),"")</f>
        <v/>
      </c>
      <c r="AP30" s="186" t="str">
        <f ca="1">IFERROR(INDEX(INDIRECT("'FY22 QoS'!"&amp;AP$1&amp;":"&amp;AP$1),MATCH($B30&amp;$C30&amp;$D30,'FY22 QoS'!BY:BY,0),1),"")</f>
        <v/>
      </c>
      <c r="AQ30" s="186" t="str">
        <f ca="1">IFERROR(INDEX(INDIRECT("'FY22 QoS'!"&amp;AQ$1&amp;":"&amp;AQ$1),MATCH($B30&amp;$C30&amp;$D30,'FY22 QoS'!BZ:BZ,0),1),"")</f>
        <v/>
      </c>
      <c r="AR30" s="186" t="str">
        <f ca="1">IFERROR(INDEX(INDIRECT("'FY22 QoS'!"&amp;AR$1&amp;":"&amp;AR$1),MATCH($B30&amp;$C30&amp;$D30,'FY22 QoS'!CA:CA,0),1),"")</f>
        <v/>
      </c>
      <c r="AS30" s="186" t="str">
        <f ca="1">IFERROR(INDEX(INDIRECT("'FY22 QoS'!"&amp;AS$1&amp;":"&amp;AS$1),MATCH($B30&amp;$C30&amp;$D30,'FY22 QoS'!CB:CB,0),1),"")</f>
        <v/>
      </c>
      <c r="AT30" s="186" t="str">
        <f ca="1">IFERROR(INDEX(INDIRECT("'FY22 QoS'!"&amp;AT$1&amp;":"&amp;AT$1),MATCH($B30&amp;$C30&amp;$D30,'FY22 QoS'!CC:CC,0),1),"")</f>
        <v/>
      </c>
      <c r="AY30" s="178"/>
      <c r="AZ30" s="178"/>
      <c r="BA30" s="178"/>
      <c r="BB30" s="178"/>
      <c r="BC30" s="178"/>
      <c r="BD30" s="178"/>
      <c r="BE30" s="178"/>
      <c r="BF30" s="178"/>
      <c r="BG30" s="178"/>
    </row>
    <row r="31" spans="2:59" s="167" customFormat="1" hidden="1" outlineLevel="1" x14ac:dyDescent="0.25">
      <c r="B31" s="167" t="s">
        <v>278</v>
      </c>
      <c r="C31" s="167">
        <v>10</v>
      </c>
      <c r="D31" s="167" t="str">
        <f t="shared" si="10"/>
        <v>Commercial</v>
      </c>
      <c r="E31" s="167" t="str">
        <f>IFERROR(INDEX('FY22 QoS'!$BB:$BB,MATCH($B31&amp;$C31&amp;$D31,'FY22 QoS'!BR:BR,0),1),"")</f>
        <v/>
      </c>
      <c r="F31" s="167" t="str">
        <f>IFERROR(INDEX('FY22 QoS'!$BB:$BB,MATCH($B31&amp;$C31&amp;$D31,'FY22 QoS'!BS:BS,0),1),"")</f>
        <v/>
      </c>
      <c r="G31" s="167" t="str">
        <f>IFERROR(INDEX('FY22 QoS'!$BB:$BB,MATCH($B31&amp;$C31&amp;$D31,'FY22 QoS'!BT:BT,0),1),"")</f>
        <v/>
      </c>
      <c r="H31" s="167" t="str">
        <f>IFERROR(INDEX('FY22 QoS'!$BB:$BB,MATCH($B31&amp;$C31&amp;$D31,'FY22 QoS'!BU:BU,0),1),"")</f>
        <v/>
      </c>
      <c r="I31" s="167" t="str">
        <f>IFERROR(INDEX('FY22 QoS'!$BB:$BB,MATCH($B31&amp;$C31&amp;$D31,'FY22 QoS'!BV:BV,0),1),"")</f>
        <v/>
      </c>
      <c r="J31" s="167" t="str">
        <f>IFERROR(INDEX('FY22 QoS'!$BB:$BB,MATCH($B31&amp;$C31&amp;$D31,'FY22 QoS'!BW:BW,0),1),"")</f>
        <v/>
      </c>
      <c r="K31" s="167" t="str">
        <f>IFERROR(INDEX('FY22 QoS'!$BB:$BB,MATCH($B31&amp;$C31&amp;$D31,'FY22 QoS'!BX:BX,0),1),"")</f>
        <v/>
      </c>
      <c r="L31" s="167" t="str">
        <f>IFERROR(INDEX('FY22 QoS'!$BB:$BB,MATCH($B31&amp;$C31&amp;$D31,'FY22 QoS'!BY:BY,0),1),"")</f>
        <v/>
      </c>
      <c r="M31" s="167" t="str">
        <f>IFERROR(INDEX('FY22 QoS'!$BB:$BB,MATCH($B31&amp;$C31&amp;$D31,'FY22 QoS'!BZ:BZ,0),1),"")</f>
        <v/>
      </c>
      <c r="N31" s="167" t="str">
        <f>IFERROR(INDEX('FY22 QoS'!$BB:$BB,MATCH($B31&amp;$C31&amp;$D31,'FY22 QoS'!CA:CA,0),1),"")</f>
        <v/>
      </c>
      <c r="O31" s="167" t="str">
        <f>IFERROR(INDEX('FY22 QoS'!$BB:$BB,MATCH($B31&amp;$C31&amp;$D31,'FY22 QoS'!CB:CB,0),1),"")</f>
        <v/>
      </c>
      <c r="P31" s="167" t="str">
        <f>IFERROR(INDEX('FY22 QoS'!$BB:$BB,MATCH($B31&amp;$C31&amp;$D31,'FY22 QoS'!CC:CC,0),1),"")</f>
        <v/>
      </c>
      <c r="R31" s="178" t="str">
        <f ca="1">IFERROR(INDEX(INDIRECT("'FY22 QoS'!"&amp;R$1&amp;":"&amp;R$1),MATCH($B31&amp;$C31&amp;$D31,'FY22 QoS'!BU:BU,0),1),"")</f>
        <v/>
      </c>
      <c r="S31" s="178" t="str">
        <f ca="1">IFERROR(INDEX(INDIRECT("'FY22 QoS'!"&amp;S$1&amp;":"&amp;S$1),MATCH($B31&amp;$C31&amp;$D31,'FY22 QoS'!BV:BV,0),1),"")</f>
        <v/>
      </c>
      <c r="T31" s="178" t="str">
        <f ca="1">IFERROR(INDEX(INDIRECT("'FY22 QoS'!"&amp;T$1&amp;":"&amp;T$1),MATCH($B31&amp;$C31&amp;$D31,'FY22 QoS'!BW:BW,0),1),"")</f>
        <v/>
      </c>
      <c r="U31" s="178" t="str">
        <f ca="1">IFERROR(INDEX(INDIRECT("'FY22 QoS'!"&amp;U$1&amp;":"&amp;U$1),MATCH($B31&amp;$C31&amp;$D31,'FY22 QoS'!BX:BX,0),1),"")</f>
        <v/>
      </c>
      <c r="V31" s="178" t="str">
        <f ca="1">IFERROR(INDEX(INDIRECT("'FY22 QoS'!"&amp;V$1&amp;":"&amp;V$1),MATCH($B31&amp;$C31&amp;$D31,'FY22 QoS'!BY:BY,0),1),"")</f>
        <v/>
      </c>
      <c r="W31" s="178" t="str">
        <f ca="1">IFERROR(INDEX(INDIRECT("'FY22 QoS'!"&amp;W$1&amp;":"&amp;W$1),MATCH($B31&amp;$C31&amp;$D31,'FY22 QoS'!BZ:BZ,0),1),"")</f>
        <v/>
      </c>
      <c r="X31" s="178" t="str">
        <f ca="1">IFERROR(INDEX(INDIRECT("'FY22 QoS'!"&amp;X$1&amp;":"&amp;X$1),MATCH($B31&amp;$C31&amp;$D31,'FY22 QoS'!CA:CA,0),1),"")</f>
        <v/>
      </c>
      <c r="Y31" s="178" t="str">
        <f ca="1">IFERROR(INDEX(INDIRECT("'FY22 QoS'!"&amp;Y$1&amp;":"&amp;Y$1),MATCH($B31&amp;$C31&amp;$D31,'FY22 QoS'!CB:CB,0),1),"")</f>
        <v/>
      </c>
      <c r="Z31" s="178" t="str">
        <f ca="1">IFERROR(INDEX(INDIRECT("'FY22 QoS'!"&amp;Z$1&amp;":"&amp;Z$1),MATCH($B31&amp;$C31&amp;$D31,'FY22 QoS'!CC:CC,0),1),"")</f>
        <v/>
      </c>
      <c r="AB31" s="178" t="str">
        <f ca="1">IFERROR(INDEX(INDIRECT("'FY22 QoS'!"&amp;AB$1&amp;":"&amp;AB$1),MATCH($B31&amp;$C31&amp;$D31,'FY22 QoS'!BU:BU,0),1),"")</f>
        <v/>
      </c>
      <c r="AC31" s="178" t="str">
        <f ca="1">IFERROR(INDEX(INDIRECT("'FY22 QoS'!"&amp;AC$1&amp;":"&amp;AC$1),MATCH($B31&amp;$C31&amp;$D31,'FY22 QoS'!BV:BV,0),1),"")</f>
        <v/>
      </c>
      <c r="AD31" s="178" t="str">
        <f ca="1">IFERROR(INDEX(INDIRECT("'FY22 QoS'!"&amp;AD$1&amp;":"&amp;AD$1),MATCH($B31&amp;$C31&amp;$D31,'FY22 QoS'!BW:BW,0),1),"")</f>
        <v/>
      </c>
      <c r="AE31" s="178" t="str">
        <f ca="1">IFERROR(INDEX(INDIRECT("'FY22 QoS'!"&amp;AE$1&amp;":"&amp;AE$1),MATCH($B31&amp;$C31&amp;$D31,'FY22 QoS'!BX:BX,0),1),"")</f>
        <v/>
      </c>
      <c r="AF31" s="178" t="str">
        <f ca="1">IFERROR(INDEX(INDIRECT("'FY22 QoS'!"&amp;AF$1&amp;":"&amp;AF$1),MATCH($B31&amp;$C31&amp;$D31,'FY22 QoS'!BY:BY,0),1),"")</f>
        <v/>
      </c>
      <c r="AG31" s="178" t="str">
        <f ca="1">IFERROR(INDEX(INDIRECT("'FY22 QoS'!"&amp;AG$1&amp;":"&amp;AG$1),MATCH($B31&amp;$C31&amp;$D31,'FY22 QoS'!BZ:BZ,0),1),"")</f>
        <v/>
      </c>
      <c r="AH31" s="178" t="str">
        <f ca="1">IFERROR(INDEX(INDIRECT("'FY22 QoS'!"&amp;AH$1&amp;":"&amp;AH$1),MATCH($B31&amp;$C31&amp;$D31,'FY22 QoS'!CA:CA,0),1),"")</f>
        <v/>
      </c>
      <c r="AI31" s="178" t="str">
        <f ca="1">IFERROR(INDEX(INDIRECT("'FY22 QoS'!"&amp;AI$1&amp;":"&amp;AI$1),MATCH($B31&amp;$C31&amp;$D31,'FY22 QoS'!CB:CB,0),1),"")</f>
        <v/>
      </c>
      <c r="AJ31" s="178" t="str">
        <f ca="1">IFERROR(INDEX(INDIRECT("'FY22 QoS'!"&amp;AJ$1&amp;":"&amp;AJ$1),MATCH($B31&amp;$C31&amp;$D31,'FY22 QoS'!CC:CC,0),1),"")</f>
        <v/>
      </c>
      <c r="AL31" s="186" t="str">
        <f ca="1">IFERROR(INDEX(INDIRECT("'FY22 QoS'!"&amp;AL$1&amp;":"&amp;AL$1),MATCH($B31&amp;$C31&amp;$D31,'FY22 QoS'!BU:BU,0),1),"")</f>
        <v/>
      </c>
      <c r="AM31" s="186" t="str">
        <f ca="1">IFERROR(INDEX(INDIRECT("'FY22 QoS'!"&amp;AM$1&amp;":"&amp;AM$1),MATCH($B31&amp;$C31&amp;$D31,'FY22 QoS'!BV:BV,0),1),"")</f>
        <v/>
      </c>
      <c r="AN31" s="186" t="str">
        <f ca="1">IFERROR(INDEX(INDIRECT("'FY22 QoS'!"&amp;AN$1&amp;":"&amp;AN$1),MATCH($B31&amp;$C31&amp;$D31,'FY22 QoS'!BW:BW,0),1),"")</f>
        <v/>
      </c>
      <c r="AO31" s="186" t="str">
        <f ca="1">IFERROR(INDEX(INDIRECT("'FY22 QoS'!"&amp;AO$1&amp;":"&amp;AO$1),MATCH($B31&amp;$C31&amp;$D31,'FY22 QoS'!BX:BX,0),1),"")</f>
        <v/>
      </c>
      <c r="AP31" s="186" t="str">
        <f ca="1">IFERROR(INDEX(INDIRECT("'FY22 QoS'!"&amp;AP$1&amp;":"&amp;AP$1),MATCH($B31&amp;$C31&amp;$D31,'FY22 QoS'!BY:BY,0),1),"")</f>
        <v/>
      </c>
      <c r="AQ31" s="186" t="str">
        <f ca="1">IFERROR(INDEX(INDIRECT("'FY22 QoS'!"&amp;AQ$1&amp;":"&amp;AQ$1),MATCH($B31&amp;$C31&amp;$D31,'FY22 QoS'!BZ:BZ,0),1),"")</f>
        <v/>
      </c>
      <c r="AR31" s="186" t="str">
        <f ca="1">IFERROR(INDEX(INDIRECT("'FY22 QoS'!"&amp;AR$1&amp;":"&amp;AR$1),MATCH($B31&amp;$C31&amp;$D31,'FY22 QoS'!CA:CA,0),1),"")</f>
        <v/>
      </c>
      <c r="AS31" s="186" t="str">
        <f ca="1">IFERROR(INDEX(INDIRECT("'FY22 QoS'!"&amp;AS$1&amp;":"&amp;AS$1),MATCH($B31&amp;$C31&amp;$D31,'FY22 QoS'!CB:CB,0),1),"")</f>
        <v/>
      </c>
      <c r="AT31" s="186" t="str">
        <f ca="1">IFERROR(INDEX(INDIRECT("'FY22 QoS'!"&amp;AT$1&amp;":"&amp;AT$1),MATCH($B31&amp;$C31&amp;$D31,'FY22 QoS'!CC:CC,0),1),"")</f>
        <v/>
      </c>
    </row>
    <row r="32" spans="2:59" s="167" customFormat="1" hidden="1" outlineLevel="1" x14ac:dyDescent="0.25">
      <c r="B32" s="167" t="s">
        <v>278</v>
      </c>
      <c r="C32" s="167">
        <v>11</v>
      </c>
      <c r="D32" s="167" t="str">
        <f t="shared" si="10"/>
        <v>Commercial</v>
      </c>
      <c r="E32" s="167" t="str">
        <f>IFERROR(INDEX('FY22 QoS'!$BB:$BB,MATCH($B32&amp;$C32&amp;$D32,'FY22 QoS'!BR:BR,0),1),"")</f>
        <v/>
      </c>
      <c r="F32" s="167" t="str">
        <f>IFERROR(INDEX('FY22 QoS'!$BB:$BB,MATCH($B32&amp;$C32&amp;$D32,'FY22 QoS'!BS:BS,0),1),"")</f>
        <v/>
      </c>
      <c r="G32" s="167" t="str">
        <f>IFERROR(INDEX('FY22 QoS'!$BB:$BB,MATCH($B32&amp;$C32&amp;$D32,'FY22 QoS'!BT:BT,0),1),"")</f>
        <v/>
      </c>
      <c r="H32" s="167" t="str">
        <f>IFERROR(INDEX('FY22 QoS'!$BB:$BB,MATCH($B32&amp;$C32&amp;$D32,'FY22 QoS'!BU:BU,0),1),"")</f>
        <v/>
      </c>
      <c r="I32" s="167" t="str">
        <f>IFERROR(INDEX('FY22 QoS'!$BB:$BB,MATCH($B32&amp;$C32&amp;$D32,'FY22 QoS'!BV:BV,0),1),"")</f>
        <v/>
      </c>
      <c r="J32" s="167" t="str">
        <f>IFERROR(INDEX('FY22 QoS'!$BB:$BB,MATCH($B32&amp;$C32&amp;$D32,'FY22 QoS'!BW:BW,0),1),"")</f>
        <v/>
      </c>
      <c r="K32" s="167" t="str">
        <f>IFERROR(INDEX('FY22 QoS'!$BB:$BB,MATCH($B32&amp;$C32&amp;$D32,'FY22 QoS'!BX:BX,0),1),"")</f>
        <v/>
      </c>
      <c r="L32" s="167" t="str">
        <f>IFERROR(INDEX('FY22 QoS'!$BB:$BB,MATCH($B32&amp;$C32&amp;$D32,'FY22 QoS'!BY:BY,0),1),"")</f>
        <v/>
      </c>
      <c r="M32" s="167" t="str">
        <f>IFERROR(INDEX('FY22 QoS'!$BB:$BB,MATCH($B32&amp;$C32&amp;$D32,'FY22 QoS'!BZ:BZ,0),1),"")</f>
        <v/>
      </c>
      <c r="N32" s="167" t="str">
        <f>IFERROR(INDEX('FY22 QoS'!$BB:$BB,MATCH($B32&amp;$C32&amp;$D32,'FY22 QoS'!CA:CA,0),1),"")</f>
        <v/>
      </c>
      <c r="O32" s="167" t="str">
        <f>IFERROR(INDEX('FY22 QoS'!$BB:$BB,MATCH($B32&amp;$C32&amp;$D32,'FY22 QoS'!CB:CB,0),1),"")</f>
        <v/>
      </c>
      <c r="P32" s="167" t="str">
        <f>IFERROR(INDEX('FY22 QoS'!$BB:$BB,MATCH($B32&amp;$C32&amp;$D32,'FY22 QoS'!CC:CC,0),1),"")</f>
        <v/>
      </c>
      <c r="R32" s="178" t="str">
        <f ca="1">IFERROR(INDEX(INDIRECT("'FY22 QoS'!"&amp;R$1&amp;":"&amp;R$1),MATCH($B32&amp;$C32&amp;$D32,'FY22 QoS'!BU:BU,0),1),"")</f>
        <v/>
      </c>
      <c r="S32" s="178" t="str">
        <f ca="1">IFERROR(INDEX(INDIRECT("'FY22 QoS'!"&amp;S$1&amp;":"&amp;S$1),MATCH($B32&amp;$C32&amp;$D32,'FY22 QoS'!BV:BV,0),1),"")</f>
        <v/>
      </c>
      <c r="T32" s="178" t="str">
        <f ca="1">IFERROR(INDEX(INDIRECT("'FY22 QoS'!"&amp;T$1&amp;":"&amp;T$1),MATCH($B32&amp;$C32&amp;$D32,'FY22 QoS'!BW:BW,0),1),"")</f>
        <v/>
      </c>
      <c r="U32" s="178" t="str">
        <f ca="1">IFERROR(INDEX(INDIRECT("'FY22 QoS'!"&amp;U$1&amp;":"&amp;U$1),MATCH($B32&amp;$C32&amp;$D32,'FY22 QoS'!BX:BX,0),1),"")</f>
        <v/>
      </c>
      <c r="V32" s="178" t="str">
        <f ca="1">IFERROR(INDEX(INDIRECT("'FY22 QoS'!"&amp;V$1&amp;":"&amp;V$1),MATCH($B32&amp;$C32&amp;$D32,'FY22 QoS'!BY:BY,0),1),"")</f>
        <v/>
      </c>
      <c r="W32" s="178" t="str">
        <f ca="1">IFERROR(INDEX(INDIRECT("'FY22 QoS'!"&amp;W$1&amp;":"&amp;W$1),MATCH($B32&amp;$C32&amp;$D32,'FY22 QoS'!BZ:BZ,0),1),"")</f>
        <v/>
      </c>
      <c r="X32" s="178" t="str">
        <f ca="1">IFERROR(INDEX(INDIRECT("'FY22 QoS'!"&amp;X$1&amp;":"&amp;X$1),MATCH($B32&amp;$C32&amp;$D32,'FY22 QoS'!CA:CA,0),1),"")</f>
        <v/>
      </c>
      <c r="Y32" s="178" t="str">
        <f ca="1">IFERROR(INDEX(INDIRECT("'FY22 QoS'!"&amp;Y$1&amp;":"&amp;Y$1),MATCH($B32&amp;$C32&amp;$D32,'FY22 QoS'!CB:CB,0),1),"")</f>
        <v/>
      </c>
      <c r="Z32" s="178" t="str">
        <f ca="1">IFERROR(INDEX(INDIRECT("'FY22 QoS'!"&amp;Z$1&amp;":"&amp;Z$1),MATCH($B32&amp;$C32&amp;$D32,'FY22 QoS'!CC:CC,0),1),"")</f>
        <v/>
      </c>
      <c r="AB32" s="178" t="str">
        <f ca="1">IFERROR(INDEX(INDIRECT("'FY22 QoS'!"&amp;AB$1&amp;":"&amp;AB$1),MATCH($B32&amp;$C32&amp;$D32,'FY22 QoS'!BU:BU,0),1),"")</f>
        <v/>
      </c>
      <c r="AC32" s="178" t="str">
        <f ca="1">IFERROR(INDEX(INDIRECT("'FY22 QoS'!"&amp;AC$1&amp;":"&amp;AC$1),MATCH($B32&amp;$C32&amp;$D32,'FY22 QoS'!BV:BV,0),1),"")</f>
        <v/>
      </c>
      <c r="AD32" s="178" t="str">
        <f ca="1">IFERROR(INDEX(INDIRECT("'FY22 QoS'!"&amp;AD$1&amp;":"&amp;AD$1),MATCH($B32&amp;$C32&amp;$D32,'FY22 QoS'!BW:BW,0),1),"")</f>
        <v/>
      </c>
      <c r="AE32" s="178" t="str">
        <f ca="1">IFERROR(INDEX(INDIRECT("'FY22 QoS'!"&amp;AE$1&amp;":"&amp;AE$1),MATCH($B32&amp;$C32&amp;$D32,'FY22 QoS'!BX:BX,0),1),"")</f>
        <v/>
      </c>
      <c r="AF32" s="178" t="str">
        <f ca="1">IFERROR(INDEX(INDIRECT("'FY22 QoS'!"&amp;AF$1&amp;":"&amp;AF$1),MATCH($B32&amp;$C32&amp;$D32,'FY22 QoS'!BY:BY,0),1),"")</f>
        <v/>
      </c>
      <c r="AG32" s="178" t="str">
        <f ca="1">IFERROR(INDEX(INDIRECT("'FY22 QoS'!"&amp;AG$1&amp;":"&amp;AG$1),MATCH($B32&amp;$C32&amp;$D32,'FY22 QoS'!BZ:BZ,0),1),"")</f>
        <v/>
      </c>
      <c r="AH32" s="178" t="str">
        <f ca="1">IFERROR(INDEX(INDIRECT("'FY22 QoS'!"&amp;AH$1&amp;":"&amp;AH$1),MATCH($B32&amp;$C32&amp;$D32,'FY22 QoS'!CA:CA,0),1),"")</f>
        <v/>
      </c>
      <c r="AI32" s="178" t="str">
        <f ca="1">IFERROR(INDEX(INDIRECT("'FY22 QoS'!"&amp;AI$1&amp;":"&amp;AI$1),MATCH($B32&amp;$C32&amp;$D32,'FY22 QoS'!CB:CB,0),1),"")</f>
        <v/>
      </c>
      <c r="AJ32" s="178" t="str">
        <f ca="1">IFERROR(INDEX(INDIRECT("'FY22 QoS'!"&amp;AJ$1&amp;":"&amp;AJ$1),MATCH($B32&amp;$C32&amp;$D32,'FY22 QoS'!CC:CC,0),1),"")</f>
        <v/>
      </c>
      <c r="AL32" s="186" t="str">
        <f ca="1">IFERROR(INDEX(INDIRECT("'FY22 QoS'!"&amp;AL$1&amp;":"&amp;AL$1),MATCH($B32&amp;$C32&amp;$D32,'FY22 QoS'!BU:BU,0),1),"")</f>
        <v/>
      </c>
      <c r="AM32" s="186" t="str">
        <f ca="1">IFERROR(INDEX(INDIRECT("'FY22 QoS'!"&amp;AM$1&amp;":"&amp;AM$1),MATCH($B32&amp;$C32&amp;$D32,'FY22 QoS'!BV:BV,0),1),"")</f>
        <v/>
      </c>
      <c r="AN32" s="186" t="str">
        <f ca="1">IFERROR(INDEX(INDIRECT("'FY22 QoS'!"&amp;AN$1&amp;":"&amp;AN$1),MATCH($B32&amp;$C32&amp;$D32,'FY22 QoS'!BW:BW,0),1),"")</f>
        <v/>
      </c>
      <c r="AO32" s="186" t="str">
        <f ca="1">IFERROR(INDEX(INDIRECT("'FY22 QoS'!"&amp;AO$1&amp;":"&amp;AO$1),MATCH($B32&amp;$C32&amp;$D32,'FY22 QoS'!BX:BX,0),1),"")</f>
        <v/>
      </c>
      <c r="AP32" s="186" t="str">
        <f ca="1">IFERROR(INDEX(INDIRECT("'FY22 QoS'!"&amp;AP$1&amp;":"&amp;AP$1),MATCH($B32&amp;$C32&amp;$D32,'FY22 QoS'!BY:BY,0),1),"")</f>
        <v/>
      </c>
      <c r="AQ32" s="186" t="str">
        <f ca="1">IFERROR(INDEX(INDIRECT("'FY22 QoS'!"&amp;AQ$1&amp;":"&amp;AQ$1),MATCH($B32&amp;$C32&amp;$D32,'FY22 QoS'!BZ:BZ,0),1),"")</f>
        <v/>
      </c>
      <c r="AR32" s="186" t="str">
        <f ca="1">IFERROR(INDEX(INDIRECT("'FY22 QoS'!"&amp;AR$1&amp;":"&amp;AR$1),MATCH($B32&amp;$C32&amp;$D32,'FY22 QoS'!CA:CA,0),1),"")</f>
        <v/>
      </c>
      <c r="AS32" s="186" t="str">
        <f ca="1">IFERROR(INDEX(INDIRECT("'FY22 QoS'!"&amp;AS$1&amp;":"&amp;AS$1),MATCH($B32&amp;$C32&amp;$D32,'FY22 QoS'!CB:CB,0),1),"")</f>
        <v/>
      </c>
      <c r="AT32" s="186" t="str">
        <f ca="1">IFERROR(INDEX(INDIRECT("'FY22 QoS'!"&amp;AT$1&amp;":"&amp;AT$1),MATCH($B32&amp;$C32&amp;$D32,'FY22 QoS'!CC:CC,0),1),"")</f>
        <v/>
      </c>
    </row>
    <row r="33" spans="2:46" s="167" customFormat="1" hidden="1" outlineLevel="1" x14ac:dyDescent="0.25">
      <c r="B33" s="167" t="s">
        <v>278</v>
      </c>
      <c r="C33" s="167">
        <v>12</v>
      </c>
      <c r="D33" s="167" t="str">
        <f t="shared" si="10"/>
        <v>Commercial</v>
      </c>
      <c r="E33" s="167" t="str">
        <f>IFERROR(INDEX('FY22 QoS'!$BB:$BB,MATCH($B33&amp;$C33&amp;$D33,'FY22 QoS'!BR:BR,0),1),"")</f>
        <v/>
      </c>
      <c r="F33" s="167" t="str">
        <f>IFERROR(INDEX('FY22 QoS'!$BB:$BB,MATCH($B33&amp;$C33&amp;$D33,'FY22 QoS'!BS:BS,0),1),"")</f>
        <v/>
      </c>
      <c r="G33" s="167" t="str">
        <f>IFERROR(INDEX('FY22 QoS'!$BB:$BB,MATCH($B33&amp;$C33&amp;$D33,'FY22 QoS'!BT:BT,0),1),"")</f>
        <v/>
      </c>
      <c r="H33" s="167" t="str">
        <f>IFERROR(INDEX('FY22 QoS'!$BB:$BB,MATCH($B33&amp;$C33&amp;$D33,'FY22 QoS'!BU:BU,0),1),"")</f>
        <v/>
      </c>
      <c r="I33" s="167" t="str">
        <f>IFERROR(INDEX('FY22 QoS'!$BB:$BB,MATCH($B33&amp;$C33&amp;$D33,'FY22 QoS'!BV:BV,0),1),"")</f>
        <v/>
      </c>
      <c r="J33" s="167" t="str">
        <f>IFERROR(INDEX('FY22 QoS'!$BB:$BB,MATCH($B33&amp;$C33&amp;$D33,'FY22 QoS'!BW:BW,0),1),"")</f>
        <v/>
      </c>
      <c r="K33" s="167" t="str">
        <f>IFERROR(INDEX('FY22 QoS'!$BB:$BB,MATCH($B33&amp;$C33&amp;$D33,'FY22 QoS'!BX:BX,0),1),"")</f>
        <v/>
      </c>
      <c r="L33" s="167" t="str">
        <f>IFERROR(INDEX('FY22 QoS'!$BB:$BB,MATCH($B33&amp;$C33&amp;$D33,'FY22 QoS'!BY:BY,0),1),"")</f>
        <v/>
      </c>
      <c r="M33" s="167" t="str">
        <f>IFERROR(INDEX('FY22 QoS'!$BB:$BB,MATCH($B33&amp;$C33&amp;$D33,'FY22 QoS'!BZ:BZ,0),1),"")</f>
        <v/>
      </c>
      <c r="N33" s="167" t="str">
        <f>IFERROR(INDEX('FY22 QoS'!$BB:$BB,MATCH($B33&amp;$C33&amp;$D33,'FY22 QoS'!CA:CA,0),1),"")</f>
        <v/>
      </c>
      <c r="O33" s="167" t="str">
        <f>IFERROR(INDEX('FY22 QoS'!$BB:$BB,MATCH($B33&amp;$C33&amp;$D33,'FY22 QoS'!CB:CB,0),1),"")</f>
        <v/>
      </c>
      <c r="P33" s="167" t="str">
        <f>IFERROR(INDEX('FY22 QoS'!$BB:$BB,MATCH($B33&amp;$C33&amp;$D33,'FY22 QoS'!CC:CC,0),1),"")</f>
        <v/>
      </c>
      <c r="R33" s="178" t="str">
        <f ca="1">IFERROR(INDEX(INDIRECT("'FY22 QoS'!"&amp;R$1&amp;":"&amp;R$1),MATCH($B33&amp;$C33&amp;$D33,'FY22 QoS'!BU:BU,0),1),"")</f>
        <v/>
      </c>
      <c r="S33" s="178" t="str">
        <f ca="1">IFERROR(INDEX(INDIRECT("'FY22 QoS'!"&amp;S$1&amp;":"&amp;S$1),MATCH($B33&amp;$C33&amp;$D33,'FY22 QoS'!BV:BV,0),1),"")</f>
        <v/>
      </c>
      <c r="T33" s="178" t="str">
        <f ca="1">IFERROR(INDEX(INDIRECT("'FY22 QoS'!"&amp;T$1&amp;":"&amp;T$1),MATCH($B33&amp;$C33&amp;$D33,'FY22 QoS'!BW:BW,0),1),"")</f>
        <v/>
      </c>
      <c r="U33" s="178" t="str">
        <f ca="1">IFERROR(INDEX(INDIRECT("'FY22 QoS'!"&amp;U$1&amp;":"&amp;U$1),MATCH($B33&amp;$C33&amp;$D33,'FY22 QoS'!BX:BX,0),1),"")</f>
        <v/>
      </c>
      <c r="V33" s="178" t="str">
        <f ca="1">IFERROR(INDEX(INDIRECT("'FY22 QoS'!"&amp;V$1&amp;":"&amp;V$1),MATCH($B33&amp;$C33&amp;$D33,'FY22 QoS'!BY:BY,0),1),"")</f>
        <v/>
      </c>
      <c r="W33" s="178" t="str">
        <f ca="1">IFERROR(INDEX(INDIRECT("'FY22 QoS'!"&amp;W$1&amp;":"&amp;W$1),MATCH($B33&amp;$C33&amp;$D33,'FY22 QoS'!BZ:BZ,0),1),"")</f>
        <v/>
      </c>
      <c r="X33" s="178" t="str">
        <f ca="1">IFERROR(INDEX(INDIRECT("'FY22 QoS'!"&amp;X$1&amp;":"&amp;X$1),MATCH($B33&amp;$C33&amp;$D33,'FY22 QoS'!CA:CA,0),1),"")</f>
        <v/>
      </c>
      <c r="Y33" s="178" t="str">
        <f ca="1">IFERROR(INDEX(INDIRECT("'FY22 QoS'!"&amp;Y$1&amp;":"&amp;Y$1),MATCH($B33&amp;$C33&amp;$D33,'FY22 QoS'!CB:CB,0),1),"")</f>
        <v/>
      </c>
      <c r="Z33" s="178" t="str">
        <f ca="1">IFERROR(INDEX(INDIRECT("'FY22 QoS'!"&amp;Z$1&amp;":"&amp;Z$1),MATCH($B33&amp;$C33&amp;$D33,'FY22 QoS'!CC:CC,0),1),"")</f>
        <v/>
      </c>
      <c r="AB33" s="178" t="str">
        <f ca="1">IFERROR(INDEX(INDIRECT("'FY22 QoS'!"&amp;AB$1&amp;":"&amp;AB$1),MATCH($B33&amp;$C33&amp;$D33,'FY22 QoS'!BU:BU,0),1),"")</f>
        <v/>
      </c>
      <c r="AC33" s="178" t="str">
        <f ca="1">IFERROR(INDEX(INDIRECT("'FY22 QoS'!"&amp;AC$1&amp;":"&amp;AC$1),MATCH($B33&amp;$C33&amp;$D33,'FY22 QoS'!BV:BV,0),1),"")</f>
        <v/>
      </c>
      <c r="AD33" s="178" t="str">
        <f ca="1">IFERROR(INDEX(INDIRECT("'FY22 QoS'!"&amp;AD$1&amp;":"&amp;AD$1),MATCH($B33&amp;$C33&amp;$D33,'FY22 QoS'!BW:BW,0),1),"")</f>
        <v/>
      </c>
      <c r="AE33" s="178" t="str">
        <f ca="1">IFERROR(INDEX(INDIRECT("'FY22 QoS'!"&amp;AE$1&amp;":"&amp;AE$1),MATCH($B33&amp;$C33&amp;$D33,'FY22 QoS'!BX:BX,0),1),"")</f>
        <v/>
      </c>
      <c r="AF33" s="178" t="str">
        <f ca="1">IFERROR(INDEX(INDIRECT("'FY22 QoS'!"&amp;AF$1&amp;":"&amp;AF$1),MATCH($B33&amp;$C33&amp;$D33,'FY22 QoS'!BY:BY,0),1),"")</f>
        <v/>
      </c>
      <c r="AG33" s="178" t="str">
        <f ca="1">IFERROR(INDEX(INDIRECT("'FY22 QoS'!"&amp;AG$1&amp;":"&amp;AG$1),MATCH($B33&amp;$C33&amp;$D33,'FY22 QoS'!BZ:BZ,0),1),"")</f>
        <v/>
      </c>
      <c r="AH33" s="178" t="str">
        <f ca="1">IFERROR(INDEX(INDIRECT("'FY22 QoS'!"&amp;AH$1&amp;":"&amp;AH$1),MATCH($B33&amp;$C33&amp;$D33,'FY22 QoS'!CA:CA,0),1),"")</f>
        <v/>
      </c>
      <c r="AI33" s="178" t="str">
        <f ca="1">IFERROR(INDEX(INDIRECT("'FY22 QoS'!"&amp;AI$1&amp;":"&amp;AI$1),MATCH($B33&amp;$C33&amp;$D33,'FY22 QoS'!CB:CB,0),1),"")</f>
        <v/>
      </c>
      <c r="AJ33" s="178" t="str">
        <f ca="1">IFERROR(INDEX(INDIRECT("'FY22 QoS'!"&amp;AJ$1&amp;":"&amp;AJ$1),MATCH($B33&amp;$C33&amp;$D33,'FY22 QoS'!CC:CC,0),1),"")</f>
        <v/>
      </c>
      <c r="AL33" s="186" t="str">
        <f ca="1">IFERROR(INDEX(INDIRECT("'FY22 QoS'!"&amp;AL$1&amp;":"&amp;AL$1),MATCH($B33&amp;$C33&amp;$D33,'FY22 QoS'!BU:BU,0),1),"")</f>
        <v/>
      </c>
      <c r="AM33" s="186" t="str">
        <f ca="1">IFERROR(INDEX(INDIRECT("'FY22 QoS'!"&amp;AM$1&amp;":"&amp;AM$1),MATCH($B33&amp;$C33&amp;$D33,'FY22 QoS'!BV:BV,0),1),"")</f>
        <v/>
      </c>
      <c r="AN33" s="186" t="str">
        <f ca="1">IFERROR(INDEX(INDIRECT("'FY22 QoS'!"&amp;AN$1&amp;":"&amp;AN$1),MATCH($B33&amp;$C33&amp;$D33,'FY22 QoS'!BW:BW,0),1),"")</f>
        <v/>
      </c>
      <c r="AO33" s="186" t="str">
        <f ca="1">IFERROR(INDEX(INDIRECT("'FY22 QoS'!"&amp;AO$1&amp;":"&amp;AO$1),MATCH($B33&amp;$C33&amp;$D33,'FY22 QoS'!BX:BX,0),1),"")</f>
        <v/>
      </c>
      <c r="AP33" s="186" t="str">
        <f ca="1">IFERROR(INDEX(INDIRECT("'FY22 QoS'!"&amp;AP$1&amp;":"&amp;AP$1),MATCH($B33&amp;$C33&amp;$D33,'FY22 QoS'!BY:BY,0),1),"")</f>
        <v/>
      </c>
      <c r="AQ33" s="186" t="str">
        <f ca="1">IFERROR(INDEX(INDIRECT("'FY22 QoS'!"&amp;AQ$1&amp;":"&amp;AQ$1),MATCH($B33&amp;$C33&amp;$D33,'FY22 QoS'!BZ:BZ,0),1),"")</f>
        <v/>
      </c>
      <c r="AR33" s="186" t="str">
        <f ca="1">IFERROR(INDEX(INDIRECT("'FY22 QoS'!"&amp;AR$1&amp;":"&amp;AR$1),MATCH($B33&amp;$C33&amp;$D33,'FY22 QoS'!CA:CA,0),1),"")</f>
        <v/>
      </c>
      <c r="AS33" s="186" t="str">
        <f ca="1">IFERROR(INDEX(INDIRECT("'FY22 QoS'!"&amp;AS$1&amp;":"&amp;AS$1),MATCH($B33&amp;$C33&amp;$D33,'FY22 QoS'!CB:CB,0),1),"")</f>
        <v/>
      </c>
      <c r="AT33" s="186" t="str">
        <f ca="1">IFERROR(INDEX(INDIRECT("'FY22 QoS'!"&amp;AT$1&amp;":"&amp;AT$1),MATCH($B33&amp;$C33&amp;$D33,'FY22 QoS'!CC:CC,0),1),"")</f>
        <v/>
      </c>
    </row>
    <row r="34" spans="2:46" s="167" customFormat="1" hidden="1" outlineLevel="1" x14ac:dyDescent="0.25">
      <c r="B34" s="167" t="s">
        <v>278</v>
      </c>
      <c r="C34" s="167">
        <v>13</v>
      </c>
      <c r="D34" s="167" t="str">
        <f t="shared" si="10"/>
        <v>Commercial</v>
      </c>
      <c r="E34" s="167" t="str">
        <f>IFERROR(INDEX('FY22 QoS'!$BB:$BB,MATCH($B34&amp;$C34&amp;$D34,'FY22 QoS'!BR:BR,0),1),"")</f>
        <v/>
      </c>
      <c r="F34" s="167" t="str">
        <f>IFERROR(INDEX('FY22 QoS'!$BB:$BB,MATCH($B34&amp;$C34&amp;$D34,'FY22 QoS'!BS:BS,0),1),"")</f>
        <v/>
      </c>
      <c r="G34" s="167" t="str">
        <f>IFERROR(INDEX('FY22 QoS'!$BB:$BB,MATCH($B34&amp;$C34&amp;$D34,'FY22 QoS'!BT:BT,0),1),"")</f>
        <v/>
      </c>
      <c r="H34" s="167" t="str">
        <f>IFERROR(INDEX('FY22 QoS'!$BB:$BB,MATCH($B34&amp;$C34&amp;$D34,'FY22 QoS'!BU:BU,0),1),"")</f>
        <v/>
      </c>
      <c r="I34" s="167" t="str">
        <f>IFERROR(INDEX('FY22 QoS'!$BB:$BB,MATCH($B34&amp;$C34&amp;$D34,'FY22 QoS'!BV:BV,0),1),"")</f>
        <v/>
      </c>
      <c r="J34" s="167" t="str">
        <f>IFERROR(INDEX('FY22 QoS'!$BB:$BB,MATCH($B34&amp;$C34&amp;$D34,'FY22 QoS'!BW:BW,0),1),"")</f>
        <v/>
      </c>
      <c r="K34" s="167" t="str">
        <f>IFERROR(INDEX('FY22 QoS'!$BB:$BB,MATCH($B34&amp;$C34&amp;$D34,'FY22 QoS'!BX:BX,0),1),"")</f>
        <v/>
      </c>
      <c r="L34" s="167" t="str">
        <f>IFERROR(INDEX('FY22 QoS'!$BB:$BB,MATCH($B34&amp;$C34&amp;$D34,'FY22 QoS'!BY:BY,0),1),"")</f>
        <v/>
      </c>
      <c r="M34" s="167" t="str">
        <f>IFERROR(INDEX('FY22 QoS'!$BB:$BB,MATCH($B34&amp;$C34&amp;$D34,'FY22 QoS'!BZ:BZ,0),1),"")</f>
        <v/>
      </c>
      <c r="N34" s="167" t="str">
        <f>IFERROR(INDEX('FY22 QoS'!$BB:$BB,MATCH($B34&amp;$C34&amp;$D34,'FY22 QoS'!CA:CA,0),1),"")</f>
        <v/>
      </c>
      <c r="O34" s="167" t="str">
        <f>IFERROR(INDEX('FY22 QoS'!$BB:$BB,MATCH($B34&amp;$C34&amp;$D34,'FY22 QoS'!CB:CB,0),1),"")</f>
        <v/>
      </c>
      <c r="P34" s="167" t="str">
        <f>IFERROR(INDEX('FY22 QoS'!$BB:$BB,MATCH($B34&amp;$C34&amp;$D34,'FY22 QoS'!CC:CC,0),1),"")</f>
        <v/>
      </c>
      <c r="R34" s="178" t="str">
        <f ca="1">IFERROR(INDEX(INDIRECT("'FY22 QoS'!"&amp;R$1&amp;":"&amp;R$1),MATCH($B34&amp;$C34&amp;$D34,'FY22 QoS'!BU:BU,0),1),"")</f>
        <v/>
      </c>
      <c r="S34" s="178" t="str">
        <f ca="1">IFERROR(INDEX(INDIRECT("'FY22 QoS'!"&amp;S$1&amp;":"&amp;S$1),MATCH($B34&amp;$C34&amp;$D34,'FY22 QoS'!BV:BV,0),1),"")</f>
        <v/>
      </c>
      <c r="T34" s="178" t="str">
        <f ca="1">IFERROR(INDEX(INDIRECT("'FY22 QoS'!"&amp;T$1&amp;":"&amp;T$1),MATCH($B34&amp;$C34&amp;$D34,'FY22 QoS'!BW:BW,0),1),"")</f>
        <v/>
      </c>
      <c r="U34" s="178" t="str">
        <f ca="1">IFERROR(INDEX(INDIRECT("'FY22 QoS'!"&amp;U$1&amp;":"&amp;U$1),MATCH($B34&amp;$C34&amp;$D34,'FY22 QoS'!BX:BX,0),1),"")</f>
        <v/>
      </c>
      <c r="V34" s="178" t="str">
        <f ca="1">IFERROR(INDEX(INDIRECT("'FY22 QoS'!"&amp;V$1&amp;":"&amp;V$1),MATCH($B34&amp;$C34&amp;$D34,'FY22 QoS'!BY:BY,0),1),"")</f>
        <v/>
      </c>
      <c r="W34" s="178" t="str">
        <f ca="1">IFERROR(INDEX(INDIRECT("'FY22 QoS'!"&amp;W$1&amp;":"&amp;W$1),MATCH($B34&amp;$C34&amp;$D34,'FY22 QoS'!BZ:BZ,0),1),"")</f>
        <v/>
      </c>
      <c r="X34" s="178" t="str">
        <f ca="1">IFERROR(INDEX(INDIRECT("'FY22 QoS'!"&amp;X$1&amp;":"&amp;X$1),MATCH($B34&amp;$C34&amp;$D34,'FY22 QoS'!CA:CA,0),1),"")</f>
        <v/>
      </c>
      <c r="Y34" s="178" t="str">
        <f ca="1">IFERROR(INDEX(INDIRECT("'FY22 QoS'!"&amp;Y$1&amp;":"&amp;Y$1),MATCH($B34&amp;$C34&amp;$D34,'FY22 QoS'!CB:CB,0),1),"")</f>
        <v/>
      </c>
      <c r="Z34" s="178" t="str">
        <f ca="1">IFERROR(INDEX(INDIRECT("'FY22 QoS'!"&amp;Z$1&amp;":"&amp;Z$1),MATCH($B34&amp;$C34&amp;$D34,'FY22 QoS'!CC:CC,0),1),"")</f>
        <v/>
      </c>
      <c r="AB34" s="178" t="str">
        <f ca="1">IFERROR(INDEX(INDIRECT("'FY22 QoS'!"&amp;AB$1&amp;":"&amp;AB$1),MATCH($B34&amp;$C34&amp;$D34,'FY22 QoS'!BU:BU,0),1),"")</f>
        <v/>
      </c>
      <c r="AC34" s="178" t="str">
        <f ca="1">IFERROR(INDEX(INDIRECT("'FY22 QoS'!"&amp;AC$1&amp;":"&amp;AC$1),MATCH($B34&amp;$C34&amp;$D34,'FY22 QoS'!BV:BV,0),1),"")</f>
        <v/>
      </c>
      <c r="AD34" s="178" t="str">
        <f ca="1">IFERROR(INDEX(INDIRECT("'FY22 QoS'!"&amp;AD$1&amp;":"&amp;AD$1),MATCH($B34&amp;$C34&amp;$D34,'FY22 QoS'!BW:BW,0),1),"")</f>
        <v/>
      </c>
      <c r="AE34" s="178" t="str">
        <f ca="1">IFERROR(INDEX(INDIRECT("'FY22 QoS'!"&amp;AE$1&amp;":"&amp;AE$1),MATCH($B34&amp;$C34&amp;$D34,'FY22 QoS'!BX:BX,0),1),"")</f>
        <v/>
      </c>
      <c r="AF34" s="178" t="str">
        <f ca="1">IFERROR(INDEX(INDIRECT("'FY22 QoS'!"&amp;AF$1&amp;":"&amp;AF$1),MATCH($B34&amp;$C34&amp;$D34,'FY22 QoS'!BY:BY,0),1),"")</f>
        <v/>
      </c>
      <c r="AG34" s="178" t="str">
        <f ca="1">IFERROR(INDEX(INDIRECT("'FY22 QoS'!"&amp;AG$1&amp;":"&amp;AG$1),MATCH($B34&amp;$C34&amp;$D34,'FY22 QoS'!BZ:BZ,0),1),"")</f>
        <v/>
      </c>
      <c r="AH34" s="178" t="str">
        <f ca="1">IFERROR(INDEX(INDIRECT("'FY22 QoS'!"&amp;AH$1&amp;":"&amp;AH$1),MATCH($B34&amp;$C34&amp;$D34,'FY22 QoS'!CA:CA,0),1),"")</f>
        <v/>
      </c>
      <c r="AI34" s="178" t="str">
        <f ca="1">IFERROR(INDEX(INDIRECT("'FY22 QoS'!"&amp;AI$1&amp;":"&amp;AI$1),MATCH($B34&amp;$C34&amp;$D34,'FY22 QoS'!CB:CB,0),1),"")</f>
        <v/>
      </c>
      <c r="AJ34" s="178" t="str">
        <f ca="1">IFERROR(INDEX(INDIRECT("'FY22 QoS'!"&amp;AJ$1&amp;":"&amp;AJ$1),MATCH($B34&amp;$C34&amp;$D34,'FY22 QoS'!CC:CC,0),1),"")</f>
        <v/>
      </c>
      <c r="AL34" s="186" t="str">
        <f ca="1">IFERROR(INDEX(INDIRECT("'FY22 QoS'!"&amp;AL$1&amp;":"&amp;AL$1),MATCH($B34&amp;$C34&amp;$D34,'FY22 QoS'!BU:BU,0),1),"")</f>
        <v/>
      </c>
      <c r="AM34" s="186" t="str">
        <f ca="1">IFERROR(INDEX(INDIRECT("'FY22 QoS'!"&amp;AM$1&amp;":"&amp;AM$1),MATCH($B34&amp;$C34&amp;$D34,'FY22 QoS'!BV:BV,0),1),"")</f>
        <v/>
      </c>
      <c r="AN34" s="186" t="str">
        <f ca="1">IFERROR(INDEX(INDIRECT("'FY22 QoS'!"&amp;AN$1&amp;":"&amp;AN$1),MATCH($B34&amp;$C34&amp;$D34,'FY22 QoS'!BW:BW,0),1),"")</f>
        <v/>
      </c>
      <c r="AO34" s="186" t="str">
        <f ca="1">IFERROR(INDEX(INDIRECT("'FY22 QoS'!"&amp;AO$1&amp;":"&amp;AO$1),MATCH($B34&amp;$C34&amp;$D34,'FY22 QoS'!BX:BX,0),1),"")</f>
        <v/>
      </c>
      <c r="AP34" s="186" t="str">
        <f ca="1">IFERROR(INDEX(INDIRECT("'FY22 QoS'!"&amp;AP$1&amp;":"&amp;AP$1),MATCH($B34&amp;$C34&amp;$D34,'FY22 QoS'!BY:BY,0),1),"")</f>
        <v/>
      </c>
      <c r="AQ34" s="186" t="str">
        <f ca="1">IFERROR(INDEX(INDIRECT("'FY22 QoS'!"&amp;AQ$1&amp;":"&amp;AQ$1),MATCH($B34&amp;$C34&amp;$D34,'FY22 QoS'!BZ:BZ,0),1),"")</f>
        <v/>
      </c>
      <c r="AR34" s="186" t="str">
        <f ca="1">IFERROR(INDEX(INDIRECT("'FY22 QoS'!"&amp;AR$1&amp;":"&amp;AR$1),MATCH($B34&amp;$C34&amp;$D34,'FY22 QoS'!CA:CA,0),1),"")</f>
        <v/>
      </c>
      <c r="AS34" s="186" t="str">
        <f ca="1">IFERROR(INDEX(INDIRECT("'FY22 QoS'!"&amp;AS$1&amp;":"&amp;AS$1),MATCH($B34&amp;$C34&amp;$D34,'FY22 QoS'!CB:CB,0),1),"")</f>
        <v/>
      </c>
      <c r="AT34" s="186" t="str">
        <f ca="1">IFERROR(INDEX(INDIRECT("'FY22 QoS'!"&amp;AT$1&amp;":"&amp;AT$1),MATCH($B34&amp;$C34&amp;$D34,'FY22 QoS'!CC:CC,0),1),"")</f>
        <v/>
      </c>
    </row>
    <row r="35" spans="2:46" s="167" customFormat="1" hidden="1" outlineLevel="1" x14ac:dyDescent="0.25">
      <c r="B35" s="167" t="s">
        <v>278</v>
      </c>
      <c r="C35" s="167">
        <v>14</v>
      </c>
      <c r="D35" s="167" t="str">
        <f t="shared" si="10"/>
        <v>Commercial</v>
      </c>
      <c r="E35" s="167" t="str">
        <f>IFERROR(INDEX('FY22 QoS'!$BB:$BB,MATCH($B35&amp;$C35&amp;$D35,'FY22 QoS'!BR:BR,0),1),"")</f>
        <v/>
      </c>
      <c r="F35" s="167" t="str">
        <f>IFERROR(INDEX('FY22 QoS'!$BB:$BB,MATCH($B35&amp;$C35&amp;$D35,'FY22 QoS'!BS:BS,0),1),"")</f>
        <v/>
      </c>
      <c r="G35" s="167" t="str">
        <f>IFERROR(INDEX('FY22 QoS'!$BB:$BB,MATCH($B35&amp;$C35&amp;$D35,'FY22 QoS'!BT:BT,0),1),"")</f>
        <v/>
      </c>
      <c r="H35" s="167" t="str">
        <f>IFERROR(INDEX('FY22 QoS'!$BB:$BB,MATCH($B35&amp;$C35&amp;$D35,'FY22 QoS'!BU:BU,0),1),"")</f>
        <v/>
      </c>
      <c r="I35" s="167" t="str">
        <f>IFERROR(INDEX('FY22 QoS'!$BB:$BB,MATCH($B35&amp;$C35&amp;$D35,'FY22 QoS'!BV:BV,0),1),"")</f>
        <v/>
      </c>
      <c r="J35" s="167" t="str">
        <f>IFERROR(INDEX('FY22 QoS'!$BB:$BB,MATCH($B35&amp;$C35&amp;$D35,'FY22 QoS'!BW:BW,0),1),"")</f>
        <v/>
      </c>
      <c r="K35" s="167" t="str">
        <f>IFERROR(INDEX('FY22 QoS'!$BB:$BB,MATCH($B35&amp;$C35&amp;$D35,'FY22 QoS'!BX:BX,0),1),"")</f>
        <v/>
      </c>
      <c r="L35" s="167" t="str">
        <f>IFERROR(INDEX('FY22 QoS'!$BB:$BB,MATCH($B35&amp;$C35&amp;$D35,'FY22 QoS'!BY:BY,0),1),"")</f>
        <v/>
      </c>
      <c r="M35" s="167" t="str">
        <f>IFERROR(INDEX('FY22 QoS'!$BB:$BB,MATCH($B35&amp;$C35&amp;$D35,'FY22 QoS'!BZ:BZ,0),1),"")</f>
        <v/>
      </c>
      <c r="N35" s="167" t="str">
        <f>IFERROR(INDEX('FY22 QoS'!$BB:$BB,MATCH($B35&amp;$C35&amp;$D35,'FY22 QoS'!CA:CA,0),1),"")</f>
        <v/>
      </c>
      <c r="O35" s="167" t="str">
        <f>IFERROR(INDEX('FY22 QoS'!$BB:$BB,MATCH($B35&amp;$C35&amp;$D35,'FY22 QoS'!CB:CB,0),1),"")</f>
        <v/>
      </c>
      <c r="P35" s="167" t="str">
        <f>IFERROR(INDEX('FY22 QoS'!$BB:$BB,MATCH($B35&amp;$C35&amp;$D35,'FY22 QoS'!CC:CC,0),1),"")</f>
        <v/>
      </c>
      <c r="R35" s="178" t="str">
        <f ca="1">IFERROR(INDEX(INDIRECT("'FY22 QoS'!"&amp;R$1&amp;":"&amp;R$1),MATCH($B35&amp;$C35&amp;$D35,'FY22 QoS'!BU:BU,0),1),"")</f>
        <v/>
      </c>
      <c r="S35" s="178" t="str">
        <f ca="1">IFERROR(INDEX(INDIRECT("'FY22 QoS'!"&amp;S$1&amp;":"&amp;S$1),MATCH($B35&amp;$C35&amp;$D35,'FY22 QoS'!BV:BV,0),1),"")</f>
        <v/>
      </c>
      <c r="T35" s="178" t="str">
        <f ca="1">IFERROR(INDEX(INDIRECT("'FY22 QoS'!"&amp;T$1&amp;":"&amp;T$1),MATCH($B35&amp;$C35&amp;$D35,'FY22 QoS'!BW:BW,0),1),"")</f>
        <v/>
      </c>
      <c r="U35" s="178" t="str">
        <f ca="1">IFERROR(INDEX(INDIRECT("'FY22 QoS'!"&amp;U$1&amp;":"&amp;U$1),MATCH($B35&amp;$C35&amp;$D35,'FY22 QoS'!BX:BX,0),1),"")</f>
        <v/>
      </c>
      <c r="V35" s="178" t="str">
        <f ca="1">IFERROR(INDEX(INDIRECT("'FY22 QoS'!"&amp;V$1&amp;":"&amp;V$1),MATCH($B35&amp;$C35&amp;$D35,'FY22 QoS'!BY:BY,0),1),"")</f>
        <v/>
      </c>
      <c r="W35" s="178" t="str">
        <f ca="1">IFERROR(INDEX(INDIRECT("'FY22 QoS'!"&amp;W$1&amp;":"&amp;W$1),MATCH($B35&amp;$C35&amp;$D35,'FY22 QoS'!BZ:BZ,0),1),"")</f>
        <v/>
      </c>
      <c r="X35" s="178" t="str">
        <f ca="1">IFERROR(INDEX(INDIRECT("'FY22 QoS'!"&amp;X$1&amp;":"&amp;X$1),MATCH($B35&amp;$C35&amp;$D35,'FY22 QoS'!CA:CA,0),1),"")</f>
        <v/>
      </c>
      <c r="Y35" s="178" t="str">
        <f ca="1">IFERROR(INDEX(INDIRECT("'FY22 QoS'!"&amp;Y$1&amp;":"&amp;Y$1),MATCH($B35&amp;$C35&amp;$D35,'FY22 QoS'!CB:CB,0),1),"")</f>
        <v/>
      </c>
      <c r="Z35" s="178" t="str">
        <f ca="1">IFERROR(INDEX(INDIRECT("'FY22 QoS'!"&amp;Z$1&amp;":"&amp;Z$1),MATCH($B35&amp;$C35&amp;$D35,'FY22 QoS'!CC:CC,0),1),"")</f>
        <v/>
      </c>
      <c r="AB35" s="178" t="str">
        <f ca="1">IFERROR(INDEX(INDIRECT("'FY22 QoS'!"&amp;AB$1&amp;":"&amp;AB$1),MATCH($B35&amp;$C35&amp;$D35,'FY22 QoS'!BU:BU,0),1),"")</f>
        <v/>
      </c>
      <c r="AC35" s="178" t="str">
        <f ca="1">IFERROR(INDEX(INDIRECT("'FY22 QoS'!"&amp;AC$1&amp;":"&amp;AC$1),MATCH($B35&amp;$C35&amp;$D35,'FY22 QoS'!BV:BV,0),1),"")</f>
        <v/>
      </c>
      <c r="AD35" s="178" t="str">
        <f ca="1">IFERROR(INDEX(INDIRECT("'FY22 QoS'!"&amp;AD$1&amp;":"&amp;AD$1),MATCH($B35&amp;$C35&amp;$D35,'FY22 QoS'!BW:BW,0),1),"")</f>
        <v/>
      </c>
      <c r="AE35" s="178" t="str">
        <f ca="1">IFERROR(INDEX(INDIRECT("'FY22 QoS'!"&amp;AE$1&amp;":"&amp;AE$1),MATCH($B35&amp;$C35&amp;$D35,'FY22 QoS'!BX:BX,0),1),"")</f>
        <v/>
      </c>
      <c r="AF35" s="178" t="str">
        <f ca="1">IFERROR(INDEX(INDIRECT("'FY22 QoS'!"&amp;AF$1&amp;":"&amp;AF$1),MATCH($B35&amp;$C35&amp;$D35,'FY22 QoS'!BY:BY,0),1),"")</f>
        <v/>
      </c>
      <c r="AG35" s="178" t="str">
        <f ca="1">IFERROR(INDEX(INDIRECT("'FY22 QoS'!"&amp;AG$1&amp;":"&amp;AG$1),MATCH($B35&amp;$C35&amp;$D35,'FY22 QoS'!BZ:BZ,0),1),"")</f>
        <v/>
      </c>
      <c r="AH35" s="178" t="str">
        <f ca="1">IFERROR(INDEX(INDIRECT("'FY22 QoS'!"&amp;AH$1&amp;":"&amp;AH$1),MATCH($B35&amp;$C35&amp;$D35,'FY22 QoS'!CA:CA,0),1),"")</f>
        <v/>
      </c>
      <c r="AI35" s="178" t="str">
        <f ca="1">IFERROR(INDEX(INDIRECT("'FY22 QoS'!"&amp;AI$1&amp;":"&amp;AI$1),MATCH($B35&amp;$C35&amp;$D35,'FY22 QoS'!CB:CB,0),1),"")</f>
        <v/>
      </c>
      <c r="AJ35" s="178" t="str">
        <f ca="1">IFERROR(INDEX(INDIRECT("'FY22 QoS'!"&amp;AJ$1&amp;":"&amp;AJ$1),MATCH($B35&amp;$C35&amp;$D35,'FY22 QoS'!CC:CC,0),1),"")</f>
        <v/>
      </c>
      <c r="AL35" s="186" t="str">
        <f ca="1">IFERROR(INDEX(INDIRECT("'FY22 QoS'!"&amp;AL$1&amp;":"&amp;AL$1),MATCH($B35&amp;$C35&amp;$D35,'FY22 QoS'!BU:BU,0),1),"")</f>
        <v/>
      </c>
      <c r="AM35" s="186" t="str">
        <f ca="1">IFERROR(INDEX(INDIRECT("'FY22 QoS'!"&amp;AM$1&amp;":"&amp;AM$1),MATCH($B35&amp;$C35&amp;$D35,'FY22 QoS'!BV:BV,0),1),"")</f>
        <v/>
      </c>
      <c r="AN35" s="186" t="str">
        <f ca="1">IFERROR(INDEX(INDIRECT("'FY22 QoS'!"&amp;AN$1&amp;":"&amp;AN$1),MATCH($B35&amp;$C35&amp;$D35,'FY22 QoS'!BW:BW,0),1),"")</f>
        <v/>
      </c>
      <c r="AO35" s="186" t="str">
        <f ca="1">IFERROR(INDEX(INDIRECT("'FY22 QoS'!"&amp;AO$1&amp;":"&amp;AO$1),MATCH($B35&amp;$C35&amp;$D35,'FY22 QoS'!BX:BX,0),1),"")</f>
        <v/>
      </c>
      <c r="AP35" s="186" t="str">
        <f ca="1">IFERROR(INDEX(INDIRECT("'FY22 QoS'!"&amp;AP$1&amp;":"&amp;AP$1),MATCH($B35&amp;$C35&amp;$D35,'FY22 QoS'!BY:BY,0),1),"")</f>
        <v/>
      </c>
      <c r="AQ35" s="186" t="str">
        <f ca="1">IFERROR(INDEX(INDIRECT("'FY22 QoS'!"&amp;AQ$1&amp;":"&amp;AQ$1),MATCH($B35&amp;$C35&amp;$D35,'FY22 QoS'!BZ:BZ,0),1),"")</f>
        <v/>
      </c>
      <c r="AR35" s="186" t="str">
        <f ca="1">IFERROR(INDEX(INDIRECT("'FY22 QoS'!"&amp;AR$1&amp;":"&amp;AR$1),MATCH($B35&amp;$C35&amp;$D35,'FY22 QoS'!CA:CA,0),1),"")</f>
        <v/>
      </c>
      <c r="AS35" s="186" t="str">
        <f ca="1">IFERROR(INDEX(INDIRECT("'FY22 QoS'!"&amp;AS$1&amp;":"&amp;AS$1),MATCH($B35&amp;$C35&amp;$D35,'FY22 QoS'!CB:CB,0),1),"")</f>
        <v/>
      </c>
      <c r="AT35" s="186" t="str">
        <f ca="1">IFERROR(INDEX(INDIRECT("'FY22 QoS'!"&amp;AT$1&amp;":"&amp;AT$1),MATCH($B35&amp;$C35&amp;$D35,'FY22 QoS'!CC:CC,0),1),"")</f>
        <v/>
      </c>
    </row>
    <row r="36" spans="2:46" s="167" customFormat="1" collapsed="1" x14ac:dyDescent="0.25">
      <c r="B36" s="182"/>
      <c r="C36" s="182"/>
      <c r="D36" s="182"/>
      <c r="E36" s="182"/>
      <c r="F36" s="182"/>
      <c r="G36" s="182"/>
      <c r="H36" s="182"/>
      <c r="I36" s="182"/>
      <c r="J36" s="182"/>
      <c r="K36" s="182"/>
      <c r="L36" s="182"/>
      <c r="M36" s="182"/>
      <c r="N36" s="182"/>
      <c r="O36" s="182"/>
      <c r="P36" s="182"/>
      <c r="R36" s="183"/>
      <c r="S36" s="183"/>
      <c r="T36" s="183"/>
      <c r="U36" s="183"/>
      <c r="V36" s="183"/>
      <c r="W36" s="183"/>
      <c r="X36" s="183"/>
      <c r="Y36" s="183"/>
      <c r="Z36" s="183"/>
      <c r="AB36" s="183"/>
      <c r="AC36" s="183"/>
      <c r="AD36" s="183"/>
      <c r="AE36" s="183"/>
      <c r="AF36" s="183"/>
      <c r="AG36" s="183"/>
      <c r="AH36" s="183"/>
      <c r="AI36" s="183"/>
      <c r="AJ36" s="183"/>
      <c r="AL36" s="187"/>
      <c r="AM36" s="187"/>
      <c r="AN36" s="187"/>
      <c r="AO36" s="187"/>
      <c r="AP36" s="187"/>
      <c r="AQ36" s="187"/>
      <c r="AR36" s="187"/>
      <c r="AS36" s="187"/>
      <c r="AT36" s="187"/>
    </row>
    <row r="37" spans="2:46" s="167" customFormat="1" x14ac:dyDescent="0.25">
      <c r="B37" s="167" t="s">
        <v>32</v>
      </c>
      <c r="C37" s="167">
        <v>1</v>
      </c>
      <c r="D37" s="167" t="str">
        <f>$B$3</f>
        <v>Commercial</v>
      </c>
      <c r="E37" s="167" t="str">
        <f>IFERROR(INDEX('FY22 QoS'!$BB:$BB,MATCH($B37&amp;$C37&amp;$D37,'FY22 QoS'!BR:BR,0),1),"")</f>
        <v>Alex Krumm</v>
      </c>
      <c r="F37" s="167" t="str">
        <f>IFERROR(INDEX('FY22 QoS'!$BB:$BB,MATCH($B37&amp;$C37&amp;$D37,'FY22 QoS'!BS:BS,0),1),"")</f>
        <v>Alex Krumm</v>
      </c>
      <c r="G37" s="167" t="str">
        <f>IFERROR(INDEX('FY22 QoS'!$BB:$BB,MATCH($B37&amp;$C37&amp;$D37,'FY22 QoS'!BT:BT,0),1),"")</f>
        <v>Alex Krumm</v>
      </c>
      <c r="H37" s="167" t="str">
        <f>IFERROR(INDEX('FY22 QoS'!$BB:$BB,MATCH($B37&amp;$C37&amp;$D37,'FY22 QoS'!BU:BU,0),1),"")</f>
        <v>Ashley O'Bannon</v>
      </c>
      <c r="I37" s="167" t="str">
        <f>IFERROR(INDEX('FY22 QoS'!$BB:$BB,MATCH($B37&amp;$C37&amp;$D37,'FY22 QoS'!BV:BV,0),1),"")</f>
        <v>Ashley O'Bannon</v>
      </c>
      <c r="J37" s="167" t="str">
        <f>IFERROR(INDEX('FY22 QoS'!$BB:$BB,MATCH($B37&amp;$C37&amp;$D37,'FY22 QoS'!BW:BW,0),1),"")</f>
        <v>Ashley O'Bannon</v>
      </c>
      <c r="K37" s="167" t="str">
        <f>IFERROR(INDEX('FY22 QoS'!$BB:$BB,MATCH($B37&amp;$C37&amp;$D37,'FY22 QoS'!BX:BX,0),1),"")</f>
        <v>Ashley O'Bannon</v>
      </c>
      <c r="L37" s="167" t="str">
        <f>IFERROR(INDEX('FY22 QoS'!$BB:$BB,MATCH($B37&amp;$C37&amp;$D37,'FY22 QoS'!BY:BY,0),1),"")</f>
        <v>Ashley O'Bannon</v>
      </c>
      <c r="M37" s="167" t="str">
        <f>IFERROR(INDEX('FY22 QoS'!$BB:$BB,MATCH($B37&amp;$C37&amp;$D37,'FY22 QoS'!BZ:BZ,0),1),"")</f>
        <v>Ashley O'Bannon</v>
      </c>
      <c r="N37" s="167" t="str">
        <f>IFERROR(INDEX('FY22 QoS'!$BB:$BB,MATCH($B37&amp;$C37&amp;$D37,'FY22 QoS'!CA:CA,0),1),"")</f>
        <v>Ashley O'Bannon</v>
      </c>
      <c r="O37" s="167" t="str">
        <f>IFERROR(INDEX('FY22 QoS'!$BB:$BB,MATCH($B37&amp;$C37&amp;$D37,'FY22 QoS'!CB:CB,0),1),"")</f>
        <v>Ashley O'Bannon</v>
      </c>
      <c r="P37" s="167" t="str">
        <f>IFERROR(INDEX('FY22 QoS'!$BB:$BB,MATCH($B37&amp;$C37&amp;$D37,'FY22 QoS'!CC:CC,0),1),"")</f>
        <v>Ashley O'Bannon</v>
      </c>
      <c r="R37" s="178">
        <f ca="1">IFERROR(INDEX(INDIRECT("'FY22 QoS'!"&amp;R$1&amp;":"&amp;R$1),MATCH($B37&amp;$C37&amp;$D37,'FY22 QoS'!BU:BU,0),1),"")</f>
        <v>1</v>
      </c>
      <c r="S37" s="178">
        <f ca="1">IFERROR(INDEX(INDIRECT("'FY22 QoS'!"&amp;S$1&amp;":"&amp;S$1),MATCH($B37&amp;$C37&amp;$D37,'FY22 QoS'!BV:BV,0),1),"")</f>
        <v>1</v>
      </c>
      <c r="T37" s="178">
        <f ca="1">IFERROR(INDEX(INDIRECT("'FY22 QoS'!"&amp;T$1&amp;":"&amp;T$1),MATCH($B37&amp;$C37&amp;$D37,'FY22 QoS'!BW:BW,0),1),"")</f>
        <v>1</v>
      </c>
      <c r="U37" s="178">
        <f ca="1">IFERROR(INDEX(INDIRECT("'FY22 QoS'!"&amp;U$1&amp;":"&amp;U$1),MATCH($B37&amp;$C37&amp;$D37,'FY22 QoS'!BX:BX,0),1),"")</f>
        <v>1</v>
      </c>
      <c r="V37" s="178">
        <f ca="1">IFERROR(INDEX(INDIRECT("'FY22 QoS'!"&amp;V$1&amp;":"&amp;V$1),MATCH($B37&amp;$C37&amp;$D37,'FY22 QoS'!BY:BY,0),1),"")</f>
        <v>1</v>
      </c>
      <c r="W37" s="178">
        <f ca="1">IFERROR(INDEX(INDIRECT("'FY22 QoS'!"&amp;W$1&amp;":"&amp;W$1),MATCH($B37&amp;$C37&amp;$D37,'FY22 QoS'!BZ:BZ,0),1),"")</f>
        <v>1</v>
      </c>
      <c r="X37" s="178">
        <f ca="1">IFERROR(INDEX(INDIRECT("'FY22 QoS'!"&amp;X$1&amp;":"&amp;X$1),MATCH($B37&amp;$C37&amp;$D37,'FY22 QoS'!CA:CA,0),1),"")</f>
        <v>1</v>
      </c>
      <c r="Y37" s="178">
        <f ca="1">IFERROR(INDEX(INDIRECT("'FY22 QoS'!"&amp;Y$1&amp;":"&amp;Y$1),MATCH($B37&amp;$C37&amp;$D37,'FY22 QoS'!CB:CB,0),1),"")</f>
        <v>1</v>
      </c>
      <c r="Z37" s="178">
        <f ca="1">IFERROR(INDEX(INDIRECT("'FY22 QoS'!"&amp;Z$1&amp;":"&amp;Z$1),MATCH($B37&amp;$C37&amp;$D37,'FY22 QoS'!CC:CC,0),1),"")</f>
        <v>1</v>
      </c>
      <c r="AB37" s="178">
        <f ca="1">IFERROR(INDEX(INDIRECT("'FY22 QoS'!"&amp;AB$1&amp;":"&amp;AB$1),MATCH($B37&amp;$C37&amp;$D37,'FY22 QoS'!BU:BU,0),1),"")</f>
        <v>0.5</v>
      </c>
      <c r="AC37" s="178">
        <f ca="1">IFERROR(INDEX(INDIRECT("'FY22 QoS'!"&amp;AC$1&amp;":"&amp;AC$1),MATCH($B37&amp;$C37&amp;$D37,'FY22 QoS'!BV:BV,0),1),"")</f>
        <v>0.65</v>
      </c>
      <c r="AD37" s="178">
        <f ca="1">IFERROR(INDEX(INDIRECT("'FY22 QoS'!"&amp;AD$1&amp;":"&amp;AD$1),MATCH($B37&amp;$C37&amp;$D37,'FY22 QoS'!BW:BW,0),1),"")</f>
        <v>0.85</v>
      </c>
      <c r="AE37" s="178">
        <f ca="1">IFERROR(INDEX(INDIRECT("'FY22 QoS'!"&amp;AE$1&amp;":"&amp;AE$1),MATCH($B37&amp;$C37&amp;$D37,'FY22 QoS'!BX:BX,0),1),"")</f>
        <v>1</v>
      </c>
      <c r="AF37" s="178">
        <f ca="1">IFERROR(INDEX(INDIRECT("'FY22 QoS'!"&amp;AF$1&amp;":"&amp;AF$1),MATCH($B37&amp;$C37&amp;$D37,'FY22 QoS'!BY:BY,0),1),"")</f>
        <v>1</v>
      </c>
      <c r="AG37" s="178">
        <f ca="1">IFERROR(INDEX(INDIRECT("'FY22 QoS'!"&amp;AG$1&amp;":"&amp;AG$1),MATCH($B37&amp;$C37&amp;$D37,'FY22 QoS'!BZ:BZ,0),1),"")</f>
        <v>1</v>
      </c>
      <c r="AH37" s="178">
        <f ca="1">IFERROR(INDEX(INDIRECT("'FY22 QoS'!"&amp;AH$1&amp;":"&amp;AH$1),MATCH($B37&amp;$C37&amp;$D37,'FY22 QoS'!CA:CA,0),1),"")</f>
        <v>1</v>
      </c>
      <c r="AI37" s="178">
        <f ca="1">IFERROR(INDEX(INDIRECT("'FY22 QoS'!"&amp;AI$1&amp;":"&amp;AI$1),MATCH($B37&amp;$C37&amp;$D37,'FY22 QoS'!CB:CB,0),1),"")</f>
        <v>1</v>
      </c>
      <c r="AJ37" s="178">
        <f ca="1">IFERROR(INDEX(INDIRECT("'FY22 QoS'!"&amp;AJ$1&amp;":"&amp;AJ$1),MATCH($B37&amp;$C37&amp;$D37,'FY22 QoS'!CC:CC,0),1),"")</f>
        <v>1</v>
      </c>
      <c r="AL37" s="186">
        <f ca="1">IFERROR(INDEX(INDIRECT("'FY22 QoS'!"&amp;AL$1&amp;":"&amp;AL$1),MATCH($B37&amp;$C37&amp;$D37,'FY22 QoS'!BU:BU,0),1),"")</f>
        <v>37500</v>
      </c>
      <c r="AM37" s="186">
        <f ca="1">IFERROR(INDEX(INDIRECT("'FY22 QoS'!"&amp;AM$1&amp;":"&amp;AM$1),MATCH($B37&amp;$C37&amp;$D37,'FY22 QoS'!BV:BV,0),1),"")</f>
        <v>48750</v>
      </c>
      <c r="AN37" s="186">
        <f ca="1">IFERROR(INDEX(INDIRECT("'FY22 QoS'!"&amp;AN$1&amp;":"&amp;AN$1),MATCH($B37&amp;$C37&amp;$D37,'FY22 QoS'!BW:BW,0),1),"")</f>
        <v>63750</v>
      </c>
      <c r="AO37" s="186">
        <f ca="1">IFERROR(INDEX(INDIRECT("'FY22 QoS'!"&amp;AO$1&amp;":"&amp;AO$1),MATCH($B37&amp;$C37&amp;$D37,'FY22 QoS'!BX:BX,0),1),"")</f>
        <v>79166.666666666672</v>
      </c>
      <c r="AP37" s="186">
        <f ca="1">IFERROR(INDEX(INDIRECT("'FY22 QoS'!"&amp;AP$1&amp;":"&amp;AP$1),MATCH($B37&amp;$C37&amp;$D37,'FY22 QoS'!BY:BY,0),1),"")</f>
        <v>79166.666666666672</v>
      </c>
      <c r="AQ37" s="186">
        <f ca="1">IFERROR(INDEX(INDIRECT("'FY22 QoS'!"&amp;AQ$1&amp;":"&amp;AQ$1),MATCH($B37&amp;$C37&amp;$D37,'FY22 QoS'!BZ:BZ,0),1),"")</f>
        <v>79166.666666666672</v>
      </c>
      <c r="AR37" s="186">
        <f ca="1">IFERROR(INDEX(INDIRECT("'FY22 QoS'!"&amp;AR$1&amp;":"&amp;AR$1),MATCH($B37&amp;$C37&amp;$D37,'FY22 QoS'!CA:CA,0),1),"")</f>
        <v>79166.666666666672</v>
      </c>
      <c r="AS37" s="186">
        <f ca="1">IFERROR(INDEX(INDIRECT("'FY22 QoS'!"&amp;AS$1&amp;":"&amp;AS$1),MATCH($B37&amp;$C37&amp;$D37,'FY22 QoS'!CB:CB,0),1),"")</f>
        <v>79166.666666666672</v>
      </c>
      <c r="AT37" s="186">
        <f ca="1">IFERROR(INDEX(INDIRECT("'FY22 QoS'!"&amp;AT$1&amp;":"&amp;AT$1),MATCH($B37&amp;$C37&amp;$D37,'FY22 QoS'!CC:CC,0),1),"")</f>
        <v>79166.666666666672</v>
      </c>
    </row>
    <row r="38" spans="2:46" s="167" customFormat="1" x14ac:dyDescent="0.25">
      <c r="B38" s="167" t="s">
        <v>32</v>
      </c>
      <c r="C38" s="167">
        <v>2</v>
      </c>
      <c r="D38" s="167" t="str">
        <f t="shared" ref="D38:D50" si="11">$B$3</f>
        <v>Commercial</v>
      </c>
      <c r="E38" s="167" t="str">
        <f>IFERROR(INDEX('FY22 QoS'!$BB:$BB,MATCH($B38&amp;$C38&amp;$D38,'FY22 QoS'!BR:BR,0),1),"")</f>
        <v>Ian Grady</v>
      </c>
      <c r="F38" s="167" t="str">
        <f>IFERROR(INDEX('FY22 QoS'!$BB:$BB,MATCH($B38&amp;$C38&amp;$D38,'FY22 QoS'!BS:BS,0),1),"")</f>
        <v>Ian Grady</v>
      </c>
      <c r="G38" s="167" t="str">
        <f>IFERROR(INDEX('FY22 QoS'!$BB:$BB,MATCH($B38&amp;$C38&amp;$D38,'FY22 QoS'!BT:BT,0),1),"")</f>
        <v>Ian Grady</v>
      </c>
      <c r="H38" s="181" t="str">
        <f>IFERROR(INDEX('FY22 QoS'!$BB:$BB,MATCH($B38&amp;$C38&amp;$D38,'FY22 QoS'!BU:BU,0),1),"")</f>
        <v>Cassie Sweet</v>
      </c>
      <c r="I38" s="181" t="str">
        <f>IFERROR(INDEX('FY22 QoS'!$BB:$BB,MATCH($B38&amp;$C38&amp;$D38,'FY22 QoS'!BV:BV,0),1),"")</f>
        <v>Future Hire</v>
      </c>
      <c r="J38" s="181" t="str">
        <f>IFERROR(INDEX('FY22 QoS'!$BB:$BB,MATCH($B38&amp;$C38&amp;$D38,'FY22 QoS'!BW:BW,0),1),"")</f>
        <v>Future Hire</v>
      </c>
      <c r="K38" s="181" t="str">
        <f>IFERROR(INDEX('FY22 QoS'!$BB:$BB,MATCH($B38&amp;$C38&amp;$D38,'FY22 QoS'!BX:BX,0),1),"")</f>
        <v>Future Hire</v>
      </c>
      <c r="L38" s="181" t="str">
        <f>IFERROR(INDEX('FY22 QoS'!$BB:$BB,MATCH($B38&amp;$C38&amp;$D38,'FY22 QoS'!BY:BY,0),1),"")</f>
        <v>Future Hire</v>
      </c>
      <c r="M38" s="181" t="str">
        <f>IFERROR(INDEX('FY22 QoS'!$BB:$BB,MATCH($B38&amp;$C38&amp;$D38,'FY22 QoS'!BZ:BZ,0),1),"")</f>
        <v>Future Hire</v>
      </c>
      <c r="N38" s="181" t="str">
        <f>IFERROR(INDEX('FY22 QoS'!$BB:$BB,MATCH($B38&amp;$C38&amp;$D38,'FY22 QoS'!CA:CA,0),1),"")</f>
        <v>Future Hire</v>
      </c>
      <c r="O38" s="181" t="str">
        <f>IFERROR(INDEX('FY22 QoS'!$BB:$BB,MATCH($B38&amp;$C38&amp;$D38,'FY22 QoS'!CB:CB,0),1),"")</f>
        <v>Future Hire</v>
      </c>
      <c r="P38" s="181" t="str">
        <f>IFERROR(INDEX('FY22 QoS'!$BB:$BB,MATCH($B38&amp;$C38&amp;$D38,'FY22 QoS'!CC:CC,0),1),"")</f>
        <v>Future Hire</v>
      </c>
      <c r="R38" s="178">
        <f ca="1">IFERROR(INDEX(INDIRECT("'FY22 QoS'!"&amp;R$1&amp;":"&amp;R$1),MATCH($B38&amp;$C38&amp;$D38,'FY22 QoS'!BU:BU,0),1),"")</f>
        <v>1</v>
      </c>
      <c r="S38" s="178">
        <f ca="1">IFERROR(INDEX(INDIRECT("'FY22 QoS'!"&amp;S$1&amp;":"&amp;S$1),MATCH($B38&amp;$C38&amp;$D38,'FY22 QoS'!BV:BV,0),1),"")</f>
        <v>1</v>
      </c>
      <c r="T38" s="178">
        <f ca="1">IFERROR(INDEX(INDIRECT("'FY22 QoS'!"&amp;T$1&amp;":"&amp;T$1),MATCH($B38&amp;$C38&amp;$D38,'FY22 QoS'!BW:BW,0),1),"")</f>
        <v>1</v>
      </c>
      <c r="U38" s="178">
        <f ca="1">IFERROR(INDEX(INDIRECT("'FY22 QoS'!"&amp;U$1&amp;":"&amp;U$1),MATCH($B38&amp;$C38&amp;$D38,'FY22 QoS'!BX:BX,0),1),"")</f>
        <v>1</v>
      </c>
      <c r="V38" s="178">
        <f ca="1">IFERROR(INDEX(INDIRECT("'FY22 QoS'!"&amp;V$1&amp;":"&amp;V$1),MATCH($B38&amp;$C38&amp;$D38,'FY22 QoS'!BY:BY,0),1),"")</f>
        <v>1</v>
      </c>
      <c r="W38" s="178">
        <f ca="1">IFERROR(INDEX(INDIRECT("'FY22 QoS'!"&amp;W$1&amp;":"&amp;W$1),MATCH($B38&amp;$C38&amp;$D38,'FY22 QoS'!BZ:BZ,0),1),"")</f>
        <v>1</v>
      </c>
      <c r="X38" s="178">
        <f ca="1">IFERROR(INDEX(INDIRECT("'FY22 QoS'!"&amp;X$1&amp;":"&amp;X$1),MATCH($B38&amp;$C38&amp;$D38,'FY22 QoS'!CA:CA,0),1),"")</f>
        <v>1</v>
      </c>
      <c r="Y38" s="178">
        <f ca="1">IFERROR(INDEX(INDIRECT("'FY22 QoS'!"&amp;Y$1&amp;":"&amp;Y$1),MATCH($B38&amp;$C38&amp;$D38,'FY22 QoS'!CB:CB,0),1),"")</f>
        <v>1</v>
      </c>
      <c r="Z38" s="178">
        <f ca="1">IFERROR(INDEX(INDIRECT("'FY22 QoS'!"&amp;Z$1&amp;":"&amp;Z$1),MATCH($B38&amp;$C38&amp;$D38,'FY22 QoS'!CC:CC,0),1),"")</f>
        <v>1</v>
      </c>
      <c r="AB38" s="178">
        <f ca="1">IFERROR(INDEX(INDIRECT("'FY22 QoS'!"&amp;AB$1&amp;":"&amp;AB$1),MATCH($B38&amp;$C38&amp;$D38,'FY22 QoS'!BU:BU,0),1),"")</f>
        <v>1</v>
      </c>
      <c r="AC38" s="178">
        <f ca="1">IFERROR(INDEX(INDIRECT("'FY22 QoS'!"&amp;AC$1&amp;":"&amp;AC$1),MATCH($B38&amp;$C38&amp;$D38,'FY22 QoS'!BV:BV,0),1),"")</f>
        <v>0</v>
      </c>
      <c r="AD38" s="178">
        <f ca="1">IFERROR(INDEX(INDIRECT("'FY22 QoS'!"&amp;AD$1&amp;":"&amp;AD$1),MATCH($B38&amp;$C38&amp;$D38,'FY22 QoS'!BW:BW,0),1),"")</f>
        <v>0</v>
      </c>
      <c r="AE38" s="178">
        <f ca="1">IFERROR(INDEX(INDIRECT("'FY22 QoS'!"&amp;AE$1&amp;":"&amp;AE$1),MATCH($B38&amp;$C38&amp;$D38,'FY22 QoS'!BX:BX,0),1),"")</f>
        <v>0.25</v>
      </c>
      <c r="AF38" s="178">
        <f ca="1">IFERROR(INDEX(INDIRECT("'FY22 QoS'!"&amp;AF$1&amp;":"&amp;AF$1),MATCH($B38&amp;$C38&amp;$D38,'FY22 QoS'!BY:BY,0),1),"")</f>
        <v>0.5</v>
      </c>
      <c r="AG38" s="178">
        <f ca="1">IFERROR(INDEX(INDIRECT("'FY22 QoS'!"&amp;AG$1&amp;":"&amp;AG$1),MATCH($B38&amp;$C38&amp;$D38,'FY22 QoS'!BZ:BZ,0),1),"")</f>
        <v>0.65</v>
      </c>
      <c r="AH38" s="178">
        <f ca="1">IFERROR(INDEX(INDIRECT("'FY22 QoS'!"&amp;AH$1&amp;":"&amp;AH$1),MATCH($B38&amp;$C38&amp;$D38,'FY22 QoS'!CA:CA,0),1),"")</f>
        <v>0.85</v>
      </c>
      <c r="AI38" s="178">
        <f ca="1">IFERROR(INDEX(INDIRECT("'FY22 QoS'!"&amp;AI$1&amp;":"&amp;AI$1),MATCH($B38&amp;$C38&amp;$D38,'FY22 QoS'!CB:CB,0),1),"")</f>
        <v>1</v>
      </c>
      <c r="AJ38" s="178">
        <f ca="1">IFERROR(INDEX(INDIRECT("'FY22 QoS'!"&amp;AJ$1&amp;":"&amp;AJ$1),MATCH($B38&amp;$C38&amp;$D38,'FY22 QoS'!CC:CC,0),1),"")</f>
        <v>1</v>
      </c>
      <c r="AL38" s="186">
        <f ca="1">IFERROR(INDEX(INDIRECT("'FY22 QoS'!"&amp;AL$1&amp;":"&amp;AL$1),MATCH($B38&amp;$C38&amp;$D38,'FY22 QoS'!BU:BU,0),1),"")</f>
        <v>75000</v>
      </c>
      <c r="AM38" s="186">
        <f ca="1">IFERROR(INDEX(INDIRECT("'FY22 QoS'!"&amp;AM$1&amp;":"&amp;AM$1),MATCH($B38&amp;$C38&amp;$D38,'FY22 QoS'!BV:BV,0),1),"")</f>
        <v>0</v>
      </c>
      <c r="AN38" s="186">
        <f ca="1">IFERROR(INDEX(INDIRECT("'FY22 QoS'!"&amp;AN$1&amp;":"&amp;AN$1),MATCH($B38&amp;$C38&amp;$D38,'FY22 QoS'!BW:BW,0),1),"")</f>
        <v>0</v>
      </c>
      <c r="AO38" s="186">
        <f ca="1">IFERROR(INDEX(INDIRECT("'FY22 QoS'!"&amp;AO$1&amp;":"&amp;AO$1),MATCH($B38&amp;$C38&amp;$D38,'FY22 QoS'!BX:BX,0),1),"")</f>
        <v>19791.666666666668</v>
      </c>
      <c r="AP38" s="186">
        <f ca="1">IFERROR(INDEX(INDIRECT("'FY22 QoS'!"&amp;AP$1&amp;":"&amp;AP$1),MATCH($B38&amp;$C38&amp;$D38,'FY22 QoS'!BY:BY,0),1),"")</f>
        <v>39583.333333333336</v>
      </c>
      <c r="AQ38" s="186">
        <f ca="1">IFERROR(INDEX(INDIRECT("'FY22 QoS'!"&amp;AQ$1&amp;":"&amp;AQ$1),MATCH($B38&amp;$C38&amp;$D38,'FY22 QoS'!BZ:BZ,0),1),"")</f>
        <v>51458.333333333336</v>
      </c>
      <c r="AR38" s="186">
        <f ca="1">IFERROR(INDEX(INDIRECT("'FY22 QoS'!"&amp;AR$1&amp;":"&amp;AR$1),MATCH($B38&amp;$C38&amp;$D38,'FY22 QoS'!CA:CA,0),1),"")</f>
        <v>67291.666666666672</v>
      </c>
      <c r="AS38" s="186">
        <f ca="1">IFERROR(INDEX(INDIRECT("'FY22 QoS'!"&amp;AS$1&amp;":"&amp;AS$1),MATCH($B38&amp;$C38&amp;$D38,'FY22 QoS'!CB:CB,0),1),"")</f>
        <v>79166.666666666672</v>
      </c>
      <c r="AT38" s="186">
        <f ca="1">IFERROR(INDEX(INDIRECT("'FY22 QoS'!"&amp;AT$1&amp;":"&amp;AT$1),MATCH($B38&amp;$C38&amp;$D38,'FY22 QoS'!CC:CC,0),1),"")</f>
        <v>79166.666666666672</v>
      </c>
    </row>
    <row r="39" spans="2:46" s="167" customFormat="1" x14ac:dyDescent="0.25">
      <c r="B39" s="167" t="s">
        <v>32</v>
      </c>
      <c r="C39" s="167">
        <v>3</v>
      </c>
      <c r="D39" s="167" t="str">
        <f t="shared" si="11"/>
        <v>Commercial</v>
      </c>
      <c r="E39" s="167" t="str">
        <f>IFERROR(INDEX('FY22 QoS'!$BB:$BB,MATCH($B39&amp;$C39&amp;$D39,'FY22 QoS'!BR:BR,0),1),"")</f>
        <v>Martin Murphy</v>
      </c>
      <c r="F39" s="167" t="str">
        <f>IFERROR(INDEX('FY22 QoS'!$BB:$BB,MATCH($B39&amp;$C39&amp;$D39,'FY22 QoS'!BS:BS,0),1),"")</f>
        <v>Martin Murphy</v>
      </c>
      <c r="G39" s="167" t="str">
        <f>IFERROR(INDEX('FY22 QoS'!$BB:$BB,MATCH($B39&amp;$C39&amp;$D39,'FY22 QoS'!BT:BT,0),1),"")</f>
        <v>Martin Murphy</v>
      </c>
      <c r="H39" s="181" t="str">
        <f>IFERROR(INDEX('FY22 QoS'!$BB:$BB,MATCH($B39&amp;$C39&amp;$D39,'FY22 QoS'!BU:BU,0),1),"")</f>
        <v>Aaron Shiansky</v>
      </c>
      <c r="I39" s="181" t="str">
        <f>IFERROR(INDEX('FY22 QoS'!$BB:$BB,MATCH($B39&amp;$C39&amp;$D39,'FY22 QoS'!BV:BV,0),1),"")</f>
        <v>Cassie Sweet</v>
      </c>
      <c r="J39" s="181" t="str">
        <f>IFERROR(INDEX('FY22 QoS'!$BB:$BB,MATCH($B39&amp;$C39&amp;$D39,'FY22 QoS'!BW:BW,0),1),"")</f>
        <v>Cassie Sweet</v>
      </c>
      <c r="K39" s="181" t="str">
        <f>IFERROR(INDEX('FY22 QoS'!$BB:$BB,MATCH($B39&amp;$C39&amp;$D39,'FY22 QoS'!BX:BX,0),1),"")</f>
        <v>Cassie Sweet</v>
      </c>
      <c r="L39" s="181" t="str">
        <f>IFERROR(INDEX('FY22 QoS'!$BB:$BB,MATCH($B39&amp;$C39&amp;$D39,'FY22 QoS'!BY:BY,0),1),"")</f>
        <v>Cassie Sweet</v>
      </c>
      <c r="M39" s="181" t="str">
        <f>IFERROR(INDEX('FY22 QoS'!$BB:$BB,MATCH($B39&amp;$C39&amp;$D39,'FY22 QoS'!BZ:BZ,0),1),"")</f>
        <v>Cassie Sweet</v>
      </c>
      <c r="N39" s="181" t="str">
        <f>IFERROR(INDEX('FY22 QoS'!$BB:$BB,MATCH($B39&amp;$C39&amp;$D39,'FY22 QoS'!CA:CA,0),1),"")</f>
        <v>Cassie Sweet</v>
      </c>
      <c r="O39" s="181" t="str">
        <f>IFERROR(INDEX('FY22 QoS'!$BB:$BB,MATCH($B39&amp;$C39&amp;$D39,'FY22 QoS'!CB:CB,0),1),"")</f>
        <v>Cassie Sweet</v>
      </c>
      <c r="P39" s="181" t="str">
        <f>IFERROR(INDEX('FY22 QoS'!$BB:$BB,MATCH($B39&amp;$C39&amp;$D39,'FY22 QoS'!CC:CC,0),1),"")</f>
        <v>Cassie Sweet</v>
      </c>
      <c r="R39" s="178">
        <f ca="1">IFERROR(INDEX(INDIRECT("'FY22 QoS'!"&amp;R$1&amp;":"&amp;R$1),MATCH($B39&amp;$C39&amp;$D39,'FY22 QoS'!BU:BU,0),1),"")</f>
        <v>1</v>
      </c>
      <c r="S39" s="178">
        <f ca="1">IFERROR(INDEX(INDIRECT("'FY22 QoS'!"&amp;S$1&amp;":"&amp;S$1),MATCH($B39&amp;$C39&amp;$D39,'FY22 QoS'!BV:BV,0),1),"")</f>
        <v>1</v>
      </c>
      <c r="T39" s="178">
        <f ca="1">IFERROR(INDEX(INDIRECT("'FY22 QoS'!"&amp;T$1&amp;":"&amp;T$1),MATCH($B39&amp;$C39&amp;$D39,'FY22 QoS'!BW:BW,0),1),"")</f>
        <v>1</v>
      </c>
      <c r="U39" s="178">
        <f ca="1">IFERROR(INDEX(INDIRECT("'FY22 QoS'!"&amp;U$1&amp;":"&amp;U$1),MATCH($B39&amp;$C39&amp;$D39,'FY22 QoS'!BX:BX,0),1),"")</f>
        <v>1</v>
      </c>
      <c r="V39" s="178">
        <f ca="1">IFERROR(INDEX(INDIRECT("'FY22 QoS'!"&amp;V$1&amp;":"&amp;V$1),MATCH($B39&amp;$C39&amp;$D39,'FY22 QoS'!BY:BY,0),1),"")</f>
        <v>1</v>
      </c>
      <c r="W39" s="178">
        <f ca="1">IFERROR(INDEX(INDIRECT("'FY22 QoS'!"&amp;W$1&amp;":"&amp;W$1),MATCH($B39&amp;$C39&amp;$D39,'FY22 QoS'!BZ:BZ,0),1),"")</f>
        <v>1</v>
      </c>
      <c r="X39" s="178">
        <f ca="1">IFERROR(INDEX(INDIRECT("'FY22 QoS'!"&amp;X$1&amp;":"&amp;X$1),MATCH($B39&amp;$C39&amp;$D39,'FY22 QoS'!CA:CA,0),1),"")</f>
        <v>1</v>
      </c>
      <c r="Y39" s="178">
        <f ca="1">IFERROR(INDEX(INDIRECT("'FY22 QoS'!"&amp;Y$1&amp;":"&amp;Y$1),MATCH($B39&amp;$C39&amp;$D39,'FY22 QoS'!CB:CB,0),1),"")</f>
        <v>1</v>
      </c>
      <c r="Z39" s="178">
        <f ca="1">IFERROR(INDEX(INDIRECT("'FY22 QoS'!"&amp;Z$1&amp;":"&amp;Z$1),MATCH($B39&amp;$C39&amp;$D39,'FY22 QoS'!CC:CC,0),1),"")</f>
        <v>1</v>
      </c>
      <c r="AB39" s="178">
        <f ca="1">IFERROR(INDEX(INDIRECT("'FY22 QoS'!"&amp;AB$1&amp;":"&amp;AB$1),MATCH($B39&amp;$C39&amp;$D39,'FY22 QoS'!BU:BU,0),1),"")</f>
        <v>1</v>
      </c>
      <c r="AC39" s="178">
        <f ca="1">IFERROR(INDEX(INDIRECT("'FY22 QoS'!"&amp;AC$1&amp;":"&amp;AC$1),MATCH($B39&amp;$C39&amp;$D39,'FY22 QoS'!BV:BV,0),1),"")</f>
        <v>1</v>
      </c>
      <c r="AD39" s="178">
        <f ca="1">IFERROR(INDEX(INDIRECT("'FY22 QoS'!"&amp;AD$1&amp;":"&amp;AD$1),MATCH($B39&amp;$C39&amp;$D39,'FY22 QoS'!BW:BW,0),1),"")</f>
        <v>1</v>
      </c>
      <c r="AE39" s="178">
        <f ca="1">IFERROR(INDEX(INDIRECT("'FY22 QoS'!"&amp;AE$1&amp;":"&amp;AE$1),MATCH($B39&amp;$C39&amp;$D39,'FY22 QoS'!BX:BX,0),1),"")</f>
        <v>1</v>
      </c>
      <c r="AF39" s="178">
        <f ca="1">IFERROR(INDEX(INDIRECT("'FY22 QoS'!"&amp;AF$1&amp;":"&amp;AF$1),MATCH($B39&amp;$C39&amp;$D39,'FY22 QoS'!BY:BY,0),1),"")</f>
        <v>1</v>
      </c>
      <c r="AG39" s="178">
        <f ca="1">IFERROR(INDEX(INDIRECT("'FY22 QoS'!"&amp;AG$1&amp;":"&amp;AG$1),MATCH($B39&amp;$C39&amp;$D39,'FY22 QoS'!BZ:BZ,0),1),"")</f>
        <v>1</v>
      </c>
      <c r="AH39" s="178">
        <f ca="1">IFERROR(INDEX(INDIRECT("'FY22 QoS'!"&amp;AH$1&amp;":"&amp;AH$1),MATCH($B39&amp;$C39&amp;$D39,'FY22 QoS'!CA:CA,0),1),"")</f>
        <v>1</v>
      </c>
      <c r="AI39" s="178">
        <f ca="1">IFERROR(INDEX(INDIRECT("'FY22 QoS'!"&amp;AI$1&amp;":"&amp;AI$1),MATCH($B39&amp;$C39&amp;$D39,'FY22 QoS'!CB:CB,0),1),"")</f>
        <v>1</v>
      </c>
      <c r="AJ39" s="178">
        <f ca="1">IFERROR(INDEX(INDIRECT("'FY22 QoS'!"&amp;AJ$1&amp;":"&amp;AJ$1),MATCH($B39&amp;$C39&amp;$D39,'FY22 QoS'!CC:CC,0),1),"")</f>
        <v>1</v>
      </c>
      <c r="AL39" s="186">
        <f ca="1">IFERROR(INDEX(INDIRECT("'FY22 QoS'!"&amp;AL$1&amp;":"&amp;AL$1),MATCH($B39&amp;$C39&amp;$D39,'FY22 QoS'!BU:BU,0),1),"")</f>
        <v>79166.666666666672</v>
      </c>
      <c r="AM39" s="186">
        <f ca="1">IFERROR(INDEX(INDIRECT("'FY22 QoS'!"&amp;AM$1&amp;":"&amp;AM$1),MATCH($B39&amp;$C39&amp;$D39,'FY22 QoS'!BV:BV,0),1),"")</f>
        <v>75000</v>
      </c>
      <c r="AN39" s="186">
        <f ca="1">IFERROR(INDEX(INDIRECT("'FY22 QoS'!"&amp;AN$1&amp;":"&amp;AN$1),MATCH($B39&amp;$C39&amp;$D39,'FY22 QoS'!BW:BW,0),1),"")</f>
        <v>75000</v>
      </c>
      <c r="AO39" s="186">
        <f ca="1">IFERROR(INDEX(INDIRECT("'FY22 QoS'!"&amp;AO$1&amp;":"&amp;AO$1),MATCH($B39&amp;$C39&amp;$D39,'FY22 QoS'!BX:BX,0),1),"")</f>
        <v>79166.666666666672</v>
      </c>
      <c r="AP39" s="186">
        <f ca="1">IFERROR(INDEX(INDIRECT("'FY22 QoS'!"&amp;AP$1&amp;":"&amp;AP$1),MATCH($B39&amp;$C39&amp;$D39,'FY22 QoS'!BY:BY,0),1),"")</f>
        <v>79166.666666666672</v>
      </c>
      <c r="AQ39" s="186">
        <f ca="1">IFERROR(INDEX(INDIRECT("'FY22 QoS'!"&amp;AQ$1&amp;":"&amp;AQ$1),MATCH($B39&amp;$C39&amp;$D39,'FY22 QoS'!BZ:BZ,0),1),"")</f>
        <v>79166.666666666672</v>
      </c>
      <c r="AR39" s="186">
        <f ca="1">IFERROR(INDEX(INDIRECT("'FY22 QoS'!"&amp;AR$1&amp;":"&amp;AR$1),MATCH($B39&amp;$C39&amp;$D39,'FY22 QoS'!CA:CA,0),1),"")</f>
        <v>79166.666666666672</v>
      </c>
      <c r="AS39" s="186">
        <f ca="1">IFERROR(INDEX(INDIRECT("'FY22 QoS'!"&amp;AS$1&amp;":"&amp;AS$1),MATCH($B39&amp;$C39&amp;$D39,'FY22 QoS'!CB:CB,0),1),"")</f>
        <v>79166.666666666672</v>
      </c>
      <c r="AT39" s="186">
        <f ca="1">IFERROR(INDEX(INDIRECT("'FY22 QoS'!"&amp;AT$1&amp;":"&amp;AT$1),MATCH($B39&amp;$C39&amp;$D39,'FY22 QoS'!CC:CC,0),1),"")</f>
        <v>79166.666666666672</v>
      </c>
    </row>
    <row r="40" spans="2:46" s="167" customFormat="1" x14ac:dyDescent="0.25">
      <c r="B40" s="167" t="s">
        <v>32</v>
      </c>
      <c r="C40" s="167">
        <v>4</v>
      </c>
      <c r="D40" s="167" t="str">
        <f t="shared" si="11"/>
        <v>Commercial</v>
      </c>
      <c r="E40" s="167" t="str">
        <f>IFERROR(INDEX('FY22 QoS'!$BB:$BB,MATCH($B40&amp;$C40&amp;$D40,'FY22 QoS'!BR:BR,0),1),"")</f>
        <v>Dayna Liso</v>
      </c>
      <c r="F40" s="167" t="str">
        <f>IFERROR(INDEX('FY22 QoS'!$BB:$BB,MATCH($B40&amp;$C40&amp;$D40,'FY22 QoS'!BS:BS,0),1),"")</f>
        <v>Dayna Liso</v>
      </c>
      <c r="G40" s="167" t="str">
        <f>IFERROR(INDEX('FY22 QoS'!$BB:$BB,MATCH($B40&amp;$C40&amp;$D40,'FY22 QoS'!BT:BT,0),1),"")</f>
        <v>Dayna Liso</v>
      </c>
      <c r="H40" s="181" t="str">
        <f>IFERROR(INDEX('FY22 QoS'!$BB:$BB,MATCH($B40&amp;$C40&amp;$D40,'FY22 QoS'!BU:BU,0),1),"")</f>
        <v>Jeff Schafer</v>
      </c>
      <c r="I40" s="181" t="str">
        <f>IFERROR(INDEX('FY22 QoS'!$BB:$BB,MATCH($B40&amp;$C40&amp;$D40,'FY22 QoS'!BV:BV,0),1),"")</f>
        <v>Aaron Shiansky</v>
      </c>
      <c r="J40" s="181" t="str">
        <f>IFERROR(INDEX('FY22 QoS'!$BB:$BB,MATCH($B40&amp;$C40&amp;$D40,'FY22 QoS'!BW:BW,0),1),"")</f>
        <v>Aaron Shiansky</v>
      </c>
      <c r="K40" s="181" t="str">
        <f>IFERROR(INDEX('FY22 QoS'!$BB:$BB,MATCH($B40&amp;$C40&amp;$D40,'FY22 QoS'!BX:BX,0),1),"")</f>
        <v>Aaron Shiansky</v>
      </c>
      <c r="L40" s="181" t="str">
        <f>IFERROR(INDEX('FY22 QoS'!$BB:$BB,MATCH($B40&amp;$C40&amp;$D40,'FY22 QoS'!BY:BY,0),1),"")</f>
        <v>Aaron Shiansky</v>
      </c>
      <c r="M40" s="181" t="str">
        <f>IFERROR(INDEX('FY22 QoS'!$BB:$BB,MATCH($B40&amp;$C40&amp;$D40,'FY22 QoS'!BZ:BZ,0),1),"")</f>
        <v>Aaron Shiansky</v>
      </c>
      <c r="N40" s="181" t="str">
        <f>IFERROR(INDEX('FY22 QoS'!$BB:$BB,MATCH($B40&amp;$C40&amp;$D40,'FY22 QoS'!CA:CA,0),1),"")</f>
        <v>Aaron Shiansky</v>
      </c>
      <c r="O40" s="181" t="str">
        <f>IFERROR(INDEX('FY22 QoS'!$BB:$BB,MATCH($B40&amp;$C40&amp;$D40,'FY22 QoS'!CB:CB,0),1),"")</f>
        <v>Aaron Shiansky</v>
      </c>
      <c r="P40" s="181" t="str">
        <f>IFERROR(INDEX('FY22 QoS'!$BB:$BB,MATCH($B40&amp;$C40&amp;$D40,'FY22 QoS'!CC:CC,0),1),"")</f>
        <v>Aaron Shiansky</v>
      </c>
      <c r="R40" s="178">
        <f ca="1">IFERROR(INDEX(INDIRECT("'FY22 QoS'!"&amp;R$1&amp;":"&amp;R$1),MATCH($B40&amp;$C40&amp;$D40,'FY22 QoS'!BU:BU,0),1),"")</f>
        <v>1</v>
      </c>
      <c r="S40" s="178">
        <f ca="1">IFERROR(INDEX(INDIRECT("'FY22 QoS'!"&amp;S$1&amp;":"&amp;S$1),MATCH($B40&amp;$C40&amp;$D40,'FY22 QoS'!BV:BV,0),1),"")</f>
        <v>1</v>
      </c>
      <c r="T40" s="178">
        <f ca="1">IFERROR(INDEX(INDIRECT("'FY22 QoS'!"&amp;T$1&amp;":"&amp;T$1),MATCH($B40&amp;$C40&amp;$D40,'FY22 QoS'!BW:BW,0),1),"")</f>
        <v>1</v>
      </c>
      <c r="U40" s="178">
        <f ca="1">IFERROR(INDEX(INDIRECT("'FY22 QoS'!"&amp;U$1&amp;":"&amp;U$1),MATCH($B40&amp;$C40&amp;$D40,'FY22 QoS'!BX:BX,0),1),"")</f>
        <v>1</v>
      </c>
      <c r="V40" s="178">
        <f ca="1">IFERROR(INDEX(INDIRECT("'FY22 QoS'!"&amp;V$1&amp;":"&amp;V$1),MATCH($B40&amp;$C40&amp;$D40,'FY22 QoS'!BY:BY,0),1),"")</f>
        <v>1</v>
      </c>
      <c r="W40" s="178">
        <f ca="1">IFERROR(INDEX(INDIRECT("'FY22 QoS'!"&amp;W$1&amp;":"&amp;W$1),MATCH($B40&amp;$C40&amp;$D40,'FY22 QoS'!BZ:BZ,0),1),"")</f>
        <v>1</v>
      </c>
      <c r="X40" s="178">
        <f ca="1">IFERROR(INDEX(INDIRECT("'FY22 QoS'!"&amp;X$1&amp;":"&amp;X$1),MATCH($B40&amp;$C40&amp;$D40,'FY22 QoS'!CA:CA,0),1),"")</f>
        <v>1</v>
      </c>
      <c r="Y40" s="178">
        <f ca="1">IFERROR(INDEX(INDIRECT("'FY22 QoS'!"&amp;Y$1&amp;":"&amp;Y$1),MATCH($B40&amp;$C40&amp;$D40,'FY22 QoS'!CB:CB,0),1),"")</f>
        <v>1</v>
      </c>
      <c r="Z40" s="178">
        <f ca="1">IFERROR(INDEX(INDIRECT("'FY22 QoS'!"&amp;Z$1&amp;":"&amp;Z$1),MATCH($B40&amp;$C40&amp;$D40,'FY22 QoS'!CC:CC,0),1),"")</f>
        <v>1</v>
      </c>
      <c r="AB40" s="178">
        <f ca="1">IFERROR(INDEX(INDIRECT("'FY22 QoS'!"&amp;AB$1&amp;":"&amp;AB$1),MATCH($B40&amp;$C40&amp;$D40,'FY22 QoS'!BU:BU,0),1),"")</f>
        <v>1</v>
      </c>
      <c r="AC40" s="178">
        <f ca="1">IFERROR(INDEX(INDIRECT("'FY22 QoS'!"&amp;AC$1&amp;":"&amp;AC$1),MATCH($B40&amp;$C40&amp;$D40,'FY22 QoS'!BV:BV,0),1),"")</f>
        <v>1</v>
      </c>
      <c r="AD40" s="178">
        <f ca="1">IFERROR(INDEX(INDIRECT("'FY22 QoS'!"&amp;AD$1&amp;":"&amp;AD$1),MATCH($B40&amp;$C40&amp;$D40,'FY22 QoS'!BW:BW,0),1),"")</f>
        <v>1</v>
      </c>
      <c r="AE40" s="178">
        <f ca="1">IFERROR(INDEX(INDIRECT("'FY22 QoS'!"&amp;AE$1&amp;":"&amp;AE$1),MATCH($B40&amp;$C40&amp;$D40,'FY22 QoS'!BX:BX,0),1),"")</f>
        <v>1</v>
      </c>
      <c r="AF40" s="178">
        <f ca="1">IFERROR(INDEX(INDIRECT("'FY22 QoS'!"&amp;AF$1&amp;":"&amp;AF$1),MATCH($B40&amp;$C40&amp;$D40,'FY22 QoS'!BY:BY,0),1),"")</f>
        <v>1</v>
      </c>
      <c r="AG40" s="178">
        <f ca="1">IFERROR(INDEX(INDIRECT("'FY22 QoS'!"&amp;AG$1&amp;":"&amp;AG$1),MATCH($B40&amp;$C40&amp;$D40,'FY22 QoS'!BZ:BZ,0),1),"")</f>
        <v>1</v>
      </c>
      <c r="AH40" s="178">
        <f ca="1">IFERROR(INDEX(INDIRECT("'FY22 QoS'!"&amp;AH$1&amp;":"&amp;AH$1),MATCH($B40&amp;$C40&amp;$D40,'FY22 QoS'!CA:CA,0),1),"")</f>
        <v>1</v>
      </c>
      <c r="AI40" s="178">
        <f ca="1">IFERROR(INDEX(INDIRECT("'FY22 QoS'!"&amp;AI$1&amp;":"&amp;AI$1),MATCH($B40&amp;$C40&amp;$D40,'FY22 QoS'!CB:CB,0),1),"")</f>
        <v>1</v>
      </c>
      <c r="AJ40" s="178">
        <f ca="1">IFERROR(INDEX(INDIRECT("'FY22 QoS'!"&amp;AJ$1&amp;":"&amp;AJ$1),MATCH($B40&amp;$C40&amp;$D40,'FY22 QoS'!CC:CC,0),1),"")</f>
        <v>1</v>
      </c>
      <c r="AL40" s="186">
        <f ca="1">IFERROR(INDEX(INDIRECT("'FY22 QoS'!"&amp;AL$1&amp;":"&amp;AL$1),MATCH($B40&amp;$C40&amp;$D40,'FY22 QoS'!BU:BU,0),1),"")</f>
        <v>79166.666666666672</v>
      </c>
      <c r="AM40" s="186">
        <f ca="1">IFERROR(INDEX(INDIRECT("'FY22 QoS'!"&amp;AM$1&amp;":"&amp;AM$1),MATCH($B40&amp;$C40&amp;$D40,'FY22 QoS'!BV:BV,0),1),"")</f>
        <v>79166.666666666672</v>
      </c>
      <c r="AN40" s="186">
        <f ca="1">IFERROR(INDEX(INDIRECT("'FY22 QoS'!"&amp;AN$1&amp;":"&amp;AN$1),MATCH($B40&amp;$C40&amp;$D40,'FY22 QoS'!BW:BW,0),1),"")</f>
        <v>79166.666666666672</v>
      </c>
      <c r="AO40" s="186">
        <f ca="1">IFERROR(INDEX(INDIRECT("'FY22 QoS'!"&amp;AO$1&amp;":"&amp;AO$1),MATCH($B40&amp;$C40&amp;$D40,'FY22 QoS'!BX:BX,0),1),"")</f>
        <v>79166.666666666672</v>
      </c>
      <c r="AP40" s="186">
        <f ca="1">IFERROR(INDEX(INDIRECT("'FY22 QoS'!"&amp;AP$1&amp;":"&amp;AP$1),MATCH($B40&amp;$C40&amp;$D40,'FY22 QoS'!BY:BY,0),1),"")</f>
        <v>79166.666666666672</v>
      </c>
      <c r="AQ40" s="186">
        <f ca="1">IFERROR(INDEX(INDIRECT("'FY22 QoS'!"&amp;AQ$1&amp;":"&amp;AQ$1),MATCH($B40&amp;$C40&amp;$D40,'FY22 QoS'!BZ:BZ,0),1),"")</f>
        <v>79166.666666666672</v>
      </c>
      <c r="AR40" s="186">
        <f ca="1">IFERROR(INDEX(INDIRECT("'FY22 QoS'!"&amp;AR$1&amp;":"&amp;AR$1),MATCH($B40&amp;$C40&amp;$D40,'FY22 QoS'!CA:CA,0),1),"")</f>
        <v>79166.666666666672</v>
      </c>
      <c r="AS40" s="186">
        <f ca="1">IFERROR(INDEX(INDIRECT("'FY22 QoS'!"&amp;AS$1&amp;":"&amp;AS$1),MATCH($B40&amp;$C40&amp;$D40,'FY22 QoS'!CB:CB,0),1),"")</f>
        <v>79166.666666666672</v>
      </c>
      <c r="AT40" s="186">
        <f ca="1">IFERROR(INDEX(INDIRECT("'FY22 QoS'!"&amp;AT$1&amp;":"&amp;AT$1),MATCH($B40&amp;$C40&amp;$D40,'FY22 QoS'!CC:CC,0),1),"")</f>
        <v>79166.666666666672</v>
      </c>
    </row>
    <row r="41" spans="2:46" s="167" customFormat="1" x14ac:dyDescent="0.25">
      <c r="B41" s="167" t="s">
        <v>32</v>
      </c>
      <c r="C41" s="167">
        <v>5</v>
      </c>
      <c r="D41" s="167" t="str">
        <f t="shared" si="11"/>
        <v>Commercial</v>
      </c>
      <c r="E41" s="167" t="str">
        <f>IFERROR(INDEX('FY22 QoS'!$BB:$BB,MATCH($B41&amp;$C41&amp;$D41,'FY22 QoS'!BR:BR,0),1),"")</f>
        <v>Ashley O'Bannon</v>
      </c>
      <c r="F41" s="167" t="str">
        <f>IFERROR(INDEX('FY22 QoS'!$BB:$BB,MATCH($B41&amp;$C41&amp;$D41,'FY22 QoS'!BS:BS,0),1),"")</f>
        <v>Ashley O'Bannon</v>
      </c>
      <c r="G41" s="167" t="str">
        <f>IFERROR(INDEX('FY22 QoS'!$BB:$BB,MATCH($B41&amp;$C41&amp;$D41,'FY22 QoS'!BT:BT,0),1),"")</f>
        <v>Ashley O'Bannon</v>
      </c>
      <c r="H41" s="181" t="str">
        <f>IFERROR(INDEX('FY22 QoS'!$BB:$BB,MATCH($B41&amp;$C41&amp;$D41,'FY22 QoS'!BU:BU,0),1),"")</f>
        <v>Elizabeth Evans</v>
      </c>
      <c r="I41" s="181" t="str">
        <f>IFERROR(INDEX('FY22 QoS'!$BB:$BB,MATCH($B41&amp;$C41&amp;$D41,'FY22 QoS'!BV:BV,0),1),"")</f>
        <v>Jeff Schafer</v>
      </c>
      <c r="J41" s="181" t="str">
        <f>IFERROR(INDEX('FY22 QoS'!$BB:$BB,MATCH($B41&amp;$C41&amp;$D41,'FY22 QoS'!BW:BW,0),1),"")</f>
        <v>Jeff Schafer</v>
      </c>
      <c r="K41" s="181" t="str">
        <f>IFERROR(INDEX('FY22 QoS'!$BB:$BB,MATCH($B41&amp;$C41&amp;$D41,'FY22 QoS'!BX:BX,0),1),"")</f>
        <v>Jeff Schafer</v>
      </c>
      <c r="L41" s="181" t="str">
        <f>IFERROR(INDEX('FY22 QoS'!$BB:$BB,MATCH($B41&amp;$C41&amp;$D41,'FY22 QoS'!BY:BY,0),1),"")</f>
        <v>Jeff Schafer</v>
      </c>
      <c r="M41" s="181" t="str">
        <f>IFERROR(INDEX('FY22 QoS'!$BB:$BB,MATCH($B41&amp;$C41&amp;$D41,'FY22 QoS'!BZ:BZ,0),1),"")</f>
        <v>Jeff Schafer</v>
      </c>
      <c r="N41" s="181" t="str">
        <f>IFERROR(INDEX('FY22 QoS'!$BB:$BB,MATCH($B41&amp;$C41&amp;$D41,'FY22 QoS'!CA:CA,0),1),"")</f>
        <v>Jeff Schafer</v>
      </c>
      <c r="O41" s="181" t="str">
        <f>IFERROR(INDEX('FY22 QoS'!$BB:$BB,MATCH($B41&amp;$C41&amp;$D41,'FY22 QoS'!CB:CB,0),1),"")</f>
        <v>Jeff Schafer</v>
      </c>
      <c r="P41" s="181" t="str">
        <f>IFERROR(INDEX('FY22 QoS'!$BB:$BB,MATCH($B41&amp;$C41&amp;$D41,'FY22 QoS'!CC:CC,0),1),"")</f>
        <v>Jeff Schafer</v>
      </c>
      <c r="R41" s="178">
        <f ca="1">IFERROR(INDEX(INDIRECT("'FY22 QoS'!"&amp;R$1&amp;":"&amp;R$1),MATCH($B41&amp;$C41&amp;$D41,'FY22 QoS'!BU:BU,0),1),"")</f>
        <v>1</v>
      </c>
      <c r="S41" s="178">
        <f ca="1">IFERROR(INDEX(INDIRECT("'FY22 QoS'!"&amp;S$1&amp;":"&amp;S$1),MATCH($B41&amp;$C41&amp;$D41,'FY22 QoS'!BV:BV,0),1),"")</f>
        <v>1</v>
      </c>
      <c r="T41" s="178">
        <f ca="1">IFERROR(INDEX(INDIRECT("'FY22 QoS'!"&amp;T$1&amp;":"&amp;T$1),MATCH($B41&amp;$C41&amp;$D41,'FY22 QoS'!BW:BW,0),1),"")</f>
        <v>1</v>
      </c>
      <c r="U41" s="178">
        <f ca="1">IFERROR(INDEX(INDIRECT("'FY22 QoS'!"&amp;U$1&amp;":"&amp;U$1),MATCH($B41&amp;$C41&amp;$D41,'FY22 QoS'!BX:BX,0),1),"")</f>
        <v>1</v>
      </c>
      <c r="V41" s="178">
        <f ca="1">IFERROR(INDEX(INDIRECT("'FY22 QoS'!"&amp;V$1&amp;":"&amp;V$1),MATCH($B41&amp;$C41&amp;$D41,'FY22 QoS'!BY:BY,0),1),"")</f>
        <v>1</v>
      </c>
      <c r="W41" s="178">
        <f ca="1">IFERROR(INDEX(INDIRECT("'FY22 QoS'!"&amp;W$1&amp;":"&amp;W$1),MATCH($B41&amp;$C41&amp;$D41,'FY22 QoS'!BZ:BZ,0),1),"")</f>
        <v>1</v>
      </c>
      <c r="X41" s="178">
        <f ca="1">IFERROR(INDEX(INDIRECT("'FY22 QoS'!"&amp;X$1&amp;":"&amp;X$1),MATCH($B41&amp;$C41&amp;$D41,'FY22 QoS'!CA:CA,0),1),"")</f>
        <v>1</v>
      </c>
      <c r="Y41" s="178">
        <f ca="1">IFERROR(INDEX(INDIRECT("'FY22 QoS'!"&amp;Y$1&amp;":"&amp;Y$1),MATCH($B41&amp;$C41&amp;$D41,'FY22 QoS'!CB:CB,0),1),"")</f>
        <v>1</v>
      </c>
      <c r="Z41" s="178">
        <f ca="1">IFERROR(INDEX(INDIRECT("'FY22 QoS'!"&amp;Z$1&amp;":"&amp;Z$1),MATCH($B41&amp;$C41&amp;$D41,'FY22 QoS'!CC:CC,0),1),"")</f>
        <v>1</v>
      </c>
      <c r="AB41" s="178">
        <f ca="1">IFERROR(INDEX(INDIRECT("'FY22 QoS'!"&amp;AB$1&amp;":"&amp;AB$1),MATCH($B41&amp;$C41&amp;$D41,'FY22 QoS'!BU:BU,0),1),"")</f>
        <v>0.25</v>
      </c>
      <c r="AC41" s="178">
        <f ca="1">IFERROR(INDEX(INDIRECT("'FY22 QoS'!"&amp;AC$1&amp;":"&amp;AC$1),MATCH($B41&amp;$C41&amp;$D41,'FY22 QoS'!BV:BV,0),1),"")</f>
        <v>1</v>
      </c>
      <c r="AD41" s="178">
        <f ca="1">IFERROR(INDEX(INDIRECT("'FY22 QoS'!"&amp;AD$1&amp;":"&amp;AD$1),MATCH($B41&amp;$C41&amp;$D41,'FY22 QoS'!BW:BW,0),1),"")</f>
        <v>1</v>
      </c>
      <c r="AE41" s="178">
        <f ca="1">IFERROR(INDEX(INDIRECT("'FY22 QoS'!"&amp;AE$1&amp;":"&amp;AE$1),MATCH($B41&amp;$C41&amp;$D41,'FY22 QoS'!BX:BX,0),1),"")</f>
        <v>1</v>
      </c>
      <c r="AF41" s="178">
        <f ca="1">IFERROR(INDEX(INDIRECT("'FY22 QoS'!"&amp;AF$1&amp;":"&amp;AF$1),MATCH($B41&amp;$C41&amp;$D41,'FY22 QoS'!BY:BY,0),1),"")</f>
        <v>1</v>
      </c>
      <c r="AG41" s="178">
        <f ca="1">IFERROR(INDEX(INDIRECT("'FY22 QoS'!"&amp;AG$1&amp;":"&amp;AG$1),MATCH($B41&amp;$C41&amp;$D41,'FY22 QoS'!BZ:BZ,0),1),"")</f>
        <v>1</v>
      </c>
      <c r="AH41" s="178">
        <f ca="1">IFERROR(INDEX(INDIRECT("'FY22 QoS'!"&amp;AH$1&amp;":"&amp;AH$1),MATCH($B41&amp;$C41&amp;$D41,'FY22 QoS'!CA:CA,0),1),"")</f>
        <v>1</v>
      </c>
      <c r="AI41" s="178">
        <f ca="1">IFERROR(INDEX(INDIRECT("'FY22 QoS'!"&amp;AI$1&amp;":"&amp;AI$1),MATCH($B41&amp;$C41&amp;$D41,'FY22 QoS'!CB:CB,0),1),"")</f>
        <v>1</v>
      </c>
      <c r="AJ41" s="178">
        <f ca="1">IFERROR(INDEX(INDIRECT("'FY22 QoS'!"&amp;AJ$1&amp;":"&amp;AJ$1),MATCH($B41&amp;$C41&amp;$D41,'FY22 QoS'!CC:CC,0),1),"")</f>
        <v>1</v>
      </c>
      <c r="AL41" s="186">
        <f ca="1">IFERROR(INDEX(INDIRECT("'FY22 QoS'!"&amp;AL$1&amp;":"&amp;AL$1),MATCH($B41&amp;$C41&amp;$D41,'FY22 QoS'!BU:BU,0),1),"")</f>
        <v>19791.666666666668</v>
      </c>
      <c r="AM41" s="186">
        <f ca="1">IFERROR(INDEX(INDIRECT("'FY22 QoS'!"&amp;AM$1&amp;":"&amp;AM$1),MATCH($B41&amp;$C41&amp;$D41,'FY22 QoS'!BV:BV,0),1),"")</f>
        <v>79166.666666666672</v>
      </c>
      <c r="AN41" s="186">
        <f ca="1">IFERROR(INDEX(INDIRECT("'FY22 QoS'!"&amp;AN$1&amp;":"&amp;AN$1),MATCH($B41&amp;$C41&amp;$D41,'FY22 QoS'!BW:BW,0),1),"")</f>
        <v>79166.666666666672</v>
      </c>
      <c r="AO41" s="186">
        <f ca="1">IFERROR(INDEX(INDIRECT("'FY22 QoS'!"&amp;AO$1&amp;":"&amp;AO$1),MATCH($B41&amp;$C41&amp;$D41,'FY22 QoS'!BX:BX,0),1),"")</f>
        <v>79166.666666666672</v>
      </c>
      <c r="AP41" s="186">
        <f ca="1">IFERROR(INDEX(INDIRECT("'FY22 QoS'!"&amp;AP$1&amp;":"&amp;AP$1),MATCH($B41&amp;$C41&amp;$D41,'FY22 QoS'!BY:BY,0),1),"")</f>
        <v>79166.666666666672</v>
      </c>
      <c r="AQ41" s="186">
        <f ca="1">IFERROR(INDEX(INDIRECT("'FY22 QoS'!"&amp;AQ$1&amp;":"&amp;AQ$1),MATCH($B41&amp;$C41&amp;$D41,'FY22 QoS'!BZ:BZ,0),1),"")</f>
        <v>79166.666666666672</v>
      </c>
      <c r="AR41" s="186">
        <f ca="1">IFERROR(INDEX(INDIRECT("'FY22 QoS'!"&amp;AR$1&amp;":"&amp;AR$1),MATCH($B41&amp;$C41&amp;$D41,'FY22 QoS'!CA:CA,0),1),"")</f>
        <v>79166.666666666672</v>
      </c>
      <c r="AS41" s="186">
        <f ca="1">IFERROR(INDEX(INDIRECT("'FY22 QoS'!"&amp;AS$1&amp;":"&amp;AS$1),MATCH($B41&amp;$C41&amp;$D41,'FY22 QoS'!CB:CB,0),1),"")</f>
        <v>79166.666666666672</v>
      </c>
      <c r="AT41" s="186">
        <f ca="1">IFERROR(INDEX(INDIRECT("'FY22 QoS'!"&amp;AT$1&amp;":"&amp;AT$1),MATCH($B41&amp;$C41&amp;$D41,'FY22 QoS'!CC:CC,0),1),"")</f>
        <v>79166.666666666672</v>
      </c>
    </row>
    <row r="42" spans="2:46" s="167" customFormat="1" x14ac:dyDescent="0.25">
      <c r="B42" s="167" t="s">
        <v>32</v>
      </c>
      <c r="C42" s="167">
        <v>6</v>
      </c>
      <c r="D42" s="167" t="str">
        <f t="shared" si="11"/>
        <v>Commercial</v>
      </c>
      <c r="E42" s="167" t="str">
        <f>IFERROR(INDEX('FY22 QoS'!$BB:$BB,MATCH($B42&amp;$C42&amp;$D42,'FY22 QoS'!BR:BR,0),1),"")</f>
        <v>Cassie Sweet</v>
      </c>
      <c r="F42" s="167" t="str">
        <f>IFERROR(INDEX('FY22 QoS'!$BB:$BB,MATCH($B42&amp;$C42&amp;$D42,'FY22 QoS'!BS:BS,0),1),"")</f>
        <v>Cassie Sweet</v>
      </c>
      <c r="G42" s="167" t="str">
        <f>IFERROR(INDEX('FY22 QoS'!$BB:$BB,MATCH($B42&amp;$C42&amp;$D42,'FY22 QoS'!BT:BT,0),1),"")</f>
        <v>Cassie Sweet</v>
      </c>
      <c r="H42" s="181" t="str">
        <f>IFERROR(INDEX('FY22 QoS'!$BB:$BB,MATCH($B42&amp;$C42&amp;$D42,'FY22 QoS'!BU:BU,0),1),"")</f>
        <v/>
      </c>
      <c r="I42" s="181" t="str">
        <f>IFERROR(INDEX('FY22 QoS'!$BB:$BB,MATCH($B42&amp;$C42&amp;$D42,'FY22 QoS'!BV:BV,0),1),"")</f>
        <v>Elizabeth Evans</v>
      </c>
      <c r="J42" s="181" t="str">
        <f>IFERROR(INDEX('FY22 QoS'!$BB:$BB,MATCH($B42&amp;$C42&amp;$D42,'FY22 QoS'!BW:BW,0),1),"")</f>
        <v>Elizabeth Evans</v>
      </c>
      <c r="K42" s="181" t="str">
        <f>IFERROR(INDEX('FY22 QoS'!$BB:$BB,MATCH($B42&amp;$C42&amp;$D42,'FY22 QoS'!BX:BX,0),1),"")</f>
        <v>Elizabeth Evans</v>
      </c>
      <c r="L42" s="181" t="str">
        <f>IFERROR(INDEX('FY22 QoS'!$BB:$BB,MATCH($B42&amp;$C42&amp;$D42,'FY22 QoS'!BY:BY,0),1),"")</f>
        <v>Elizabeth Evans</v>
      </c>
      <c r="M42" s="181" t="str">
        <f>IFERROR(INDEX('FY22 QoS'!$BB:$BB,MATCH($B42&amp;$C42&amp;$D42,'FY22 QoS'!BZ:BZ,0),1),"")</f>
        <v>Elizabeth Evans</v>
      </c>
      <c r="N42" s="181" t="str">
        <f>IFERROR(INDEX('FY22 QoS'!$BB:$BB,MATCH($B42&amp;$C42&amp;$D42,'FY22 QoS'!CA:CA,0),1),"")</f>
        <v>Elizabeth Evans</v>
      </c>
      <c r="O42" s="181" t="str">
        <f>IFERROR(INDEX('FY22 QoS'!$BB:$BB,MATCH($B42&amp;$C42&amp;$D42,'FY22 QoS'!CB:CB,0),1),"")</f>
        <v>Elizabeth Evans</v>
      </c>
      <c r="P42" s="181" t="str">
        <f>IFERROR(INDEX('FY22 QoS'!$BB:$BB,MATCH($B42&amp;$C42&amp;$D42,'FY22 QoS'!CC:CC,0),1),"")</f>
        <v>Elizabeth Evans</v>
      </c>
      <c r="R42" s="178" t="str">
        <f ca="1">IFERROR(INDEX(INDIRECT("'FY22 QoS'!"&amp;R$1&amp;":"&amp;R$1),MATCH($B42&amp;$C42&amp;$D42,'FY22 QoS'!BU:BU,0),1),"")</f>
        <v/>
      </c>
      <c r="S42" s="178">
        <f ca="1">IFERROR(INDEX(INDIRECT("'FY22 QoS'!"&amp;S$1&amp;":"&amp;S$1),MATCH($B42&amp;$C42&amp;$D42,'FY22 QoS'!BV:BV,0),1),"")</f>
        <v>1</v>
      </c>
      <c r="T42" s="178">
        <f ca="1">IFERROR(INDEX(INDIRECT("'FY22 QoS'!"&amp;T$1&amp;":"&amp;T$1),MATCH($B42&amp;$C42&amp;$D42,'FY22 QoS'!BW:BW,0),1),"")</f>
        <v>1</v>
      </c>
      <c r="U42" s="178">
        <f ca="1">IFERROR(INDEX(INDIRECT("'FY22 QoS'!"&amp;U$1&amp;":"&amp;U$1),MATCH($B42&amp;$C42&amp;$D42,'FY22 QoS'!BX:BX,0),1),"")</f>
        <v>1</v>
      </c>
      <c r="V42" s="178">
        <f ca="1">IFERROR(INDEX(INDIRECT("'FY22 QoS'!"&amp;V$1&amp;":"&amp;V$1),MATCH($B42&amp;$C42&amp;$D42,'FY22 QoS'!BY:BY,0),1),"")</f>
        <v>1</v>
      </c>
      <c r="W42" s="178">
        <f ca="1">IFERROR(INDEX(INDIRECT("'FY22 QoS'!"&amp;W$1&amp;":"&amp;W$1),MATCH($B42&amp;$C42&amp;$D42,'FY22 QoS'!BZ:BZ,0),1),"")</f>
        <v>1</v>
      </c>
      <c r="X42" s="178">
        <f ca="1">IFERROR(INDEX(INDIRECT("'FY22 QoS'!"&amp;X$1&amp;":"&amp;X$1),MATCH($B42&amp;$C42&amp;$D42,'FY22 QoS'!CA:CA,0),1),"")</f>
        <v>1</v>
      </c>
      <c r="Y42" s="178">
        <f ca="1">IFERROR(INDEX(INDIRECT("'FY22 QoS'!"&amp;Y$1&amp;":"&amp;Y$1),MATCH($B42&amp;$C42&amp;$D42,'FY22 QoS'!CB:CB,0),1),"")</f>
        <v>1</v>
      </c>
      <c r="Z42" s="178">
        <f ca="1">IFERROR(INDEX(INDIRECT("'FY22 QoS'!"&amp;Z$1&amp;":"&amp;Z$1),MATCH($B42&amp;$C42&amp;$D42,'FY22 QoS'!CC:CC,0),1),"")</f>
        <v>1</v>
      </c>
      <c r="AB42" s="178" t="str">
        <f ca="1">IFERROR(INDEX(INDIRECT("'FY22 QoS'!"&amp;AB$1&amp;":"&amp;AB$1),MATCH($B42&amp;$C42&amp;$D42,'FY22 QoS'!BU:BU,0),1),"")</f>
        <v/>
      </c>
      <c r="AC42" s="178">
        <f ca="1">IFERROR(INDEX(INDIRECT("'FY22 QoS'!"&amp;AC$1&amp;":"&amp;AC$1),MATCH($B42&amp;$C42&amp;$D42,'FY22 QoS'!BV:BV,0),1),"")</f>
        <v>0.5</v>
      </c>
      <c r="AD42" s="178">
        <f ca="1">IFERROR(INDEX(INDIRECT("'FY22 QoS'!"&amp;AD$1&amp;":"&amp;AD$1),MATCH($B42&amp;$C42&amp;$D42,'FY22 QoS'!BW:BW,0),1),"")</f>
        <v>0.65</v>
      </c>
      <c r="AE42" s="178">
        <f ca="1">IFERROR(INDEX(INDIRECT("'FY22 QoS'!"&amp;AE$1&amp;":"&amp;AE$1),MATCH($B42&amp;$C42&amp;$D42,'FY22 QoS'!BX:BX,0),1),"")</f>
        <v>0.85</v>
      </c>
      <c r="AF42" s="178">
        <f ca="1">IFERROR(INDEX(INDIRECT("'FY22 QoS'!"&amp;AF$1&amp;":"&amp;AF$1),MATCH($B42&amp;$C42&amp;$D42,'FY22 QoS'!BY:BY,0),1),"")</f>
        <v>1</v>
      </c>
      <c r="AG42" s="178">
        <f ca="1">IFERROR(INDEX(INDIRECT("'FY22 QoS'!"&amp;AG$1&amp;":"&amp;AG$1),MATCH($B42&amp;$C42&amp;$D42,'FY22 QoS'!BZ:BZ,0),1),"")</f>
        <v>1</v>
      </c>
      <c r="AH42" s="178">
        <f ca="1">IFERROR(INDEX(INDIRECT("'FY22 QoS'!"&amp;AH$1&amp;":"&amp;AH$1),MATCH($B42&amp;$C42&amp;$D42,'FY22 QoS'!CA:CA,0),1),"")</f>
        <v>1</v>
      </c>
      <c r="AI42" s="178">
        <f ca="1">IFERROR(INDEX(INDIRECT("'FY22 QoS'!"&amp;AI$1&amp;":"&amp;AI$1),MATCH($B42&amp;$C42&amp;$D42,'FY22 QoS'!CB:CB,0),1),"")</f>
        <v>1</v>
      </c>
      <c r="AJ42" s="178">
        <f ca="1">IFERROR(INDEX(INDIRECT("'FY22 QoS'!"&amp;AJ$1&amp;":"&amp;AJ$1),MATCH($B42&amp;$C42&amp;$D42,'FY22 QoS'!CC:CC,0),1),"")</f>
        <v>1</v>
      </c>
      <c r="AL42" s="186" t="str">
        <f ca="1">IFERROR(INDEX(INDIRECT("'FY22 QoS'!"&amp;AL$1&amp;":"&amp;AL$1),MATCH($B42&amp;$C42&amp;$D42,'FY22 QoS'!BU:BU,0),1),"")</f>
        <v/>
      </c>
      <c r="AM42" s="186">
        <f ca="1">IFERROR(INDEX(INDIRECT("'FY22 QoS'!"&amp;AM$1&amp;":"&amp;AM$1),MATCH($B42&amp;$C42&amp;$D42,'FY22 QoS'!BV:BV,0),1),"")</f>
        <v>39583.333333333336</v>
      </c>
      <c r="AN42" s="186">
        <f ca="1">IFERROR(INDEX(INDIRECT("'FY22 QoS'!"&amp;AN$1&amp;":"&amp;AN$1),MATCH($B42&amp;$C42&amp;$D42,'FY22 QoS'!BW:BW,0),1),"")</f>
        <v>51458.333333333336</v>
      </c>
      <c r="AO42" s="186">
        <f ca="1">IFERROR(INDEX(INDIRECT("'FY22 QoS'!"&amp;AO$1&amp;":"&amp;AO$1),MATCH($B42&amp;$C42&amp;$D42,'FY22 QoS'!BX:BX,0),1),"")</f>
        <v>67291.666666666672</v>
      </c>
      <c r="AP42" s="186">
        <f ca="1">IFERROR(INDEX(INDIRECT("'FY22 QoS'!"&amp;AP$1&amp;":"&amp;AP$1),MATCH($B42&amp;$C42&amp;$D42,'FY22 QoS'!BY:BY,0),1),"")</f>
        <v>79166.666666666672</v>
      </c>
      <c r="AQ42" s="186">
        <f ca="1">IFERROR(INDEX(INDIRECT("'FY22 QoS'!"&amp;AQ$1&amp;":"&amp;AQ$1),MATCH($B42&amp;$C42&amp;$D42,'FY22 QoS'!BZ:BZ,0),1),"")</f>
        <v>79166.666666666672</v>
      </c>
      <c r="AR42" s="186">
        <f ca="1">IFERROR(INDEX(INDIRECT("'FY22 QoS'!"&amp;AR$1&amp;":"&amp;AR$1),MATCH($B42&amp;$C42&amp;$D42,'FY22 QoS'!CA:CA,0),1),"")</f>
        <v>79166.666666666672</v>
      </c>
      <c r="AS42" s="186">
        <f ca="1">IFERROR(INDEX(INDIRECT("'FY22 QoS'!"&amp;AS$1&amp;":"&amp;AS$1),MATCH($B42&amp;$C42&amp;$D42,'FY22 QoS'!CB:CB,0),1),"")</f>
        <v>79166.666666666672</v>
      </c>
      <c r="AT42" s="186">
        <f ca="1">IFERROR(INDEX(INDIRECT("'FY22 QoS'!"&amp;AT$1&amp;":"&amp;AT$1),MATCH($B42&amp;$C42&amp;$D42,'FY22 QoS'!CC:CC,0),1),"")</f>
        <v>79166.666666666672</v>
      </c>
    </row>
    <row r="43" spans="2:46" s="167" customFormat="1" x14ac:dyDescent="0.25">
      <c r="B43" s="167" t="s">
        <v>32</v>
      </c>
      <c r="C43" s="167">
        <v>7</v>
      </c>
      <c r="D43" s="167" t="str">
        <f t="shared" si="11"/>
        <v>Commercial</v>
      </c>
      <c r="E43" s="167" t="str">
        <f>IFERROR(INDEX('FY22 QoS'!$BB:$BB,MATCH($B43&amp;$C43&amp;$D43,'FY22 QoS'!BR:BR,0),1),"")</f>
        <v/>
      </c>
      <c r="F43" s="167" t="str">
        <f>IFERROR(INDEX('FY22 QoS'!$BB:$BB,MATCH($B43&amp;$C43&amp;$D43,'FY22 QoS'!BS:BS,0),1),"")</f>
        <v/>
      </c>
      <c r="G43" s="167" t="str">
        <f>IFERROR(INDEX('FY22 QoS'!$BB:$BB,MATCH($B43&amp;$C43&amp;$D43,'FY22 QoS'!BT:BT,0),1),"")</f>
        <v/>
      </c>
      <c r="H43" s="181" t="str">
        <f>IFERROR(INDEX('FY22 QoS'!$BB:$BB,MATCH($B43&amp;$C43&amp;$D43,'FY22 QoS'!BU:BU,0),1),"")</f>
        <v/>
      </c>
      <c r="I43" s="181" t="str">
        <f>IFERROR(INDEX('FY22 QoS'!$BB:$BB,MATCH($B43&amp;$C43&amp;$D43,'FY22 QoS'!BV:BV,0),1),"")</f>
        <v/>
      </c>
      <c r="J43" s="181" t="str">
        <f>IFERROR(INDEX('FY22 QoS'!$BB:$BB,MATCH($B43&amp;$C43&amp;$D43,'FY22 QoS'!BW:BW,0),1),"")</f>
        <v/>
      </c>
      <c r="K43" s="181" t="str">
        <f>IFERROR(INDEX('FY22 QoS'!$BB:$BB,MATCH($B43&amp;$C43&amp;$D43,'FY22 QoS'!BX:BX,0),1),"")</f>
        <v/>
      </c>
      <c r="L43" s="181" t="str">
        <f>IFERROR(INDEX('FY22 QoS'!$BB:$BB,MATCH($B43&amp;$C43&amp;$D43,'FY22 QoS'!BY:BY,0),1),"")</f>
        <v/>
      </c>
      <c r="M43" s="181" t="str">
        <f>IFERROR(INDEX('FY22 QoS'!$BB:$BB,MATCH($B43&amp;$C43&amp;$D43,'FY22 QoS'!BZ:BZ,0),1),"")</f>
        <v/>
      </c>
      <c r="N43" s="181" t="str">
        <f>IFERROR(INDEX('FY22 QoS'!$BB:$BB,MATCH($B43&amp;$C43&amp;$D43,'FY22 QoS'!CA:CA,0),1),"")</f>
        <v/>
      </c>
      <c r="O43" s="181" t="str">
        <f>IFERROR(INDEX('FY22 QoS'!$BB:$BB,MATCH($B43&amp;$C43&amp;$D43,'FY22 QoS'!CB:CB,0),1),"")</f>
        <v/>
      </c>
      <c r="P43" s="181" t="str">
        <f>IFERROR(INDEX('FY22 QoS'!$BB:$BB,MATCH($B43&amp;$C43&amp;$D43,'FY22 QoS'!CC:CC,0),1),"")</f>
        <v/>
      </c>
      <c r="R43" s="178" t="str">
        <f ca="1">IFERROR(INDEX(INDIRECT("'FY22 QoS'!"&amp;R$1&amp;":"&amp;R$1),MATCH($B43&amp;$C43&amp;$D43,'FY22 QoS'!BU:BU,0),1),"")</f>
        <v/>
      </c>
      <c r="S43" s="178" t="str">
        <f ca="1">IFERROR(INDEX(INDIRECT("'FY22 QoS'!"&amp;S$1&amp;":"&amp;S$1),MATCH($B43&amp;$C43&amp;$D43,'FY22 QoS'!BV:BV,0),1),"")</f>
        <v/>
      </c>
      <c r="T43" s="178" t="str">
        <f ca="1">IFERROR(INDEX(INDIRECT("'FY22 QoS'!"&amp;T$1&amp;":"&amp;T$1),MATCH($B43&amp;$C43&amp;$D43,'FY22 QoS'!BW:BW,0),1),"")</f>
        <v/>
      </c>
      <c r="U43" s="178" t="str">
        <f ca="1">IFERROR(INDEX(INDIRECT("'FY22 QoS'!"&amp;U$1&amp;":"&amp;U$1),MATCH($B43&amp;$C43&amp;$D43,'FY22 QoS'!BX:BX,0),1),"")</f>
        <v/>
      </c>
      <c r="V43" s="178" t="str">
        <f ca="1">IFERROR(INDEX(INDIRECT("'FY22 QoS'!"&amp;V$1&amp;":"&amp;V$1),MATCH($B43&amp;$C43&amp;$D43,'FY22 QoS'!BY:BY,0),1),"")</f>
        <v/>
      </c>
      <c r="W43" s="178" t="str">
        <f ca="1">IFERROR(INDEX(INDIRECT("'FY22 QoS'!"&amp;W$1&amp;":"&amp;W$1),MATCH($B43&amp;$C43&amp;$D43,'FY22 QoS'!BZ:BZ,0),1),"")</f>
        <v/>
      </c>
      <c r="X43" s="178" t="str">
        <f ca="1">IFERROR(INDEX(INDIRECT("'FY22 QoS'!"&amp;X$1&amp;":"&amp;X$1),MATCH($B43&amp;$C43&amp;$D43,'FY22 QoS'!CA:CA,0),1),"")</f>
        <v/>
      </c>
      <c r="Y43" s="178" t="str">
        <f ca="1">IFERROR(INDEX(INDIRECT("'FY22 QoS'!"&amp;Y$1&amp;":"&amp;Y$1),MATCH($B43&amp;$C43&amp;$D43,'FY22 QoS'!CB:CB,0),1),"")</f>
        <v/>
      </c>
      <c r="Z43" s="178" t="str">
        <f ca="1">IFERROR(INDEX(INDIRECT("'FY22 QoS'!"&amp;Z$1&amp;":"&amp;Z$1),MATCH($B43&amp;$C43&amp;$D43,'FY22 QoS'!CC:CC,0),1),"")</f>
        <v/>
      </c>
      <c r="AB43" s="178" t="str">
        <f ca="1">IFERROR(INDEX(INDIRECT("'FY22 QoS'!"&amp;AB$1&amp;":"&amp;AB$1),MATCH($B43&amp;$C43&amp;$D43,'FY22 QoS'!BU:BU,0),1),"")</f>
        <v/>
      </c>
      <c r="AC43" s="178" t="str">
        <f ca="1">IFERROR(INDEX(INDIRECT("'FY22 QoS'!"&amp;AC$1&amp;":"&amp;AC$1),MATCH($B43&amp;$C43&amp;$D43,'FY22 QoS'!BV:BV,0),1),"")</f>
        <v/>
      </c>
      <c r="AD43" s="178" t="str">
        <f ca="1">IFERROR(INDEX(INDIRECT("'FY22 QoS'!"&amp;AD$1&amp;":"&amp;AD$1),MATCH($B43&amp;$C43&amp;$D43,'FY22 QoS'!BW:BW,0),1),"")</f>
        <v/>
      </c>
      <c r="AE43" s="178" t="str">
        <f ca="1">IFERROR(INDEX(INDIRECT("'FY22 QoS'!"&amp;AE$1&amp;":"&amp;AE$1),MATCH($B43&amp;$C43&amp;$D43,'FY22 QoS'!BX:BX,0),1),"")</f>
        <v/>
      </c>
      <c r="AF43" s="178" t="str">
        <f ca="1">IFERROR(INDEX(INDIRECT("'FY22 QoS'!"&amp;AF$1&amp;":"&amp;AF$1),MATCH($B43&amp;$C43&amp;$D43,'FY22 QoS'!BY:BY,0),1),"")</f>
        <v/>
      </c>
      <c r="AG43" s="178" t="str">
        <f ca="1">IFERROR(INDEX(INDIRECT("'FY22 QoS'!"&amp;AG$1&amp;":"&amp;AG$1),MATCH($B43&amp;$C43&amp;$D43,'FY22 QoS'!BZ:BZ,0),1),"")</f>
        <v/>
      </c>
      <c r="AH43" s="178" t="str">
        <f ca="1">IFERROR(INDEX(INDIRECT("'FY22 QoS'!"&amp;AH$1&amp;":"&amp;AH$1),MATCH($B43&amp;$C43&amp;$D43,'FY22 QoS'!CA:CA,0),1),"")</f>
        <v/>
      </c>
      <c r="AI43" s="178" t="str">
        <f ca="1">IFERROR(INDEX(INDIRECT("'FY22 QoS'!"&amp;AI$1&amp;":"&amp;AI$1),MATCH($B43&amp;$C43&amp;$D43,'FY22 QoS'!CB:CB,0),1),"")</f>
        <v/>
      </c>
      <c r="AJ43" s="178" t="str">
        <f ca="1">IFERROR(INDEX(INDIRECT("'FY22 QoS'!"&amp;AJ$1&amp;":"&amp;AJ$1),MATCH($B43&amp;$C43&amp;$D43,'FY22 QoS'!CC:CC,0),1),"")</f>
        <v/>
      </c>
      <c r="AL43" s="186" t="str">
        <f ca="1">IFERROR(INDEX(INDIRECT("'FY22 QoS'!"&amp;AL$1&amp;":"&amp;AL$1),MATCH($B43&amp;$C43&amp;$D43,'FY22 QoS'!BU:BU,0),1),"")</f>
        <v/>
      </c>
      <c r="AM43" s="186" t="str">
        <f ca="1">IFERROR(INDEX(INDIRECT("'FY22 QoS'!"&amp;AM$1&amp;":"&amp;AM$1),MATCH($B43&amp;$C43&amp;$D43,'FY22 QoS'!BV:BV,0),1),"")</f>
        <v/>
      </c>
      <c r="AN43" s="186" t="str">
        <f ca="1">IFERROR(INDEX(INDIRECT("'FY22 QoS'!"&amp;AN$1&amp;":"&amp;AN$1),MATCH($B43&amp;$C43&amp;$D43,'FY22 QoS'!BW:BW,0),1),"")</f>
        <v/>
      </c>
      <c r="AO43" s="186" t="str">
        <f ca="1">IFERROR(INDEX(INDIRECT("'FY22 QoS'!"&amp;AO$1&amp;":"&amp;AO$1),MATCH($B43&amp;$C43&amp;$D43,'FY22 QoS'!BX:BX,0),1),"")</f>
        <v/>
      </c>
      <c r="AP43" s="186" t="str">
        <f ca="1">IFERROR(INDEX(INDIRECT("'FY22 QoS'!"&amp;AP$1&amp;":"&amp;AP$1),MATCH($B43&amp;$C43&amp;$D43,'FY22 QoS'!BY:BY,0),1),"")</f>
        <v/>
      </c>
      <c r="AQ43" s="186" t="str">
        <f ca="1">IFERROR(INDEX(INDIRECT("'FY22 QoS'!"&amp;AQ$1&amp;":"&amp;AQ$1),MATCH($B43&amp;$C43&amp;$D43,'FY22 QoS'!BZ:BZ,0),1),"")</f>
        <v/>
      </c>
      <c r="AR43" s="186" t="str">
        <f ca="1">IFERROR(INDEX(INDIRECT("'FY22 QoS'!"&amp;AR$1&amp;":"&amp;AR$1),MATCH($B43&amp;$C43&amp;$D43,'FY22 QoS'!CA:CA,0),1),"")</f>
        <v/>
      </c>
      <c r="AS43" s="186" t="str">
        <f ca="1">IFERROR(INDEX(INDIRECT("'FY22 QoS'!"&amp;AS$1&amp;":"&amp;AS$1),MATCH($B43&amp;$C43&amp;$D43,'FY22 QoS'!CB:CB,0),1),"")</f>
        <v/>
      </c>
      <c r="AT43" s="186" t="str">
        <f ca="1">IFERROR(INDEX(INDIRECT("'FY22 QoS'!"&amp;AT$1&amp;":"&amp;AT$1),MATCH($B43&amp;$C43&amp;$D43,'FY22 QoS'!CC:CC,0),1),"")</f>
        <v/>
      </c>
    </row>
    <row r="44" spans="2:46" s="167" customFormat="1" hidden="1" outlineLevel="1" x14ac:dyDescent="0.25">
      <c r="B44" s="167" t="s">
        <v>32</v>
      </c>
      <c r="C44" s="167">
        <v>8</v>
      </c>
      <c r="D44" s="167" t="str">
        <f t="shared" si="11"/>
        <v>Commercial</v>
      </c>
      <c r="E44" s="167" t="str">
        <f>IFERROR(INDEX('FY22 QoS'!$BB:$BB,MATCH($B44&amp;$C44&amp;$D44,'FY22 QoS'!BR:BR,0),1),"")</f>
        <v/>
      </c>
      <c r="F44" s="167" t="str">
        <f>IFERROR(INDEX('FY22 QoS'!$BB:$BB,MATCH($B44&amp;$C44&amp;$D44,'FY22 QoS'!BS:BS,0),1),"")</f>
        <v/>
      </c>
      <c r="G44" s="167" t="str">
        <f>IFERROR(INDEX('FY22 QoS'!$BB:$BB,MATCH($B44&amp;$C44&amp;$D44,'FY22 QoS'!BT:BT,0),1),"")</f>
        <v/>
      </c>
      <c r="H44" s="181" t="str">
        <f>IFERROR(INDEX('FY22 QoS'!$BB:$BB,MATCH($B44&amp;$C44&amp;$D44,'FY22 QoS'!BU:BU,0),1),"")</f>
        <v/>
      </c>
      <c r="I44" s="181" t="str">
        <f>IFERROR(INDEX('FY22 QoS'!$BB:$BB,MATCH($B44&amp;$C44&amp;$D44,'FY22 QoS'!BV:BV,0),1),"")</f>
        <v/>
      </c>
      <c r="J44" s="181" t="str">
        <f>IFERROR(INDEX('FY22 QoS'!$BB:$BB,MATCH($B44&amp;$C44&amp;$D44,'FY22 QoS'!BW:BW,0),1),"")</f>
        <v/>
      </c>
      <c r="K44" s="181" t="str">
        <f>IFERROR(INDEX('FY22 QoS'!$BB:$BB,MATCH($B44&amp;$C44&amp;$D44,'FY22 QoS'!BX:BX,0),1),"")</f>
        <v/>
      </c>
      <c r="L44" s="181" t="str">
        <f>IFERROR(INDEX('FY22 QoS'!$BB:$BB,MATCH($B44&amp;$C44&amp;$D44,'FY22 QoS'!BY:BY,0),1),"")</f>
        <v/>
      </c>
      <c r="M44" s="181" t="str">
        <f>IFERROR(INDEX('FY22 QoS'!$BB:$BB,MATCH($B44&amp;$C44&amp;$D44,'FY22 QoS'!BZ:BZ,0),1),"")</f>
        <v/>
      </c>
      <c r="N44" s="181" t="str">
        <f>IFERROR(INDEX('FY22 QoS'!$BB:$BB,MATCH($B44&amp;$C44&amp;$D44,'FY22 QoS'!CA:CA,0),1),"")</f>
        <v/>
      </c>
      <c r="O44" s="181" t="str">
        <f>IFERROR(INDEX('FY22 QoS'!$BB:$BB,MATCH($B44&amp;$C44&amp;$D44,'FY22 QoS'!CB:CB,0),1),"")</f>
        <v/>
      </c>
      <c r="P44" s="181" t="str">
        <f>IFERROR(INDEX('FY22 QoS'!$BB:$BB,MATCH($B44&amp;$C44&amp;$D44,'FY22 QoS'!CC:CC,0),1),"")</f>
        <v/>
      </c>
      <c r="R44" s="178" t="str">
        <f ca="1">IFERROR(INDEX(INDIRECT("'FY22 QoS'!"&amp;R$1&amp;":"&amp;R$1),MATCH($B44&amp;$C44&amp;$D44,'FY22 QoS'!BU:BU,0),1),"")</f>
        <v/>
      </c>
      <c r="S44" s="178" t="str">
        <f ca="1">IFERROR(INDEX(INDIRECT("'FY22 QoS'!"&amp;S$1&amp;":"&amp;S$1),MATCH($B44&amp;$C44&amp;$D44,'FY22 QoS'!BV:BV,0),1),"")</f>
        <v/>
      </c>
      <c r="T44" s="178" t="str">
        <f ca="1">IFERROR(INDEX(INDIRECT("'FY22 QoS'!"&amp;T$1&amp;":"&amp;T$1),MATCH($B44&amp;$C44&amp;$D44,'FY22 QoS'!BW:BW,0),1),"")</f>
        <v/>
      </c>
      <c r="U44" s="178" t="str">
        <f ca="1">IFERROR(INDEX(INDIRECT("'FY22 QoS'!"&amp;U$1&amp;":"&amp;U$1),MATCH($B44&amp;$C44&amp;$D44,'FY22 QoS'!BX:BX,0),1),"")</f>
        <v/>
      </c>
      <c r="V44" s="178" t="str">
        <f ca="1">IFERROR(INDEX(INDIRECT("'FY22 QoS'!"&amp;V$1&amp;":"&amp;V$1),MATCH($B44&amp;$C44&amp;$D44,'FY22 QoS'!BY:BY,0),1),"")</f>
        <v/>
      </c>
      <c r="W44" s="178" t="str">
        <f ca="1">IFERROR(INDEX(INDIRECT("'FY22 QoS'!"&amp;W$1&amp;":"&amp;W$1),MATCH($B44&amp;$C44&amp;$D44,'FY22 QoS'!BZ:BZ,0),1),"")</f>
        <v/>
      </c>
      <c r="X44" s="178" t="str">
        <f ca="1">IFERROR(INDEX(INDIRECT("'FY22 QoS'!"&amp;X$1&amp;":"&amp;X$1),MATCH($B44&amp;$C44&amp;$D44,'FY22 QoS'!CA:CA,0),1),"")</f>
        <v/>
      </c>
      <c r="Y44" s="178" t="str">
        <f ca="1">IFERROR(INDEX(INDIRECT("'FY22 QoS'!"&amp;Y$1&amp;":"&amp;Y$1),MATCH($B44&amp;$C44&amp;$D44,'FY22 QoS'!CB:CB,0),1),"")</f>
        <v/>
      </c>
      <c r="Z44" s="178" t="str">
        <f ca="1">IFERROR(INDEX(INDIRECT("'FY22 QoS'!"&amp;Z$1&amp;":"&amp;Z$1),MATCH($B44&amp;$C44&amp;$D44,'FY22 QoS'!CC:CC,0),1),"")</f>
        <v/>
      </c>
      <c r="AB44" s="178" t="str">
        <f ca="1">IFERROR(INDEX(INDIRECT("'FY22 QoS'!"&amp;AB$1&amp;":"&amp;AB$1),MATCH($B44&amp;$C44&amp;$D44,'FY22 QoS'!BU:BU,0),1),"")</f>
        <v/>
      </c>
      <c r="AC44" s="178" t="str">
        <f ca="1">IFERROR(INDEX(INDIRECT("'FY22 QoS'!"&amp;AC$1&amp;":"&amp;AC$1),MATCH($B44&amp;$C44&amp;$D44,'FY22 QoS'!BV:BV,0),1),"")</f>
        <v/>
      </c>
      <c r="AD44" s="178" t="str">
        <f ca="1">IFERROR(INDEX(INDIRECT("'FY22 QoS'!"&amp;AD$1&amp;":"&amp;AD$1),MATCH($B44&amp;$C44&amp;$D44,'FY22 QoS'!BW:BW,0),1),"")</f>
        <v/>
      </c>
      <c r="AE44" s="178" t="str">
        <f ca="1">IFERROR(INDEX(INDIRECT("'FY22 QoS'!"&amp;AE$1&amp;":"&amp;AE$1),MATCH($B44&amp;$C44&amp;$D44,'FY22 QoS'!BX:BX,0),1),"")</f>
        <v/>
      </c>
      <c r="AF44" s="178" t="str">
        <f ca="1">IFERROR(INDEX(INDIRECT("'FY22 QoS'!"&amp;AF$1&amp;":"&amp;AF$1),MATCH($B44&amp;$C44&amp;$D44,'FY22 QoS'!BY:BY,0),1),"")</f>
        <v/>
      </c>
      <c r="AG44" s="178" t="str">
        <f ca="1">IFERROR(INDEX(INDIRECT("'FY22 QoS'!"&amp;AG$1&amp;":"&amp;AG$1),MATCH($B44&amp;$C44&amp;$D44,'FY22 QoS'!BZ:BZ,0),1),"")</f>
        <v/>
      </c>
      <c r="AH44" s="178" t="str">
        <f ca="1">IFERROR(INDEX(INDIRECT("'FY22 QoS'!"&amp;AH$1&amp;":"&amp;AH$1),MATCH($B44&amp;$C44&amp;$D44,'FY22 QoS'!CA:CA,0),1),"")</f>
        <v/>
      </c>
      <c r="AI44" s="178" t="str">
        <f ca="1">IFERROR(INDEX(INDIRECT("'FY22 QoS'!"&amp;AI$1&amp;":"&amp;AI$1),MATCH($B44&amp;$C44&amp;$D44,'FY22 QoS'!CB:CB,0),1),"")</f>
        <v/>
      </c>
      <c r="AJ44" s="178" t="str">
        <f ca="1">IFERROR(INDEX(INDIRECT("'FY22 QoS'!"&amp;AJ$1&amp;":"&amp;AJ$1),MATCH($B44&amp;$C44&amp;$D44,'FY22 QoS'!CC:CC,0),1),"")</f>
        <v/>
      </c>
      <c r="AL44" s="186" t="str">
        <f ca="1">IFERROR(INDEX(INDIRECT("'FY22 QoS'!"&amp;AL$1&amp;":"&amp;AL$1),MATCH($B44&amp;$C44&amp;$D44,'FY22 QoS'!BU:BU,0),1),"")</f>
        <v/>
      </c>
      <c r="AM44" s="186" t="str">
        <f ca="1">IFERROR(INDEX(INDIRECT("'FY22 QoS'!"&amp;AM$1&amp;":"&amp;AM$1),MATCH($B44&amp;$C44&amp;$D44,'FY22 QoS'!BV:BV,0),1),"")</f>
        <v/>
      </c>
      <c r="AN44" s="186" t="str">
        <f ca="1">IFERROR(INDEX(INDIRECT("'FY22 QoS'!"&amp;AN$1&amp;":"&amp;AN$1),MATCH($B44&amp;$C44&amp;$D44,'FY22 QoS'!BW:BW,0),1),"")</f>
        <v/>
      </c>
      <c r="AO44" s="186" t="str">
        <f ca="1">IFERROR(INDEX(INDIRECT("'FY22 QoS'!"&amp;AO$1&amp;":"&amp;AO$1),MATCH($B44&amp;$C44&amp;$D44,'FY22 QoS'!BX:BX,0),1),"")</f>
        <v/>
      </c>
      <c r="AP44" s="186" t="str">
        <f ca="1">IFERROR(INDEX(INDIRECT("'FY22 QoS'!"&amp;AP$1&amp;":"&amp;AP$1),MATCH($B44&amp;$C44&amp;$D44,'FY22 QoS'!BY:BY,0),1),"")</f>
        <v/>
      </c>
      <c r="AQ44" s="186" t="str">
        <f ca="1">IFERROR(INDEX(INDIRECT("'FY22 QoS'!"&amp;AQ$1&amp;":"&amp;AQ$1),MATCH($B44&amp;$C44&amp;$D44,'FY22 QoS'!BZ:BZ,0),1),"")</f>
        <v/>
      </c>
      <c r="AR44" s="186" t="str">
        <f ca="1">IFERROR(INDEX(INDIRECT("'FY22 QoS'!"&amp;AR$1&amp;":"&amp;AR$1),MATCH($B44&amp;$C44&amp;$D44,'FY22 QoS'!CA:CA,0),1),"")</f>
        <v/>
      </c>
      <c r="AS44" s="186" t="str">
        <f ca="1">IFERROR(INDEX(INDIRECT("'FY22 QoS'!"&amp;AS$1&amp;":"&amp;AS$1),MATCH($B44&amp;$C44&amp;$D44,'FY22 QoS'!CB:CB,0),1),"")</f>
        <v/>
      </c>
      <c r="AT44" s="186" t="str">
        <f ca="1">IFERROR(INDEX(INDIRECT("'FY22 QoS'!"&amp;AT$1&amp;":"&amp;AT$1),MATCH($B44&amp;$C44&amp;$D44,'FY22 QoS'!CC:CC,0),1),"")</f>
        <v/>
      </c>
    </row>
    <row r="45" spans="2:46" s="167" customFormat="1" hidden="1" outlineLevel="1" x14ac:dyDescent="0.25">
      <c r="B45" s="167" t="s">
        <v>32</v>
      </c>
      <c r="C45" s="167">
        <v>9</v>
      </c>
      <c r="D45" s="167" t="str">
        <f t="shared" si="11"/>
        <v>Commercial</v>
      </c>
      <c r="E45" s="167" t="str">
        <f>IFERROR(INDEX('FY22 QoS'!$BB:$BB,MATCH($B45&amp;$C45&amp;$D45,'FY22 QoS'!BR:BR,0),1),"")</f>
        <v/>
      </c>
      <c r="F45" s="167" t="str">
        <f>IFERROR(INDEX('FY22 QoS'!$BB:$BB,MATCH($B45&amp;$C45&amp;$D45,'FY22 QoS'!BS:BS,0),1),"")</f>
        <v/>
      </c>
      <c r="G45" s="167" t="str">
        <f>IFERROR(INDEX('FY22 QoS'!$BB:$BB,MATCH($B45&amp;$C45&amp;$D45,'FY22 QoS'!BT:BT,0),1),"")</f>
        <v/>
      </c>
      <c r="H45" s="181" t="str">
        <f>IFERROR(INDEX('FY22 QoS'!$BB:$BB,MATCH($B45&amp;$C45&amp;$D45,'FY22 QoS'!BU:BU,0),1),"")</f>
        <v/>
      </c>
      <c r="I45" s="181" t="str">
        <f>IFERROR(INDEX('FY22 QoS'!$BB:$BB,MATCH($B45&amp;$C45&amp;$D45,'FY22 QoS'!BV:BV,0),1),"")</f>
        <v/>
      </c>
      <c r="J45" s="181" t="str">
        <f>IFERROR(INDEX('FY22 QoS'!$BB:$BB,MATCH($B45&amp;$C45&amp;$D45,'FY22 QoS'!BW:BW,0),1),"")</f>
        <v/>
      </c>
      <c r="K45" s="181" t="str">
        <f>IFERROR(INDEX('FY22 QoS'!$BB:$BB,MATCH($B45&amp;$C45&amp;$D45,'FY22 QoS'!BX:BX,0),1),"")</f>
        <v/>
      </c>
      <c r="L45" s="181" t="str">
        <f>IFERROR(INDEX('FY22 QoS'!$BB:$BB,MATCH($B45&amp;$C45&amp;$D45,'FY22 QoS'!BY:BY,0),1),"")</f>
        <v/>
      </c>
      <c r="M45" s="181" t="str">
        <f>IFERROR(INDEX('FY22 QoS'!$BB:$BB,MATCH($B45&amp;$C45&amp;$D45,'FY22 QoS'!BZ:BZ,0),1),"")</f>
        <v/>
      </c>
      <c r="N45" s="181" t="str">
        <f>IFERROR(INDEX('FY22 QoS'!$BB:$BB,MATCH($B45&amp;$C45&amp;$D45,'FY22 QoS'!CA:CA,0),1),"")</f>
        <v/>
      </c>
      <c r="O45" s="181" t="str">
        <f>IFERROR(INDEX('FY22 QoS'!$BB:$BB,MATCH($B45&amp;$C45&amp;$D45,'FY22 QoS'!CB:CB,0),1),"")</f>
        <v/>
      </c>
      <c r="P45" s="181" t="str">
        <f>IFERROR(INDEX('FY22 QoS'!$BB:$BB,MATCH($B45&amp;$C45&amp;$D45,'FY22 QoS'!CC:CC,0),1),"")</f>
        <v/>
      </c>
      <c r="R45" s="178" t="str">
        <f ca="1">IFERROR(INDEX(INDIRECT("'FY22 QoS'!"&amp;R$1&amp;":"&amp;R$1),MATCH($B45&amp;$C45&amp;$D45,'FY22 QoS'!BU:BU,0),1),"")</f>
        <v/>
      </c>
      <c r="S45" s="178" t="str">
        <f ca="1">IFERROR(INDEX(INDIRECT("'FY22 QoS'!"&amp;S$1&amp;":"&amp;S$1),MATCH($B45&amp;$C45&amp;$D45,'FY22 QoS'!BV:BV,0),1),"")</f>
        <v/>
      </c>
      <c r="T45" s="178" t="str">
        <f ca="1">IFERROR(INDEX(INDIRECT("'FY22 QoS'!"&amp;T$1&amp;":"&amp;T$1),MATCH($B45&amp;$C45&amp;$D45,'FY22 QoS'!BW:BW,0),1),"")</f>
        <v/>
      </c>
      <c r="U45" s="178" t="str">
        <f ca="1">IFERROR(INDEX(INDIRECT("'FY22 QoS'!"&amp;U$1&amp;":"&amp;U$1),MATCH($B45&amp;$C45&amp;$D45,'FY22 QoS'!BX:BX,0),1),"")</f>
        <v/>
      </c>
      <c r="V45" s="178" t="str">
        <f ca="1">IFERROR(INDEX(INDIRECT("'FY22 QoS'!"&amp;V$1&amp;":"&amp;V$1),MATCH($B45&amp;$C45&amp;$D45,'FY22 QoS'!BY:BY,0),1),"")</f>
        <v/>
      </c>
      <c r="W45" s="178" t="str">
        <f ca="1">IFERROR(INDEX(INDIRECT("'FY22 QoS'!"&amp;W$1&amp;":"&amp;W$1),MATCH($B45&amp;$C45&amp;$D45,'FY22 QoS'!BZ:BZ,0),1),"")</f>
        <v/>
      </c>
      <c r="X45" s="178" t="str">
        <f ca="1">IFERROR(INDEX(INDIRECT("'FY22 QoS'!"&amp;X$1&amp;":"&amp;X$1),MATCH($B45&amp;$C45&amp;$D45,'FY22 QoS'!CA:CA,0),1),"")</f>
        <v/>
      </c>
      <c r="Y45" s="178" t="str">
        <f ca="1">IFERROR(INDEX(INDIRECT("'FY22 QoS'!"&amp;Y$1&amp;":"&amp;Y$1),MATCH($B45&amp;$C45&amp;$D45,'FY22 QoS'!CB:CB,0),1),"")</f>
        <v/>
      </c>
      <c r="Z45" s="178" t="str">
        <f ca="1">IFERROR(INDEX(INDIRECT("'FY22 QoS'!"&amp;Z$1&amp;":"&amp;Z$1),MATCH($B45&amp;$C45&amp;$D45,'FY22 QoS'!CC:CC,0),1),"")</f>
        <v/>
      </c>
      <c r="AB45" s="178" t="str">
        <f ca="1">IFERROR(INDEX(INDIRECT("'FY22 QoS'!"&amp;AB$1&amp;":"&amp;AB$1),MATCH($B45&amp;$C45&amp;$D45,'FY22 QoS'!BU:BU,0),1),"")</f>
        <v/>
      </c>
      <c r="AC45" s="178" t="str">
        <f ca="1">IFERROR(INDEX(INDIRECT("'FY22 QoS'!"&amp;AC$1&amp;":"&amp;AC$1),MATCH($B45&amp;$C45&amp;$D45,'FY22 QoS'!BV:BV,0),1),"")</f>
        <v/>
      </c>
      <c r="AD45" s="178" t="str">
        <f ca="1">IFERROR(INDEX(INDIRECT("'FY22 QoS'!"&amp;AD$1&amp;":"&amp;AD$1),MATCH($B45&amp;$C45&amp;$D45,'FY22 QoS'!BW:BW,0),1),"")</f>
        <v/>
      </c>
      <c r="AE45" s="178" t="str">
        <f ca="1">IFERROR(INDEX(INDIRECT("'FY22 QoS'!"&amp;AE$1&amp;":"&amp;AE$1),MATCH($B45&amp;$C45&amp;$D45,'FY22 QoS'!BX:BX,0),1),"")</f>
        <v/>
      </c>
      <c r="AF45" s="178" t="str">
        <f ca="1">IFERROR(INDEX(INDIRECT("'FY22 QoS'!"&amp;AF$1&amp;":"&amp;AF$1),MATCH($B45&amp;$C45&amp;$D45,'FY22 QoS'!BY:BY,0),1),"")</f>
        <v/>
      </c>
      <c r="AG45" s="178" t="str">
        <f ca="1">IFERROR(INDEX(INDIRECT("'FY22 QoS'!"&amp;AG$1&amp;":"&amp;AG$1),MATCH($B45&amp;$C45&amp;$D45,'FY22 QoS'!BZ:BZ,0),1),"")</f>
        <v/>
      </c>
      <c r="AH45" s="178" t="str">
        <f ca="1">IFERROR(INDEX(INDIRECT("'FY22 QoS'!"&amp;AH$1&amp;":"&amp;AH$1),MATCH($B45&amp;$C45&amp;$D45,'FY22 QoS'!CA:CA,0),1),"")</f>
        <v/>
      </c>
      <c r="AI45" s="178" t="str">
        <f ca="1">IFERROR(INDEX(INDIRECT("'FY22 QoS'!"&amp;AI$1&amp;":"&amp;AI$1),MATCH($B45&amp;$C45&amp;$D45,'FY22 QoS'!CB:CB,0),1),"")</f>
        <v/>
      </c>
      <c r="AJ45" s="178" t="str">
        <f ca="1">IFERROR(INDEX(INDIRECT("'FY22 QoS'!"&amp;AJ$1&amp;":"&amp;AJ$1),MATCH($B45&amp;$C45&amp;$D45,'FY22 QoS'!CC:CC,0),1),"")</f>
        <v/>
      </c>
      <c r="AL45" s="186" t="str">
        <f ca="1">IFERROR(INDEX(INDIRECT("'FY22 QoS'!"&amp;AL$1&amp;":"&amp;AL$1),MATCH($B45&amp;$C45&amp;$D45,'FY22 QoS'!BU:BU,0),1),"")</f>
        <v/>
      </c>
      <c r="AM45" s="186" t="str">
        <f ca="1">IFERROR(INDEX(INDIRECT("'FY22 QoS'!"&amp;AM$1&amp;":"&amp;AM$1),MATCH($B45&amp;$C45&amp;$D45,'FY22 QoS'!BV:BV,0),1),"")</f>
        <v/>
      </c>
      <c r="AN45" s="186" t="str">
        <f ca="1">IFERROR(INDEX(INDIRECT("'FY22 QoS'!"&amp;AN$1&amp;":"&amp;AN$1),MATCH($B45&amp;$C45&amp;$D45,'FY22 QoS'!BW:BW,0),1),"")</f>
        <v/>
      </c>
      <c r="AO45" s="186" t="str">
        <f ca="1">IFERROR(INDEX(INDIRECT("'FY22 QoS'!"&amp;AO$1&amp;":"&amp;AO$1),MATCH($B45&amp;$C45&amp;$D45,'FY22 QoS'!BX:BX,0),1),"")</f>
        <v/>
      </c>
      <c r="AP45" s="186" t="str">
        <f ca="1">IFERROR(INDEX(INDIRECT("'FY22 QoS'!"&amp;AP$1&amp;":"&amp;AP$1),MATCH($B45&amp;$C45&amp;$D45,'FY22 QoS'!BY:BY,0),1),"")</f>
        <v/>
      </c>
      <c r="AQ45" s="186" t="str">
        <f ca="1">IFERROR(INDEX(INDIRECT("'FY22 QoS'!"&amp;AQ$1&amp;":"&amp;AQ$1),MATCH($B45&amp;$C45&amp;$D45,'FY22 QoS'!BZ:BZ,0),1),"")</f>
        <v/>
      </c>
      <c r="AR45" s="186" t="str">
        <f ca="1">IFERROR(INDEX(INDIRECT("'FY22 QoS'!"&amp;AR$1&amp;":"&amp;AR$1),MATCH($B45&amp;$C45&amp;$D45,'FY22 QoS'!CA:CA,0),1),"")</f>
        <v/>
      </c>
      <c r="AS45" s="186" t="str">
        <f ca="1">IFERROR(INDEX(INDIRECT("'FY22 QoS'!"&amp;AS$1&amp;":"&amp;AS$1),MATCH($B45&amp;$C45&amp;$D45,'FY22 QoS'!CB:CB,0),1),"")</f>
        <v/>
      </c>
      <c r="AT45" s="186" t="str">
        <f ca="1">IFERROR(INDEX(INDIRECT("'FY22 QoS'!"&amp;AT$1&amp;":"&amp;AT$1),MATCH($B45&amp;$C45&amp;$D45,'FY22 QoS'!CC:CC,0),1),"")</f>
        <v/>
      </c>
    </row>
    <row r="46" spans="2:46" s="167" customFormat="1" hidden="1" outlineLevel="1" x14ac:dyDescent="0.25">
      <c r="B46" s="167" t="s">
        <v>32</v>
      </c>
      <c r="C46" s="167">
        <v>10</v>
      </c>
      <c r="D46" s="167" t="str">
        <f t="shared" si="11"/>
        <v>Commercial</v>
      </c>
      <c r="E46" s="167" t="str">
        <f>IFERROR(INDEX('FY22 QoS'!$BB:$BB,MATCH($B46&amp;$C46&amp;$D46,'FY22 QoS'!BR:BR,0),1),"")</f>
        <v/>
      </c>
      <c r="F46" s="167" t="str">
        <f>IFERROR(INDEX('FY22 QoS'!$BB:$BB,MATCH($B46&amp;$C46&amp;$D46,'FY22 QoS'!BS:BS,0),1),"")</f>
        <v/>
      </c>
      <c r="G46" s="167" t="str">
        <f>IFERROR(INDEX('FY22 QoS'!$BB:$BB,MATCH($B46&amp;$C46&amp;$D46,'FY22 QoS'!BT:BT,0),1),"")</f>
        <v/>
      </c>
      <c r="H46" s="181" t="str">
        <f>IFERROR(INDEX('FY22 QoS'!$BB:$BB,MATCH($B46&amp;$C46&amp;$D46,'FY22 QoS'!BU:BU,0),1),"")</f>
        <v/>
      </c>
      <c r="I46" s="181" t="str">
        <f>IFERROR(INDEX('FY22 QoS'!$BB:$BB,MATCH($B46&amp;$C46&amp;$D46,'FY22 QoS'!BV:BV,0),1),"")</f>
        <v/>
      </c>
      <c r="J46" s="181" t="str">
        <f>IFERROR(INDEX('FY22 QoS'!$BB:$BB,MATCH($B46&amp;$C46&amp;$D46,'FY22 QoS'!BW:BW,0),1),"")</f>
        <v/>
      </c>
      <c r="K46" s="181" t="str">
        <f>IFERROR(INDEX('FY22 QoS'!$BB:$BB,MATCH($B46&amp;$C46&amp;$D46,'FY22 QoS'!BX:BX,0),1),"")</f>
        <v/>
      </c>
      <c r="L46" s="181" t="str">
        <f>IFERROR(INDEX('FY22 QoS'!$BB:$BB,MATCH($B46&amp;$C46&amp;$D46,'FY22 QoS'!BY:BY,0),1),"")</f>
        <v/>
      </c>
      <c r="M46" s="181" t="str">
        <f>IFERROR(INDEX('FY22 QoS'!$BB:$BB,MATCH($B46&amp;$C46&amp;$D46,'FY22 QoS'!BZ:BZ,0),1),"")</f>
        <v/>
      </c>
      <c r="N46" s="181" t="str">
        <f>IFERROR(INDEX('FY22 QoS'!$BB:$BB,MATCH($B46&amp;$C46&amp;$D46,'FY22 QoS'!CA:CA,0),1),"")</f>
        <v/>
      </c>
      <c r="O46" s="181" t="str">
        <f>IFERROR(INDEX('FY22 QoS'!$BB:$BB,MATCH($B46&amp;$C46&amp;$D46,'FY22 QoS'!CB:CB,0),1),"")</f>
        <v/>
      </c>
      <c r="P46" s="181" t="str">
        <f>IFERROR(INDEX('FY22 QoS'!$BB:$BB,MATCH($B46&amp;$C46&amp;$D46,'FY22 QoS'!CC:CC,0),1),"")</f>
        <v/>
      </c>
      <c r="R46" s="178" t="str">
        <f ca="1">IFERROR(INDEX(INDIRECT("'FY22 QoS'!"&amp;R$1&amp;":"&amp;R$1),MATCH($B46&amp;$C46&amp;$D46,'FY22 QoS'!BU:BU,0),1),"")</f>
        <v/>
      </c>
      <c r="S46" s="178" t="str">
        <f ca="1">IFERROR(INDEX(INDIRECT("'FY22 QoS'!"&amp;S$1&amp;":"&amp;S$1),MATCH($B46&amp;$C46&amp;$D46,'FY22 QoS'!BV:BV,0),1),"")</f>
        <v/>
      </c>
      <c r="T46" s="178" t="str">
        <f ca="1">IFERROR(INDEX(INDIRECT("'FY22 QoS'!"&amp;T$1&amp;":"&amp;T$1),MATCH($B46&amp;$C46&amp;$D46,'FY22 QoS'!BW:BW,0),1),"")</f>
        <v/>
      </c>
      <c r="U46" s="178" t="str">
        <f ca="1">IFERROR(INDEX(INDIRECT("'FY22 QoS'!"&amp;U$1&amp;":"&amp;U$1),MATCH($B46&amp;$C46&amp;$D46,'FY22 QoS'!BX:BX,0),1),"")</f>
        <v/>
      </c>
      <c r="V46" s="178" t="str">
        <f ca="1">IFERROR(INDEX(INDIRECT("'FY22 QoS'!"&amp;V$1&amp;":"&amp;V$1),MATCH($B46&amp;$C46&amp;$D46,'FY22 QoS'!BY:BY,0),1),"")</f>
        <v/>
      </c>
      <c r="W46" s="178" t="str">
        <f ca="1">IFERROR(INDEX(INDIRECT("'FY22 QoS'!"&amp;W$1&amp;":"&amp;W$1),MATCH($B46&amp;$C46&amp;$D46,'FY22 QoS'!BZ:BZ,0),1),"")</f>
        <v/>
      </c>
      <c r="X46" s="178" t="str">
        <f ca="1">IFERROR(INDEX(INDIRECT("'FY22 QoS'!"&amp;X$1&amp;":"&amp;X$1),MATCH($B46&amp;$C46&amp;$D46,'FY22 QoS'!CA:CA,0),1),"")</f>
        <v/>
      </c>
      <c r="Y46" s="178" t="str">
        <f ca="1">IFERROR(INDEX(INDIRECT("'FY22 QoS'!"&amp;Y$1&amp;":"&amp;Y$1),MATCH($B46&amp;$C46&amp;$D46,'FY22 QoS'!CB:CB,0),1),"")</f>
        <v/>
      </c>
      <c r="Z46" s="178" t="str">
        <f ca="1">IFERROR(INDEX(INDIRECT("'FY22 QoS'!"&amp;Z$1&amp;":"&amp;Z$1),MATCH($B46&amp;$C46&amp;$D46,'FY22 QoS'!CC:CC,0),1),"")</f>
        <v/>
      </c>
      <c r="AB46" s="178" t="str">
        <f ca="1">IFERROR(INDEX(INDIRECT("'FY22 QoS'!"&amp;AB$1&amp;":"&amp;AB$1),MATCH($B46&amp;$C46&amp;$D46,'FY22 QoS'!BU:BU,0),1),"")</f>
        <v/>
      </c>
      <c r="AC46" s="178" t="str">
        <f ca="1">IFERROR(INDEX(INDIRECT("'FY22 QoS'!"&amp;AC$1&amp;":"&amp;AC$1),MATCH($B46&amp;$C46&amp;$D46,'FY22 QoS'!BV:BV,0),1),"")</f>
        <v/>
      </c>
      <c r="AD46" s="178" t="str">
        <f ca="1">IFERROR(INDEX(INDIRECT("'FY22 QoS'!"&amp;AD$1&amp;":"&amp;AD$1),MATCH($B46&amp;$C46&amp;$D46,'FY22 QoS'!BW:BW,0),1),"")</f>
        <v/>
      </c>
      <c r="AE46" s="178" t="str">
        <f ca="1">IFERROR(INDEX(INDIRECT("'FY22 QoS'!"&amp;AE$1&amp;":"&amp;AE$1),MATCH($B46&amp;$C46&amp;$D46,'FY22 QoS'!BX:BX,0),1),"")</f>
        <v/>
      </c>
      <c r="AF46" s="178" t="str">
        <f ca="1">IFERROR(INDEX(INDIRECT("'FY22 QoS'!"&amp;AF$1&amp;":"&amp;AF$1),MATCH($B46&amp;$C46&amp;$D46,'FY22 QoS'!BY:BY,0),1),"")</f>
        <v/>
      </c>
      <c r="AG46" s="178" t="str">
        <f ca="1">IFERROR(INDEX(INDIRECT("'FY22 QoS'!"&amp;AG$1&amp;":"&amp;AG$1),MATCH($B46&amp;$C46&amp;$D46,'FY22 QoS'!BZ:BZ,0),1),"")</f>
        <v/>
      </c>
      <c r="AH46" s="178" t="str">
        <f ca="1">IFERROR(INDEX(INDIRECT("'FY22 QoS'!"&amp;AH$1&amp;":"&amp;AH$1),MATCH($B46&amp;$C46&amp;$D46,'FY22 QoS'!CA:CA,0),1),"")</f>
        <v/>
      </c>
      <c r="AI46" s="178" t="str">
        <f ca="1">IFERROR(INDEX(INDIRECT("'FY22 QoS'!"&amp;AI$1&amp;":"&amp;AI$1),MATCH($B46&amp;$C46&amp;$D46,'FY22 QoS'!CB:CB,0),1),"")</f>
        <v/>
      </c>
      <c r="AJ46" s="178" t="str">
        <f ca="1">IFERROR(INDEX(INDIRECT("'FY22 QoS'!"&amp;AJ$1&amp;":"&amp;AJ$1),MATCH($B46&amp;$C46&amp;$D46,'FY22 QoS'!CC:CC,0),1),"")</f>
        <v/>
      </c>
      <c r="AL46" s="186" t="str">
        <f ca="1">IFERROR(INDEX(INDIRECT("'FY22 QoS'!"&amp;AL$1&amp;":"&amp;AL$1),MATCH($B46&amp;$C46&amp;$D46,'FY22 QoS'!BU:BU,0),1),"")</f>
        <v/>
      </c>
      <c r="AM46" s="186" t="str">
        <f ca="1">IFERROR(INDEX(INDIRECT("'FY22 QoS'!"&amp;AM$1&amp;":"&amp;AM$1),MATCH($B46&amp;$C46&amp;$D46,'FY22 QoS'!BV:BV,0),1),"")</f>
        <v/>
      </c>
      <c r="AN46" s="186" t="str">
        <f ca="1">IFERROR(INDEX(INDIRECT("'FY22 QoS'!"&amp;AN$1&amp;":"&amp;AN$1),MATCH($B46&amp;$C46&amp;$D46,'FY22 QoS'!BW:BW,0),1),"")</f>
        <v/>
      </c>
      <c r="AO46" s="186" t="str">
        <f ca="1">IFERROR(INDEX(INDIRECT("'FY22 QoS'!"&amp;AO$1&amp;":"&amp;AO$1),MATCH($B46&amp;$C46&amp;$D46,'FY22 QoS'!BX:BX,0),1),"")</f>
        <v/>
      </c>
      <c r="AP46" s="186" t="str">
        <f ca="1">IFERROR(INDEX(INDIRECT("'FY22 QoS'!"&amp;AP$1&amp;":"&amp;AP$1),MATCH($B46&amp;$C46&amp;$D46,'FY22 QoS'!BY:BY,0),1),"")</f>
        <v/>
      </c>
      <c r="AQ46" s="186" t="str">
        <f ca="1">IFERROR(INDEX(INDIRECT("'FY22 QoS'!"&amp;AQ$1&amp;":"&amp;AQ$1),MATCH($B46&amp;$C46&amp;$D46,'FY22 QoS'!BZ:BZ,0),1),"")</f>
        <v/>
      </c>
      <c r="AR46" s="186" t="str">
        <f ca="1">IFERROR(INDEX(INDIRECT("'FY22 QoS'!"&amp;AR$1&amp;":"&amp;AR$1),MATCH($B46&amp;$C46&amp;$D46,'FY22 QoS'!CA:CA,0),1),"")</f>
        <v/>
      </c>
      <c r="AS46" s="186" t="str">
        <f ca="1">IFERROR(INDEX(INDIRECT("'FY22 QoS'!"&amp;AS$1&amp;":"&amp;AS$1),MATCH($B46&amp;$C46&amp;$D46,'FY22 QoS'!CB:CB,0),1),"")</f>
        <v/>
      </c>
      <c r="AT46" s="186" t="str">
        <f ca="1">IFERROR(INDEX(INDIRECT("'FY22 QoS'!"&amp;AT$1&amp;":"&amp;AT$1),MATCH($B46&amp;$C46&amp;$D46,'FY22 QoS'!CC:CC,0),1),"")</f>
        <v/>
      </c>
    </row>
    <row r="47" spans="2:46" s="167" customFormat="1" hidden="1" outlineLevel="1" x14ac:dyDescent="0.25">
      <c r="B47" s="167" t="s">
        <v>32</v>
      </c>
      <c r="C47" s="167">
        <v>11</v>
      </c>
      <c r="D47" s="167" t="str">
        <f t="shared" si="11"/>
        <v>Commercial</v>
      </c>
      <c r="E47" s="167" t="str">
        <f>IFERROR(INDEX('FY22 QoS'!$BB:$BB,MATCH($B47&amp;$C47&amp;$D47,'FY22 QoS'!BR:BR,0),1),"")</f>
        <v/>
      </c>
      <c r="F47" s="167" t="str">
        <f>IFERROR(INDEX('FY22 QoS'!$BB:$BB,MATCH($B47&amp;$C47&amp;$D47,'FY22 QoS'!BS:BS,0),1),"")</f>
        <v/>
      </c>
      <c r="G47" s="167" t="str">
        <f>IFERROR(INDEX('FY22 QoS'!$BB:$BB,MATCH($B47&amp;$C47&amp;$D47,'FY22 QoS'!BT:BT,0),1),"")</f>
        <v/>
      </c>
      <c r="H47" s="181" t="str">
        <f>IFERROR(INDEX('FY22 QoS'!$BB:$BB,MATCH($B47&amp;$C47&amp;$D47,'FY22 QoS'!BU:BU,0),1),"")</f>
        <v/>
      </c>
      <c r="I47" s="181" t="str">
        <f>IFERROR(INDEX('FY22 QoS'!$BB:$BB,MATCH($B47&amp;$C47&amp;$D47,'FY22 QoS'!BV:BV,0),1),"")</f>
        <v/>
      </c>
      <c r="J47" s="181" t="str">
        <f>IFERROR(INDEX('FY22 QoS'!$BB:$BB,MATCH($B47&amp;$C47&amp;$D47,'FY22 QoS'!BW:BW,0),1),"")</f>
        <v/>
      </c>
      <c r="K47" s="181" t="str">
        <f>IFERROR(INDEX('FY22 QoS'!$BB:$BB,MATCH($B47&amp;$C47&amp;$D47,'FY22 QoS'!BX:BX,0),1),"")</f>
        <v/>
      </c>
      <c r="L47" s="181" t="str">
        <f>IFERROR(INDEX('FY22 QoS'!$BB:$BB,MATCH($B47&amp;$C47&amp;$D47,'FY22 QoS'!BY:BY,0),1),"")</f>
        <v/>
      </c>
      <c r="M47" s="181" t="str">
        <f>IFERROR(INDEX('FY22 QoS'!$BB:$BB,MATCH($B47&amp;$C47&amp;$D47,'FY22 QoS'!BZ:BZ,0),1),"")</f>
        <v/>
      </c>
      <c r="N47" s="181" t="str">
        <f>IFERROR(INDEX('FY22 QoS'!$BB:$BB,MATCH($B47&amp;$C47&amp;$D47,'FY22 QoS'!CA:CA,0),1),"")</f>
        <v/>
      </c>
      <c r="O47" s="181" t="str">
        <f>IFERROR(INDEX('FY22 QoS'!$BB:$BB,MATCH($B47&amp;$C47&amp;$D47,'FY22 QoS'!CB:CB,0),1),"")</f>
        <v/>
      </c>
      <c r="P47" s="181" t="str">
        <f>IFERROR(INDEX('FY22 QoS'!$BB:$BB,MATCH($B47&amp;$C47&amp;$D47,'FY22 QoS'!CC:CC,0),1),"")</f>
        <v/>
      </c>
      <c r="R47" s="178" t="str">
        <f ca="1">IFERROR(INDEX(INDIRECT("'FY22 QoS'!"&amp;R$1&amp;":"&amp;R$1),MATCH($B47&amp;$C47&amp;$D47,'FY22 QoS'!BU:BU,0),1),"")</f>
        <v/>
      </c>
      <c r="S47" s="178" t="str">
        <f ca="1">IFERROR(INDEX(INDIRECT("'FY22 QoS'!"&amp;S$1&amp;":"&amp;S$1),MATCH($B47&amp;$C47&amp;$D47,'FY22 QoS'!BV:BV,0),1),"")</f>
        <v/>
      </c>
      <c r="T47" s="178" t="str">
        <f ca="1">IFERROR(INDEX(INDIRECT("'FY22 QoS'!"&amp;T$1&amp;":"&amp;T$1),MATCH($B47&amp;$C47&amp;$D47,'FY22 QoS'!BW:BW,0),1),"")</f>
        <v/>
      </c>
      <c r="U47" s="178" t="str">
        <f ca="1">IFERROR(INDEX(INDIRECT("'FY22 QoS'!"&amp;U$1&amp;":"&amp;U$1),MATCH($B47&amp;$C47&amp;$D47,'FY22 QoS'!BX:BX,0),1),"")</f>
        <v/>
      </c>
      <c r="V47" s="178" t="str">
        <f ca="1">IFERROR(INDEX(INDIRECT("'FY22 QoS'!"&amp;V$1&amp;":"&amp;V$1),MATCH($B47&amp;$C47&amp;$D47,'FY22 QoS'!BY:BY,0),1),"")</f>
        <v/>
      </c>
      <c r="W47" s="178" t="str">
        <f ca="1">IFERROR(INDEX(INDIRECT("'FY22 QoS'!"&amp;W$1&amp;":"&amp;W$1),MATCH($B47&amp;$C47&amp;$D47,'FY22 QoS'!BZ:BZ,0),1),"")</f>
        <v/>
      </c>
      <c r="X47" s="178" t="str">
        <f ca="1">IFERROR(INDEX(INDIRECT("'FY22 QoS'!"&amp;X$1&amp;":"&amp;X$1),MATCH($B47&amp;$C47&amp;$D47,'FY22 QoS'!CA:CA,0),1),"")</f>
        <v/>
      </c>
      <c r="Y47" s="178" t="str">
        <f ca="1">IFERROR(INDEX(INDIRECT("'FY22 QoS'!"&amp;Y$1&amp;":"&amp;Y$1),MATCH($B47&amp;$C47&amp;$D47,'FY22 QoS'!CB:CB,0),1),"")</f>
        <v/>
      </c>
      <c r="Z47" s="178" t="str">
        <f ca="1">IFERROR(INDEX(INDIRECT("'FY22 QoS'!"&amp;Z$1&amp;":"&amp;Z$1),MATCH($B47&amp;$C47&amp;$D47,'FY22 QoS'!CC:CC,0),1),"")</f>
        <v/>
      </c>
      <c r="AB47" s="178" t="str">
        <f ca="1">IFERROR(INDEX(INDIRECT("'FY22 QoS'!"&amp;AB$1&amp;":"&amp;AB$1),MATCH($B47&amp;$C47&amp;$D47,'FY22 QoS'!BU:BU,0),1),"")</f>
        <v/>
      </c>
      <c r="AC47" s="178" t="str">
        <f ca="1">IFERROR(INDEX(INDIRECT("'FY22 QoS'!"&amp;AC$1&amp;":"&amp;AC$1),MATCH($B47&amp;$C47&amp;$D47,'FY22 QoS'!BV:BV,0),1),"")</f>
        <v/>
      </c>
      <c r="AD47" s="178" t="str">
        <f ca="1">IFERROR(INDEX(INDIRECT("'FY22 QoS'!"&amp;AD$1&amp;":"&amp;AD$1),MATCH($B47&amp;$C47&amp;$D47,'FY22 QoS'!BW:BW,0),1),"")</f>
        <v/>
      </c>
      <c r="AE47" s="178" t="str">
        <f ca="1">IFERROR(INDEX(INDIRECT("'FY22 QoS'!"&amp;AE$1&amp;":"&amp;AE$1),MATCH($B47&amp;$C47&amp;$D47,'FY22 QoS'!BX:BX,0),1),"")</f>
        <v/>
      </c>
      <c r="AF47" s="178" t="str">
        <f ca="1">IFERROR(INDEX(INDIRECT("'FY22 QoS'!"&amp;AF$1&amp;":"&amp;AF$1),MATCH($B47&amp;$C47&amp;$D47,'FY22 QoS'!BY:BY,0),1),"")</f>
        <v/>
      </c>
      <c r="AG47" s="178" t="str">
        <f ca="1">IFERROR(INDEX(INDIRECT("'FY22 QoS'!"&amp;AG$1&amp;":"&amp;AG$1),MATCH($B47&amp;$C47&amp;$D47,'FY22 QoS'!BZ:BZ,0),1),"")</f>
        <v/>
      </c>
      <c r="AH47" s="178" t="str">
        <f ca="1">IFERROR(INDEX(INDIRECT("'FY22 QoS'!"&amp;AH$1&amp;":"&amp;AH$1),MATCH($B47&amp;$C47&amp;$D47,'FY22 QoS'!CA:CA,0),1),"")</f>
        <v/>
      </c>
      <c r="AI47" s="178" t="str">
        <f ca="1">IFERROR(INDEX(INDIRECT("'FY22 QoS'!"&amp;AI$1&amp;":"&amp;AI$1),MATCH($B47&amp;$C47&amp;$D47,'FY22 QoS'!CB:CB,0),1),"")</f>
        <v/>
      </c>
      <c r="AJ47" s="178" t="str">
        <f ca="1">IFERROR(INDEX(INDIRECT("'FY22 QoS'!"&amp;AJ$1&amp;":"&amp;AJ$1),MATCH($B47&amp;$C47&amp;$D47,'FY22 QoS'!CC:CC,0),1),"")</f>
        <v/>
      </c>
      <c r="AL47" s="186" t="str">
        <f ca="1">IFERROR(INDEX(INDIRECT("'FY22 QoS'!"&amp;AL$1&amp;":"&amp;AL$1),MATCH($B47&amp;$C47&amp;$D47,'FY22 QoS'!BU:BU,0),1),"")</f>
        <v/>
      </c>
      <c r="AM47" s="186" t="str">
        <f ca="1">IFERROR(INDEX(INDIRECT("'FY22 QoS'!"&amp;AM$1&amp;":"&amp;AM$1),MATCH($B47&amp;$C47&amp;$D47,'FY22 QoS'!BV:BV,0),1),"")</f>
        <v/>
      </c>
      <c r="AN47" s="186" t="str">
        <f ca="1">IFERROR(INDEX(INDIRECT("'FY22 QoS'!"&amp;AN$1&amp;":"&amp;AN$1),MATCH($B47&amp;$C47&amp;$D47,'FY22 QoS'!BW:BW,0),1),"")</f>
        <v/>
      </c>
      <c r="AO47" s="186" t="str">
        <f ca="1">IFERROR(INDEX(INDIRECT("'FY22 QoS'!"&amp;AO$1&amp;":"&amp;AO$1),MATCH($B47&amp;$C47&amp;$D47,'FY22 QoS'!BX:BX,0),1),"")</f>
        <v/>
      </c>
      <c r="AP47" s="186" t="str">
        <f ca="1">IFERROR(INDEX(INDIRECT("'FY22 QoS'!"&amp;AP$1&amp;":"&amp;AP$1),MATCH($B47&amp;$C47&amp;$D47,'FY22 QoS'!BY:BY,0),1),"")</f>
        <v/>
      </c>
      <c r="AQ47" s="186" t="str">
        <f ca="1">IFERROR(INDEX(INDIRECT("'FY22 QoS'!"&amp;AQ$1&amp;":"&amp;AQ$1),MATCH($B47&amp;$C47&amp;$D47,'FY22 QoS'!BZ:BZ,0),1),"")</f>
        <v/>
      </c>
      <c r="AR47" s="186" t="str">
        <f ca="1">IFERROR(INDEX(INDIRECT("'FY22 QoS'!"&amp;AR$1&amp;":"&amp;AR$1),MATCH($B47&amp;$C47&amp;$D47,'FY22 QoS'!CA:CA,0),1),"")</f>
        <v/>
      </c>
      <c r="AS47" s="186" t="str">
        <f ca="1">IFERROR(INDEX(INDIRECT("'FY22 QoS'!"&amp;AS$1&amp;":"&amp;AS$1),MATCH($B47&amp;$C47&amp;$D47,'FY22 QoS'!CB:CB,0),1),"")</f>
        <v/>
      </c>
      <c r="AT47" s="186" t="str">
        <f ca="1">IFERROR(INDEX(INDIRECT("'FY22 QoS'!"&amp;AT$1&amp;":"&amp;AT$1),MATCH($B47&amp;$C47&amp;$D47,'FY22 QoS'!CC:CC,0),1),"")</f>
        <v/>
      </c>
    </row>
    <row r="48" spans="2:46" s="167" customFormat="1" hidden="1" outlineLevel="1" x14ac:dyDescent="0.25">
      <c r="B48" s="167" t="s">
        <v>32</v>
      </c>
      <c r="C48" s="167">
        <v>12</v>
      </c>
      <c r="D48" s="167" t="str">
        <f t="shared" si="11"/>
        <v>Commercial</v>
      </c>
      <c r="E48" s="167" t="str">
        <f>IFERROR(INDEX('FY22 QoS'!$BB:$BB,MATCH($B48&amp;$C48&amp;$D48,'FY22 QoS'!BR:BR,0),1),"")</f>
        <v/>
      </c>
      <c r="F48" s="167" t="str">
        <f>IFERROR(INDEX('FY22 QoS'!$BB:$BB,MATCH($B48&amp;$C48&amp;$D48,'FY22 QoS'!BS:BS,0),1),"")</f>
        <v/>
      </c>
      <c r="G48" s="167" t="str">
        <f>IFERROR(INDEX('FY22 QoS'!$BB:$BB,MATCH($B48&amp;$C48&amp;$D48,'FY22 QoS'!BT:BT,0),1),"")</f>
        <v/>
      </c>
      <c r="H48" s="181" t="str">
        <f>IFERROR(INDEX('FY22 QoS'!$BB:$BB,MATCH($B48&amp;$C48&amp;$D48,'FY22 QoS'!BU:BU,0),1),"")</f>
        <v/>
      </c>
      <c r="I48" s="181" t="str">
        <f>IFERROR(INDEX('FY22 QoS'!$BB:$BB,MATCH($B48&amp;$C48&amp;$D48,'FY22 QoS'!BV:BV,0),1),"")</f>
        <v/>
      </c>
      <c r="J48" s="181" t="str">
        <f>IFERROR(INDEX('FY22 QoS'!$BB:$BB,MATCH($B48&amp;$C48&amp;$D48,'FY22 QoS'!BW:BW,0),1),"")</f>
        <v/>
      </c>
      <c r="K48" s="181" t="str">
        <f>IFERROR(INDEX('FY22 QoS'!$BB:$BB,MATCH($B48&amp;$C48&amp;$D48,'FY22 QoS'!BX:BX,0),1),"")</f>
        <v/>
      </c>
      <c r="L48" s="181" t="str">
        <f>IFERROR(INDEX('FY22 QoS'!$BB:$BB,MATCH($B48&amp;$C48&amp;$D48,'FY22 QoS'!BY:BY,0),1),"")</f>
        <v/>
      </c>
      <c r="M48" s="181" t="str">
        <f>IFERROR(INDEX('FY22 QoS'!$BB:$BB,MATCH($B48&amp;$C48&amp;$D48,'FY22 QoS'!BZ:BZ,0),1),"")</f>
        <v/>
      </c>
      <c r="N48" s="181" t="str">
        <f>IFERROR(INDEX('FY22 QoS'!$BB:$BB,MATCH($B48&amp;$C48&amp;$D48,'FY22 QoS'!CA:CA,0),1),"")</f>
        <v/>
      </c>
      <c r="O48" s="181" t="str">
        <f>IFERROR(INDEX('FY22 QoS'!$BB:$BB,MATCH($B48&amp;$C48&amp;$D48,'FY22 QoS'!CB:CB,0),1),"")</f>
        <v/>
      </c>
      <c r="P48" s="181" t="str">
        <f>IFERROR(INDEX('FY22 QoS'!$BB:$BB,MATCH($B48&amp;$C48&amp;$D48,'FY22 QoS'!CC:CC,0),1),"")</f>
        <v/>
      </c>
      <c r="R48" s="178" t="str">
        <f ca="1">IFERROR(INDEX(INDIRECT("'FY22 QoS'!"&amp;R$1&amp;":"&amp;R$1),MATCH($B48&amp;$C48&amp;$D48,'FY22 QoS'!BU:BU,0),1),"")</f>
        <v/>
      </c>
      <c r="S48" s="178" t="str">
        <f ca="1">IFERROR(INDEX(INDIRECT("'FY22 QoS'!"&amp;S$1&amp;":"&amp;S$1),MATCH($B48&amp;$C48&amp;$D48,'FY22 QoS'!BV:BV,0),1),"")</f>
        <v/>
      </c>
      <c r="T48" s="178" t="str">
        <f ca="1">IFERROR(INDEX(INDIRECT("'FY22 QoS'!"&amp;T$1&amp;":"&amp;T$1),MATCH($B48&amp;$C48&amp;$D48,'FY22 QoS'!BW:BW,0),1),"")</f>
        <v/>
      </c>
      <c r="U48" s="178" t="str">
        <f ca="1">IFERROR(INDEX(INDIRECT("'FY22 QoS'!"&amp;U$1&amp;":"&amp;U$1),MATCH($B48&amp;$C48&amp;$D48,'FY22 QoS'!BX:BX,0),1),"")</f>
        <v/>
      </c>
      <c r="V48" s="178" t="str">
        <f ca="1">IFERROR(INDEX(INDIRECT("'FY22 QoS'!"&amp;V$1&amp;":"&amp;V$1),MATCH($B48&amp;$C48&amp;$D48,'FY22 QoS'!BY:BY,0),1),"")</f>
        <v/>
      </c>
      <c r="W48" s="178" t="str">
        <f ca="1">IFERROR(INDEX(INDIRECT("'FY22 QoS'!"&amp;W$1&amp;":"&amp;W$1),MATCH($B48&amp;$C48&amp;$D48,'FY22 QoS'!BZ:BZ,0),1),"")</f>
        <v/>
      </c>
      <c r="X48" s="178" t="str">
        <f ca="1">IFERROR(INDEX(INDIRECT("'FY22 QoS'!"&amp;X$1&amp;":"&amp;X$1),MATCH($B48&amp;$C48&amp;$D48,'FY22 QoS'!CA:CA,0),1),"")</f>
        <v/>
      </c>
      <c r="Y48" s="178" t="str">
        <f ca="1">IFERROR(INDEX(INDIRECT("'FY22 QoS'!"&amp;Y$1&amp;":"&amp;Y$1),MATCH($B48&amp;$C48&amp;$D48,'FY22 QoS'!CB:CB,0),1),"")</f>
        <v/>
      </c>
      <c r="Z48" s="178" t="str">
        <f ca="1">IFERROR(INDEX(INDIRECT("'FY22 QoS'!"&amp;Z$1&amp;":"&amp;Z$1),MATCH($B48&amp;$C48&amp;$D48,'FY22 QoS'!CC:CC,0),1),"")</f>
        <v/>
      </c>
      <c r="AB48" s="178" t="str">
        <f ca="1">IFERROR(INDEX(INDIRECT("'FY22 QoS'!"&amp;AB$1&amp;":"&amp;AB$1),MATCH($B48&amp;$C48&amp;$D48,'FY22 QoS'!BU:BU,0),1),"")</f>
        <v/>
      </c>
      <c r="AC48" s="178" t="str">
        <f ca="1">IFERROR(INDEX(INDIRECT("'FY22 QoS'!"&amp;AC$1&amp;":"&amp;AC$1),MATCH($B48&amp;$C48&amp;$D48,'FY22 QoS'!BV:BV,0),1),"")</f>
        <v/>
      </c>
      <c r="AD48" s="178" t="str">
        <f ca="1">IFERROR(INDEX(INDIRECT("'FY22 QoS'!"&amp;AD$1&amp;":"&amp;AD$1),MATCH($B48&amp;$C48&amp;$D48,'FY22 QoS'!BW:BW,0),1),"")</f>
        <v/>
      </c>
      <c r="AE48" s="178" t="str">
        <f ca="1">IFERROR(INDEX(INDIRECT("'FY22 QoS'!"&amp;AE$1&amp;":"&amp;AE$1),MATCH($B48&amp;$C48&amp;$D48,'FY22 QoS'!BX:BX,0),1),"")</f>
        <v/>
      </c>
      <c r="AF48" s="178" t="str">
        <f ca="1">IFERROR(INDEX(INDIRECT("'FY22 QoS'!"&amp;AF$1&amp;":"&amp;AF$1),MATCH($B48&amp;$C48&amp;$D48,'FY22 QoS'!BY:BY,0),1),"")</f>
        <v/>
      </c>
      <c r="AG48" s="178" t="str">
        <f ca="1">IFERROR(INDEX(INDIRECT("'FY22 QoS'!"&amp;AG$1&amp;":"&amp;AG$1),MATCH($B48&amp;$C48&amp;$D48,'FY22 QoS'!BZ:BZ,0),1),"")</f>
        <v/>
      </c>
      <c r="AH48" s="178" t="str">
        <f ca="1">IFERROR(INDEX(INDIRECT("'FY22 QoS'!"&amp;AH$1&amp;":"&amp;AH$1),MATCH($B48&amp;$C48&amp;$D48,'FY22 QoS'!CA:CA,0),1),"")</f>
        <v/>
      </c>
      <c r="AI48" s="178" t="str">
        <f ca="1">IFERROR(INDEX(INDIRECT("'FY22 QoS'!"&amp;AI$1&amp;":"&amp;AI$1),MATCH($B48&amp;$C48&amp;$D48,'FY22 QoS'!CB:CB,0),1),"")</f>
        <v/>
      </c>
      <c r="AJ48" s="178" t="str">
        <f ca="1">IFERROR(INDEX(INDIRECT("'FY22 QoS'!"&amp;AJ$1&amp;":"&amp;AJ$1),MATCH($B48&amp;$C48&amp;$D48,'FY22 QoS'!CC:CC,0),1),"")</f>
        <v/>
      </c>
      <c r="AL48" s="186" t="str">
        <f ca="1">IFERROR(INDEX(INDIRECT("'FY22 QoS'!"&amp;AL$1&amp;":"&amp;AL$1),MATCH($B48&amp;$C48&amp;$D48,'FY22 QoS'!BU:BU,0),1),"")</f>
        <v/>
      </c>
      <c r="AM48" s="186" t="str">
        <f ca="1">IFERROR(INDEX(INDIRECT("'FY22 QoS'!"&amp;AM$1&amp;":"&amp;AM$1),MATCH($B48&amp;$C48&amp;$D48,'FY22 QoS'!BV:BV,0),1),"")</f>
        <v/>
      </c>
      <c r="AN48" s="186" t="str">
        <f ca="1">IFERROR(INDEX(INDIRECT("'FY22 QoS'!"&amp;AN$1&amp;":"&amp;AN$1),MATCH($B48&amp;$C48&amp;$D48,'FY22 QoS'!BW:BW,0),1),"")</f>
        <v/>
      </c>
      <c r="AO48" s="186" t="str">
        <f ca="1">IFERROR(INDEX(INDIRECT("'FY22 QoS'!"&amp;AO$1&amp;":"&amp;AO$1),MATCH($B48&amp;$C48&amp;$D48,'FY22 QoS'!BX:BX,0),1),"")</f>
        <v/>
      </c>
      <c r="AP48" s="186" t="str">
        <f ca="1">IFERROR(INDEX(INDIRECT("'FY22 QoS'!"&amp;AP$1&amp;":"&amp;AP$1),MATCH($B48&amp;$C48&amp;$D48,'FY22 QoS'!BY:BY,0),1),"")</f>
        <v/>
      </c>
      <c r="AQ48" s="186" t="str">
        <f ca="1">IFERROR(INDEX(INDIRECT("'FY22 QoS'!"&amp;AQ$1&amp;":"&amp;AQ$1),MATCH($B48&amp;$C48&amp;$D48,'FY22 QoS'!BZ:BZ,0),1),"")</f>
        <v/>
      </c>
      <c r="AR48" s="186" t="str">
        <f ca="1">IFERROR(INDEX(INDIRECT("'FY22 QoS'!"&amp;AR$1&amp;":"&amp;AR$1),MATCH($B48&amp;$C48&amp;$D48,'FY22 QoS'!CA:CA,0),1),"")</f>
        <v/>
      </c>
      <c r="AS48" s="186" t="str">
        <f ca="1">IFERROR(INDEX(INDIRECT("'FY22 QoS'!"&amp;AS$1&amp;":"&amp;AS$1),MATCH($B48&amp;$C48&amp;$D48,'FY22 QoS'!CB:CB,0),1),"")</f>
        <v/>
      </c>
      <c r="AT48" s="186" t="str">
        <f ca="1">IFERROR(INDEX(INDIRECT("'FY22 QoS'!"&amp;AT$1&amp;":"&amp;AT$1),MATCH($B48&amp;$C48&amp;$D48,'FY22 QoS'!CC:CC,0),1),"")</f>
        <v/>
      </c>
    </row>
    <row r="49" spans="2:46" s="167" customFormat="1" hidden="1" outlineLevel="1" x14ac:dyDescent="0.25">
      <c r="B49" s="167" t="s">
        <v>32</v>
      </c>
      <c r="C49" s="167">
        <v>13</v>
      </c>
      <c r="D49" s="167" t="str">
        <f t="shared" si="11"/>
        <v>Commercial</v>
      </c>
      <c r="E49" s="167" t="str">
        <f>IFERROR(INDEX('FY22 QoS'!$BB:$BB,MATCH($B49&amp;$C49&amp;$D49,'FY22 QoS'!BR:BR,0),1),"")</f>
        <v/>
      </c>
      <c r="F49" s="167" t="str">
        <f>IFERROR(INDEX('FY22 QoS'!$BB:$BB,MATCH($B49&amp;$C49&amp;$D49,'FY22 QoS'!BS:BS,0),1),"")</f>
        <v/>
      </c>
      <c r="G49" s="167" t="str">
        <f>IFERROR(INDEX('FY22 QoS'!$BB:$BB,MATCH($B49&amp;$C49&amp;$D49,'FY22 QoS'!BT:BT,0),1),"")</f>
        <v/>
      </c>
      <c r="H49" s="181" t="str">
        <f>IFERROR(INDEX('FY22 QoS'!$BB:$BB,MATCH($B49&amp;$C49&amp;$D49,'FY22 QoS'!BU:BU,0),1),"")</f>
        <v/>
      </c>
      <c r="I49" s="181" t="str">
        <f>IFERROR(INDEX('FY22 QoS'!$BB:$BB,MATCH($B49&amp;$C49&amp;$D49,'FY22 QoS'!BV:BV,0),1),"")</f>
        <v/>
      </c>
      <c r="J49" s="181" t="str">
        <f>IFERROR(INDEX('FY22 QoS'!$BB:$BB,MATCH($B49&amp;$C49&amp;$D49,'FY22 QoS'!BW:BW,0),1),"")</f>
        <v/>
      </c>
      <c r="K49" s="181" t="str">
        <f>IFERROR(INDEX('FY22 QoS'!$BB:$BB,MATCH($B49&amp;$C49&amp;$D49,'FY22 QoS'!BX:BX,0),1),"")</f>
        <v/>
      </c>
      <c r="L49" s="181" t="str">
        <f>IFERROR(INDEX('FY22 QoS'!$BB:$BB,MATCH($B49&amp;$C49&amp;$D49,'FY22 QoS'!BY:BY,0),1),"")</f>
        <v/>
      </c>
      <c r="M49" s="181" t="str">
        <f>IFERROR(INDEX('FY22 QoS'!$BB:$BB,MATCH($B49&amp;$C49&amp;$D49,'FY22 QoS'!BZ:BZ,0),1),"")</f>
        <v/>
      </c>
      <c r="N49" s="181" t="str">
        <f>IFERROR(INDEX('FY22 QoS'!$BB:$BB,MATCH($B49&amp;$C49&amp;$D49,'FY22 QoS'!CA:CA,0),1),"")</f>
        <v/>
      </c>
      <c r="O49" s="181" t="str">
        <f>IFERROR(INDEX('FY22 QoS'!$BB:$BB,MATCH($B49&amp;$C49&amp;$D49,'FY22 QoS'!CB:CB,0),1),"")</f>
        <v/>
      </c>
      <c r="P49" s="181" t="str">
        <f>IFERROR(INDEX('FY22 QoS'!$BB:$BB,MATCH($B49&amp;$C49&amp;$D49,'FY22 QoS'!CC:CC,0),1),"")</f>
        <v/>
      </c>
      <c r="R49" s="178" t="str">
        <f ca="1">IFERROR(INDEX(INDIRECT("'FY22 QoS'!"&amp;R$1&amp;":"&amp;R$1),MATCH($B49&amp;$C49&amp;$D49,'FY22 QoS'!BU:BU,0),1),"")</f>
        <v/>
      </c>
      <c r="S49" s="178" t="str">
        <f ca="1">IFERROR(INDEX(INDIRECT("'FY22 QoS'!"&amp;S$1&amp;":"&amp;S$1),MATCH($B49&amp;$C49&amp;$D49,'FY22 QoS'!BV:BV,0),1),"")</f>
        <v/>
      </c>
      <c r="T49" s="178" t="str">
        <f ca="1">IFERROR(INDEX(INDIRECT("'FY22 QoS'!"&amp;T$1&amp;":"&amp;T$1),MATCH($B49&amp;$C49&amp;$D49,'FY22 QoS'!BW:BW,0),1),"")</f>
        <v/>
      </c>
      <c r="U49" s="178" t="str">
        <f ca="1">IFERROR(INDEX(INDIRECT("'FY22 QoS'!"&amp;U$1&amp;":"&amp;U$1),MATCH($B49&amp;$C49&amp;$D49,'FY22 QoS'!BX:BX,0),1),"")</f>
        <v/>
      </c>
      <c r="V49" s="178" t="str">
        <f ca="1">IFERROR(INDEX(INDIRECT("'FY22 QoS'!"&amp;V$1&amp;":"&amp;V$1),MATCH($B49&amp;$C49&amp;$D49,'FY22 QoS'!BY:BY,0),1),"")</f>
        <v/>
      </c>
      <c r="W49" s="178" t="str">
        <f ca="1">IFERROR(INDEX(INDIRECT("'FY22 QoS'!"&amp;W$1&amp;":"&amp;W$1),MATCH($B49&amp;$C49&amp;$D49,'FY22 QoS'!BZ:BZ,0),1),"")</f>
        <v/>
      </c>
      <c r="X49" s="178" t="str">
        <f ca="1">IFERROR(INDEX(INDIRECT("'FY22 QoS'!"&amp;X$1&amp;":"&amp;X$1),MATCH($B49&amp;$C49&amp;$D49,'FY22 QoS'!CA:CA,0),1),"")</f>
        <v/>
      </c>
      <c r="Y49" s="178" t="str">
        <f ca="1">IFERROR(INDEX(INDIRECT("'FY22 QoS'!"&amp;Y$1&amp;":"&amp;Y$1),MATCH($B49&amp;$C49&amp;$D49,'FY22 QoS'!CB:CB,0),1),"")</f>
        <v/>
      </c>
      <c r="Z49" s="178" t="str">
        <f ca="1">IFERROR(INDEX(INDIRECT("'FY22 QoS'!"&amp;Z$1&amp;":"&amp;Z$1),MATCH($B49&amp;$C49&amp;$D49,'FY22 QoS'!CC:CC,0),1),"")</f>
        <v/>
      </c>
      <c r="AB49" s="178" t="str">
        <f ca="1">IFERROR(INDEX(INDIRECT("'FY22 QoS'!"&amp;AB$1&amp;":"&amp;AB$1),MATCH($B49&amp;$C49&amp;$D49,'FY22 QoS'!BU:BU,0),1),"")</f>
        <v/>
      </c>
      <c r="AC49" s="178" t="str">
        <f ca="1">IFERROR(INDEX(INDIRECT("'FY22 QoS'!"&amp;AC$1&amp;":"&amp;AC$1),MATCH($B49&amp;$C49&amp;$D49,'FY22 QoS'!BV:BV,0),1),"")</f>
        <v/>
      </c>
      <c r="AD49" s="178" t="str">
        <f ca="1">IFERROR(INDEX(INDIRECT("'FY22 QoS'!"&amp;AD$1&amp;":"&amp;AD$1),MATCH($B49&amp;$C49&amp;$D49,'FY22 QoS'!BW:BW,0),1),"")</f>
        <v/>
      </c>
      <c r="AE49" s="178" t="str">
        <f ca="1">IFERROR(INDEX(INDIRECT("'FY22 QoS'!"&amp;AE$1&amp;":"&amp;AE$1),MATCH($B49&amp;$C49&amp;$D49,'FY22 QoS'!BX:BX,0),1),"")</f>
        <v/>
      </c>
      <c r="AF49" s="178" t="str">
        <f ca="1">IFERROR(INDEX(INDIRECT("'FY22 QoS'!"&amp;AF$1&amp;":"&amp;AF$1),MATCH($B49&amp;$C49&amp;$D49,'FY22 QoS'!BY:BY,0),1),"")</f>
        <v/>
      </c>
      <c r="AG49" s="178" t="str">
        <f ca="1">IFERROR(INDEX(INDIRECT("'FY22 QoS'!"&amp;AG$1&amp;":"&amp;AG$1),MATCH($B49&amp;$C49&amp;$D49,'FY22 QoS'!BZ:BZ,0),1),"")</f>
        <v/>
      </c>
      <c r="AH49" s="178" t="str">
        <f ca="1">IFERROR(INDEX(INDIRECT("'FY22 QoS'!"&amp;AH$1&amp;":"&amp;AH$1),MATCH($B49&amp;$C49&amp;$D49,'FY22 QoS'!CA:CA,0),1),"")</f>
        <v/>
      </c>
      <c r="AI49" s="178" t="str">
        <f ca="1">IFERROR(INDEX(INDIRECT("'FY22 QoS'!"&amp;AI$1&amp;":"&amp;AI$1),MATCH($B49&amp;$C49&amp;$D49,'FY22 QoS'!CB:CB,0),1),"")</f>
        <v/>
      </c>
      <c r="AJ49" s="178" t="str">
        <f ca="1">IFERROR(INDEX(INDIRECT("'FY22 QoS'!"&amp;AJ$1&amp;":"&amp;AJ$1),MATCH($B49&amp;$C49&amp;$D49,'FY22 QoS'!CC:CC,0),1),"")</f>
        <v/>
      </c>
      <c r="AL49" s="186" t="str">
        <f ca="1">IFERROR(INDEX(INDIRECT("'FY22 QoS'!"&amp;AL$1&amp;":"&amp;AL$1),MATCH($B49&amp;$C49&amp;$D49,'FY22 QoS'!BU:BU,0),1),"")</f>
        <v/>
      </c>
      <c r="AM49" s="186" t="str">
        <f ca="1">IFERROR(INDEX(INDIRECT("'FY22 QoS'!"&amp;AM$1&amp;":"&amp;AM$1),MATCH($B49&amp;$C49&amp;$D49,'FY22 QoS'!BV:BV,0),1),"")</f>
        <v/>
      </c>
      <c r="AN49" s="186" t="str">
        <f ca="1">IFERROR(INDEX(INDIRECT("'FY22 QoS'!"&amp;AN$1&amp;":"&amp;AN$1),MATCH($B49&amp;$C49&amp;$D49,'FY22 QoS'!BW:BW,0),1),"")</f>
        <v/>
      </c>
      <c r="AO49" s="186" t="str">
        <f ca="1">IFERROR(INDEX(INDIRECT("'FY22 QoS'!"&amp;AO$1&amp;":"&amp;AO$1),MATCH($B49&amp;$C49&amp;$D49,'FY22 QoS'!BX:BX,0),1),"")</f>
        <v/>
      </c>
      <c r="AP49" s="186" t="str">
        <f ca="1">IFERROR(INDEX(INDIRECT("'FY22 QoS'!"&amp;AP$1&amp;":"&amp;AP$1),MATCH($B49&amp;$C49&amp;$D49,'FY22 QoS'!BY:BY,0),1),"")</f>
        <v/>
      </c>
      <c r="AQ49" s="186" t="str">
        <f ca="1">IFERROR(INDEX(INDIRECT("'FY22 QoS'!"&amp;AQ$1&amp;":"&amp;AQ$1),MATCH($B49&amp;$C49&amp;$D49,'FY22 QoS'!BZ:BZ,0),1),"")</f>
        <v/>
      </c>
      <c r="AR49" s="186" t="str">
        <f ca="1">IFERROR(INDEX(INDIRECT("'FY22 QoS'!"&amp;AR$1&amp;":"&amp;AR$1),MATCH($B49&amp;$C49&amp;$D49,'FY22 QoS'!CA:CA,0),1),"")</f>
        <v/>
      </c>
      <c r="AS49" s="186" t="str">
        <f ca="1">IFERROR(INDEX(INDIRECT("'FY22 QoS'!"&amp;AS$1&amp;":"&amp;AS$1),MATCH($B49&amp;$C49&amp;$D49,'FY22 QoS'!CB:CB,0),1),"")</f>
        <v/>
      </c>
      <c r="AT49" s="186" t="str">
        <f ca="1">IFERROR(INDEX(INDIRECT("'FY22 QoS'!"&amp;AT$1&amp;":"&amp;AT$1),MATCH($B49&amp;$C49&amp;$D49,'FY22 QoS'!CC:CC,0),1),"")</f>
        <v/>
      </c>
    </row>
    <row r="50" spans="2:46" s="167" customFormat="1" hidden="1" outlineLevel="1" x14ac:dyDescent="0.25">
      <c r="B50" s="167" t="s">
        <v>32</v>
      </c>
      <c r="C50" s="167">
        <v>14</v>
      </c>
      <c r="D50" s="167" t="str">
        <f t="shared" si="11"/>
        <v>Commercial</v>
      </c>
      <c r="E50" s="167" t="str">
        <f>IFERROR(INDEX('FY22 QoS'!$BB:$BB,MATCH($B50&amp;$C50&amp;$D50,'FY22 QoS'!BR:BR,0),1),"")</f>
        <v/>
      </c>
      <c r="F50" s="167" t="str">
        <f>IFERROR(INDEX('FY22 QoS'!$BB:$BB,MATCH($B50&amp;$C50&amp;$D50,'FY22 QoS'!BS:BS,0),1),"")</f>
        <v/>
      </c>
      <c r="G50" s="167" t="str">
        <f>IFERROR(INDEX('FY22 QoS'!$BB:$BB,MATCH($B50&amp;$C50&amp;$D50,'FY22 QoS'!BT:BT,0),1),"")</f>
        <v/>
      </c>
      <c r="H50" s="181" t="str">
        <f>IFERROR(INDEX('FY22 QoS'!$BB:$BB,MATCH($B50&amp;$C50&amp;$D50,'FY22 QoS'!BU:BU,0),1),"")</f>
        <v/>
      </c>
      <c r="I50" s="181" t="str">
        <f>IFERROR(INDEX('FY22 QoS'!$BB:$BB,MATCH($B50&amp;$C50&amp;$D50,'FY22 QoS'!BV:BV,0),1),"")</f>
        <v/>
      </c>
      <c r="J50" s="181" t="str">
        <f>IFERROR(INDEX('FY22 QoS'!$BB:$BB,MATCH($B50&amp;$C50&amp;$D50,'FY22 QoS'!BW:BW,0),1),"")</f>
        <v/>
      </c>
      <c r="K50" s="181" t="str">
        <f>IFERROR(INDEX('FY22 QoS'!$BB:$BB,MATCH($B50&amp;$C50&amp;$D50,'FY22 QoS'!BX:BX,0),1),"")</f>
        <v/>
      </c>
      <c r="L50" s="181" t="str">
        <f>IFERROR(INDEX('FY22 QoS'!$BB:$BB,MATCH($B50&amp;$C50&amp;$D50,'FY22 QoS'!BY:BY,0),1),"")</f>
        <v/>
      </c>
      <c r="M50" s="181" t="str">
        <f>IFERROR(INDEX('FY22 QoS'!$BB:$BB,MATCH($B50&amp;$C50&amp;$D50,'FY22 QoS'!BZ:BZ,0),1),"")</f>
        <v/>
      </c>
      <c r="N50" s="181" t="str">
        <f>IFERROR(INDEX('FY22 QoS'!$BB:$BB,MATCH($B50&amp;$C50&amp;$D50,'FY22 QoS'!CA:CA,0),1),"")</f>
        <v/>
      </c>
      <c r="O50" s="181" t="str">
        <f>IFERROR(INDEX('FY22 QoS'!$BB:$BB,MATCH($B50&amp;$C50&amp;$D50,'FY22 QoS'!CB:CB,0),1),"")</f>
        <v/>
      </c>
      <c r="P50" s="181" t="str">
        <f>IFERROR(INDEX('FY22 QoS'!$BB:$BB,MATCH($B50&amp;$C50&amp;$D50,'FY22 QoS'!CC:CC,0),1),"")</f>
        <v/>
      </c>
      <c r="R50" s="178" t="str">
        <f ca="1">IFERROR(INDEX(INDIRECT("'FY22 QoS'!"&amp;R$1&amp;":"&amp;R$1),MATCH($B50&amp;$C50&amp;$D50,'FY22 QoS'!BU:BU,0),1),"")</f>
        <v/>
      </c>
      <c r="S50" s="178" t="str">
        <f ca="1">IFERROR(INDEX(INDIRECT("'FY22 QoS'!"&amp;S$1&amp;":"&amp;S$1),MATCH($B50&amp;$C50&amp;$D50,'FY22 QoS'!BV:BV,0),1),"")</f>
        <v/>
      </c>
      <c r="T50" s="178" t="str">
        <f ca="1">IFERROR(INDEX(INDIRECT("'FY22 QoS'!"&amp;T$1&amp;":"&amp;T$1),MATCH($B50&amp;$C50&amp;$D50,'FY22 QoS'!BW:BW,0),1),"")</f>
        <v/>
      </c>
      <c r="U50" s="178" t="str">
        <f ca="1">IFERROR(INDEX(INDIRECT("'FY22 QoS'!"&amp;U$1&amp;":"&amp;U$1),MATCH($B50&amp;$C50&amp;$D50,'FY22 QoS'!BX:BX,0),1),"")</f>
        <v/>
      </c>
      <c r="V50" s="178" t="str">
        <f ca="1">IFERROR(INDEX(INDIRECT("'FY22 QoS'!"&amp;V$1&amp;":"&amp;V$1),MATCH($B50&amp;$C50&amp;$D50,'FY22 QoS'!BY:BY,0),1),"")</f>
        <v/>
      </c>
      <c r="W50" s="178" t="str">
        <f ca="1">IFERROR(INDEX(INDIRECT("'FY22 QoS'!"&amp;W$1&amp;":"&amp;W$1),MATCH($B50&amp;$C50&amp;$D50,'FY22 QoS'!BZ:BZ,0),1),"")</f>
        <v/>
      </c>
      <c r="X50" s="178" t="str">
        <f ca="1">IFERROR(INDEX(INDIRECT("'FY22 QoS'!"&amp;X$1&amp;":"&amp;X$1),MATCH($B50&amp;$C50&amp;$D50,'FY22 QoS'!CA:CA,0),1),"")</f>
        <v/>
      </c>
      <c r="Y50" s="178" t="str">
        <f ca="1">IFERROR(INDEX(INDIRECT("'FY22 QoS'!"&amp;Y$1&amp;":"&amp;Y$1),MATCH($B50&amp;$C50&amp;$D50,'FY22 QoS'!CB:CB,0),1),"")</f>
        <v/>
      </c>
      <c r="Z50" s="178" t="str">
        <f ca="1">IFERROR(INDEX(INDIRECT("'FY22 QoS'!"&amp;Z$1&amp;":"&amp;Z$1),MATCH($B50&amp;$C50&amp;$D50,'FY22 QoS'!CC:CC,0),1),"")</f>
        <v/>
      </c>
      <c r="AB50" s="178" t="str">
        <f ca="1">IFERROR(INDEX(INDIRECT("'FY22 QoS'!"&amp;AB$1&amp;":"&amp;AB$1),MATCH($B50&amp;$C50&amp;$D50,'FY22 QoS'!BU:BU,0),1),"")</f>
        <v/>
      </c>
      <c r="AC50" s="178" t="str">
        <f ca="1">IFERROR(INDEX(INDIRECT("'FY22 QoS'!"&amp;AC$1&amp;":"&amp;AC$1),MATCH($B50&amp;$C50&amp;$D50,'FY22 QoS'!BV:BV,0),1),"")</f>
        <v/>
      </c>
      <c r="AD50" s="178" t="str">
        <f ca="1">IFERROR(INDEX(INDIRECT("'FY22 QoS'!"&amp;AD$1&amp;":"&amp;AD$1),MATCH($B50&amp;$C50&amp;$D50,'FY22 QoS'!BW:BW,0),1),"")</f>
        <v/>
      </c>
      <c r="AE50" s="178" t="str">
        <f ca="1">IFERROR(INDEX(INDIRECT("'FY22 QoS'!"&amp;AE$1&amp;":"&amp;AE$1),MATCH($B50&amp;$C50&amp;$D50,'FY22 QoS'!BX:BX,0),1),"")</f>
        <v/>
      </c>
      <c r="AF50" s="178" t="str">
        <f ca="1">IFERROR(INDEX(INDIRECT("'FY22 QoS'!"&amp;AF$1&amp;":"&amp;AF$1),MATCH($B50&amp;$C50&amp;$D50,'FY22 QoS'!BY:BY,0),1),"")</f>
        <v/>
      </c>
      <c r="AG50" s="178" t="str">
        <f ca="1">IFERROR(INDEX(INDIRECT("'FY22 QoS'!"&amp;AG$1&amp;":"&amp;AG$1),MATCH($B50&amp;$C50&amp;$D50,'FY22 QoS'!BZ:BZ,0),1),"")</f>
        <v/>
      </c>
      <c r="AH50" s="178" t="str">
        <f ca="1">IFERROR(INDEX(INDIRECT("'FY22 QoS'!"&amp;AH$1&amp;":"&amp;AH$1),MATCH($B50&amp;$C50&amp;$D50,'FY22 QoS'!CA:CA,0),1),"")</f>
        <v/>
      </c>
      <c r="AI50" s="178" t="str">
        <f ca="1">IFERROR(INDEX(INDIRECT("'FY22 QoS'!"&amp;AI$1&amp;":"&amp;AI$1),MATCH($B50&amp;$C50&amp;$D50,'FY22 QoS'!CB:CB,0),1),"")</f>
        <v/>
      </c>
      <c r="AJ50" s="178" t="str">
        <f ca="1">IFERROR(INDEX(INDIRECT("'FY22 QoS'!"&amp;AJ$1&amp;":"&amp;AJ$1),MATCH($B50&amp;$C50&amp;$D50,'FY22 QoS'!CC:CC,0),1),"")</f>
        <v/>
      </c>
      <c r="AL50" s="186" t="str">
        <f ca="1">IFERROR(INDEX(INDIRECT("'FY22 QoS'!"&amp;AL$1&amp;":"&amp;AL$1),MATCH($B50&amp;$C50&amp;$D50,'FY22 QoS'!BU:BU,0),1),"")</f>
        <v/>
      </c>
      <c r="AM50" s="186" t="str">
        <f ca="1">IFERROR(INDEX(INDIRECT("'FY22 QoS'!"&amp;AM$1&amp;":"&amp;AM$1),MATCH($B50&amp;$C50&amp;$D50,'FY22 QoS'!BV:BV,0),1),"")</f>
        <v/>
      </c>
      <c r="AN50" s="186" t="str">
        <f ca="1">IFERROR(INDEX(INDIRECT("'FY22 QoS'!"&amp;AN$1&amp;":"&amp;AN$1),MATCH($B50&amp;$C50&amp;$D50,'FY22 QoS'!BW:BW,0),1),"")</f>
        <v/>
      </c>
      <c r="AO50" s="186" t="str">
        <f ca="1">IFERROR(INDEX(INDIRECT("'FY22 QoS'!"&amp;AO$1&amp;":"&amp;AO$1),MATCH($B50&amp;$C50&amp;$D50,'FY22 QoS'!BX:BX,0),1),"")</f>
        <v/>
      </c>
      <c r="AP50" s="186" t="str">
        <f ca="1">IFERROR(INDEX(INDIRECT("'FY22 QoS'!"&amp;AP$1&amp;":"&amp;AP$1),MATCH($B50&amp;$C50&amp;$D50,'FY22 QoS'!BY:BY,0),1),"")</f>
        <v/>
      </c>
      <c r="AQ50" s="186" t="str">
        <f ca="1">IFERROR(INDEX(INDIRECT("'FY22 QoS'!"&amp;AQ$1&amp;":"&amp;AQ$1),MATCH($B50&amp;$C50&amp;$D50,'FY22 QoS'!BZ:BZ,0),1),"")</f>
        <v/>
      </c>
      <c r="AR50" s="186" t="str">
        <f ca="1">IFERROR(INDEX(INDIRECT("'FY22 QoS'!"&amp;AR$1&amp;":"&amp;AR$1),MATCH($B50&amp;$C50&amp;$D50,'FY22 QoS'!CA:CA,0),1),"")</f>
        <v/>
      </c>
      <c r="AS50" s="186" t="str">
        <f ca="1">IFERROR(INDEX(INDIRECT("'FY22 QoS'!"&amp;AS$1&amp;":"&amp;AS$1),MATCH($B50&amp;$C50&amp;$D50,'FY22 QoS'!CB:CB,0),1),"")</f>
        <v/>
      </c>
      <c r="AT50" s="186" t="str">
        <f ca="1">IFERROR(INDEX(INDIRECT("'FY22 QoS'!"&amp;AT$1&amp;":"&amp;AT$1),MATCH($B50&amp;$C50&amp;$D50,'FY22 QoS'!CC:CC,0),1),"")</f>
        <v/>
      </c>
    </row>
    <row r="51" spans="2:46" s="167" customFormat="1" collapsed="1" x14ac:dyDescent="0.25">
      <c r="B51" s="182"/>
      <c r="C51" s="182"/>
      <c r="D51" s="182"/>
      <c r="E51" s="182"/>
      <c r="F51" s="182"/>
      <c r="G51" s="182"/>
      <c r="H51" s="184"/>
      <c r="I51" s="184"/>
      <c r="J51" s="184"/>
      <c r="K51" s="184"/>
      <c r="L51" s="184"/>
      <c r="M51" s="184"/>
      <c r="N51" s="184"/>
      <c r="O51" s="184"/>
      <c r="P51" s="184"/>
      <c r="R51" s="183"/>
      <c r="S51" s="183"/>
      <c r="T51" s="183"/>
      <c r="U51" s="183"/>
      <c r="V51" s="183"/>
      <c r="W51" s="183"/>
      <c r="X51" s="183"/>
      <c r="Y51" s="183"/>
      <c r="Z51" s="183"/>
      <c r="AB51" s="183"/>
      <c r="AC51" s="183"/>
      <c r="AD51" s="183"/>
      <c r="AE51" s="183"/>
      <c r="AF51" s="183"/>
      <c r="AG51" s="183"/>
      <c r="AH51" s="183"/>
      <c r="AI51" s="183"/>
      <c r="AJ51" s="183"/>
      <c r="AL51" s="187"/>
      <c r="AM51" s="187"/>
      <c r="AN51" s="187"/>
      <c r="AO51" s="187"/>
      <c r="AP51" s="187"/>
      <c r="AQ51" s="187"/>
      <c r="AR51" s="187"/>
      <c r="AS51" s="187"/>
      <c r="AT51" s="187"/>
    </row>
    <row r="52" spans="2:46" s="167" customFormat="1" x14ac:dyDescent="0.25">
      <c r="B52" s="167" t="s">
        <v>283</v>
      </c>
      <c r="C52" s="167">
        <v>1</v>
      </c>
      <c r="D52" s="167" t="str">
        <f>$B$3</f>
        <v>Commercial</v>
      </c>
      <c r="E52" s="167" t="str">
        <f>IFERROR(INDEX('FY22 QoS'!$BB:$BB,MATCH($B52&amp;$C52&amp;$D52,'FY22 QoS'!BR:BR,0),1),"")</f>
        <v/>
      </c>
      <c r="F52" s="167" t="str">
        <f>IFERROR(INDEX('FY22 QoS'!$BB:$BB,MATCH($B52&amp;$C52&amp;$D52,'FY22 QoS'!BS:BS,0),1),"")</f>
        <v/>
      </c>
      <c r="G52" s="167" t="str">
        <f>IFERROR(INDEX('FY22 QoS'!$BB:$BB,MATCH($B52&amp;$C52&amp;$D52,'FY22 QoS'!BT:BT,0),1),"")</f>
        <v>Marcus Lee</v>
      </c>
      <c r="H52" s="181" t="str">
        <f>IFERROR(INDEX('FY22 QoS'!$BB:$BB,MATCH($B52&amp;$C52&amp;$D52,'FY22 QoS'!BU:BU,0),1),"")</f>
        <v>Liz Gaffron</v>
      </c>
      <c r="I52" s="181" t="str">
        <f>IFERROR(INDEX('FY22 QoS'!$BB:$BB,MATCH($B52&amp;$C52&amp;$D52,'FY22 QoS'!BV:BV,0),1),"")</f>
        <v>Liz Gaffron</v>
      </c>
      <c r="J52" s="181" t="str">
        <f>IFERROR(INDEX('FY22 QoS'!$BB:$BB,MATCH($B52&amp;$C52&amp;$D52,'FY22 QoS'!BW:BW,0),1),"")</f>
        <v>Liz Gaffron</v>
      </c>
      <c r="K52" s="181" t="str">
        <f>IFERROR(INDEX('FY22 QoS'!$BB:$BB,MATCH($B52&amp;$C52&amp;$D52,'FY22 QoS'!BX:BX,0),1),"")</f>
        <v>Liz Gaffron</v>
      </c>
      <c r="L52" s="181" t="str">
        <f>IFERROR(INDEX('FY22 QoS'!$BB:$BB,MATCH($B52&amp;$C52&amp;$D52,'FY22 QoS'!BY:BY,0),1),"")</f>
        <v>Liz Gaffron</v>
      </c>
      <c r="M52" s="181" t="str">
        <f>IFERROR(INDEX('FY22 QoS'!$BB:$BB,MATCH($B52&amp;$C52&amp;$D52,'FY22 QoS'!BZ:BZ,0),1),"")</f>
        <v>Liz Gaffron</v>
      </c>
      <c r="N52" s="181" t="str">
        <f>IFERROR(INDEX('FY22 QoS'!$BB:$BB,MATCH($B52&amp;$C52&amp;$D52,'FY22 QoS'!CA:CA,0),1),"")</f>
        <v>Liz Gaffron</v>
      </c>
      <c r="O52" s="181" t="str">
        <f>IFERROR(INDEX('FY22 QoS'!$BB:$BB,MATCH($B52&amp;$C52&amp;$D52,'FY22 QoS'!CB:CB,0),1),"")</f>
        <v>Liz Gaffron</v>
      </c>
      <c r="P52" s="181" t="str">
        <f>IFERROR(INDEX('FY22 QoS'!$BB:$BB,MATCH($B52&amp;$C52&amp;$D52,'FY22 QoS'!CC:CC,0),1),"")</f>
        <v>Liz Gaffron</v>
      </c>
      <c r="R52" s="178">
        <f ca="1">IFERROR(INDEX(INDIRECT("'FY22 QoS'!"&amp;R$1&amp;":"&amp;R$1),MATCH($B52&amp;$C52&amp;$D52,'FY22 QoS'!BU:BU,0),1),"")</f>
        <v>1</v>
      </c>
      <c r="S52" s="178">
        <f ca="1">IFERROR(INDEX(INDIRECT("'FY22 QoS'!"&amp;S$1&amp;":"&amp;S$1),MATCH($B52&amp;$C52&amp;$D52,'FY22 QoS'!BV:BV,0),1),"")</f>
        <v>1</v>
      </c>
      <c r="T52" s="178">
        <f ca="1">IFERROR(INDEX(INDIRECT("'FY22 QoS'!"&amp;T$1&amp;":"&amp;T$1),MATCH($B52&amp;$C52&amp;$D52,'FY22 QoS'!BW:BW,0),1),"")</f>
        <v>1</v>
      </c>
      <c r="U52" s="178">
        <f ca="1">IFERROR(INDEX(INDIRECT("'FY22 QoS'!"&amp;U$1&amp;":"&amp;U$1),MATCH($B52&amp;$C52&amp;$D52,'FY22 QoS'!BX:BX,0),1),"")</f>
        <v>1</v>
      </c>
      <c r="V52" s="178">
        <f ca="1">IFERROR(INDEX(INDIRECT("'FY22 QoS'!"&amp;V$1&amp;":"&amp;V$1),MATCH($B52&amp;$C52&amp;$D52,'FY22 QoS'!BY:BY,0),1),"")</f>
        <v>1</v>
      </c>
      <c r="W52" s="178">
        <f ca="1">IFERROR(INDEX(INDIRECT("'FY22 QoS'!"&amp;W$1&amp;":"&amp;W$1),MATCH($B52&amp;$C52&amp;$D52,'FY22 QoS'!BZ:BZ,0),1),"")</f>
        <v>1</v>
      </c>
      <c r="X52" s="178">
        <f ca="1">IFERROR(INDEX(INDIRECT("'FY22 QoS'!"&amp;X$1&amp;":"&amp;X$1),MATCH($B52&amp;$C52&amp;$D52,'FY22 QoS'!CA:CA,0),1),"")</f>
        <v>1</v>
      </c>
      <c r="Y52" s="178">
        <f ca="1">IFERROR(INDEX(INDIRECT("'FY22 QoS'!"&amp;Y$1&amp;":"&amp;Y$1),MATCH($B52&amp;$C52&amp;$D52,'FY22 QoS'!CB:CB,0),1),"")</f>
        <v>1</v>
      </c>
      <c r="Z52" s="178">
        <f ca="1">IFERROR(INDEX(INDIRECT("'FY22 QoS'!"&amp;Z$1&amp;":"&amp;Z$1),MATCH($B52&amp;$C52&amp;$D52,'FY22 QoS'!CC:CC,0),1),"")</f>
        <v>1</v>
      </c>
      <c r="AB52" s="178">
        <f ca="1">IFERROR(INDEX(INDIRECT("'FY22 QoS'!"&amp;AB$1&amp;":"&amp;AB$1),MATCH($B52&amp;$C52&amp;$D52,'FY22 QoS'!BU:BU,0),1),"")</f>
        <v>1</v>
      </c>
      <c r="AC52" s="178">
        <f ca="1">IFERROR(INDEX(INDIRECT("'FY22 QoS'!"&amp;AC$1&amp;":"&amp;AC$1),MATCH($B52&amp;$C52&amp;$D52,'FY22 QoS'!BV:BV,0),1),"")</f>
        <v>1</v>
      </c>
      <c r="AD52" s="178">
        <f ca="1">IFERROR(INDEX(INDIRECT("'FY22 QoS'!"&amp;AD$1&amp;":"&amp;AD$1),MATCH($B52&amp;$C52&amp;$D52,'FY22 QoS'!BW:BW,0),1),"")</f>
        <v>1</v>
      </c>
      <c r="AE52" s="178">
        <f ca="1">IFERROR(INDEX(INDIRECT("'FY22 QoS'!"&amp;AE$1&amp;":"&amp;AE$1),MATCH($B52&amp;$C52&amp;$D52,'FY22 QoS'!BX:BX,0),1),"")</f>
        <v>1</v>
      </c>
      <c r="AF52" s="178">
        <f ca="1">IFERROR(INDEX(INDIRECT("'FY22 QoS'!"&amp;AF$1&amp;":"&amp;AF$1),MATCH($B52&amp;$C52&amp;$D52,'FY22 QoS'!BY:BY,0),1),"")</f>
        <v>1</v>
      </c>
      <c r="AG52" s="178">
        <f ca="1">IFERROR(INDEX(INDIRECT("'FY22 QoS'!"&amp;AG$1&amp;":"&amp;AG$1),MATCH($B52&amp;$C52&amp;$D52,'FY22 QoS'!BZ:BZ,0),1),"")</f>
        <v>1</v>
      </c>
      <c r="AH52" s="178">
        <f ca="1">IFERROR(INDEX(INDIRECT("'FY22 QoS'!"&amp;AH$1&amp;":"&amp;AH$1),MATCH($B52&amp;$C52&amp;$D52,'FY22 QoS'!CA:CA,0),1),"")</f>
        <v>1</v>
      </c>
      <c r="AI52" s="178">
        <f ca="1">IFERROR(INDEX(INDIRECT("'FY22 QoS'!"&amp;AI$1&amp;":"&amp;AI$1),MATCH($B52&amp;$C52&amp;$D52,'FY22 QoS'!CB:CB,0),1),"")</f>
        <v>1</v>
      </c>
      <c r="AJ52" s="178">
        <f ca="1">IFERROR(INDEX(INDIRECT("'FY22 QoS'!"&amp;AJ$1&amp;":"&amp;AJ$1),MATCH($B52&amp;$C52&amp;$D52,'FY22 QoS'!CC:CC,0),1),"")</f>
        <v>1</v>
      </c>
      <c r="AL52" s="186">
        <f ca="1">IFERROR(INDEX(INDIRECT("'FY22 QoS'!"&amp;AL$1&amp;":"&amp;AL$1),MATCH($B52&amp;$C52&amp;$D52,'FY22 QoS'!BU:BU,0),1),"")</f>
        <v>62500</v>
      </c>
      <c r="AM52" s="186">
        <f ca="1">IFERROR(INDEX(INDIRECT("'FY22 QoS'!"&amp;AM$1&amp;":"&amp;AM$1),MATCH($B52&amp;$C52&amp;$D52,'FY22 QoS'!BV:BV,0),1),"")</f>
        <v>62500</v>
      </c>
      <c r="AN52" s="186">
        <f ca="1">IFERROR(INDEX(INDIRECT("'FY22 QoS'!"&amp;AN$1&amp;":"&amp;AN$1),MATCH($B52&amp;$C52&amp;$D52,'FY22 QoS'!BW:BW,0),1),"")</f>
        <v>62500</v>
      </c>
      <c r="AO52" s="186">
        <f ca="1">IFERROR(INDEX(INDIRECT("'FY22 QoS'!"&amp;AO$1&amp;":"&amp;AO$1),MATCH($B52&amp;$C52&amp;$D52,'FY22 QoS'!BX:BX,0),1),"")</f>
        <v>62500</v>
      </c>
      <c r="AP52" s="186">
        <f ca="1">IFERROR(INDEX(INDIRECT("'FY22 QoS'!"&amp;AP$1&amp;":"&amp;AP$1),MATCH($B52&amp;$C52&amp;$D52,'FY22 QoS'!BY:BY,0),1),"")</f>
        <v>62500</v>
      </c>
      <c r="AQ52" s="186">
        <f ca="1">IFERROR(INDEX(INDIRECT("'FY22 QoS'!"&amp;AQ$1&amp;":"&amp;AQ$1),MATCH($B52&amp;$C52&amp;$D52,'FY22 QoS'!BZ:BZ,0),1),"")</f>
        <v>62500</v>
      </c>
      <c r="AR52" s="186">
        <f ca="1">IFERROR(INDEX(INDIRECT("'FY22 QoS'!"&amp;AR$1&amp;":"&amp;AR$1),MATCH($B52&amp;$C52&amp;$D52,'FY22 QoS'!CA:CA,0),1),"")</f>
        <v>62500</v>
      </c>
      <c r="AS52" s="186">
        <f ca="1">IFERROR(INDEX(INDIRECT("'FY22 QoS'!"&amp;AS$1&amp;":"&amp;AS$1),MATCH($B52&amp;$C52&amp;$D52,'FY22 QoS'!CB:CB,0),1),"")</f>
        <v>62500</v>
      </c>
      <c r="AT52" s="186">
        <f ca="1">IFERROR(INDEX(INDIRECT("'FY22 QoS'!"&amp;AT$1&amp;":"&amp;AT$1),MATCH($B52&amp;$C52&amp;$D52,'FY22 QoS'!CC:CC,0),1),"")</f>
        <v>62500</v>
      </c>
    </row>
    <row r="53" spans="2:46" s="167" customFormat="1" x14ac:dyDescent="0.25">
      <c r="B53" s="167" t="s">
        <v>283</v>
      </c>
      <c r="C53" s="167">
        <v>2</v>
      </c>
      <c r="D53" s="167" t="str">
        <f t="shared" ref="D53:D65" si="12">$B$3</f>
        <v>Commercial</v>
      </c>
      <c r="E53" s="167" t="str">
        <f>IFERROR(INDEX('FY22 QoS'!$BB:$BB,MATCH($B53&amp;$C53&amp;$D53,'FY22 QoS'!BR:BR,0),1),"")</f>
        <v/>
      </c>
      <c r="F53" s="167" t="str">
        <f>IFERROR(INDEX('FY22 QoS'!$BB:$BB,MATCH($B53&amp;$C53&amp;$D53,'FY22 QoS'!BS:BS,0),1),"")</f>
        <v/>
      </c>
      <c r="G53" s="167" t="str">
        <f>IFERROR(INDEX('FY22 QoS'!$BB:$BB,MATCH($B53&amp;$C53&amp;$D53,'FY22 QoS'!BT:BT,0),1),"")</f>
        <v/>
      </c>
      <c r="H53" s="181" t="str">
        <f>IFERROR(INDEX('FY22 QoS'!$BB:$BB,MATCH($B53&amp;$C53&amp;$D53,'FY22 QoS'!BU:BU,0),1),"")</f>
        <v>Stephen Wallison</v>
      </c>
      <c r="I53" s="181" t="str">
        <f>IFERROR(INDEX('FY22 QoS'!$BB:$BB,MATCH($B53&amp;$C53&amp;$D53,'FY22 QoS'!BV:BV,0),1),"")</f>
        <v>Stephen Wallison</v>
      </c>
      <c r="J53" s="181" t="str">
        <f>IFERROR(INDEX('FY22 QoS'!$BB:$BB,MATCH($B53&amp;$C53&amp;$D53,'FY22 QoS'!BW:BW,0),1),"")</f>
        <v>Stephen Wallison</v>
      </c>
      <c r="K53" s="181" t="str">
        <f>IFERROR(INDEX('FY22 QoS'!$BB:$BB,MATCH($B53&amp;$C53&amp;$D53,'FY22 QoS'!BX:BX,0),1),"")</f>
        <v>Stephen Wallison</v>
      </c>
      <c r="L53" s="181" t="str">
        <f>IFERROR(INDEX('FY22 QoS'!$BB:$BB,MATCH($B53&amp;$C53&amp;$D53,'FY22 QoS'!BY:BY,0),1),"")</f>
        <v>Stephen Wallison</v>
      </c>
      <c r="M53" s="181" t="str">
        <f>IFERROR(INDEX('FY22 QoS'!$BB:$BB,MATCH($B53&amp;$C53&amp;$D53,'FY22 QoS'!BZ:BZ,0),1),"")</f>
        <v>Stephen Wallison</v>
      </c>
      <c r="N53" s="181" t="str">
        <f>IFERROR(INDEX('FY22 QoS'!$BB:$BB,MATCH($B53&amp;$C53&amp;$D53,'FY22 QoS'!CA:CA,0),1),"")</f>
        <v>Stephen Wallison</v>
      </c>
      <c r="O53" s="181" t="str">
        <f>IFERROR(INDEX('FY22 QoS'!$BB:$BB,MATCH($B53&amp;$C53&amp;$D53,'FY22 QoS'!CB:CB,0),1),"")</f>
        <v>Stephen Wallison</v>
      </c>
      <c r="P53" s="181" t="str">
        <f>IFERROR(INDEX('FY22 QoS'!$BB:$BB,MATCH($B53&amp;$C53&amp;$D53,'FY22 QoS'!CC:CC,0),1),"")</f>
        <v>Stephen Wallison</v>
      </c>
      <c r="R53" s="178">
        <f ca="1">IFERROR(INDEX(INDIRECT("'FY22 QoS'!"&amp;R$1&amp;":"&amp;R$1),MATCH($B53&amp;$C53&amp;$D53,'FY22 QoS'!BU:BU,0),1),"")</f>
        <v>1</v>
      </c>
      <c r="S53" s="178">
        <f ca="1">IFERROR(INDEX(INDIRECT("'FY22 QoS'!"&amp;S$1&amp;":"&amp;S$1),MATCH($B53&amp;$C53&amp;$D53,'FY22 QoS'!BV:BV,0),1),"")</f>
        <v>1</v>
      </c>
      <c r="T53" s="178">
        <f ca="1">IFERROR(INDEX(INDIRECT("'FY22 QoS'!"&amp;T$1&amp;":"&amp;T$1),MATCH($B53&amp;$C53&amp;$D53,'FY22 QoS'!BW:BW,0),1),"")</f>
        <v>1</v>
      </c>
      <c r="U53" s="178">
        <f ca="1">IFERROR(INDEX(INDIRECT("'FY22 QoS'!"&amp;U$1&amp;":"&amp;U$1),MATCH($B53&amp;$C53&amp;$D53,'FY22 QoS'!BX:BX,0),1),"")</f>
        <v>1</v>
      </c>
      <c r="V53" s="178">
        <f ca="1">IFERROR(INDEX(INDIRECT("'FY22 QoS'!"&amp;V$1&amp;":"&amp;V$1),MATCH($B53&amp;$C53&amp;$D53,'FY22 QoS'!BY:BY,0),1),"")</f>
        <v>1</v>
      </c>
      <c r="W53" s="178">
        <f ca="1">IFERROR(INDEX(INDIRECT("'FY22 QoS'!"&amp;W$1&amp;":"&amp;W$1),MATCH($B53&amp;$C53&amp;$D53,'FY22 QoS'!BZ:BZ,0),1),"")</f>
        <v>1</v>
      </c>
      <c r="X53" s="178">
        <f ca="1">IFERROR(INDEX(INDIRECT("'FY22 QoS'!"&amp;X$1&amp;":"&amp;X$1),MATCH($B53&amp;$C53&amp;$D53,'FY22 QoS'!CA:CA,0),1),"")</f>
        <v>1</v>
      </c>
      <c r="Y53" s="178">
        <f ca="1">IFERROR(INDEX(INDIRECT("'FY22 QoS'!"&amp;Y$1&amp;":"&amp;Y$1),MATCH($B53&amp;$C53&amp;$D53,'FY22 QoS'!CB:CB,0),1),"")</f>
        <v>1</v>
      </c>
      <c r="Z53" s="178">
        <f ca="1">IFERROR(INDEX(INDIRECT("'FY22 QoS'!"&amp;Z$1&amp;":"&amp;Z$1),MATCH($B53&amp;$C53&amp;$D53,'FY22 QoS'!CC:CC,0),1),"")</f>
        <v>1</v>
      </c>
      <c r="AB53" s="178">
        <f ca="1">IFERROR(INDEX(INDIRECT("'FY22 QoS'!"&amp;AB$1&amp;":"&amp;AB$1),MATCH($B53&amp;$C53&amp;$D53,'FY22 QoS'!BU:BU,0),1),"")</f>
        <v>1</v>
      </c>
      <c r="AC53" s="178">
        <f ca="1">IFERROR(INDEX(INDIRECT("'FY22 QoS'!"&amp;AC$1&amp;":"&amp;AC$1),MATCH($B53&amp;$C53&amp;$D53,'FY22 QoS'!BV:BV,0),1),"")</f>
        <v>1</v>
      </c>
      <c r="AD53" s="178">
        <f ca="1">IFERROR(INDEX(INDIRECT("'FY22 QoS'!"&amp;AD$1&amp;":"&amp;AD$1),MATCH($B53&amp;$C53&amp;$D53,'FY22 QoS'!BW:BW,0),1),"")</f>
        <v>1</v>
      </c>
      <c r="AE53" s="178">
        <f ca="1">IFERROR(INDEX(INDIRECT("'FY22 QoS'!"&amp;AE$1&amp;":"&amp;AE$1),MATCH($B53&amp;$C53&amp;$D53,'FY22 QoS'!BX:BX,0),1),"")</f>
        <v>1</v>
      </c>
      <c r="AF53" s="178">
        <f ca="1">IFERROR(INDEX(INDIRECT("'FY22 QoS'!"&amp;AF$1&amp;":"&amp;AF$1),MATCH($B53&amp;$C53&amp;$D53,'FY22 QoS'!BY:BY,0),1),"")</f>
        <v>1</v>
      </c>
      <c r="AG53" s="178">
        <f ca="1">IFERROR(INDEX(INDIRECT("'FY22 QoS'!"&amp;AG$1&amp;":"&amp;AG$1),MATCH($B53&amp;$C53&amp;$D53,'FY22 QoS'!BZ:BZ,0),1),"")</f>
        <v>1</v>
      </c>
      <c r="AH53" s="178">
        <f ca="1">IFERROR(INDEX(INDIRECT("'FY22 QoS'!"&amp;AH$1&amp;":"&amp;AH$1),MATCH($B53&amp;$C53&amp;$D53,'FY22 QoS'!CA:CA,0),1),"")</f>
        <v>1</v>
      </c>
      <c r="AI53" s="178">
        <f ca="1">IFERROR(INDEX(INDIRECT("'FY22 QoS'!"&amp;AI$1&amp;":"&amp;AI$1),MATCH($B53&amp;$C53&amp;$D53,'FY22 QoS'!CB:CB,0),1),"")</f>
        <v>1</v>
      </c>
      <c r="AJ53" s="178">
        <f ca="1">IFERROR(INDEX(INDIRECT("'FY22 QoS'!"&amp;AJ$1&amp;":"&amp;AJ$1),MATCH($B53&amp;$C53&amp;$D53,'FY22 QoS'!CC:CC,0),1),"")</f>
        <v>1</v>
      </c>
      <c r="AL53" s="186">
        <f ca="1">IFERROR(INDEX(INDIRECT("'FY22 QoS'!"&amp;AL$1&amp;":"&amp;AL$1),MATCH($B53&amp;$C53&amp;$D53,'FY22 QoS'!BU:BU,0),1),"")</f>
        <v>62500</v>
      </c>
      <c r="AM53" s="186">
        <f ca="1">IFERROR(INDEX(INDIRECT("'FY22 QoS'!"&amp;AM$1&amp;":"&amp;AM$1),MATCH($B53&amp;$C53&amp;$D53,'FY22 QoS'!BV:BV,0),1),"")</f>
        <v>62500</v>
      </c>
      <c r="AN53" s="186">
        <f ca="1">IFERROR(INDEX(INDIRECT("'FY22 QoS'!"&amp;AN$1&amp;":"&amp;AN$1),MATCH($B53&amp;$C53&amp;$D53,'FY22 QoS'!BW:BW,0),1),"")</f>
        <v>62500</v>
      </c>
      <c r="AO53" s="186">
        <f ca="1">IFERROR(INDEX(INDIRECT("'FY22 QoS'!"&amp;AO$1&amp;":"&amp;AO$1),MATCH($B53&amp;$C53&amp;$D53,'FY22 QoS'!BX:BX,0),1),"")</f>
        <v>62500</v>
      </c>
      <c r="AP53" s="186">
        <f ca="1">IFERROR(INDEX(INDIRECT("'FY22 QoS'!"&amp;AP$1&amp;":"&amp;AP$1),MATCH($B53&amp;$C53&amp;$D53,'FY22 QoS'!BY:BY,0),1),"")</f>
        <v>62500</v>
      </c>
      <c r="AQ53" s="186">
        <f ca="1">IFERROR(INDEX(INDIRECT("'FY22 QoS'!"&amp;AQ$1&amp;":"&amp;AQ$1),MATCH($B53&amp;$C53&amp;$D53,'FY22 QoS'!BZ:BZ,0),1),"")</f>
        <v>62500</v>
      </c>
      <c r="AR53" s="186">
        <f ca="1">IFERROR(INDEX(INDIRECT("'FY22 QoS'!"&amp;AR$1&amp;":"&amp;AR$1),MATCH($B53&amp;$C53&amp;$D53,'FY22 QoS'!CA:CA,0),1),"")</f>
        <v>62500</v>
      </c>
      <c r="AS53" s="186">
        <f ca="1">IFERROR(INDEX(INDIRECT("'FY22 QoS'!"&amp;AS$1&amp;":"&amp;AS$1),MATCH($B53&amp;$C53&amp;$D53,'FY22 QoS'!CB:CB,0),1),"")</f>
        <v>62500</v>
      </c>
      <c r="AT53" s="186">
        <f ca="1">IFERROR(INDEX(INDIRECT("'FY22 QoS'!"&amp;AT$1&amp;":"&amp;AT$1),MATCH($B53&amp;$C53&amp;$D53,'FY22 QoS'!CC:CC,0),1),"")</f>
        <v>62500</v>
      </c>
    </row>
    <row r="54" spans="2:46" s="167" customFormat="1" x14ac:dyDescent="0.25">
      <c r="B54" s="167" t="s">
        <v>283</v>
      </c>
      <c r="C54" s="167">
        <v>3</v>
      </c>
      <c r="D54" s="167" t="str">
        <f t="shared" si="12"/>
        <v>Commercial</v>
      </c>
      <c r="E54" s="167" t="str">
        <f>IFERROR(INDEX('FY22 QoS'!$BB:$BB,MATCH($B54&amp;$C54&amp;$D54,'FY22 QoS'!BR:BR,0),1),"")</f>
        <v/>
      </c>
      <c r="F54" s="167" t="str">
        <f>IFERROR(INDEX('FY22 QoS'!$BB:$BB,MATCH($B54&amp;$C54&amp;$D54,'FY22 QoS'!BS:BS,0),1),"")</f>
        <v/>
      </c>
      <c r="G54" s="167" t="str">
        <f>IFERROR(INDEX('FY22 QoS'!$BB:$BB,MATCH($B54&amp;$C54&amp;$D54,'FY22 QoS'!BT:BT,0),1),"")</f>
        <v/>
      </c>
      <c r="H54" s="181" t="str">
        <f>IFERROR(INDEX('FY22 QoS'!$BB:$BB,MATCH($B54&amp;$C54&amp;$D54,'FY22 QoS'!BU:BU,0),1),"")</f>
        <v>Kevin Russell</v>
      </c>
      <c r="I54" s="181" t="str">
        <f>IFERROR(INDEX('FY22 QoS'!$BB:$BB,MATCH($B54&amp;$C54&amp;$D54,'FY22 QoS'!BV:BV,0),1),"")</f>
        <v>Kevin Russell</v>
      </c>
      <c r="J54" s="181" t="str">
        <f>IFERROR(INDEX('FY22 QoS'!$BB:$BB,MATCH($B54&amp;$C54&amp;$D54,'FY22 QoS'!BW:BW,0),1),"")</f>
        <v>Kevin Russell</v>
      </c>
      <c r="K54" s="181" t="str">
        <f>IFERROR(INDEX('FY22 QoS'!$BB:$BB,MATCH($B54&amp;$C54&amp;$D54,'FY22 QoS'!BX:BX,0),1),"")</f>
        <v>Kevin Russell</v>
      </c>
      <c r="L54" s="181" t="str">
        <f>IFERROR(INDEX('FY22 QoS'!$BB:$BB,MATCH($B54&amp;$C54&amp;$D54,'FY22 QoS'!BY:BY,0),1),"")</f>
        <v>Kevin Russell</v>
      </c>
      <c r="M54" s="181" t="str">
        <f>IFERROR(INDEX('FY22 QoS'!$BB:$BB,MATCH($B54&amp;$C54&amp;$D54,'FY22 QoS'!BZ:BZ,0),1),"")</f>
        <v>Kevin Russell</v>
      </c>
      <c r="N54" s="181" t="str">
        <f>IFERROR(INDEX('FY22 QoS'!$BB:$BB,MATCH($B54&amp;$C54&amp;$D54,'FY22 QoS'!CA:CA,0),1),"")</f>
        <v>Kevin Russell</v>
      </c>
      <c r="O54" s="181" t="str">
        <f>IFERROR(INDEX('FY22 QoS'!$BB:$BB,MATCH($B54&amp;$C54&amp;$D54,'FY22 QoS'!CB:CB,0),1),"")</f>
        <v>Kevin Russell</v>
      </c>
      <c r="P54" s="181" t="str">
        <f>IFERROR(INDEX('FY22 QoS'!$BB:$BB,MATCH($B54&amp;$C54&amp;$D54,'FY22 QoS'!CC:CC,0),1),"")</f>
        <v>Kevin Russell</v>
      </c>
      <c r="R54" s="178">
        <f ca="1">IFERROR(INDEX(INDIRECT("'FY22 QoS'!"&amp;R$1&amp;":"&amp;R$1),MATCH($B54&amp;$C54&amp;$D54,'FY22 QoS'!BU:BU,0),1),"")</f>
        <v>1</v>
      </c>
      <c r="S54" s="178">
        <f ca="1">IFERROR(INDEX(INDIRECT("'FY22 QoS'!"&amp;S$1&amp;":"&amp;S$1),MATCH($B54&amp;$C54&amp;$D54,'FY22 QoS'!BV:BV,0),1),"")</f>
        <v>1</v>
      </c>
      <c r="T54" s="178">
        <f ca="1">IFERROR(INDEX(INDIRECT("'FY22 QoS'!"&amp;T$1&amp;":"&amp;T$1),MATCH($B54&amp;$C54&amp;$D54,'FY22 QoS'!BW:BW,0),1),"")</f>
        <v>1</v>
      </c>
      <c r="U54" s="178">
        <f ca="1">IFERROR(INDEX(INDIRECT("'FY22 QoS'!"&amp;U$1&amp;":"&amp;U$1),MATCH($B54&amp;$C54&amp;$D54,'FY22 QoS'!BX:BX,0),1),"")</f>
        <v>1</v>
      </c>
      <c r="V54" s="178">
        <f ca="1">IFERROR(INDEX(INDIRECT("'FY22 QoS'!"&amp;V$1&amp;":"&amp;V$1),MATCH($B54&amp;$C54&amp;$D54,'FY22 QoS'!BY:BY,0),1),"")</f>
        <v>1</v>
      </c>
      <c r="W54" s="178">
        <f ca="1">IFERROR(INDEX(INDIRECT("'FY22 QoS'!"&amp;W$1&amp;":"&amp;W$1),MATCH($B54&amp;$C54&amp;$D54,'FY22 QoS'!BZ:BZ,0),1),"")</f>
        <v>1</v>
      </c>
      <c r="X54" s="178">
        <f ca="1">IFERROR(INDEX(INDIRECT("'FY22 QoS'!"&amp;X$1&amp;":"&amp;X$1),MATCH($B54&amp;$C54&amp;$D54,'FY22 QoS'!CA:CA,0),1),"")</f>
        <v>1</v>
      </c>
      <c r="Y54" s="178">
        <f ca="1">IFERROR(INDEX(INDIRECT("'FY22 QoS'!"&amp;Y$1&amp;":"&amp;Y$1),MATCH($B54&amp;$C54&amp;$D54,'FY22 QoS'!CB:CB,0),1),"")</f>
        <v>1</v>
      </c>
      <c r="Z54" s="178">
        <f ca="1">IFERROR(INDEX(INDIRECT("'FY22 QoS'!"&amp;Z$1&amp;":"&amp;Z$1),MATCH($B54&amp;$C54&amp;$D54,'FY22 QoS'!CC:CC,0),1),"")</f>
        <v>1</v>
      </c>
      <c r="AB54" s="178">
        <f ca="1">IFERROR(INDEX(INDIRECT("'FY22 QoS'!"&amp;AB$1&amp;":"&amp;AB$1),MATCH($B54&amp;$C54&amp;$D54,'FY22 QoS'!BU:BU,0),1),"")</f>
        <v>1</v>
      </c>
      <c r="AC54" s="178">
        <f ca="1">IFERROR(INDEX(INDIRECT("'FY22 QoS'!"&amp;AC$1&amp;":"&amp;AC$1),MATCH($B54&amp;$C54&amp;$D54,'FY22 QoS'!BV:BV,0),1),"")</f>
        <v>1</v>
      </c>
      <c r="AD54" s="178">
        <f ca="1">IFERROR(INDEX(INDIRECT("'FY22 QoS'!"&amp;AD$1&amp;":"&amp;AD$1),MATCH($B54&amp;$C54&amp;$D54,'FY22 QoS'!BW:BW,0),1),"")</f>
        <v>1</v>
      </c>
      <c r="AE54" s="178">
        <f ca="1">IFERROR(INDEX(INDIRECT("'FY22 QoS'!"&amp;AE$1&amp;":"&amp;AE$1),MATCH($B54&amp;$C54&amp;$D54,'FY22 QoS'!BX:BX,0),1),"")</f>
        <v>1</v>
      </c>
      <c r="AF54" s="178">
        <f ca="1">IFERROR(INDEX(INDIRECT("'FY22 QoS'!"&amp;AF$1&amp;":"&amp;AF$1),MATCH($B54&amp;$C54&amp;$D54,'FY22 QoS'!BY:BY,0),1),"")</f>
        <v>1</v>
      </c>
      <c r="AG54" s="178">
        <f ca="1">IFERROR(INDEX(INDIRECT("'FY22 QoS'!"&amp;AG$1&amp;":"&amp;AG$1),MATCH($B54&amp;$C54&amp;$D54,'FY22 QoS'!BZ:BZ,0),1),"")</f>
        <v>1</v>
      </c>
      <c r="AH54" s="178">
        <f ca="1">IFERROR(INDEX(INDIRECT("'FY22 QoS'!"&amp;AH$1&amp;":"&amp;AH$1),MATCH($B54&amp;$C54&amp;$D54,'FY22 QoS'!CA:CA,0),1),"")</f>
        <v>1</v>
      </c>
      <c r="AI54" s="178">
        <f ca="1">IFERROR(INDEX(INDIRECT("'FY22 QoS'!"&amp;AI$1&amp;":"&amp;AI$1),MATCH($B54&amp;$C54&amp;$D54,'FY22 QoS'!CB:CB,0),1),"")</f>
        <v>1</v>
      </c>
      <c r="AJ54" s="178">
        <f ca="1">IFERROR(INDEX(INDIRECT("'FY22 QoS'!"&amp;AJ$1&amp;":"&amp;AJ$1),MATCH($B54&amp;$C54&amp;$D54,'FY22 QoS'!CC:CC,0),1),"")</f>
        <v>1</v>
      </c>
      <c r="AL54" s="186">
        <f ca="1">IFERROR(INDEX(INDIRECT("'FY22 QoS'!"&amp;AL$1&amp;":"&amp;AL$1),MATCH($B54&amp;$C54&amp;$D54,'FY22 QoS'!BU:BU,0),1),"")</f>
        <v>62500</v>
      </c>
      <c r="AM54" s="186">
        <f ca="1">IFERROR(INDEX(INDIRECT("'FY22 QoS'!"&amp;AM$1&amp;":"&amp;AM$1),MATCH($B54&amp;$C54&amp;$D54,'FY22 QoS'!BV:BV,0),1),"")</f>
        <v>62500</v>
      </c>
      <c r="AN54" s="186">
        <f ca="1">IFERROR(INDEX(INDIRECT("'FY22 QoS'!"&amp;AN$1&amp;":"&amp;AN$1),MATCH($B54&amp;$C54&amp;$D54,'FY22 QoS'!BW:BW,0),1),"")</f>
        <v>62500</v>
      </c>
      <c r="AO54" s="186">
        <f ca="1">IFERROR(INDEX(INDIRECT("'FY22 QoS'!"&amp;AO$1&amp;":"&amp;AO$1),MATCH($B54&amp;$C54&amp;$D54,'FY22 QoS'!BX:BX,0),1),"")</f>
        <v>62500</v>
      </c>
      <c r="AP54" s="186">
        <f ca="1">IFERROR(INDEX(INDIRECT("'FY22 QoS'!"&amp;AP$1&amp;":"&amp;AP$1),MATCH($B54&amp;$C54&amp;$D54,'FY22 QoS'!BY:BY,0),1),"")</f>
        <v>62500</v>
      </c>
      <c r="AQ54" s="186">
        <f ca="1">IFERROR(INDEX(INDIRECT("'FY22 QoS'!"&amp;AQ$1&amp;":"&amp;AQ$1),MATCH($B54&amp;$C54&amp;$D54,'FY22 QoS'!BZ:BZ,0),1),"")</f>
        <v>62500</v>
      </c>
      <c r="AR54" s="186">
        <f ca="1">IFERROR(INDEX(INDIRECT("'FY22 QoS'!"&amp;AR$1&amp;":"&amp;AR$1),MATCH($B54&amp;$C54&amp;$D54,'FY22 QoS'!CA:CA,0),1),"")</f>
        <v>62500</v>
      </c>
      <c r="AS54" s="186">
        <f ca="1">IFERROR(INDEX(INDIRECT("'FY22 QoS'!"&amp;AS$1&amp;":"&amp;AS$1),MATCH($B54&amp;$C54&amp;$D54,'FY22 QoS'!CB:CB,0),1),"")</f>
        <v>62500</v>
      </c>
      <c r="AT54" s="186">
        <f ca="1">IFERROR(INDEX(INDIRECT("'FY22 QoS'!"&amp;AT$1&amp;":"&amp;AT$1),MATCH($B54&amp;$C54&amp;$D54,'FY22 QoS'!CC:CC,0),1),"")</f>
        <v>62500</v>
      </c>
    </row>
    <row r="55" spans="2:46" s="167" customFormat="1" x14ac:dyDescent="0.25">
      <c r="B55" s="167" t="s">
        <v>283</v>
      </c>
      <c r="C55" s="167">
        <v>4</v>
      </c>
      <c r="D55" s="167" t="str">
        <f t="shared" si="12"/>
        <v>Commercial</v>
      </c>
      <c r="E55" s="167" t="str">
        <f>IFERROR(INDEX('FY22 QoS'!$BB:$BB,MATCH($B55&amp;$C55&amp;$D55,'FY22 QoS'!BR:BR,0),1),"")</f>
        <v/>
      </c>
      <c r="F55" s="167" t="str">
        <f>IFERROR(INDEX('FY22 QoS'!$BB:$BB,MATCH($B55&amp;$C55&amp;$D55,'FY22 QoS'!BS:BS,0),1),"")</f>
        <v/>
      </c>
      <c r="G55" s="167" t="str">
        <f>IFERROR(INDEX('FY22 QoS'!$BB:$BB,MATCH($B55&amp;$C55&amp;$D55,'FY22 QoS'!BT:BT,0),1),"")</f>
        <v/>
      </c>
      <c r="H55" s="181" t="str">
        <f>IFERROR(INDEX('FY22 QoS'!$BB:$BB,MATCH($B55&amp;$C55&amp;$D55,'FY22 QoS'!BU:BU,0),1),"")</f>
        <v>Zane Greason</v>
      </c>
      <c r="I55" s="181" t="str">
        <f>IFERROR(INDEX('FY22 QoS'!$BB:$BB,MATCH($B55&amp;$C55&amp;$D55,'FY22 QoS'!BV:BV,0),1),"")</f>
        <v>Future Hire</v>
      </c>
      <c r="J55" s="181" t="str">
        <f>IFERROR(INDEX('FY22 QoS'!$BB:$BB,MATCH($B55&amp;$C55&amp;$D55,'FY22 QoS'!BW:BW,0),1),"")</f>
        <v>Future Hire</v>
      </c>
      <c r="K55" s="181" t="str">
        <f>IFERROR(INDEX('FY22 QoS'!$BB:$BB,MATCH($B55&amp;$C55&amp;$D55,'FY22 QoS'!BX:BX,0),1),"")</f>
        <v>Future Hire</v>
      </c>
      <c r="L55" s="181" t="str">
        <f>IFERROR(INDEX('FY22 QoS'!$BB:$BB,MATCH($B55&amp;$C55&amp;$D55,'FY22 QoS'!BY:BY,0),1),"")</f>
        <v>Future Hire</v>
      </c>
      <c r="M55" s="181" t="str">
        <f>IFERROR(INDEX('FY22 QoS'!$BB:$BB,MATCH($B55&amp;$C55&amp;$D55,'FY22 QoS'!BZ:BZ,0),1),"")</f>
        <v>Future Hire</v>
      </c>
      <c r="N55" s="181" t="str">
        <f>IFERROR(INDEX('FY22 QoS'!$BB:$BB,MATCH($B55&amp;$C55&amp;$D55,'FY22 QoS'!CA:CA,0),1),"")</f>
        <v>Future Hire</v>
      </c>
      <c r="O55" s="181" t="str">
        <f>IFERROR(INDEX('FY22 QoS'!$BB:$BB,MATCH($B55&amp;$C55&amp;$D55,'FY22 QoS'!CB:CB,0),1),"")</f>
        <v>Future Hire</v>
      </c>
      <c r="P55" s="181" t="str">
        <f>IFERROR(INDEX('FY22 QoS'!$BB:$BB,MATCH($B55&amp;$C55&amp;$D55,'FY22 QoS'!CC:CC,0),1),"")</f>
        <v>Future Hire</v>
      </c>
      <c r="R55" s="178">
        <f ca="1">IFERROR(INDEX(INDIRECT("'FY22 QoS'!"&amp;R$1&amp;":"&amp;R$1),MATCH($B55&amp;$C55&amp;$D55,'FY22 QoS'!BU:BU,0),1),"")</f>
        <v>1</v>
      </c>
      <c r="S55" s="178">
        <f ca="1">IFERROR(INDEX(INDIRECT("'FY22 QoS'!"&amp;S$1&amp;":"&amp;S$1),MATCH($B55&amp;$C55&amp;$D55,'FY22 QoS'!BV:BV,0),1),"")</f>
        <v>1</v>
      </c>
      <c r="T55" s="178">
        <f ca="1">IFERROR(INDEX(INDIRECT("'FY22 QoS'!"&amp;T$1&amp;":"&amp;T$1),MATCH($B55&amp;$C55&amp;$D55,'FY22 QoS'!BW:BW,0),1),"")</f>
        <v>1</v>
      </c>
      <c r="U55" s="178">
        <f ca="1">IFERROR(INDEX(INDIRECT("'FY22 QoS'!"&amp;U$1&amp;":"&amp;U$1),MATCH($B55&amp;$C55&amp;$D55,'FY22 QoS'!BX:BX,0),1),"")</f>
        <v>1</v>
      </c>
      <c r="V55" s="178">
        <f ca="1">IFERROR(INDEX(INDIRECT("'FY22 QoS'!"&amp;V$1&amp;":"&amp;V$1),MATCH($B55&amp;$C55&amp;$D55,'FY22 QoS'!BY:BY,0),1),"")</f>
        <v>1</v>
      </c>
      <c r="W55" s="178">
        <f ca="1">IFERROR(INDEX(INDIRECT("'FY22 QoS'!"&amp;W$1&amp;":"&amp;W$1),MATCH($B55&amp;$C55&amp;$D55,'FY22 QoS'!BZ:BZ,0),1),"")</f>
        <v>1</v>
      </c>
      <c r="X55" s="178">
        <f ca="1">IFERROR(INDEX(INDIRECT("'FY22 QoS'!"&amp;X$1&amp;":"&amp;X$1),MATCH($B55&amp;$C55&amp;$D55,'FY22 QoS'!CA:CA,0),1),"")</f>
        <v>1</v>
      </c>
      <c r="Y55" s="178">
        <f ca="1">IFERROR(INDEX(INDIRECT("'FY22 QoS'!"&amp;Y$1&amp;":"&amp;Y$1),MATCH($B55&amp;$C55&amp;$D55,'FY22 QoS'!CB:CB,0),1),"")</f>
        <v>1</v>
      </c>
      <c r="Z55" s="178">
        <f ca="1">IFERROR(INDEX(INDIRECT("'FY22 QoS'!"&amp;Z$1&amp;":"&amp;Z$1),MATCH($B55&amp;$C55&amp;$D55,'FY22 QoS'!CC:CC,0),1),"")</f>
        <v>1</v>
      </c>
      <c r="AB55" s="178">
        <f ca="1">IFERROR(INDEX(INDIRECT("'FY22 QoS'!"&amp;AB$1&amp;":"&amp;AB$1),MATCH($B55&amp;$C55&amp;$D55,'FY22 QoS'!BU:BU,0),1),"")</f>
        <v>0.25</v>
      </c>
      <c r="AC55" s="178">
        <f ca="1">IFERROR(INDEX(INDIRECT("'FY22 QoS'!"&amp;AC$1&amp;":"&amp;AC$1),MATCH($B55&amp;$C55&amp;$D55,'FY22 QoS'!BV:BV,0),1),"")</f>
        <v>0</v>
      </c>
      <c r="AD55" s="178">
        <f ca="1">IFERROR(INDEX(INDIRECT("'FY22 QoS'!"&amp;AD$1&amp;":"&amp;AD$1),MATCH($B55&amp;$C55&amp;$D55,'FY22 QoS'!BW:BW,0),1),"")</f>
        <v>0</v>
      </c>
      <c r="AE55" s="178">
        <f ca="1">IFERROR(INDEX(INDIRECT("'FY22 QoS'!"&amp;AE$1&amp;":"&amp;AE$1),MATCH($B55&amp;$C55&amp;$D55,'FY22 QoS'!BX:BX,0),1),"")</f>
        <v>0.25</v>
      </c>
      <c r="AF55" s="178">
        <f ca="1">IFERROR(INDEX(INDIRECT("'FY22 QoS'!"&amp;AF$1&amp;":"&amp;AF$1),MATCH($B55&amp;$C55&amp;$D55,'FY22 QoS'!BY:BY,0),1),"")</f>
        <v>0.5</v>
      </c>
      <c r="AG55" s="178">
        <f ca="1">IFERROR(INDEX(INDIRECT("'FY22 QoS'!"&amp;AG$1&amp;":"&amp;AG$1),MATCH($B55&amp;$C55&amp;$D55,'FY22 QoS'!BZ:BZ,0),1),"")</f>
        <v>0.65</v>
      </c>
      <c r="AH55" s="178">
        <f ca="1">IFERROR(INDEX(INDIRECT("'FY22 QoS'!"&amp;AH$1&amp;":"&amp;AH$1),MATCH($B55&amp;$C55&amp;$D55,'FY22 QoS'!CA:CA,0),1),"")</f>
        <v>0.85</v>
      </c>
      <c r="AI55" s="178">
        <f ca="1">IFERROR(INDEX(INDIRECT("'FY22 QoS'!"&amp;AI$1&amp;":"&amp;AI$1),MATCH($B55&amp;$C55&amp;$D55,'FY22 QoS'!CB:CB,0),1),"")</f>
        <v>1</v>
      </c>
      <c r="AJ55" s="178">
        <f ca="1">IFERROR(INDEX(INDIRECT("'FY22 QoS'!"&amp;AJ$1&amp;":"&amp;AJ$1),MATCH($B55&amp;$C55&amp;$D55,'FY22 QoS'!CC:CC,0),1),"")</f>
        <v>1</v>
      </c>
      <c r="AL55" s="186">
        <f ca="1">IFERROR(INDEX(INDIRECT("'FY22 QoS'!"&amp;AL$1&amp;":"&amp;AL$1),MATCH($B55&amp;$C55&amp;$D55,'FY22 QoS'!BU:BU,0),1),"")</f>
        <v>18750</v>
      </c>
      <c r="AM55" s="186">
        <f ca="1">IFERROR(INDEX(INDIRECT("'FY22 QoS'!"&amp;AM$1&amp;":"&amp;AM$1),MATCH($B55&amp;$C55&amp;$D55,'FY22 QoS'!BV:BV,0),1),"")</f>
        <v>0</v>
      </c>
      <c r="AN55" s="186">
        <f ca="1">IFERROR(INDEX(INDIRECT("'FY22 QoS'!"&amp;AN$1&amp;":"&amp;AN$1),MATCH($B55&amp;$C55&amp;$D55,'FY22 QoS'!BW:BW,0),1),"")</f>
        <v>0</v>
      </c>
      <c r="AO55" s="186">
        <f ca="1">IFERROR(INDEX(INDIRECT("'FY22 QoS'!"&amp;AO$1&amp;":"&amp;AO$1),MATCH($B55&amp;$C55&amp;$D55,'FY22 QoS'!BX:BX,0),1),"")</f>
        <v>15625</v>
      </c>
      <c r="AP55" s="186">
        <f ca="1">IFERROR(INDEX(INDIRECT("'FY22 QoS'!"&amp;AP$1&amp;":"&amp;AP$1),MATCH($B55&amp;$C55&amp;$D55,'FY22 QoS'!BY:BY,0),1),"")</f>
        <v>31250</v>
      </c>
      <c r="AQ55" s="186">
        <f ca="1">IFERROR(INDEX(INDIRECT("'FY22 QoS'!"&amp;AQ$1&amp;":"&amp;AQ$1),MATCH($B55&amp;$C55&amp;$D55,'FY22 QoS'!BZ:BZ,0),1),"")</f>
        <v>40625</v>
      </c>
      <c r="AR55" s="186">
        <f ca="1">IFERROR(INDEX(INDIRECT("'FY22 QoS'!"&amp;AR$1&amp;":"&amp;AR$1),MATCH($B55&amp;$C55&amp;$D55,'FY22 QoS'!CA:CA,0),1),"")</f>
        <v>53125</v>
      </c>
      <c r="AS55" s="186">
        <f ca="1">IFERROR(INDEX(INDIRECT("'FY22 QoS'!"&amp;AS$1&amp;":"&amp;AS$1),MATCH($B55&amp;$C55&amp;$D55,'FY22 QoS'!CB:CB,0),1),"")</f>
        <v>62500</v>
      </c>
      <c r="AT55" s="186">
        <f ca="1">IFERROR(INDEX(INDIRECT("'FY22 QoS'!"&amp;AT$1&amp;":"&amp;AT$1),MATCH($B55&amp;$C55&amp;$D55,'FY22 QoS'!CC:CC,0),1),"")</f>
        <v>62500</v>
      </c>
    </row>
    <row r="56" spans="2:46" s="167" customFormat="1" x14ac:dyDescent="0.25">
      <c r="B56" s="167" t="s">
        <v>283</v>
      </c>
      <c r="C56" s="167">
        <v>5</v>
      </c>
      <c r="D56" s="167" t="str">
        <f t="shared" si="12"/>
        <v>Commercial</v>
      </c>
      <c r="E56" s="167" t="str">
        <f>IFERROR(INDEX('FY22 QoS'!$BB:$BB,MATCH($B56&amp;$C56&amp;$D56,'FY22 QoS'!BR:BR,0),1),"")</f>
        <v/>
      </c>
      <c r="F56" s="167" t="str">
        <f>IFERROR(INDEX('FY22 QoS'!$BB:$BB,MATCH($B56&amp;$C56&amp;$D56,'FY22 QoS'!BS:BS,0),1),"")</f>
        <v/>
      </c>
      <c r="G56" s="167" t="str">
        <f>IFERROR(INDEX('FY22 QoS'!$BB:$BB,MATCH($B56&amp;$C56&amp;$D56,'FY22 QoS'!BT:BT,0),1),"")</f>
        <v/>
      </c>
      <c r="H56" s="181" t="str">
        <f>IFERROR(INDEX('FY22 QoS'!$BB:$BB,MATCH($B56&amp;$C56&amp;$D56,'FY22 QoS'!BU:BU,0),1),"")</f>
        <v>Marcus Lee</v>
      </c>
      <c r="I56" s="181" t="str">
        <f>IFERROR(INDEX('FY22 QoS'!$BB:$BB,MATCH($B56&amp;$C56&amp;$D56,'FY22 QoS'!BV:BV,0),1),"")</f>
        <v>Zane Greason</v>
      </c>
      <c r="J56" s="181" t="str">
        <f>IFERROR(INDEX('FY22 QoS'!$BB:$BB,MATCH($B56&amp;$C56&amp;$D56,'FY22 QoS'!BW:BW,0),1),"")</f>
        <v>Zane Greason</v>
      </c>
      <c r="K56" s="181" t="str">
        <f>IFERROR(INDEX('FY22 QoS'!$BB:$BB,MATCH($B56&amp;$C56&amp;$D56,'FY22 QoS'!BX:BX,0),1),"")</f>
        <v>Zane Greason</v>
      </c>
      <c r="L56" s="181" t="str">
        <f>IFERROR(INDEX('FY22 QoS'!$BB:$BB,MATCH($B56&amp;$C56&amp;$D56,'FY22 QoS'!BY:BY,0),1),"")</f>
        <v>Zane Greason</v>
      </c>
      <c r="M56" s="181" t="str">
        <f>IFERROR(INDEX('FY22 QoS'!$BB:$BB,MATCH($B56&amp;$C56&amp;$D56,'FY22 QoS'!BZ:BZ,0),1),"")</f>
        <v>Zane Greason</v>
      </c>
      <c r="N56" s="181" t="str">
        <f>IFERROR(INDEX('FY22 QoS'!$BB:$BB,MATCH($B56&amp;$C56&amp;$D56,'FY22 QoS'!CA:CA,0),1),"")</f>
        <v>Zane Greason</v>
      </c>
      <c r="O56" s="181" t="str">
        <f>IFERROR(INDEX('FY22 QoS'!$BB:$BB,MATCH($B56&amp;$C56&amp;$D56,'FY22 QoS'!CB:CB,0),1),"")</f>
        <v>Zane Greason</v>
      </c>
      <c r="P56" s="181" t="str">
        <f>IFERROR(INDEX('FY22 QoS'!$BB:$BB,MATCH($B56&amp;$C56&amp;$D56,'FY22 QoS'!CC:CC,0),1),"")</f>
        <v>Zane Greason</v>
      </c>
      <c r="R56" s="178">
        <f ca="1">IFERROR(INDEX(INDIRECT("'FY22 QoS'!"&amp;R$1&amp;":"&amp;R$1),MATCH($B56&amp;$C56&amp;$D56,'FY22 QoS'!BU:BU,0),1),"")</f>
        <v>1</v>
      </c>
      <c r="S56" s="178">
        <f ca="1">IFERROR(INDEX(INDIRECT("'FY22 QoS'!"&amp;S$1&amp;":"&amp;S$1),MATCH($B56&amp;$C56&amp;$D56,'FY22 QoS'!BV:BV,0),1),"")</f>
        <v>1</v>
      </c>
      <c r="T56" s="178">
        <f ca="1">IFERROR(INDEX(INDIRECT("'FY22 QoS'!"&amp;T$1&amp;":"&amp;T$1),MATCH($B56&amp;$C56&amp;$D56,'FY22 QoS'!BW:BW,0),1),"")</f>
        <v>1</v>
      </c>
      <c r="U56" s="178">
        <f ca="1">IFERROR(INDEX(INDIRECT("'FY22 QoS'!"&amp;U$1&amp;":"&amp;U$1),MATCH($B56&amp;$C56&amp;$D56,'FY22 QoS'!BX:BX,0),1),"")</f>
        <v>1</v>
      </c>
      <c r="V56" s="178">
        <f ca="1">IFERROR(INDEX(INDIRECT("'FY22 QoS'!"&amp;V$1&amp;":"&amp;V$1),MATCH($B56&amp;$C56&amp;$D56,'FY22 QoS'!BY:BY,0),1),"")</f>
        <v>1</v>
      </c>
      <c r="W56" s="178">
        <f ca="1">IFERROR(INDEX(INDIRECT("'FY22 QoS'!"&amp;W$1&amp;":"&amp;W$1),MATCH($B56&amp;$C56&amp;$D56,'FY22 QoS'!BZ:BZ,0),1),"")</f>
        <v>1</v>
      </c>
      <c r="X56" s="178">
        <f ca="1">IFERROR(INDEX(INDIRECT("'FY22 QoS'!"&amp;X$1&amp;":"&amp;X$1),MATCH($B56&amp;$C56&amp;$D56,'FY22 QoS'!CA:CA,0),1),"")</f>
        <v>1</v>
      </c>
      <c r="Y56" s="178">
        <f ca="1">IFERROR(INDEX(INDIRECT("'FY22 QoS'!"&amp;Y$1&amp;":"&amp;Y$1),MATCH($B56&amp;$C56&amp;$D56,'FY22 QoS'!CB:CB,0),1),"")</f>
        <v>1</v>
      </c>
      <c r="Z56" s="178">
        <f ca="1">IFERROR(INDEX(INDIRECT("'FY22 QoS'!"&amp;Z$1&amp;":"&amp;Z$1),MATCH($B56&amp;$C56&amp;$D56,'FY22 QoS'!CC:CC,0),1),"")</f>
        <v>1</v>
      </c>
      <c r="AB56" s="178">
        <f ca="1">IFERROR(INDEX(INDIRECT("'FY22 QoS'!"&amp;AB$1&amp;":"&amp;AB$1),MATCH($B56&amp;$C56&amp;$D56,'FY22 QoS'!BU:BU,0),1),"")</f>
        <v>0</v>
      </c>
      <c r="AC56" s="178">
        <f ca="1">IFERROR(INDEX(INDIRECT("'FY22 QoS'!"&amp;AC$1&amp;":"&amp;AC$1),MATCH($B56&amp;$C56&amp;$D56,'FY22 QoS'!BV:BV,0),1),"")</f>
        <v>0.5</v>
      </c>
      <c r="AD56" s="178">
        <f ca="1">IFERROR(INDEX(INDIRECT("'FY22 QoS'!"&amp;AD$1&amp;":"&amp;AD$1),MATCH($B56&amp;$C56&amp;$D56,'FY22 QoS'!BW:BW,0),1),"")</f>
        <v>0.65</v>
      </c>
      <c r="AE56" s="178">
        <f ca="1">IFERROR(INDEX(INDIRECT("'FY22 QoS'!"&amp;AE$1&amp;":"&amp;AE$1),MATCH($B56&amp;$C56&amp;$D56,'FY22 QoS'!BX:BX,0),1),"")</f>
        <v>0.85</v>
      </c>
      <c r="AF56" s="178">
        <f ca="1">IFERROR(INDEX(INDIRECT("'FY22 QoS'!"&amp;AF$1&amp;":"&amp;AF$1),MATCH($B56&amp;$C56&amp;$D56,'FY22 QoS'!BY:BY,0),1),"")</f>
        <v>1</v>
      </c>
      <c r="AG56" s="178">
        <f ca="1">IFERROR(INDEX(INDIRECT("'FY22 QoS'!"&amp;AG$1&amp;":"&amp;AG$1),MATCH($B56&amp;$C56&amp;$D56,'FY22 QoS'!BZ:BZ,0),1),"")</f>
        <v>1</v>
      </c>
      <c r="AH56" s="178">
        <f ca="1">IFERROR(INDEX(INDIRECT("'FY22 QoS'!"&amp;AH$1&amp;":"&amp;AH$1),MATCH($B56&amp;$C56&amp;$D56,'FY22 QoS'!CA:CA,0),1),"")</f>
        <v>1</v>
      </c>
      <c r="AI56" s="178">
        <f ca="1">IFERROR(INDEX(INDIRECT("'FY22 QoS'!"&amp;AI$1&amp;":"&amp;AI$1),MATCH($B56&amp;$C56&amp;$D56,'FY22 QoS'!CB:CB,0),1),"")</f>
        <v>1</v>
      </c>
      <c r="AJ56" s="178">
        <f ca="1">IFERROR(INDEX(INDIRECT("'FY22 QoS'!"&amp;AJ$1&amp;":"&amp;AJ$1),MATCH($B56&amp;$C56&amp;$D56,'FY22 QoS'!CC:CC,0),1),"")</f>
        <v>1</v>
      </c>
      <c r="AL56" s="186">
        <f ca="1">IFERROR(INDEX(INDIRECT("'FY22 QoS'!"&amp;AL$1&amp;":"&amp;AL$1),MATCH($B56&amp;$C56&amp;$D56,'FY22 QoS'!BU:BU,0),1),"")</f>
        <v>0</v>
      </c>
      <c r="AM56" s="186">
        <f ca="1">IFERROR(INDEX(INDIRECT("'FY22 QoS'!"&amp;AM$1&amp;":"&amp;AM$1),MATCH($B56&amp;$C56&amp;$D56,'FY22 QoS'!BV:BV,0),1),"")</f>
        <v>37500</v>
      </c>
      <c r="AN56" s="186">
        <f ca="1">IFERROR(INDEX(INDIRECT("'FY22 QoS'!"&amp;AN$1&amp;":"&amp;AN$1),MATCH($B56&amp;$C56&amp;$D56,'FY22 QoS'!BW:BW,0),1),"")</f>
        <v>48750</v>
      </c>
      <c r="AO56" s="186">
        <f ca="1">IFERROR(INDEX(INDIRECT("'FY22 QoS'!"&amp;AO$1&amp;":"&amp;AO$1),MATCH($B56&amp;$C56&amp;$D56,'FY22 QoS'!BX:BX,0),1),"")</f>
        <v>63750</v>
      </c>
      <c r="AP56" s="186">
        <f ca="1">IFERROR(INDEX(INDIRECT("'FY22 QoS'!"&amp;AP$1&amp;":"&amp;AP$1),MATCH($B56&amp;$C56&amp;$D56,'FY22 QoS'!BY:BY,0),1),"")</f>
        <v>75000</v>
      </c>
      <c r="AQ56" s="186">
        <f ca="1">IFERROR(INDEX(INDIRECT("'FY22 QoS'!"&amp;AQ$1&amp;":"&amp;AQ$1),MATCH($B56&amp;$C56&amp;$D56,'FY22 QoS'!BZ:BZ,0),1),"")</f>
        <v>75000</v>
      </c>
      <c r="AR56" s="186">
        <f ca="1">IFERROR(INDEX(INDIRECT("'FY22 QoS'!"&amp;AR$1&amp;":"&amp;AR$1),MATCH($B56&amp;$C56&amp;$D56,'FY22 QoS'!CA:CA,0),1),"")</f>
        <v>75000</v>
      </c>
      <c r="AS56" s="186">
        <f ca="1">IFERROR(INDEX(INDIRECT("'FY22 QoS'!"&amp;AS$1&amp;":"&amp;AS$1),MATCH($B56&amp;$C56&amp;$D56,'FY22 QoS'!CB:CB,0),1),"")</f>
        <v>75000</v>
      </c>
      <c r="AT56" s="186">
        <f ca="1">IFERROR(INDEX(INDIRECT("'FY22 QoS'!"&amp;AT$1&amp;":"&amp;AT$1),MATCH($B56&amp;$C56&amp;$D56,'FY22 QoS'!CC:CC,0),1),"")</f>
        <v>75000</v>
      </c>
    </row>
    <row r="57" spans="2:46" s="167" customFormat="1" x14ac:dyDescent="0.25">
      <c r="B57" s="167" t="s">
        <v>283</v>
      </c>
      <c r="C57" s="167">
        <v>6</v>
      </c>
      <c r="D57" s="167" t="str">
        <f t="shared" si="12"/>
        <v>Commercial</v>
      </c>
      <c r="E57" s="167" t="str">
        <f>IFERROR(INDEX('FY22 QoS'!$BB:$BB,MATCH($B57&amp;$C57&amp;$D57,'FY22 QoS'!BR:BR,0),1),"")</f>
        <v/>
      </c>
      <c r="F57" s="167" t="str">
        <f>IFERROR(INDEX('FY22 QoS'!$BB:$BB,MATCH($B57&amp;$C57&amp;$D57,'FY22 QoS'!BS:BS,0),1),"")</f>
        <v/>
      </c>
      <c r="G57" s="167" t="str">
        <f>IFERROR(INDEX('FY22 QoS'!$BB:$BB,MATCH($B57&amp;$C57&amp;$D57,'FY22 QoS'!BT:BT,0),1),"")</f>
        <v/>
      </c>
      <c r="H57" s="181" t="str">
        <f>IFERROR(INDEX('FY22 QoS'!$BB:$BB,MATCH($B57&amp;$C57&amp;$D57,'FY22 QoS'!BU:BU,0),1),"")</f>
        <v/>
      </c>
      <c r="I57" s="181" t="str">
        <f>IFERROR(INDEX('FY22 QoS'!$BB:$BB,MATCH($B57&amp;$C57&amp;$D57,'FY22 QoS'!BV:BV,0),1),"")</f>
        <v>Marcus Lee</v>
      </c>
      <c r="J57" s="181" t="str">
        <f>IFERROR(INDEX('FY22 QoS'!$BB:$BB,MATCH($B57&amp;$C57&amp;$D57,'FY22 QoS'!BW:BW,0),1),"")</f>
        <v>Marcus Lee</v>
      </c>
      <c r="K57" s="181" t="str">
        <f>IFERROR(INDEX('FY22 QoS'!$BB:$BB,MATCH($B57&amp;$C57&amp;$D57,'FY22 QoS'!BX:BX,0),1),"")</f>
        <v>Marcus Lee</v>
      </c>
      <c r="L57" s="181" t="str">
        <f>IFERROR(INDEX('FY22 QoS'!$BB:$BB,MATCH($B57&amp;$C57&amp;$D57,'FY22 QoS'!BY:BY,0),1),"")</f>
        <v>Marcus Lee</v>
      </c>
      <c r="M57" s="181" t="str">
        <f>IFERROR(INDEX('FY22 QoS'!$BB:$BB,MATCH($B57&amp;$C57&amp;$D57,'FY22 QoS'!BZ:BZ,0),1),"")</f>
        <v>Marcus Lee</v>
      </c>
      <c r="N57" s="181" t="str">
        <f>IFERROR(INDEX('FY22 QoS'!$BB:$BB,MATCH($B57&amp;$C57&amp;$D57,'FY22 QoS'!CA:CA,0),1),"")</f>
        <v>Marcus Lee</v>
      </c>
      <c r="O57" s="181" t="str">
        <f>IFERROR(INDEX('FY22 QoS'!$BB:$BB,MATCH($B57&amp;$C57&amp;$D57,'FY22 QoS'!CB:CB,0),1),"")</f>
        <v>Marcus Lee</v>
      </c>
      <c r="P57" s="181" t="str">
        <f>IFERROR(INDEX('FY22 QoS'!$BB:$BB,MATCH($B57&amp;$C57&amp;$D57,'FY22 QoS'!CC:CC,0),1),"")</f>
        <v>Marcus Lee</v>
      </c>
      <c r="R57" s="178" t="str">
        <f ca="1">IFERROR(INDEX(INDIRECT("'FY22 QoS'!"&amp;R$1&amp;":"&amp;R$1),MATCH($B57&amp;$C57&amp;$D57,'FY22 QoS'!BU:BU,0),1),"")</f>
        <v/>
      </c>
      <c r="S57" s="178">
        <f ca="1">IFERROR(INDEX(INDIRECT("'FY22 QoS'!"&amp;S$1&amp;":"&amp;S$1),MATCH($B57&amp;$C57&amp;$D57,'FY22 QoS'!BV:BV,0),1),"")</f>
        <v>1</v>
      </c>
      <c r="T57" s="178">
        <f ca="1">IFERROR(INDEX(INDIRECT("'FY22 QoS'!"&amp;T$1&amp;":"&amp;T$1),MATCH($B57&amp;$C57&amp;$D57,'FY22 QoS'!BW:BW,0),1),"")</f>
        <v>1</v>
      </c>
      <c r="U57" s="178">
        <f ca="1">IFERROR(INDEX(INDIRECT("'FY22 QoS'!"&amp;U$1&amp;":"&amp;U$1),MATCH($B57&amp;$C57&amp;$D57,'FY22 QoS'!BX:BX,0),1),"")</f>
        <v>1</v>
      </c>
      <c r="V57" s="178">
        <f ca="1">IFERROR(INDEX(INDIRECT("'FY22 QoS'!"&amp;V$1&amp;":"&amp;V$1),MATCH($B57&amp;$C57&amp;$D57,'FY22 QoS'!BY:BY,0),1),"")</f>
        <v>1</v>
      </c>
      <c r="W57" s="178">
        <f ca="1">IFERROR(INDEX(INDIRECT("'FY22 QoS'!"&amp;W$1&amp;":"&amp;W$1),MATCH($B57&amp;$C57&amp;$D57,'FY22 QoS'!BZ:BZ,0),1),"")</f>
        <v>1</v>
      </c>
      <c r="X57" s="178">
        <f ca="1">IFERROR(INDEX(INDIRECT("'FY22 QoS'!"&amp;X$1&amp;":"&amp;X$1),MATCH($B57&amp;$C57&amp;$D57,'FY22 QoS'!CA:CA,0),1),"")</f>
        <v>1</v>
      </c>
      <c r="Y57" s="178">
        <f ca="1">IFERROR(INDEX(INDIRECT("'FY22 QoS'!"&amp;Y$1&amp;":"&amp;Y$1),MATCH($B57&amp;$C57&amp;$D57,'FY22 QoS'!CB:CB,0),1),"")</f>
        <v>1</v>
      </c>
      <c r="Z57" s="178">
        <f ca="1">IFERROR(INDEX(INDIRECT("'FY22 QoS'!"&amp;Z$1&amp;":"&amp;Z$1),MATCH($B57&amp;$C57&amp;$D57,'FY22 QoS'!CC:CC,0),1),"")</f>
        <v>1</v>
      </c>
      <c r="AB57" s="178" t="str">
        <f ca="1">IFERROR(INDEX(INDIRECT("'FY22 QoS'!"&amp;AB$1&amp;":"&amp;AB$1),MATCH($B57&amp;$C57&amp;$D57,'FY22 QoS'!BU:BU,0),1),"")</f>
        <v/>
      </c>
      <c r="AC57" s="178">
        <f ca="1">IFERROR(INDEX(INDIRECT("'FY22 QoS'!"&amp;AC$1&amp;":"&amp;AC$1),MATCH($B57&amp;$C57&amp;$D57,'FY22 QoS'!BV:BV,0),1),"")</f>
        <v>0.25</v>
      </c>
      <c r="AD57" s="178">
        <f ca="1">IFERROR(INDEX(INDIRECT("'FY22 QoS'!"&amp;AD$1&amp;":"&amp;AD$1),MATCH($B57&amp;$C57&amp;$D57,'FY22 QoS'!BW:BW,0),1),"")</f>
        <v>0.5</v>
      </c>
      <c r="AE57" s="178">
        <f ca="1">IFERROR(INDEX(INDIRECT("'FY22 QoS'!"&amp;AE$1&amp;":"&amp;AE$1),MATCH($B57&amp;$C57&amp;$D57,'FY22 QoS'!BX:BX,0),1),"")</f>
        <v>0.65</v>
      </c>
      <c r="AF57" s="178">
        <f ca="1">IFERROR(INDEX(INDIRECT("'FY22 QoS'!"&amp;AF$1&amp;":"&amp;AF$1),MATCH($B57&amp;$C57&amp;$D57,'FY22 QoS'!BY:BY,0),1),"")</f>
        <v>0.85</v>
      </c>
      <c r="AG57" s="178">
        <f ca="1">IFERROR(INDEX(INDIRECT("'FY22 QoS'!"&amp;AG$1&amp;":"&amp;AG$1),MATCH($B57&amp;$C57&amp;$D57,'FY22 QoS'!BZ:BZ,0),1),"")</f>
        <v>1</v>
      </c>
      <c r="AH57" s="178">
        <f ca="1">IFERROR(INDEX(INDIRECT("'FY22 QoS'!"&amp;AH$1&amp;":"&amp;AH$1),MATCH($B57&amp;$C57&amp;$D57,'FY22 QoS'!CA:CA,0),1),"")</f>
        <v>1</v>
      </c>
      <c r="AI57" s="178">
        <f ca="1">IFERROR(INDEX(INDIRECT("'FY22 QoS'!"&amp;AI$1&amp;":"&amp;AI$1),MATCH($B57&amp;$C57&amp;$D57,'FY22 QoS'!CB:CB,0),1),"")</f>
        <v>1</v>
      </c>
      <c r="AJ57" s="178">
        <f ca="1">IFERROR(INDEX(INDIRECT("'FY22 QoS'!"&amp;AJ$1&amp;":"&amp;AJ$1),MATCH($B57&amp;$C57&amp;$D57,'FY22 QoS'!CC:CC,0),1),"")</f>
        <v>1</v>
      </c>
      <c r="AL57" s="186" t="str">
        <f ca="1">IFERROR(INDEX(INDIRECT("'FY22 QoS'!"&amp;AL$1&amp;":"&amp;AL$1),MATCH($B57&amp;$C57&amp;$D57,'FY22 QoS'!BU:BU,0),1),"")</f>
        <v/>
      </c>
      <c r="AM57" s="186">
        <f ca="1">IFERROR(INDEX(INDIRECT("'FY22 QoS'!"&amp;AM$1&amp;":"&amp;AM$1),MATCH($B57&amp;$C57&amp;$D57,'FY22 QoS'!BV:BV,0),1),"")</f>
        <v>18750</v>
      </c>
      <c r="AN57" s="186">
        <f ca="1">IFERROR(INDEX(INDIRECT("'FY22 QoS'!"&amp;AN$1&amp;":"&amp;AN$1),MATCH($B57&amp;$C57&amp;$D57,'FY22 QoS'!BW:BW,0),1),"")</f>
        <v>37500</v>
      </c>
      <c r="AO57" s="186">
        <f ca="1">IFERROR(INDEX(INDIRECT("'FY22 QoS'!"&amp;AO$1&amp;":"&amp;AO$1),MATCH($B57&amp;$C57&amp;$D57,'FY22 QoS'!BX:BX,0),1),"")</f>
        <v>48750</v>
      </c>
      <c r="AP57" s="186">
        <f ca="1">IFERROR(INDEX(INDIRECT("'FY22 QoS'!"&amp;AP$1&amp;":"&amp;AP$1),MATCH($B57&amp;$C57&amp;$D57,'FY22 QoS'!BY:BY,0),1),"")</f>
        <v>63750</v>
      </c>
      <c r="AQ57" s="186">
        <f ca="1">IFERROR(INDEX(INDIRECT("'FY22 QoS'!"&amp;AQ$1&amp;":"&amp;AQ$1),MATCH($B57&amp;$C57&amp;$D57,'FY22 QoS'!BZ:BZ,0),1),"")</f>
        <v>75000</v>
      </c>
      <c r="AR57" s="186">
        <f ca="1">IFERROR(INDEX(INDIRECT("'FY22 QoS'!"&amp;AR$1&amp;":"&amp;AR$1),MATCH($B57&amp;$C57&amp;$D57,'FY22 QoS'!CA:CA,0),1),"")</f>
        <v>75000</v>
      </c>
      <c r="AS57" s="186">
        <f ca="1">IFERROR(INDEX(INDIRECT("'FY22 QoS'!"&amp;AS$1&amp;":"&amp;AS$1),MATCH($B57&amp;$C57&amp;$D57,'FY22 QoS'!CB:CB,0),1),"")</f>
        <v>75000</v>
      </c>
      <c r="AT57" s="186">
        <f ca="1">IFERROR(INDEX(INDIRECT("'FY22 QoS'!"&amp;AT$1&amp;":"&amp;AT$1),MATCH($B57&amp;$C57&amp;$D57,'FY22 QoS'!CC:CC,0),1),"")</f>
        <v>75000</v>
      </c>
    </row>
    <row r="58" spans="2:46" s="167" customFormat="1" x14ac:dyDescent="0.25">
      <c r="B58" s="167" t="s">
        <v>283</v>
      </c>
      <c r="C58" s="167">
        <v>7</v>
      </c>
      <c r="D58" s="167" t="str">
        <f t="shared" si="12"/>
        <v>Commercial</v>
      </c>
      <c r="E58" s="167" t="str">
        <f>IFERROR(INDEX('FY22 QoS'!$BB:$BB,MATCH($B58&amp;$C58&amp;$D58,'FY22 QoS'!BR:BR,0),1),"")</f>
        <v/>
      </c>
      <c r="F58" s="167" t="str">
        <f>IFERROR(INDEX('FY22 QoS'!$BB:$BB,MATCH($B58&amp;$C58&amp;$D58,'FY22 QoS'!BS:BS,0),1),"")</f>
        <v/>
      </c>
      <c r="G58" s="167" t="str">
        <f>IFERROR(INDEX('FY22 QoS'!$BB:$BB,MATCH($B58&amp;$C58&amp;$D58,'FY22 QoS'!BT:BT,0),1),"")</f>
        <v/>
      </c>
      <c r="H58" s="181" t="str">
        <f>IFERROR(INDEX('FY22 QoS'!$BB:$BB,MATCH($B58&amp;$C58&amp;$D58,'FY22 QoS'!BU:BU,0),1),"")</f>
        <v/>
      </c>
      <c r="I58" s="181" t="str">
        <f>IFERROR(INDEX('FY22 QoS'!$BB:$BB,MATCH($B58&amp;$C58&amp;$D58,'FY22 QoS'!BV:BV,0),1),"")</f>
        <v/>
      </c>
      <c r="J58" s="181" t="str">
        <f>IFERROR(INDEX('FY22 QoS'!$BB:$BB,MATCH($B58&amp;$C58&amp;$D58,'FY22 QoS'!BW:BW,0),1),"")</f>
        <v/>
      </c>
      <c r="K58" s="181" t="str">
        <f>IFERROR(INDEX('FY22 QoS'!$BB:$BB,MATCH($B58&amp;$C58&amp;$D58,'FY22 QoS'!BX:BX,0),1),"")</f>
        <v/>
      </c>
      <c r="L58" s="181" t="str">
        <f>IFERROR(INDEX('FY22 QoS'!$BB:$BB,MATCH($B58&amp;$C58&amp;$D58,'FY22 QoS'!BY:BY,0),1),"")</f>
        <v/>
      </c>
      <c r="M58" s="181" t="str">
        <f>IFERROR(INDEX('FY22 QoS'!$BB:$BB,MATCH($B58&amp;$C58&amp;$D58,'FY22 QoS'!BZ:BZ,0),1),"")</f>
        <v/>
      </c>
      <c r="N58" s="181" t="str">
        <f>IFERROR(INDEX('FY22 QoS'!$BB:$BB,MATCH($B58&amp;$C58&amp;$D58,'FY22 QoS'!CA:CA,0),1),"")</f>
        <v/>
      </c>
      <c r="O58" s="181" t="str">
        <f>IFERROR(INDEX('FY22 QoS'!$BB:$BB,MATCH($B58&amp;$C58&amp;$D58,'FY22 QoS'!CB:CB,0),1),"")</f>
        <v/>
      </c>
      <c r="P58" s="181" t="str">
        <f>IFERROR(INDEX('FY22 QoS'!$BB:$BB,MATCH($B58&amp;$C58&amp;$D58,'FY22 QoS'!CC:CC,0),1),"")</f>
        <v/>
      </c>
      <c r="R58" s="178" t="str">
        <f ca="1">IFERROR(INDEX(INDIRECT("'FY22 QoS'!"&amp;R$1&amp;":"&amp;R$1),MATCH($B58&amp;$C58&amp;$D58,'FY22 QoS'!BU:BU,0),1),"")</f>
        <v/>
      </c>
      <c r="S58" s="178" t="str">
        <f ca="1">IFERROR(INDEX(INDIRECT("'FY22 QoS'!"&amp;S$1&amp;":"&amp;S$1),MATCH($B58&amp;$C58&amp;$D58,'FY22 QoS'!BV:BV,0),1),"")</f>
        <v/>
      </c>
      <c r="T58" s="178" t="str">
        <f ca="1">IFERROR(INDEX(INDIRECT("'FY22 QoS'!"&amp;T$1&amp;":"&amp;T$1),MATCH($B58&amp;$C58&amp;$D58,'FY22 QoS'!BW:BW,0),1),"")</f>
        <v/>
      </c>
      <c r="U58" s="178" t="str">
        <f ca="1">IFERROR(INDEX(INDIRECT("'FY22 QoS'!"&amp;U$1&amp;":"&amp;U$1),MATCH($B58&amp;$C58&amp;$D58,'FY22 QoS'!BX:BX,0),1),"")</f>
        <v/>
      </c>
      <c r="V58" s="178" t="str">
        <f ca="1">IFERROR(INDEX(INDIRECT("'FY22 QoS'!"&amp;V$1&amp;":"&amp;V$1),MATCH($B58&amp;$C58&amp;$D58,'FY22 QoS'!BY:BY,0),1),"")</f>
        <v/>
      </c>
      <c r="W58" s="178" t="str">
        <f ca="1">IFERROR(INDEX(INDIRECT("'FY22 QoS'!"&amp;W$1&amp;":"&amp;W$1),MATCH($B58&amp;$C58&amp;$D58,'FY22 QoS'!BZ:BZ,0),1),"")</f>
        <v/>
      </c>
      <c r="X58" s="178" t="str">
        <f ca="1">IFERROR(INDEX(INDIRECT("'FY22 QoS'!"&amp;X$1&amp;":"&amp;X$1),MATCH($B58&amp;$C58&amp;$D58,'FY22 QoS'!CA:CA,0),1),"")</f>
        <v/>
      </c>
      <c r="Y58" s="178" t="str">
        <f ca="1">IFERROR(INDEX(INDIRECT("'FY22 QoS'!"&amp;Y$1&amp;":"&amp;Y$1),MATCH($B58&amp;$C58&amp;$D58,'FY22 QoS'!CB:CB,0),1),"")</f>
        <v/>
      </c>
      <c r="Z58" s="178" t="str">
        <f ca="1">IFERROR(INDEX(INDIRECT("'FY22 QoS'!"&amp;Z$1&amp;":"&amp;Z$1),MATCH($B58&amp;$C58&amp;$D58,'FY22 QoS'!CC:CC,0),1),"")</f>
        <v/>
      </c>
      <c r="AB58" s="178" t="str">
        <f ca="1">IFERROR(INDEX(INDIRECT("'FY22 QoS'!"&amp;AB$1&amp;":"&amp;AB$1),MATCH($B58&amp;$C58&amp;$D58,'FY22 QoS'!BU:BU,0),1),"")</f>
        <v/>
      </c>
      <c r="AC58" s="178" t="str">
        <f ca="1">IFERROR(INDEX(INDIRECT("'FY22 QoS'!"&amp;AC$1&amp;":"&amp;AC$1),MATCH($B58&amp;$C58&amp;$D58,'FY22 QoS'!BV:BV,0),1),"")</f>
        <v/>
      </c>
      <c r="AD58" s="178" t="str">
        <f ca="1">IFERROR(INDEX(INDIRECT("'FY22 QoS'!"&amp;AD$1&amp;":"&amp;AD$1),MATCH($B58&amp;$C58&amp;$D58,'FY22 QoS'!BW:BW,0),1),"")</f>
        <v/>
      </c>
      <c r="AE58" s="178" t="str">
        <f ca="1">IFERROR(INDEX(INDIRECT("'FY22 QoS'!"&amp;AE$1&amp;":"&amp;AE$1),MATCH($B58&amp;$C58&amp;$D58,'FY22 QoS'!BX:BX,0),1),"")</f>
        <v/>
      </c>
      <c r="AF58" s="178" t="str">
        <f ca="1">IFERROR(INDEX(INDIRECT("'FY22 QoS'!"&amp;AF$1&amp;":"&amp;AF$1),MATCH($B58&amp;$C58&amp;$D58,'FY22 QoS'!BY:BY,0),1),"")</f>
        <v/>
      </c>
      <c r="AG58" s="178" t="str">
        <f ca="1">IFERROR(INDEX(INDIRECT("'FY22 QoS'!"&amp;AG$1&amp;":"&amp;AG$1),MATCH($B58&amp;$C58&amp;$D58,'FY22 QoS'!BZ:BZ,0),1),"")</f>
        <v/>
      </c>
      <c r="AH58" s="178" t="str">
        <f ca="1">IFERROR(INDEX(INDIRECT("'FY22 QoS'!"&amp;AH$1&amp;":"&amp;AH$1),MATCH($B58&amp;$C58&amp;$D58,'FY22 QoS'!CA:CA,0),1),"")</f>
        <v/>
      </c>
      <c r="AI58" s="178" t="str">
        <f ca="1">IFERROR(INDEX(INDIRECT("'FY22 QoS'!"&amp;AI$1&amp;":"&amp;AI$1),MATCH($B58&amp;$C58&amp;$D58,'FY22 QoS'!CB:CB,0),1),"")</f>
        <v/>
      </c>
      <c r="AJ58" s="178" t="str">
        <f ca="1">IFERROR(INDEX(INDIRECT("'FY22 QoS'!"&amp;AJ$1&amp;":"&amp;AJ$1),MATCH($B58&amp;$C58&amp;$D58,'FY22 QoS'!CC:CC,0),1),"")</f>
        <v/>
      </c>
      <c r="AL58" s="186" t="str">
        <f ca="1">IFERROR(INDEX(INDIRECT("'FY22 QoS'!"&amp;AL$1&amp;":"&amp;AL$1),MATCH($B58&amp;$C58&amp;$D58,'FY22 QoS'!BU:BU,0),1),"")</f>
        <v/>
      </c>
      <c r="AM58" s="186" t="str">
        <f ca="1">IFERROR(INDEX(INDIRECT("'FY22 QoS'!"&amp;AM$1&amp;":"&amp;AM$1),MATCH($B58&amp;$C58&amp;$D58,'FY22 QoS'!BV:BV,0),1),"")</f>
        <v/>
      </c>
      <c r="AN58" s="186" t="str">
        <f ca="1">IFERROR(INDEX(INDIRECT("'FY22 QoS'!"&amp;AN$1&amp;":"&amp;AN$1),MATCH($B58&amp;$C58&amp;$D58,'FY22 QoS'!BW:BW,0),1),"")</f>
        <v/>
      </c>
      <c r="AO58" s="186" t="str">
        <f ca="1">IFERROR(INDEX(INDIRECT("'FY22 QoS'!"&amp;AO$1&amp;":"&amp;AO$1),MATCH($B58&amp;$C58&amp;$D58,'FY22 QoS'!BX:BX,0),1),"")</f>
        <v/>
      </c>
      <c r="AP58" s="186" t="str">
        <f ca="1">IFERROR(INDEX(INDIRECT("'FY22 QoS'!"&amp;AP$1&amp;":"&amp;AP$1),MATCH($B58&amp;$C58&amp;$D58,'FY22 QoS'!BY:BY,0),1),"")</f>
        <v/>
      </c>
      <c r="AQ58" s="186" t="str">
        <f ca="1">IFERROR(INDEX(INDIRECT("'FY22 QoS'!"&amp;AQ$1&amp;":"&amp;AQ$1),MATCH($B58&amp;$C58&amp;$D58,'FY22 QoS'!BZ:BZ,0),1),"")</f>
        <v/>
      </c>
      <c r="AR58" s="186" t="str">
        <f ca="1">IFERROR(INDEX(INDIRECT("'FY22 QoS'!"&amp;AR$1&amp;":"&amp;AR$1),MATCH($B58&amp;$C58&amp;$D58,'FY22 QoS'!CA:CA,0),1),"")</f>
        <v/>
      </c>
      <c r="AS58" s="186" t="str">
        <f ca="1">IFERROR(INDEX(INDIRECT("'FY22 QoS'!"&amp;AS$1&amp;":"&amp;AS$1),MATCH($B58&amp;$C58&amp;$D58,'FY22 QoS'!CB:CB,0),1),"")</f>
        <v/>
      </c>
      <c r="AT58" s="186" t="str">
        <f ca="1">IFERROR(INDEX(INDIRECT("'FY22 QoS'!"&amp;AT$1&amp;":"&amp;AT$1),MATCH($B58&amp;$C58&amp;$D58,'FY22 QoS'!CC:CC,0),1),"")</f>
        <v/>
      </c>
    </row>
    <row r="59" spans="2:46" s="167" customFormat="1" hidden="1" outlineLevel="1" x14ac:dyDescent="0.25">
      <c r="B59" s="167" t="s">
        <v>283</v>
      </c>
      <c r="C59" s="167">
        <v>8</v>
      </c>
      <c r="D59" s="167" t="str">
        <f t="shared" si="12"/>
        <v>Commercial</v>
      </c>
      <c r="E59" s="167" t="str">
        <f>IFERROR(INDEX('FY22 QoS'!$BB:$BB,MATCH($B59&amp;$C59&amp;$D59,'FY22 QoS'!BR:BR,0),1),"")</f>
        <v/>
      </c>
      <c r="F59" s="167" t="str">
        <f>IFERROR(INDEX('FY22 QoS'!$BB:$BB,MATCH($B59&amp;$C59&amp;$D59,'FY22 QoS'!BS:BS,0),1),"")</f>
        <v/>
      </c>
      <c r="G59" s="167" t="str">
        <f>IFERROR(INDEX('FY22 QoS'!$BB:$BB,MATCH($B59&amp;$C59&amp;$D59,'FY22 QoS'!BT:BT,0),1),"")</f>
        <v/>
      </c>
      <c r="H59" s="181" t="str">
        <f>IFERROR(INDEX('FY22 QoS'!$BB:$BB,MATCH($B59&amp;$C59&amp;$D59,'FY22 QoS'!BU:BU,0),1),"")</f>
        <v/>
      </c>
      <c r="I59" s="181" t="str">
        <f>IFERROR(INDEX('FY22 QoS'!$BB:$BB,MATCH($B59&amp;$C59&amp;$D59,'FY22 QoS'!BV:BV,0),1),"")</f>
        <v/>
      </c>
      <c r="J59" s="181" t="str">
        <f>IFERROR(INDEX('FY22 QoS'!$BB:$BB,MATCH($B59&amp;$C59&amp;$D59,'FY22 QoS'!BW:BW,0),1),"")</f>
        <v/>
      </c>
      <c r="K59" s="181" t="str">
        <f>IFERROR(INDEX('FY22 QoS'!$BB:$BB,MATCH($B59&amp;$C59&amp;$D59,'FY22 QoS'!BX:BX,0),1),"")</f>
        <v/>
      </c>
      <c r="L59" s="181" t="str">
        <f>IFERROR(INDEX('FY22 QoS'!$BB:$BB,MATCH($B59&amp;$C59&amp;$D59,'FY22 QoS'!BY:BY,0),1),"")</f>
        <v/>
      </c>
      <c r="M59" s="181" t="str">
        <f>IFERROR(INDEX('FY22 QoS'!$BB:$BB,MATCH($B59&amp;$C59&amp;$D59,'FY22 QoS'!BZ:BZ,0),1),"")</f>
        <v/>
      </c>
      <c r="N59" s="181" t="str">
        <f>IFERROR(INDEX('FY22 QoS'!$BB:$BB,MATCH($B59&amp;$C59&amp;$D59,'FY22 QoS'!CA:CA,0),1),"")</f>
        <v/>
      </c>
      <c r="O59" s="181" t="str">
        <f>IFERROR(INDEX('FY22 QoS'!$BB:$BB,MATCH($B59&amp;$C59&amp;$D59,'FY22 QoS'!CB:CB,0),1),"")</f>
        <v/>
      </c>
      <c r="P59" s="181" t="str">
        <f>IFERROR(INDEX('FY22 QoS'!$BB:$BB,MATCH($B59&amp;$C59&amp;$D59,'FY22 QoS'!CC:CC,0),1),"")</f>
        <v/>
      </c>
      <c r="R59" s="178" t="str">
        <f ca="1">IFERROR(INDEX(INDIRECT("'FY22 QoS'!"&amp;R$1&amp;":"&amp;R$1),MATCH($B59&amp;$C59&amp;$D59,'FY22 QoS'!BU:BU,0),1),"")</f>
        <v/>
      </c>
      <c r="S59" s="178" t="str">
        <f ca="1">IFERROR(INDEX(INDIRECT("'FY22 QoS'!"&amp;S$1&amp;":"&amp;S$1),MATCH($B59&amp;$C59&amp;$D59,'FY22 QoS'!BV:BV,0),1),"")</f>
        <v/>
      </c>
      <c r="T59" s="178" t="str">
        <f ca="1">IFERROR(INDEX(INDIRECT("'FY22 QoS'!"&amp;T$1&amp;":"&amp;T$1),MATCH($B59&amp;$C59&amp;$D59,'FY22 QoS'!BW:BW,0),1),"")</f>
        <v/>
      </c>
      <c r="U59" s="178" t="str">
        <f ca="1">IFERROR(INDEX(INDIRECT("'FY22 QoS'!"&amp;U$1&amp;":"&amp;U$1),MATCH($B59&amp;$C59&amp;$D59,'FY22 QoS'!BX:BX,0),1),"")</f>
        <v/>
      </c>
      <c r="V59" s="178" t="str">
        <f ca="1">IFERROR(INDEX(INDIRECT("'FY22 QoS'!"&amp;V$1&amp;":"&amp;V$1),MATCH($B59&amp;$C59&amp;$D59,'FY22 QoS'!BY:BY,0),1),"")</f>
        <v/>
      </c>
      <c r="W59" s="178" t="str">
        <f ca="1">IFERROR(INDEX(INDIRECT("'FY22 QoS'!"&amp;W$1&amp;":"&amp;W$1),MATCH($B59&amp;$C59&amp;$D59,'FY22 QoS'!BZ:BZ,0),1),"")</f>
        <v/>
      </c>
      <c r="X59" s="178" t="str">
        <f ca="1">IFERROR(INDEX(INDIRECT("'FY22 QoS'!"&amp;X$1&amp;":"&amp;X$1),MATCH($B59&amp;$C59&amp;$D59,'FY22 QoS'!CA:CA,0),1),"")</f>
        <v/>
      </c>
      <c r="Y59" s="178" t="str">
        <f ca="1">IFERROR(INDEX(INDIRECT("'FY22 QoS'!"&amp;Y$1&amp;":"&amp;Y$1),MATCH($B59&amp;$C59&amp;$D59,'FY22 QoS'!CB:CB,0),1),"")</f>
        <v/>
      </c>
      <c r="Z59" s="178" t="str">
        <f ca="1">IFERROR(INDEX(INDIRECT("'FY22 QoS'!"&amp;Z$1&amp;":"&amp;Z$1),MATCH($B59&amp;$C59&amp;$D59,'FY22 QoS'!CC:CC,0),1),"")</f>
        <v/>
      </c>
      <c r="AB59" s="178" t="str">
        <f ca="1">IFERROR(INDEX(INDIRECT("'FY22 QoS'!"&amp;AB$1&amp;":"&amp;AB$1),MATCH($B59&amp;$C59&amp;$D59,'FY22 QoS'!BU:BU,0),1),"")</f>
        <v/>
      </c>
      <c r="AC59" s="178" t="str">
        <f ca="1">IFERROR(INDEX(INDIRECT("'FY22 QoS'!"&amp;AC$1&amp;":"&amp;AC$1),MATCH($B59&amp;$C59&amp;$D59,'FY22 QoS'!BV:BV,0),1),"")</f>
        <v/>
      </c>
      <c r="AD59" s="178" t="str">
        <f ca="1">IFERROR(INDEX(INDIRECT("'FY22 QoS'!"&amp;AD$1&amp;":"&amp;AD$1),MATCH($B59&amp;$C59&amp;$D59,'FY22 QoS'!BW:BW,0),1),"")</f>
        <v/>
      </c>
      <c r="AE59" s="178" t="str">
        <f ca="1">IFERROR(INDEX(INDIRECT("'FY22 QoS'!"&amp;AE$1&amp;":"&amp;AE$1),MATCH($B59&amp;$C59&amp;$D59,'FY22 QoS'!BX:BX,0),1),"")</f>
        <v/>
      </c>
      <c r="AF59" s="178" t="str">
        <f ca="1">IFERROR(INDEX(INDIRECT("'FY22 QoS'!"&amp;AF$1&amp;":"&amp;AF$1),MATCH($B59&amp;$C59&amp;$D59,'FY22 QoS'!BY:BY,0),1),"")</f>
        <v/>
      </c>
      <c r="AG59" s="178" t="str">
        <f ca="1">IFERROR(INDEX(INDIRECT("'FY22 QoS'!"&amp;AG$1&amp;":"&amp;AG$1),MATCH($B59&amp;$C59&amp;$D59,'FY22 QoS'!BZ:BZ,0),1),"")</f>
        <v/>
      </c>
      <c r="AH59" s="178" t="str">
        <f ca="1">IFERROR(INDEX(INDIRECT("'FY22 QoS'!"&amp;AH$1&amp;":"&amp;AH$1),MATCH($B59&amp;$C59&amp;$D59,'FY22 QoS'!CA:CA,0),1),"")</f>
        <v/>
      </c>
      <c r="AI59" s="178" t="str">
        <f ca="1">IFERROR(INDEX(INDIRECT("'FY22 QoS'!"&amp;AI$1&amp;":"&amp;AI$1),MATCH($B59&amp;$C59&amp;$D59,'FY22 QoS'!CB:CB,0),1),"")</f>
        <v/>
      </c>
      <c r="AJ59" s="178" t="str">
        <f ca="1">IFERROR(INDEX(INDIRECT("'FY22 QoS'!"&amp;AJ$1&amp;":"&amp;AJ$1),MATCH($B59&amp;$C59&amp;$D59,'FY22 QoS'!CC:CC,0),1),"")</f>
        <v/>
      </c>
      <c r="AL59" s="186" t="str">
        <f ca="1">IFERROR(INDEX(INDIRECT("'FY22 QoS'!"&amp;AL$1&amp;":"&amp;AL$1),MATCH($B59&amp;$C59&amp;$D59,'FY22 QoS'!BU:BU,0),1),"")</f>
        <v/>
      </c>
      <c r="AM59" s="186" t="str">
        <f ca="1">IFERROR(INDEX(INDIRECT("'FY22 QoS'!"&amp;AM$1&amp;":"&amp;AM$1),MATCH($B59&amp;$C59&amp;$D59,'FY22 QoS'!BV:BV,0),1),"")</f>
        <v/>
      </c>
      <c r="AN59" s="186" t="str">
        <f ca="1">IFERROR(INDEX(INDIRECT("'FY22 QoS'!"&amp;AN$1&amp;":"&amp;AN$1),MATCH($B59&amp;$C59&amp;$D59,'FY22 QoS'!BW:BW,0),1),"")</f>
        <v/>
      </c>
      <c r="AO59" s="186" t="str">
        <f ca="1">IFERROR(INDEX(INDIRECT("'FY22 QoS'!"&amp;AO$1&amp;":"&amp;AO$1),MATCH($B59&amp;$C59&amp;$D59,'FY22 QoS'!BX:BX,0),1),"")</f>
        <v/>
      </c>
      <c r="AP59" s="186" t="str">
        <f ca="1">IFERROR(INDEX(INDIRECT("'FY22 QoS'!"&amp;AP$1&amp;":"&amp;AP$1),MATCH($B59&amp;$C59&amp;$D59,'FY22 QoS'!BY:BY,0),1),"")</f>
        <v/>
      </c>
      <c r="AQ59" s="186" t="str">
        <f ca="1">IFERROR(INDEX(INDIRECT("'FY22 QoS'!"&amp;AQ$1&amp;":"&amp;AQ$1),MATCH($B59&amp;$C59&amp;$D59,'FY22 QoS'!BZ:BZ,0),1),"")</f>
        <v/>
      </c>
      <c r="AR59" s="186" t="str">
        <f ca="1">IFERROR(INDEX(INDIRECT("'FY22 QoS'!"&amp;AR$1&amp;":"&amp;AR$1),MATCH($B59&amp;$C59&amp;$D59,'FY22 QoS'!CA:CA,0),1),"")</f>
        <v/>
      </c>
      <c r="AS59" s="186" t="str">
        <f ca="1">IFERROR(INDEX(INDIRECT("'FY22 QoS'!"&amp;AS$1&amp;":"&amp;AS$1),MATCH($B59&amp;$C59&amp;$D59,'FY22 QoS'!CB:CB,0),1),"")</f>
        <v/>
      </c>
      <c r="AT59" s="186" t="str">
        <f ca="1">IFERROR(INDEX(INDIRECT("'FY22 QoS'!"&amp;AT$1&amp;":"&amp;AT$1),MATCH($B59&amp;$C59&amp;$D59,'FY22 QoS'!CC:CC,0),1),"")</f>
        <v/>
      </c>
    </row>
    <row r="60" spans="2:46" s="167" customFormat="1" hidden="1" outlineLevel="1" x14ac:dyDescent="0.25">
      <c r="B60" s="167" t="s">
        <v>283</v>
      </c>
      <c r="C60" s="167">
        <v>9</v>
      </c>
      <c r="D60" s="167" t="str">
        <f t="shared" si="12"/>
        <v>Commercial</v>
      </c>
      <c r="E60" s="167" t="str">
        <f>IFERROR(INDEX('FY22 QoS'!$BB:$BB,MATCH($B60&amp;$C60&amp;$D60,'FY22 QoS'!BR:BR,0),1),"")</f>
        <v/>
      </c>
      <c r="F60" s="167" t="str">
        <f>IFERROR(INDEX('FY22 QoS'!$BB:$BB,MATCH($B60&amp;$C60&amp;$D60,'FY22 QoS'!BS:BS,0),1),"")</f>
        <v/>
      </c>
      <c r="G60" s="167" t="str">
        <f>IFERROR(INDEX('FY22 QoS'!$BB:$BB,MATCH($B60&amp;$C60&amp;$D60,'FY22 QoS'!BT:BT,0),1),"")</f>
        <v/>
      </c>
      <c r="H60" s="181" t="str">
        <f>IFERROR(INDEX('FY22 QoS'!$BB:$BB,MATCH($B60&amp;$C60&amp;$D60,'FY22 QoS'!BU:BU,0),1),"")</f>
        <v/>
      </c>
      <c r="I60" s="181" t="str">
        <f>IFERROR(INDEX('FY22 QoS'!$BB:$BB,MATCH($B60&amp;$C60&amp;$D60,'FY22 QoS'!BV:BV,0),1),"")</f>
        <v/>
      </c>
      <c r="J60" s="181" t="str">
        <f>IFERROR(INDEX('FY22 QoS'!$BB:$BB,MATCH($B60&amp;$C60&amp;$D60,'FY22 QoS'!BW:BW,0),1),"")</f>
        <v/>
      </c>
      <c r="K60" s="181" t="str">
        <f>IFERROR(INDEX('FY22 QoS'!$BB:$BB,MATCH($B60&amp;$C60&amp;$D60,'FY22 QoS'!BX:BX,0),1),"")</f>
        <v/>
      </c>
      <c r="L60" s="181" t="str">
        <f>IFERROR(INDEX('FY22 QoS'!$BB:$BB,MATCH($B60&amp;$C60&amp;$D60,'FY22 QoS'!BY:BY,0),1),"")</f>
        <v/>
      </c>
      <c r="M60" s="181" t="str">
        <f>IFERROR(INDEX('FY22 QoS'!$BB:$BB,MATCH($B60&amp;$C60&amp;$D60,'FY22 QoS'!BZ:BZ,0),1),"")</f>
        <v/>
      </c>
      <c r="N60" s="181" t="str">
        <f>IFERROR(INDEX('FY22 QoS'!$BB:$BB,MATCH($B60&amp;$C60&amp;$D60,'FY22 QoS'!CA:CA,0),1),"")</f>
        <v/>
      </c>
      <c r="O60" s="181" t="str">
        <f>IFERROR(INDEX('FY22 QoS'!$BB:$BB,MATCH($B60&amp;$C60&amp;$D60,'FY22 QoS'!CB:CB,0),1),"")</f>
        <v/>
      </c>
      <c r="P60" s="181" t="str">
        <f>IFERROR(INDEX('FY22 QoS'!$BB:$BB,MATCH($B60&amp;$C60&amp;$D60,'FY22 QoS'!CC:CC,0),1),"")</f>
        <v/>
      </c>
      <c r="R60" s="178" t="str">
        <f ca="1">IFERROR(INDEX(INDIRECT("'FY22 QoS'!"&amp;R$1&amp;":"&amp;R$1),MATCH($B60&amp;$C60&amp;$D60,'FY22 QoS'!BU:BU,0),1),"")</f>
        <v/>
      </c>
      <c r="S60" s="178" t="str">
        <f ca="1">IFERROR(INDEX(INDIRECT("'FY22 QoS'!"&amp;S$1&amp;":"&amp;S$1),MATCH($B60&amp;$C60&amp;$D60,'FY22 QoS'!BV:BV,0),1),"")</f>
        <v/>
      </c>
      <c r="T60" s="178" t="str">
        <f ca="1">IFERROR(INDEX(INDIRECT("'FY22 QoS'!"&amp;T$1&amp;":"&amp;T$1),MATCH($B60&amp;$C60&amp;$D60,'FY22 QoS'!BW:BW,0),1),"")</f>
        <v/>
      </c>
      <c r="U60" s="178" t="str">
        <f ca="1">IFERROR(INDEX(INDIRECT("'FY22 QoS'!"&amp;U$1&amp;":"&amp;U$1),MATCH($B60&amp;$C60&amp;$D60,'FY22 QoS'!BX:BX,0),1),"")</f>
        <v/>
      </c>
      <c r="V60" s="178" t="str">
        <f ca="1">IFERROR(INDEX(INDIRECT("'FY22 QoS'!"&amp;V$1&amp;":"&amp;V$1),MATCH($B60&amp;$C60&amp;$D60,'FY22 QoS'!BY:BY,0),1),"")</f>
        <v/>
      </c>
      <c r="W60" s="178" t="str">
        <f ca="1">IFERROR(INDEX(INDIRECT("'FY22 QoS'!"&amp;W$1&amp;":"&amp;W$1),MATCH($B60&amp;$C60&amp;$D60,'FY22 QoS'!BZ:BZ,0),1),"")</f>
        <v/>
      </c>
      <c r="X60" s="178" t="str">
        <f ca="1">IFERROR(INDEX(INDIRECT("'FY22 QoS'!"&amp;X$1&amp;":"&amp;X$1),MATCH($B60&amp;$C60&amp;$D60,'FY22 QoS'!CA:CA,0),1),"")</f>
        <v/>
      </c>
      <c r="Y60" s="178" t="str">
        <f ca="1">IFERROR(INDEX(INDIRECT("'FY22 QoS'!"&amp;Y$1&amp;":"&amp;Y$1),MATCH($B60&amp;$C60&amp;$D60,'FY22 QoS'!CB:CB,0),1),"")</f>
        <v/>
      </c>
      <c r="Z60" s="178" t="str">
        <f ca="1">IFERROR(INDEX(INDIRECT("'FY22 QoS'!"&amp;Z$1&amp;":"&amp;Z$1),MATCH($B60&amp;$C60&amp;$D60,'FY22 QoS'!CC:CC,0),1),"")</f>
        <v/>
      </c>
      <c r="AB60" s="178" t="str">
        <f ca="1">IFERROR(INDEX(INDIRECT("'FY22 QoS'!"&amp;AB$1&amp;":"&amp;AB$1),MATCH($B60&amp;$C60&amp;$D60,'FY22 QoS'!BU:BU,0),1),"")</f>
        <v/>
      </c>
      <c r="AC60" s="178" t="str">
        <f ca="1">IFERROR(INDEX(INDIRECT("'FY22 QoS'!"&amp;AC$1&amp;":"&amp;AC$1),MATCH($B60&amp;$C60&amp;$D60,'FY22 QoS'!BV:BV,0),1),"")</f>
        <v/>
      </c>
      <c r="AD60" s="178" t="str">
        <f ca="1">IFERROR(INDEX(INDIRECT("'FY22 QoS'!"&amp;AD$1&amp;":"&amp;AD$1),MATCH($B60&amp;$C60&amp;$D60,'FY22 QoS'!BW:BW,0),1),"")</f>
        <v/>
      </c>
      <c r="AE60" s="178" t="str">
        <f ca="1">IFERROR(INDEX(INDIRECT("'FY22 QoS'!"&amp;AE$1&amp;":"&amp;AE$1),MATCH($B60&amp;$C60&amp;$D60,'FY22 QoS'!BX:BX,0),1),"")</f>
        <v/>
      </c>
      <c r="AF60" s="178" t="str">
        <f ca="1">IFERROR(INDEX(INDIRECT("'FY22 QoS'!"&amp;AF$1&amp;":"&amp;AF$1),MATCH($B60&amp;$C60&amp;$D60,'FY22 QoS'!BY:BY,0),1),"")</f>
        <v/>
      </c>
      <c r="AG60" s="178" t="str">
        <f ca="1">IFERROR(INDEX(INDIRECT("'FY22 QoS'!"&amp;AG$1&amp;":"&amp;AG$1),MATCH($B60&amp;$C60&amp;$D60,'FY22 QoS'!BZ:BZ,0),1),"")</f>
        <v/>
      </c>
      <c r="AH60" s="178" t="str">
        <f ca="1">IFERROR(INDEX(INDIRECT("'FY22 QoS'!"&amp;AH$1&amp;":"&amp;AH$1),MATCH($B60&amp;$C60&amp;$D60,'FY22 QoS'!CA:CA,0),1),"")</f>
        <v/>
      </c>
      <c r="AI60" s="178" t="str">
        <f ca="1">IFERROR(INDEX(INDIRECT("'FY22 QoS'!"&amp;AI$1&amp;":"&amp;AI$1),MATCH($B60&amp;$C60&amp;$D60,'FY22 QoS'!CB:CB,0),1),"")</f>
        <v/>
      </c>
      <c r="AJ60" s="178" t="str">
        <f ca="1">IFERROR(INDEX(INDIRECT("'FY22 QoS'!"&amp;AJ$1&amp;":"&amp;AJ$1),MATCH($B60&amp;$C60&amp;$D60,'FY22 QoS'!CC:CC,0),1),"")</f>
        <v/>
      </c>
      <c r="AL60" s="186" t="str">
        <f ca="1">IFERROR(INDEX(INDIRECT("'FY22 QoS'!"&amp;AL$1&amp;":"&amp;AL$1),MATCH($B60&amp;$C60&amp;$D60,'FY22 QoS'!BU:BU,0),1),"")</f>
        <v/>
      </c>
      <c r="AM60" s="186" t="str">
        <f ca="1">IFERROR(INDEX(INDIRECT("'FY22 QoS'!"&amp;AM$1&amp;":"&amp;AM$1),MATCH($B60&amp;$C60&amp;$D60,'FY22 QoS'!BV:BV,0),1),"")</f>
        <v/>
      </c>
      <c r="AN60" s="186" t="str">
        <f ca="1">IFERROR(INDEX(INDIRECT("'FY22 QoS'!"&amp;AN$1&amp;":"&amp;AN$1),MATCH($B60&amp;$C60&amp;$D60,'FY22 QoS'!BW:BW,0),1),"")</f>
        <v/>
      </c>
      <c r="AO60" s="186" t="str">
        <f ca="1">IFERROR(INDEX(INDIRECT("'FY22 QoS'!"&amp;AO$1&amp;":"&amp;AO$1),MATCH($B60&amp;$C60&amp;$D60,'FY22 QoS'!BX:BX,0),1),"")</f>
        <v/>
      </c>
      <c r="AP60" s="186" t="str">
        <f ca="1">IFERROR(INDEX(INDIRECT("'FY22 QoS'!"&amp;AP$1&amp;":"&amp;AP$1),MATCH($B60&amp;$C60&amp;$D60,'FY22 QoS'!BY:BY,0),1),"")</f>
        <v/>
      </c>
      <c r="AQ60" s="186" t="str">
        <f ca="1">IFERROR(INDEX(INDIRECT("'FY22 QoS'!"&amp;AQ$1&amp;":"&amp;AQ$1),MATCH($B60&amp;$C60&amp;$D60,'FY22 QoS'!BZ:BZ,0),1),"")</f>
        <v/>
      </c>
      <c r="AR60" s="186" t="str">
        <f ca="1">IFERROR(INDEX(INDIRECT("'FY22 QoS'!"&amp;AR$1&amp;":"&amp;AR$1),MATCH($B60&amp;$C60&amp;$D60,'FY22 QoS'!CA:CA,0),1),"")</f>
        <v/>
      </c>
      <c r="AS60" s="186" t="str">
        <f ca="1">IFERROR(INDEX(INDIRECT("'FY22 QoS'!"&amp;AS$1&amp;":"&amp;AS$1),MATCH($B60&amp;$C60&amp;$D60,'FY22 QoS'!CB:CB,0),1),"")</f>
        <v/>
      </c>
      <c r="AT60" s="186" t="str">
        <f ca="1">IFERROR(INDEX(INDIRECT("'FY22 QoS'!"&amp;AT$1&amp;":"&amp;AT$1),MATCH($B60&amp;$C60&amp;$D60,'FY22 QoS'!CC:CC,0),1),"")</f>
        <v/>
      </c>
    </row>
    <row r="61" spans="2:46" s="167" customFormat="1" hidden="1" outlineLevel="1" x14ac:dyDescent="0.25">
      <c r="B61" s="167" t="s">
        <v>283</v>
      </c>
      <c r="C61" s="167">
        <v>10</v>
      </c>
      <c r="D61" s="167" t="str">
        <f t="shared" si="12"/>
        <v>Commercial</v>
      </c>
      <c r="E61" s="167" t="str">
        <f>IFERROR(INDEX('FY22 QoS'!$BB:$BB,MATCH($B61&amp;$C61&amp;$D61,'FY22 QoS'!BR:BR,0),1),"")</f>
        <v/>
      </c>
      <c r="F61" s="167" t="str">
        <f>IFERROR(INDEX('FY22 QoS'!$BB:$BB,MATCH($B61&amp;$C61&amp;$D61,'FY22 QoS'!BS:BS,0),1),"")</f>
        <v/>
      </c>
      <c r="G61" s="167" t="str">
        <f>IFERROR(INDEX('FY22 QoS'!$BB:$BB,MATCH($B61&amp;$C61&amp;$D61,'FY22 QoS'!BT:BT,0),1),"")</f>
        <v/>
      </c>
      <c r="H61" s="181" t="str">
        <f>IFERROR(INDEX('FY22 QoS'!$BB:$BB,MATCH($B61&amp;$C61&amp;$D61,'FY22 QoS'!BU:BU,0),1),"")</f>
        <v/>
      </c>
      <c r="I61" s="181" t="str">
        <f>IFERROR(INDEX('FY22 QoS'!$BB:$BB,MATCH($B61&amp;$C61&amp;$D61,'FY22 QoS'!BV:BV,0),1),"")</f>
        <v/>
      </c>
      <c r="J61" s="181" t="str">
        <f>IFERROR(INDEX('FY22 QoS'!$BB:$BB,MATCH($B61&amp;$C61&amp;$D61,'FY22 QoS'!BW:BW,0),1),"")</f>
        <v/>
      </c>
      <c r="K61" s="181" t="str">
        <f>IFERROR(INDEX('FY22 QoS'!$BB:$BB,MATCH($B61&amp;$C61&amp;$D61,'FY22 QoS'!BX:BX,0),1),"")</f>
        <v/>
      </c>
      <c r="L61" s="181" t="str">
        <f>IFERROR(INDEX('FY22 QoS'!$BB:$BB,MATCH($B61&amp;$C61&amp;$D61,'FY22 QoS'!BY:BY,0),1),"")</f>
        <v/>
      </c>
      <c r="M61" s="181" t="str">
        <f>IFERROR(INDEX('FY22 QoS'!$BB:$BB,MATCH($B61&amp;$C61&amp;$D61,'FY22 QoS'!BZ:BZ,0),1),"")</f>
        <v/>
      </c>
      <c r="N61" s="181" t="str">
        <f>IFERROR(INDEX('FY22 QoS'!$BB:$BB,MATCH($B61&amp;$C61&amp;$D61,'FY22 QoS'!CA:CA,0),1),"")</f>
        <v/>
      </c>
      <c r="O61" s="181" t="str">
        <f>IFERROR(INDEX('FY22 QoS'!$BB:$BB,MATCH($B61&amp;$C61&amp;$D61,'FY22 QoS'!CB:CB,0),1),"")</f>
        <v/>
      </c>
      <c r="P61" s="181" t="str">
        <f>IFERROR(INDEX('FY22 QoS'!$BB:$BB,MATCH($B61&amp;$C61&amp;$D61,'FY22 QoS'!CC:CC,0),1),"")</f>
        <v/>
      </c>
      <c r="R61" s="178" t="str">
        <f ca="1">IFERROR(INDEX(INDIRECT("'FY22 QoS'!"&amp;R$1&amp;":"&amp;R$1),MATCH($B61&amp;$C61&amp;$D61,'FY22 QoS'!BU:BU,0),1),"")</f>
        <v/>
      </c>
      <c r="S61" s="178" t="str">
        <f ca="1">IFERROR(INDEX(INDIRECT("'FY22 QoS'!"&amp;S$1&amp;":"&amp;S$1),MATCH($B61&amp;$C61&amp;$D61,'FY22 QoS'!BV:BV,0),1),"")</f>
        <v/>
      </c>
      <c r="T61" s="178" t="str">
        <f ca="1">IFERROR(INDEX(INDIRECT("'FY22 QoS'!"&amp;T$1&amp;":"&amp;T$1),MATCH($B61&amp;$C61&amp;$D61,'FY22 QoS'!BW:BW,0),1),"")</f>
        <v/>
      </c>
      <c r="U61" s="178" t="str">
        <f ca="1">IFERROR(INDEX(INDIRECT("'FY22 QoS'!"&amp;U$1&amp;":"&amp;U$1),MATCH($B61&amp;$C61&amp;$D61,'FY22 QoS'!BX:BX,0),1),"")</f>
        <v/>
      </c>
      <c r="V61" s="178" t="str">
        <f ca="1">IFERROR(INDEX(INDIRECT("'FY22 QoS'!"&amp;V$1&amp;":"&amp;V$1),MATCH($B61&amp;$C61&amp;$D61,'FY22 QoS'!BY:BY,0),1),"")</f>
        <v/>
      </c>
      <c r="W61" s="178" t="str">
        <f ca="1">IFERROR(INDEX(INDIRECT("'FY22 QoS'!"&amp;W$1&amp;":"&amp;W$1),MATCH($B61&amp;$C61&amp;$D61,'FY22 QoS'!BZ:BZ,0),1),"")</f>
        <v/>
      </c>
      <c r="X61" s="178" t="str">
        <f ca="1">IFERROR(INDEX(INDIRECT("'FY22 QoS'!"&amp;X$1&amp;":"&amp;X$1),MATCH($B61&amp;$C61&amp;$D61,'FY22 QoS'!CA:CA,0),1),"")</f>
        <v/>
      </c>
      <c r="Y61" s="178" t="str">
        <f ca="1">IFERROR(INDEX(INDIRECT("'FY22 QoS'!"&amp;Y$1&amp;":"&amp;Y$1),MATCH($B61&amp;$C61&amp;$D61,'FY22 QoS'!CB:CB,0),1),"")</f>
        <v/>
      </c>
      <c r="Z61" s="178" t="str">
        <f ca="1">IFERROR(INDEX(INDIRECT("'FY22 QoS'!"&amp;Z$1&amp;":"&amp;Z$1),MATCH($B61&amp;$C61&amp;$D61,'FY22 QoS'!CC:CC,0),1),"")</f>
        <v/>
      </c>
      <c r="AB61" s="178" t="str">
        <f ca="1">IFERROR(INDEX(INDIRECT("'FY22 QoS'!"&amp;AB$1&amp;":"&amp;AB$1),MATCH($B61&amp;$C61&amp;$D61,'FY22 QoS'!BU:BU,0),1),"")</f>
        <v/>
      </c>
      <c r="AC61" s="178" t="str">
        <f ca="1">IFERROR(INDEX(INDIRECT("'FY22 QoS'!"&amp;AC$1&amp;":"&amp;AC$1),MATCH($B61&amp;$C61&amp;$D61,'FY22 QoS'!BV:BV,0),1),"")</f>
        <v/>
      </c>
      <c r="AD61" s="178" t="str">
        <f ca="1">IFERROR(INDEX(INDIRECT("'FY22 QoS'!"&amp;AD$1&amp;":"&amp;AD$1),MATCH($B61&amp;$C61&amp;$D61,'FY22 QoS'!BW:BW,0),1),"")</f>
        <v/>
      </c>
      <c r="AE61" s="178" t="str">
        <f ca="1">IFERROR(INDEX(INDIRECT("'FY22 QoS'!"&amp;AE$1&amp;":"&amp;AE$1),MATCH($B61&amp;$C61&amp;$D61,'FY22 QoS'!BX:BX,0),1),"")</f>
        <v/>
      </c>
      <c r="AF61" s="178" t="str">
        <f ca="1">IFERROR(INDEX(INDIRECT("'FY22 QoS'!"&amp;AF$1&amp;":"&amp;AF$1),MATCH($B61&amp;$C61&amp;$D61,'FY22 QoS'!BY:BY,0),1),"")</f>
        <v/>
      </c>
      <c r="AG61" s="178" t="str">
        <f ca="1">IFERROR(INDEX(INDIRECT("'FY22 QoS'!"&amp;AG$1&amp;":"&amp;AG$1),MATCH($B61&amp;$C61&amp;$D61,'FY22 QoS'!BZ:BZ,0),1),"")</f>
        <v/>
      </c>
      <c r="AH61" s="178" t="str">
        <f ca="1">IFERROR(INDEX(INDIRECT("'FY22 QoS'!"&amp;AH$1&amp;":"&amp;AH$1),MATCH($B61&amp;$C61&amp;$D61,'FY22 QoS'!CA:CA,0),1),"")</f>
        <v/>
      </c>
      <c r="AI61" s="178" t="str">
        <f ca="1">IFERROR(INDEX(INDIRECT("'FY22 QoS'!"&amp;AI$1&amp;":"&amp;AI$1),MATCH($B61&amp;$C61&amp;$D61,'FY22 QoS'!CB:CB,0),1),"")</f>
        <v/>
      </c>
      <c r="AJ61" s="178" t="str">
        <f ca="1">IFERROR(INDEX(INDIRECT("'FY22 QoS'!"&amp;AJ$1&amp;":"&amp;AJ$1),MATCH($B61&amp;$C61&amp;$D61,'FY22 QoS'!CC:CC,0),1),"")</f>
        <v/>
      </c>
      <c r="AL61" s="186" t="str">
        <f ca="1">IFERROR(INDEX(INDIRECT("'FY22 QoS'!"&amp;AL$1&amp;":"&amp;AL$1),MATCH($B61&amp;$C61&amp;$D61,'FY22 QoS'!BU:BU,0),1),"")</f>
        <v/>
      </c>
      <c r="AM61" s="186" t="str">
        <f ca="1">IFERROR(INDEX(INDIRECT("'FY22 QoS'!"&amp;AM$1&amp;":"&amp;AM$1),MATCH($B61&amp;$C61&amp;$D61,'FY22 QoS'!BV:BV,0),1),"")</f>
        <v/>
      </c>
      <c r="AN61" s="186" t="str">
        <f ca="1">IFERROR(INDEX(INDIRECT("'FY22 QoS'!"&amp;AN$1&amp;":"&amp;AN$1),MATCH($B61&amp;$C61&amp;$D61,'FY22 QoS'!BW:BW,0),1),"")</f>
        <v/>
      </c>
      <c r="AO61" s="186" t="str">
        <f ca="1">IFERROR(INDEX(INDIRECT("'FY22 QoS'!"&amp;AO$1&amp;":"&amp;AO$1),MATCH($B61&amp;$C61&amp;$D61,'FY22 QoS'!BX:BX,0),1),"")</f>
        <v/>
      </c>
      <c r="AP61" s="186" t="str">
        <f ca="1">IFERROR(INDEX(INDIRECT("'FY22 QoS'!"&amp;AP$1&amp;":"&amp;AP$1),MATCH($B61&amp;$C61&amp;$D61,'FY22 QoS'!BY:BY,0),1),"")</f>
        <v/>
      </c>
      <c r="AQ61" s="186" t="str">
        <f ca="1">IFERROR(INDEX(INDIRECT("'FY22 QoS'!"&amp;AQ$1&amp;":"&amp;AQ$1),MATCH($B61&amp;$C61&amp;$D61,'FY22 QoS'!BZ:BZ,0),1),"")</f>
        <v/>
      </c>
      <c r="AR61" s="186" t="str">
        <f ca="1">IFERROR(INDEX(INDIRECT("'FY22 QoS'!"&amp;AR$1&amp;":"&amp;AR$1),MATCH($B61&amp;$C61&amp;$D61,'FY22 QoS'!CA:CA,0),1),"")</f>
        <v/>
      </c>
      <c r="AS61" s="186" t="str">
        <f ca="1">IFERROR(INDEX(INDIRECT("'FY22 QoS'!"&amp;AS$1&amp;":"&amp;AS$1),MATCH($B61&amp;$C61&amp;$D61,'FY22 QoS'!CB:CB,0),1),"")</f>
        <v/>
      </c>
      <c r="AT61" s="186" t="str">
        <f ca="1">IFERROR(INDEX(INDIRECT("'FY22 QoS'!"&amp;AT$1&amp;":"&amp;AT$1),MATCH($B61&amp;$C61&amp;$D61,'FY22 QoS'!CC:CC,0),1),"")</f>
        <v/>
      </c>
    </row>
    <row r="62" spans="2:46" s="167" customFormat="1" hidden="1" outlineLevel="1" x14ac:dyDescent="0.25">
      <c r="B62" s="167" t="s">
        <v>283</v>
      </c>
      <c r="C62" s="167">
        <v>11</v>
      </c>
      <c r="D62" s="167" t="str">
        <f t="shared" si="12"/>
        <v>Commercial</v>
      </c>
      <c r="E62" s="167" t="str">
        <f>IFERROR(INDEX('FY22 QoS'!$BB:$BB,MATCH($B62&amp;$C62&amp;$D62,'FY22 QoS'!BR:BR,0),1),"")</f>
        <v/>
      </c>
      <c r="F62" s="167" t="str">
        <f>IFERROR(INDEX('FY22 QoS'!$BB:$BB,MATCH($B62&amp;$C62&amp;$D62,'FY22 QoS'!BS:BS,0),1),"")</f>
        <v/>
      </c>
      <c r="G62" s="167" t="str">
        <f>IFERROR(INDEX('FY22 QoS'!$BB:$BB,MATCH($B62&amp;$C62&amp;$D62,'FY22 QoS'!BT:BT,0),1),"")</f>
        <v/>
      </c>
      <c r="H62" s="181" t="str">
        <f>IFERROR(INDEX('FY22 QoS'!$BB:$BB,MATCH($B62&amp;$C62&amp;$D62,'FY22 QoS'!BU:BU,0),1),"")</f>
        <v/>
      </c>
      <c r="I62" s="181" t="str">
        <f>IFERROR(INDEX('FY22 QoS'!$BB:$BB,MATCH($B62&amp;$C62&amp;$D62,'FY22 QoS'!BV:BV,0),1),"")</f>
        <v/>
      </c>
      <c r="J62" s="181" t="str">
        <f>IFERROR(INDEX('FY22 QoS'!$BB:$BB,MATCH($B62&amp;$C62&amp;$D62,'FY22 QoS'!BW:BW,0),1),"")</f>
        <v/>
      </c>
      <c r="K62" s="181" t="str">
        <f>IFERROR(INDEX('FY22 QoS'!$BB:$BB,MATCH($B62&amp;$C62&amp;$D62,'FY22 QoS'!BX:BX,0),1),"")</f>
        <v/>
      </c>
      <c r="L62" s="181" t="str">
        <f>IFERROR(INDEX('FY22 QoS'!$BB:$BB,MATCH($B62&amp;$C62&amp;$D62,'FY22 QoS'!BY:BY,0),1),"")</f>
        <v/>
      </c>
      <c r="M62" s="181" t="str">
        <f>IFERROR(INDEX('FY22 QoS'!$BB:$BB,MATCH($B62&amp;$C62&amp;$D62,'FY22 QoS'!BZ:BZ,0),1),"")</f>
        <v/>
      </c>
      <c r="N62" s="181" t="str">
        <f>IFERROR(INDEX('FY22 QoS'!$BB:$BB,MATCH($B62&amp;$C62&amp;$D62,'FY22 QoS'!CA:CA,0),1),"")</f>
        <v/>
      </c>
      <c r="O62" s="181" t="str">
        <f>IFERROR(INDEX('FY22 QoS'!$BB:$BB,MATCH($B62&amp;$C62&amp;$D62,'FY22 QoS'!CB:CB,0),1),"")</f>
        <v/>
      </c>
      <c r="P62" s="181" t="str">
        <f>IFERROR(INDEX('FY22 QoS'!$BB:$BB,MATCH($B62&amp;$C62&amp;$D62,'FY22 QoS'!CC:CC,0),1),"")</f>
        <v/>
      </c>
      <c r="R62" s="178" t="str">
        <f ca="1">IFERROR(INDEX(INDIRECT("'FY22 QoS'!"&amp;R$1&amp;":"&amp;R$1),MATCH($B62&amp;$C62&amp;$D62,'FY22 QoS'!BU:BU,0),1),"")</f>
        <v/>
      </c>
      <c r="S62" s="178" t="str">
        <f ca="1">IFERROR(INDEX(INDIRECT("'FY22 QoS'!"&amp;S$1&amp;":"&amp;S$1),MATCH($B62&amp;$C62&amp;$D62,'FY22 QoS'!BV:BV,0),1),"")</f>
        <v/>
      </c>
      <c r="T62" s="178" t="str">
        <f ca="1">IFERROR(INDEX(INDIRECT("'FY22 QoS'!"&amp;T$1&amp;":"&amp;T$1),MATCH($B62&amp;$C62&amp;$D62,'FY22 QoS'!BW:BW,0),1),"")</f>
        <v/>
      </c>
      <c r="U62" s="178" t="str">
        <f ca="1">IFERROR(INDEX(INDIRECT("'FY22 QoS'!"&amp;U$1&amp;":"&amp;U$1),MATCH($B62&amp;$C62&amp;$D62,'FY22 QoS'!BX:BX,0),1),"")</f>
        <v/>
      </c>
      <c r="V62" s="178" t="str">
        <f ca="1">IFERROR(INDEX(INDIRECT("'FY22 QoS'!"&amp;V$1&amp;":"&amp;V$1),MATCH($B62&amp;$C62&amp;$D62,'FY22 QoS'!BY:BY,0),1),"")</f>
        <v/>
      </c>
      <c r="W62" s="178" t="str">
        <f ca="1">IFERROR(INDEX(INDIRECT("'FY22 QoS'!"&amp;W$1&amp;":"&amp;W$1),MATCH($B62&amp;$C62&amp;$D62,'FY22 QoS'!BZ:BZ,0),1),"")</f>
        <v/>
      </c>
      <c r="X62" s="178" t="str">
        <f ca="1">IFERROR(INDEX(INDIRECT("'FY22 QoS'!"&amp;X$1&amp;":"&amp;X$1),MATCH($B62&amp;$C62&amp;$D62,'FY22 QoS'!CA:CA,0),1),"")</f>
        <v/>
      </c>
      <c r="Y62" s="178" t="str">
        <f ca="1">IFERROR(INDEX(INDIRECT("'FY22 QoS'!"&amp;Y$1&amp;":"&amp;Y$1),MATCH($B62&amp;$C62&amp;$D62,'FY22 QoS'!CB:CB,0),1),"")</f>
        <v/>
      </c>
      <c r="Z62" s="178" t="str">
        <f ca="1">IFERROR(INDEX(INDIRECT("'FY22 QoS'!"&amp;Z$1&amp;":"&amp;Z$1),MATCH($B62&amp;$C62&amp;$D62,'FY22 QoS'!CC:CC,0),1),"")</f>
        <v/>
      </c>
      <c r="AB62" s="178" t="str">
        <f ca="1">IFERROR(INDEX(INDIRECT("'FY22 QoS'!"&amp;AB$1&amp;":"&amp;AB$1),MATCH($B62&amp;$C62&amp;$D62,'FY22 QoS'!BU:BU,0),1),"")</f>
        <v/>
      </c>
      <c r="AC62" s="178" t="str">
        <f ca="1">IFERROR(INDEX(INDIRECT("'FY22 QoS'!"&amp;AC$1&amp;":"&amp;AC$1),MATCH($B62&amp;$C62&amp;$D62,'FY22 QoS'!BV:BV,0),1),"")</f>
        <v/>
      </c>
      <c r="AD62" s="178" t="str">
        <f ca="1">IFERROR(INDEX(INDIRECT("'FY22 QoS'!"&amp;AD$1&amp;":"&amp;AD$1),MATCH($B62&amp;$C62&amp;$D62,'FY22 QoS'!BW:BW,0),1),"")</f>
        <v/>
      </c>
      <c r="AE62" s="178" t="str">
        <f ca="1">IFERROR(INDEX(INDIRECT("'FY22 QoS'!"&amp;AE$1&amp;":"&amp;AE$1),MATCH($B62&amp;$C62&amp;$D62,'FY22 QoS'!BX:BX,0),1),"")</f>
        <v/>
      </c>
      <c r="AF62" s="178" t="str">
        <f ca="1">IFERROR(INDEX(INDIRECT("'FY22 QoS'!"&amp;AF$1&amp;":"&amp;AF$1),MATCH($B62&amp;$C62&amp;$D62,'FY22 QoS'!BY:BY,0),1),"")</f>
        <v/>
      </c>
      <c r="AG62" s="178" t="str">
        <f ca="1">IFERROR(INDEX(INDIRECT("'FY22 QoS'!"&amp;AG$1&amp;":"&amp;AG$1),MATCH($B62&amp;$C62&amp;$D62,'FY22 QoS'!BZ:BZ,0),1),"")</f>
        <v/>
      </c>
      <c r="AH62" s="178" t="str">
        <f ca="1">IFERROR(INDEX(INDIRECT("'FY22 QoS'!"&amp;AH$1&amp;":"&amp;AH$1),MATCH($B62&amp;$C62&amp;$D62,'FY22 QoS'!CA:CA,0),1),"")</f>
        <v/>
      </c>
      <c r="AI62" s="178" t="str">
        <f ca="1">IFERROR(INDEX(INDIRECT("'FY22 QoS'!"&amp;AI$1&amp;":"&amp;AI$1),MATCH($B62&amp;$C62&amp;$D62,'FY22 QoS'!CB:CB,0),1),"")</f>
        <v/>
      </c>
      <c r="AJ62" s="178" t="str">
        <f ca="1">IFERROR(INDEX(INDIRECT("'FY22 QoS'!"&amp;AJ$1&amp;":"&amp;AJ$1),MATCH($B62&amp;$C62&amp;$D62,'FY22 QoS'!CC:CC,0),1),"")</f>
        <v/>
      </c>
      <c r="AL62" s="186" t="str">
        <f ca="1">IFERROR(INDEX(INDIRECT("'FY22 QoS'!"&amp;AL$1&amp;":"&amp;AL$1),MATCH($B62&amp;$C62&amp;$D62,'FY22 QoS'!BU:BU,0),1),"")</f>
        <v/>
      </c>
      <c r="AM62" s="186" t="str">
        <f ca="1">IFERROR(INDEX(INDIRECT("'FY22 QoS'!"&amp;AM$1&amp;":"&amp;AM$1),MATCH($B62&amp;$C62&amp;$D62,'FY22 QoS'!BV:BV,0),1),"")</f>
        <v/>
      </c>
      <c r="AN62" s="186" t="str">
        <f ca="1">IFERROR(INDEX(INDIRECT("'FY22 QoS'!"&amp;AN$1&amp;":"&amp;AN$1),MATCH($B62&amp;$C62&amp;$D62,'FY22 QoS'!BW:BW,0),1),"")</f>
        <v/>
      </c>
      <c r="AO62" s="186" t="str">
        <f ca="1">IFERROR(INDEX(INDIRECT("'FY22 QoS'!"&amp;AO$1&amp;":"&amp;AO$1),MATCH($B62&amp;$C62&amp;$D62,'FY22 QoS'!BX:BX,0),1),"")</f>
        <v/>
      </c>
      <c r="AP62" s="186" t="str">
        <f ca="1">IFERROR(INDEX(INDIRECT("'FY22 QoS'!"&amp;AP$1&amp;":"&amp;AP$1),MATCH($B62&amp;$C62&amp;$D62,'FY22 QoS'!BY:BY,0),1),"")</f>
        <v/>
      </c>
      <c r="AQ62" s="186" t="str">
        <f ca="1">IFERROR(INDEX(INDIRECT("'FY22 QoS'!"&amp;AQ$1&amp;":"&amp;AQ$1),MATCH($B62&amp;$C62&amp;$D62,'FY22 QoS'!BZ:BZ,0),1),"")</f>
        <v/>
      </c>
      <c r="AR62" s="186" t="str">
        <f ca="1">IFERROR(INDEX(INDIRECT("'FY22 QoS'!"&amp;AR$1&amp;":"&amp;AR$1),MATCH($B62&amp;$C62&amp;$D62,'FY22 QoS'!CA:CA,0),1),"")</f>
        <v/>
      </c>
      <c r="AS62" s="186" t="str">
        <f ca="1">IFERROR(INDEX(INDIRECT("'FY22 QoS'!"&amp;AS$1&amp;":"&amp;AS$1),MATCH($B62&amp;$C62&amp;$D62,'FY22 QoS'!CB:CB,0),1),"")</f>
        <v/>
      </c>
      <c r="AT62" s="186" t="str">
        <f ca="1">IFERROR(INDEX(INDIRECT("'FY22 QoS'!"&amp;AT$1&amp;":"&amp;AT$1),MATCH($B62&amp;$C62&amp;$D62,'FY22 QoS'!CC:CC,0),1),"")</f>
        <v/>
      </c>
    </row>
    <row r="63" spans="2:46" s="167" customFormat="1" hidden="1" outlineLevel="1" x14ac:dyDescent="0.25">
      <c r="B63" s="167" t="s">
        <v>283</v>
      </c>
      <c r="C63" s="167">
        <v>12</v>
      </c>
      <c r="D63" s="167" t="str">
        <f t="shared" si="12"/>
        <v>Commercial</v>
      </c>
      <c r="E63" s="167" t="str">
        <f>IFERROR(INDEX('FY22 QoS'!$BB:$BB,MATCH($B63&amp;$C63&amp;$D63,'FY22 QoS'!BR:BR,0),1),"")</f>
        <v/>
      </c>
      <c r="F63" s="167" t="str">
        <f>IFERROR(INDEX('FY22 QoS'!$BB:$BB,MATCH($B63&amp;$C63&amp;$D63,'FY22 QoS'!BS:BS,0),1),"")</f>
        <v/>
      </c>
      <c r="G63" s="167" t="str">
        <f>IFERROR(INDEX('FY22 QoS'!$BB:$BB,MATCH($B63&amp;$C63&amp;$D63,'FY22 QoS'!BT:BT,0),1),"")</f>
        <v/>
      </c>
      <c r="H63" s="181" t="str">
        <f>IFERROR(INDEX('FY22 QoS'!$BB:$BB,MATCH($B63&amp;$C63&amp;$D63,'FY22 QoS'!BU:BU,0),1),"")</f>
        <v/>
      </c>
      <c r="I63" s="181" t="str">
        <f>IFERROR(INDEX('FY22 QoS'!$BB:$BB,MATCH($B63&amp;$C63&amp;$D63,'FY22 QoS'!BV:BV,0),1),"")</f>
        <v/>
      </c>
      <c r="J63" s="181" t="str">
        <f>IFERROR(INDEX('FY22 QoS'!$BB:$BB,MATCH($B63&amp;$C63&amp;$D63,'FY22 QoS'!BW:BW,0),1),"")</f>
        <v/>
      </c>
      <c r="K63" s="181" t="str">
        <f>IFERROR(INDEX('FY22 QoS'!$BB:$BB,MATCH($B63&amp;$C63&amp;$D63,'FY22 QoS'!BX:BX,0),1),"")</f>
        <v/>
      </c>
      <c r="L63" s="181" t="str">
        <f>IFERROR(INDEX('FY22 QoS'!$BB:$BB,MATCH($B63&amp;$C63&amp;$D63,'FY22 QoS'!BY:BY,0),1),"")</f>
        <v/>
      </c>
      <c r="M63" s="181" t="str">
        <f>IFERROR(INDEX('FY22 QoS'!$BB:$BB,MATCH($B63&amp;$C63&amp;$D63,'FY22 QoS'!BZ:BZ,0),1),"")</f>
        <v/>
      </c>
      <c r="N63" s="181" t="str">
        <f>IFERROR(INDEX('FY22 QoS'!$BB:$BB,MATCH($B63&amp;$C63&amp;$D63,'FY22 QoS'!CA:CA,0),1),"")</f>
        <v/>
      </c>
      <c r="O63" s="181" t="str">
        <f>IFERROR(INDEX('FY22 QoS'!$BB:$BB,MATCH($B63&amp;$C63&amp;$D63,'FY22 QoS'!CB:CB,0),1),"")</f>
        <v/>
      </c>
      <c r="P63" s="181" t="str">
        <f>IFERROR(INDEX('FY22 QoS'!$BB:$BB,MATCH($B63&amp;$C63&amp;$D63,'FY22 QoS'!CC:CC,0),1),"")</f>
        <v/>
      </c>
      <c r="R63" s="178" t="str">
        <f ca="1">IFERROR(INDEX(INDIRECT("'FY22 QoS'!"&amp;R$1&amp;":"&amp;R$1),MATCH($B63&amp;$C63&amp;$D63,'FY22 QoS'!BU:BU,0),1),"")</f>
        <v/>
      </c>
      <c r="S63" s="178" t="str">
        <f ca="1">IFERROR(INDEX(INDIRECT("'FY22 QoS'!"&amp;S$1&amp;":"&amp;S$1),MATCH($B63&amp;$C63&amp;$D63,'FY22 QoS'!BV:BV,0),1),"")</f>
        <v/>
      </c>
      <c r="T63" s="178" t="str">
        <f ca="1">IFERROR(INDEX(INDIRECT("'FY22 QoS'!"&amp;T$1&amp;":"&amp;T$1),MATCH($B63&amp;$C63&amp;$D63,'FY22 QoS'!BW:BW,0),1),"")</f>
        <v/>
      </c>
      <c r="U63" s="178" t="str">
        <f ca="1">IFERROR(INDEX(INDIRECT("'FY22 QoS'!"&amp;U$1&amp;":"&amp;U$1),MATCH($B63&amp;$C63&amp;$D63,'FY22 QoS'!BX:BX,0),1),"")</f>
        <v/>
      </c>
      <c r="V63" s="178" t="str">
        <f ca="1">IFERROR(INDEX(INDIRECT("'FY22 QoS'!"&amp;V$1&amp;":"&amp;V$1),MATCH($B63&amp;$C63&amp;$D63,'FY22 QoS'!BY:BY,0),1),"")</f>
        <v/>
      </c>
      <c r="W63" s="178" t="str">
        <f ca="1">IFERROR(INDEX(INDIRECT("'FY22 QoS'!"&amp;W$1&amp;":"&amp;W$1),MATCH($B63&amp;$C63&amp;$D63,'FY22 QoS'!BZ:BZ,0),1),"")</f>
        <v/>
      </c>
      <c r="X63" s="178" t="str">
        <f ca="1">IFERROR(INDEX(INDIRECT("'FY22 QoS'!"&amp;X$1&amp;":"&amp;X$1),MATCH($B63&amp;$C63&amp;$D63,'FY22 QoS'!CA:CA,0),1),"")</f>
        <v/>
      </c>
      <c r="Y63" s="178" t="str">
        <f ca="1">IFERROR(INDEX(INDIRECT("'FY22 QoS'!"&amp;Y$1&amp;":"&amp;Y$1),MATCH($B63&amp;$C63&amp;$D63,'FY22 QoS'!CB:CB,0),1),"")</f>
        <v/>
      </c>
      <c r="Z63" s="178" t="str">
        <f ca="1">IFERROR(INDEX(INDIRECT("'FY22 QoS'!"&amp;Z$1&amp;":"&amp;Z$1),MATCH($B63&amp;$C63&amp;$D63,'FY22 QoS'!CC:CC,0),1),"")</f>
        <v/>
      </c>
      <c r="AB63" s="178" t="str">
        <f ca="1">IFERROR(INDEX(INDIRECT("'FY22 QoS'!"&amp;AB$1&amp;":"&amp;AB$1),MATCH($B63&amp;$C63&amp;$D63,'FY22 QoS'!BU:BU,0),1),"")</f>
        <v/>
      </c>
      <c r="AC63" s="178" t="str">
        <f ca="1">IFERROR(INDEX(INDIRECT("'FY22 QoS'!"&amp;AC$1&amp;":"&amp;AC$1),MATCH($B63&amp;$C63&amp;$D63,'FY22 QoS'!BV:BV,0),1),"")</f>
        <v/>
      </c>
      <c r="AD63" s="178" t="str">
        <f ca="1">IFERROR(INDEX(INDIRECT("'FY22 QoS'!"&amp;AD$1&amp;":"&amp;AD$1),MATCH($B63&amp;$C63&amp;$D63,'FY22 QoS'!BW:BW,0),1),"")</f>
        <v/>
      </c>
      <c r="AE63" s="178" t="str">
        <f ca="1">IFERROR(INDEX(INDIRECT("'FY22 QoS'!"&amp;AE$1&amp;":"&amp;AE$1),MATCH($B63&amp;$C63&amp;$D63,'FY22 QoS'!BX:BX,0),1),"")</f>
        <v/>
      </c>
      <c r="AF63" s="178" t="str">
        <f ca="1">IFERROR(INDEX(INDIRECT("'FY22 QoS'!"&amp;AF$1&amp;":"&amp;AF$1),MATCH($B63&amp;$C63&amp;$D63,'FY22 QoS'!BY:BY,0),1),"")</f>
        <v/>
      </c>
      <c r="AG63" s="178" t="str">
        <f ca="1">IFERROR(INDEX(INDIRECT("'FY22 QoS'!"&amp;AG$1&amp;":"&amp;AG$1),MATCH($B63&amp;$C63&amp;$D63,'FY22 QoS'!BZ:BZ,0),1),"")</f>
        <v/>
      </c>
      <c r="AH63" s="178" t="str">
        <f ca="1">IFERROR(INDEX(INDIRECT("'FY22 QoS'!"&amp;AH$1&amp;":"&amp;AH$1),MATCH($B63&amp;$C63&amp;$D63,'FY22 QoS'!CA:CA,0),1),"")</f>
        <v/>
      </c>
      <c r="AI63" s="178" t="str">
        <f ca="1">IFERROR(INDEX(INDIRECT("'FY22 QoS'!"&amp;AI$1&amp;":"&amp;AI$1),MATCH($B63&amp;$C63&amp;$D63,'FY22 QoS'!CB:CB,0),1),"")</f>
        <v/>
      </c>
      <c r="AJ63" s="178" t="str">
        <f ca="1">IFERROR(INDEX(INDIRECT("'FY22 QoS'!"&amp;AJ$1&amp;":"&amp;AJ$1),MATCH($B63&amp;$C63&amp;$D63,'FY22 QoS'!CC:CC,0),1),"")</f>
        <v/>
      </c>
      <c r="AL63" s="186" t="str">
        <f ca="1">IFERROR(INDEX(INDIRECT("'FY22 QoS'!"&amp;AL$1&amp;":"&amp;AL$1),MATCH($B63&amp;$C63&amp;$D63,'FY22 QoS'!BU:BU,0),1),"")</f>
        <v/>
      </c>
      <c r="AM63" s="186" t="str">
        <f ca="1">IFERROR(INDEX(INDIRECT("'FY22 QoS'!"&amp;AM$1&amp;":"&amp;AM$1),MATCH($B63&amp;$C63&amp;$D63,'FY22 QoS'!BV:BV,0),1),"")</f>
        <v/>
      </c>
      <c r="AN63" s="186" t="str">
        <f ca="1">IFERROR(INDEX(INDIRECT("'FY22 QoS'!"&amp;AN$1&amp;":"&amp;AN$1),MATCH($B63&amp;$C63&amp;$D63,'FY22 QoS'!BW:BW,0),1),"")</f>
        <v/>
      </c>
      <c r="AO63" s="186" t="str">
        <f ca="1">IFERROR(INDEX(INDIRECT("'FY22 QoS'!"&amp;AO$1&amp;":"&amp;AO$1),MATCH($B63&amp;$C63&amp;$D63,'FY22 QoS'!BX:BX,0),1),"")</f>
        <v/>
      </c>
      <c r="AP63" s="186" t="str">
        <f ca="1">IFERROR(INDEX(INDIRECT("'FY22 QoS'!"&amp;AP$1&amp;":"&amp;AP$1),MATCH($B63&amp;$C63&amp;$D63,'FY22 QoS'!BY:BY,0),1),"")</f>
        <v/>
      </c>
      <c r="AQ63" s="186" t="str">
        <f ca="1">IFERROR(INDEX(INDIRECT("'FY22 QoS'!"&amp;AQ$1&amp;":"&amp;AQ$1),MATCH($B63&amp;$C63&amp;$D63,'FY22 QoS'!BZ:BZ,0),1),"")</f>
        <v/>
      </c>
      <c r="AR63" s="186" t="str">
        <f ca="1">IFERROR(INDEX(INDIRECT("'FY22 QoS'!"&amp;AR$1&amp;":"&amp;AR$1),MATCH($B63&amp;$C63&amp;$D63,'FY22 QoS'!CA:CA,0),1),"")</f>
        <v/>
      </c>
      <c r="AS63" s="186" t="str">
        <f ca="1">IFERROR(INDEX(INDIRECT("'FY22 QoS'!"&amp;AS$1&amp;":"&amp;AS$1),MATCH($B63&amp;$C63&amp;$D63,'FY22 QoS'!CB:CB,0),1),"")</f>
        <v/>
      </c>
      <c r="AT63" s="186" t="str">
        <f ca="1">IFERROR(INDEX(INDIRECT("'FY22 QoS'!"&amp;AT$1&amp;":"&amp;AT$1),MATCH($B63&amp;$C63&amp;$D63,'FY22 QoS'!CC:CC,0),1),"")</f>
        <v/>
      </c>
    </row>
    <row r="64" spans="2:46" s="167" customFormat="1" hidden="1" outlineLevel="1" x14ac:dyDescent="0.25">
      <c r="B64" s="167" t="s">
        <v>283</v>
      </c>
      <c r="C64" s="167">
        <v>13</v>
      </c>
      <c r="D64" s="167" t="str">
        <f t="shared" si="12"/>
        <v>Commercial</v>
      </c>
      <c r="E64" s="167" t="str">
        <f>IFERROR(INDEX('FY22 QoS'!$BB:$BB,MATCH($B64&amp;$C64&amp;$D64,'FY22 QoS'!BR:BR,0),1),"")</f>
        <v/>
      </c>
      <c r="F64" s="167" t="str">
        <f>IFERROR(INDEX('FY22 QoS'!$BB:$BB,MATCH($B64&amp;$C64&amp;$D64,'FY22 QoS'!BS:BS,0),1),"")</f>
        <v/>
      </c>
      <c r="G64" s="167" t="str">
        <f>IFERROR(INDEX('FY22 QoS'!$BB:$BB,MATCH($B64&amp;$C64&amp;$D64,'FY22 QoS'!BT:BT,0),1),"")</f>
        <v/>
      </c>
      <c r="H64" s="181" t="str">
        <f>IFERROR(INDEX('FY22 QoS'!$BB:$BB,MATCH($B64&amp;$C64&amp;$D64,'FY22 QoS'!BU:BU,0),1),"")</f>
        <v/>
      </c>
      <c r="I64" s="181" t="str">
        <f>IFERROR(INDEX('FY22 QoS'!$BB:$BB,MATCH($B64&amp;$C64&amp;$D64,'FY22 QoS'!BV:BV,0),1),"")</f>
        <v/>
      </c>
      <c r="J64" s="181" t="str">
        <f>IFERROR(INDEX('FY22 QoS'!$BB:$BB,MATCH($B64&amp;$C64&amp;$D64,'FY22 QoS'!BW:BW,0),1),"")</f>
        <v/>
      </c>
      <c r="K64" s="181" t="str">
        <f>IFERROR(INDEX('FY22 QoS'!$BB:$BB,MATCH($B64&amp;$C64&amp;$D64,'FY22 QoS'!BX:BX,0),1),"")</f>
        <v/>
      </c>
      <c r="L64" s="181" t="str">
        <f>IFERROR(INDEX('FY22 QoS'!$BB:$BB,MATCH($B64&amp;$C64&amp;$D64,'FY22 QoS'!BY:BY,0),1),"")</f>
        <v/>
      </c>
      <c r="M64" s="181" t="str">
        <f>IFERROR(INDEX('FY22 QoS'!$BB:$BB,MATCH($B64&amp;$C64&amp;$D64,'FY22 QoS'!BZ:BZ,0),1),"")</f>
        <v/>
      </c>
      <c r="N64" s="181" t="str">
        <f>IFERROR(INDEX('FY22 QoS'!$BB:$BB,MATCH($B64&amp;$C64&amp;$D64,'FY22 QoS'!CA:CA,0),1),"")</f>
        <v/>
      </c>
      <c r="O64" s="181" t="str">
        <f>IFERROR(INDEX('FY22 QoS'!$BB:$BB,MATCH($B64&amp;$C64&amp;$D64,'FY22 QoS'!CB:CB,0),1),"")</f>
        <v/>
      </c>
      <c r="P64" s="181" t="str">
        <f>IFERROR(INDEX('FY22 QoS'!$BB:$BB,MATCH($B64&amp;$C64&amp;$D64,'FY22 QoS'!CC:CC,0),1),"")</f>
        <v/>
      </c>
      <c r="R64" s="178" t="str">
        <f ca="1">IFERROR(INDEX(INDIRECT("'FY22 QoS'!"&amp;R$1&amp;":"&amp;R$1),MATCH($B64&amp;$C64&amp;$D64,'FY22 QoS'!BU:BU,0),1),"")</f>
        <v/>
      </c>
      <c r="S64" s="178" t="str">
        <f ca="1">IFERROR(INDEX(INDIRECT("'FY22 QoS'!"&amp;S$1&amp;":"&amp;S$1),MATCH($B64&amp;$C64&amp;$D64,'FY22 QoS'!BV:BV,0),1),"")</f>
        <v/>
      </c>
      <c r="T64" s="178" t="str">
        <f ca="1">IFERROR(INDEX(INDIRECT("'FY22 QoS'!"&amp;T$1&amp;":"&amp;T$1),MATCH($B64&amp;$C64&amp;$D64,'FY22 QoS'!BW:BW,0),1),"")</f>
        <v/>
      </c>
      <c r="U64" s="178" t="str">
        <f ca="1">IFERROR(INDEX(INDIRECT("'FY22 QoS'!"&amp;U$1&amp;":"&amp;U$1),MATCH($B64&amp;$C64&amp;$D64,'FY22 QoS'!BX:BX,0),1),"")</f>
        <v/>
      </c>
      <c r="V64" s="178" t="str">
        <f ca="1">IFERROR(INDEX(INDIRECT("'FY22 QoS'!"&amp;V$1&amp;":"&amp;V$1),MATCH($B64&amp;$C64&amp;$D64,'FY22 QoS'!BY:BY,0),1),"")</f>
        <v/>
      </c>
      <c r="W64" s="178" t="str">
        <f ca="1">IFERROR(INDEX(INDIRECT("'FY22 QoS'!"&amp;W$1&amp;":"&amp;W$1),MATCH($B64&amp;$C64&amp;$D64,'FY22 QoS'!BZ:BZ,0),1),"")</f>
        <v/>
      </c>
      <c r="X64" s="178" t="str">
        <f ca="1">IFERROR(INDEX(INDIRECT("'FY22 QoS'!"&amp;X$1&amp;":"&amp;X$1),MATCH($B64&amp;$C64&amp;$D64,'FY22 QoS'!CA:CA,0),1),"")</f>
        <v/>
      </c>
      <c r="Y64" s="178" t="str">
        <f ca="1">IFERROR(INDEX(INDIRECT("'FY22 QoS'!"&amp;Y$1&amp;":"&amp;Y$1),MATCH($B64&amp;$C64&amp;$D64,'FY22 QoS'!CB:CB,0),1),"")</f>
        <v/>
      </c>
      <c r="Z64" s="178" t="str">
        <f ca="1">IFERROR(INDEX(INDIRECT("'FY22 QoS'!"&amp;Z$1&amp;":"&amp;Z$1),MATCH($B64&amp;$C64&amp;$D64,'FY22 QoS'!CC:CC,0),1),"")</f>
        <v/>
      </c>
      <c r="AB64" s="178" t="str">
        <f ca="1">IFERROR(INDEX(INDIRECT("'FY22 QoS'!"&amp;AB$1&amp;":"&amp;AB$1),MATCH($B64&amp;$C64&amp;$D64,'FY22 QoS'!BU:BU,0),1),"")</f>
        <v/>
      </c>
      <c r="AC64" s="178" t="str">
        <f ca="1">IFERROR(INDEX(INDIRECT("'FY22 QoS'!"&amp;AC$1&amp;":"&amp;AC$1),MATCH($B64&amp;$C64&amp;$D64,'FY22 QoS'!BV:BV,0),1),"")</f>
        <v/>
      </c>
      <c r="AD64" s="178" t="str">
        <f ca="1">IFERROR(INDEX(INDIRECT("'FY22 QoS'!"&amp;AD$1&amp;":"&amp;AD$1),MATCH($B64&amp;$C64&amp;$D64,'FY22 QoS'!BW:BW,0),1),"")</f>
        <v/>
      </c>
      <c r="AE64" s="178" t="str">
        <f ca="1">IFERROR(INDEX(INDIRECT("'FY22 QoS'!"&amp;AE$1&amp;":"&amp;AE$1),MATCH($B64&amp;$C64&amp;$D64,'FY22 QoS'!BX:BX,0),1),"")</f>
        <v/>
      </c>
      <c r="AF64" s="178" t="str">
        <f ca="1">IFERROR(INDEX(INDIRECT("'FY22 QoS'!"&amp;AF$1&amp;":"&amp;AF$1),MATCH($B64&amp;$C64&amp;$D64,'FY22 QoS'!BY:BY,0),1),"")</f>
        <v/>
      </c>
      <c r="AG64" s="178" t="str">
        <f ca="1">IFERROR(INDEX(INDIRECT("'FY22 QoS'!"&amp;AG$1&amp;":"&amp;AG$1),MATCH($B64&amp;$C64&amp;$D64,'FY22 QoS'!BZ:BZ,0),1),"")</f>
        <v/>
      </c>
      <c r="AH64" s="178" t="str">
        <f ca="1">IFERROR(INDEX(INDIRECT("'FY22 QoS'!"&amp;AH$1&amp;":"&amp;AH$1),MATCH($B64&amp;$C64&amp;$D64,'FY22 QoS'!CA:CA,0),1),"")</f>
        <v/>
      </c>
      <c r="AI64" s="178" t="str">
        <f ca="1">IFERROR(INDEX(INDIRECT("'FY22 QoS'!"&amp;AI$1&amp;":"&amp;AI$1),MATCH($B64&amp;$C64&amp;$D64,'FY22 QoS'!CB:CB,0),1),"")</f>
        <v/>
      </c>
      <c r="AJ64" s="178" t="str">
        <f ca="1">IFERROR(INDEX(INDIRECT("'FY22 QoS'!"&amp;AJ$1&amp;":"&amp;AJ$1),MATCH($B64&amp;$C64&amp;$D64,'FY22 QoS'!CC:CC,0),1),"")</f>
        <v/>
      </c>
      <c r="AL64" s="186" t="str">
        <f ca="1">IFERROR(INDEX(INDIRECT("'FY22 QoS'!"&amp;AL$1&amp;":"&amp;AL$1),MATCH($B64&amp;$C64&amp;$D64,'FY22 QoS'!BU:BU,0),1),"")</f>
        <v/>
      </c>
      <c r="AM64" s="186" t="str">
        <f ca="1">IFERROR(INDEX(INDIRECT("'FY22 QoS'!"&amp;AM$1&amp;":"&amp;AM$1),MATCH($B64&amp;$C64&amp;$D64,'FY22 QoS'!BV:BV,0),1),"")</f>
        <v/>
      </c>
      <c r="AN64" s="186" t="str">
        <f ca="1">IFERROR(INDEX(INDIRECT("'FY22 QoS'!"&amp;AN$1&amp;":"&amp;AN$1),MATCH($B64&amp;$C64&amp;$D64,'FY22 QoS'!BW:BW,0),1),"")</f>
        <v/>
      </c>
      <c r="AO64" s="186" t="str">
        <f ca="1">IFERROR(INDEX(INDIRECT("'FY22 QoS'!"&amp;AO$1&amp;":"&amp;AO$1),MATCH($B64&amp;$C64&amp;$D64,'FY22 QoS'!BX:BX,0),1),"")</f>
        <v/>
      </c>
      <c r="AP64" s="186" t="str">
        <f ca="1">IFERROR(INDEX(INDIRECT("'FY22 QoS'!"&amp;AP$1&amp;":"&amp;AP$1),MATCH($B64&amp;$C64&amp;$D64,'FY22 QoS'!BY:BY,0),1),"")</f>
        <v/>
      </c>
      <c r="AQ64" s="186" t="str">
        <f ca="1">IFERROR(INDEX(INDIRECT("'FY22 QoS'!"&amp;AQ$1&amp;":"&amp;AQ$1),MATCH($B64&amp;$C64&amp;$D64,'FY22 QoS'!BZ:BZ,0),1),"")</f>
        <v/>
      </c>
      <c r="AR64" s="186" t="str">
        <f ca="1">IFERROR(INDEX(INDIRECT("'FY22 QoS'!"&amp;AR$1&amp;":"&amp;AR$1),MATCH($B64&amp;$C64&amp;$D64,'FY22 QoS'!CA:CA,0),1),"")</f>
        <v/>
      </c>
      <c r="AS64" s="186" t="str">
        <f ca="1">IFERROR(INDEX(INDIRECT("'FY22 QoS'!"&amp;AS$1&amp;":"&amp;AS$1),MATCH($B64&amp;$C64&amp;$D64,'FY22 QoS'!CB:CB,0),1),"")</f>
        <v/>
      </c>
      <c r="AT64" s="186" t="str">
        <f ca="1">IFERROR(INDEX(INDIRECT("'FY22 QoS'!"&amp;AT$1&amp;":"&amp;AT$1),MATCH($B64&amp;$C64&amp;$D64,'FY22 QoS'!CC:CC,0),1),"")</f>
        <v/>
      </c>
    </row>
    <row r="65" spans="2:46" s="167" customFormat="1" hidden="1" outlineLevel="1" x14ac:dyDescent="0.25">
      <c r="B65" s="167" t="s">
        <v>283</v>
      </c>
      <c r="C65" s="167">
        <v>14</v>
      </c>
      <c r="D65" s="167" t="str">
        <f t="shared" si="12"/>
        <v>Commercial</v>
      </c>
      <c r="E65" s="167" t="str">
        <f>IFERROR(INDEX('FY22 QoS'!$BB:$BB,MATCH($B65&amp;$C65&amp;$D65,'FY22 QoS'!BR:BR,0),1),"")</f>
        <v/>
      </c>
      <c r="F65" s="167" t="str">
        <f>IFERROR(INDEX('FY22 QoS'!$BB:$BB,MATCH($B65&amp;$C65&amp;$D65,'FY22 QoS'!BS:BS,0),1),"")</f>
        <v/>
      </c>
      <c r="G65" s="167" t="str">
        <f>IFERROR(INDEX('FY22 QoS'!$BB:$BB,MATCH($B65&amp;$C65&amp;$D65,'FY22 QoS'!BT:BT,0),1),"")</f>
        <v/>
      </c>
      <c r="H65" s="181" t="str">
        <f>IFERROR(INDEX('FY22 QoS'!$BB:$BB,MATCH($B65&amp;$C65&amp;$D65,'FY22 QoS'!BU:BU,0),1),"")</f>
        <v/>
      </c>
      <c r="I65" s="181" t="str">
        <f>IFERROR(INDEX('FY22 QoS'!$BB:$BB,MATCH($B65&amp;$C65&amp;$D65,'FY22 QoS'!BV:BV,0),1),"")</f>
        <v/>
      </c>
      <c r="J65" s="181" t="str">
        <f>IFERROR(INDEX('FY22 QoS'!$BB:$BB,MATCH($B65&amp;$C65&amp;$D65,'FY22 QoS'!BW:BW,0),1),"")</f>
        <v/>
      </c>
      <c r="K65" s="181" t="str">
        <f>IFERROR(INDEX('FY22 QoS'!$BB:$BB,MATCH($B65&amp;$C65&amp;$D65,'FY22 QoS'!BX:BX,0),1),"")</f>
        <v/>
      </c>
      <c r="L65" s="181" t="str">
        <f>IFERROR(INDEX('FY22 QoS'!$BB:$BB,MATCH($B65&amp;$C65&amp;$D65,'FY22 QoS'!BY:BY,0),1),"")</f>
        <v/>
      </c>
      <c r="M65" s="181" t="str">
        <f>IFERROR(INDEX('FY22 QoS'!$BB:$BB,MATCH($B65&amp;$C65&amp;$D65,'FY22 QoS'!BZ:BZ,0),1),"")</f>
        <v/>
      </c>
      <c r="N65" s="181" t="str">
        <f>IFERROR(INDEX('FY22 QoS'!$BB:$BB,MATCH($B65&amp;$C65&amp;$D65,'FY22 QoS'!CA:CA,0),1),"")</f>
        <v/>
      </c>
      <c r="O65" s="181" t="str">
        <f>IFERROR(INDEX('FY22 QoS'!$BB:$BB,MATCH($B65&amp;$C65&amp;$D65,'FY22 QoS'!CB:CB,0),1),"")</f>
        <v/>
      </c>
      <c r="P65" s="181" t="str">
        <f>IFERROR(INDEX('FY22 QoS'!$BB:$BB,MATCH($B65&amp;$C65&amp;$D65,'FY22 QoS'!CC:CC,0),1),"")</f>
        <v/>
      </c>
      <c r="R65" s="178" t="str">
        <f ca="1">IFERROR(INDEX(INDIRECT("'FY22 QoS'!"&amp;R$1&amp;":"&amp;R$1),MATCH($B65&amp;$C65&amp;$D65,'FY22 QoS'!BU:BU,0),1),"")</f>
        <v/>
      </c>
      <c r="S65" s="178" t="str">
        <f ca="1">IFERROR(INDEX(INDIRECT("'FY22 QoS'!"&amp;S$1&amp;":"&amp;S$1),MATCH($B65&amp;$C65&amp;$D65,'FY22 QoS'!BV:BV,0),1),"")</f>
        <v/>
      </c>
      <c r="T65" s="178" t="str">
        <f ca="1">IFERROR(INDEX(INDIRECT("'FY22 QoS'!"&amp;T$1&amp;":"&amp;T$1),MATCH($B65&amp;$C65&amp;$D65,'FY22 QoS'!BW:BW,0),1),"")</f>
        <v/>
      </c>
      <c r="U65" s="178" t="str">
        <f ca="1">IFERROR(INDEX(INDIRECT("'FY22 QoS'!"&amp;U$1&amp;":"&amp;U$1),MATCH($B65&amp;$C65&amp;$D65,'FY22 QoS'!BX:BX,0),1),"")</f>
        <v/>
      </c>
      <c r="V65" s="178" t="str">
        <f ca="1">IFERROR(INDEX(INDIRECT("'FY22 QoS'!"&amp;V$1&amp;":"&amp;V$1),MATCH($B65&amp;$C65&amp;$D65,'FY22 QoS'!BY:BY,0),1),"")</f>
        <v/>
      </c>
      <c r="W65" s="178" t="str">
        <f ca="1">IFERROR(INDEX(INDIRECT("'FY22 QoS'!"&amp;W$1&amp;":"&amp;W$1),MATCH($B65&amp;$C65&amp;$D65,'FY22 QoS'!BZ:BZ,0),1),"")</f>
        <v/>
      </c>
      <c r="X65" s="178" t="str">
        <f ca="1">IFERROR(INDEX(INDIRECT("'FY22 QoS'!"&amp;X$1&amp;":"&amp;X$1),MATCH($B65&amp;$C65&amp;$D65,'FY22 QoS'!CA:CA,0),1),"")</f>
        <v/>
      </c>
      <c r="Y65" s="178" t="str">
        <f ca="1">IFERROR(INDEX(INDIRECT("'FY22 QoS'!"&amp;Y$1&amp;":"&amp;Y$1),MATCH($B65&amp;$C65&amp;$D65,'FY22 QoS'!CB:CB,0),1),"")</f>
        <v/>
      </c>
      <c r="Z65" s="178" t="str">
        <f ca="1">IFERROR(INDEX(INDIRECT("'FY22 QoS'!"&amp;Z$1&amp;":"&amp;Z$1),MATCH($B65&amp;$C65&amp;$D65,'FY22 QoS'!CC:CC,0),1),"")</f>
        <v/>
      </c>
      <c r="AB65" s="178" t="str">
        <f ca="1">IFERROR(INDEX(INDIRECT("'FY22 QoS'!"&amp;AB$1&amp;":"&amp;AB$1),MATCH($B65&amp;$C65&amp;$D65,'FY22 QoS'!BU:BU,0),1),"")</f>
        <v/>
      </c>
      <c r="AC65" s="178" t="str">
        <f ca="1">IFERROR(INDEX(INDIRECT("'FY22 QoS'!"&amp;AC$1&amp;":"&amp;AC$1),MATCH($B65&amp;$C65&amp;$D65,'FY22 QoS'!BV:BV,0),1),"")</f>
        <v/>
      </c>
      <c r="AD65" s="178" t="str">
        <f ca="1">IFERROR(INDEX(INDIRECT("'FY22 QoS'!"&amp;AD$1&amp;":"&amp;AD$1),MATCH($B65&amp;$C65&amp;$D65,'FY22 QoS'!BW:BW,0),1),"")</f>
        <v/>
      </c>
      <c r="AE65" s="178" t="str">
        <f ca="1">IFERROR(INDEX(INDIRECT("'FY22 QoS'!"&amp;AE$1&amp;":"&amp;AE$1),MATCH($B65&amp;$C65&amp;$D65,'FY22 QoS'!BX:BX,0),1),"")</f>
        <v/>
      </c>
      <c r="AF65" s="178" t="str">
        <f ca="1">IFERROR(INDEX(INDIRECT("'FY22 QoS'!"&amp;AF$1&amp;":"&amp;AF$1),MATCH($B65&amp;$C65&amp;$D65,'FY22 QoS'!BY:BY,0),1),"")</f>
        <v/>
      </c>
      <c r="AG65" s="178" t="str">
        <f ca="1">IFERROR(INDEX(INDIRECT("'FY22 QoS'!"&amp;AG$1&amp;":"&amp;AG$1),MATCH($B65&amp;$C65&amp;$D65,'FY22 QoS'!BZ:BZ,0),1),"")</f>
        <v/>
      </c>
      <c r="AH65" s="178" t="str">
        <f ca="1">IFERROR(INDEX(INDIRECT("'FY22 QoS'!"&amp;AH$1&amp;":"&amp;AH$1),MATCH($B65&amp;$C65&amp;$D65,'FY22 QoS'!CA:CA,0),1),"")</f>
        <v/>
      </c>
      <c r="AI65" s="178" t="str">
        <f ca="1">IFERROR(INDEX(INDIRECT("'FY22 QoS'!"&amp;AI$1&amp;":"&amp;AI$1),MATCH($B65&amp;$C65&amp;$D65,'FY22 QoS'!CB:CB,0),1),"")</f>
        <v/>
      </c>
      <c r="AJ65" s="178" t="str">
        <f ca="1">IFERROR(INDEX(INDIRECT("'FY22 QoS'!"&amp;AJ$1&amp;":"&amp;AJ$1),MATCH($B65&amp;$C65&amp;$D65,'FY22 QoS'!CC:CC,0),1),"")</f>
        <v/>
      </c>
      <c r="AL65" s="186" t="str">
        <f ca="1">IFERROR(INDEX(INDIRECT("'FY22 QoS'!"&amp;AL$1&amp;":"&amp;AL$1),MATCH($B65&amp;$C65&amp;$D65,'FY22 QoS'!BU:BU,0),1),"")</f>
        <v/>
      </c>
      <c r="AM65" s="186" t="str">
        <f ca="1">IFERROR(INDEX(INDIRECT("'FY22 QoS'!"&amp;AM$1&amp;":"&amp;AM$1),MATCH($B65&amp;$C65&amp;$D65,'FY22 QoS'!BV:BV,0),1),"")</f>
        <v/>
      </c>
      <c r="AN65" s="186" t="str">
        <f ca="1">IFERROR(INDEX(INDIRECT("'FY22 QoS'!"&amp;AN$1&amp;":"&amp;AN$1),MATCH($B65&amp;$C65&amp;$D65,'FY22 QoS'!BW:BW,0),1),"")</f>
        <v/>
      </c>
      <c r="AO65" s="186" t="str">
        <f ca="1">IFERROR(INDEX(INDIRECT("'FY22 QoS'!"&amp;AO$1&amp;":"&amp;AO$1),MATCH($B65&amp;$C65&amp;$D65,'FY22 QoS'!BX:BX,0),1),"")</f>
        <v/>
      </c>
      <c r="AP65" s="186" t="str">
        <f ca="1">IFERROR(INDEX(INDIRECT("'FY22 QoS'!"&amp;AP$1&amp;":"&amp;AP$1),MATCH($B65&amp;$C65&amp;$D65,'FY22 QoS'!BY:BY,0),1),"")</f>
        <v/>
      </c>
      <c r="AQ65" s="186" t="str">
        <f ca="1">IFERROR(INDEX(INDIRECT("'FY22 QoS'!"&amp;AQ$1&amp;":"&amp;AQ$1),MATCH($B65&amp;$C65&amp;$D65,'FY22 QoS'!BZ:BZ,0),1),"")</f>
        <v/>
      </c>
      <c r="AR65" s="186" t="str">
        <f ca="1">IFERROR(INDEX(INDIRECT("'FY22 QoS'!"&amp;AR$1&amp;":"&amp;AR$1),MATCH($B65&amp;$C65&amp;$D65,'FY22 QoS'!CA:CA,0),1),"")</f>
        <v/>
      </c>
      <c r="AS65" s="186" t="str">
        <f ca="1">IFERROR(INDEX(INDIRECT("'FY22 QoS'!"&amp;AS$1&amp;":"&amp;AS$1),MATCH($B65&amp;$C65&amp;$D65,'FY22 QoS'!CB:CB,0),1),"")</f>
        <v/>
      </c>
      <c r="AT65" s="186" t="str">
        <f ca="1">IFERROR(INDEX(INDIRECT("'FY22 QoS'!"&amp;AT$1&amp;":"&amp;AT$1),MATCH($B65&amp;$C65&amp;$D65,'FY22 QoS'!CC:CC,0),1),"")</f>
        <v/>
      </c>
    </row>
    <row r="66" spans="2:46" s="167" customFormat="1" hidden="1" outlineLevel="1" x14ac:dyDescent="0.25">
      <c r="B66" s="182"/>
      <c r="C66" s="182"/>
      <c r="D66" s="182"/>
      <c r="E66" s="182"/>
      <c r="F66" s="182"/>
      <c r="G66" s="182"/>
      <c r="H66" s="184"/>
      <c r="I66" s="184"/>
      <c r="J66" s="184"/>
      <c r="K66" s="184"/>
      <c r="L66" s="184"/>
      <c r="M66" s="184"/>
      <c r="N66" s="184"/>
      <c r="O66" s="184"/>
      <c r="P66" s="184"/>
      <c r="R66" s="183"/>
      <c r="S66" s="183"/>
      <c r="T66" s="183"/>
      <c r="U66" s="183"/>
      <c r="V66" s="183"/>
      <c r="W66" s="183"/>
      <c r="X66" s="183"/>
      <c r="Y66" s="183"/>
      <c r="Z66" s="183"/>
      <c r="AB66" s="183"/>
      <c r="AC66" s="183"/>
      <c r="AD66" s="183"/>
      <c r="AE66" s="183"/>
      <c r="AF66" s="183"/>
      <c r="AG66" s="183"/>
      <c r="AH66" s="183"/>
      <c r="AI66" s="183"/>
      <c r="AJ66" s="183"/>
      <c r="AL66" s="187"/>
      <c r="AM66" s="187"/>
      <c r="AN66" s="187"/>
      <c r="AO66" s="187"/>
      <c r="AP66" s="187"/>
      <c r="AQ66" s="187"/>
      <c r="AR66" s="187"/>
      <c r="AS66" s="187"/>
      <c r="AT66" s="187"/>
    </row>
    <row r="67" spans="2:46" s="167" customFormat="1" hidden="1" outlineLevel="1" x14ac:dyDescent="0.25">
      <c r="B67" s="167" t="s">
        <v>35</v>
      </c>
      <c r="C67" s="167">
        <v>1</v>
      </c>
      <c r="D67" s="167" t="str">
        <f>$B$3</f>
        <v>Commercial</v>
      </c>
      <c r="E67" s="167" t="str">
        <f>IFERROR(INDEX('FY22 QoS'!$BB:$BB,MATCH($B67&amp;$C67&amp;$D67,'FY22 QoS'!BR:BR,0),1),"")</f>
        <v/>
      </c>
      <c r="F67" s="167" t="str">
        <f>IFERROR(INDEX('FY22 QoS'!$BB:$BB,MATCH($B67&amp;$C67&amp;$D67,'FY22 QoS'!BS:BS,0),1),"")</f>
        <v>Elizabeth Evans</v>
      </c>
      <c r="G67" s="167" t="str">
        <f>IFERROR(INDEX('FY22 QoS'!$BB:$BB,MATCH($B67&amp;$C67&amp;$D67,'FY22 QoS'!BT:BT,0),1),"")</f>
        <v>Aaron Shiansky</v>
      </c>
      <c r="H67" s="181" t="str">
        <f>IFERROR(INDEX('FY22 QoS'!$BB:$BB,MATCH($B67&amp;$C67&amp;$D67,'FY22 QoS'!BU:BU,0),1),"")</f>
        <v/>
      </c>
      <c r="I67" s="181" t="str">
        <f>IFERROR(INDEX('FY22 QoS'!$BB:$BB,MATCH($B67&amp;$C67&amp;$D67,'FY22 QoS'!BV:BV,0),1),"")</f>
        <v/>
      </c>
      <c r="J67" s="181" t="str">
        <f>IFERROR(INDEX('FY22 QoS'!$BB:$BB,MATCH($B67&amp;$C67&amp;$D67,'FY22 QoS'!BW:BW,0),1),"")</f>
        <v/>
      </c>
      <c r="K67" s="181" t="str">
        <f>IFERROR(INDEX('FY22 QoS'!$BB:$BB,MATCH($B67&amp;$C67&amp;$D67,'FY22 QoS'!BX:BX,0),1),"")</f>
        <v/>
      </c>
      <c r="L67" s="181" t="str">
        <f>IFERROR(INDEX('FY22 QoS'!$BB:$BB,MATCH($B67&amp;$C67&amp;$D67,'FY22 QoS'!BY:BY,0),1),"")</f>
        <v/>
      </c>
      <c r="M67" s="181" t="str">
        <f>IFERROR(INDEX('FY22 QoS'!$BB:$BB,MATCH($B67&amp;$C67&amp;$D67,'FY22 QoS'!BZ:BZ,0),1),"")</f>
        <v/>
      </c>
      <c r="N67" s="181" t="str">
        <f>IFERROR(INDEX('FY22 QoS'!$BB:$BB,MATCH($B67&amp;$C67&amp;$D67,'FY22 QoS'!CA:CA,0),1),"")</f>
        <v/>
      </c>
      <c r="O67" s="181" t="str">
        <f>IFERROR(INDEX('FY22 QoS'!$BB:$BB,MATCH($B67&amp;$C67&amp;$D67,'FY22 QoS'!CB:CB,0),1),"")</f>
        <v/>
      </c>
      <c r="P67" s="181" t="str">
        <f>IFERROR(INDEX('FY22 QoS'!$BB:$BB,MATCH($B67&amp;$C67&amp;$D67,'FY22 QoS'!CC:CC,0),1),"")</f>
        <v/>
      </c>
      <c r="R67" s="178" t="str">
        <f ca="1">IFERROR(INDEX(INDIRECT("'FY22 QoS'!"&amp;R$1&amp;":"&amp;R$1),MATCH($B67&amp;$C67&amp;$D67,'FY22 QoS'!BU:BU,0),1),"")</f>
        <v/>
      </c>
      <c r="S67" s="178" t="str">
        <f ca="1">IFERROR(INDEX(INDIRECT("'FY22 QoS'!"&amp;S$1&amp;":"&amp;S$1),MATCH($B67&amp;$C67&amp;$D67,'FY22 QoS'!BV:BV,0),1),"")</f>
        <v/>
      </c>
      <c r="T67" s="178" t="str">
        <f ca="1">IFERROR(INDEX(INDIRECT("'FY22 QoS'!"&amp;T$1&amp;":"&amp;T$1),MATCH($B67&amp;$C67&amp;$D67,'FY22 QoS'!BW:BW,0),1),"")</f>
        <v/>
      </c>
      <c r="U67" s="178" t="str">
        <f ca="1">IFERROR(INDEX(INDIRECT("'FY22 QoS'!"&amp;U$1&amp;":"&amp;U$1),MATCH($B67&amp;$C67&amp;$D67,'FY22 QoS'!BX:BX,0),1),"")</f>
        <v/>
      </c>
      <c r="V67" s="178" t="str">
        <f ca="1">IFERROR(INDEX(INDIRECT("'FY22 QoS'!"&amp;V$1&amp;":"&amp;V$1),MATCH($B67&amp;$C67&amp;$D67,'FY22 QoS'!BY:BY,0),1),"")</f>
        <v/>
      </c>
      <c r="W67" s="178" t="str">
        <f ca="1">IFERROR(INDEX(INDIRECT("'FY22 QoS'!"&amp;W$1&amp;":"&amp;W$1),MATCH($B67&amp;$C67&amp;$D67,'FY22 QoS'!BZ:BZ,0),1),"")</f>
        <v/>
      </c>
      <c r="X67" s="178" t="str">
        <f ca="1">IFERROR(INDEX(INDIRECT("'FY22 QoS'!"&amp;X$1&amp;":"&amp;X$1),MATCH($B67&amp;$C67&amp;$D67,'FY22 QoS'!CA:CA,0),1),"")</f>
        <v/>
      </c>
      <c r="Y67" s="178" t="str">
        <f ca="1">IFERROR(INDEX(INDIRECT("'FY22 QoS'!"&amp;Y$1&amp;":"&amp;Y$1),MATCH($B67&amp;$C67&amp;$D67,'FY22 QoS'!CB:CB,0),1),"")</f>
        <v/>
      </c>
      <c r="Z67" s="178" t="str">
        <f ca="1">IFERROR(INDEX(INDIRECT("'FY22 QoS'!"&amp;Z$1&amp;":"&amp;Z$1),MATCH($B67&amp;$C67&amp;$D67,'FY22 QoS'!CC:CC,0),1),"")</f>
        <v/>
      </c>
      <c r="AB67" s="178" t="str">
        <f ca="1">IFERROR(INDEX(INDIRECT("'FY22 QoS'!"&amp;AB$1&amp;":"&amp;AB$1),MATCH($B67&amp;$C67&amp;$D67,'FY22 QoS'!BU:BU,0),1),"")</f>
        <v/>
      </c>
      <c r="AC67" s="178" t="str">
        <f ca="1">IFERROR(INDEX(INDIRECT("'FY22 QoS'!"&amp;AC$1&amp;":"&amp;AC$1),MATCH($B67&amp;$C67&amp;$D67,'FY22 QoS'!BV:BV,0),1),"")</f>
        <v/>
      </c>
      <c r="AD67" s="178" t="str">
        <f ca="1">IFERROR(INDEX(INDIRECT("'FY22 QoS'!"&amp;AD$1&amp;":"&amp;AD$1),MATCH($B67&amp;$C67&amp;$D67,'FY22 QoS'!BW:BW,0),1),"")</f>
        <v/>
      </c>
      <c r="AE67" s="178" t="str">
        <f ca="1">IFERROR(INDEX(INDIRECT("'FY22 QoS'!"&amp;AE$1&amp;":"&amp;AE$1),MATCH($B67&amp;$C67&amp;$D67,'FY22 QoS'!BX:BX,0),1),"")</f>
        <v/>
      </c>
      <c r="AF67" s="178" t="str">
        <f ca="1">IFERROR(INDEX(INDIRECT("'FY22 QoS'!"&amp;AF$1&amp;":"&amp;AF$1),MATCH($B67&amp;$C67&amp;$D67,'FY22 QoS'!BY:BY,0),1),"")</f>
        <v/>
      </c>
      <c r="AG67" s="178" t="str">
        <f ca="1">IFERROR(INDEX(INDIRECT("'FY22 QoS'!"&amp;AG$1&amp;":"&amp;AG$1),MATCH($B67&amp;$C67&amp;$D67,'FY22 QoS'!BZ:BZ,0),1),"")</f>
        <v/>
      </c>
      <c r="AH67" s="178" t="str">
        <f ca="1">IFERROR(INDEX(INDIRECT("'FY22 QoS'!"&amp;AH$1&amp;":"&amp;AH$1),MATCH($B67&amp;$C67&amp;$D67,'FY22 QoS'!CA:CA,0),1),"")</f>
        <v/>
      </c>
      <c r="AI67" s="178" t="str">
        <f ca="1">IFERROR(INDEX(INDIRECT("'FY22 QoS'!"&amp;AI$1&amp;":"&amp;AI$1),MATCH($B67&amp;$C67&amp;$D67,'FY22 QoS'!CB:CB,0),1),"")</f>
        <v/>
      </c>
      <c r="AJ67" s="178" t="str">
        <f ca="1">IFERROR(INDEX(INDIRECT("'FY22 QoS'!"&amp;AJ$1&amp;":"&amp;AJ$1),MATCH($B67&amp;$C67&amp;$D67,'FY22 QoS'!CC:CC,0),1),"")</f>
        <v/>
      </c>
      <c r="AL67" s="186" t="str">
        <f ca="1">IFERROR(INDEX(INDIRECT("'FY22 QoS'!"&amp;AL$1&amp;":"&amp;AL$1),MATCH($B67&amp;$C67&amp;$D67,'FY22 QoS'!BU:BU,0),1),"")</f>
        <v/>
      </c>
      <c r="AM67" s="186" t="str">
        <f ca="1">IFERROR(INDEX(INDIRECT("'FY22 QoS'!"&amp;AM$1&amp;":"&amp;AM$1),MATCH($B67&amp;$C67&amp;$D67,'FY22 QoS'!BV:BV,0),1),"")</f>
        <v/>
      </c>
      <c r="AN67" s="186" t="str">
        <f ca="1">IFERROR(INDEX(INDIRECT("'FY22 QoS'!"&amp;AN$1&amp;":"&amp;AN$1),MATCH($B67&amp;$C67&amp;$D67,'FY22 QoS'!BW:BW,0),1),"")</f>
        <v/>
      </c>
      <c r="AO67" s="186" t="str">
        <f ca="1">IFERROR(INDEX(INDIRECT("'FY22 QoS'!"&amp;AO$1&amp;":"&amp;AO$1),MATCH($B67&amp;$C67&amp;$D67,'FY22 QoS'!BX:BX,0),1),"")</f>
        <v/>
      </c>
      <c r="AP67" s="186" t="str">
        <f ca="1">IFERROR(INDEX(INDIRECT("'FY22 QoS'!"&amp;AP$1&amp;":"&amp;AP$1),MATCH($B67&amp;$C67&amp;$D67,'FY22 QoS'!BY:BY,0),1),"")</f>
        <v/>
      </c>
      <c r="AQ67" s="186" t="str">
        <f ca="1">IFERROR(INDEX(INDIRECT("'FY22 QoS'!"&amp;AQ$1&amp;":"&amp;AQ$1),MATCH($B67&amp;$C67&amp;$D67,'FY22 QoS'!BZ:BZ,0),1),"")</f>
        <v/>
      </c>
      <c r="AR67" s="186" t="str">
        <f ca="1">IFERROR(INDEX(INDIRECT("'FY22 QoS'!"&amp;AR$1&amp;":"&amp;AR$1),MATCH($B67&amp;$C67&amp;$D67,'FY22 QoS'!CA:CA,0),1),"")</f>
        <v/>
      </c>
      <c r="AS67" s="186" t="str">
        <f ca="1">IFERROR(INDEX(INDIRECT("'FY22 QoS'!"&amp;AS$1&amp;":"&amp;AS$1),MATCH($B67&amp;$C67&amp;$D67,'FY22 QoS'!CB:CB,0),1),"")</f>
        <v/>
      </c>
      <c r="AT67" s="186" t="str">
        <f ca="1">IFERROR(INDEX(INDIRECT("'FY22 QoS'!"&amp;AT$1&amp;":"&amp;AT$1),MATCH($B67&amp;$C67&amp;$D67,'FY22 QoS'!CC:CC,0),1),"")</f>
        <v/>
      </c>
    </row>
    <row r="68" spans="2:46" s="167" customFormat="1" hidden="1" outlineLevel="1" x14ac:dyDescent="0.25">
      <c r="B68" s="167" t="s">
        <v>35</v>
      </c>
      <c r="C68" s="167">
        <v>2</v>
      </c>
      <c r="D68" s="167" t="str">
        <f t="shared" ref="D68:D80" si="13">$B$3</f>
        <v>Commercial</v>
      </c>
      <c r="E68" s="167" t="str">
        <f>IFERROR(INDEX('FY22 QoS'!$BB:$BB,MATCH($B68&amp;$C68&amp;$D68,'FY22 QoS'!BR:BR,0),1),"")</f>
        <v/>
      </c>
      <c r="F68" s="167" t="str">
        <f>IFERROR(INDEX('FY22 QoS'!$BB:$BB,MATCH($B68&amp;$C68&amp;$D68,'FY22 QoS'!BS:BS,0),1),"")</f>
        <v/>
      </c>
      <c r="G68" s="167" t="str">
        <f>IFERROR(INDEX('FY22 QoS'!$BB:$BB,MATCH($B68&amp;$C68&amp;$D68,'FY22 QoS'!BT:BT,0),1),"")</f>
        <v>Cari Levine</v>
      </c>
      <c r="H68" s="181" t="str">
        <f>IFERROR(INDEX('FY22 QoS'!$BB:$BB,MATCH($B68&amp;$C68&amp;$D68,'FY22 QoS'!BU:BU,0),1),"")</f>
        <v/>
      </c>
      <c r="I68" s="181" t="str">
        <f>IFERROR(INDEX('FY22 QoS'!$BB:$BB,MATCH($B68&amp;$C68&amp;$D68,'FY22 QoS'!BV:BV,0),1),"")</f>
        <v/>
      </c>
      <c r="J68" s="181" t="str">
        <f>IFERROR(INDEX('FY22 QoS'!$BB:$BB,MATCH($B68&amp;$C68&amp;$D68,'FY22 QoS'!BW:BW,0),1),"")</f>
        <v/>
      </c>
      <c r="K68" s="181" t="str">
        <f>IFERROR(INDEX('FY22 QoS'!$BB:$BB,MATCH($B68&amp;$C68&amp;$D68,'FY22 QoS'!BX:BX,0),1),"")</f>
        <v/>
      </c>
      <c r="L68" s="181" t="str">
        <f>IFERROR(INDEX('FY22 QoS'!$BB:$BB,MATCH($B68&amp;$C68&amp;$D68,'FY22 QoS'!BY:BY,0),1),"")</f>
        <v/>
      </c>
      <c r="M68" s="181" t="str">
        <f>IFERROR(INDEX('FY22 QoS'!$BB:$BB,MATCH($B68&amp;$C68&amp;$D68,'FY22 QoS'!BZ:BZ,0),1),"")</f>
        <v/>
      </c>
      <c r="N68" s="181" t="str">
        <f>IFERROR(INDEX('FY22 QoS'!$BB:$BB,MATCH($B68&amp;$C68&amp;$D68,'FY22 QoS'!CA:CA,0),1),"")</f>
        <v/>
      </c>
      <c r="O68" s="181" t="str">
        <f>IFERROR(INDEX('FY22 QoS'!$BB:$BB,MATCH($B68&amp;$C68&amp;$D68,'FY22 QoS'!CB:CB,0),1),"")</f>
        <v/>
      </c>
      <c r="P68" s="181" t="str">
        <f>IFERROR(INDEX('FY22 QoS'!$BB:$BB,MATCH($B68&amp;$C68&amp;$D68,'FY22 QoS'!CC:CC,0),1),"")</f>
        <v/>
      </c>
      <c r="R68" s="178" t="str">
        <f ca="1">IFERROR(INDEX(INDIRECT("'FY22 QoS'!"&amp;R$1&amp;":"&amp;R$1),MATCH($B68&amp;$C68&amp;$D68,'FY22 QoS'!BU:BU,0),1),"")</f>
        <v/>
      </c>
      <c r="S68" s="178" t="str">
        <f ca="1">IFERROR(INDEX(INDIRECT("'FY22 QoS'!"&amp;S$1&amp;":"&amp;S$1),MATCH($B68&amp;$C68&amp;$D68,'FY22 QoS'!BV:BV,0),1),"")</f>
        <v/>
      </c>
      <c r="T68" s="178" t="str">
        <f ca="1">IFERROR(INDEX(INDIRECT("'FY22 QoS'!"&amp;T$1&amp;":"&amp;T$1),MATCH($B68&amp;$C68&amp;$D68,'FY22 QoS'!BW:BW,0),1),"")</f>
        <v/>
      </c>
      <c r="U68" s="178" t="str">
        <f ca="1">IFERROR(INDEX(INDIRECT("'FY22 QoS'!"&amp;U$1&amp;":"&amp;U$1),MATCH($B68&amp;$C68&amp;$D68,'FY22 QoS'!BX:BX,0),1),"")</f>
        <v/>
      </c>
      <c r="V68" s="178" t="str">
        <f ca="1">IFERROR(INDEX(INDIRECT("'FY22 QoS'!"&amp;V$1&amp;":"&amp;V$1),MATCH($B68&amp;$C68&amp;$D68,'FY22 QoS'!BY:BY,0),1),"")</f>
        <v/>
      </c>
      <c r="W68" s="178" t="str">
        <f ca="1">IFERROR(INDEX(INDIRECT("'FY22 QoS'!"&amp;W$1&amp;":"&amp;W$1),MATCH($B68&amp;$C68&amp;$D68,'FY22 QoS'!BZ:BZ,0),1),"")</f>
        <v/>
      </c>
      <c r="X68" s="178" t="str">
        <f ca="1">IFERROR(INDEX(INDIRECT("'FY22 QoS'!"&amp;X$1&amp;":"&amp;X$1),MATCH($B68&amp;$C68&amp;$D68,'FY22 QoS'!CA:CA,0),1),"")</f>
        <v/>
      </c>
      <c r="Y68" s="178" t="str">
        <f ca="1">IFERROR(INDEX(INDIRECT("'FY22 QoS'!"&amp;Y$1&amp;":"&amp;Y$1),MATCH($B68&amp;$C68&amp;$D68,'FY22 QoS'!CB:CB,0),1),"")</f>
        <v/>
      </c>
      <c r="Z68" s="178" t="str">
        <f ca="1">IFERROR(INDEX(INDIRECT("'FY22 QoS'!"&amp;Z$1&amp;":"&amp;Z$1),MATCH($B68&amp;$C68&amp;$D68,'FY22 QoS'!CC:CC,0),1),"")</f>
        <v/>
      </c>
      <c r="AB68" s="178" t="str">
        <f ca="1">IFERROR(INDEX(INDIRECT("'FY22 QoS'!"&amp;AB$1&amp;":"&amp;AB$1),MATCH($B68&amp;$C68&amp;$D68,'FY22 QoS'!BU:BU,0),1),"")</f>
        <v/>
      </c>
      <c r="AC68" s="178" t="str">
        <f ca="1">IFERROR(INDEX(INDIRECT("'FY22 QoS'!"&amp;AC$1&amp;":"&amp;AC$1),MATCH($B68&amp;$C68&amp;$D68,'FY22 QoS'!BV:BV,0),1),"")</f>
        <v/>
      </c>
      <c r="AD68" s="178" t="str">
        <f ca="1">IFERROR(INDEX(INDIRECT("'FY22 QoS'!"&amp;AD$1&amp;":"&amp;AD$1),MATCH($B68&amp;$C68&amp;$D68,'FY22 QoS'!BW:BW,0),1),"")</f>
        <v/>
      </c>
      <c r="AE68" s="178" t="str">
        <f ca="1">IFERROR(INDEX(INDIRECT("'FY22 QoS'!"&amp;AE$1&amp;":"&amp;AE$1),MATCH($B68&amp;$C68&amp;$D68,'FY22 QoS'!BX:BX,0),1),"")</f>
        <v/>
      </c>
      <c r="AF68" s="178" t="str">
        <f ca="1">IFERROR(INDEX(INDIRECT("'FY22 QoS'!"&amp;AF$1&amp;":"&amp;AF$1),MATCH($B68&amp;$C68&amp;$D68,'FY22 QoS'!BY:BY,0),1),"")</f>
        <v/>
      </c>
      <c r="AG68" s="178" t="str">
        <f ca="1">IFERROR(INDEX(INDIRECT("'FY22 QoS'!"&amp;AG$1&amp;":"&amp;AG$1),MATCH($B68&amp;$C68&amp;$D68,'FY22 QoS'!BZ:BZ,0),1),"")</f>
        <v/>
      </c>
      <c r="AH68" s="178" t="str">
        <f ca="1">IFERROR(INDEX(INDIRECT("'FY22 QoS'!"&amp;AH$1&amp;":"&amp;AH$1),MATCH($B68&amp;$C68&amp;$D68,'FY22 QoS'!CA:CA,0),1),"")</f>
        <v/>
      </c>
      <c r="AI68" s="178" t="str">
        <f ca="1">IFERROR(INDEX(INDIRECT("'FY22 QoS'!"&amp;AI$1&amp;":"&amp;AI$1),MATCH($B68&amp;$C68&amp;$D68,'FY22 QoS'!CB:CB,0),1),"")</f>
        <v/>
      </c>
      <c r="AJ68" s="178" t="str">
        <f ca="1">IFERROR(INDEX(INDIRECT("'FY22 QoS'!"&amp;AJ$1&amp;":"&amp;AJ$1),MATCH($B68&amp;$C68&amp;$D68,'FY22 QoS'!CC:CC,0),1),"")</f>
        <v/>
      </c>
      <c r="AL68" s="186" t="str">
        <f ca="1">IFERROR(INDEX(INDIRECT("'FY22 QoS'!"&amp;AL$1&amp;":"&amp;AL$1),MATCH($B68&amp;$C68&amp;$D68,'FY22 QoS'!BU:BU,0),1),"")</f>
        <v/>
      </c>
      <c r="AM68" s="186" t="str">
        <f ca="1">IFERROR(INDEX(INDIRECT("'FY22 QoS'!"&amp;AM$1&amp;":"&amp;AM$1),MATCH($B68&amp;$C68&amp;$D68,'FY22 QoS'!BV:BV,0),1),"")</f>
        <v/>
      </c>
      <c r="AN68" s="186" t="str">
        <f ca="1">IFERROR(INDEX(INDIRECT("'FY22 QoS'!"&amp;AN$1&amp;":"&amp;AN$1),MATCH($B68&amp;$C68&amp;$D68,'FY22 QoS'!BW:BW,0),1),"")</f>
        <v/>
      </c>
      <c r="AO68" s="186" t="str">
        <f ca="1">IFERROR(INDEX(INDIRECT("'FY22 QoS'!"&amp;AO$1&amp;":"&amp;AO$1),MATCH($B68&amp;$C68&amp;$D68,'FY22 QoS'!BX:BX,0),1),"")</f>
        <v/>
      </c>
      <c r="AP68" s="186" t="str">
        <f ca="1">IFERROR(INDEX(INDIRECT("'FY22 QoS'!"&amp;AP$1&amp;":"&amp;AP$1),MATCH($B68&amp;$C68&amp;$D68,'FY22 QoS'!BY:BY,0),1),"")</f>
        <v/>
      </c>
      <c r="AQ68" s="186" t="str">
        <f ca="1">IFERROR(INDEX(INDIRECT("'FY22 QoS'!"&amp;AQ$1&amp;":"&amp;AQ$1),MATCH($B68&amp;$C68&amp;$D68,'FY22 QoS'!BZ:BZ,0),1),"")</f>
        <v/>
      </c>
      <c r="AR68" s="186" t="str">
        <f ca="1">IFERROR(INDEX(INDIRECT("'FY22 QoS'!"&amp;AR$1&amp;":"&amp;AR$1),MATCH($B68&amp;$C68&amp;$D68,'FY22 QoS'!CA:CA,0),1),"")</f>
        <v/>
      </c>
      <c r="AS68" s="186" t="str">
        <f ca="1">IFERROR(INDEX(INDIRECT("'FY22 QoS'!"&amp;AS$1&amp;":"&amp;AS$1),MATCH($B68&amp;$C68&amp;$D68,'FY22 QoS'!CB:CB,0),1),"")</f>
        <v/>
      </c>
      <c r="AT68" s="186" t="str">
        <f ca="1">IFERROR(INDEX(INDIRECT("'FY22 QoS'!"&amp;AT$1&amp;":"&amp;AT$1),MATCH($B68&amp;$C68&amp;$D68,'FY22 QoS'!CC:CC,0),1),"")</f>
        <v/>
      </c>
    </row>
    <row r="69" spans="2:46" s="167" customFormat="1" hidden="1" outlineLevel="1" x14ac:dyDescent="0.25">
      <c r="B69" s="167" t="s">
        <v>35</v>
      </c>
      <c r="C69" s="167">
        <v>3</v>
      </c>
      <c r="D69" s="167" t="str">
        <f t="shared" si="13"/>
        <v>Commercial</v>
      </c>
      <c r="E69" s="167" t="str">
        <f>IFERROR(INDEX('FY22 QoS'!$BB:$BB,MATCH($B69&amp;$C69&amp;$D69,'FY22 QoS'!BR:BR,0),1),"")</f>
        <v/>
      </c>
      <c r="F69" s="167" t="str">
        <f>IFERROR(INDEX('FY22 QoS'!$BB:$BB,MATCH($B69&amp;$C69&amp;$D69,'FY22 QoS'!BS:BS,0),1),"")</f>
        <v/>
      </c>
      <c r="G69" s="167" t="str">
        <f>IFERROR(INDEX('FY22 QoS'!$BB:$BB,MATCH($B69&amp;$C69&amp;$D69,'FY22 QoS'!BT:BT,0),1),"")</f>
        <v>Jeff Schafer</v>
      </c>
      <c r="H69" s="181" t="str">
        <f>IFERROR(INDEX('FY22 QoS'!$BB:$BB,MATCH($B69&amp;$C69&amp;$D69,'FY22 QoS'!BU:BU,0),1),"")</f>
        <v/>
      </c>
      <c r="I69" s="181" t="str">
        <f>IFERROR(INDEX('FY22 QoS'!$BB:$BB,MATCH($B69&amp;$C69&amp;$D69,'FY22 QoS'!BV:BV,0),1),"")</f>
        <v/>
      </c>
      <c r="J69" s="181" t="str">
        <f>IFERROR(INDEX('FY22 QoS'!$BB:$BB,MATCH($B69&amp;$C69&amp;$D69,'FY22 QoS'!BW:BW,0),1),"")</f>
        <v/>
      </c>
      <c r="K69" s="181" t="str">
        <f>IFERROR(INDEX('FY22 QoS'!$BB:$BB,MATCH($B69&amp;$C69&amp;$D69,'FY22 QoS'!BX:BX,0),1),"")</f>
        <v/>
      </c>
      <c r="L69" s="181" t="str">
        <f>IFERROR(INDEX('FY22 QoS'!$BB:$BB,MATCH($B69&amp;$C69&amp;$D69,'FY22 QoS'!BY:BY,0),1),"")</f>
        <v/>
      </c>
      <c r="M69" s="181" t="str">
        <f>IFERROR(INDEX('FY22 QoS'!$BB:$BB,MATCH($B69&amp;$C69&amp;$D69,'FY22 QoS'!BZ:BZ,0),1),"")</f>
        <v/>
      </c>
      <c r="N69" s="181" t="str">
        <f>IFERROR(INDEX('FY22 QoS'!$BB:$BB,MATCH($B69&amp;$C69&amp;$D69,'FY22 QoS'!CA:CA,0),1),"")</f>
        <v/>
      </c>
      <c r="O69" s="181" t="str">
        <f>IFERROR(INDEX('FY22 QoS'!$BB:$BB,MATCH($B69&amp;$C69&amp;$D69,'FY22 QoS'!CB:CB,0),1),"")</f>
        <v/>
      </c>
      <c r="P69" s="181" t="str">
        <f>IFERROR(INDEX('FY22 QoS'!$BB:$BB,MATCH($B69&amp;$C69&amp;$D69,'FY22 QoS'!CC:CC,0),1),"")</f>
        <v/>
      </c>
      <c r="R69" s="178" t="str">
        <f ca="1">IFERROR(INDEX(INDIRECT("'FY22 QoS'!"&amp;R$1&amp;":"&amp;R$1),MATCH($B69&amp;$C69&amp;$D69,'FY22 QoS'!BU:BU,0),1),"")</f>
        <v/>
      </c>
      <c r="S69" s="178" t="str">
        <f ca="1">IFERROR(INDEX(INDIRECT("'FY22 QoS'!"&amp;S$1&amp;":"&amp;S$1),MATCH($B69&amp;$C69&amp;$D69,'FY22 QoS'!BV:BV,0),1),"")</f>
        <v/>
      </c>
      <c r="T69" s="178" t="str">
        <f ca="1">IFERROR(INDEX(INDIRECT("'FY22 QoS'!"&amp;T$1&amp;":"&amp;T$1),MATCH($B69&amp;$C69&amp;$D69,'FY22 QoS'!BW:BW,0),1),"")</f>
        <v/>
      </c>
      <c r="U69" s="178" t="str">
        <f ca="1">IFERROR(INDEX(INDIRECT("'FY22 QoS'!"&amp;U$1&amp;":"&amp;U$1),MATCH($B69&amp;$C69&amp;$D69,'FY22 QoS'!BX:BX,0),1),"")</f>
        <v/>
      </c>
      <c r="V69" s="178" t="str">
        <f ca="1">IFERROR(INDEX(INDIRECT("'FY22 QoS'!"&amp;V$1&amp;":"&amp;V$1),MATCH($B69&amp;$C69&amp;$D69,'FY22 QoS'!BY:BY,0),1),"")</f>
        <v/>
      </c>
      <c r="W69" s="178" t="str">
        <f ca="1">IFERROR(INDEX(INDIRECT("'FY22 QoS'!"&amp;W$1&amp;":"&amp;W$1),MATCH($B69&amp;$C69&amp;$D69,'FY22 QoS'!BZ:BZ,0),1),"")</f>
        <v/>
      </c>
      <c r="X69" s="178" t="str">
        <f ca="1">IFERROR(INDEX(INDIRECT("'FY22 QoS'!"&amp;X$1&amp;":"&amp;X$1),MATCH($B69&amp;$C69&amp;$D69,'FY22 QoS'!CA:CA,0),1),"")</f>
        <v/>
      </c>
      <c r="Y69" s="178" t="str">
        <f ca="1">IFERROR(INDEX(INDIRECT("'FY22 QoS'!"&amp;Y$1&amp;":"&amp;Y$1),MATCH($B69&amp;$C69&amp;$D69,'FY22 QoS'!CB:CB,0),1),"")</f>
        <v/>
      </c>
      <c r="Z69" s="178" t="str">
        <f ca="1">IFERROR(INDEX(INDIRECT("'FY22 QoS'!"&amp;Z$1&amp;":"&amp;Z$1),MATCH($B69&amp;$C69&amp;$D69,'FY22 QoS'!CC:CC,0),1),"")</f>
        <v/>
      </c>
      <c r="AB69" s="178" t="str">
        <f ca="1">IFERROR(INDEX(INDIRECT("'FY22 QoS'!"&amp;AB$1&amp;":"&amp;AB$1),MATCH($B69&amp;$C69&amp;$D69,'FY22 QoS'!BU:BU,0),1),"")</f>
        <v/>
      </c>
      <c r="AC69" s="178" t="str">
        <f ca="1">IFERROR(INDEX(INDIRECT("'FY22 QoS'!"&amp;AC$1&amp;":"&amp;AC$1),MATCH($B69&amp;$C69&amp;$D69,'FY22 QoS'!BV:BV,0),1),"")</f>
        <v/>
      </c>
      <c r="AD69" s="178" t="str">
        <f ca="1">IFERROR(INDEX(INDIRECT("'FY22 QoS'!"&amp;AD$1&amp;":"&amp;AD$1),MATCH($B69&amp;$C69&amp;$D69,'FY22 QoS'!BW:BW,0),1),"")</f>
        <v/>
      </c>
      <c r="AE69" s="178" t="str">
        <f ca="1">IFERROR(INDEX(INDIRECT("'FY22 QoS'!"&amp;AE$1&amp;":"&amp;AE$1),MATCH($B69&amp;$C69&amp;$D69,'FY22 QoS'!BX:BX,0),1),"")</f>
        <v/>
      </c>
      <c r="AF69" s="178" t="str">
        <f ca="1">IFERROR(INDEX(INDIRECT("'FY22 QoS'!"&amp;AF$1&amp;":"&amp;AF$1),MATCH($B69&amp;$C69&amp;$D69,'FY22 QoS'!BY:BY,0),1),"")</f>
        <v/>
      </c>
      <c r="AG69" s="178" t="str">
        <f ca="1">IFERROR(INDEX(INDIRECT("'FY22 QoS'!"&amp;AG$1&amp;":"&amp;AG$1),MATCH($B69&amp;$C69&amp;$D69,'FY22 QoS'!BZ:BZ,0),1),"")</f>
        <v/>
      </c>
      <c r="AH69" s="178" t="str">
        <f ca="1">IFERROR(INDEX(INDIRECT("'FY22 QoS'!"&amp;AH$1&amp;":"&amp;AH$1),MATCH($B69&amp;$C69&amp;$D69,'FY22 QoS'!CA:CA,0),1),"")</f>
        <v/>
      </c>
      <c r="AI69" s="178" t="str">
        <f ca="1">IFERROR(INDEX(INDIRECT("'FY22 QoS'!"&amp;AI$1&amp;":"&amp;AI$1),MATCH($B69&amp;$C69&amp;$D69,'FY22 QoS'!CB:CB,0),1),"")</f>
        <v/>
      </c>
      <c r="AJ69" s="178" t="str">
        <f ca="1">IFERROR(INDEX(INDIRECT("'FY22 QoS'!"&amp;AJ$1&amp;":"&amp;AJ$1),MATCH($B69&amp;$C69&amp;$D69,'FY22 QoS'!CC:CC,0),1),"")</f>
        <v/>
      </c>
      <c r="AL69" s="186" t="str">
        <f ca="1">IFERROR(INDEX(INDIRECT("'FY22 QoS'!"&amp;AL$1&amp;":"&amp;AL$1),MATCH($B69&amp;$C69&amp;$D69,'FY22 QoS'!BU:BU,0),1),"")</f>
        <v/>
      </c>
      <c r="AM69" s="186" t="str">
        <f ca="1">IFERROR(INDEX(INDIRECT("'FY22 QoS'!"&amp;AM$1&amp;":"&amp;AM$1),MATCH($B69&amp;$C69&amp;$D69,'FY22 QoS'!BV:BV,0),1),"")</f>
        <v/>
      </c>
      <c r="AN69" s="186" t="str">
        <f ca="1">IFERROR(INDEX(INDIRECT("'FY22 QoS'!"&amp;AN$1&amp;":"&amp;AN$1),MATCH($B69&amp;$C69&amp;$D69,'FY22 QoS'!BW:BW,0),1),"")</f>
        <v/>
      </c>
      <c r="AO69" s="186" t="str">
        <f ca="1">IFERROR(INDEX(INDIRECT("'FY22 QoS'!"&amp;AO$1&amp;":"&amp;AO$1),MATCH($B69&amp;$C69&amp;$D69,'FY22 QoS'!BX:BX,0),1),"")</f>
        <v/>
      </c>
      <c r="AP69" s="186" t="str">
        <f ca="1">IFERROR(INDEX(INDIRECT("'FY22 QoS'!"&amp;AP$1&amp;":"&amp;AP$1),MATCH($B69&amp;$C69&amp;$D69,'FY22 QoS'!BY:BY,0),1),"")</f>
        <v/>
      </c>
      <c r="AQ69" s="186" t="str">
        <f ca="1">IFERROR(INDEX(INDIRECT("'FY22 QoS'!"&amp;AQ$1&amp;":"&amp;AQ$1),MATCH($B69&amp;$C69&amp;$D69,'FY22 QoS'!BZ:BZ,0),1),"")</f>
        <v/>
      </c>
      <c r="AR69" s="186" t="str">
        <f ca="1">IFERROR(INDEX(INDIRECT("'FY22 QoS'!"&amp;AR$1&amp;":"&amp;AR$1),MATCH($B69&amp;$C69&amp;$D69,'FY22 QoS'!CA:CA,0),1),"")</f>
        <v/>
      </c>
      <c r="AS69" s="186" t="str">
        <f ca="1">IFERROR(INDEX(INDIRECT("'FY22 QoS'!"&amp;AS$1&amp;":"&amp;AS$1),MATCH($B69&amp;$C69&amp;$D69,'FY22 QoS'!CB:CB,0),1),"")</f>
        <v/>
      </c>
      <c r="AT69" s="186" t="str">
        <f ca="1">IFERROR(INDEX(INDIRECT("'FY22 QoS'!"&amp;AT$1&amp;":"&amp;AT$1),MATCH($B69&amp;$C69&amp;$D69,'FY22 QoS'!CC:CC,0),1),"")</f>
        <v/>
      </c>
    </row>
    <row r="70" spans="2:46" s="167" customFormat="1" hidden="1" outlineLevel="1" x14ac:dyDescent="0.25">
      <c r="B70" s="167" t="s">
        <v>35</v>
      </c>
      <c r="C70" s="167">
        <v>4</v>
      </c>
      <c r="D70" s="167" t="str">
        <f t="shared" si="13"/>
        <v>Commercial</v>
      </c>
      <c r="E70" s="167" t="str">
        <f>IFERROR(INDEX('FY22 QoS'!$BB:$BB,MATCH($B70&amp;$C70&amp;$D70,'FY22 QoS'!BR:BR,0),1),"")</f>
        <v/>
      </c>
      <c r="F70" s="167" t="str">
        <f>IFERROR(INDEX('FY22 QoS'!$BB:$BB,MATCH($B70&amp;$C70&amp;$D70,'FY22 QoS'!BS:BS,0),1),"")</f>
        <v/>
      </c>
      <c r="G70" s="167" t="str">
        <f>IFERROR(INDEX('FY22 QoS'!$BB:$BB,MATCH($B70&amp;$C70&amp;$D70,'FY22 QoS'!BT:BT,0),1),"")</f>
        <v>Elizabeth Evans</v>
      </c>
      <c r="H70" s="181" t="str">
        <f>IFERROR(INDEX('FY22 QoS'!$BB:$BB,MATCH($B70&amp;$C70&amp;$D70,'FY22 QoS'!BU:BU,0),1),"")</f>
        <v/>
      </c>
      <c r="I70" s="181" t="str">
        <f>IFERROR(INDEX('FY22 QoS'!$BB:$BB,MATCH($B70&amp;$C70&amp;$D70,'FY22 QoS'!BV:BV,0),1),"")</f>
        <v/>
      </c>
      <c r="J70" s="181" t="str">
        <f>IFERROR(INDEX('FY22 QoS'!$BB:$BB,MATCH($B70&amp;$C70&amp;$D70,'FY22 QoS'!BW:BW,0),1),"")</f>
        <v/>
      </c>
      <c r="K70" s="181" t="str">
        <f>IFERROR(INDEX('FY22 QoS'!$BB:$BB,MATCH($B70&amp;$C70&amp;$D70,'FY22 QoS'!BX:BX,0),1),"")</f>
        <v/>
      </c>
      <c r="L70" s="181" t="str">
        <f>IFERROR(INDEX('FY22 QoS'!$BB:$BB,MATCH($B70&amp;$C70&amp;$D70,'FY22 QoS'!BY:BY,0),1),"")</f>
        <v/>
      </c>
      <c r="M70" s="181" t="str">
        <f>IFERROR(INDEX('FY22 QoS'!$BB:$BB,MATCH($B70&amp;$C70&amp;$D70,'FY22 QoS'!BZ:BZ,0),1),"")</f>
        <v/>
      </c>
      <c r="N70" s="181" t="str">
        <f>IFERROR(INDEX('FY22 QoS'!$BB:$BB,MATCH($B70&amp;$C70&amp;$D70,'FY22 QoS'!CA:CA,0),1),"")</f>
        <v/>
      </c>
      <c r="O70" s="181" t="str">
        <f>IFERROR(INDEX('FY22 QoS'!$BB:$BB,MATCH($B70&amp;$C70&amp;$D70,'FY22 QoS'!CB:CB,0),1),"")</f>
        <v/>
      </c>
      <c r="P70" s="181" t="str">
        <f>IFERROR(INDEX('FY22 QoS'!$BB:$BB,MATCH($B70&amp;$C70&amp;$D70,'FY22 QoS'!CC:CC,0),1),"")</f>
        <v/>
      </c>
      <c r="R70" s="178" t="str">
        <f ca="1">IFERROR(INDEX(INDIRECT("'FY22 QoS'!"&amp;R$1&amp;":"&amp;R$1),MATCH($B70&amp;$C70&amp;$D70,'FY22 QoS'!BU:BU,0),1),"")</f>
        <v/>
      </c>
      <c r="S70" s="178" t="str">
        <f ca="1">IFERROR(INDEX(INDIRECT("'FY22 QoS'!"&amp;S$1&amp;":"&amp;S$1),MATCH($B70&amp;$C70&amp;$D70,'FY22 QoS'!BV:BV,0),1),"")</f>
        <v/>
      </c>
      <c r="T70" s="178" t="str">
        <f ca="1">IFERROR(INDEX(INDIRECT("'FY22 QoS'!"&amp;T$1&amp;":"&amp;T$1),MATCH($B70&amp;$C70&amp;$D70,'FY22 QoS'!BW:BW,0),1),"")</f>
        <v/>
      </c>
      <c r="U70" s="178" t="str">
        <f ca="1">IFERROR(INDEX(INDIRECT("'FY22 QoS'!"&amp;U$1&amp;":"&amp;U$1),MATCH($B70&amp;$C70&amp;$D70,'FY22 QoS'!BX:BX,0),1),"")</f>
        <v/>
      </c>
      <c r="V70" s="178" t="str">
        <f ca="1">IFERROR(INDEX(INDIRECT("'FY22 QoS'!"&amp;V$1&amp;":"&amp;V$1),MATCH($B70&amp;$C70&amp;$D70,'FY22 QoS'!BY:BY,0),1),"")</f>
        <v/>
      </c>
      <c r="W70" s="178" t="str">
        <f ca="1">IFERROR(INDEX(INDIRECT("'FY22 QoS'!"&amp;W$1&amp;":"&amp;W$1),MATCH($B70&amp;$C70&amp;$D70,'FY22 QoS'!BZ:BZ,0),1),"")</f>
        <v/>
      </c>
      <c r="X70" s="178" t="str">
        <f ca="1">IFERROR(INDEX(INDIRECT("'FY22 QoS'!"&amp;X$1&amp;":"&amp;X$1),MATCH($B70&amp;$C70&amp;$D70,'FY22 QoS'!CA:CA,0),1),"")</f>
        <v/>
      </c>
      <c r="Y70" s="178" t="str">
        <f ca="1">IFERROR(INDEX(INDIRECT("'FY22 QoS'!"&amp;Y$1&amp;":"&amp;Y$1),MATCH($B70&amp;$C70&amp;$D70,'FY22 QoS'!CB:CB,0),1),"")</f>
        <v/>
      </c>
      <c r="Z70" s="178" t="str">
        <f ca="1">IFERROR(INDEX(INDIRECT("'FY22 QoS'!"&amp;Z$1&amp;":"&amp;Z$1),MATCH($B70&amp;$C70&amp;$D70,'FY22 QoS'!CC:CC,0),1),"")</f>
        <v/>
      </c>
      <c r="AB70" s="178" t="str">
        <f ca="1">IFERROR(INDEX(INDIRECT("'FY22 QoS'!"&amp;AB$1&amp;":"&amp;AB$1),MATCH($B70&amp;$C70&amp;$D70,'FY22 QoS'!BU:BU,0),1),"")</f>
        <v/>
      </c>
      <c r="AC70" s="178" t="str">
        <f ca="1">IFERROR(INDEX(INDIRECT("'FY22 QoS'!"&amp;AC$1&amp;":"&amp;AC$1),MATCH($B70&amp;$C70&amp;$D70,'FY22 QoS'!BV:BV,0),1),"")</f>
        <v/>
      </c>
      <c r="AD70" s="178" t="str">
        <f ca="1">IFERROR(INDEX(INDIRECT("'FY22 QoS'!"&amp;AD$1&amp;":"&amp;AD$1),MATCH($B70&amp;$C70&amp;$D70,'FY22 QoS'!BW:BW,0),1),"")</f>
        <v/>
      </c>
      <c r="AE70" s="178" t="str">
        <f ca="1">IFERROR(INDEX(INDIRECT("'FY22 QoS'!"&amp;AE$1&amp;":"&amp;AE$1),MATCH($B70&amp;$C70&amp;$D70,'FY22 QoS'!BX:BX,0),1),"")</f>
        <v/>
      </c>
      <c r="AF70" s="178" t="str">
        <f ca="1">IFERROR(INDEX(INDIRECT("'FY22 QoS'!"&amp;AF$1&amp;":"&amp;AF$1),MATCH($B70&amp;$C70&amp;$D70,'FY22 QoS'!BY:BY,0),1),"")</f>
        <v/>
      </c>
      <c r="AG70" s="178" t="str">
        <f ca="1">IFERROR(INDEX(INDIRECT("'FY22 QoS'!"&amp;AG$1&amp;":"&amp;AG$1),MATCH($B70&amp;$C70&amp;$D70,'FY22 QoS'!BZ:BZ,0),1),"")</f>
        <v/>
      </c>
      <c r="AH70" s="178" t="str">
        <f ca="1">IFERROR(INDEX(INDIRECT("'FY22 QoS'!"&amp;AH$1&amp;":"&amp;AH$1),MATCH($B70&amp;$C70&amp;$D70,'FY22 QoS'!CA:CA,0),1),"")</f>
        <v/>
      </c>
      <c r="AI70" s="178" t="str">
        <f ca="1">IFERROR(INDEX(INDIRECT("'FY22 QoS'!"&amp;AI$1&amp;":"&amp;AI$1),MATCH($B70&amp;$C70&amp;$D70,'FY22 QoS'!CB:CB,0),1),"")</f>
        <v/>
      </c>
      <c r="AJ70" s="178" t="str">
        <f ca="1">IFERROR(INDEX(INDIRECT("'FY22 QoS'!"&amp;AJ$1&amp;":"&amp;AJ$1),MATCH($B70&amp;$C70&amp;$D70,'FY22 QoS'!CC:CC,0),1),"")</f>
        <v/>
      </c>
      <c r="AL70" s="186" t="str">
        <f ca="1">IFERROR(INDEX(INDIRECT("'FY22 QoS'!"&amp;AL$1&amp;":"&amp;AL$1),MATCH($B70&amp;$C70&amp;$D70,'FY22 QoS'!BU:BU,0),1),"")</f>
        <v/>
      </c>
      <c r="AM70" s="186" t="str">
        <f ca="1">IFERROR(INDEX(INDIRECT("'FY22 QoS'!"&amp;AM$1&amp;":"&amp;AM$1),MATCH($B70&amp;$C70&amp;$D70,'FY22 QoS'!BV:BV,0),1),"")</f>
        <v/>
      </c>
      <c r="AN70" s="186" t="str">
        <f ca="1">IFERROR(INDEX(INDIRECT("'FY22 QoS'!"&amp;AN$1&amp;":"&amp;AN$1),MATCH($B70&amp;$C70&amp;$D70,'FY22 QoS'!BW:BW,0),1),"")</f>
        <v/>
      </c>
      <c r="AO70" s="186" t="str">
        <f ca="1">IFERROR(INDEX(INDIRECT("'FY22 QoS'!"&amp;AO$1&amp;":"&amp;AO$1),MATCH($B70&amp;$C70&amp;$D70,'FY22 QoS'!BX:BX,0),1),"")</f>
        <v/>
      </c>
      <c r="AP70" s="186" t="str">
        <f ca="1">IFERROR(INDEX(INDIRECT("'FY22 QoS'!"&amp;AP$1&amp;":"&amp;AP$1),MATCH($B70&amp;$C70&amp;$D70,'FY22 QoS'!BY:BY,0),1),"")</f>
        <v/>
      </c>
      <c r="AQ70" s="186" t="str">
        <f ca="1">IFERROR(INDEX(INDIRECT("'FY22 QoS'!"&amp;AQ$1&amp;":"&amp;AQ$1),MATCH($B70&amp;$C70&amp;$D70,'FY22 QoS'!BZ:BZ,0),1),"")</f>
        <v/>
      </c>
      <c r="AR70" s="186" t="str">
        <f ca="1">IFERROR(INDEX(INDIRECT("'FY22 QoS'!"&amp;AR$1&amp;":"&amp;AR$1),MATCH($B70&amp;$C70&amp;$D70,'FY22 QoS'!CA:CA,0),1),"")</f>
        <v/>
      </c>
      <c r="AS70" s="186" t="str">
        <f ca="1">IFERROR(INDEX(INDIRECT("'FY22 QoS'!"&amp;AS$1&amp;":"&amp;AS$1),MATCH($B70&amp;$C70&amp;$D70,'FY22 QoS'!CB:CB,0),1),"")</f>
        <v/>
      </c>
      <c r="AT70" s="186" t="str">
        <f ca="1">IFERROR(INDEX(INDIRECT("'FY22 QoS'!"&amp;AT$1&amp;":"&amp;AT$1),MATCH($B70&amp;$C70&amp;$D70,'FY22 QoS'!CC:CC,0),1),"")</f>
        <v/>
      </c>
    </row>
    <row r="71" spans="2:46" s="167" customFormat="1" hidden="1" outlineLevel="1" x14ac:dyDescent="0.25">
      <c r="B71" s="167" t="s">
        <v>35</v>
      </c>
      <c r="C71" s="167">
        <v>5</v>
      </c>
      <c r="D71" s="167" t="str">
        <f t="shared" si="13"/>
        <v>Commercial</v>
      </c>
      <c r="E71" s="167" t="str">
        <f>IFERROR(INDEX('FY22 QoS'!$BB:$BB,MATCH($B71&amp;$C71&amp;$D71,'FY22 QoS'!BR:BR,0),1),"")</f>
        <v/>
      </c>
      <c r="F71" s="167" t="str">
        <f>IFERROR(INDEX('FY22 QoS'!$BB:$BB,MATCH($B71&amp;$C71&amp;$D71,'FY22 QoS'!BS:BS,0),1),"")</f>
        <v/>
      </c>
      <c r="G71" s="167" t="str">
        <f>IFERROR(INDEX('FY22 QoS'!$BB:$BB,MATCH($B71&amp;$C71&amp;$D71,'FY22 QoS'!BT:BT,0),1),"")</f>
        <v/>
      </c>
      <c r="H71" s="181" t="str">
        <f>IFERROR(INDEX('FY22 QoS'!$BB:$BB,MATCH($B71&amp;$C71&amp;$D71,'FY22 QoS'!BU:BU,0),1),"")</f>
        <v/>
      </c>
      <c r="I71" s="181" t="str">
        <f>IFERROR(INDEX('FY22 QoS'!$BB:$BB,MATCH($B71&amp;$C71&amp;$D71,'FY22 QoS'!BV:BV,0),1),"")</f>
        <v/>
      </c>
      <c r="J71" s="181" t="str">
        <f>IFERROR(INDEX('FY22 QoS'!$BB:$BB,MATCH($B71&amp;$C71&amp;$D71,'FY22 QoS'!BW:BW,0),1),"")</f>
        <v/>
      </c>
      <c r="K71" s="181" t="str">
        <f>IFERROR(INDEX('FY22 QoS'!$BB:$BB,MATCH($B71&amp;$C71&amp;$D71,'FY22 QoS'!BX:BX,0),1),"")</f>
        <v/>
      </c>
      <c r="L71" s="181" t="str">
        <f>IFERROR(INDEX('FY22 QoS'!$BB:$BB,MATCH($B71&amp;$C71&amp;$D71,'FY22 QoS'!BY:BY,0),1),"")</f>
        <v/>
      </c>
      <c r="M71" s="181" t="str">
        <f>IFERROR(INDEX('FY22 QoS'!$BB:$BB,MATCH($B71&amp;$C71&amp;$D71,'FY22 QoS'!BZ:BZ,0),1),"")</f>
        <v/>
      </c>
      <c r="N71" s="181" t="str">
        <f>IFERROR(INDEX('FY22 QoS'!$BB:$BB,MATCH($B71&amp;$C71&amp;$D71,'FY22 QoS'!CA:CA,0),1),"")</f>
        <v/>
      </c>
      <c r="O71" s="181" t="str">
        <f>IFERROR(INDEX('FY22 QoS'!$BB:$BB,MATCH($B71&amp;$C71&amp;$D71,'FY22 QoS'!CB:CB,0),1),"")</f>
        <v/>
      </c>
      <c r="P71" s="181" t="str">
        <f>IFERROR(INDEX('FY22 QoS'!$BB:$BB,MATCH($B71&amp;$C71&amp;$D71,'FY22 QoS'!CC:CC,0),1),"")</f>
        <v/>
      </c>
      <c r="R71" s="178" t="str">
        <f ca="1">IFERROR(INDEX(INDIRECT("'FY22 QoS'!"&amp;R$1&amp;":"&amp;R$1),MATCH($B71&amp;$C71&amp;$D71,'FY22 QoS'!BU:BU,0),1),"")</f>
        <v/>
      </c>
      <c r="S71" s="178" t="str">
        <f ca="1">IFERROR(INDEX(INDIRECT("'FY22 QoS'!"&amp;S$1&amp;":"&amp;S$1),MATCH($B71&amp;$C71&amp;$D71,'FY22 QoS'!BV:BV,0),1),"")</f>
        <v/>
      </c>
      <c r="T71" s="178" t="str">
        <f ca="1">IFERROR(INDEX(INDIRECT("'FY22 QoS'!"&amp;T$1&amp;":"&amp;T$1),MATCH($B71&amp;$C71&amp;$D71,'FY22 QoS'!BW:BW,0),1),"")</f>
        <v/>
      </c>
      <c r="U71" s="178" t="str">
        <f ca="1">IFERROR(INDEX(INDIRECT("'FY22 QoS'!"&amp;U$1&amp;":"&amp;U$1),MATCH($B71&amp;$C71&amp;$D71,'FY22 QoS'!BX:BX,0),1),"")</f>
        <v/>
      </c>
      <c r="V71" s="178" t="str">
        <f ca="1">IFERROR(INDEX(INDIRECT("'FY22 QoS'!"&amp;V$1&amp;":"&amp;V$1),MATCH($B71&amp;$C71&amp;$D71,'FY22 QoS'!BY:BY,0),1),"")</f>
        <v/>
      </c>
      <c r="W71" s="178" t="str">
        <f ca="1">IFERROR(INDEX(INDIRECT("'FY22 QoS'!"&amp;W$1&amp;":"&amp;W$1),MATCH($B71&amp;$C71&amp;$D71,'FY22 QoS'!BZ:BZ,0),1),"")</f>
        <v/>
      </c>
      <c r="X71" s="178" t="str">
        <f ca="1">IFERROR(INDEX(INDIRECT("'FY22 QoS'!"&amp;X$1&amp;":"&amp;X$1),MATCH($B71&amp;$C71&amp;$D71,'FY22 QoS'!CA:CA,0),1),"")</f>
        <v/>
      </c>
      <c r="Y71" s="178" t="str">
        <f ca="1">IFERROR(INDEX(INDIRECT("'FY22 QoS'!"&amp;Y$1&amp;":"&amp;Y$1),MATCH($B71&amp;$C71&amp;$D71,'FY22 QoS'!CB:CB,0),1),"")</f>
        <v/>
      </c>
      <c r="Z71" s="178" t="str">
        <f ca="1">IFERROR(INDEX(INDIRECT("'FY22 QoS'!"&amp;Z$1&amp;":"&amp;Z$1),MATCH($B71&amp;$C71&amp;$D71,'FY22 QoS'!CC:CC,0),1),"")</f>
        <v/>
      </c>
      <c r="AB71" s="178" t="str">
        <f ca="1">IFERROR(INDEX(INDIRECT("'FY22 QoS'!"&amp;AB$1&amp;":"&amp;AB$1),MATCH($B71&amp;$C71&amp;$D71,'FY22 QoS'!BU:BU,0),1),"")</f>
        <v/>
      </c>
      <c r="AC71" s="178" t="str">
        <f ca="1">IFERROR(INDEX(INDIRECT("'FY22 QoS'!"&amp;AC$1&amp;":"&amp;AC$1),MATCH($B71&amp;$C71&amp;$D71,'FY22 QoS'!BV:BV,0),1),"")</f>
        <v/>
      </c>
      <c r="AD71" s="178" t="str">
        <f ca="1">IFERROR(INDEX(INDIRECT("'FY22 QoS'!"&amp;AD$1&amp;":"&amp;AD$1),MATCH($B71&amp;$C71&amp;$D71,'FY22 QoS'!BW:BW,0),1),"")</f>
        <v/>
      </c>
      <c r="AE71" s="178" t="str">
        <f ca="1">IFERROR(INDEX(INDIRECT("'FY22 QoS'!"&amp;AE$1&amp;":"&amp;AE$1),MATCH($B71&amp;$C71&amp;$D71,'FY22 QoS'!BX:BX,0),1),"")</f>
        <v/>
      </c>
      <c r="AF71" s="178" t="str">
        <f ca="1">IFERROR(INDEX(INDIRECT("'FY22 QoS'!"&amp;AF$1&amp;":"&amp;AF$1),MATCH($B71&amp;$C71&amp;$D71,'FY22 QoS'!BY:BY,0),1),"")</f>
        <v/>
      </c>
      <c r="AG71" s="178" t="str">
        <f ca="1">IFERROR(INDEX(INDIRECT("'FY22 QoS'!"&amp;AG$1&amp;":"&amp;AG$1),MATCH($B71&amp;$C71&amp;$D71,'FY22 QoS'!BZ:BZ,0),1),"")</f>
        <v/>
      </c>
      <c r="AH71" s="178" t="str">
        <f ca="1">IFERROR(INDEX(INDIRECT("'FY22 QoS'!"&amp;AH$1&amp;":"&amp;AH$1),MATCH($B71&amp;$C71&amp;$D71,'FY22 QoS'!CA:CA,0),1),"")</f>
        <v/>
      </c>
      <c r="AI71" s="178" t="str">
        <f ca="1">IFERROR(INDEX(INDIRECT("'FY22 QoS'!"&amp;AI$1&amp;":"&amp;AI$1),MATCH($B71&amp;$C71&amp;$D71,'FY22 QoS'!CB:CB,0),1),"")</f>
        <v/>
      </c>
      <c r="AJ71" s="178" t="str">
        <f ca="1">IFERROR(INDEX(INDIRECT("'FY22 QoS'!"&amp;AJ$1&amp;":"&amp;AJ$1),MATCH($B71&amp;$C71&amp;$D71,'FY22 QoS'!CC:CC,0),1),"")</f>
        <v/>
      </c>
      <c r="AL71" s="186" t="str">
        <f ca="1">IFERROR(INDEX(INDIRECT("'FY22 QoS'!"&amp;AL$1&amp;":"&amp;AL$1),MATCH($B71&amp;$C71&amp;$D71,'FY22 QoS'!BU:BU,0),1),"")</f>
        <v/>
      </c>
      <c r="AM71" s="186" t="str">
        <f ca="1">IFERROR(INDEX(INDIRECT("'FY22 QoS'!"&amp;AM$1&amp;":"&amp;AM$1),MATCH($B71&amp;$C71&amp;$D71,'FY22 QoS'!BV:BV,0),1),"")</f>
        <v/>
      </c>
      <c r="AN71" s="186" t="str">
        <f ca="1">IFERROR(INDEX(INDIRECT("'FY22 QoS'!"&amp;AN$1&amp;":"&amp;AN$1),MATCH($B71&amp;$C71&amp;$D71,'FY22 QoS'!BW:BW,0),1),"")</f>
        <v/>
      </c>
      <c r="AO71" s="186" t="str">
        <f ca="1">IFERROR(INDEX(INDIRECT("'FY22 QoS'!"&amp;AO$1&amp;":"&amp;AO$1),MATCH($B71&amp;$C71&amp;$D71,'FY22 QoS'!BX:BX,0),1),"")</f>
        <v/>
      </c>
      <c r="AP71" s="186" t="str">
        <f ca="1">IFERROR(INDEX(INDIRECT("'FY22 QoS'!"&amp;AP$1&amp;":"&amp;AP$1),MATCH($B71&amp;$C71&amp;$D71,'FY22 QoS'!BY:BY,0),1),"")</f>
        <v/>
      </c>
      <c r="AQ71" s="186" t="str">
        <f ca="1">IFERROR(INDEX(INDIRECT("'FY22 QoS'!"&amp;AQ$1&amp;":"&amp;AQ$1),MATCH($B71&amp;$C71&amp;$D71,'FY22 QoS'!BZ:BZ,0),1),"")</f>
        <v/>
      </c>
      <c r="AR71" s="186" t="str">
        <f ca="1">IFERROR(INDEX(INDIRECT("'FY22 QoS'!"&amp;AR$1&amp;":"&amp;AR$1),MATCH($B71&amp;$C71&amp;$D71,'FY22 QoS'!CA:CA,0),1),"")</f>
        <v/>
      </c>
      <c r="AS71" s="186" t="str">
        <f ca="1">IFERROR(INDEX(INDIRECT("'FY22 QoS'!"&amp;AS$1&amp;":"&amp;AS$1),MATCH($B71&amp;$C71&amp;$D71,'FY22 QoS'!CB:CB,0),1),"")</f>
        <v/>
      </c>
      <c r="AT71" s="186" t="str">
        <f ca="1">IFERROR(INDEX(INDIRECT("'FY22 QoS'!"&amp;AT$1&amp;":"&amp;AT$1),MATCH($B71&amp;$C71&amp;$D71,'FY22 QoS'!CC:CC,0),1),"")</f>
        <v/>
      </c>
    </row>
    <row r="72" spans="2:46" s="167" customFormat="1" hidden="1" outlineLevel="1" x14ac:dyDescent="0.25">
      <c r="B72" s="167" t="s">
        <v>35</v>
      </c>
      <c r="C72" s="167">
        <v>6</v>
      </c>
      <c r="D72" s="167" t="str">
        <f t="shared" si="13"/>
        <v>Commercial</v>
      </c>
      <c r="E72" s="167" t="str">
        <f>IFERROR(INDEX('FY22 QoS'!$BB:$BB,MATCH($B72&amp;$C72&amp;$D72,'FY22 QoS'!BR:BR,0),1),"")</f>
        <v/>
      </c>
      <c r="F72" s="167" t="str">
        <f>IFERROR(INDEX('FY22 QoS'!$BB:$BB,MATCH($B72&amp;$C72&amp;$D72,'FY22 QoS'!BS:BS,0),1),"")</f>
        <v/>
      </c>
      <c r="G72" s="167" t="str">
        <f>IFERROR(INDEX('FY22 QoS'!$BB:$BB,MATCH($B72&amp;$C72&amp;$D72,'FY22 QoS'!BT:BT,0),1),"")</f>
        <v/>
      </c>
      <c r="H72" s="181" t="str">
        <f>IFERROR(INDEX('FY22 QoS'!$BB:$BB,MATCH($B72&amp;$C72&amp;$D72,'FY22 QoS'!BU:BU,0),1),"")</f>
        <v/>
      </c>
      <c r="I72" s="181" t="str">
        <f>IFERROR(INDEX('FY22 QoS'!$BB:$BB,MATCH($B72&amp;$C72&amp;$D72,'FY22 QoS'!BV:BV,0),1),"")</f>
        <v/>
      </c>
      <c r="J72" s="181" t="str">
        <f>IFERROR(INDEX('FY22 QoS'!$BB:$BB,MATCH($B72&amp;$C72&amp;$D72,'FY22 QoS'!BW:BW,0),1),"")</f>
        <v/>
      </c>
      <c r="K72" s="181" t="str">
        <f>IFERROR(INDEX('FY22 QoS'!$BB:$BB,MATCH($B72&amp;$C72&amp;$D72,'FY22 QoS'!BX:BX,0),1),"")</f>
        <v/>
      </c>
      <c r="L72" s="181" t="str">
        <f>IFERROR(INDEX('FY22 QoS'!$BB:$BB,MATCH($B72&amp;$C72&amp;$D72,'FY22 QoS'!BY:BY,0),1),"")</f>
        <v/>
      </c>
      <c r="M72" s="181" t="str">
        <f>IFERROR(INDEX('FY22 QoS'!$BB:$BB,MATCH($B72&amp;$C72&amp;$D72,'FY22 QoS'!BZ:BZ,0),1),"")</f>
        <v/>
      </c>
      <c r="N72" s="181" t="str">
        <f>IFERROR(INDEX('FY22 QoS'!$BB:$BB,MATCH($B72&amp;$C72&amp;$D72,'FY22 QoS'!CA:CA,0),1),"")</f>
        <v/>
      </c>
      <c r="O72" s="181" t="str">
        <f>IFERROR(INDEX('FY22 QoS'!$BB:$BB,MATCH($B72&amp;$C72&amp;$D72,'FY22 QoS'!CB:CB,0),1),"")</f>
        <v/>
      </c>
      <c r="P72" s="181" t="str">
        <f>IFERROR(INDEX('FY22 QoS'!$BB:$BB,MATCH($B72&amp;$C72&amp;$D72,'FY22 QoS'!CC:CC,0),1),"")</f>
        <v/>
      </c>
      <c r="R72" s="178" t="str">
        <f ca="1">IFERROR(INDEX(INDIRECT("'FY22 QoS'!"&amp;R$1&amp;":"&amp;R$1),MATCH($B72&amp;$C72&amp;$D72,'FY22 QoS'!BU:BU,0),1),"")</f>
        <v/>
      </c>
      <c r="S72" s="178" t="str">
        <f ca="1">IFERROR(INDEX(INDIRECT("'FY22 QoS'!"&amp;S$1&amp;":"&amp;S$1),MATCH($B72&amp;$C72&amp;$D72,'FY22 QoS'!BV:BV,0),1),"")</f>
        <v/>
      </c>
      <c r="T72" s="178" t="str">
        <f ca="1">IFERROR(INDEX(INDIRECT("'FY22 QoS'!"&amp;T$1&amp;":"&amp;T$1),MATCH($B72&amp;$C72&amp;$D72,'FY22 QoS'!BW:BW,0),1),"")</f>
        <v/>
      </c>
      <c r="U72" s="178" t="str">
        <f ca="1">IFERROR(INDEX(INDIRECT("'FY22 QoS'!"&amp;U$1&amp;":"&amp;U$1),MATCH($B72&amp;$C72&amp;$D72,'FY22 QoS'!BX:BX,0),1),"")</f>
        <v/>
      </c>
      <c r="V72" s="178" t="str">
        <f ca="1">IFERROR(INDEX(INDIRECT("'FY22 QoS'!"&amp;V$1&amp;":"&amp;V$1),MATCH($B72&amp;$C72&amp;$D72,'FY22 QoS'!BY:BY,0),1),"")</f>
        <v/>
      </c>
      <c r="W72" s="178" t="str">
        <f ca="1">IFERROR(INDEX(INDIRECT("'FY22 QoS'!"&amp;W$1&amp;":"&amp;W$1),MATCH($B72&amp;$C72&amp;$D72,'FY22 QoS'!BZ:BZ,0),1),"")</f>
        <v/>
      </c>
      <c r="X72" s="178" t="str">
        <f ca="1">IFERROR(INDEX(INDIRECT("'FY22 QoS'!"&amp;X$1&amp;":"&amp;X$1),MATCH($B72&amp;$C72&amp;$D72,'FY22 QoS'!CA:CA,0),1),"")</f>
        <v/>
      </c>
      <c r="Y72" s="178" t="str">
        <f ca="1">IFERROR(INDEX(INDIRECT("'FY22 QoS'!"&amp;Y$1&amp;":"&amp;Y$1),MATCH($B72&amp;$C72&amp;$D72,'FY22 QoS'!CB:CB,0),1),"")</f>
        <v/>
      </c>
      <c r="Z72" s="178" t="str">
        <f ca="1">IFERROR(INDEX(INDIRECT("'FY22 QoS'!"&amp;Z$1&amp;":"&amp;Z$1),MATCH($B72&amp;$C72&amp;$D72,'FY22 QoS'!CC:CC,0),1),"")</f>
        <v/>
      </c>
      <c r="AB72" s="178" t="str">
        <f ca="1">IFERROR(INDEX(INDIRECT("'FY22 QoS'!"&amp;AB$1&amp;":"&amp;AB$1),MATCH($B72&amp;$C72&amp;$D72,'FY22 QoS'!BU:BU,0),1),"")</f>
        <v/>
      </c>
      <c r="AC72" s="178" t="str">
        <f ca="1">IFERROR(INDEX(INDIRECT("'FY22 QoS'!"&amp;AC$1&amp;":"&amp;AC$1),MATCH($B72&amp;$C72&amp;$D72,'FY22 QoS'!BV:BV,0),1),"")</f>
        <v/>
      </c>
      <c r="AD72" s="178" t="str">
        <f ca="1">IFERROR(INDEX(INDIRECT("'FY22 QoS'!"&amp;AD$1&amp;":"&amp;AD$1),MATCH($B72&amp;$C72&amp;$D72,'FY22 QoS'!BW:BW,0),1),"")</f>
        <v/>
      </c>
      <c r="AE72" s="178" t="str">
        <f ca="1">IFERROR(INDEX(INDIRECT("'FY22 QoS'!"&amp;AE$1&amp;":"&amp;AE$1),MATCH($B72&amp;$C72&amp;$D72,'FY22 QoS'!BX:BX,0),1),"")</f>
        <v/>
      </c>
      <c r="AF72" s="178" t="str">
        <f ca="1">IFERROR(INDEX(INDIRECT("'FY22 QoS'!"&amp;AF$1&amp;":"&amp;AF$1),MATCH($B72&amp;$C72&amp;$D72,'FY22 QoS'!BY:BY,0),1),"")</f>
        <v/>
      </c>
      <c r="AG72" s="178" t="str">
        <f ca="1">IFERROR(INDEX(INDIRECT("'FY22 QoS'!"&amp;AG$1&amp;":"&amp;AG$1),MATCH($B72&amp;$C72&amp;$D72,'FY22 QoS'!BZ:BZ,0),1),"")</f>
        <v/>
      </c>
      <c r="AH72" s="178" t="str">
        <f ca="1">IFERROR(INDEX(INDIRECT("'FY22 QoS'!"&amp;AH$1&amp;":"&amp;AH$1),MATCH($B72&amp;$C72&amp;$D72,'FY22 QoS'!CA:CA,0),1),"")</f>
        <v/>
      </c>
      <c r="AI72" s="178" t="str">
        <f ca="1">IFERROR(INDEX(INDIRECT("'FY22 QoS'!"&amp;AI$1&amp;":"&amp;AI$1),MATCH($B72&amp;$C72&amp;$D72,'FY22 QoS'!CB:CB,0),1),"")</f>
        <v/>
      </c>
      <c r="AJ72" s="178" t="str">
        <f ca="1">IFERROR(INDEX(INDIRECT("'FY22 QoS'!"&amp;AJ$1&amp;":"&amp;AJ$1),MATCH($B72&amp;$C72&amp;$D72,'FY22 QoS'!CC:CC,0),1),"")</f>
        <v/>
      </c>
      <c r="AL72" s="186" t="str">
        <f ca="1">IFERROR(INDEX(INDIRECT("'FY22 QoS'!"&amp;AL$1&amp;":"&amp;AL$1),MATCH($B72&amp;$C72&amp;$D72,'FY22 QoS'!BU:BU,0),1),"")</f>
        <v/>
      </c>
      <c r="AM72" s="186" t="str">
        <f ca="1">IFERROR(INDEX(INDIRECT("'FY22 QoS'!"&amp;AM$1&amp;":"&amp;AM$1),MATCH($B72&amp;$C72&amp;$D72,'FY22 QoS'!BV:BV,0),1),"")</f>
        <v/>
      </c>
      <c r="AN72" s="186" t="str">
        <f ca="1">IFERROR(INDEX(INDIRECT("'FY22 QoS'!"&amp;AN$1&amp;":"&amp;AN$1),MATCH($B72&amp;$C72&amp;$D72,'FY22 QoS'!BW:BW,0),1),"")</f>
        <v/>
      </c>
      <c r="AO72" s="186" t="str">
        <f ca="1">IFERROR(INDEX(INDIRECT("'FY22 QoS'!"&amp;AO$1&amp;":"&amp;AO$1),MATCH($B72&amp;$C72&amp;$D72,'FY22 QoS'!BX:BX,0),1),"")</f>
        <v/>
      </c>
      <c r="AP72" s="186" t="str">
        <f ca="1">IFERROR(INDEX(INDIRECT("'FY22 QoS'!"&amp;AP$1&amp;":"&amp;AP$1),MATCH($B72&amp;$C72&amp;$D72,'FY22 QoS'!BY:BY,0),1),"")</f>
        <v/>
      </c>
      <c r="AQ72" s="186" t="str">
        <f ca="1">IFERROR(INDEX(INDIRECT("'FY22 QoS'!"&amp;AQ$1&amp;":"&amp;AQ$1),MATCH($B72&amp;$C72&amp;$D72,'FY22 QoS'!BZ:BZ,0),1),"")</f>
        <v/>
      </c>
      <c r="AR72" s="186" t="str">
        <f ca="1">IFERROR(INDEX(INDIRECT("'FY22 QoS'!"&amp;AR$1&amp;":"&amp;AR$1),MATCH($B72&amp;$C72&amp;$D72,'FY22 QoS'!CA:CA,0),1),"")</f>
        <v/>
      </c>
      <c r="AS72" s="186" t="str">
        <f ca="1">IFERROR(INDEX(INDIRECT("'FY22 QoS'!"&amp;AS$1&amp;":"&amp;AS$1),MATCH($B72&amp;$C72&amp;$D72,'FY22 QoS'!CB:CB,0),1),"")</f>
        <v/>
      </c>
      <c r="AT72" s="186" t="str">
        <f ca="1">IFERROR(INDEX(INDIRECT("'FY22 QoS'!"&amp;AT$1&amp;":"&amp;AT$1),MATCH($B72&amp;$C72&amp;$D72,'FY22 QoS'!CC:CC,0),1),"")</f>
        <v/>
      </c>
    </row>
    <row r="73" spans="2:46" s="167" customFormat="1" hidden="1" outlineLevel="1" x14ac:dyDescent="0.25">
      <c r="B73" s="167" t="s">
        <v>35</v>
      </c>
      <c r="C73" s="167">
        <v>7</v>
      </c>
      <c r="D73" s="167" t="str">
        <f t="shared" si="13"/>
        <v>Commercial</v>
      </c>
      <c r="E73" s="167" t="str">
        <f>IFERROR(INDEX('FY22 QoS'!$BB:$BB,MATCH($B73&amp;$C73&amp;$D73,'FY22 QoS'!BR:BR,0),1),"")</f>
        <v/>
      </c>
      <c r="F73" s="167" t="str">
        <f>IFERROR(INDEX('FY22 QoS'!$BB:$BB,MATCH($B73&amp;$C73&amp;$D73,'FY22 QoS'!BS:BS,0),1),"")</f>
        <v/>
      </c>
      <c r="G73" s="167" t="str">
        <f>IFERROR(INDEX('FY22 QoS'!$BB:$BB,MATCH($B73&amp;$C73&amp;$D73,'FY22 QoS'!BT:BT,0),1),"")</f>
        <v/>
      </c>
      <c r="H73" s="181" t="str">
        <f>IFERROR(INDEX('FY22 QoS'!$BB:$BB,MATCH($B73&amp;$C73&amp;$D73,'FY22 QoS'!BU:BU,0),1),"")</f>
        <v/>
      </c>
      <c r="I73" s="181" t="str">
        <f>IFERROR(INDEX('FY22 QoS'!$BB:$BB,MATCH($B73&amp;$C73&amp;$D73,'FY22 QoS'!BV:BV,0),1),"")</f>
        <v/>
      </c>
      <c r="J73" s="181" t="str">
        <f>IFERROR(INDEX('FY22 QoS'!$BB:$BB,MATCH($B73&amp;$C73&amp;$D73,'FY22 QoS'!BW:BW,0),1),"")</f>
        <v/>
      </c>
      <c r="K73" s="181" t="str">
        <f>IFERROR(INDEX('FY22 QoS'!$BB:$BB,MATCH($B73&amp;$C73&amp;$D73,'FY22 QoS'!BX:BX,0),1),"")</f>
        <v/>
      </c>
      <c r="L73" s="181" t="str">
        <f>IFERROR(INDEX('FY22 QoS'!$BB:$BB,MATCH($B73&amp;$C73&amp;$D73,'FY22 QoS'!BY:BY,0),1),"")</f>
        <v/>
      </c>
      <c r="M73" s="181" t="str">
        <f>IFERROR(INDEX('FY22 QoS'!$BB:$BB,MATCH($B73&amp;$C73&amp;$D73,'FY22 QoS'!BZ:BZ,0),1),"")</f>
        <v/>
      </c>
      <c r="N73" s="181" t="str">
        <f>IFERROR(INDEX('FY22 QoS'!$BB:$BB,MATCH($B73&amp;$C73&amp;$D73,'FY22 QoS'!CA:CA,0),1),"")</f>
        <v/>
      </c>
      <c r="O73" s="181" t="str">
        <f>IFERROR(INDEX('FY22 QoS'!$BB:$BB,MATCH($B73&amp;$C73&amp;$D73,'FY22 QoS'!CB:CB,0),1),"")</f>
        <v/>
      </c>
      <c r="P73" s="181" t="str">
        <f>IFERROR(INDEX('FY22 QoS'!$BB:$BB,MATCH($B73&amp;$C73&amp;$D73,'FY22 QoS'!CC:CC,0),1),"")</f>
        <v/>
      </c>
      <c r="R73" s="178" t="str">
        <f ca="1">IFERROR(INDEX(INDIRECT("'FY22 QoS'!"&amp;R$1&amp;":"&amp;R$1),MATCH($B73&amp;$C73&amp;$D73,'FY22 QoS'!BU:BU,0),1),"")</f>
        <v/>
      </c>
      <c r="S73" s="178" t="str">
        <f ca="1">IFERROR(INDEX(INDIRECT("'FY22 QoS'!"&amp;S$1&amp;":"&amp;S$1),MATCH($B73&amp;$C73&amp;$D73,'FY22 QoS'!BV:BV,0),1),"")</f>
        <v/>
      </c>
      <c r="T73" s="178" t="str">
        <f ca="1">IFERROR(INDEX(INDIRECT("'FY22 QoS'!"&amp;T$1&amp;":"&amp;T$1),MATCH($B73&amp;$C73&amp;$D73,'FY22 QoS'!BW:BW,0),1),"")</f>
        <v/>
      </c>
      <c r="U73" s="178" t="str">
        <f ca="1">IFERROR(INDEX(INDIRECT("'FY22 QoS'!"&amp;U$1&amp;":"&amp;U$1),MATCH($B73&amp;$C73&amp;$D73,'FY22 QoS'!BX:BX,0),1),"")</f>
        <v/>
      </c>
      <c r="V73" s="178" t="str">
        <f ca="1">IFERROR(INDEX(INDIRECT("'FY22 QoS'!"&amp;V$1&amp;":"&amp;V$1),MATCH($B73&amp;$C73&amp;$D73,'FY22 QoS'!BY:BY,0),1),"")</f>
        <v/>
      </c>
      <c r="W73" s="178" t="str">
        <f ca="1">IFERROR(INDEX(INDIRECT("'FY22 QoS'!"&amp;W$1&amp;":"&amp;W$1),MATCH($B73&amp;$C73&amp;$D73,'FY22 QoS'!BZ:BZ,0),1),"")</f>
        <v/>
      </c>
      <c r="X73" s="178" t="str">
        <f ca="1">IFERROR(INDEX(INDIRECT("'FY22 QoS'!"&amp;X$1&amp;":"&amp;X$1),MATCH($B73&amp;$C73&amp;$D73,'FY22 QoS'!CA:CA,0),1),"")</f>
        <v/>
      </c>
      <c r="Y73" s="178" t="str">
        <f ca="1">IFERROR(INDEX(INDIRECT("'FY22 QoS'!"&amp;Y$1&amp;":"&amp;Y$1),MATCH($B73&amp;$C73&amp;$D73,'FY22 QoS'!CB:CB,0),1),"")</f>
        <v/>
      </c>
      <c r="Z73" s="178" t="str">
        <f ca="1">IFERROR(INDEX(INDIRECT("'FY22 QoS'!"&amp;Z$1&amp;":"&amp;Z$1),MATCH($B73&amp;$C73&amp;$D73,'FY22 QoS'!CC:CC,0),1),"")</f>
        <v/>
      </c>
      <c r="AB73" s="178" t="str">
        <f ca="1">IFERROR(INDEX(INDIRECT("'FY22 QoS'!"&amp;AB$1&amp;":"&amp;AB$1),MATCH($B73&amp;$C73&amp;$D73,'FY22 QoS'!BU:BU,0),1),"")</f>
        <v/>
      </c>
      <c r="AC73" s="178" t="str">
        <f ca="1">IFERROR(INDEX(INDIRECT("'FY22 QoS'!"&amp;AC$1&amp;":"&amp;AC$1),MATCH($B73&amp;$C73&amp;$D73,'FY22 QoS'!BV:BV,0),1),"")</f>
        <v/>
      </c>
      <c r="AD73" s="178" t="str">
        <f ca="1">IFERROR(INDEX(INDIRECT("'FY22 QoS'!"&amp;AD$1&amp;":"&amp;AD$1),MATCH($B73&amp;$C73&amp;$D73,'FY22 QoS'!BW:BW,0),1),"")</f>
        <v/>
      </c>
      <c r="AE73" s="178" t="str">
        <f ca="1">IFERROR(INDEX(INDIRECT("'FY22 QoS'!"&amp;AE$1&amp;":"&amp;AE$1),MATCH($B73&amp;$C73&amp;$D73,'FY22 QoS'!BX:BX,0),1),"")</f>
        <v/>
      </c>
      <c r="AF73" s="178" t="str">
        <f ca="1">IFERROR(INDEX(INDIRECT("'FY22 QoS'!"&amp;AF$1&amp;":"&amp;AF$1),MATCH($B73&amp;$C73&amp;$D73,'FY22 QoS'!BY:BY,0),1),"")</f>
        <v/>
      </c>
      <c r="AG73" s="178" t="str">
        <f ca="1">IFERROR(INDEX(INDIRECT("'FY22 QoS'!"&amp;AG$1&amp;":"&amp;AG$1),MATCH($B73&amp;$C73&amp;$D73,'FY22 QoS'!BZ:BZ,0),1),"")</f>
        <v/>
      </c>
      <c r="AH73" s="178" t="str">
        <f ca="1">IFERROR(INDEX(INDIRECT("'FY22 QoS'!"&amp;AH$1&amp;":"&amp;AH$1),MATCH($B73&amp;$C73&amp;$D73,'FY22 QoS'!CA:CA,0),1),"")</f>
        <v/>
      </c>
      <c r="AI73" s="178" t="str">
        <f ca="1">IFERROR(INDEX(INDIRECT("'FY22 QoS'!"&amp;AI$1&amp;":"&amp;AI$1),MATCH($B73&amp;$C73&amp;$D73,'FY22 QoS'!CB:CB,0),1),"")</f>
        <v/>
      </c>
      <c r="AJ73" s="178" t="str">
        <f ca="1">IFERROR(INDEX(INDIRECT("'FY22 QoS'!"&amp;AJ$1&amp;":"&amp;AJ$1),MATCH($B73&amp;$C73&amp;$D73,'FY22 QoS'!CC:CC,0),1),"")</f>
        <v/>
      </c>
      <c r="AL73" s="186" t="str">
        <f ca="1">IFERROR(INDEX(INDIRECT("'FY22 QoS'!"&amp;AL$1&amp;":"&amp;AL$1),MATCH($B73&amp;$C73&amp;$D73,'FY22 QoS'!BU:BU,0),1),"")</f>
        <v/>
      </c>
      <c r="AM73" s="186" t="str">
        <f ca="1">IFERROR(INDEX(INDIRECT("'FY22 QoS'!"&amp;AM$1&amp;":"&amp;AM$1),MATCH($B73&amp;$C73&amp;$D73,'FY22 QoS'!BV:BV,0),1),"")</f>
        <v/>
      </c>
      <c r="AN73" s="186" t="str">
        <f ca="1">IFERROR(INDEX(INDIRECT("'FY22 QoS'!"&amp;AN$1&amp;":"&amp;AN$1),MATCH($B73&amp;$C73&amp;$D73,'FY22 QoS'!BW:BW,0),1),"")</f>
        <v/>
      </c>
      <c r="AO73" s="186" t="str">
        <f ca="1">IFERROR(INDEX(INDIRECT("'FY22 QoS'!"&amp;AO$1&amp;":"&amp;AO$1),MATCH($B73&amp;$C73&amp;$D73,'FY22 QoS'!BX:BX,0),1),"")</f>
        <v/>
      </c>
      <c r="AP73" s="186" t="str">
        <f ca="1">IFERROR(INDEX(INDIRECT("'FY22 QoS'!"&amp;AP$1&amp;":"&amp;AP$1),MATCH($B73&amp;$C73&amp;$D73,'FY22 QoS'!BY:BY,0),1),"")</f>
        <v/>
      </c>
      <c r="AQ73" s="186" t="str">
        <f ca="1">IFERROR(INDEX(INDIRECT("'FY22 QoS'!"&amp;AQ$1&amp;":"&amp;AQ$1),MATCH($B73&amp;$C73&amp;$D73,'FY22 QoS'!BZ:BZ,0),1),"")</f>
        <v/>
      </c>
      <c r="AR73" s="186" t="str">
        <f ca="1">IFERROR(INDEX(INDIRECT("'FY22 QoS'!"&amp;AR$1&amp;":"&amp;AR$1),MATCH($B73&amp;$C73&amp;$D73,'FY22 QoS'!CA:CA,0),1),"")</f>
        <v/>
      </c>
      <c r="AS73" s="186" t="str">
        <f ca="1">IFERROR(INDEX(INDIRECT("'FY22 QoS'!"&amp;AS$1&amp;":"&amp;AS$1),MATCH($B73&amp;$C73&amp;$D73,'FY22 QoS'!CB:CB,0),1),"")</f>
        <v/>
      </c>
      <c r="AT73" s="186" t="str">
        <f ca="1">IFERROR(INDEX(INDIRECT("'FY22 QoS'!"&amp;AT$1&amp;":"&amp;AT$1),MATCH($B73&amp;$C73&amp;$D73,'FY22 QoS'!CC:CC,0),1),"")</f>
        <v/>
      </c>
    </row>
    <row r="74" spans="2:46" s="167" customFormat="1" hidden="1" outlineLevel="1" x14ac:dyDescent="0.25">
      <c r="B74" s="167" t="s">
        <v>35</v>
      </c>
      <c r="C74" s="167">
        <v>8</v>
      </c>
      <c r="D74" s="167" t="str">
        <f t="shared" si="13"/>
        <v>Commercial</v>
      </c>
      <c r="E74" s="167" t="str">
        <f>IFERROR(INDEX('FY22 QoS'!$BB:$BB,MATCH($B74&amp;$C74&amp;$D74,'FY22 QoS'!BR:BR,0),1),"")</f>
        <v/>
      </c>
      <c r="F74" s="167" t="str">
        <f>IFERROR(INDEX('FY22 QoS'!$BB:$BB,MATCH($B74&amp;$C74&amp;$D74,'FY22 QoS'!BS:BS,0),1),"")</f>
        <v/>
      </c>
      <c r="G74" s="167" t="str">
        <f>IFERROR(INDEX('FY22 QoS'!$BB:$BB,MATCH($B74&amp;$C74&amp;$D74,'FY22 QoS'!BT:BT,0),1),"")</f>
        <v/>
      </c>
      <c r="H74" s="181" t="str">
        <f>IFERROR(INDEX('FY22 QoS'!$BB:$BB,MATCH($B74&amp;$C74&amp;$D74,'FY22 QoS'!BU:BU,0),1),"")</f>
        <v/>
      </c>
      <c r="I74" s="181" t="str">
        <f>IFERROR(INDEX('FY22 QoS'!$BB:$BB,MATCH($B74&amp;$C74&amp;$D74,'FY22 QoS'!BV:BV,0),1),"")</f>
        <v/>
      </c>
      <c r="J74" s="181" t="str">
        <f>IFERROR(INDEX('FY22 QoS'!$BB:$BB,MATCH($B74&amp;$C74&amp;$D74,'FY22 QoS'!BW:BW,0),1),"")</f>
        <v/>
      </c>
      <c r="K74" s="181" t="str">
        <f>IFERROR(INDEX('FY22 QoS'!$BB:$BB,MATCH($B74&amp;$C74&amp;$D74,'FY22 QoS'!BX:BX,0),1),"")</f>
        <v/>
      </c>
      <c r="L74" s="181" t="str">
        <f>IFERROR(INDEX('FY22 QoS'!$BB:$BB,MATCH($B74&amp;$C74&amp;$D74,'FY22 QoS'!BY:BY,0),1),"")</f>
        <v/>
      </c>
      <c r="M74" s="181" t="str">
        <f>IFERROR(INDEX('FY22 QoS'!$BB:$BB,MATCH($B74&amp;$C74&amp;$D74,'FY22 QoS'!BZ:BZ,0),1),"")</f>
        <v/>
      </c>
      <c r="N74" s="181" t="str">
        <f>IFERROR(INDEX('FY22 QoS'!$BB:$BB,MATCH($B74&amp;$C74&amp;$D74,'FY22 QoS'!CA:CA,0),1),"")</f>
        <v/>
      </c>
      <c r="O74" s="181" t="str">
        <f>IFERROR(INDEX('FY22 QoS'!$BB:$BB,MATCH($B74&amp;$C74&amp;$D74,'FY22 QoS'!CB:CB,0),1),"")</f>
        <v/>
      </c>
      <c r="P74" s="181" t="str">
        <f>IFERROR(INDEX('FY22 QoS'!$BB:$BB,MATCH($B74&amp;$C74&amp;$D74,'FY22 QoS'!CC:CC,0),1),"")</f>
        <v/>
      </c>
      <c r="R74" s="178" t="str">
        <f ca="1">IFERROR(INDEX(INDIRECT("'FY22 QoS'!"&amp;R$1&amp;":"&amp;R$1),MATCH($B74&amp;$C74&amp;$D74,'FY22 QoS'!BU:BU,0),1),"")</f>
        <v/>
      </c>
      <c r="S74" s="178" t="str">
        <f ca="1">IFERROR(INDEX(INDIRECT("'FY22 QoS'!"&amp;S$1&amp;":"&amp;S$1),MATCH($B74&amp;$C74&amp;$D74,'FY22 QoS'!BV:BV,0),1),"")</f>
        <v/>
      </c>
      <c r="T74" s="178" t="str">
        <f ca="1">IFERROR(INDEX(INDIRECT("'FY22 QoS'!"&amp;T$1&amp;":"&amp;T$1),MATCH($B74&amp;$C74&amp;$D74,'FY22 QoS'!BW:BW,0),1),"")</f>
        <v/>
      </c>
      <c r="U74" s="178" t="str">
        <f ca="1">IFERROR(INDEX(INDIRECT("'FY22 QoS'!"&amp;U$1&amp;":"&amp;U$1),MATCH($B74&amp;$C74&amp;$D74,'FY22 QoS'!BX:BX,0),1),"")</f>
        <v/>
      </c>
      <c r="V74" s="178" t="str">
        <f ca="1">IFERROR(INDEX(INDIRECT("'FY22 QoS'!"&amp;V$1&amp;":"&amp;V$1),MATCH($B74&amp;$C74&amp;$D74,'FY22 QoS'!BY:BY,0),1),"")</f>
        <v/>
      </c>
      <c r="W74" s="178" t="str">
        <f ca="1">IFERROR(INDEX(INDIRECT("'FY22 QoS'!"&amp;W$1&amp;":"&amp;W$1),MATCH($B74&amp;$C74&amp;$D74,'FY22 QoS'!BZ:BZ,0),1),"")</f>
        <v/>
      </c>
      <c r="X74" s="178" t="str">
        <f ca="1">IFERROR(INDEX(INDIRECT("'FY22 QoS'!"&amp;X$1&amp;":"&amp;X$1),MATCH($B74&amp;$C74&amp;$D74,'FY22 QoS'!CA:CA,0),1),"")</f>
        <v/>
      </c>
      <c r="Y74" s="178" t="str">
        <f ca="1">IFERROR(INDEX(INDIRECT("'FY22 QoS'!"&amp;Y$1&amp;":"&amp;Y$1),MATCH($B74&amp;$C74&amp;$D74,'FY22 QoS'!CB:CB,0),1),"")</f>
        <v/>
      </c>
      <c r="Z74" s="178" t="str">
        <f ca="1">IFERROR(INDEX(INDIRECT("'FY22 QoS'!"&amp;Z$1&amp;":"&amp;Z$1),MATCH($B74&amp;$C74&amp;$D74,'FY22 QoS'!CC:CC,0),1),"")</f>
        <v/>
      </c>
      <c r="AB74" s="178" t="str">
        <f ca="1">IFERROR(INDEX(INDIRECT("'FY22 QoS'!"&amp;AB$1&amp;":"&amp;AB$1),MATCH($B74&amp;$C74&amp;$D74,'FY22 QoS'!BU:BU,0),1),"")</f>
        <v/>
      </c>
      <c r="AC74" s="178" t="str">
        <f ca="1">IFERROR(INDEX(INDIRECT("'FY22 QoS'!"&amp;AC$1&amp;":"&amp;AC$1),MATCH($B74&amp;$C74&amp;$D74,'FY22 QoS'!BV:BV,0),1),"")</f>
        <v/>
      </c>
      <c r="AD74" s="178" t="str">
        <f ca="1">IFERROR(INDEX(INDIRECT("'FY22 QoS'!"&amp;AD$1&amp;":"&amp;AD$1),MATCH($B74&amp;$C74&amp;$D74,'FY22 QoS'!BW:BW,0),1),"")</f>
        <v/>
      </c>
      <c r="AE74" s="178" t="str">
        <f ca="1">IFERROR(INDEX(INDIRECT("'FY22 QoS'!"&amp;AE$1&amp;":"&amp;AE$1),MATCH($B74&amp;$C74&amp;$D74,'FY22 QoS'!BX:BX,0),1),"")</f>
        <v/>
      </c>
      <c r="AF74" s="178" t="str">
        <f ca="1">IFERROR(INDEX(INDIRECT("'FY22 QoS'!"&amp;AF$1&amp;":"&amp;AF$1),MATCH($B74&amp;$C74&amp;$D74,'FY22 QoS'!BY:BY,0),1),"")</f>
        <v/>
      </c>
      <c r="AG74" s="178" t="str">
        <f ca="1">IFERROR(INDEX(INDIRECT("'FY22 QoS'!"&amp;AG$1&amp;":"&amp;AG$1),MATCH($B74&amp;$C74&amp;$D74,'FY22 QoS'!BZ:BZ,0),1),"")</f>
        <v/>
      </c>
      <c r="AH74" s="178" t="str">
        <f ca="1">IFERROR(INDEX(INDIRECT("'FY22 QoS'!"&amp;AH$1&amp;":"&amp;AH$1),MATCH($B74&amp;$C74&amp;$D74,'FY22 QoS'!CA:CA,0),1),"")</f>
        <v/>
      </c>
      <c r="AI74" s="178" t="str">
        <f ca="1">IFERROR(INDEX(INDIRECT("'FY22 QoS'!"&amp;AI$1&amp;":"&amp;AI$1),MATCH($B74&amp;$C74&amp;$D74,'FY22 QoS'!CB:CB,0),1),"")</f>
        <v/>
      </c>
      <c r="AJ74" s="178" t="str">
        <f ca="1">IFERROR(INDEX(INDIRECT("'FY22 QoS'!"&amp;AJ$1&amp;":"&amp;AJ$1),MATCH($B74&amp;$C74&amp;$D74,'FY22 QoS'!CC:CC,0),1),"")</f>
        <v/>
      </c>
      <c r="AL74" s="186" t="str">
        <f ca="1">IFERROR(INDEX(INDIRECT("'FY22 QoS'!"&amp;AL$1&amp;":"&amp;AL$1),MATCH($B74&amp;$C74&amp;$D74,'FY22 QoS'!BU:BU,0),1),"")</f>
        <v/>
      </c>
      <c r="AM74" s="186" t="str">
        <f ca="1">IFERROR(INDEX(INDIRECT("'FY22 QoS'!"&amp;AM$1&amp;":"&amp;AM$1),MATCH($B74&amp;$C74&amp;$D74,'FY22 QoS'!BV:BV,0),1),"")</f>
        <v/>
      </c>
      <c r="AN74" s="186" t="str">
        <f ca="1">IFERROR(INDEX(INDIRECT("'FY22 QoS'!"&amp;AN$1&amp;":"&amp;AN$1),MATCH($B74&amp;$C74&amp;$D74,'FY22 QoS'!BW:BW,0),1),"")</f>
        <v/>
      </c>
      <c r="AO74" s="186" t="str">
        <f ca="1">IFERROR(INDEX(INDIRECT("'FY22 QoS'!"&amp;AO$1&amp;":"&amp;AO$1),MATCH($B74&amp;$C74&amp;$D74,'FY22 QoS'!BX:BX,0),1),"")</f>
        <v/>
      </c>
      <c r="AP74" s="186" t="str">
        <f ca="1">IFERROR(INDEX(INDIRECT("'FY22 QoS'!"&amp;AP$1&amp;":"&amp;AP$1),MATCH($B74&amp;$C74&amp;$D74,'FY22 QoS'!BY:BY,0),1),"")</f>
        <v/>
      </c>
      <c r="AQ74" s="186" t="str">
        <f ca="1">IFERROR(INDEX(INDIRECT("'FY22 QoS'!"&amp;AQ$1&amp;":"&amp;AQ$1),MATCH($B74&amp;$C74&amp;$D74,'FY22 QoS'!BZ:BZ,0),1),"")</f>
        <v/>
      </c>
      <c r="AR74" s="186" t="str">
        <f ca="1">IFERROR(INDEX(INDIRECT("'FY22 QoS'!"&amp;AR$1&amp;":"&amp;AR$1),MATCH($B74&amp;$C74&amp;$D74,'FY22 QoS'!CA:CA,0),1),"")</f>
        <v/>
      </c>
      <c r="AS74" s="186" t="str">
        <f ca="1">IFERROR(INDEX(INDIRECT("'FY22 QoS'!"&amp;AS$1&amp;":"&amp;AS$1),MATCH($B74&amp;$C74&amp;$D74,'FY22 QoS'!CB:CB,0),1),"")</f>
        <v/>
      </c>
      <c r="AT74" s="186" t="str">
        <f ca="1">IFERROR(INDEX(INDIRECT("'FY22 QoS'!"&amp;AT$1&amp;":"&amp;AT$1),MATCH($B74&amp;$C74&amp;$D74,'FY22 QoS'!CC:CC,0),1),"")</f>
        <v/>
      </c>
    </row>
    <row r="75" spans="2:46" s="167" customFormat="1" hidden="1" outlineLevel="1" x14ac:dyDescent="0.25">
      <c r="B75" s="167" t="s">
        <v>35</v>
      </c>
      <c r="C75" s="167">
        <v>9</v>
      </c>
      <c r="D75" s="167" t="str">
        <f t="shared" si="13"/>
        <v>Commercial</v>
      </c>
      <c r="E75" s="167" t="str">
        <f>IFERROR(INDEX('FY22 QoS'!$BB:$BB,MATCH($B75&amp;$C75&amp;$D75,'FY22 QoS'!BR:BR,0),1),"")</f>
        <v/>
      </c>
      <c r="F75" s="167" t="str">
        <f>IFERROR(INDEX('FY22 QoS'!$BB:$BB,MATCH($B75&amp;$C75&amp;$D75,'FY22 QoS'!BS:BS,0),1),"")</f>
        <v/>
      </c>
      <c r="G75" s="167" t="str">
        <f>IFERROR(INDEX('FY22 QoS'!$BB:$BB,MATCH($B75&amp;$C75&amp;$D75,'FY22 QoS'!BT:BT,0),1),"")</f>
        <v/>
      </c>
      <c r="H75" s="181" t="str">
        <f>IFERROR(INDEX('FY22 QoS'!$BB:$BB,MATCH($B75&amp;$C75&amp;$D75,'FY22 QoS'!BU:BU,0),1),"")</f>
        <v/>
      </c>
      <c r="I75" s="181" t="str">
        <f>IFERROR(INDEX('FY22 QoS'!$BB:$BB,MATCH($B75&amp;$C75&amp;$D75,'FY22 QoS'!BV:BV,0),1),"")</f>
        <v/>
      </c>
      <c r="J75" s="181" t="str">
        <f>IFERROR(INDEX('FY22 QoS'!$BB:$BB,MATCH($B75&amp;$C75&amp;$D75,'FY22 QoS'!BW:BW,0),1),"")</f>
        <v/>
      </c>
      <c r="K75" s="181" t="str">
        <f>IFERROR(INDEX('FY22 QoS'!$BB:$BB,MATCH($B75&amp;$C75&amp;$D75,'FY22 QoS'!BX:BX,0),1),"")</f>
        <v/>
      </c>
      <c r="L75" s="181" t="str">
        <f>IFERROR(INDEX('FY22 QoS'!$BB:$BB,MATCH($B75&amp;$C75&amp;$D75,'FY22 QoS'!BY:BY,0),1),"")</f>
        <v/>
      </c>
      <c r="M75" s="181" t="str">
        <f>IFERROR(INDEX('FY22 QoS'!$BB:$BB,MATCH($B75&amp;$C75&amp;$D75,'FY22 QoS'!BZ:BZ,0),1),"")</f>
        <v/>
      </c>
      <c r="N75" s="181" t="str">
        <f>IFERROR(INDEX('FY22 QoS'!$BB:$BB,MATCH($B75&amp;$C75&amp;$D75,'FY22 QoS'!CA:CA,0),1),"")</f>
        <v/>
      </c>
      <c r="O75" s="181" t="str">
        <f>IFERROR(INDEX('FY22 QoS'!$BB:$BB,MATCH($B75&amp;$C75&amp;$D75,'FY22 QoS'!CB:CB,0),1),"")</f>
        <v/>
      </c>
      <c r="P75" s="181" t="str">
        <f>IFERROR(INDEX('FY22 QoS'!$BB:$BB,MATCH($B75&amp;$C75&amp;$D75,'FY22 QoS'!CC:CC,0),1),"")</f>
        <v/>
      </c>
      <c r="R75" s="178" t="str">
        <f ca="1">IFERROR(INDEX(INDIRECT("'FY22 QoS'!"&amp;R$1&amp;":"&amp;R$1),MATCH($B75&amp;$C75&amp;$D75,'FY22 QoS'!BU:BU,0),1),"")</f>
        <v/>
      </c>
      <c r="S75" s="178" t="str">
        <f ca="1">IFERROR(INDEX(INDIRECT("'FY22 QoS'!"&amp;S$1&amp;":"&amp;S$1),MATCH($B75&amp;$C75&amp;$D75,'FY22 QoS'!BV:BV,0),1),"")</f>
        <v/>
      </c>
      <c r="T75" s="178" t="str">
        <f ca="1">IFERROR(INDEX(INDIRECT("'FY22 QoS'!"&amp;T$1&amp;":"&amp;T$1),MATCH($B75&amp;$C75&amp;$D75,'FY22 QoS'!BW:BW,0),1),"")</f>
        <v/>
      </c>
      <c r="U75" s="178" t="str">
        <f ca="1">IFERROR(INDEX(INDIRECT("'FY22 QoS'!"&amp;U$1&amp;":"&amp;U$1),MATCH($B75&amp;$C75&amp;$D75,'FY22 QoS'!BX:BX,0),1),"")</f>
        <v/>
      </c>
      <c r="V75" s="178" t="str">
        <f ca="1">IFERROR(INDEX(INDIRECT("'FY22 QoS'!"&amp;V$1&amp;":"&amp;V$1),MATCH($B75&amp;$C75&amp;$D75,'FY22 QoS'!BY:BY,0),1),"")</f>
        <v/>
      </c>
      <c r="W75" s="178" t="str">
        <f ca="1">IFERROR(INDEX(INDIRECT("'FY22 QoS'!"&amp;W$1&amp;":"&amp;W$1),MATCH($B75&amp;$C75&amp;$D75,'FY22 QoS'!BZ:BZ,0),1),"")</f>
        <v/>
      </c>
      <c r="X75" s="178" t="str">
        <f ca="1">IFERROR(INDEX(INDIRECT("'FY22 QoS'!"&amp;X$1&amp;":"&amp;X$1),MATCH($B75&amp;$C75&amp;$D75,'FY22 QoS'!CA:CA,0),1),"")</f>
        <v/>
      </c>
      <c r="Y75" s="178" t="str">
        <f ca="1">IFERROR(INDEX(INDIRECT("'FY22 QoS'!"&amp;Y$1&amp;":"&amp;Y$1),MATCH($B75&amp;$C75&amp;$D75,'FY22 QoS'!CB:CB,0),1),"")</f>
        <v/>
      </c>
      <c r="Z75" s="178" t="str">
        <f ca="1">IFERROR(INDEX(INDIRECT("'FY22 QoS'!"&amp;Z$1&amp;":"&amp;Z$1),MATCH($B75&amp;$C75&amp;$D75,'FY22 QoS'!CC:CC,0),1),"")</f>
        <v/>
      </c>
      <c r="AB75" s="178" t="str">
        <f ca="1">IFERROR(INDEX(INDIRECT("'FY22 QoS'!"&amp;AB$1&amp;":"&amp;AB$1),MATCH($B75&amp;$C75&amp;$D75,'FY22 QoS'!BU:BU,0),1),"")</f>
        <v/>
      </c>
      <c r="AC75" s="178" t="str">
        <f ca="1">IFERROR(INDEX(INDIRECT("'FY22 QoS'!"&amp;AC$1&amp;":"&amp;AC$1),MATCH($B75&amp;$C75&amp;$D75,'FY22 QoS'!BV:BV,0),1),"")</f>
        <v/>
      </c>
      <c r="AD75" s="178" t="str">
        <f ca="1">IFERROR(INDEX(INDIRECT("'FY22 QoS'!"&amp;AD$1&amp;":"&amp;AD$1),MATCH($B75&amp;$C75&amp;$D75,'FY22 QoS'!BW:BW,0),1),"")</f>
        <v/>
      </c>
      <c r="AE75" s="178" t="str">
        <f ca="1">IFERROR(INDEX(INDIRECT("'FY22 QoS'!"&amp;AE$1&amp;":"&amp;AE$1),MATCH($B75&amp;$C75&amp;$D75,'FY22 QoS'!BX:BX,0),1),"")</f>
        <v/>
      </c>
      <c r="AF75" s="178" t="str">
        <f ca="1">IFERROR(INDEX(INDIRECT("'FY22 QoS'!"&amp;AF$1&amp;":"&amp;AF$1),MATCH($B75&amp;$C75&amp;$D75,'FY22 QoS'!BY:BY,0),1),"")</f>
        <v/>
      </c>
      <c r="AG75" s="178" t="str">
        <f ca="1">IFERROR(INDEX(INDIRECT("'FY22 QoS'!"&amp;AG$1&amp;":"&amp;AG$1),MATCH($B75&amp;$C75&amp;$D75,'FY22 QoS'!BZ:BZ,0),1),"")</f>
        <v/>
      </c>
      <c r="AH75" s="178" t="str">
        <f ca="1">IFERROR(INDEX(INDIRECT("'FY22 QoS'!"&amp;AH$1&amp;":"&amp;AH$1),MATCH($B75&amp;$C75&amp;$D75,'FY22 QoS'!CA:CA,0),1),"")</f>
        <v/>
      </c>
      <c r="AI75" s="178" t="str">
        <f ca="1">IFERROR(INDEX(INDIRECT("'FY22 QoS'!"&amp;AI$1&amp;":"&amp;AI$1),MATCH($B75&amp;$C75&amp;$D75,'FY22 QoS'!CB:CB,0),1),"")</f>
        <v/>
      </c>
      <c r="AJ75" s="178" t="str">
        <f ca="1">IFERROR(INDEX(INDIRECT("'FY22 QoS'!"&amp;AJ$1&amp;":"&amp;AJ$1),MATCH($B75&amp;$C75&amp;$D75,'FY22 QoS'!CC:CC,0),1),"")</f>
        <v/>
      </c>
      <c r="AL75" s="186" t="str">
        <f ca="1">IFERROR(INDEX(INDIRECT("'FY22 QoS'!"&amp;AL$1&amp;":"&amp;AL$1),MATCH($B75&amp;$C75&amp;$D75,'FY22 QoS'!BU:BU,0),1),"")</f>
        <v/>
      </c>
      <c r="AM75" s="186" t="str">
        <f ca="1">IFERROR(INDEX(INDIRECT("'FY22 QoS'!"&amp;AM$1&amp;":"&amp;AM$1),MATCH($B75&amp;$C75&amp;$D75,'FY22 QoS'!BV:BV,0),1),"")</f>
        <v/>
      </c>
      <c r="AN75" s="186" t="str">
        <f ca="1">IFERROR(INDEX(INDIRECT("'FY22 QoS'!"&amp;AN$1&amp;":"&amp;AN$1),MATCH($B75&amp;$C75&amp;$D75,'FY22 QoS'!BW:BW,0),1),"")</f>
        <v/>
      </c>
      <c r="AO75" s="186" t="str">
        <f ca="1">IFERROR(INDEX(INDIRECT("'FY22 QoS'!"&amp;AO$1&amp;":"&amp;AO$1),MATCH($B75&amp;$C75&amp;$D75,'FY22 QoS'!BX:BX,0),1),"")</f>
        <v/>
      </c>
      <c r="AP75" s="186" t="str">
        <f ca="1">IFERROR(INDEX(INDIRECT("'FY22 QoS'!"&amp;AP$1&amp;":"&amp;AP$1),MATCH($B75&amp;$C75&amp;$D75,'FY22 QoS'!BY:BY,0),1),"")</f>
        <v/>
      </c>
      <c r="AQ75" s="186" t="str">
        <f ca="1">IFERROR(INDEX(INDIRECT("'FY22 QoS'!"&amp;AQ$1&amp;":"&amp;AQ$1),MATCH($B75&amp;$C75&amp;$D75,'FY22 QoS'!BZ:BZ,0),1),"")</f>
        <v/>
      </c>
      <c r="AR75" s="186" t="str">
        <f ca="1">IFERROR(INDEX(INDIRECT("'FY22 QoS'!"&amp;AR$1&amp;":"&amp;AR$1),MATCH($B75&amp;$C75&amp;$D75,'FY22 QoS'!CA:CA,0),1),"")</f>
        <v/>
      </c>
      <c r="AS75" s="186" t="str">
        <f ca="1">IFERROR(INDEX(INDIRECT("'FY22 QoS'!"&amp;AS$1&amp;":"&amp;AS$1),MATCH($B75&amp;$C75&amp;$D75,'FY22 QoS'!CB:CB,0),1),"")</f>
        <v/>
      </c>
      <c r="AT75" s="186" t="str">
        <f ca="1">IFERROR(INDEX(INDIRECT("'FY22 QoS'!"&amp;AT$1&amp;":"&amp;AT$1),MATCH($B75&amp;$C75&amp;$D75,'FY22 QoS'!CC:CC,0),1),"")</f>
        <v/>
      </c>
    </row>
    <row r="76" spans="2:46" s="167" customFormat="1" hidden="1" outlineLevel="1" x14ac:dyDescent="0.25">
      <c r="B76" s="167" t="s">
        <v>35</v>
      </c>
      <c r="C76" s="167">
        <v>10</v>
      </c>
      <c r="D76" s="167" t="str">
        <f t="shared" si="13"/>
        <v>Commercial</v>
      </c>
      <c r="E76" s="167" t="str">
        <f>IFERROR(INDEX('FY22 QoS'!$BB:$BB,MATCH($B76&amp;$C76&amp;$D76,'FY22 QoS'!BR:BR,0),1),"")</f>
        <v/>
      </c>
      <c r="F76" s="167" t="str">
        <f>IFERROR(INDEX('FY22 QoS'!$BB:$BB,MATCH($B76&amp;$C76&amp;$D76,'FY22 QoS'!BS:BS,0),1),"")</f>
        <v/>
      </c>
      <c r="G76" s="167" t="str">
        <f>IFERROR(INDEX('FY22 QoS'!$BB:$BB,MATCH($B76&amp;$C76&amp;$D76,'FY22 QoS'!BT:BT,0),1),"")</f>
        <v/>
      </c>
      <c r="H76" s="181" t="str">
        <f>IFERROR(INDEX('FY22 QoS'!$BB:$BB,MATCH($B76&amp;$C76&amp;$D76,'FY22 QoS'!BU:BU,0),1),"")</f>
        <v/>
      </c>
      <c r="I76" s="181" t="str">
        <f>IFERROR(INDEX('FY22 QoS'!$BB:$BB,MATCH($B76&amp;$C76&amp;$D76,'FY22 QoS'!BV:BV,0),1),"")</f>
        <v/>
      </c>
      <c r="J76" s="181" t="str">
        <f>IFERROR(INDEX('FY22 QoS'!$BB:$BB,MATCH($B76&amp;$C76&amp;$D76,'FY22 QoS'!BW:BW,0),1),"")</f>
        <v/>
      </c>
      <c r="K76" s="181" t="str">
        <f>IFERROR(INDEX('FY22 QoS'!$BB:$BB,MATCH($B76&amp;$C76&amp;$D76,'FY22 QoS'!BX:BX,0),1),"")</f>
        <v/>
      </c>
      <c r="L76" s="181" t="str">
        <f>IFERROR(INDEX('FY22 QoS'!$BB:$BB,MATCH($B76&amp;$C76&amp;$D76,'FY22 QoS'!BY:BY,0),1),"")</f>
        <v/>
      </c>
      <c r="M76" s="181" t="str">
        <f>IFERROR(INDEX('FY22 QoS'!$BB:$BB,MATCH($B76&amp;$C76&amp;$D76,'FY22 QoS'!BZ:BZ,0),1),"")</f>
        <v/>
      </c>
      <c r="N76" s="181" t="str">
        <f>IFERROR(INDEX('FY22 QoS'!$BB:$BB,MATCH($B76&amp;$C76&amp;$D76,'FY22 QoS'!CA:CA,0),1),"")</f>
        <v/>
      </c>
      <c r="O76" s="181" t="str">
        <f>IFERROR(INDEX('FY22 QoS'!$BB:$BB,MATCH($B76&amp;$C76&amp;$D76,'FY22 QoS'!CB:CB,0),1),"")</f>
        <v/>
      </c>
      <c r="P76" s="181" t="str">
        <f>IFERROR(INDEX('FY22 QoS'!$BB:$BB,MATCH($B76&amp;$C76&amp;$D76,'FY22 QoS'!CC:CC,0),1),"")</f>
        <v/>
      </c>
      <c r="R76" s="178" t="str">
        <f ca="1">IFERROR(INDEX(INDIRECT("'FY22 QoS'!"&amp;R$1&amp;":"&amp;R$1),MATCH($B76&amp;$C76&amp;$D76,'FY22 QoS'!BU:BU,0),1),"")</f>
        <v/>
      </c>
      <c r="S76" s="178" t="str">
        <f ca="1">IFERROR(INDEX(INDIRECT("'FY22 QoS'!"&amp;S$1&amp;":"&amp;S$1),MATCH($B76&amp;$C76&amp;$D76,'FY22 QoS'!BV:BV,0),1),"")</f>
        <v/>
      </c>
      <c r="T76" s="178" t="str">
        <f ca="1">IFERROR(INDEX(INDIRECT("'FY22 QoS'!"&amp;T$1&amp;":"&amp;T$1),MATCH($B76&amp;$C76&amp;$D76,'FY22 QoS'!BW:BW,0),1),"")</f>
        <v/>
      </c>
      <c r="U76" s="178" t="str">
        <f ca="1">IFERROR(INDEX(INDIRECT("'FY22 QoS'!"&amp;U$1&amp;":"&amp;U$1),MATCH($B76&amp;$C76&amp;$D76,'FY22 QoS'!BX:BX,0),1),"")</f>
        <v/>
      </c>
      <c r="V76" s="178" t="str">
        <f ca="1">IFERROR(INDEX(INDIRECT("'FY22 QoS'!"&amp;V$1&amp;":"&amp;V$1),MATCH($B76&amp;$C76&amp;$D76,'FY22 QoS'!BY:BY,0),1),"")</f>
        <v/>
      </c>
      <c r="W76" s="178" t="str">
        <f ca="1">IFERROR(INDEX(INDIRECT("'FY22 QoS'!"&amp;W$1&amp;":"&amp;W$1),MATCH($B76&amp;$C76&amp;$D76,'FY22 QoS'!BZ:BZ,0),1),"")</f>
        <v/>
      </c>
      <c r="X76" s="178" t="str">
        <f ca="1">IFERROR(INDEX(INDIRECT("'FY22 QoS'!"&amp;X$1&amp;":"&amp;X$1),MATCH($B76&amp;$C76&amp;$D76,'FY22 QoS'!CA:CA,0),1),"")</f>
        <v/>
      </c>
      <c r="Y76" s="178" t="str">
        <f ca="1">IFERROR(INDEX(INDIRECT("'FY22 QoS'!"&amp;Y$1&amp;":"&amp;Y$1),MATCH($B76&amp;$C76&amp;$D76,'FY22 QoS'!CB:CB,0),1),"")</f>
        <v/>
      </c>
      <c r="Z76" s="178" t="str">
        <f ca="1">IFERROR(INDEX(INDIRECT("'FY22 QoS'!"&amp;Z$1&amp;":"&amp;Z$1),MATCH($B76&amp;$C76&amp;$D76,'FY22 QoS'!CC:CC,0),1),"")</f>
        <v/>
      </c>
      <c r="AB76" s="178" t="str">
        <f ca="1">IFERROR(INDEX(INDIRECT("'FY22 QoS'!"&amp;AB$1&amp;":"&amp;AB$1),MATCH($B76&amp;$C76&amp;$D76,'FY22 QoS'!BU:BU,0),1),"")</f>
        <v/>
      </c>
      <c r="AC76" s="178" t="str">
        <f ca="1">IFERROR(INDEX(INDIRECT("'FY22 QoS'!"&amp;AC$1&amp;":"&amp;AC$1),MATCH($B76&amp;$C76&amp;$D76,'FY22 QoS'!BV:BV,0),1),"")</f>
        <v/>
      </c>
      <c r="AD76" s="178" t="str">
        <f ca="1">IFERROR(INDEX(INDIRECT("'FY22 QoS'!"&amp;AD$1&amp;":"&amp;AD$1),MATCH($B76&amp;$C76&amp;$D76,'FY22 QoS'!BW:BW,0),1),"")</f>
        <v/>
      </c>
      <c r="AE76" s="178" t="str">
        <f ca="1">IFERROR(INDEX(INDIRECT("'FY22 QoS'!"&amp;AE$1&amp;":"&amp;AE$1),MATCH($B76&amp;$C76&amp;$D76,'FY22 QoS'!BX:BX,0),1),"")</f>
        <v/>
      </c>
      <c r="AF76" s="178" t="str">
        <f ca="1">IFERROR(INDEX(INDIRECT("'FY22 QoS'!"&amp;AF$1&amp;":"&amp;AF$1),MATCH($B76&amp;$C76&amp;$D76,'FY22 QoS'!BY:BY,0),1),"")</f>
        <v/>
      </c>
      <c r="AG76" s="178" t="str">
        <f ca="1">IFERROR(INDEX(INDIRECT("'FY22 QoS'!"&amp;AG$1&amp;":"&amp;AG$1),MATCH($B76&amp;$C76&amp;$D76,'FY22 QoS'!BZ:BZ,0),1),"")</f>
        <v/>
      </c>
      <c r="AH76" s="178" t="str">
        <f ca="1">IFERROR(INDEX(INDIRECT("'FY22 QoS'!"&amp;AH$1&amp;":"&amp;AH$1),MATCH($B76&amp;$C76&amp;$D76,'FY22 QoS'!CA:CA,0),1),"")</f>
        <v/>
      </c>
      <c r="AI76" s="178" t="str">
        <f ca="1">IFERROR(INDEX(INDIRECT("'FY22 QoS'!"&amp;AI$1&amp;":"&amp;AI$1),MATCH($B76&amp;$C76&amp;$D76,'FY22 QoS'!CB:CB,0),1),"")</f>
        <v/>
      </c>
      <c r="AJ76" s="178" t="str">
        <f ca="1">IFERROR(INDEX(INDIRECT("'FY22 QoS'!"&amp;AJ$1&amp;":"&amp;AJ$1),MATCH($B76&amp;$C76&amp;$D76,'FY22 QoS'!CC:CC,0),1),"")</f>
        <v/>
      </c>
      <c r="AL76" s="186" t="str">
        <f ca="1">IFERROR(INDEX(INDIRECT("'FY22 QoS'!"&amp;AL$1&amp;":"&amp;AL$1),MATCH($B76&amp;$C76&amp;$D76,'FY22 QoS'!BU:BU,0),1),"")</f>
        <v/>
      </c>
      <c r="AM76" s="186" t="str">
        <f ca="1">IFERROR(INDEX(INDIRECT("'FY22 QoS'!"&amp;AM$1&amp;":"&amp;AM$1),MATCH($B76&amp;$C76&amp;$D76,'FY22 QoS'!BV:BV,0),1),"")</f>
        <v/>
      </c>
      <c r="AN76" s="186" t="str">
        <f ca="1">IFERROR(INDEX(INDIRECT("'FY22 QoS'!"&amp;AN$1&amp;":"&amp;AN$1),MATCH($B76&amp;$C76&amp;$D76,'FY22 QoS'!BW:BW,0),1),"")</f>
        <v/>
      </c>
      <c r="AO76" s="186" t="str">
        <f ca="1">IFERROR(INDEX(INDIRECT("'FY22 QoS'!"&amp;AO$1&amp;":"&amp;AO$1),MATCH($B76&amp;$C76&amp;$D76,'FY22 QoS'!BX:BX,0),1),"")</f>
        <v/>
      </c>
      <c r="AP76" s="186" t="str">
        <f ca="1">IFERROR(INDEX(INDIRECT("'FY22 QoS'!"&amp;AP$1&amp;":"&amp;AP$1),MATCH($B76&amp;$C76&amp;$D76,'FY22 QoS'!BY:BY,0),1),"")</f>
        <v/>
      </c>
      <c r="AQ76" s="186" t="str">
        <f ca="1">IFERROR(INDEX(INDIRECT("'FY22 QoS'!"&amp;AQ$1&amp;":"&amp;AQ$1),MATCH($B76&amp;$C76&amp;$D76,'FY22 QoS'!BZ:BZ,0),1),"")</f>
        <v/>
      </c>
      <c r="AR76" s="186" t="str">
        <f ca="1">IFERROR(INDEX(INDIRECT("'FY22 QoS'!"&amp;AR$1&amp;":"&amp;AR$1),MATCH($B76&amp;$C76&amp;$D76,'FY22 QoS'!CA:CA,0),1),"")</f>
        <v/>
      </c>
      <c r="AS76" s="186" t="str">
        <f ca="1">IFERROR(INDEX(INDIRECT("'FY22 QoS'!"&amp;AS$1&amp;":"&amp;AS$1),MATCH($B76&amp;$C76&amp;$D76,'FY22 QoS'!CB:CB,0),1),"")</f>
        <v/>
      </c>
      <c r="AT76" s="186" t="str">
        <f ca="1">IFERROR(INDEX(INDIRECT("'FY22 QoS'!"&amp;AT$1&amp;":"&amp;AT$1),MATCH($B76&amp;$C76&amp;$D76,'FY22 QoS'!CC:CC,0),1),"")</f>
        <v/>
      </c>
    </row>
    <row r="77" spans="2:46" s="167" customFormat="1" hidden="1" outlineLevel="1" x14ac:dyDescent="0.25">
      <c r="B77" s="167" t="s">
        <v>35</v>
      </c>
      <c r="C77" s="167">
        <v>11</v>
      </c>
      <c r="D77" s="167" t="str">
        <f t="shared" si="13"/>
        <v>Commercial</v>
      </c>
      <c r="E77" s="167" t="str">
        <f>IFERROR(INDEX('FY22 QoS'!$BB:$BB,MATCH($B77&amp;$C77&amp;$D77,'FY22 QoS'!BR:BR,0),1),"")</f>
        <v/>
      </c>
      <c r="F77" s="167" t="str">
        <f>IFERROR(INDEX('FY22 QoS'!$BB:$BB,MATCH($B77&amp;$C77&amp;$D77,'FY22 QoS'!BS:BS,0),1),"")</f>
        <v/>
      </c>
      <c r="G77" s="167" t="str">
        <f>IFERROR(INDEX('FY22 QoS'!$BB:$BB,MATCH($B77&amp;$C77&amp;$D77,'FY22 QoS'!BT:BT,0),1),"")</f>
        <v/>
      </c>
      <c r="H77" s="181" t="str">
        <f>IFERROR(INDEX('FY22 QoS'!$BB:$BB,MATCH($B77&amp;$C77&amp;$D77,'FY22 QoS'!BU:BU,0),1),"")</f>
        <v/>
      </c>
      <c r="I77" s="181" t="str">
        <f>IFERROR(INDEX('FY22 QoS'!$BB:$BB,MATCH($B77&amp;$C77&amp;$D77,'FY22 QoS'!BV:BV,0),1),"")</f>
        <v/>
      </c>
      <c r="J77" s="181" t="str">
        <f>IFERROR(INDEX('FY22 QoS'!$BB:$BB,MATCH($B77&amp;$C77&amp;$D77,'FY22 QoS'!BW:BW,0),1),"")</f>
        <v/>
      </c>
      <c r="K77" s="181" t="str">
        <f>IFERROR(INDEX('FY22 QoS'!$BB:$BB,MATCH($B77&amp;$C77&amp;$D77,'FY22 QoS'!BX:BX,0),1),"")</f>
        <v/>
      </c>
      <c r="L77" s="181" t="str">
        <f>IFERROR(INDEX('FY22 QoS'!$BB:$BB,MATCH($B77&amp;$C77&amp;$D77,'FY22 QoS'!BY:BY,0),1),"")</f>
        <v/>
      </c>
      <c r="M77" s="181" t="str">
        <f>IFERROR(INDEX('FY22 QoS'!$BB:$BB,MATCH($B77&amp;$C77&amp;$D77,'FY22 QoS'!BZ:BZ,0),1),"")</f>
        <v/>
      </c>
      <c r="N77" s="181" t="str">
        <f>IFERROR(INDEX('FY22 QoS'!$BB:$BB,MATCH($B77&amp;$C77&amp;$D77,'FY22 QoS'!CA:CA,0),1),"")</f>
        <v/>
      </c>
      <c r="O77" s="181" t="str">
        <f>IFERROR(INDEX('FY22 QoS'!$BB:$BB,MATCH($B77&amp;$C77&amp;$D77,'FY22 QoS'!CB:CB,0),1),"")</f>
        <v/>
      </c>
      <c r="P77" s="181" t="str">
        <f>IFERROR(INDEX('FY22 QoS'!$BB:$BB,MATCH($B77&amp;$C77&amp;$D77,'FY22 QoS'!CC:CC,0),1),"")</f>
        <v/>
      </c>
      <c r="R77" s="178" t="str">
        <f ca="1">IFERROR(INDEX(INDIRECT("'FY22 QoS'!"&amp;R$1&amp;":"&amp;R$1),MATCH($B77&amp;$C77&amp;$D77,'FY22 QoS'!BU:BU,0),1),"")</f>
        <v/>
      </c>
      <c r="S77" s="178" t="str">
        <f ca="1">IFERROR(INDEX(INDIRECT("'FY22 QoS'!"&amp;S$1&amp;":"&amp;S$1),MATCH($B77&amp;$C77&amp;$D77,'FY22 QoS'!BV:BV,0),1),"")</f>
        <v/>
      </c>
      <c r="T77" s="178" t="str">
        <f ca="1">IFERROR(INDEX(INDIRECT("'FY22 QoS'!"&amp;T$1&amp;":"&amp;T$1),MATCH($B77&amp;$C77&amp;$D77,'FY22 QoS'!BW:BW,0),1),"")</f>
        <v/>
      </c>
      <c r="U77" s="178" t="str">
        <f ca="1">IFERROR(INDEX(INDIRECT("'FY22 QoS'!"&amp;U$1&amp;":"&amp;U$1),MATCH($B77&amp;$C77&amp;$D77,'FY22 QoS'!BX:BX,0),1),"")</f>
        <v/>
      </c>
      <c r="V77" s="178" t="str">
        <f ca="1">IFERROR(INDEX(INDIRECT("'FY22 QoS'!"&amp;V$1&amp;":"&amp;V$1),MATCH($B77&amp;$C77&amp;$D77,'FY22 QoS'!BY:BY,0),1),"")</f>
        <v/>
      </c>
      <c r="W77" s="178" t="str">
        <f ca="1">IFERROR(INDEX(INDIRECT("'FY22 QoS'!"&amp;W$1&amp;":"&amp;W$1),MATCH($B77&amp;$C77&amp;$D77,'FY22 QoS'!BZ:BZ,0),1),"")</f>
        <v/>
      </c>
      <c r="X77" s="178" t="str">
        <f ca="1">IFERROR(INDEX(INDIRECT("'FY22 QoS'!"&amp;X$1&amp;":"&amp;X$1),MATCH($B77&amp;$C77&amp;$D77,'FY22 QoS'!CA:CA,0),1),"")</f>
        <v/>
      </c>
      <c r="Y77" s="178" t="str">
        <f ca="1">IFERROR(INDEX(INDIRECT("'FY22 QoS'!"&amp;Y$1&amp;":"&amp;Y$1),MATCH($B77&amp;$C77&amp;$D77,'FY22 QoS'!CB:CB,0),1),"")</f>
        <v/>
      </c>
      <c r="Z77" s="178" t="str">
        <f ca="1">IFERROR(INDEX(INDIRECT("'FY22 QoS'!"&amp;Z$1&amp;":"&amp;Z$1),MATCH($B77&amp;$C77&amp;$D77,'FY22 QoS'!CC:CC,0),1),"")</f>
        <v/>
      </c>
      <c r="AB77" s="178" t="str">
        <f ca="1">IFERROR(INDEX(INDIRECT("'FY22 QoS'!"&amp;AB$1&amp;":"&amp;AB$1),MATCH($B77&amp;$C77&amp;$D77,'FY22 QoS'!BU:BU,0),1),"")</f>
        <v/>
      </c>
      <c r="AC77" s="178" t="str">
        <f ca="1">IFERROR(INDEX(INDIRECT("'FY22 QoS'!"&amp;AC$1&amp;":"&amp;AC$1),MATCH($B77&amp;$C77&amp;$D77,'FY22 QoS'!BV:BV,0),1),"")</f>
        <v/>
      </c>
      <c r="AD77" s="178" t="str">
        <f ca="1">IFERROR(INDEX(INDIRECT("'FY22 QoS'!"&amp;AD$1&amp;":"&amp;AD$1),MATCH($B77&amp;$C77&amp;$D77,'FY22 QoS'!BW:BW,0),1),"")</f>
        <v/>
      </c>
      <c r="AE77" s="178" t="str">
        <f ca="1">IFERROR(INDEX(INDIRECT("'FY22 QoS'!"&amp;AE$1&amp;":"&amp;AE$1),MATCH($B77&amp;$C77&amp;$D77,'FY22 QoS'!BX:BX,0),1),"")</f>
        <v/>
      </c>
      <c r="AF77" s="178" t="str">
        <f ca="1">IFERROR(INDEX(INDIRECT("'FY22 QoS'!"&amp;AF$1&amp;":"&amp;AF$1),MATCH($B77&amp;$C77&amp;$D77,'FY22 QoS'!BY:BY,0),1),"")</f>
        <v/>
      </c>
      <c r="AG77" s="178" t="str">
        <f ca="1">IFERROR(INDEX(INDIRECT("'FY22 QoS'!"&amp;AG$1&amp;":"&amp;AG$1),MATCH($B77&amp;$C77&amp;$D77,'FY22 QoS'!BZ:BZ,0),1),"")</f>
        <v/>
      </c>
      <c r="AH77" s="178" t="str">
        <f ca="1">IFERROR(INDEX(INDIRECT("'FY22 QoS'!"&amp;AH$1&amp;":"&amp;AH$1),MATCH($B77&amp;$C77&amp;$D77,'FY22 QoS'!CA:CA,0),1),"")</f>
        <v/>
      </c>
      <c r="AI77" s="178" t="str">
        <f ca="1">IFERROR(INDEX(INDIRECT("'FY22 QoS'!"&amp;AI$1&amp;":"&amp;AI$1),MATCH($B77&amp;$C77&amp;$D77,'FY22 QoS'!CB:CB,0),1),"")</f>
        <v/>
      </c>
      <c r="AJ77" s="178" t="str">
        <f ca="1">IFERROR(INDEX(INDIRECT("'FY22 QoS'!"&amp;AJ$1&amp;":"&amp;AJ$1),MATCH($B77&amp;$C77&amp;$D77,'FY22 QoS'!CC:CC,0),1),"")</f>
        <v/>
      </c>
      <c r="AL77" s="186" t="str">
        <f ca="1">IFERROR(INDEX(INDIRECT("'FY22 QoS'!"&amp;AL$1&amp;":"&amp;AL$1),MATCH($B77&amp;$C77&amp;$D77,'FY22 QoS'!BU:BU,0),1),"")</f>
        <v/>
      </c>
      <c r="AM77" s="186" t="str">
        <f ca="1">IFERROR(INDEX(INDIRECT("'FY22 QoS'!"&amp;AM$1&amp;":"&amp;AM$1),MATCH($B77&amp;$C77&amp;$D77,'FY22 QoS'!BV:BV,0),1),"")</f>
        <v/>
      </c>
      <c r="AN77" s="186" t="str">
        <f ca="1">IFERROR(INDEX(INDIRECT("'FY22 QoS'!"&amp;AN$1&amp;":"&amp;AN$1),MATCH($B77&amp;$C77&amp;$D77,'FY22 QoS'!BW:BW,0),1),"")</f>
        <v/>
      </c>
      <c r="AO77" s="186" t="str">
        <f ca="1">IFERROR(INDEX(INDIRECT("'FY22 QoS'!"&amp;AO$1&amp;":"&amp;AO$1),MATCH($B77&amp;$C77&amp;$D77,'FY22 QoS'!BX:BX,0),1),"")</f>
        <v/>
      </c>
      <c r="AP77" s="186" t="str">
        <f ca="1">IFERROR(INDEX(INDIRECT("'FY22 QoS'!"&amp;AP$1&amp;":"&amp;AP$1),MATCH($B77&amp;$C77&amp;$D77,'FY22 QoS'!BY:BY,0),1),"")</f>
        <v/>
      </c>
      <c r="AQ77" s="186" t="str">
        <f ca="1">IFERROR(INDEX(INDIRECT("'FY22 QoS'!"&amp;AQ$1&amp;":"&amp;AQ$1),MATCH($B77&amp;$C77&amp;$D77,'FY22 QoS'!BZ:BZ,0),1),"")</f>
        <v/>
      </c>
      <c r="AR77" s="186" t="str">
        <f ca="1">IFERROR(INDEX(INDIRECT("'FY22 QoS'!"&amp;AR$1&amp;":"&amp;AR$1),MATCH($B77&amp;$C77&amp;$D77,'FY22 QoS'!CA:CA,0),1),"")</f>
        <v/>
      </c>
      <c r="AS77" s="186" t="str">
        <f ca="1">IFERROR(INDEX(INDIRECT("'FY22 QoS'!"&amp;AS$1&amp;":"&amp;AS$1),MATCH($B77&amp;$C77&amp;$D77,'FY22 QoS'!CB:CB,0),1),"")</f>
        <v/>
      </c>
      <c r="AT77" s="186" t="str">
        <f ca="1">IFERROR(INDEX(INDIRECT("'FY22 QoS'!"&amp;AT$1&amp;":"&amp;AT$1),MATCH($B77&amp;$C77&amp;$D77,'FY22 QoS'!CC:CC,0),1),"")</f>
        <v/>
      </c>
    </row>
    <row r="78" spans="2:46" s="167" customFormat="1" hidden="1" outlineLevel="1" x14ac:dyDescent="0.25">
      <c r="B78" s="167" t="s">
        <v>35</v>
      </c>
      <c r="C78" s="167">
        <v>12</v>
      </c>
      <c r="D78" s="167" t="str">
        <f t="shared" si="13"/>
        <v>Commercial</v>
      </c>
      <c r="E78" s="167" t="str">
        <f>IFERROR(INDEX('FY22 QoS'!$BB:$BB,MATCH($B78&amp;$C78&amp;$D78,'FY22 QoS'!BR:BR,0),1),"")</f>
        <v/>
      </c>
      <c r="F78" s="167" t="str">
        <f>IFERROR(INDEX('FY22 QoS'!$BB:$BB,MATCH($B78&amp;$C78&amp;$D78,'FY22 QoS'!BS:BS,0),1),"")</f>
        <v/>
      </c>
      <c r="G78" s="167" t="str">
        <f>IFERROR(INDEX('FY22 QoS'!$BB:$BB,MATCH($B78&amp;$C78&amp;$D78,'FY22 QoS'!BT:BT,0),1),"")</f>
        <v/>
      </c>
      <c r="H78" s="181" t="str">
        <f>IFERROR(INDEX('FY22 QoS'!$BB:$BB,MATCH($B78&amp;$C78&amp;$D78,'FY22 QoS'!BU:BU,0),1),"")</f>
        <v/>
      </c>
      <c r="I78" s="181" t="str">
        <f>IFERROR(INDEX('FY22 QoS'!$BB:$BB,MATCH($B78&amp;$C78&amp;$D78,'FY22 QoS'!BV:BV,0),1),"")</f>
        <v/>
      </c>
      <c r="J78" s="181" t="str">
        <f>IFERROR(INDEX('FY22 QoS'!$BB:$BB,MATCH($B78&amp;$C78&amp;$D78,'FY22 QoS'!BW:BW,0),1),"")</f>
        <v/>
      </c>
      <c r="K78" s="181" t="str">
        <f>IFERROR(INDEX('FY22 QoS'!$BB:$BB,MATCH($B78&amp;$C78&amp;$D78,'FY22 QoS'!BX:BX,0),1),"")</f>
        <v/>
      </c>
      <c r="L78" s="181" t="str">
        <f>IFERROR(INDEX('FY22 QoS'!$BB:$BB,MATCH($B78&amp;$C78&amp;$D78,'FY22 QoS'!BY:BY,0),1),"")</f>
        <v/>
      </c>
      <c r="M78" s="181" t="str">
        <f>IFERROR(INDEX('FY22 QoS'!$BB:$BB,MATCH($B78&amp;$C78&amp;$D78,'FY22 QoS'!BZ:BZ,0),1),"")</f>
        <v/>
      </c>
      <c r="N78" s="181" t="str">
        <f>IFERROR(INDEX('FY22 QoS'!$BB:$BB,MATCH($B78&amp;$C78&amp;$D78,'FY22 QoS'!CA:CA,0),1),"")</f>
        <v/>
      </c>
      <c r="O78" s="181" t="str">
        <f>IFERROR(INDEX('FY22 QoS'!$BB:$BB,MATCH($B78&amp;$C78&amp;$D78,'FY22 QoS'!CB:CB,0),1),"")</f>
        <v/>
      </c>
      <c r="P78" s="181" t="str">
        <f>IFERROR(INDEX('FY22 QoS'!$BB:$BB,MATCH($B78&amp;$C78&amp;$D78,'FY22 QoS'!CC:CC,0),1),"")</f>
        <v/>
      </c>
      <c r="R78" s="178" t="str">
        <f ca="1">IFERROR(INDEX(INDIRECT("'FY22 QoS'!"&amp;R$1&amp;":"&amp;R$1),MATCH($B78&amp;$C78&amp;$D78,'FY22 QoS'!BU:BU,0),1),"")</f>
        <v/>
      </c>
      <c r="S78" s="178" t="str">
        <f ca="1">IFERROR(INDEX(INDIRECT("'FY22 QoS'!"&amp;S$1&amp;":"&amp;S$1),MATCH($B78&amp;$C78&amp;$D78,'FY22 QoS'!BV:BV,0),1),"")</f>
        <v/>
      </c>
      <c r="T78" s="178" t="str">
        <f ca="1">IFERROR(INDEX(INDIRECT("'FY22 QoS'!"&amp;T$1&amp;":"&amp;T$1),MATCH($B78&amp;$C78&amp;$D78,'FY22 QoS'!BW:BW,0),1),"")</f>
        <v/>
      </c>
      <c r="U78" s="178" t="str">
        <f ca="1">IFERROR(INDEX(INDIRECT("'FY22 QoS'!"&amp;U$1&amp;":"&amp;U$1),MATCH($B78&amp;$C78&amp;$D78,'FY22 QoS'!BX:BX,0),1),"")</f>
        <v/>
      </c>
      <c r="V78" s="178" t="str">
        <f ca="1">IFERROR(INDEX(INDIRECT("'FY22 QoS'!"&amp;V$1&amp;":"&amp;V$1),MATCH($B78&amp;$C78&amp;$D78,'FY22 QoS'!BY:BY,0),1),"")</f>
        <v/>
      </c>
      <c r="W78" s="178" t="str">
        <f ca="1">IFERROR(INDEX(INDIRECT("'FY22 QoS'!"&amp;W$1&amp;":"&amp;W$1),MATCH($B78&amp;$C78&amp;$D78,'FY22 QoS'!BZ:BZ,0),1),"")</f>
        <v/>
      </c>
      <c r="X78" s="178" t="str">
        <f ca="1">IFERROR(INDEX(INDIRECT("'FY22 QoS'!"&amp;X$1&amp;":"&amp;X$1),MATCH($B78&amp;$C78&amp;$D78,'FY22 QoS'!CA:CA,0),1),"")</f>
        <v/>
      </c>
      <c r="Y78" s="178" t="str">
        <f ca="1">IFERROR(INDEX(INDIRECT("'FY22 QoS'!"&amp;Y$1&amp;":"&amp;Y$1),MATCH($B78&amp;$C78&amp;$D78,'FY22 QoS'!CB:CB,0),1),"")</f>
        <v/>
      </c>
      <c r="Z78" s="178" t="str">
        <f ca="1">IFERROR(INDEX(INDIRECT("'FY22 QoS'!"&amp;Z$1&amp;":"&amp;Z$1),MATCH($B78&amp;$C78&amp;$D78,'FY22 QoS'!CC:CC,0),1),"")</f>
        <v/>
      </c>
      <c r="AB78" s="178" t="str">
        <f ca="1">IFERROR(INDEX(INDIRECT("'FY22 QoS'!"&amp;AB$1&amp;":"&amp;AB$1),MATCH($B78&amp;$C78&amp;$D78,'FY22 QoS'!BU:BU,0),1),"")</f>
        <v/>
      </c>
      <c r="AC78" s="178" t="str">
        <f ca="1">IFERROR(INDEX(INDIRECT("'FY22 QoS'!"&amp;AC$1&amp;":"&amp;AC$1),MATCH($B78&amp;$C78&amp;$D78,'FY22 QoS'!BV:BV,0),1),"")</f>
        <v/>
      </c>
      <c r="AD78" s="178" t="str">
        <f ca="1">IFERROR(INDEX(INDIRECT("'FY22 QoS'!"&amp;AD$1&amp;":"&amp;AD$1),MATCH($B78&amp;$C78&amp;$D78,'FY22 QoS'!BW:BW,0),1),"")</f>
        <v/>
      </c>
      <c r="AE78" s="178" t="str">
        <f ca="1">IFERROR(INDEX(INDIRECT("'FY22 QoS'!"&amp;AE$1&amp;":"&amp;AE$1),MATCH($B78&amp;$C78&amp;$D78,'FY22 QoS'!BX:BX,0),1),"")</f>
        <v/>
      </c>
      <c r="AF78" s="178" t="str">
        <f ca="1">IFERROR(INDEX(INDIRECT("'FY22 QoS'!"&amp;AF$1&amp;":"&amp;AF$1),MATCH($B78&amp;$C78&amp;$D78,'FY22 QoS'!BY:BY,0),1),"")</f>
        <v/>
      </c>
      <c r="AG78" s="178" t="str">
        <f ca="1">IFERROR(INDEX(INDIRECT("'FY22 QoS'!"&amp;AG$1&amp;":"&amp;AG$1),MATCH($B78&amp;$C78&amp;$D78,'FY22 QoS'!BZ:BZ,0),1),"")</f>
        <v/>
      </c>
      <c r="AH78" s="178" t="str">
        <f ca="1">IFERROR(INDEX(INDIRECT("'FY22 QoS'!"&amp;AH$1&amp;":"&amp;AH$1),MATCH($B78&amp;$C78&amp;$D78,'FY22 QoS'!CA:CA,0),1),"")</f>
        <v/>
      </c>
      <c r="AI78" s="178" t="str">
        <f ca="1">IFERROR(INDEX(INDIRECT("'FY22 QoS'!"&amp;AI$1&amp;":"&amp;AI$1),MATCH($B78&amp;$C78&amp;$D78,'FY22 QoS'!CB:CB,0),1),"")</f>
        <v/>
      </c>
      <c r="AJ78" s="178" t="str">
        <f ca="1">IFERROR(INDEX(INDIRECT("'FY22 QoS'!"&amp;AJ$1&amp;":"&amp;AJ$1),MATCH($B78&amp;$C78&amp;$D78,'FY22 QoS'!CC:CC,0),1),"")</f>
        <v/>
      </c>
      <c r="AL78" s="186" t="str">
        <f ca="1">IFERROR(INDEX(INDIRECT("'FY22 QoS'!"&amp;AL$1&amp;":"&amp;AL$1),MATCH($B78&amp;$C78&amp;$D78,'FY22 QoS'!BU:BU,0),1),"")</f>
        <v/>
      </c>
      <c r="AM78" s="186" t="str">
        <f ca="1">IFERROR(INDEX(INDIRECT("'FY22 QoS'!"&amp;AM$1&amp;":"&amp;AM$1),MATCH($B78&amp;$C78&amp;$D78,'FY22 QoS'!BV:BV,0),1),"")</f>
        <v/>
      </c>
      <c r="AN78" s="186" t="str">
        <f ca="1">IFERROR(INDEX(INDIRECT("'FY22 QoS'!"&amp;AN$1&amp;":"&amp;AN$1),MATCH($B78&amp;$C78&amp;$D78,'FY22 QoS'!BW:BW,0),1),"")</f>
        <v/>
      </c>
      <c r="AO78" s="186" t="str">
        <f ca="1">IFERROR(INDEX(INDIRECT("'FY22 QoS'!"&amp;AO$1&amp;":"&amp;AO$1),MATCH($B78&amp;$C78&amp;$D78,'FY22 QoS'!BX:BX,0),1),"")</f>
        <v/>
      </c>
      <c r="AP78" s="186" t="str">
        <f ca="1">IFERROR(INDEX(INDIRECT("'FY22 QoS'!"&amp;AP$1&amp;":"&amp;AP$1),MATCH($B78&amp;$C78&amp;$D78,'FY22 QoS'!BY:BY,0),1),"")</f>
        <v/>
      </c>
      <c r="AQ78" s="186" t="str">
        <f ca="1">IFERROR(INDEX(INDIRECT("'FY22 QoS'!"&amp;AQ$1&amp;":"&amp;AQ$1),MATCH($B78&amp;$C78&amp;$D78,'FY22 QoS'!BZ:BZ,0),1),"")</f>
        <v/>
      </c>
      <c r="AR78" s="186" t="str">
        <f ca="1">IFERROR(INDEX(INDIRECT("'FY22 QoS'!"&amp;AR$1&amp;":"&amp;AR$1),MATCH($B78&amp;$C78&amp;$D78,'FY22 QoS'!CA:CA,0),1),"")</f>
        <v/>
      </c>
      <c r="AS78" s="186" t="str">
        <f ca="1">IFERROR(INDEX(INDIRECT("'FY22 QoS'!"&amp;AS$1&amp;":"&amp;AS$1),MATCH($B78&amp;$C78&amp;$D78,'FY22 QoS'!CB:CB,0),1),"")</f>
        <v/>
      </c>
      <c r="AT78" s="186" t="str">
        <f ca="1">IFERROR(INDEX(INDIRECT("'FY22 QoS'!"&amp;AT$1&amp;":"&amp;AT$1),MATCH($B78&amp;$C78&amp;$D78,'FY22 QoS'!CC:CC,0),1),"")</f>
        <v/>
      </c>
    </row>
    <row r="79" spans="2:46" s="167" customFormat="1" hidden="1" outlineLevel="1" x14ac:dyDescent="0.25">
      <c r="B79" s="167" t="s">
        <v>35</v>
      </c>
      <c r="C79" s="167">
        <v>13</v>
      </c>
      <c r="D79" s="167" t="str">
        <f t="shared" si="13"/>
        <v>Commercial</v>
      </c>
      <c r="E79" s="167" t="str">
        <f>IFERROR(INDEX('FY22 QoS'!$BB:$BB,MATCH($B79&amp;$C79&amp;$D79,'FY22 QoS'!BR:BR,0),1),"")</f>
        <v/>
      </c>
      <c r="F79" s="167" t="str">
        <f>IFERROR(INDEX('FY22 QoS'!$BB:$BB,MATCH($B79&amp;$C79&amp;$D79,'FY22 QoS'!BS:BS,0),1),"")</f>
        <v/>
      </c>
      <c r="G79" s="167" t="str">
        <f>IFERROR(INDEX('FY22 QoS'!$BB:$BB,MATCH($B79&amp;$C79&amp;$D79,'FY22 QoS'!BT:BT,0),1),"")</f>
        <v/>
      </c>
      <c r="H79" s="181" t="str">
        <f>IFERROR(INDEX('FY22 QoS'!$BB:$BB,MATCH($B79&amp;$C79&amp;$D79,'FY22 QoS'!BU:BU,0),1),"")</f>
        <v/>
      </c>
      <c r="I79" s="181" t="str">
        <f>IFERROR(INDEX('FY22 QoS'!$BB:$BB,MATCH($B79&amp;$C79&amp;$D79,'FY22 QoS'!BV:BV,0),1),"")</f>
        <v/>
      </c>
      <c r="J79" s="181" t="str">
        <f>IFERROR(INDEX('FY22 QoS'!$BB:$BB,MATCH($B79&amp;$C79&amp;$D79,'FY22 QoS'!BW:BW,0),1),"")</f>
        <v/>
      </c>
      <c r="K79" s="181" t="str">
        <f>IFERROR(INDEX('FY22 QoS'!$BB:$BB,MATCH($B79&amp;$C79&amp;$D79,'FY22 QoS'!BX:BX,0),1),"")</f>
        <v/>
      </c>
      <c r="L79" s="181" t="str">
        <f>IFERROR(INDEX('FY22 QoS'!$BB:$BB,MATCH($B79&amp;$C79&amp;$D79,'FY22 QoS'!BY:BY,0),1),"")</f>
        <v/>
      </c>
      <c r="M79" s="181" t="str">
        <f>IFERROR(INDEX('FY22 QoS'!$BB:$BB,MATCH($B79&amp;$C79&amp;$D79,'FY22 QoS'!BZ:BZ,0),1),"")</f>
        <v/>
      </c>
      <c r="N79" s="181" t="str">
        <f>IFERROR(INDEX('FY22 QoS'!$BB:$BB,MATCH($B79&amp;$C79&amp;$D79,'FY22 QoS'!CA:CA,0),1),"")</f>
        <v/>
      </c>
      <c r="O79" s="181" t="str">
        <f>IFERROR(INDEX('FY22 QoS'!$BB:$BB,MATCH($B79&amp;$C79&amp;$D79,'FY22 QoS'!CB:CB,0),1),"")</f>
        <v/>
      </c>
      <c r="P79" s="181" t="str">
        <f>IFERROR(INDEX('FY22 QoS'!$BB:$BB,MATCH($B79&amp;$C79&amp;$D79,'FY22 QoS'!CC:CC,0),1),"")</f>
        <v/>
      </c>
      <c r="R79" s="178" t="str">
        <f ca="1">IFERROR(INDEX(INDIRECT("'FY22 QoS'!"&amp;R$1&amp;":"&amp;R$1),MATCH($B79&amp;$C79&amp;$D79,'FY22 QoS'!BU:BU,0),1),"")</f>
        <v/>
      </c>
      <c r="S79" s="178" t="str">
        <f ca="1">IFERROR(INDEX(INDIRECT("'FY22 QoS'!"&amp;S$1&amp;":"&amp;S$1),MATCH($B79&amp;$C79&amp;$D79,'FY22 QoS'!BV:BV,0),1),"")</f>
        <v/>
      </c>
      <c r="T79" s="178" t="str">
        <f ca="1">IFERROR(INDEX(INDIRECT("'FY22 QoS'!"&amp;T$1&amp;":"&amp;T$1),MATCH($B79&amp;$C79&amp;$D79,'FY22 QoS'!BW:BW,0),1),"")</f>
        <v/>
      </c>
      <c r="U79" s="178" t="str">
        <f ca="1">IFERROR(INDEX(INDIRECT("'FY22 QoS'!"&amp;U$1&amp;":"&amp;U$1),MATCH($B79&amp;$C79&amp;$D79,'FY22 QoS'!BX:BX,0),1),"")</f>
        <v/>
      </c>
      <c r="V79" s="178" t="str">
        <f ca="1">IFERROR(INDEX(INDIRECT("'FY22 QoS'!"&amp;V$1&amp;":"&amp;V$1),MATCH($B79&amp;$C79&amp;$D79,'FY22 QoS'!BY:BY,0),1),"")</f>
        <v/>
      </c>
      <c r="W79" s="178" t="str">
        <f ca="1">IFERROR(INDEX(INDIRECT("'FY22 QoS'!"&amp;W$1&amp;":"&amp;W$1),MATCH($B79&amp;$C79&amp;$D79,'FY22 QoS'!BZ:BZ,0),1),"")</f>
        <v/>
      </c>
      <c r="X79" s="178" t="str">
        <f ca="1">IFERROR(INDEX(INDIRECT("'FY22 QoS'!"&amp;X$1&amp;":"&amp;X$1),MATCH($B79&amp;$C79&amp;$D79,'FY22 QoS'!CA:CA,0),1),"")</f>
        <v/>
      </c>
      <c r="Y79" s="178" t="str">
        <f ca="1">IFERROR(INDEX(INDIRECT("'FY22 QoS'!"&amp;Y$1&amp;":"&amp;Y$1),MATCH($B79&amp;$C79&amp;$D79,'FY22 QoS'!CB:CB,0),1),"")</f>
        <v/>
      </c>
      <c r="Z79" s="178" t="str">
        <f ca="1">IFERROR(INDEX(INDIRECT("'FY22 QoS'!"&amp;Z$1&amp;":"&amp;Z$1),MATCH($B79&amp;$C79&amp;$D79,'FY22 QoS'!CC:CC,0),1),"")</f>
        <v/>
      </c>
      <c r="AB79" s="178" t="str">
        <f ca="1">IFERROR(INDEX(INDIRECT("'FY22 QoS'!"&amp;AB$1&amp;":"&amp;AB$1),MATCH($B79&amp;$C79&amp;$D79,'FY22 QoS'!BU:BU,0),1),"")</f>
        <v/>
      </c>
      <c r="AC79" s="178" t="str">
        <f ca="1">IFERROR(INDEX(INDIRECT("'FY22 QoS'!"&amp;AC$1&amp;":"&amp;AC$1),MATCH($B79&amp;$C79&amp;$D79,'FY22 QoS'!BV:BV,0),1),"")</f>
        <v/>
      </c>
      <c r="AD79" s="178" t="str">
        <f ca="1">IFERROR(INDEX(INDIRECT("'FY22 QoS'!"&amp;AD$1&amp;":"&amp;AD$1),MATCH($B79&amp;$C79&amp;$D79,'FY22 QoS'!BW:BW,0),1),"")</f>
        <v/>
      </c>
      <c r="AE79" s="178" t="str">
        <f ca="1">IFERROR(INDEX(INDIRECT("'FY22 QoS'!"&amp;AE$1&amp;":"&amp;AE$1),MATCH($B79&amp;$C79&amp;$D79,'FY22 QoS'!BX:BX,0),1),"")</f>
        <v/>
      </c>
      <c r="AF79" s="178" t="str">
        <f ca="1">IFERROR(INDEX(INDIRECT("'FY22 QoS'!"&amp;AF$1&amp;":"&amp;AF$1),MATCH($B79&amp;$C79&amp;$D79,'FY22 QoS'!BY:BY,0),1),"")</f>
        <v/>
      </c>
      <c r="AG79" s="178" t="str">
        <f ca="1">IFERROR(INDEX(INDIRECT("'FY22 QoS'!"&amp;AG$1&amp;":"&amp;AG$1),MATCH($B79&amp;$C79&amp;$D79,'FY22 QoS'!BZ:BZ,0),1),"")</f>
        <v/>
      </c>
      <c r="AH79" s="178" t="str">
        <f ca="1">IFERROR(INDEX(INDIRECT("'FY22 QoS'!"&amp;AH$1&amp;":"&amp;AH$1),MATCH($B79&amp;$C79&amp;$D79,'FY22 QoS'!CA:CA,0),1),"")</f>
        <v/>
      </c>
      <c r="AI79" s="178" t="str">
        <f ca="1">IFERROR(INDEX(INDIRECT("'FY22 QoS'!"&amp;AI$1&amp;":"&amp;AI$1),MATCH($B79&amp;$C79&amp;$D79,'FY22 QoS'!CB:CB,0),1),"")</f>
        <v/>
      </c>
      <c r="AJ79" s="178" t="str">
        <f ca="1">IFERROR(INDEX(INDIRECT("'FY22 QoS'!"&amp;AJ$1&amp;":"&amp;AJ$1),MATCH($B79&amp;$C79&amp;$D79,'FY22 QoS'!CC:CC,0),1),"")</f>
        <v/>
      </c>
      <c r="AL79" s="186" t="str">
        <f ca="1">IFERROR(INDEX(INDIRECT("'FY22 QoS'!"&amp;AL$1&amp;":"&amp;AL$1),MATCH($B79&amp;$C79&amp;$D79,'FY22 QoS'!BU:BU,0),1),"")</f>
        <v/>
      </c>
      <c r="AM79" s="186" t="str">
        <f ca="1">IFERROR(INDEX(INDIRECT("'FY22 QoS'!"&amp;AM$1&amp;":"&amp;AM$1),MATCH($B79&amp;$C79&amp;$D79,'FY22 QoS'!BV:BV,0),1),"")</f>
        <v/>
      </c>
      <c r="AN79" s="186" t="str">
        <f ca="1">IFERROR(INDEX(INDIRECT("'FY22 QoS'!"&amp;AN$1&amp;":"&amp;AN$1),MATCH($B79&amp;$C79&amp;$D79,'FY22 QoS'!BW:BW,0),1),"")</f>
        <v/>
      </c>
      <c r="AO79" s="186" t="str">
        <f ca="1">IFERROR(INDEX(INDIRECT("'FY22 QoS'!"&amp;AO$1&amp;":"&amp;AO$1),MATCH($B79&amp;$C79&amp;$D79,'FY22 QoS'!BX:BX,0),1),"")</f>
        <v/>
      </c>
      <c r="AP79" s="186" t="str">
        <f ca="1">IFERROR(INDEX(INDIRECT("'FY22 QoS'!"&amp;AP$1&amp;":"&amp;AP$1),MATCH($B79&amp;$C79&amp;$D79,'FY22 QoS'!BY:BY,0),1),"")</f>
        <v/>
      </c>
      <c r="AQ79" s="186" t="str">
        <f ca="1">IFERROR(INDEX(INDIRECT("'FY22 QoS'!"&amp;AQ$1&amp;":"&amp;AQ$1),MATCH($B79&amp;$C79&amp;$D79,'FY22 QoS'!BZ:BZ,0),1),"")</f>
        <v/>
      </c>
      <c r="AR79" s="186" t="str">
        <f ca="1">IFERROR(INDEX(INDIRECT("'FY22 QoS'!"&amp;AR$1&amp;":"&amp;AR$1),MATCH($B79&amp;$C79&amp;$D79,'FY22 QoS'!CA:CA,0),1),"")</f>
        <v/>
      </c>
      <c r="AS79" s="186" t="str">
        <f ca="1">IFERROR(INDEX(INDIRECT("'FY22 QoS'!"&amp;AS$1&amp;":"&amp;AS$1),MATCH($B79&amp;$C79&amp;$D79,'FY22 QoS'!CB:CB,0),1),"")</f>
        <v/>
      </c>
      <c r="AT79" s="186" t="str">
        <f ca="1">IFERROR(INDEX(INDIRECT("'FY22 QoS'!"&amp;AT$1&amp;":"&amp;AT$1),MATCH($B79&amp;$C79&amp;$D79,'FY22 QoS'!CC:CC,0),1),"")</f>
        <v/>
      </c>
    </row>
    <row r="80" spans="2:46" s="167" customFormat="1" hidden="1" outlineLevel="1" x14ac:dyDescent="0.25">
      <c r="B80" s="167" t="s">
        <v>35</v>
      </c>
      <c r="C80" s="167">
        <v>14</v>
      </c>
      <c r="D80" s="167" t="str">
        <f t="shared" si="13"/>
        <v>Commercial</v>
      </c>
      <c r="E80" s="167" t="str">
        <f>IFERROR(INDEX('FY22 QoS'!$BB:$BB,MATCH($B80&amp;$C80&amp;$D80,'FY22 QoS'!BR:BR,0),1),"")</f>
        <v/>
      </c>
      <c r="F80" s="167" t="str">
        <f>IFERROR(INDEX('FY22 QoS'!$BB:$BB,MATCH($B80&amp;$C80&amp;$D80,'FY22 QoS'!BS:BS,0),1),"")</f>
        <v/>
      </c>
      <c r="G80" s="167" t="str">
        <f>IFERROR(INDEX('FY22 QoS'!$BB:$BB,MATCH($B80&amp;$C80&amp;$D80,'FY22 QoS'!BT:BT,0),1),"")</f>
        <v/>
      </c>
      <c r="H80" s="181" t="str">
        <f>IFERROR(INDEX('FY22 QoS'!$BB:$BB,MATCH($B80&amp;$C80&amp;$D80,'FY22 QoS'!BU:BU,0),1),"")</f>
        <v/>
      </c>
      <c r="I80" s="181" t="str">
        <f>IFERROR(INDEX('FY22 QoS'!$BB:$BB,MATCH($B80&amp;$C80&amp;$D80,'FY22 QoS'!BV:BV,0),1),"")</f>
        <v/>
      </c>
      <c r="J80" s="181" t="str">
        <f>IFERROR(INDEX('FY22 QoS'!$BB:$BB,MATCH($B80&amp;$C80&amp;$D80,'FY22 QoS'!BW:BW,0),1),"")</f>
        <v/>
      </c>
      <c r="K80" s="181" t="str">
        <f>IFERROR(INDEX('FY22 QoS'!$BB:$BB,MATCH($B80&amp;$C80&amp;$D80,'FY22 QoS'!BX:BX,0),1),"")</f>
        <v/>
      </c>
      <c r="L80" s="181" t="str">
        <f>IFERROR(INDEX('FY22 QoS'!$BB:$BB,MATCH($B80&amp;$C80&amp;$D80,'FY22 QoS'!BY:BY,0),1),"")</f>
        <v/>
      </c>
      <c r="M80" s="181" t="str">
        <f>IFERROR(INDEX('FY22 QoS'!$BB:$BB,MATCH($B80&amp;$C80&amp;$D80,'FY22 QoS'!BZ:BZ,0),1),"")</f>
        <v/>
      </c>
      <c r="N80" s="181" t="str">
        <f>IFERROR(INDEX('FY22 QoS'!$BB:$BB,MATCH($B80&amp;$C80&amp;$D80,'FY22 QoS'!CA:CA,0),1),"")</f>
        <v/>
      </c>
      <c r="O80" s="181" t="str">
        <f>IFERROR(INDEX('FY22 QoS'!$BB:$BB,MATCH($B80&amp;$C80&amp;$D80,'FY22 QoS'!CB:CB,0),1),"")</f>
        <v/>
      </c>
      <c r="P80" s="181" t="str">
        <f>IFERROR(INDEX('FY22 QoS'!$BB:$BB,MATCH($B80&amp;$C80&amp;$D80,'FY22 QoS'!CC:CC,0),1),"")</f>
        <v/>
      </c>
      <c r="R80" s="178" t="str">
        <f ca="1">IFERROR(INDEX(INDIRECT("'FY22 QoS'!"&amp;R$1&amp;":"&amp;R$1),MATCH($B80&amp;$C80&amp;$D80,'FY22 QoS'!BU:BU,0),1),"")</f>
        <v/>
      </c>
      <c r="S80" s="178" t="str">
        <f ca="1">IFERROR(INDEX(INDIRECT("'FY22 QoS'!"&amp;S$1&amp;":"&amp;S$1),MATCH($B80&amp;$C80&amp;$D80,'FY22 QoS'!BV:BV,0),1),"")</f>
        <v/>
      </c>
      <c r="T80" s="178" t="str">
        <f ca="1">IFERROR(INDEX(INDIRECT("'FY22 QoS'!"&amp;T$1&amp;":"&amp;T$1),MATCH($B80&amp;$C80&amp;$D80,'FY22 QoS'!BW:BW,0),1),"")</f>
        <v/>
      </c>
      <c r="U80" s="178" t="str">
        <f ca="1">IFERROR(INDEX(INDIRECT("'FY22 QoS'!"&amp;U$1&amp;":"&amp;U$1),MATCH($B80&amp;$C80&amp;$D80,'FY22 QoS'!BX:BX,0),1),"")</f>
        <v/>
      </c>
      <c r="V80" s="178" t="str">
        <f ca="1">IFERROR(INDEX(INDIRECT("'FY22 QoS'!"&amp;V$1&amp;":"&amp;V$1),MATCH($B80&amp;$C80&amp;$D80,'FY22 QoS'!BY:BY,0),1),"")</f>
        <v/>
      </c>
      <c r="W80" s="178" t="str">
        <f ca="1">IFERROR(INDEX(INDIRECT("'FY22 QoS'!"&amp;W$1&amp;":"&amp;W$1),MATCH($B80&amp;$C80&amp;$D80,'FY22 QoS'!BZ:BZ,0),1),"")</f>
        <v/>
      </c>
      <c r="X80" s="178" t="str">
        <f ca="1">IFERROR(INDEX(INDIRECT("'FY22 QoS'!"&amp;X$1&amp;":"&amp;X$1),MATCH($B80&amp;$C80&amp;$D80,'FY22 QoS'!CA:CA,0),1),"")</f>
        <v/>
      </c>
      <c r="Y80" s="178" t="str">
        <f ca="1">IFERROR(INDEX(INDIRECT("'FY22 QoS'!"&amp;Y$1&amp;":"&amp;Y$1),MATCH($B80&amp;$C80&amp;$D80,'FY22 QoS'!CB:CB,0),1),"")</f>
        <v/>
      </c>
      <c r="Z80" s="178" t="str">
        <f ca="1">IFERROR(INDEX(INDIRECT("'FY22 QoS'!"&amp;Z$1&amp;":"&amp;Z$1),MATCH($B80&amp;$C80&amp;$D80,'FY22 QoS'!CC:CC,0),1),"")</f>
        <v/>
      </c>
      <c r="AB80" s="178" t="str">
        <f ca="1">IFERROR(INDEX(INDIRECT("'FY22 QoS'!"&amp;AB$1&amp;":"&amp;AB$1),MATCH($B80&amp;$C80&amp;$D80,'FY22 QoS'!BU:BU,0),1),"")</f>
        <v/>
      </c>
      <c r="AC80" s="178" t="str">
        <f ca="1">IFERROR(INDEX(INDIRECT("'FY22 QoS'!"&amp;AC$1&amp;":"&amp;AC$1),MATCH($B80&amp;$C80&amp;$D80,'FY22 QoS'!BV:BV,0),1),"")</f>
        <v/>
      </c>
      <c r="AD80" s="178" t="str">
        <f ca="1">IFERROR(INDEX(INDIRECT("'FY22 QoS'!"&amp;AD$1&amp;":"&amp;AD$1),MATCH($B80&amp;$C80&amp;$D80,'FY22 QoS'!BW:BW,0),1),"")</f>
        <v/>
      </c>
      <c r="AE80" s="178" t="str">
        <f ca="1">IFERROR(INDEX(INDIRECT("'FY22 QoS'!"&amp;AE$1&amp;":"&amp;AE$1),MATCH($B80&amp;$C80&amp;$D80,'FY22 QoS'!BX:BX,0),1),"")</f>
        <v/>
      </c>
      <c r="AF80" s="178" t="str">
        <f ca="1">IFERROR(INDEX(INDIRECT("'FY22 QoS'!"&amp;AF$1&amp;":"&amp;AF$1),MATCH($B80&amp;$C80&amp;$D80,'FY22 QoS'!BY:BY,0),1),"")</f>
        <v/>
      </c>
      <c r="AG80" s="178" t="str">
        <f ca="1">IFERROR(INDEX(INDIRECT("'FY22 QoS'!"&amp;AG$1&amp;":"&amp;AG$1),MATCH($B80&amp;$C80&amp;$D80,'FY22 QoS'!BZ:BZ,0),1),"")</f>
        <v/>
      </c>
      <c r="AH80" s="178" t="str">
        <f ca="1">IFERROR(INDEX(INDIRECT("'FY22 QoS'!"&amp;AH$1&amp;":"&amp;AH$1),MATCH($B80&amp;$C80&amp;$D80,'FY22 QoS'!CA:CA,0),1),"")</f>
        <v/>
      </c>
      <c r="AI80" s="178" t="str">
        <f ca="1">IFERROR(INDEX(INDIRECT("'FY22 QoS'!"&amp;AI$1&amp;":"&amp;AI$1),MATCH($B80&amp;$C80&amp;$D80,'FY22 QoS'!CB:CB,0),1),"")</f>
        <v/>
      </c>
      <c r="AJ80" s="178" t="str">
        <f ca="1">IFERROR(INDEX(INDIRECT("'FY22 QoS'!"&amp;AJ$1&amp;":"&amp;AJ$1),MATCH($B80&amp;$C80&amp;$D80,'FY22 QoS'!CC:CC,0),1),"")</f>
        <v/>
      </c>
      <c r="AL80" s="186" t="str">
        <f ca="1">IFERROR(INDEX(INDIRECT("'FY22 QoS'!"&amp;AL$1&amp;":"&amp;AL$1),MATCH($B80&amp;$C80&amp;$D80,'FY22 QoS'!BU:BU,0),1),"")</f>
        <v/>
      </c>
      <c r="AM80" s="186" t="str">
        <f ca="1">IFERROR(INDEX(INDIRECT("'FY22 QoS'!"&amp;AM$1&amp;":"&amp;AM$1),MATCH($B80&amp;$C80&amp;$D80,'FY22 QoS'!BV:BV,0),1),"")</f>
        <v/>
      </c>
      <c r="AN80" s="186" t="str">
        <f ca="1">IFERROR(INDEX(INDIRECT("'FY22 QoS'!"&amp;AN$1&amp;":"&amp;AN$1),MATCH($B80&amp;$C80&amp;$D80,'FY22 QoS'!BW:BW,0),1),"")</f>
        <v/>
      </c>
      <c r="AO80" s="186" t="str">
        <f ca="1">IFERROR(INDEX(INDIRECT("'FY22 QoS'!"&amp;AO$1&amp;":"&amp;AO$1),MATCH($B80&amp;$C80&amp;$D80,'FY22 QoS'!BX:BX,0),1),"")</f>
        <v/>
      </c>
      <c r="AP80" s="186" t="str">
        <f ca="1">IFERROR(INDEX(INDIRECT("'FY22 QoS'!"&amp;AP$1&amp;":"&amp;AP$1),MATCH($B80&amp;$C80&amp;$D80,'FY22 QoS'!BY:BY,0),1),"")</f>
        <v/>
      </c>
      <c r="AQ80" s="186" t="str">
        <f ca="1">IFERROR(INDEX(INDIRECT("'FY22 QoS'!"&amp;AQ$1&amp;":"&amp;AQ$1),MATCH($B80&amp;$C80&amp;$D80,'FY22 QoS'!BZ:BZ,0),1),"")</f>
        <v/>
      </c>
      <c r="AR80" s="186" t="str">
        <f ca="1">IFERROR(INDEX(INDIRECT("'FY22 QoS'!"&amp;AR$1&amp;":"&amp;AR$1),MATCH($B80&amp;$C80&amp;$D80,'FY22 QoS'!CA:CA,0),1),"")</f>
        <v/>
      </c>
      <c r="AS80" s="186" t="str">
        <f ca="1">IFERROR(INDEX(INDIRECT("'FY22 QoS'!"&amp;AS$1&amp;":"&amp;AS$1),MATCH($B80&amp;$C80&amp;$D80,'FY22 QoS'!CB:CB,0),1),"")</f>
        <v/>
      </c>
      <c r="AT80" s="186" t="str">
        <f ca="1">IFERROR(INDEX(INDIRECT("'FY22 QoS'!"&amp;AT$1&amp;":"&amp;AT$1),MATCH($B80&amp;$C80&amp;$D80,'FY22 QoS'!CC:CC,0),1),"")</f>
        <v/>
      </c>
    </row>
    <row r="81" spans="2:46" s="167" customFormat="1" collapsed="1" x14ac:dyDescent="0.25">
      <c r="B81" s="182"/>
      <c r="C81" s="182"/>
      <c r="D81" s="182"/>
      <c r="E81" s="182"/>
      <c r="F81" s="182"/>
      <c r="G81" s="182"/>
      <c r="H81" s="184"/>
      <c r="I81" s="184"/>
      <c r="J81" s="184"/>
      <c r="K81" s="184"/>
      <c r="L81" s="184"/>
      <c r="M81" s="184"/>
      <c r="N81" s="184"/>
      <c r="O81" s="184"/>
      <c r="P81" s="184"/>
      <c r="R81" s="183"/>
      <c r="S81" s="183"/>
      <c r="T81" s="183"/>
      <c r="U81" s="183"/>
      <c r="V81" s="183"/>
      <c r="W81" s="183"/>
      <c r="X81" s="183"/>
      <c r="Y81" s="183"/>
      <c r="Z81" s="183"/>
      <c r="AB81" s="183"/>
      <c r="AC81" s="183"/>
      <c r="AD81" s="183"/>
      <c r="AE81" s="183"/>
      <c r="AF81" s="183"/>
      <c r="AG81" s="183"/>
      <c r="AH81" s="183"/>
      <c r="AI81" s="183"/>
      <c r="AJ81" s="183"/>
      <c r="AL81" s="187"/>
      <c r="AM81" s="187"/>
      <c r="AN81" s="187"/>
      <c r="AO81" s="187"/>
      <c r="AP81" s="187"/>
      <c r="AQ81" s="187"/>
      <c r="AR81" s="187"/>
      <c r="AS81" s="187"/>
      <c r="AT81" s="187"/>
    </row>
    <row r="82" spans="2:46" s="167" customFormat="1" x14ac:dyDescent="0.25">
      <c r="B82" s="167" t="s">
        <v>279</v>
      </c>
      <c r="C82" s="167">
        <v>1</v>
      </c>
      <c r="D82" s="167" t="str">
        <f>$B$3</f>
        <v>Commercial</v>
      </c>
      <c r="E82" s="167" t="str">
        <f>IFERROR(INDEX('FY22 QoS'!$BB:$BB,MATCH($B82&amp;$C82&amp;$D82,'FY22 QoS'!BR:BR,0),1),"")</f>
        <v/>
      </c>
      <c r="F82" s="167" t="str">
        <f>IFERROR(INDEX('FY22 QoS'!$BB:$BB,MATCH($B82&amp;$C82&amp;$D82,'FY22 QoS'!BS:BS,0),1),"")</f>
        <v/>
      </c>
      <c r="G82" s="167" t="str">
        <f>IFERROR(INDEX('FY22 QoS'!$BB:$BB,MATCH($B82&amp;$C82&amp;$D82,'FY22 QoS'!BT:BT,0),1),"")</f>
        <v/>
      </c>
      <c r="H82" s="181" t="str">
        <f>IFERROR(INDEX('FY22 QoS'!$BB:$BB,MATCH($B82&amp;$C82&amp;$D82,'FY22 QoS'!BU:BU,0),1),"")</f>
        <v/>
      </c>
      <c r="I82" s="181" t="str">
        <f>IFERROR(INDEX('FY22 QoS'!$BB:$BB,MATCH($B82&amp;$C82&amp;$D82,'FY22 QoS'!BV:BV,0),1),"")</f>
        <v/>
      </c>
      <c r="J82" s="181" t="str">
        <f>IFERROR(INDEX('FY22 QoS'!$BB:$BB,MATCH($B82&amp;$C82&amp;$D82,'FY22 QoS'!BW:BW,0),1),"")</f>
        <v/>
      </c>
      <c r="K82" s="181" t="str">
        <f>IFERROR(INDEX('FY22 QoS'!$BB:$BB,MATCH($B82&amp;$C82&amp;$D82,'FY22 QoS'!BX:BX,0),1),"")</f>
        <v>Future Hire</v>
      </c>
      <c r="L82" s="181" t="str">
        <f>IFERROR(INDEX('FY22 QoS'!$BB:$BB,MATCH($B82&amp;$C82&amp;$D82,'FY22 QoS'!BY:BY,0),1),"")</f>
        <v>Future Hire</v>
      </c>
      <c r="M82" s="181" t="str">
        <f>IFERROR(INDEX('FY22 QoS'!$BB:$BB,MATCH($B82&amp;$C82&amp;$D82,'FY22 QoS'!BZ:BZ,0),1),"")</f>
        <v>Future Hire</v>
      </c>
      <c r="N82" s="181" t="str">
        <f>IFERROR(INDEX('FY22 QoS'!$BB:$BB,MATCH($B82&amp;$C82&amp;$D82,'FY22 QoS'!CA:CA,0),1),"")</f>
        <v>Future Hire</v>
      </c>
      <c r="O82" s="181" t="str">
        <f>IFERROR(INDEX('FY22 QoS'!$BB:$BB,MATCH($B82&amp;$C82&amp;$D82,'FY22 QoS'!CB:CB,0),1),"")</f>
        <v>Future Hire</v>
      </c>
      <c r="P82" s="181" t="str">
        <f>IFERROR(INDEX('FY22 QoS'!$BB:$BB,MATCH($B82&amp;$C82&amp;$D82,'FY22 QoS'!CC:CC,0),1),"")</f>
        <v>Future Hire</v>
      </c>
      <c r="R82" s="178" t="str">
        <f ca="1">IFERROR(INDEX(INDIRECT("'FY22 QoS'!"&amp;R$1&amp;":"&amp;R$1),MATCH($B82&amp;$C82&amp;$D82,'FY22 QoS'!BU:BU,0),1),"")</f>
        <v/>
      </c>
      <c r="S82" s="178" t="str">
        <f ca="1">IFERROR(INDEX(INDIRECT("'FY22 QoS'!"&amp;S$1&amp;":"&amp;S$1),MATCH($B82&amp;$C82&amp;$D82,'FY22 QoS'!BV:BV,0),1),"")</f>
        <v/>
      </c>
      <c r="T82" s="178" t="str">
        <f ca="1">IFERROR(INDEX(INDIRECT("'FY22 QoS'!"&amp;T$1&amp;":"&amp;T$1),MATCH($B82&amp;$C82&amp;$D82,'FY22 QoS'!BW:BW,0),1),"")</f>
        <v/>
      </c>
      <c r="U82" s="178">
        <f ca="1">IFERROR(INDEX(INDIRECT("'FY22 QoS'!"&amp;U$1&amp;":"&amp;U$1),MATCH($B82&amp;$C82&amp;$D82,'FY22 QoS'!BX:BX,0),1),"")</f>
        <v>1</v>
      </c>
      <c r="V82" s="178">
        <f ca="1">IFERROR(INDEX(INDIRECT("'FY22 QoS'!"&amp;V$1&amp;":"&amp;V$1),MATCH($B82&amp;$C82&amp;$D82,'FY22 QoS'!BY:BY,0),1),"")</f>
        <v>1</v>
      </c>
      <c r="W82" s="178">
        <f ca="1">IFERROR(INDEX(INDIRECT("'FY22 QoS'!"&amp;W$1&amp;":"&amp;W$1),MATCH($B82&amp;$C82&amp;$D82,'FY22 QoS'!BZ:BZ,0),1),"")</f>
        <v>1</v>
      </c>
      <c r="X82" s="178">
        <f ca="1">IFERROR(INDEX(INDIRECT("'FY22 QoS'!"&amp;X$1&amp;":"&amp;X$1),MATCH($B82&amp;$C82&amp;$D82,'FY22 QoS'!CA:CA,0),1),"")</f>
        <v>1</v>
      </c>
      <c r="Y82" s="178">
        <f ca="1">IFERROR(INDEX(INDIRECT("'FY22 QoS'!"&amp;Y$1&amp;":"&amp;Y$1),MATCH($B82&amp;$C82&amp;$D82,'FY22 QoS'!CB:CB,0),1),"")</f>
        <v>1</v>
      </c>
      <c r="Z82" s="178">
        <f ca="1">IFERROR(INDEX(INDIRECT("'FY22 QoS'!"&amp;Z$1&amp;":"&amp;Z$1),MATCH($B82&amp;$C82&amp;$D82,'FY22 QoS'!CC:CC,0),1),"")</f>
        <v>1</v>
      </c>
      <c r="AB82" s="178" t="str">
        <f ca="1">IFERROR(INDEX(INDIRECT("'FY22 QoS'!"&amp;AB$1&amp;":"&amp;AB$1),MATCH($B82&amp;$C82&amp;$D82,'FY22 QoS'!BU:BU,0),1),"")</f>
        <v/>
      </c>
      <c r="AC82" s="178" t="str">
        <f ca="1">IFERROR(INDEX(INDIRECT("'FY22 QoS'!"&amp;AC$1&amp;":"&amp;AC$1),MATCH($B82&amp;$C82&amp;$D82,'FY22 QoS'!BV:BV,0),1),"")</f>
        <v/>
      </c>
      <c r="AD82" s="178" t="str">
        <f ca="1">IFERROR(INDEX(INDIRECT("'FY22 QoS'!"&amp;AD$1&amp;":"&amp;AD$1),MATCH($B82&amp;$C82&amp;$D82,'FY22 QoS'!BW:BW,0),1),"")</f>
        <v/>
      </c>
      <c r="AE82" s="178">
        <f ca="1">IFERROR(INDEX(INDIRECT("'FY22 QoS'!"&amp;AE$1&amp;":"&amp;AE$1),MATCH($B82&amp;$C82&amp;$D82,'FY22 QoS'!BX:BX,0),1),"")</f>
        <v>0</v>
      </c>
      <c r="AF82" s="178">
        <f ca="1">IFERROR(INDEX(INDIRECT("'FY22 QoS'!"&amp;AF$1&amp;":"&amp;AF$1),MATCH($B82&amp;$C82&amp;$D82,'FY22 QoS'!BY:BY,0),1),"")</f>
        <v>0</v>
      </c>
      <c r="AG82" s="178">
        <f ca="1">IFERROR(INDEX(INDIRECT("'FY22 QoS'!"&amp;AG$1&amp;":"&amp;AG$1),MATCH($B82&amp;$C82&amp;$D82,'FY22 QoS'!BZ:BZ,0),1),"")</f>
        <v>0.25</v>
      </c>
      <c r="AH82" s="178">
        <f ca="1">IFERROR(INDEX(INDIRECT("'FY22 QoS'!"&amp;AH$1&amp;":"&amp;AH$1),MATCH($B82&amp;$C82&amp;$D82,'FY22 QoS'!CA:CA,0),1),"")</f>
        <v>0.5</v>
      </c>
      <c r="AI82" s="178">
        <f ca="1">IFERROR(INDEX(INDIRECT("'FY22 QoS'!"&amp;AI$1&amp;":"&amp;AI$1),MATCH($B82&amp;$C82&amp;$D82,'FY22 QoS'!CB:CB,0),1),"")</f>
        <v>0.65</v>
      </c>
      <c r="AJ82" s="178">
        <f ca="1">IFERROR(INDEX(INDIRECT("'FY22 QoS'!"&amp;AJ$1&amp;":"&amp;AJ$1),MATCH($B82&amp;$C82&amp;$D82,'FY22 QoS'!CC:CC,0),1),"")</f>
        <v>0.85</v>
      </c>
      <c r="AL82" s="186" t="str">
        <f ca="1">IFERROR(INDEX(INDIRECT("'FY22 QoS'!"&amp;AL$1&amp;":"&amp;AL$1),MATCH($B82&amp;$C82&amp;$D82,'FY22 QoS'!BU:BU,0),1),"")</f>
        <v/>
      </c>
      <c r="AM82" s="186" t="str">
        <f ca="1">IFERROR(INDEX(INDIRECT("'FY22 QoS'!"&amp;AM$1&amp;":"&amp;AM$1),MATCH($B82&amp;$C82&amp;$D82,'FY22 QoS'!BV:BV,0),1),"")</f>
        <v/>
      </c>
      <c r="AN82" s="186" t="str">
        <f ca="1">IFERROR(INDEX(INDIRECT("'FY22 QoS'!"&amp;AN$1&amp;":"&amp;AN$1),MATCH($B82&amp;$C82&amp;$D82,'FY22 QoS'!BW:BW,0),1),"")</f>
        <v/>
      </c>
      <c r="AO82" s="186">
        <f ca="1">IFERROR(INDEX(INDIRECT("'FY22 QoS'!"&amp;AO$1&amp;":"&amp;AO$1),MATCH($B82&amp;$C82&amp;$D82,'FY22 QoS'!BX:BX,0),1),"")</f>
        <v>0</v>
      </c>
      <c r="AP82" s="186">
        <f ca="1">IFERROR(INDEX(INDIRECT("'FY22 QoS'!"&amp;AP$1&amp;":"&amp;AP$1),MATCH($B82&amp;$C82&amp;$D82,'FY22 QoS'!BY:BY,0),1),"")</f>
        <v>0</v>
      </c>
      <c r="AQ82" s="186">
        <f ca="1">IFERROR(INDEX(INDIRECT("'FY22 QoS'!"&amp;AQ$1&amp;":"&amp;AQ$1),MATCH($B82&amp;$C82&amp;$D82,'FY22 QoS'!BZ:BZ,0),1),"")</f>
        <v>15625</v>
      </c>
      <c r="AR82" s="186">
        <f ca="1">IFERROR(INDEX(INDIRECT("'FY22 QoS'!"&amp;AR$1&amp;":"&amp;AR$1),MATCH($B82&amp;$C82&amp;$D82,'FY22 QoS'!CA:CA,0),1),"")</f>
        <v>31250</v>
      </c>
      <c r="AS82" s="186">
        <f ca="1">IFERROR(INDEX(INDIRECT("'FY22 QoS'!"&amp;AS$1&amp;":"&amp;AS$1),MATCH($B82&amp;$C82&amp;$D82,'FY22 QoS'!CB:CB,0),1),"")</f>
        <v>40625</v>
      </c>
      <c r="AT82" s="186">
        <f ca="1">IFERROR(INDEX(INDIRECT("'FY22 QoS'!"&amp;AT$1&amp;":"&amp;AT$1),MATCH($B82&amp;$C82&amp;$D82,'FY22 QoS'!CC:CC,0),1),"")</f>
        <v>53125</v>
      </c>
    </row>
    <row r="83" spans="2:46" s="167" customFormat="1" x14ac:dyDescent="0.25">
      <c r="B83" s="167" t="s">
        <v>279</v>
      </c>
      <c r="C83" s="167">
        <v>2</v>
      </c>
      <c r="D83" s="167" t="str">
        <f t="shared" ref="D83:D95" si="14">$B$3</f>
        <v>Commercial</v>
      </c>
      <c r="E83" s="167" t="str">
        <f>IFERROR(INDEX('FY22 QoS'!$BB:$BB,MATCH($B83&amp;$C83&amp;$D83,'FY22 QoS'!BR:BR,0),1),"")</f>
        <v/>
      </c>
      <c r="F83" s="167" t="str">
        <f>IFERROR(INDEX('FY22 QoS'!$BB:$BB,MATCH($B83&amp;$C83&amp;$D83,'FY22 QoS'!BS:BS,0),1),"")</f>
        <v/>
      </c>
      <c r="G83" s="167" t="str">
        <f>IFERROR(INDEX('FY22 QoS'!$BB:$BB,MATCH($B83&amp;$C83&amp;$D83,'FY22 QoS'!BT:BT,0),1),"")</f>
        <v/>
      </c>
      <c r="H83" s="181" t="str">
        <f>IFERROR(INDEX('FY22 QoS'!$BB:$BB,MATCH($B83&amp;$C83&amp;$D83,'FY22 QoS'!BU:BU,0),1),"")</f>
        <v/>
      </c>
      <c r="I83" s="181" t="str">
        <f>IFERROR(INDEX('FY22 QoS'!$BB:$BB,MATCH($B83&amp;$C83&amp;$D83,'FY22 QoS'!BV:BV,0),1),"")</f>
        <v/>
      </c>
      <c r="J83" s="181" t="str">
        <f>IFERROR(INDEX('FY22 QoS'!$BB:$BB,MATCH($B83&amp;$C83&amp;$D83,'FY22 QoS'!BW:BW,0),1),"")</f>
        <v/>
      </c>
      <c r="K83" s="181" t="str">
        <f>IFERROR(INDEX('FY22 QoS'!$BB:$BB,MATCH($B83&amp;$C83&amp;$D83,'FY22 QoS'!BX:BX,0),1),"")</f>
        <v>Future Hire</v>
      </c>
      <c r="L83" s="181" t="str">
        <f>IFERROR(INDEX('FY22 QoS'!$BB:$BB,MATCH($B83&amp;$C83&amp;$D83,'FY22 QoS'!BY:BY,0),1),"")</f>
        <v>Future Hire</v>
      </c>
      <c r="M83" s="181" t="str">
        <f>IFERROR(INDEX('FY22 QoS'!$BB:$BB,MATCH($B83&amp;$C83&amp;$D83,'FY22 QoS'!BZ:BZ,0),1),"")</f>
        <v>Future Hire</v>
      </c>
      <c r="N83" s="181" t="str">
        <f>IFERROR(INDEX('FY22 QoS'!$BB:$BB,MATCH($B83&amp;$C83&amp;$D83,'FY22 QoS'!CA:CA,0),1),"")</f>
        <v>Future Hire</v>
      </c>
      <c r="O83" s="181" t="str">
        <f>IFERROR(INDEX('FY22 QoS'!$BB:$BB,MATCH($B83&amp;$C83&amp;$D83,'FY22 QoS'!CB:CB,0),1),"")</f>
        <v>Future Hire</v>
      </c>
      <c r="P83" s="181" t="str">
        <f>IFERROR(INDEX('FY22 QoS'!$BB:$BB,MATCH($B83&amp;$C83&amp;$D83,'FY22 QoS'!CC:CC,0),1),"")</f>
        <v>Future Hire</v>
      </c>
      <c r="R83" s="178" t="str">
        <f ca="1">IFERROR(INDEX(INDIRECT("'FY22 QoS'!"&amp;R$1&amp;":"&amp;R$1),MATCH($B83&amp;$C83&amp;$D83,'FY22 QoS'!BU:BU,0),1),"")</f>
        <v/>
      </c>
      <c r="S83" s="178" t="str">
        <f ca="1">IFERROR(INDEX(INDIRECT("'FY22 QoS'!"&amp;S$1&amp;":"&amp;S$1),MATCH($B83&amp;$C83&amp;$D83,'FY22 QoS'!BV:BV,0),1),"")</f>
        <v/>
      </c>
      <c r="T83" s="178" t="str">
        <f ca="1">IFERROR(INDEX(INDIRECT("'FY22 QoS'!"&amp;T$1&amp;":"&amp;T$1),MATCH($B83&amp;$C83&amp;$D83,'FY22 QoS'!BW:BW,0),1),"")</f>
        <v/>
      </c>
      <c r="U83" s="178">
        <f ca="1">IFERROR(INDEX(INDIRECT("'FY22 QoS'!"&amp;U$1&amp;":"&amp;U$1),MATCH($B83&amp;$C83&amp;$D83,'FY22 QoS'!BX:BX,0),1),"")</f>
        <v>1</v>
      </c>
      <c r="V83" s="178">
        <f ca="1">IFERROR(INDEX(INDIRECT("'FY22 QoS'!"&amp;V$1&amp;":"&amp;V$1),MATCH($B83&amp;$C83&amp;$D83,'FY22 QoS'!BY:BY,0),1),"")</f>
        <v>1</v>
      </c>
      <c r="W83" s="178">
        <f ca="1">IFERROR(INDEX(INDIRECT("'FY22 QoS'!"&amp;W$1&amp;":"&amp;W$1),MATCH($B83&amp;$C83&amp;$D83,'FY22 QoS'!BZ:BZ,0),1),"")</f>
        <v>1</v>
      </c>
      <c r="X83" s="178">
        <f ca="1">IFERROR(INDEX(INDIRECT("'FY22 QoS'!"&amp;X$1&amp;":"&amp;X$1),MATCH($B83&amp;$C83&amp;$D83,'FY22 QoS'!CA:CA,0),1),"")</f>
        <v>1</v>
      </c>
      <c r="Y83" s="178">
        <f ca="1">IFERROR(INDEX(INDIRECT("'FY22 QoS'!"&amp;Y$1&amp;":"&amp;Y$1),MATCH($B83&amp;$C83&amp;$D83,'FY22 QoS'!CB:CB,0),1),"")</f>
        <v>1</v>
      </c>
      <c r="Z83" s="178">
        <f ca="1">IFERROR(INDEX(INDIRECT("'FY22 QoS'!"&amp;Z$1&amp;":"&amp;Z$1),MATCH($B83&amp;$C83&amp;$D83,'FY22 QoS'!CC:CC,0),1),"")</f>
        <v>1</v>
      </c>
      <c r="AB83" s="178" t="str">
        <f ca="1">IFERROR(INDEX(INDIRECT("'FY22 QoS'!"&amp;AB$1&amp;":"&amp;AB$1),MATCH($B83&amp;$C83&amp;$D83,'FY22 QoS'!BU:BU,0),1),"")</f>
        <v/>
      </c>
      <c r="AC83" s="178" t="str">
        <f ca="1">IFERROR(INDEX(INDIRECT("'FY22 QoS'!"&amp;AC$1&amp;":"&amp;AC$1),MATCH($B83&amp;$C83&amp;$D83,'FY22 QoS'!BV:BV,0),1),"")</f>
        <v/>
      </c>
      <c r="AD83" s="178" t="str">
        <f ca="1">IFERROR(INDEX(INDIRECT("'FY22 QoS'!"&amp;AD$1&amp;":"&amp;AD$1),MATCH($B83&amp;$C83&amp;$D83,'FY22 QoS'!BW:BW,0),1),"")</f>
        <v/>
      </c>
      <c r="AE83" s="178">
        <f ca="1">IFERROR(INDEX(INDIRECT("'FY22 QoS'!"&amp;AE$1&amp;":"&amp;AE$1),MATCH($B83&amp;$C83&amp;$D83,'FY22 QoS'!BX:BX,0),1),"")</f>
        <v>0</v>
      </c>
      <c r="AF83" s="178">
        <f ca="1">IFERROR(INDEX(INDIRECT("'FY22 QoS'!"&amp;AF$1&amp;":"&amp;AF$1),MATCH($B83&amp;$C83&amp;$D83,'FY22 QoS'!BY:BY,0),1),"")</f>
        <v>0</v>
      </c>
      <c r="AG83" s="178">
        <f ca="1">IFERROR(INDEX(INDIRECT("'FY22 QoS'!"&amp;AG$1&amp;":"&amp;AG$1),MATCH($B83&amp;$C83&amp;$D83,'FY22 QoS'!BZ:BZ,0),1),"")</f>
        <v>0.25</v>
      </c>
      <c r="AH83" s="178">
        <f ca="1">IFERROR(INDEX(INDIRECT("'FY22 QoS'!"&amp;AH$1&amp;":"&amp;AH$1),MATCH($B83&amp;$C83&amp;$D83,'FY22 QoS'!CA:CA,0),1),"")</f>
        <v>0.5</v>
      </c>
      <c r="AI83" s="178">
        <f ca="1">IFERROR(INDEX(INDIRECT("'FY22 QoS'!"&amp;AI$1&amp;":"&amp;AI$1),MATCH($B83&amp;$C83&amp;$D83,'FY22 QoS'!CB:CB,0),1),"")</f>
        <v>0.65</v>
      </c>
      <c r="AJ83" s="178">
        <f ca="1">IFERROR(INDEX(INDIRECT("'FY22 QoS'!"&amp;AJ$1&amp;":"&amp;AJ$1),MATCH($B83&amp;$C83&amp;$D83,'FY22 QoS'!CC:CC,0),1),"")</f>
        <v>0.85</v>
      </c>
      <c r="AL83" s="186" t="str">
        <f ca="1">IFERROR(INDEX(INDIRECT("'FY22 QoS'!"&amp;AL$1&amp;":"&amp;AL$1),MATCH($B83&amp;$C83&amp;$D83,'FY22 QoS'!BU:BU,0),1),"")</f>
        <v/>
      </c>
      <c r="AM83" s="186" t="str">
        <f ca="1">IFERROR(INDEX(INDIRECT("'FY22 QoS'!"&amp;AM$1&amp;":"&amp;AM$1),MATCH($B83&amp;$C83&amp;$D83,'FY22 QoS'!BV:BV,0),1),"")</f>
        <v/>
      </c>
      <c r="AN83" s="186" t="str">
        <f ca="1">IFERROR(INDEX(INDIRECT("'FY22 QoS'!"&amp;AN$1&amp;":"&amp;AN$1),MATCH($B83&amp;$C83&amp;$D83,'FY22 QoS'!BW:BW,0),1),"")</f>
        <v/>
      </c>
      <c r="AO83" s="186">
        <f ca="1">IFERROR(INDEX(INDIRECT("'FY22 QoS'!"&amp;AO$1&amp;":"&amp;AO$1),MATCH($B83&amp;$C83&amp;$D83,'FY22 QoS'!BX:BX,0),1),"")</f>
        <v>0</v>
      </c>
      <c r="AP83" s="186">
        <f ca="1">IFERROR(INDEX(INDIRECT("'FY22 QoS'!"&amp;AP$1&amp;":"&amp;AP$1),MATCH($B83&amp;$C83&amp;$D83,'FY22 QoS'!BY:BY,0),1),"")</f>
        <v>0</v>
      </c>
      <c r="AQ83" s="186">
        <f ca="1">IFERROR(INDEX(INDIRECT("'FY22 QoS'!"&amp;AQ$1&amp;":"&amp;AQ$1),MATCH($B83&amp;$C83&amp;$D83,'FY22 QoS'!BZ:BZ,0),1),"")</f>
        <v>18750</v>
      </c>
      <c r="AR83" s="186">
        <f ca="1">IFERROR(INDEX(INDIRECT("'FY22 QoS'!"&amp;AR$1&amp;":"&amp;AR$1),MATCH($B83&amp;$C83&amp;$D83,'FY22 QoS'!CA:CA,0),1),"")</f>
        <v>37500</v>
      </c>
      <c r="AS83" s="186">
        <f ca="1">IFERROR(INDEX(INDIRECT("'FY22 QoS'!"&amp;AS$1&amp;":"&amp;AS$1),MATCH($B83&amp;$C83&amp;$D83,'FY22 QoS'!CB:CB,0),1),"")</f>
        <v>48750</v>
      </c>
      <c r="AT83" s="186">
        <f ca="1">IFERROR(INDEX(INDIRECT("'FY22 QoS'!"&amp;AT$1&amp;":"&amp;AT$1),MATCH($B83&amp;$C83&amp;$D83,'FY22 QoS'!CC:CC,0),1),"")</f>
        <v>63750</v>
      </c>
    </row>
    <row r="84" spans="2:46" s="167" customFormat="1" x14ac:dyDescent="0.25">
      <c r="B84" s="167" t="s">
        <v>279</v>
      </c>
      <c r="C84" s="167">
        <v>3</v>
      </c>
      <c r="D84" s="167" t="str">
        <f t="shared" si="14"/>
        <v>Commercial</v>
      </c>
      <c r="E84" s="167" t="str">
        <f>IFERROR(INDEX('FY22 QoS'!$BB:$BB,MATCH($B84&amp;$C84&amp;$D84,'FY22 QoS'!BR:BR,0),1),"")</f>
        <v/>
      </c>
      <c r="F84" s="167" t="str">
        <f>IFERROR(INDEX('FY22 QoS'!$BB:$BB,MATCH($B84&amp;$C84&amp;$D84,'FY22 QoS'!BS:BS,0),1),"")</f>
        <v/>
      </c>
      <c r="G84" s="167" t="str">
        <f>IFERROR(INDEX('FY22 QoS'!$BB:$BB,MATCH($B84&amp;$C84&amp;$D84,'FY22 QoS'!BT:BT,0),1),"")</f>
        <v/>
      </c>
      <c r="H84" s="181" t="str">
        <f>IFERROR(INDEX('FY22 QoS'!$BB:$BB,MATCH($B84&amp;$C84&amp;$D84,'FY22 QoS'!BU:BU,0),1),"")</f>
        <v/>
      </c>
      <c r="I84" s="181" t="str">
        <f>IFERROR(INDEX('FY22 QoS'!$BB:$BB,MATCH($B84&amp;$C84&amp;$D84,'FY22 QoS'!BV:BV,0),1),"")</f>
        <v/>
      </c>
      <c r="J84" s="181" t="str">
        <f>IFERROR(INDEX('FY22 QoS'!$BB:$BB,MATCH($B84&amp;$C84&amp;$D84,'FY22 QoS'!BW:BW,0),1),"")</f>
        <v/>
      </c>
      <c r="K84" s="181" t="str">
        <f>IFERROR(INDEX('FY22 QoS'!$BB:$BB,MATCH($B84&amp;$C84&amp;$D84,'FY22 QoS'!BX:BX,0),1),"")</f>
        <v>Future Hire</v>
      </c>
      <c r="L84" s="181" t="str">
        <f>IFERROR(INDEX('FY22 QoS'!$BB:$BB,MATCH($B84&amp;$C84&amp;$D84,'FY22 QoS'!BY:BY,0),1),"")</f>
        <v>Future Hire</v>
      </c>
      <c r="M84" s="181" t="str">
        <f>IFERROR(INDEX('FY22 QoS'!$BB:$BB,MATCH($B84&amp;$C84&amp;$D84,'FY22 QoS'!BZ:BZ,0),1),"")</f>
        <v>Future Hire</v>
      </c>
      <c r="N84" s="181" t="str">
        <f>IFERROR(INDEX('FY22 QoS'!$BB:$BB,MATCH($B84&amp;$C84&amp;$D84,'FY22 QoS'!CA:CA,0),1),"")</f>
        <v>Future Hire</v>
      </c>
      <c r="O84" s="181" t="str">
        <f>IFERROR(INDEX('FY22 QoS'!$BB:$BB,MATCH($B84&amp;$C84&amp;$D84,'FY22 QoS'!CB:CB,0),1),"")</f>
        <v>Future Hire</v>
      </c>
      <c r="P84" s="181" t="str">
        <f>IFERROR(INDEX('FY22 QoS'!$BB:$BB,MATCH($B84&amp;$C84&amp;$D84,'FY22 QoS'!CC:CC,0),1),"")</f>
        <v>Future Hire</v>
      </c>
      <c r="R84" s="178" t="str">
        <f ca="1">IFERROR(INDEX(INDIRECT("'FY22 QoS'!"&amp;R$1&amp;":"&amp;R$1),MATCH($B84&amp;$C84&amp;$D84,'FY22 QoS'!BU:BU,0),1),"")</f>
        <v/>
      </c>
      <c r="S84" s="178" t="str">
        <f ca="1">IFERROR(INDEX(INDIRECT("'FY22 QoS'!"&amp;S$1&amp;":"&amp;S$1),MATCH($B84&amp;$C84&amp;$D84,'FY22 QoS'!BV:BV,0),1),"")</f>
        <v/>
      </c>
      <c r="T84" s="178" t="str">
        <f ca="1">IFERROR(INDEX(INDIRECT("'FY22 QoS'!"&amp;T$1&amp;":"&amp;T$1),MATCH($B84&amp;$C84&amp;$D84,'FY22 QoS'!BW:BW,0),1),"")</f>
        <v/>
      </c>
      <c r="U84" s="178">
        <f ca="1">IFERROR(INDEX(INDIRECT("'FY22 QoS'!"&amp;U$1&amp;":"&amp;U$1),MATCH($B84&amp;$C84&amp;$D84,'FY22 QoS'!BX:BX,0),1),"")</f>
        <v>1</v>
      </c>
      <c r="V84" s="178">
        <f ca="1">IFERROR(INDEX(INDIRECT("'FY22 QoS'!"&amp;V$1&amp;":"&amp;V$1),MATCH($B84&amp;$C84&amp;$D84,'FY22 QoS'!BY:BY,0),1),"")</f>
        <v>1</v>
      </c>
      <c r="W84" s="178">
        <f ca="1">IFERROR(INDEX(INDIRECT("'FY22 QoS'!"&amp;W$1&amp;":"&amp;W$1),MATCH($B84&amp;$C84&amp;$D84,'FY22 QoS'!BZ:BZ,0),1),"")</f>
        <v>1</v>
      </c>
      <c r="X84" s="178">
        <f ca="1">IFERROR(INDEX(INDIRECT("'FY22 QoS'!"&amp;X$1&amp;":"&amp;X$1),MATCH($B84&amp;$C84&amp;$D84,'FY22 QoS'!CA:CA,0),1),"")</f>
        <v>1</v>
      </c>
      <c r="Y84" s="178">
        <f ca="1">IFERROR(INDEX(INDIRECT("'FY22 QoS'!"&amp;Y$1&amp;":"&amp;Y$1),MATCH($B84&amp;$C84&amp;$D84,'FY22 QoS'!CB:CB,0),1),"")</f>
        <v>1</v>
      </c>
      <c r="Z84" s="178">
        <f ca="1">IFERROR(INDEX(INDIRECT("'FY22 QoS'!"&amp;Z$1&amp;":"&amp;Z$1),MATCH($B84&amp;$C84&amp;$D84,'FY22 QoS'!CC:CC,0),1),"")</f>
        <v>1</v>
      </c>
      <c r="AB84" s="178" t="str">
        <f ca="1">IFERROR(INDEX(INDIRECT("'FY22 QoS'!"&amp;AB$1&amp;":"&amp;AB$1),MATCH($B84&amp;$C84&amp;$D84,'FY22 QoS'!BU:BU,0),1),"")</f>
        <v/>
      </c>
      <c r="AC84" s="178" t="str">
        <f ca="1">IFERROR(INDEX(INDIRECT("'FY22 QoS'!"&amp;AC$1&amp;":"&amp;AC$1),MATCH($B84&amp;$C84&amp;$D84,'FY22 QoS'!BV:BV,0),1),"")</f>
        <v/>
      </c>
      <c r="AD84" s="178" t="str">
        <f ca="1">IFERROR(INDEX(INDIRECT("'FY22 QoS'!"&amp;AD$1&amp;":"&amp;AD$1),MATCH($B84&amp;$C84&amp;$D84,'FY22 QoS'!BW:BW,0),1),"")</f>
        <v/>
      </c>
      <c r="AE84" s="178">
        <f ca="1">IFERROR(INDEX(INDIRECT("'FY22 QoS'!"&amp;AE$1&amp;":"&amp;AE$1),MATCH($B84&amp;$C84&amp;$D84,'FY22 QoS'!BX:BX,0),1),"")</f>
        <v>0</v>
      </c>
      <c r="AF84" s="178">
        <f ca="1">IFERROR(INDEX(INDIRECT("'FY22 QoS'!"&amp;AF$1&amp;":"&amp;AF$1),MATCH($B84&amp;$C84&amp;$D84,'FY22 QoS'!BY:BY,0),1),"")</f>
        <v>0</v>
      </c>
      <c r="AG84" s="178">
        <f ca="1">IFERROR(INDEX(INDIRECT("'FY22 QoS'!"&amp;AG$1&amp;":"&amp;AG$1),MATCH($B84&amp;$C84&amp;$D84,'FY22 QoS'!BZ:BZ,0),1),"")</f>
        <v>0</v>
      </c>
      <c r="AH84" s="178">
        <f ca="1">IFERROR(INDEX(INDIRECT("'FY22 QoS'!"&amp;AH$1&amp;":"&amp;AH$1),MATCH($B84&amp;$C84&amp;$D84,'FY22 QoS'!CA:CA,0),1),"")</f>
        <v>0</v>
      </c>
      <c r="AI84" s="178">
        <f ca="1">IFERROR(INDEX(INDIRECT("'FY22 QoS'!"&amp;AI$1&amp;":"&amp;AI$1),MATCH($B84&amp;$C84&amp;$D84,'FY22 QoS'!CB:CB,0),1),"")</f>
        <v>0.25</v>
      </c>
      <c r="AJ84" s="178">
        <f ca="1">IFERROR(INDEX(INDIRECT("'FY22 QoS'!"&amp;AJ$1&amp;":"&amp;AJ$1),MATCH($B84&amp;$C84&amp;$D84,'FY22 QoS'!CC:CC,0),1),"")</f>
        <v>0.5</v>
      </c>
      <c r="AL84" s="186" t="str">
        <f ca="1">IFERROR(INDEX(INDIRECT("'FY22 QoS'!"&amp;AL$1&amp;":"&amp;AL$1),MATCH($B84&amp;$C84&amp;$D84,'FY22 QoS'!BU:BU,0),1),"")</f>
        <v/>
      </c>
      <c r="AM84" s="186" t="str">
        <f ca="1">IFERROR(INDEX(INDIRECT("'FY22 QoS'!"&amp;AM$1&amp;":"&amp;AM$1),MATCH($B84&amp;$C84&amp;$D84,'FY22 QoS'!BV:BV,0),1),"")</f>
        <v/>
      </c>
      <c r="AN84" s="186" t="str">
        <f ca="1">IFERROR(INDEX(INDIRECT("'FY22 QoS'!"&amp;AN$1&amp;":"&amp;AN$1),MATCH($B84&amp;$C84&amp;$D84,'FY22 QoS'!BW:BW,0),1),"")</f>
        <v/>
      </c>
      <c r="AO84" s="186">
        <f ca="1">IFERROR(INDEX(INDIRECT("'FY22 QoS'!"&amp;AO$1&amp;":"&amp;AO$1),MATCH($B84&amp;$C84&amp;$D84,'FY22 QoS'!BX:BX,0),1),"")</f>
        <v>0</v>
      </c>
      <c r="AP84" s="186">
        <f ca="1">IFERROR(INDEX(INDIRECT("'FY22 QoS'!"&amp;AP$1&amp;":"&amp;AP$1),MATCH($B84&amp;$C84&amp;$D84,'FY22 QoS'!BY:BY,0),1),"")</f>
        <v>0</v>
      </c>
      <c r="AQ84" s="186">
        <f ca="1">IFERROR(INDEX(INDIRECT("'FY22 QoS'!"&amp;AQ$1&amp;":"&amp;AQ$1),MATCH($B84&amp;$C84&amp;$D84,'FY22 QoS'!BZ:BZ,0),1),"")</f>
        <v>0</v>
      </c>
      <c r="AR84" s="186">
        <f ca="1">IFERROR(INDEX(INDIRECT("'FY22 QoS'!"&amp;AR$1&amp;":"&amp;AR$1),MATCH($B84&amp;$C84&amp;$D84,'FY22 QoS'!CA:CA,0),1),"")</f>
        <v>0</v>
      </c>
      <c r="AS84" s="186">
        <f ca="1">IFERROR(INDEX(INDIRECT("'FY22 QoS'!"&amp;AS$1&amp;":"&amp;AS$1),MATCH($B84&amp;$C84&amp;$D84,'FY22 QoS'!CB:CB,0),1),"")</f>
        <v>18750</v>
      </c>
      <c r="AT84" s="186">
        <f ca="1">IFERROR(INDEX(INDIRECT("'FY22 QoS'!"&amp;AT$1&amp;":"&amp;AT$1),MATCH($B84&amp;$C84&amp;$D84,'FY22 QoS'!CC:CC,0),1),"")</f>
        <v>37500</v>
      </c>
    </row>
    <row r="85" spans="2:46" s="167" customFormat="1" x14ac:dyDescent="0.25">
      <c r="B85" s="167" t="s">
        <v>279</v>
      </c>
      <c r="C85" s="167">
        <v>4</v>
      </c>
      <c r="D85" s="167" t="str">
        <f t="shared" si="14"/>
        <v>Commercial</v>
      </c>
      <c r="E85" s="167" t="str">
        <f>IFERROR(INDEX('FY22 QoS'!$BB:$BB,MATCH($B85&amp;$C85&amp;$D85,'FY22 QoS'!BR:BR,0),1),"")</f>
        <v/>
      </c>
      <c r="F85" s="167" t="str">
        <f>IFERROR(INDEX('FY22 QoS'!$BB:$BB,MATCH($B85&amp;$C85&amp;$D85,'FY22 QoS'!BS:BS,0),1),"")</f>
        <v/>
      </c>
      <c r="G85" s="167" t="str">
        <f>IFERROR(INDEX('FY22 QoS'!$BB:$BB,MATCH($B85&amp;$C85&amp;$D85,'FY22 QoS'!BT:BT,0),1),"")</f>
        <v/>
      </c>
      <c r="H85" s="181" t="str">
        <f>IFERROR(INDEX('FY22 QoS'!$BB:$BB,MATCH($B85&amp;$C85&amp;$D85,'FY22 QoS'!BU:BU,0),1),"")</f>
        <v/>
      </c>
      <c r="I85" s="181" t="str">
        <f>IFERROR(INDEX('FY22 QoS'!$BB:$BB,MATCH($B85&amp;$C85&amp;$D85,'FY22 QoS'!BV:BV,0),1),"")</f>
        <v/>
      </c>
      <c r="J85" s="181" t="str">
        <f>IFERROR(INDEX('FY22 QoS'!$BB:$BB,MATCH($B85&amp;$C85&amp;$D85,'FY22 QoS'!BW:BW,0),1),"")</f>
        <v/>
      </c>
      <c r="K85" s="181" t="str">
        <f>IFERROR(INDEX('FY22 QoS'!$BB:$BB,MATCH($B85&amp;$C85&amp;$D85,'FY22 QoS'!BX:BX,0),1),"")</f>
        <v/>
      </c>
      <c r="L85" s="181" t="str">
        <f>IFERROR(INDEX('FY22 QoS'!$BB:$BB,MATCH($B85&amp;$C85&amp;$D85,'FY22 QoS'!BY:BY,0),1),"")</f>
        <v/>
      </c>
      <c r="M85" s="181" t="str">
        <f>IFERROR(INDEX('FY22 QoS'!$BB:$BB,MATCH($B85&amp;$C85&amp;$D85,'FY22 QoS'!BZ:BZ,0),1),"")</f>
        <v>Future Hire</v>
      </c>
      <c r="N85" s="181" t="str">
        <f>IFERROR(INDEX('FY22 QoS'!$BB:$BB,MATCH($B85&amp;$C85&amp;$D85,'FY22 QoS'!CA:CA,0),1),"")</f>
        <v>Future Hire</v>
      </c>
      <c r="O85" s="181" t="str">
        <f>IFERROR(INDEX('FY22 QoS'!$BB:$BB,MATCH($B85&amp;$C85&amp;$D85,'FY22 QoS'!CB:CB,0),1),"")</f>
        <v>Future Hire</v>
      </c>
      <c r="P85" s="181" t="str">
        <f>IFERROR(INDEX('FY22 QoS'!$BB:$BB,MATCH($B85&amp;$C85&amp;$D85,'FY22 QoS'!CC:CC,0),1),"")</f>
        <v>Future Hire</v>
      </c>
      <c r="R85" s="178" t="str">
        <f ca="1">IFERROR(INDEX(INDIRECT("'FY22 QoS'!"&amp;R$1&amp;":"&amp;R$1),MATCH($B85&amp;$C85&amp;$D85,'FY22 QoS'!BU:BU,0),1),"")</f>
        <v/>
      </c>
      <c r="S85" s="178" t="str">
        <f ca="1">IFERROR(INDEX(INDIRECT("'FY22 QoS'!"&amp;S$1&amp;":"&amp;S$1),MATCH($B85&amp;$C85&amp;$D85,'FY22 QoS'!BV:BV,0),1),"")</f>
        <v/>
      </c>
      <c r="T85" s="178" t="str">
        <f ca="1">IFERROR(INDEX(INDIRECT("'FY22 QoS'!"&amp;T$1&amp;":"&amp;T$1),MATCH($B85&amp;$C85&amp;$D85,'FY22 QoS'!BW:BW,0),1),"")</f>
        <v/>
      </c>
      <c r="U85" s="178" t="str">
        <f ca="1">IFERROR(INDEX(INDIRECT("'FY22 QoS'!"&amp;U$1&amp;":"&amp;U$1),MATCH($B85&amp;$C85&amp;$D85,'FY22 QoS'!BX:BX,0),1),"")</f>
        <v/>
      </c>
      <c r="V85" s="178" t="str">
        <f ca="1">IFERROR(INDEX(INDIRECT("'FY22 QoS'!"&amp;V$1&amp;":"&amp;V$1),MATCH($B85&amp;$C85&amp;$D85,'FY22 QoS'!BY:BY,0),1),"")</f>
        <v/>
      </c>
      <c r="W85" s="178">
        <f ca="1">IFERROR(INDEX(INDIRECT("'FY22 QoS'!"&amp;W$1&amp;":"&amp;W$1),MATCH($B85&amp;$C85&amp;$D85,'FY22 QoS'!BZ:BZ,0),1),"")</f>
        <v>1</v>
      </c>
      <c r="X85" s="178">
        <f ca="1">IFERROR(INDEX(INDIRECT("'FY22 QoS'!"&amp;X$1&amp;":"&amp;X$1),MATCH($B85&amp;$C85&amp;$D85,'FY22 QoS'!CA:CA,0),1),"")</f>
        <v>1</v>
      </c>
      <c r="Y85" s="178">
        <f ca="1">IFERROR(INDEX(INDIRECT("'FY22 QoS'!"&amp;Y$1&amp;":"&amp;Y$1),MATCH($B85&amp;$C85&amp;$D85,'FY22 QoS'!CB:CB,0),1),"")</f>
        <v>1</v>
      </c>
      <c r="Z85" s="178">
        <f ca="1">IFERROR(INDEX(INDIRECT("'FY22 QoS'!"&amp;Z$1&amp;":"&amp;Z$1),MATCH($B85&amp;$C85&amp;$D85,'FY22 QoS'!CC:CC,0),1),"")</f>
        <v>1</v>
      </c>
      <c r="AB85" s="178" t="str">
        <f ca="1">IFERROR(INDEX(INDIRECT("'FY22 QoS'!"&amp;AB$1&amp;":"&amp;AB$1),MATCH($B85&amp;$C85&amp;$D85,'FY22 QoS'!BU:BU,0),1),"")</f>
        <v/>
      </c>
      <c r="AC85" s="178" t="str">
        <f ca="1">IFERROR(INDEX(INDIRECT("'FY22 QoS'!"&amp;AC$1&amp;":"&amp;AC$1),MATCH($B85&amp;$C85&amp;$D85,'FY22 QoS'!BV:BV,0),1),"")</f>
        <v/>
      </c>
      <c r="AD85" s="178" t="str">
        <f ca="1">IFERROR(INDEX(INDIRECT("'FY22 QoS'!"&amp;AD$1&amp;":"&amp;AD$1),MATCH($B85&amp;$C85&amp;$D85,'FY22 QoS'!BW:BW,0),1),"")</f>
        <v/>
      </c>
      <c r="AE85" s="178" t="str">
        <f ca="1">IFERROR(INDEX(INDIRECT("'FY22 QoS'!"&amp;AE$1&amp;":"&amp;AE$1),MATCH($B85&amp;$C85&amp;$D85,'FY22 QoS'!BX:BX,0),1),"")</f>
        <v/>
      </c>
      <c r="AF85" s="178" t="str">
        <f ca="1">IFERROR(INDEX(INDIRECT("'FY22 QoS'!"&amp;AF$1&amp;":"&amp;AF$1),MATCH($B85&amp;$C85&amp;$D85,'FY22 QoS'!BY:BY,0),1),"")</f>
        <v/>
      </c>
      <c r="AG85" s="178">
        <f ca="1">IFERROR(INDEX(INDIRECT("'FY22 QoS'!"&amp;AG$1&amp;":"&amp;AG$1),MATCH($B85&amp;$C85&amp;$D85,'FY22 QoS'!BZ:BZ,0),1),"")</f>
        <v>0</v>
      </c>
      <c r="AH85" s="178">
        <f ca="1">IFERROR(INDEX(INDIRECT("'FY22 QoS'!"&amp;AH$1&amp;":"&amp;AH$1),MATCH($B85&amp;$C85&amp;$D85,'FY22 QoS'!CA:CA,0),1),"")</f>
        <v>0</v>
      </c>
      <c r="AI85" s="178">
        <f ca="1">IFERROR(INDEX(INDIRECT("'FY22 QoS'!"&amp;AI$1&amp;":"&amp;AI$1),MATCH($B85&amp;$C85&amp;$D85,'FY22 QoS'!CB:CB,0),1),"")</f>
        <v>0.25</v>
      </c>
      <c r="AJ85" s="178">
        <f ca="1">IFERROR(INDEX(INDIRECT("'FY22 QoS'!"&amp;AJ$1&amp;":"&amp;AJ$1),MATCH($B85&amp;$C85&amp;$D85,'FY22 QoS'!CC:CC,0),1),"")</f>
        <v>0.5</v>
      </c>
      <c r="AL85" s="186" t="str">
        <f ca="1">IFERROR(INDEX(INDIRECT("'FY22 QoS'!"&amp;AL$1&amp;":"&amp;AL$1),MATCH($B85&amp;$C85&amp;$D85,'FY22 QoS'!BU:BU,0),1),"")</f>
        <v/>
      </c>
      <c r="AM85" s="186" t="str">
        <f ca="1">IFERROR(INDEX(INDIRECT("'FY22 QoS'!"&amp;AM$1&amp;":"&amp;AM$1),MATCH($B85&amp;$C85&amp;$D85,'FY22 QoS'!BV:BV,0),1),"")</f>
        <v/>
      </c>
      <c r="AN85" s="186" t="str">
        <f ca="1">IFERROR(INDEX(INDIRECT("'FY22 QoS'!"&amp;AN$1&amp;":"&amp;AN$1),MATCH($B85&amp;$C85&amp;$D85,'FY22 QoS'!BW:BW,0),1),"")</f>
        <v/>
      </c>
      <c r="AO85" s="186" t="str">
        <f ca="1">IFERROR(INDEX(INDIRECT("'FY22 QoS'!"&amp;AO$1&amp;":"&amp;AO$1),MATCH($B85&amp;$C85&amp;$D85,'FY22 QoS'!BX:BX,0),1),"")</f>
        <v/>
      </c>
      <c r="AP85" s="186" t="str">
        <f ca="1">IFERROR(INDEX(INDIRECT("'FY22 QoS'!"&amp;AP$1&amp;":"&amp;AP$1),MATCH($B85&amp;$C85&amp;$D85,'FY22 QoS'!BY:BY,0),1),"")</f>
        <v/>
      </c>
      <c r="AQ85" s="186">
        <f ca="1">IFERROR(INDEX(INDIRECT("'FY22 QoS'!"&amp;AQ$1&amp;":"&amp;AQ$1),MATCH($B85&amp;$C85&amp;$D85,'FY22 QoS'!BZ:BZ,0),1),"")</f>
        <v>0</v>
      </c>
      <c r="AR85" s="186">
        <f ca="1">IFERROR(INDEX(INDIRECT("'FY22 QoS'!"&amp;AR$1&amp;":"&amp;AR$1),MATCH($B85&amp;$C85&amp;$D85,'FY22 QoS'!CA:CA,0),1),"")</f>
        <v>0</v>
      </c>
      <c r="AS85" s="186">
        <f ca="1">IFERROR(INDEX(INDIRECT("'FY22 QoS'!"&amp;AS$1&amp;":"&amp;AS$1),MATCH($B85&amp;$C85&amp;$D85,'FY22 QoS'!CB:CB,0),1),"")</f>
        <v>18750</v>
      </c>
      <c r="AT85" s="186">
        <f ca="1">IFERROR(INDEX(INDIRECT("'FY22 QoS'!"&amp;AT$1&amp;":"&amp;AT$1),MATCH($B85&amp;$C85&amp;$D85,'FY22 QoS'!CC:CC,0),1),"")</f>
        <v>37500</v>
      </c>
    </row>
    <row r="86" spans="2:46" s="167" customFormat="1" x14ac:dyDescent="0.25">
      <c r="B86" s="167" t="s">
        <v>279</v>
      </c>
      <c r="C86" s="167">
        <v>5</v>
      </c>
      <c r="D86" s="167" t="str">
        <f t="shared" si="14"/>
        <v>Commercial</v>
      </c>
      <c r="E86" s="167" t="str">
        <f>IFERROR(INDEX('FY22 QoS'!$BB:$BB,MATCH($B86&amp;$C86&amp;$D86,'FY22 QoS'!BR:BR,0),1),"")</f>
        <v/>
      </c>
      <c r="F86" s="167" t="str">
        <f>IFERROR(INDEX('FY22 QoS'!$BB:$BB,MATCH($B86&amp;$C86&amp;$D86,'FY22 QoS'!BS:BS,0),1),"")</f>
        <v/>
      </c>
      <c r="G86" s="167" t="str">
        <f>IFERROR(INDEX('FY22 QoS'!$BB:$BB,MATCH($B86&amp;$C86&amp;$D86,'FY22 QoS'!BT:BT,0),1),"")</f>
        <v/>
      </c>
      <c r="H86" s="181" t="str">
        <f>IFERROR(INDEX('FY22 QoS'!$BB:$BB,MATCH($B86&amp;$C86&amp;$D86,'FY22 QoS'!BU:BU,0),1),"")</f>
        <v/>
      </c>
      <c r="I86" s="181" t="str">
        <f>IFERROR(INDEX('FY22 QoS'!$BB:$BB,MATCH($B86&amp;$C86&amp;$D86,'FY22 QoS'!BV:BV,0),1),"")</f>
        <v/>
      </c>
      <c r="J86" s="181" t="str">
        <f>IFERROR(INDEX('FY22 QoS'!$BB:$BB,MATCH($B86&amp;$C86&amp;$D86,'FY22 QoS'!BW:BW,0),1),"")</f>
        <v/>
      </c>
      <c r="K86" s="181" t="str">
        <f>IFERROR(INDEX('FY22 QoS'!$BB:$BB,MATCH($B86&amp;$C86&amp;$D86,'FY22 QoS'!BX:BX,0),1),"")</f>
        <v/>
      </c>
      <c r="L86" s="181" t="str">
        <f>IFERROR(INDEX('FY22 QoS'!$BB:$BB,MATCH($B86&amp;$C86&amp;$D86,'FY22 QoS'!BY:BY,0),1),"")</f>
        <v/>
      </c>
      <c r="M86" s="181" t="str">
        <f>IFERROR(INDEX('FY22 QoS'!$BB:$BB,MATCH($B86&amp;$C86&amp;$D86,'FY22 QoS'!BZ:BZ,0),1),"")</f>
        <v>Future Hire</v>
      </c>
      <c r="N86" s="181" t="str">
        <f>IFERROR(INDEX('FY22 QoS'!$BB:$BB,MATCH($B86&amp;$C86&amp;$D86,'FY22 QoS'!CA:CA,0),1),"")</f>
        <v>Future Hire</v>
      </c>
      <c r="O86" s="181" t="str">
        <f>IFERROR(INDEX('FY22 QoS'!$BB:$BB,MATCH($B86&amp;$C86&amp;$D86,'FY22 QoS'!CB:CB,0),1),"")</f>
        <v>Future Hire</v>
      </c>
      <c r="P86" s="181" t="str">
        <f>IFERROR(INDEX('FY22 QoS'!$BB:$BB,MATCH($B86&amp;$C86&amp;$D86,'FY22 QoS'!CC:CC,0),1),"")</f>
        <v>Future Hire</v>
      </c>
      <c r="R86" s="178" t="str">
        <f ca="1">IFERROR(INDEX(INDIRECT("'FY22 QoS'!"&amp;R$1&amp;":"&amp;R$1),MATCH($B86&amp;$C86&amp;$D86,'FY22 QoS'!BU:BU,0),1),"")</f>
        <v/>
      </c>
      <c r="S86" s="178" t="str">
        <f ca="1">IFERROR(INDEX(INDIRECT("'FY22 QoS'!"&amp;S$1&amp;":"&amp;S$1),MATCH($B86&amp;$C86&amp;$D86,'FY22 QoS'!BV:BV,0),1),"")</f>
        <v/>
      </c>
      <c r="T86" s="178" t="str">
        <f ca="1">IFERROR(INDEX(INDIRECT("'FY22 QoS'!"&amp;T$1&amp;":"&amp;T$1),MATCH($B86&amp;$C86&amp;$D86,'FY22 QoS'!BW:BW,0),1),"")</f>
        <v/>
      </c>
      <c r="U86" s="178" t="str">
        <f ca="1">IFERROR(INDEX(INDIRECT("'FY22 QoS'!"&amp;U$1&amp;":"&amp;U$1),MATCH($B86&amp;$C86&amp;$D86,'FY22 QoS'!BX:BX,0),1),"")</f>
        <v/>
      </c>
      <c r="V86" s="178" t="str">
        <f ca="1">IFERROR(INDEX(INDIRECT("'FY22 QoS'!"&amp;V$1&amp;":"&amp;V$1),MATCH($B86&amp;$C86&amp;$D86,'FY22 QoS'!BY:BY,0),1),"")</f>
        <v/>
      </c>
      <c r="W86" s="178">
        <f ca="1">IFERROR(INDEX(INDIRECT("'FY22 QoS'!"&amp;W$1&amp;":"&amp;W$1),MATCH($B86&amp;$C86&amp;$D86,'FY22 QoS'!BZ:BZ,0),1),"")</f>
        <v>1</v>
      </c>
      <c r="X86" s="178">
        <f ca="1">IFERROR(INDEX(INDIRECT("'FY22 QoS'!"&amp;X$1&amp;":"&amp;X$1),MATCH($B86&amp;$C86&amp;$D86,'FY22 QoS'!CA:CA,0),1),"")</f>
        <v>1</v>
      </c>
      <c r="Y86" s="178">
        <f ca="1">IFERROR(INDEX(INDIRECT("'FY22 QoS'!"&amp;Y$1&amp;":"&amp;Y$1),MATCH($B86&amp;$C86&amp;$D86,'FY22 QoS'!CB:CB,0),1),"")</f>
        <v>1</v>
      </c>
      <c r="Z86" s="178">
        <f ca="1">IFERROR(INDEX(INDIRECT("'FY22 QoS'!"&amp;Z$1&amp;":"&amp;Z$1),MATCH($B86&amp;$C86&amp;$D86,'FY22 QoS'!CC:CC,0),1),"")</f>
        <v>1</v>
      </c>
      <c r="AB86" s="178" t="str">
        <f ca="1">IFERROR(INDEX(INDIRECT("'FY22 QoS'!"&amp;AB$1&amp;":"&amp;AB$1),MATCH($B86&amp;$C86&amp;$D86,'FY22 QoS'!BU:BU,0),1),"")</f>
        <v/>
      </c>
      <c r="AC86" s="178" t="str">
        <f ca="1">IFERROR(INDEX(INDIRECT("'FY22 QoS'!"&amp;AC$1&amp;":"&amp;AC$1),MATCH($B86&amp;$C86&amp;$D86,'FY22 QoS'!BV:BV,0),1),"")</f>
        <v/>
      </c>
      <c r="AD86" s="178" t="str">
        <f ca="1">IFERROR(INDEX(INDIRECT("'FY22 QoS'!"&amp;AD$1&amp;":"&amp;AD$1),MATCH($B86&amp;$C86&amp;$D86,'FY22 QoS'!BW:BW,0),1),"")</f>
        <v/>
      </c>
      <c r="AE86" s="178" t="str">
        <f ca="1">IFERROR(INDEX(INDIRECT("'FY22 QoS'!"&amp;AE$1&amp;":"&amp;AE$1),MATCH($B86&amp;$C86&amp;$D86,'FY22 QoS'!BX:BX,0),1),"")</f>
        <v/>
      </c>
      <c r="AF86" s="178" t="str">
        <f ca="1">IFERROR(INDEX(INDIRECT("'FY22 QoS'!"&amp;AF$1&amp;":"&amp;AF$1),MATCH($B86&amp;$C86&amp;$D86,'FY22 QoS'!BY:BY,0),1),"")</f>
        <v/>
      </c>
      <c r="AG86" s="178">
        <f ca="1">IFERROR(INDEX(INDIRECT("'FY22 QoS'!"&amp;AG$1&amp;":"&amp;AG$1),MATCH($B86&amp;$C86&amp;$D86,'FY22 QoS'!BZ:BZ,0),1),"")</f>
        <v>0</v>
      </c>
      <c r="AH86" s="178">
        <f ca="1">IFERROR(INDEX(INDIRECT("'FY22 QoS'!"&amp;AH$1&amp;":"&amp;AH$1),MATCH($B86&amp;$C86&amp;$D86,'FY22 QoS'!CA:CA,0),1),"")</f>
        <v>0</v>
      </c>
      <c r="AI86" s="178">
        <f ca="1">IFERROR(INDEX(INDIRECT("'FY22 QoS'!"&amp;AI$1&amp;":"&amp;AI$1),MATCH($B86&amp;$C86&amp;$D86,'FY22 QoS'!CB:CB,0),1),"")</f>
        <v>0.25</v>
      </c>
      <c r="AJ86" s="178">
        <f ca="1">IFERROR(INDEX(INDIRECT("'FY22 QoS'!"&amp;AJ$1&amp;":"&amp;AJ$1),MATCH($B86&amp;$C86&amp;$D86,'FY22 QoS'!CC:CC,0),1),"")</f>
        <v>0.5</v>
      </c>
      <c r="AL86" s="186" t="str">
        <f ca="1">IFERROR(INDEX(INDIRECT("'FY22 QoS'!"&amp;AL$1&amp;":"&amp;AL$1),MATCH($B86&amp;$C86&amp;$D86,'FY22 QoS'!BU:BU,0),1),"")</f>
        <v/>
      </c>
      <c r="AM86" s="186" t="str">
        <f ca="1">IFERROR(INDEX(INDIRECT("'FY22 QoS'!"&amp;AM$1&amp;":"&amp;AM$1),MATCH($B86&amp;$C86&amp;$D86,'FY22 QoS'!BV:BV,0),1),"")</f>
        <v/>
      </c>
      <c r="AN86" s="186" t="str">
        <f ca="1">IFERROR(INDEX(INDIRECT("'FY22 QoS'!"&amp;AN$1&amp;":"&amp;AN$1),MATCH($B86&amp;$C86&amp;$D86,'FY22 QoS'!BW:BW,0),1),"")</f>
        <v/>
      </c>
      <c r="AO86" s="186" t="str">
        <f ca="1">IFERROR(INDEX(INDIRECT("'FY22 QoS'!"&amp;AO$1&amp;":"&amp;AO$1),MATCH($B86&amp;$C86&amp;$D86,'FY22 QoS'!BX:BX,0),1),"")</f>
        <v/>
      </c>
      <c r="AP86" s="186" t="str">
        <f ca="1">IFERROR(INDEX(INDIRECT("'FY22 QoS'!"&amp;AP$1&amp;":"&amp;AP$1),MATCH($B86&amp;$C86&amp;$D86,'FY22 QoS'!BY:BY,0),1),"")</f>
        <v/>
      </c>
      <c r="AQ86" s="186">
        <f ca="1">IFERROR(INDEX(INDIRECT("'FY22 QoS'!"&amp;AQ$1&amp;":"&amp;AQ$1),MATCH($B86&amp;$C86&amp;$D86,'FY22 QoS'!BZ:BZ,0),1),"")</f>
        <v>0</v>
      </c>
      <c r="AR86" s="186">
        <f ca="1">IFERROR(INDEX(INDIRECT("'FY22 QoS'!"&amp;AR$1&amp;":"&amp;AR$1),MATCH($B86&amp;$C86&amp;$D86,'FY22 QoS'!CA:CA,0),1),"")</f>
        <v>0</v>
      </c>
      <c r="AS86" s="186">
        <f ca="1">IFERROR(INDEX(INDIRECT("'FY22 QoS'!"&amp;AS$1&amp;":"&amp;AS$1),MATCH($B86&amp;$C86&amp;$D86,'FY22 QoS'!CB:CB,0),1),"")</f>
        <v>18750</v>
      </c>
      <c r="AT86" s="186">
        <f ca="1">IFERROR(INDEX(INDIRECT("'FY22 QoS'!"&amp;AT$1&amp;":"&amp;AT$1),MATCH($B86&amp;$C86&amp;$D86,'FY22 QoS'!CC:CC,0),1),"")</f>
        <v>37500</v>
      </c>
    </row>
    <row r="87" spans="2:46" s="167" customFormat="1" x14ac:dyDescent="0.25">
      <c r="B87" s="167" t="s">
        <v>279</v>
      </c>
      <c r="C87" s="167">
        <v>6</v>
      </c>
      <c r="D87" s="167" t="str">
        <f t="shared" si="14"/>
        <v>Commercial</v>
      </c>
      <c r="E87" s="167" t="str">
        <f>IFERROR(INDEX('FY22 QoS'!$BB:$BB,MATCH($B87&amp;$C87&amp;$D87,'FY22 QoS'!BR:BR,0),1),"")</f>
        <v/>
      </c>
      <c r="F87" s="167" t="str">
        <f>IFERROR(INDEX('FY22 QoS'!$BB:$BB,MATCH($B87&amp;$C87&amp;$D87,'FY22 QoS'!BS:BS,0),1),"")</f>
        <v/>
      </c>
      <c r="G87" s="167" t="str">
        <f>IFERROR(INDEX('FY22 QoS'!$BB:$BB,MATCH($B87&amp;$C87&amp;$D87,'FY22 QoS'!BT:BT,0),1),"")</f>
        <v/>
      </c>
      <c r="H87" s="181" t="str">
        <f>IFERROR(INDEX('FY22 QoS'!$BB:$BB,MATCH($B87&amp;$C87&amp;$D87,'FY22 QoS'!BU:BU,0),1),"")</f>
        <v/>
      </c>
      <c r="I87" s="181" t="str">
        <f>IFERROR(INDEX('FY22 QoS'!$BB:$BB,MATCH($B87&amp;$C87&amp;$D87,'FY22 QoS'!BV:BV,0),1),"")</f>
        <v/>
      </c>
      <c r="J87" s="181" t="str">
        <f>IFERROR(INDEX('FY22 QoS'!$BB:$BB,MATCH($B87&amp;$C87&amp;$D87,'FY22 QoS'!BW:BW,0),1),"")</f>
        <v/>
      </c>
      <c r="K87" s="181" t="str">
        <f>IFERROR(INDEX('FY22 QoS'!$BB:$BB,MATCH($B87&amp;$C87&amp;$D87,'FY22 QoS'!BX:BX,0),1),"")</f>
        <v/>
      </c>
      <c r="L87" s="181" t="str">
        <f>IFERROR(INDEX('FY22 QoS'!$BB:$BB,MATCH($B87&amp;$C87&amp;$D87,'FY22 QoS'!BY:BY,0),1),"")</f>
        <v/>
      </c>
      <c r="M87" s="181" t="str">
        <f>IFERROR(INDEX('FY22 QoS'!$BB:$BB,MATCH($B87&amp;$C87&amp;$D87,'FY22 QoS'!BZ:BZ,0),1),"")</f>
        <v>Future Hire</v>
      </c>
      <c r="N87" s="181" t="str">
        <f>IFERROR(INDEX('FY22 QoS'!$BB:$BB,MATCH($B87&amp;$C87&amp;$D87,'FY22 QoS'!CA:CA,0),1),"")</f>
        <v>Future Hire</v>
      </c>
      <c r="O87" s="181" t="str">
        <f>IFERROR(INDEX('FY22 QoS'!$BB:$BB,MATCH($B87&amp;$C87&amp;$D87,'FY22 QoS'!CB:CB,0),1),"")</f>
        <v>Future Hire</v>
      </c>
      <c r="P87" s="181" t="str">
        <f>IFERROR(INDEX('FY22 QoS'!$BB:$BB,MATCH($B87&amp;$C87&amp;$D87,'FY22 QoS'!CC:CC,0),1),"")</f>
        <v>Future Hire</v>
      </c>
      <c r="R87" s="178" t="str">
        <f ca="1">IFERROR(INDEX(INDIRECT("'FY22 QoS'!"&amp;R$1&amp;":"&amp;R$1),MATCH($B87&amp;$C87&amp;$D87,'FY22 QoS'!BU:BU,0),1),"")</f>
        <v/>
      </c>
      <c r="S87" s="178" t="str">
        <f ca="1">IFERROR(INDEX(INDIRECT("'FY22 QoS'!"&amp;S$1&amp;":"&amp;S$1),MATCH($B87&amp;$C87&amp;$D87,'FY22 QoS'!BV:BV,0),1),"")</f>
        <v/>
      </c>
      <c r="T87" s="178" t="str">
        <f ca="1">IFERROR(INDEX(INDIRECT("'FY22 QoS'!"&amp;T$1&amp;":"&amp;T$1),MATCH($B87&amp;$C87&amp;$D87,'FY22 QoS'!BW:BW,0),1),"")</f>
        <v/>
      </c>
      <c r="U87" s="178" t="str">
        <f ca="1">IFERROR(INDEX(INDIRECT("'FY22 QoS'!"&amp;U$1&amp;":"&amp;U$1),MATCH($B87&amp;$C87&amp;$D87,'FY22 QoS'!BX:BX,0),1),"")</f>
        <v/>
      </c>
      <c r="V87" s="178" t="str">
        <f ca="1">IFERROR(INDEX(INDIRECT("'FY22 QoS'!"&amp;V$1&amp;":"&amp;V$1),MATCH($B87&amp;$C87&amp;$D87,'FY22 QoS'!BY:BY,0),1),"")</f>
        <v/>
      </c>
      <c r="W87" s="178">
        <f ca="1">IFERROR(INDEX(INDIRECT("'FY22 QoS'!"&amp;W$1&amp;":"&amp;W$1),MATCH($B87&amp;$C87&amp;$D87,'FY22 QoS'!BZ:BZ,0),1),"")</f>
        <v>1</v>
      </c>
      <c r="X87" s="178">
        <f ca="1">IFERROR(INDEX(INDIRECT("'FY22 QoS'!"&amp;X$1&amp;":"&amp;X$1),MATCH($B87&amp;$C87&amp;$D87,'FY22 QoS'!CA:CA,0),1),"")</f>
        <v>1</v>
      </c>
      <c r="Y87" s="178">
        <f ca="1">IFERROR(INDEX(INDIRECT("'FY22 QoS'!"&amp;Y$1&amp;":"&amp;Y$1),MATCH($B87&amp;$C87&amp;$D87,'FY22 QoS'!CB:CB,0),1),"")</f>
        <v>1</v>
      </c>
      <c r="Z87" s="178">
        <f ca="1">IFERROR(INDEX(INDIRECT("'FY22 QoS'!"&amp;Z$1&amp;":"&amp;Z$1),MATCH($B87&amp;$C87&amp;$D87,'FY22 QoS'!CC:CC,0),1),"")</f>
        <v>1</v>
      </c>
      <c r="AB87" s="178" t="str">
        <f ca="1">IFERROR(INDEX(INDIRECT("'FY22 QoS'!"&amp;AB$1&amp;":"&amp;AB$1),MATCH($B87&amp;$C87&amp;$D87,'FY22 QoS'!BU:BU,0),1),"")</f>
        <v/>
      </c>
      <c r="AC87" s="178" t="str">
        <f ca="1">IFERROR(INDEX(INDIRECT("'FY22 QoS'!"&amp;AC$1&amp;":"&amp;AC$1),MATCH($B87&amp;$C87&amp;$D87,'FY22 QoS'!BV:BV,0),1),"")</f>
        <v/>
      </c>
      <c r="AD87" s="178" t="str">
        <f ca="1">IFERROR(INDEX(INDIRECT("'FY22 QoS'!"&amp;AD$1&amp;":"&amp;AD$1),MATCH($B87&amp;$C87&amp;$D87,'FY22 QoS'!BW:BW,0),1),"")</f>
        <v/>
      </c>
      <c r="AE87" s="178" t="str">
        <f ca="1">IFERROR(INDEX(INDIRECT("'FY22 QoS'!"&amp;AE$1&amp;":"&amp;AE$1),MATCH($B87&amp;$C87&amp;$D87,'FY22 QoS'!BX:BX,0),1),"")</f>
        <v/>
      </c>
      <c r="AF87" s="178" t="str">
        <f ca="1">IFERROR(INDEX(INDIRECT("'FY22 QoS'!"&amp;AF$1&amp;":"&amp;AF$1),MATCH($B87&amp;$C87&amp;$D87,'FY22 QoS'!BY:BY,0),1),"")</f>
        <v/>
      </c>
      <c r="AG87" s="178">
        <f ca="1">IFERROR(INDEX(INDIRECT("'FY22 QoS'!"&amp;AG$1&amp;":"&amp;AG$1),MATCH($B87&amp;$C87&amp;$D87,'FY22 QoS'!BZ:BZ,0),1),"")</f>
        <v>0.25</v>
      </c>
      <c r="AH87" s="178">
        <f ca="1">IFERROR(INDEX(INDIRECT("'FY22 QoS'!"&amp;AH$1&amp;":"&amp;AH$1),MATCH($B87&amp;$C87&amp;$D87,'FY22 QoS'!CA:CA,0),1),"")</f>
        <v>0.5</v>
      </c>
      <c r="AI87" s="178">
        <f ca="1">IFERROR(INDEX(INDIRECT("'FY22 QoS'!"&amp;AI$1&amp;":"&amp;AI$1),MATCH($B87&amp;$C87&amp;$D87,'FY22 QoS'!CB:CB,0),1),"")</f>
        <v>0.65</v>
      </c>
      <c r="AJ87" s="178">
        <f ca="1">IFERROR(INDEX(INDIRECT("'FY22 QoS'!"&amp;AJ$1&amp;":"&amp;AJ$1),MATCH($B87&amp;$C87&amp;$D87,'FY22 QoS'!CC:CC,0),1),"")</f>
        <v>0.85</v>
      </c>
      <c r="AL87" s="186" t="str">
        <f ca="1">IFERROR(INDEX(INDIRECT("'FY22 QoS'!"&amp;AL$1&amp;":"&amp;AL$1),MATCH($B87&amp;$C87&amp;$D87,'FY22 QoS'!BU:BU,0),1),"")</f>
        <v/>
      </c>
      <c r="AM87" s="186" t="str">
        <f ca="1">IFERROR(INDEX(INDIRECT("'FY22 QoS'!"&amp;AM$1&amp;":"&amp;AM$1),MATCH($B87&amp;$C87&amp;$D87,'FY22 QoS'!BV:BV,0),1),"")</f>
        <v/>
      </c>
      <c r="AN87" s="186" t="str">
        <f ca="1">IFERROR(INDEX(INDIRECT("'FY22 QoS'!"&amp;AN$1&amp;":"&amp;AN$1),MATCH($B87&amp;$C87&amp;$D87,'FY22 QoS'!BW:BW,0),1),"")</f>
        <v/>
      </c>
      <c r="AO87" s="186" t="str">
        <f ca="1">IFERROR(INDEX(INDIRECT("'FY22 QoS'!"&amp;AO$1&amp;":"&amp;AO$1),MATCH($B87&amp;$C87&amp;$D87,'FY22 QoS'!BX:BX,0),1),"")</f>
        <v/>
      </c>
      <c r="AP87" s="186" t="str">
        <f ca="1">IFERROR(INDEX(INDIRECT("'FY22 QoS'!"&amp;AP$1&amp;":"&amp;AP$1),MATCH($B87&amp;$C87&amp;$D87,'FY22 QoS'!BY:BY,0),1),"")</f>
        <v/>
      </c>
      <c r="AQ87" s="186">
        <f ca="1">IFERROR(INDEX(INDIRECT("'FY22 QoS'!"&amp;AQ$1&amp;":"&amp;AQ$1),MATCH($B87&amp;$C87&amp;$D87,'FY22 QoS'!BZ:BZ,0),1),"")</f>
        <v>18750</v>
      </c>
      <c r="AR87" s="186">
        <f ca="1">IFERROR(INDEX(INDIRECT("'FY22 QoS'!"&amp;AR$1&amp;":"&amp;AR$1),MATCH($B87&amp;$C87&amp;$D87,'FY22 QoS'!CA:CA,0),1),"")</f>
        <v>37500</v>
      </c>
      <c r="AS87" s="186">
        <f ca="1">IFERROR(INDEX(INDIRECT("'FY22 QoS'!"&amp;AS$1&amp;":"&amp;AS$1),MATCH($B87&amp;$C87&amp;$D87,'FY22 QoS'!CB:CB,0),1),"")</f>
        <v>48750</v>
      </c>
      <c r="AT87" s="186">
        <f ca="1">IFERROR(INDEX(INDIRECT("'FY22 QoS'!"&amp;AT$1&amp;":"&amp;AT$1),MATCH($B87&amp;$C87&amp;$D87,'FY22 QoS'!CC:CC,0),1),"")</f>
        <v>63750</v>
      </c>
    </row>
    <row r="88" spans="2:46" s="167" customFormat="1" x14ac:dyDescent="0.25">
      <c r="B88" s="167" t="s">
        <v>279</v>
      </c>
      <c r="C88" s="167">
        <v>7</v>
      </c>
      <c r="D88" s="167" t="str">
        <f t="shared" si="14"/>
        <v>Commercial</v>
      </c>
      <c r="E88" s="167" t="str">
        <f>IFERROR(INDEX('FY22 QoS'!$BB:$BB,MATCH($B88&amp;$C88&amp;$D88,'FY22 QoS'!BR:BR,0),1),"")</f>
        <v/>
      </c>
      <c r="F88" s="167" t="str">
        <f>IFERROR(INDEX('FY22 QoS'!$BB:$BB,MATCH($B88&amp;$C88&amp;$D88,'FY22 QoS'!BS:BS,0),1),"")</f>
        <v/>
      </c>
      <c r="G88" s="167" t="str">
        <f>IFERROR(INDEX('FY22 QoS'!$BB:$BB,MATCH($B88&amp;$C88&amp;$D88,'FY22 QoS'!BT:BT,0),1),"")</f>
        <v/>
      </c>
      <c r="H88" s="181" t="str">
        <f>IFERROR(INDEX('FY22 QoS'!$BB:$BB,MATCH($B88&amp;$C88&amp;$D88,'FY22 QoS'!BU:BU,0),1),"")</f>
        <v/>
      </c>
      <c r="I88" s="181" t="str">
        <f>IFERROR(INDEX('FY22 QoS'!$BB:$BB,MATCH($B88&amp;$C88&amp;$D88,'FY22 QoS'!BV:BV,0),1),"")</f>
        <v/>
      </c>
      <c r="J88" s="181" t="str">
        <f>IFERROR(INDEX('FY22 QoS'!$BB:$BB,MATCH($B88&amp;$C88&amp;$D88,'FY22 QoS'!BW:BW,0),1),"")</f>
        <v/>
      </c>
      <c r="K88" s="181" t="str">
        <f>IFERROR(INDEX('FY22 QoS'!$BB:$BB,MATCH($B88&amp;$C88&amp;$D88,'FY22 QoS'!BX:BX,0),1),"")</f>
        <v/>
      </c>
      <c r="L88" s="181" t="str">
        <f>IFERROR(INDEX('FY22 QoS'!$BB:$BB,MATCH($B88&amp;$C88&amp;$D88,'FY22 QoS'!BY:BY,0),1),"")</f>
        <v/>
      </c>
      <c r="M88" s="181" t="str">
        <f>IFERROR(INDEX('FY22 QoS'!$BB:$BB,MATCH($B88&amp;$C88&amp;$D88,'FY22 QoS'!BZ:BZ,0),1),"")</f>
        <v/>
      </c>
      <c r="N88" s="181" t="str">
        <f>IFERROR(INDEX('FY22 QoS'!$BB:$BB,MATCH($B88&amp;$C88&amp;$D88,'FY22 QoS'!CA:CA,0),1),"")</f>
        <v/>
      </c>
      <c r="O88" s="181" t="str">
        <f>IFERROR(INDEX('FY22 QoS'!$BB:$BB,MATCH($B88&amp;$C88&amp;$D88,'FY22 QoS'!CB:CB,0),1),"")</f>
        <v/>
      </c>
      <c r="P88" s="181" t="str">
        <f>IFERROR(INDEX('FY22 QoS'!$BB:$BB,MATCH($B88&amp;$C88&amp;$D88,'FY22 QoS'!CC:CC,0),1),"")</f>
        <v/>
      </c>
      <c r="R88" s="178" t="str">
        <f ca="1">IFERROR(INDEX(INDIRECT("'FY22 QoS'!"&amp;R$1&amp;":"&amp;R$1),MATCH($B88&amp;$C88&amp;$D88,'FY22 QoS'!BU:BU,0),1),"")</f>
        <v/>
      </c>
      <c r="S88" s="178" t="str">
        <f ca="1">IFERROR(INDEX(INDIRECT("'FY22 QoS'!"&amp;S$1&amp;":"&amp;S$1),MATCH($B88&amp;$C88&amp;$D88,'FY22 QoS'!BV:BV,0),1),"")</f>
        <v/>
      </c>
      <c r="T88" s="178" t="str">
        <f ca="1">IFERROR(INDEX(INDIRECT("'FY22 QoS'!"&amp;T$1&amp;":"&amp;T$1),MATCH($B88&amp;$C88&amp;$D88,'FY22 QoS'!BW:BW,0),1),"")</f>
        <v/>
      </c>
      <c r="U88" s="178" t="str">
        <f ca="1">IFERROR(INDEX(INDIRECT("'FY22 QoS'!"&amp;U$1&amp;":"&amp;U$1),MATCH($B88&amp;$C88&amp;$D88,'FY22 QoS'!BX:BX,0),1),"")</f>
        <v/>
      </c>
      <c r="V88" s="178" t="str">
        <f ca="1">IFERROR(INDEX(INDIRECT("'FY22 QoS'!"&amp;V$1&amp;":"&amp;V$1),MATCH($B88&amp;$C88&amp;$D88,'FY22 QoS'!BY:BY,0),1),"")</f>
        <v/>
      </c>
      <c r="W88" s="178" t="str">
        <f ca="1">IFERROR(INDEX(INDIRECT("'FY22 QoS'!"&amp;W$1&amp;":"&amp;W$1),MATCH($B88&amp;$C88&amp;$D88,'FY22 QoS'!BZ:BZ,0),1),"")</f>
        <v/>
      </c>
      <c r="X88" s="178" t="str">
        <f ca="1">IFERROR(INDEX(INDIRECT("'FY22 QoS'!"&amp;X$1&amp;":"&amp;X$1),MATCH($B88&amp;$C88&amp;$D88,'FY22 QoS'!CA:CA,0),1),"")</f>
        <v/>
      </c>
      <c r="Y88" s="178" t="str">
        <f ca="1">IFERROR(INDEX(INDIRECT("'FY22 QoS'!"&amp;Y$1&amp;":"&amp;Y$1),MATCH($B88&amp;$C88&amp;$D88,'FY22 QoS'!CB:CB,0),1),"")</f>
        <v/>
      </c>
      <c r="Z88" s="178" t="str">
        <f ca="1">IFERROR(INDEX(INDIRECT("'FY22 QoS'!"&amp;Z$1&amp;":"&amp;Z$1),MATCH($B88&amp;$C88&amp;$D88,'FY22 QoS'!CC:CC,0),1),"")</f>
        <v/>
      </c>
      <c r="AB88" s="178" t="str">
        <f ca="1">IFERROR(INDEX(INDIRECT("'FY22 QoS'!"&amp;AB$1&amp;":"&amp;AB$1),MATCH($B88&amp;$C88&amp;$D88,'FY22 QoS'!BU:BU,0),1),"")</f>
        <v/>
      </c>
      <c r="AC88" s="178" t="str">
        <f ca="1">IFERROR(INDEX(INDIRECT("'FY22 QoS'!"&amp;AC$1&amp;":"&amp;AC$1),MATCH($B88&amp;$C88&amp;$D88,'FY22 QoS'!BV:BV,0),1),"")</f>
        <v/>
      </c>
      <c r="AD88" s="178" t="str">
        <f ca="1">IFERROR(INDEX(INDIRECT("'FY22 QoS'!"&amp;AD$1&amp;":"&amp;AD$1),MATCH($B88&amp;$C88&amp;$D88,'FY22 QoS'!BW:BW,0),1),"")</f>
        <v/>
      </c>
      <c r="AE88" s="178" t="str">
        <f ca="1">IFERROR(INDEX(INDIRECT("'FY22 QoS'!"&amp;AE$1&amp;":"&amp;AE$1),MATCH($B88&amp;$C88&amp;$D88,'FY22 QoS'!BX:BX,0),1),"")</f>
        <v/>
      </c>
      <c r="AF88" s="178" t="str">
        <f ca="1">IFERROR(INDEX(INDIRECT("'FY22 QoS'!"&amp;AF$1&amp;":"&amp;AF$1),MATCH($B88&amp;$C88&amp;$D88,'FY22 QoS'!BY:BY,0),1),"")</f>
        <v/>
      </c>
      <c r="AG88" s="178" t="str">
        <f ca="1">IFERROR(INDEX(INDIRECT("'FY22 QoS'!"&amp;AG$1&amp;":"&amp;AG$1),MATCH($B88&amp;$C88&amp;$D88,'FY22 QoS'!BZ:BZ,0),1),"")</f>
        <v/>
      </c>
      <c r="AH88" s="178" t="str">
        <f ca="1">IFERROR(INDEX(INDIRECT("'FY22 QoS'!"&amp;AH$1&amp;":"&amp;AH$1),MATCH($B88&amp;$C88&amp;$D88,'FY22 QoS'!CA:CA,0),1),"")</f>
        <v/>
      </c>
      <c r="AI88" s="178" t="str">
        <f ca="1">IFERROR(INDEX(INDIRECT("'FY22 QoS'!"&amp;AI$1&amp;":"&amp;AI$1),MATCH($B88&amp;$C88&amp;$D88,'FY22 QoS'!CB:CB,0),1),"")</f>
        <v/>
      </c>
      <c r="AJ88" s="178" t="str">
        <f ca="1">IFERROR(INDEX(INDIRECT("'FY22 QoS'!"&amp;AJ$1&amp;":"&amp;AJ$1),MATCH($B88&amp;$C88&amp;$D88,'FY22 QoS'!CC:CC,0),1),"")</f>
        <v/>
      </c>
      <c r="AL88" s="186" t="str">
        <f ca="1">IFERROR(INDEX(INDIRECT("'FY22 QoS'!"&amp;AL$1&amp;":"&amp;AL$1),MATCH($B88&amp;$C88&amp;$D88,'FY22 QoS'!BU:BU,0),1),"")</f>
        <v/>
      </c>
      <c r="AM88" s="186" t="str">
        <f ca="1">IFERROR(INDEX(INDIRECT("'FY22 QoS'!"&amp;AM$1&amp;":"&amp;AM$1),MATCH($B88&amp;$C88&amp;$D88,'FY22 QoS'!BV:BV,0),1),"")</f>
        <v/>
      </c>
      <c r="AN88" s="186" t="str">
        <f ca="1">IFERROR(INDEX(INDIRECT("'FY22 QoS'!"&amp;AN$1&amp;":"&amp;AN$1),MATCH($B88&amp;$C88&amp;$D88,'FY22 QoS'!BW:BW,0),1),"")</f>
        <v/>
      </c>
      <c r="AO88" s="186" t="str">
        <f ca="1">IFERROR(INDEX(INDIRECT("'FY22 QoS'!"&amp;AO$1&amp;":"&amp;AO$1),MATCH($B88&amp;$C88&amp;$D88,'FY22 QoS'!BX:BX,0),1),"")</f>
        <v/>
      </c>
      <c r="AP88" s="186" t="str">
        <f ca="1">IFERROR(INDEX(INDIRECT("'FY22 QoS'!"&amp;AP$1&amp;":"&amp;AP$1),MATCH($B88&amp;$C88&amp;$D88,'FY22 QoS'!BY:BY,0),1),"")</f>
        <v/>
      </c>
      <c r="AQ88" s="186" t="str">
        <f ca="1">IFERROR(INDEX(INDIRECT("'FY22 QoS'!"&amp;AQ$1&amp;":"&amp;AQ$1),MATCH($B88&amp;$C88&amp;$D88,'FY22 QoS'!BZ:BZ,0),1),"")</f>
        <v/>
      </c>
      <c r="AR88" s="186" t="str">
        <f ca="1">IFERROR(INDEX(INDIRECT("'FY22 QoS'!"&amp;AR$1&amp;":"&amp;AR$1),MATCH($B88&amp;$C88&amp;$D88,'FY22 QoS'!CA:CA,0),1),"")</f>
        <v/>
      </c>
      <c r="AS88" s="186" t="str">
        <f ca="1">IFERROR(INDEX(INDIRECT("'FY22 QoS'!"&amp;AS$1&amp;":"&amp;AS$1),MATCH($B88&amp;$C88&amp;$D88,'FY22 QoS'!CB:CB,0),1),"")</f>
        <v/>
      </c>
      <c r="AT88" s="186" t="str">
        <f ca="1">IFERROR(INDEX(INDIRECT("'FY22 QoS'!"&amp;AT$1&amp;":"&amp;AT$1),MATCH($B88&amp;$C88&amp;$D88,'FY22 QoS'!CC:CC,0),1),"")</f>
        <v/>
      </c>
    </row>
    <row r="89" spans="2:46" s="167" customFormat="1" hidden="1" outlineLevel="1" x14ac:dyDescent="0.25">
      <c r="B89" s="167" t="s">
        <v>279</v>
      </c>
      <c r="C89" s="167">
        <v>8</v>
      </c>
      <c r="D89" s="167" t="str">
        <f t="shared" si="14"/>
        <v>Commercial</v>
      </c>
      <c r="E89" s="167" t="str">
        <f>IFERROR(INDEX('FY22 QoS'!$BB:$BB,MATCH($B89&amp;$C89&amp;$D89,'FY22 QoS'!BR:BR,0),1),"")</f>
        <v/>
      </c>
      <c r="F89" s="167" t="str">
        <f>IFERROR(INDEX('FY22 QoS'!$BB:$BB,MATCH($B89&amp;$C89&amp;$D89,'FY22 QoS'!BS:BS,0),1),"")</f>
        <v/>
      </c>
      <c r="G89" s="167" t="str">
        <f>IFERROR(INDEX('FY22 QoS'!$BB:$BB,MATCH($B89&amp;$C89&amp;$D89,'FY22 QoS'!BT:BT,0),1),"")</f>
        <v/>
      </c>
      <c r="H89" s="181" t="str">
        <f>IFERROR(INDEX('FY22 QoS'!$BB:$BB,MATCH($B89&amp;$C89&amp;$D89,'FY22 QoS'!BU:BU,0),1),"")</f>
        <v/>
      </c>
      <c r="I89" s="181" t="str">
        <f>IFERROR(INDEX('FY22 QoS'!$BB:$BB,MATCH($B89&amp;$C89&amp;$D89,'FY22 QoS'!BV:BV,0),1),"")</f>
        <v/>
      </c>
      <c r="J89" s="181" t="str">
        <f>IFERROR(INDEX('FY22 QoS'!$BB:$BB,MATCH($B89&amp;$C89&amp;$D89,'FY22 QoS'!BW:BW,0),1),"")</f>
        <v/>
      </c>
      <c r="K89" s="181" t="str">
        <f>IFERROR(INDEX('FY22 QoS'!$BB:$BB,MATCH($B89&amp;$C89&amp;$D89,'FY22 QoS'!BX:BX,0),1),"")</f>
        <v/>
      </c>
      <c r="L89" s="181" t="str">
        <f>IFERROR(INDEX('FY22 QoS'!$BB:$BB,MATCH($B89&amp;$C89&amp;$D89,'FY22 QoS'!BY:BY,0),1),"")</f>
        <v/>
      </c>
      <c r="M89" s="181" t="str">
        <f>IFERROR(INDEX('FY22 QoS'!$BB:$BB,MATCH($B89&amp;$C89&amp;$D89,'FY22 QoS'!BZ:BZ,0),1),"")</f>
        <v/>
      </c>
      <c r="N89" s="181" t="str">
        <f>IFERROR(INDEX('FY22 QoS'!$BB:$BB,MATCH($B89&amp;$C89&amp;$D89,'FY22 QoS'!CA:CA,0),1),"")</f>
        <v/>
      </c>
      <c r="O89" s="181" t="str">
        <f>IFERROR(INDEX('FY22 QoS'!$BB:$BB,MATCH($B89&amp;$C89&amp;$D89,'FY22 QoS'!CB:CB,0),1),"")</f>
        <v/>
      </c>
      <c r="P89" s="181" t="str">
        <f>IFERROR(INDEX('FY22 QoS'!$BB:$BB,MATCH($B89&amp;$C89&amp;$D89,'FY22 QoS'!CC:CC,0),1),"")</f>
        <v/>
      </c>
      <c r="R89" s="178" t="str">
        <f ca="1">IFERROR(INDEX(INDIRECT("'FY22 QoS'!"&amp;R$1&amp;":"&amp;R$1),MATCH($B89&amp;$C89&amp;$D89,'FY22 QoS'!BU:BU,0),1),"")</f>
        <v/>
      </c>
      <c r="S89" s="178" t="str">
        <f ca="1">IFERROR(INDEX(INDIRECT("'FY22 QoS'!"&amp;S$1&amp;":"&amp;S$1),MATCH($B89&amp;$C89&amp;$D89,'FY22 QoS'!BV:BV,0),1),"")</f>
        <v/>
      </c>
      <c r="T89" s="178" t="str">
        <f ca="1">IFERROR(INDEX(INDIRECT("'FY22 QoS'!"&amp;T$1&amp;":"&amp;T$1),MATCH($B89&amp;$C89&amp;$D89,'FY22 QoS'!BW:BW,0),1),"")</f>
        <v/>
      </c>
      <c r="U89" s="178" t="str">
        <f ca="1">IFERROR(INDEX(INDIRECT("'FY22 QoS'!"&amp;U$1&amp;":"&amp;U$1),MATCH($B89&amp;$C89&amp;$D89,'FY22 QoS'!BX:BX,0),1),"")</f>
        <v/>
      </c>
      <c r="V89" s="178" t="str">
        <f ca="1">IFERROR(INDEX(INDIRECT("'FY22 QoS'!"&amp;V$1&amp;":"&amp;V$1),MATCH($B89&amp;$C89&amp;$D89,'FY22 QoS'!BY:BY,0),1),"")</f>
        <v/>
      </c>
      <c r="W89" s="178" t="str">
        <f ca="1">IFERROR(INDEX(INDIRECT("'FY22 QoS'!"&amp;W$1&amp;":"&amp;W$1),MATCH($B89&amp;$C89&amp;$D89,'FY22 QoS'!BZ:BZ,0),1),"")</f>
        <v/>
      </c>
      <c r="X89" s="178" t="str">
        <f ca="1">IFERROR(INDEX(INDIRECT("'FY22 QoS'!"&amp;X$1&amp;":"&amp;X$1),MATCH($B89&amp;$C89&amp;$D89,'FY22 QoS'!CA:CA,0),1),"")</f>
        <v/>
      </c>
      <c r="Y89" s="178" t="str">
        <f ca="1">IFERROR(INDEX(INDIRECT("'FY22 QoS'!"&amp;Y$1&amp;":"&amp;Y$1),MATCH($B89&amp;$C89&amp;$D89,'FY22 QoS'!CB:CB,0),1),"")</f>
        <v/>
      </c>
      <c r="Z89" s="178" t="str">
        <f ca="1">IFERROR(INDEX(INDIRECT("'FY22 QoS'!"&amp;Z$1&amp;":"&amp;Z$1),MATCH($B89&amp;$C89&amp;$D89,'FY22 QoS'!CC:CC,0),1),"")</f>
        <v/>
      </c>
      <c r="AB89" s="178" t="str">
        <f ca="1">IFERROR(INDEX(INDIRECT("'FY22 QoS'!"&amp;AB$1&amp;":"&amp;AB$1),MATCH($B89&amp;$C89&amp;$D89,'FY22 QoS'!BU:BU,0),1),"")</f>
        <v/>
      </c>
      <c r="AC89" s="178" t="str">
        <f ca="1">IFERROR(INDEX(INDIRECT("'FY22 QoS'!"&amp;AC$1&amp;":"&amp;AC$1),MATCH($B89&amp;$C89&amp;$D89,'FY22 QoS'!BV:BV,0),1),"")</f>
        <v/>
      </c>
      <c r="AD89" s="178" t="str">
        <f ca="1">IFERROR(INDEX(INDIRECT("'FY22 QoS'!"&amp;AD$1&amp;":"&amp;AD$1),MATCH($B89&amp;$C89&amp;$D89,'FY22 QoS'!BW:BW,0),1),"")</f>
        <v/>
      </c>
      <c r="AE89" s="178" t="str">
        <f ca="1">IFERROR(INDEX(INDIRECT("'FY22 QoS'!"&amp;AE$1&amp;":"&amp;AE$1),MATCH($B89&amp;$C89&amp;$D89,'FY22 QoS'!BX:BX,0),1),"")</f>
        <v/>
      </c>
      <c r="AF89" s="178" t="str">
        <f ca="1">IFERROR(INDEX(INDIRECT("'FY22 QoS'!"&amp;AF$1&amp;":"&amp;AF$1),MATCH($B89&amp;$C89&amp;$D89,'FY22 QoS'!BY:BY,0),1),"")</f>
        <v/>
      </c>
      <c r="AG89" s="178" t="str">
        <f ca="1">IFERROR(INDEX(INDIRECT("'FY22 QoS'!"&amp;AG$1&amp;":"&amp;AG$1),MATCH($B89&amp;$C89&amp;$D89,'FY22 QoS'!BZ:BZ,0),1),"")</f>
        <v/>
      </c>
      <c r="AH89" s="178" t="str">
        <f ca="1">IFERROR(INDEX(INDIRECT("'FY22 QoS'!"&amp;AH$1&amp;":"&amp;AH$1),MATCH($B89&amp;$C89&amp;$D89,'FY22 QoS'!CA:CA,0),1),"")</f>
        <v/>
      </c>
      <c r="AI89" s="178" t="str">
        <f ca="1">IFERROR(INDEX(INDIRECT("'FY22 QoS'!"&amp;AI$1&amp;":"&amp;AI$1),MATCH($B89&amp;$C89&amp;$D89,'FY22 QoS'!CB:CB,0),1),"")</f>
        <v/>
      </c>
      <c r="AJ89" s="178" t="str">
        <f ca="1">IFERROR(INDEX(INDIRECT("'FY22 QoS'!"&amp;AJ$1&amp;":"&amp;AJ$1),MATCH($B89&amp;$C89&amp;$D89,'FY22 QoS'!CC:CC,0),1),"")</f>
        <v/>
      </c>
      <c r="AL89" s="186" t="str">
        <f ca="1">IFERROR(INDEX(INDIRECT("'FY22 QoS'!"&amp;AL$1&amp;":"&amp;AL$1),MATCH($B89&amp;$C89&amp;$D89,'FY22 QoS'!BU:BU,0),1),"")</f>
        <v/>
      </c>
      <c r="AM89" s="186" t="str">
        <f ca="1">IFERROR(INDEX(INDIRECT("'FY22 QoS'!"&amp;AM$1&amp;":"&amp;AM$1),MATCH($B89&amp;$C89&amp;$D89,'FY22 QoS'!BV:BV,0),1),"")</f>
        <v/>
      </c>
      <c r="AN89" s="186" t="str">
        <f ca="1">IFERROR(INDEX(INDIRECT("'FY22 QoS'!"&amp;AN$1&amp;":"&amp;AN$1),MATCH($B89&amp;$C89&amp;$D89,'FY22 QoS'!BW:BW,0),1),"")</f>
        <v/>
      </c>
      <c r="AO89" s="186" t="str">
        <f ca="1">IFERROR(INDEX(INDIRECT("'FY22 QoS'!"&amp;AO$1&amp;":"&amp;AO$1),MATCH($B89&amp;$C89&amp;$D89,'FY22 QoS'!BX:BX,0),1),"")</f>
        <v/>
      </c>
      <c r="AP89" s="186" t="str">
        <f ca="1">IFERROR(INDEX(INDIRECT("'FY22 QoS'!"&amp;AP$1&amp;":"&amp;AP$1),MATCH($B89&amp;$C89&amp;$D89,'FY22 QoS'!BY:BY,0),1),"")</f>
        <v/>
      </c>
      <c r="AQ89" s="186" t="str">
        <f ca="1">IFERROR(INDEX(INDIRECT("'FY22 QoS'!"&amp;AQ$1&amp;":"&amp;AQ$1),MATCH($B89&amp;$C89&amp;$D89,'FY22 QoS'!BZ:BZ,0),1),"")</f>
        <v/>
      </c>
      <c r="AR89" s="186" t="str">
        <f ca="1">IFERROR(INDEX(INDIRECT("'FY22 QoS'!"&amp;AR$1&amp;":"&amp;AR$1),MATCH($B89&amp;$C89&amp;$D89,'FY22 QoS'!CA:CA,0),1),"")</f>
        <v/>
      </c>
      <c r="AS89" s="186" t="str">
        <f ca="1">IFERROR(INDEX(INDIRECT("'FY22 QoS'!"&amp;AS$1&amp;":"&amp;AS$1),MATCH($B89&amp;$C89&amp;$D89,'FY22 QoS'!CB:CB,0),1),"")</f>
        <v/>
      </c>
      <c r="AT89" s="186" t="str">
        <f ca="1">IFERROR(INDEX(INDIRECT("'FY22 QoS'!"&amp;AT$1&amp;":"&amp;AT$1),MATCH($B89&amp;$C89&amp;$D89,'FY22 QoS'!CC:CC,0),1),"")</f>
        <v/>
      </c>
    </row>
    <row r="90" spans="2:46" s="167" customFormat="1" hidden="1" outlineLevel="1" x14ac:dyDescent="0.25">
      <c r="B90" s="167" t="s">
        <v>279</v>
      </c>
      <c r="C90" s="167">
        <v>9</v>
      </c>
      <c r="D90" s="167" t="str">
        <f t="shared" si="14"/>
        <v>Commercial</v>
      </c>
      <c r="E90" s="167" t="str">
        <f>IFERROR(INDEX('FY22 QoS'!$BB:$BB,MATCH($B90&amp;$C90&amp;$D90,'FY22 QoS'!BR:BR,0),1),"")</f>
        <v/>
      </c>
      <c r="F90" s="167" t="str">
        <f>IFERROR(INDEX('FY22 QoS'!$BB:$BB,MATCH($B90&amp;$C90&amp;$D90,'FY22 QoS'!BS:BS,0),1),"")</f>
        <v/>
      </c>
      <c r="G90" s="167" t="str">
        <f>IFERROR(INDEX('FY22 QoS'!$BB:$BB,MATCH($B90&amp;$C90&amp;$D90,'FY22 QoS'!BT:BT,0),1),"")</f>
        <v/>
      </c>
      <c r="H90" s="181" t="str">
        <f>IFERROR(INDEX('FY22 QoS'!$BB:$BB,MATCH($B90&amp;$C90&amp;$D90,'FY22 QoS'!BU:BU,0),1),"")</f>
        <v/>
      </c>
      <c r="I90" s="181" t="str">
        <f>IFERROR(INDEX('FY22 QoS'!$BB:$BB,MATCH($B90&amp;$C90&amp;$D90,'FY22 QoS'!BV:BV,0),1),"")</f>
        <v/>
      </c>
      <c r="J90" s="181" t="str">
        <f>IFERROR(INDEX('FY22 QoS'!$BB:$BB,MATCH($B90&amp;$C90&amp;$D90,'FY22 QoS'!BW:BW,0),1),"")</f>
        <v/>
      </c>
      <c r="K90" s="181" t="str">
        <f>IFERROR(INDEX('FY22 QoS'!$BB:$BB,MATCH($B90&amp;$C90&amp;$D90,'FY22 QoS'!BX:BX,0),1),"")</f>
        <v/>
      </c>
      <c r="L90" s="181" t="str">
        <f>IFERROR(INDEX('FY22 QoS'!$BB:$BB,MATCH($B90&amp;$C90&amp;$D90,'FY22 QoS'!BY:BY,0),1),"")</f>
        <v/>
      </c>
      <c r="M90" s="181" t="str">
        <f>IFERROR(INDEX('FY22 QoS'!$BB:$BB,MATCH($B90&amp;$C90&amp;$D90,'FY22 QoS'!BZ:BZ,0),1),"")</f>
        <v/>
      </c>
      <c r="N90" s="181" t="str">
        <f>IFERROR(INDEX('FY22 QoS'!$BB:$BB,MATCH($B90&amp;$C90&amp;$D90,'FY22 QoS'!CA:CA,0),1),"")</f>
        <v/>
      </c>
      <c r="O90" s="181" t="str">
        <f>IFERROR(INDEX('FY22 QoS'!$BB:$BB,MATCH($B90&amp;$C90&amp;$D90,'FY22 QoS'!CB:CB,0),1),"")</f>
        <v/>
      </c>
      <c r="P90" s="181" t="str">
        <f>IFERROR(INDEX('FY22 QoS'!$BB:$BB,MATCH($B90&amp;$C90&amp;$D90,'FY22 QoS'!CC:CC,0),1),"")</f>
        <v/>
      </c>
      <c r="R90" s="178" t="str">
        <f ca="1">IFERROR(INDEX(INDIRECT("'FY22 QoS'!"&amp;R$1&amp;":"&amp;R$1),MATCH($B90&amp;$C90&amp;$D90,'FY22 QoS'!BU:BU,0),1),"")</f>
        <v/>
      </c>
      <c r="S90" s="178" t="str">
        <f ca="1">IFERROR(INDEX(INDIRECT("'FY22 QoS'!"&amp;S$1&amp;":"&amp;S$1),MATCH($B90&amp;$C90&amp;$D90,'FY22 QoS'!BV:BV,0),1),"")</f>
        <v/>
      </c>
      <c r="T90" s="178" t="str">
        <f ca="1">IFERROR(INDEX(INDIRECT("'FY22 QoS'!"&amp;T$1&amp;":"&amp;T$1),MATCH($B90&amp;$C90&amp;$D90,'FY22 QoS'!BW:BW,0),1),"")</f>
        <v/>
      </c>
      <c r="U90" s="178" t="str">
        <f ca="1">IFERROR(INDEX(INDIRECT("'FY22 QoS'!"&amp;U$1&amp;":"&amp;U$1),MATCH($B90&amp;$C90&amp;$D90,'FY22 QoS'!BX:BX,0),1),"")</f>
        <v/>
      </c>
      <c r="V90" s="178" t="str">
        <f ca="1">IFERROR(INDEX(INDIRECT("'FY22 QoS'!"&amp;V$1&amp;":"&amp;V$1),MATCH($B90&amp;$C90&amp;$D90,'FY22 QoS'!BY:BY,0),1),"")</f>
        <v/>
      </c>
      <c r="W90" s="178" t="str">
        <f ca="1">IFERROR(INDEX(INDIRECT("'FY22 QoS'!"&amp;W$1&amp;":"&amp;W$1),MATCH($B90&amp;$C90&amp;$D90,'FY22 QoS'!BZ:BZ,0),1),"")</f>
        <v/>
      </c>
      <c r="X90" s="178" t="str">
        <f ca="1">IFERROR(INDEX(INDIRECT("'FY22 QoS'!"&amp;X$1&amp;":"&amp;X$1),MATCH($B90&amp;$C90&amp;$D90,'FY22 QoS'!CA:CA,0),1),"")</f>
        <v/>
      </c>
      <c r="Y90" s="178" t="str">
        <f ca="1">IFERROR(INDEX(INDIRECT("'FY22 QoS'!"&amp;Y$1&amp;":"&amp;Y$1),MATCH($B90&amp;$C90&amp;$D90,'FY22 QoS'!CB:CB,0),1),"")</f>
        <v/>
      </c>
      <c r="Z90" s="178" t="str">
        <f ca="1">IFERROR(INDEX(INDIRECT("'FY22 QoS'!"&amp;Z$1&amp;":"&amp;Z$1),MATCH($B90&amp;$C90&amp;$D90,'FY22 QoS'!CC:CC,0),1),"")</f>
        <v/>
      </c>
      <c r="AB90" s="178" t="str">
        <f ca="1">IFERROR(INDEX(INDIRECT("'FY22 QoS'!"&amp;AB$1&amp;":"&amp;AB$1),MATCH($B90&amp;$C90&amp;$D90,'FY22 QoS'!BU:BU,0),1),"")</f>
        <v/>
      </c>
      <c r="AC90" s="178" t="str">
        <f ca="1">IFERROR(INDEX(INDIRECT("'FY22 QoS'!"&amp;AC$1&amp;":"&amp;AC$1),MATCH($B90&amp;$C90&amp;$D90,'FY22 QoS'!BV:BV,0),1),"")</f>
        <v/>
      </c>
      <c r="AD90" s="178" t="str">
        <f ca="1">IFERROR(INDEX(INDIRECT("'FY22 QoS'!"&amp;AD$1&amp;":"&amp;AD$1),MATCH($B90&amp;$C90&amp;$D90,'FY22 QoS'!BW:BW,0),1),"")</f>
        <v/>
      </c>
      <c r="AE90" s="178" t="str">
        <f ca="1">IFERROR(INDEX(INDIRECT("'FY22 QoS'!"&amp;AE$1&amp;":"&amp;AE$1),MATCH($B90&amp;$C90&amp;$D90,'FY22 QoS'!BX:BX,0),1),"")</f>
        <v/>
      </c>
      <c r="AF90" s="178" t="str">
        <f ca="1">IFERROR(INDEX(INDIRECT("'FY22 QoS'!"&amp;AF$1&amp;":"&amp;AF$1),MATCH($B90&amp;$C90&amp;$D90,'FY22 QoS'!BY:BY,0),1),"")</f>
        <v/>
      </c>
      <c r="AG90" s="178" t="str">
        <f ca="1">IFERROR(INDEX(INDIRECT("'FY22 QoS'!"&amp;AG$1&amp;":"&amp;AG$1),MATCH($B90&amp;$C90&amp;$D90,'FY22 QoS'!BZ:BZ,0),1),"")</f>
        <v/>
      </c>
      <c r="AH90" s="178" t="str">
        <f ca="1">IFERROR(INDEX(INDIRECT("'FY22 QoS'!"&amp;AH$1&amp;":"&amp;AH$1),MATCH($B90&amp;$C90&amp;$D90,'FY22 QoS'!CA:CA,0),1),"")</f>
        <v/>
      </c>
      <c r="AI90" s="178" t="str">
        <f ca="1">IFERROR(INDEX(INDIRECT("'FY22 QoS'!"&amp;AI$1&amp;":"&amp;AI$1),MATCH($B90&amp;$C90&amp;$D90,'FY22 QoS'!CB:CB,0),1),"")</f>
        <v/>
      </c>
      <c r="AJ90" s="178" t="str">
        <f ca="1">IFERROR(INDEX(INDIRECT("'FY22 QoS'!"&amp;AJ$1&amp;":"&amp;AJ$1),MATCH($B90&amp;$C90&amp;$D90,'FY22 QoS'!CC:CC,0),1),"")</f>
        <v/>
      </c>
      <c r="AL90" s="186" t="str">
        <f ca="1">IFERROR(INDEX(INDIRECT("'FY22 QoS'!"&amp;AL$1&amp;":"&amp;AL$1),MATCH($B90&amp;$C90&amp;$D90,'FY22 QoS'!BU:BU,0),1),"")</f>
        <v/>
      </c>
      <c r="AM90" s="186" t="str">
        <f ca="1">IFERROR(INDEX(INDIRECT("'FY22 QoS'!"&amp;AM$1&amp;":"&amp;AM$1),MATCH($B90&amp;$C90&amp;$D90,'FY22 QoS'!BV:BV,0),1),"")</f>
        <v/>
      </c>
      <c r="AN90" s="186" t="str">
        <f ca="1">IFERROR(INDEX(INDIRECT("'FY22 QoS'!"&amp;AN$1&amp;":"&amp;AN$1),MATCH($B90&amp;$C90&amp;$D90,'FY22 QoS'!BW:BW,0),1),"")</f>
        <v/>
      </c>
      <c r="AO90" s="186" t="str">
        <f ca="1">IFERROR(INDEX(INDIRECT("'FY22 QoS'!"&amp;AO$1&amp;":"&amp;AO$1),MATCH($B90&amp;$C90&amp;$D90,'FY22 QoS'!BX:BX,0),1),"")</f>
        <v/>
      </c>
      <c r="AP90" s="186" t="str">
        <f ca="1">IFERROR(INDEX(INDIRECT("'FY22 QoS'!"&amp;AP$1&amp;":"&amp;AP$1),MATCH($B90&amp;$C90&amp;$D90,'FY22 QoS'!BY:BY,0),1),"")</f>
        <v/>
      </c>
      <c r="AQ90" s="186" t="str">
        <f ca="1">IFERROR(INDEX(INDIRECT("'FY22 QoS'!"&amp;AQ$1&amp;":"&amp;AQ$1),MATCH($B90&amp;$C90&amp;$D90,'FY22 QoS'!BZ:BZ,0),1),"")</f>
        <v/>
      </c>
      <c r="AR90" s="186" t="str">
        <f ca="1">IFERROR(INDEX(INDIRECT("'FY22 QoS'!"&amp;AR$1&amp;":"&amp;AR$1),MATCH($B90&amp;$C90&amp;$D90,'FY22 QoS'!CA:CA,0),1),"")</f>
        <v/>
      </c>
      <c r="AS90" s="186" t="str">
        <f ca="1">IFERROR(INDEX(INDIRECT("'FY22 QoS'!"&amp;AS$1&amp;":"&amp;AS$1),MATCH($B90&amp;$C90&amp;$D90,'FY22 QoS'!CB:CB,0),1),"")</f>
        <v/>
      </c>
      <c r="AT90" s="186" t="str">
        <f ca="1">IFERROR(INDEX(INDIRECT("'FY22 QoS'!"&amp;AT$1&amp;":"&amp;AT$1),MATCH($B90&amp;$C90&amp;$D90,'FY22 QoS'!CC:CC,0),1),"")</f>
        <v/>
      </c>
    </row>
    <row r="91" spans="2:46" s="167" customFormat="1" hidden="1" outlineLevel="1" x14ac:dyDescent="0.25">
      <c r="B91" s="167" t="s">
        <v>279</v>
      </c>
      <c r="C91" s="167">
        <v>10</v>
      </c>
      <c r="D91" s="167" t="str">
        <f t="shared" si="14"/>
        <v>Commercial</v>
      </c>
      <c r="E91" s="167" t="str">
        <f>IFERROR(INDEX('FY22 QoS'!$BB:$BB,MATCH($B91&amp;$C91&amp;$D91,'FY22 QoS'!BR:BR,0),1),"")</f>
        <v/>
      </c>
      <c r="F91" s="167" t="str">
        <f>IFERROR(INDEX('FY22 QoS'!$BB:$BB,MATCH($B91&amp;$C91&amp;$D91,'FY22 QoS'!BS:BS,0),1),"")</f>
        <v/>
      </c>
      <c r="G91" s="167" t="str">
        <f>IFERROR(INDEX('FY22 QoS'!$BB:$BB,MATCH($B91&amp;$C91&amp;$D91,'FY22 QoS'!BT:BT,0),1),"")</f>
        <v/>
      </c>
      <c r="H91" s="181" t="str">
        <f>IFERROR(INDEX('FY22 QoS'!$BB:$BB,MATCH($B91&amp;$C91&amp;$D91,'FY22 QoS'!BU:BU,0),1),"")</f>
        <v/>
      </c>
      <c r="I91" s="181" t="str">
        <f>IFERROR(INDEX('FY22 QoS'!$BB:$BB,MATCH($B91&amp;$C91&amp;$D91,'FY22 QoS'!BV:BV,0),1),"")</f>
        <v/>
      </c>
      <c r="J91" s="181" t="str">
        <f>IFERROR(INDEX('FY22 QoS'!$BB:$BB,MATCH($B91&amp;$C91&amp;$D91,'FY22 QoS'!BW:BW,0),1),"")</f>
        <v/>
      </c>
      <c r="K91" s="181" t="str">
        <f>IFERROR(INDEX('FY22 QoS'!$BB:$BB,MATCH($B91&amp;$C91&amp;$D91,'FY22 QoS'!BX:BX,0),1),"")</f>
        <v/>
      </c>
      <c r="L91" s="181" t="str">
        <f>IFERROR(INDEX('FY22 QoS'!$BB:$BB,MATCH($B91&amp;$C91&amp;$D91,'FY22 QoS'!BY:BY,0),1),"")</f>
        <v/>
      </c>
      <c r="M91" s="181" t="str">
        <f>IFERROR(INDEX('FY22 QoS'!$BB:$BB,MATCH($B91&amp;$C91&amp;$D91,'FY22 QoS'!BZ:BZ,0),1),"")</f>
        <v/>
      </c>
      <c r="N91" s="181" t="str">
        <f>IFERROR(INDEX('FY22 QoS'!$BB:$BB,MATCH($B91&amp;$C91&amp;$D91,'FY22 QoS'!CA:CA,0),1),"")</f>
        <v/>
      </c>
      <c r="O91" s="181" t="str">
        <f>IFERROR(INDEX('FY22 QoS'!$BB:$BB,MATCH($B91&amp;$C91&amp;$D91,'FY22 QoS'!CB:CB,0),1),"")</f>
        <v/>
      </c>
      <c r="P91" s="181" t="str">
        <f>IFERROR(INDEX('FY22 QoS'!$BB:$BB,MATCH($B91&amp;$C91&amp;$D91,'FY22 QoS'!CC:CC,0),1),"")</f>
        <v/>
      </c>
      <c r="R91" s="178" t="str">
        <f ca="1">IFERROR(INDEX(INDIRECT("'FY22 QoS'!"&amp;R$1&amp;":"&amp;R$1),MATCH($B91&amp;$C91&amp;$D91,'FY22 QoS'!BU:BU,0),1),"")</f>
        <v/>
      </c>
      <c r="S91" s="178" t="str">
        <f ca="1">IFERROR(INDEX(INDIRECT("'FY22 QoS'!"&amp;S$1&amp;":"&amp;S$1),MATCH($B91&amp;$C91&amp;$D91,'FY22 QoS'!BV:BV,0),1),"")</f>
        <v/>
      </c>
      <c r="T91" s="178" t="str">
        <f ca="1">IFERROR(INDEX(INDIRECT("'FY22 QoS'!"&amp;T$1&amp;":"&amp;T$1),MATCH($B91&amp;$C91&amp;$D91,'FY22 QoS'!BW:BW,0),1),"")</f>
        <v/>
      </c>
      <c r="U91" s="178" t="str">
        <f ca="1">IFERROR(INDEX(INDIRECT("'FY22 QoS'!"&amp;U$1&amp;":"&amp;U$1),MATCH($B91&amp;$C91&amp;$D91,'FY22 QoS'!BX:BX,0),1),"")</f>
        <v/>
      </c>
      <c r="V91" s="178" t="str">
        <f ca="1">IFERROR(INDEX(INDIRECT("'FY22 QoS'!"&amp;V$1&amp;":"&amp;V$1),MATCH($B91&amp;$C91&amp;$D91,'FY22 QoS'!BY:BY,0),1),"")</f>
        <v/>
      </c>
      <c r="W91" s="178" t="str">
        <f ca="1">IFERROR(INDEX(INDIRECT("'FY22 QoS'!"&amp;W$1&amp;":"&amp;W$1),MATCH($B91&amp;$C91&amp;$D91,'FY22 QoS'!BZ:BZ,0),1),"")</f>
        <v/>
      </c>
      <c r="X91" s="178" t="str">
        <f ca="1">IFERROR(INDEX(INDIRECT("'FY22 QoS'!"&amp;X$1&amp;":"&amp;X$1),MATCH($B91&amp;$C91&amp;$D91,'FY22 QoS'!CA:CA,0),1),"")</f>
        <v/>
      </c>
      <c r="Y91" s="178" t="str">
        <f ca="1">IFERROR(INDEX(INDIRECT("'FY22 QoS'!"&amp;Y$1&amp;":"&amp;Y$1),MATCH($B91&amp;$C91&amp;$D91,'FY22 QoS'!CB:CB,0),1),"")</f>
        <v/>
      </c>
      <c r="Z91" s="178" t="str">
        <f ca="1">IFERROR(INDEX(INDIRECT("'FY22 QoS'!"&amp;Z$1&amp;":"&amp;Z$1),MATCH($B91&amp;$C91&amp;$D91,'FY22 QoS'!CC:CC,0),1),"")</f>
        <v/>
      </c>
      <c r="AB91" s="178" t="str">
        <f ca="1">IFERROR(INDEX(INDIRECT("'FY22 QoS'!"&amp;AB$1&amp;":"&amp;AB$1),MATCH($B91&amp;$C91&amp;$D91,'FY22 QoS'!BU:BU,0),1),"")</f>
        <v/>
      </c>
      <c r="AC91" s="178" t="str">
        <f ca="1">IFERROR(INDEX(INDIRECT("'FY22 QoS'!"&amp;AC$1&amp;":"&amp;AC$1),MATCH($B91&amp;$C91&amp;$D91,'FY22 QoS'!BV:BV,0),1),"")</f>
        <v/>
      </c>
      <c r="AD91" s="178" t="str">
        <f ca="1">IFERROR(INDEX(INDIRECT("'FY22 QoS'!"&amp;AD$1&amp;":"&amp;AD$1),MATCH($B91&amp;$C91&amp;$D91,'FY22 QoS'!BW:BW,0),1),"")</f>
        <v/>
      </c>
      <c r="AE91" s="178" t="str">
        <f ca="1">IFERROR(INDEX(INDIRECT("'FY22 QoS'!"&amp;AE$1&amp;":"&amp;AE$1),MATCH($B91&amp;$C91&amp;$D91,'FY22 QoS'!BX:BX,0),1),"")</f>
        <v/>
      </c>
      <c r="AF91" s="178" t="str">
        <f ca="1">IFERROR(INDEX(INDIRECT("'FY22 QoS'!"&amp;AF$1&amp;":"&amp;AF$1),MATCH($B91&amp;$C91&amp;$D91,'FY22 QoS'!BY:BY,0),1),"")</f>
        <v/>
      </c>
      <c r="AG91" s="178" t="str">
        <f ca="1">IFERROR(INDEX(INDIRECT("'FY22 QoS'!"&amp;AG$1&amp;":"&amp;AG$1),MATCH($B91&amp;$C91&amp;$D91,'FY22 QoS'!BZ:BZ,0),1),"")</f>
        <v/>
      </c>
      <c r="AH91" s="178" t="str">
        <f ca="1">IFERROR(INDEX(INDIRECT("'FY22 QoS'!"&amp;AH$1&amp;":"&amp;AH$1),MATCH($B91&amp;$C91&amp;$D91,'FY22 QoS'!CA:CA,0),1),"")</f>
        <v/>
      </c>
      <c r="AI91" s="178" t="str">
        <f ca="1">IFERROR(INDEX(INDIRECT("'FY22 QoS'!"&amp;AI$1&amp;":"&amp;AI$1),MATCH($B91&amp;$C91&amp;$D91,'FY22 QoS'!CB:CB,0),1),"")</f>
        <v/>
      </c>
      <c r="AJ91" s="178" t="str">
        <f ca="1">IFERROR(INDEX(INDIRECT("'FY22 QoS'!"&amp;AJ$1&amp;":"&amp;AJ$1),MATCH($B91&amp;$C91&amp;$D91,'FY22 QoS'!CC:CC,0),1),"")</f>
        <v/>
      </c>
      <c r="AL91" s="186" t="str">
        <f ca="1">IFERROR(INDEX(INDIRECT("'FY22 QoS'!"&amp;AL$1&amp;":"&amp;AL$1),MATCH($B91&amp;$C91&amp;$D91,'FY22 QoS'!BU:BU,0),1),"")</f>
        <v/>
      </c>
      <c r="AM91" s="186" t="str">
        <f ca="1">IFERROR(INDEX(INDIRECT("'FY22 QoS'!"&amp;AM$1&amp;":"&amp;AM$1),MATCH($B91&amp;$C91&amp;$D91,'FY22 QoS'!BV:BV,0),1),"")</f>
        <v/>
      </c>
      <c r="AN91" s="186" t="str">
        <f ca="1">IFERROR(INDEX(INDIRECT("'FY22 QoS'!"&amp;AN$1&amp;":"&amp;AN$1),MATCH($B91&amp;$C91&amp;$D91,'FY22 QoS'!BW:BW,0),1),"")</f>
        <v/>
      </c>
      <c r="AO91" s="186" t="str">
        <f ca="1">IFERROR(INDEX(INDIRECT("'FY22 QoS'!"&amp;AO$1&amp;":"&amp;AO$1),MATCH($B91&amp;$C91&amp;$D91,'FY22 QoS'!BX:BX,0),1),"")</f>
        <v/>
      </c>
      <c r="AP91" s="186" t="str">
        <f ca="1">IFERROR(INDEX(INDIRECT("'FY22 QoS'!"&amp;AP$1&amp;":"&amp;AP$1),MATCH($B91&amp;$C91&amp;$D91,'FY22 QoS'!BY:BY,0),1),"")</f>
        <v/>
      </c>
      <c r="AQ91" s="186" t="str">
        <f ca="1">IFERROR(INDEX(INDIRECT("'FY22 QoS'!"&amp;AQ$1&amp;":"&amp;AQ$1),MATCH($B91&amp;$C91&amp;$D91,'FY22 QoS'!BZ:BZ,0),1),"")</f>
        <v/>
      </c>
      <c r="AR91" s="186" t="str">
        <f ca="1">IFERROR(INDEX(INDIRECT("'FY22 QoS'!"&amp;AR$1&amp;":"&amp;AR$1),MATCH($B91&amp;$C91&amp;$D91,'FY22 QoS'!CA:CA,0),1),"")</f>
        <v/>
      </c>
      <c r="AS91" s="186" t="str">
        <f ca="1">IFERROR(INDEX(INDIRECT("'FY22 QoS'!"&amp;AS$1&amp;":"&amp;AS$1),MATCH($B91&amp;$C91&amp;$D91,'FY22 QoS'!CB:CB,0),1),"")</f>
        <v/>
      </c>
      <c r="AT91" s="186" t="str">
        <f ca="1">IFERROR(INDEX(INDIRECT("'FY22 QoS'!"&amp;AT$1&amp;":"&amp;AT$1),MATCH($B91&amp;$C91&amp;$D91,'FY22 QoS'!CC:CC,0),1),"")</f>
        <v/>
      </c>
    </row>
    <row r="92" spans="2:46" s="167" customFormat="1" hidden="1" outlineLevel="1" x14ac:dyDescent="0.25">
      <c r="B92" s="167" t="s">
        <v>279</v>
      </c>
      <c r="C92" s="167">
        <v>11</v>
      </c>
      <c r="D92" s="167" t="str">
        <f t="shared" si="14"/>
        <v>Commercial</v>
      </c>
      <c r="E92" s="167" t="str">
        <f>IFERROR(INDEX('FY22 QoS'!$BB:$BB,MATCH($B92&amp;$C92&amp;$D92,'FY22 QoS'!BR:BR,0),1),"")</f>
        <v/>
      </c>
      <c r="F92" s="167" t="str">
        <f>IFERROR(INDEX('FY22 QoS'!$BB:$BB,MATCH($B92&amp;$C92&amp;$D92,'FY22 QoS'!BS:BS,0),1),"")</f>
        <v/>
      </c>
      <c r="G92" s="167" t="str">
        <f>IFERROR(INDEX('FY22 QoS'!$BB:$BB,MATCH($B92&amp;$C92&amp;$D92,'FY22 QoS'!BT:BT,0),1),"")</f>
        <v/>
      </c>
      <c r="H92" s="181" t="str">
        <f>IFERROR(INDEX('FY22 QoS'!$BB:$BB,MATCH($B92&amp;$C92&amp;$D92,'FY22 QoS'!BU:BU,0),1),"")</f>
        <v/>
      </c>
      <c r="I92" s="181" t="str">
        <f>IFERROR(INDEX('FY22 QoS'!$BB:$BB,MATCH($B92&amp;$C92&amp;$D92,'FY22 QoS'!BV:BV,0),1),"")</f>
        <v/>
      </c>
      <c r="J92" s="181" t="str">
        <f>IFERROR(INDEX('FY22 QoS'!$BB:$BB,MATCH($B92&amp;$C92&amp;$D92,'FY22 QoS'!BW:BW,0),1),"")</f>
        <v/>
      </c>
      <c r="K92" s="181" t="str">
        <f>IFERROR(INDEX('FY22 QoS'!$BB:$BB,MATCH($B92&amp;$C92&amp;$D92,'FY22 QoS'!BX:BX,0),1),"")</f>
        <v/>
      </c>
      <c r="L92" s="181" t="str">
        <f>IFERROR(INDEX('FY22 QoS'!$BB:$BB,MATCH($B92&amp;$C92&amp;$D92,'FY22 QoS'!BY:BY,0),1),"")</f>
        <v/>
      </c>
      <c r="M92" s="181" t="str">
        <f>IFERROR(INDEX('FY22 QoS'!$BB:$BB,MATCH($B92&amp;$C92&amp;$D92,'FY22 QoS'!BZ:BZ,0),1),"")</f>
        <v/>
      </c>
      <c r="N92" s="181" t="str">
        <f>IFERROR(INDEX('FY22 QoS'!$BB:$BB,MATCH($B92&amp;$C92&amp;$D92,'FY22 QoS'!CA:CA,0),1),"")</f>
        <v/>
      </c>
      <c r="O92" s="181" t="str">
        <f>IFERROR(INDEX('FY22 QoS'!$BB:$BB,MATCH($B92&amp;$C92&amp;$D92,'FY22 QoS'!CB:CB,0),1),"")</f>
        <v/>
      </c>
      <c r="P92" s="181" t="str">
        <f>IFERROR(INDEX('FY22 QoS'!$BB:$BB,MATCH($B92&amp;$C92&amp;$D92,'FY22 QoS'!CC:CC,0),1),"")</f>
        <v/>
      </c>
      <c r="R92" s="178" t="str">
        <f ca="1">IFERROR(INDEX(INDIRECT("'FY22 QoS'!"&amp;R$1&amp;":"&amp;R$1),MATCH($B92&amp;$C92&amp;$D92,'FY22 QoS'!BU:BU,0),1),"")</f>
        <v/>
      </c>
      <c r="S92" s="178" t="str">
        <f ca="1">IFERROR(INDEX(INDIRECT("'FY22 QoS'!"&amp;S$1&amp;":"&amp;S$1),MATCH($B92&amp;$C92&amp;$D92,'FY22 QoS'!BV:BV,0),1),"")</f>
        <v/>
      </c>
      <c r="T92" s="178" t="str">
        <f ca="1">IFERROR(INDEX(INDIRECT("'FY22 QoS'!"&amp;T$1&amp;":"&amp;T$1),MATCH($B92&amp;$C92&amp;$D92,'FY22 QoS'!BW:BW,0),1),"")</f>
        <v/>
      </c>
      <c r="U92" s="178" t="str">
        <f ca="1">IFERROR(INDEX(INDIRECT("'FY22 QoS'!"&amp;U$1&amp;":"&amp;U$1),MATCH($B92&amp;$C92&amp;$D92,'FY22 QoS'!BX:BX,0),1),"")</f>
        <v/>
      </c>
      <c r="V92" s="178" t="str">
        <f ca="1">IFERROR(INDEX(INDIRECT("'FY22 QoS'!"&amp;V$1&amp;":"&amp;V$1),MATCH($B92&amp;$C92&amp;$D92,'FY22 QoS'!BY:BY,0),1),"")</f>
        <v/>
      </c>
      <c r="W92" s="178" t="str">
        <f ca="1">IFERROR(INDEX(INDIRECT("'FY22 QoS'!"&amp;W$1&amp;":"&amp;W$1),MATCH($B92&amp;$C92&amp;$D92,'FY22 QoS'!BZ:BZ,0),1),"")</f>
        <v/>
      </c>
      <c r="X92" s="178" t="str">
        <f ca="1">IFERROR(INDEX(INDIRECT("'FY22 QoS'!"&amp;X$1&amp;":"&amp;X$1),MATCH($B92&amp;$C92&amp;$D92,'FY22 QoS'!CA:CA,0),1),"")</f>
        <v/>
      </c>
      <c r="Y92" s="178" t="str">
        <f ca="1">IFERROR(INDEX(INDIRECT("'FY22 QoS'!"&amp;Y$1&amp;":"&amp;Y$1),MATCH($B92&amp;$C92&amp;$D92,'FY22 QoS'!CB:CB,0),1),"")</f>
        <v/>
      </c>
      <c r="Z92" s="178" t="str">
        <f ca="1">IFERROR(INDEX(INDIRECT("'FY22 QoS'!"&amp;Z$1&amp;":"&amp;Z$1),MATCH($B92&amp;$C92&amp;$D92,'FY22 QoS'!CC:CC,0),1),"")</f>
        <v/>
      </c>
      <c r="AB92" s="178" t="str">
        <f ca="1">IFERROR(INDEX(INDIRECT("'FY22 QoS'!"&amp;AB$1&amp;":"&amp;AB$1),MATCH($B92&amp;$C92&amp;$D92,'FY22 QoS'!BU:BU,0),1),"")</f>
        <v/>
      </c>
      <c r="AC92" s="178" t="str">
        <f ca="1">IFERROR(INDEX(INDIRECT("'FY22 QoS'!"&amp;AC$1&amp;":"&amp;AC$1),MATCH($B92&amp;$C92&amp;$D92,'FY22 QoS'!BV:BV,0),1),"")</f>
        <v/>
      </c>
      <c r="AD92" s="178" t="str">
        <f ca="1">IFERROR(INDEX(INDIRECT("'FY22 QoS'!"&amp;AD$1&amp;":"&amp;AD$1),MATCH($B92&amp;$C92&amp;$D92,'FY22 QoS'!BW:BW,0),1),"")</f>
        <v/>
      </c>
      <c r="AE92" s="178" t="str">
        <f ca="1">IFERROR(INDEX(INDIRECT("'FY22 QoS'!"&amp;AE$1&amp;":"&amp;AE$1),MATCH($B92&amp;$C92&amp;$D92,'FY22 QoS'!BX:BX,0),1),"")</f>
        <v/>
      </c>
      <c r="AF92" s="178" t="str">
        <f ca="1">IFERROR(INDEX(INDIRECT("'FY22 QoS'!"&amp;AF$1&amp;":"&amp;AF$1),MATCH($B92&amp;$C92&amp;$D92,'FY22 QoS'!BY:BY,0),1),"")</f>
        <v/>
      </c>
      <c r="AG92" s="178" t="str">
        <f ca="1">IFERROR(INDEX(INDIRECT("'FY22 QoS'!"&amp;AG$1&amp;":"&amp;AG$1),MATCH($B92&amp;$C92&amp;$D92,'FY22 QoS'!BZ:BZ,0),1),"")</f>
        <v/>
      </c>
      <c r="AH92" s="178" t="str">
        <f ca="1">IFERROR(INDEX(INDIRECT("'FY22 QoS'!"&amp;AH$1&amp;":"&amp;AH$1),MATCH($B92&amp;$C92&amp;$D92,'FY22 QoS'!CA:CA,0),1),"")</f>
        <v/>
      </c>
      <c r="AI92" s="178" t="str">
        <f ca="1">IFERROR(INDEX(INDIRECT("'FY22 QoS'!"&amp;AI$1&amp;":"&amp;AI$1),MATCH($B92&amp;$C92&amp;$D92,'FY22 QoS'!CB:CB,0),1),"")</f>
        <v/>
      </c>
      <c r="AJ92" s="178" t="str">
        <f ca="1">IFERROR(INDEX(INDIRECT("'FY22 QoS'!"&amp;AJ$1&amp;":"&amp;AJ$1),MATCH($B92&amp;$C92&amp;$D92,'FY22 QoS'!CC:CC,0),1),"")</f>
        <v/>
      </c>
      <c r="AL92" s="186" t="str">
        <f ca="1">IFERROR(INDEX(INDIRECT("'FY22 QoS'!"&amp;AL$1&amp;":"&amp;AL$1),MATCH($B92&amp;$C92&amp;$D92,'FY22 QoS'!BU:BU,0),1),"")</f>
        <v/>
      </c>
      <c r="AM92" s="186" t="str">
        <f ca="1">IFERROR(INDEX(INDIRECT("'FY22 QoS'!"&amp;AM$1&amp;":"&amp;AM$1),MATCH($B92&amp;$C92&amp;$D92,'FY22 QoS'!BV:BV,0),1),"")</f>
        <v/>
      </c>
      <c r="AN92" s="186" t="str">
        <f ca="1">IFERROR(INDEX(INDIRECT("'FY22 QoS'!"&amp;AN$1&amp;":"&amp;AN$1),MATCH($B92&amp;$C92&amp;$D92,'FY22 QoS'!BW:BW,0),1),"")</f>
        <v/>
      </c>
      <c r="AO92" s="186" t="str">
        <f ca="1">IFERROR(INDEX(INDIRECT("'FY22 QoS'!"&amp;AO$1&amp;":"&amp;AO$1),MATCH($B92&amp;$C92&amp;$D92,'FY22 QoS'!BX:BX,0),1),"")</f>
        <v/>
      </c>
      <c r="AP92" s="186" t="str">
        <f ca="1">IFERROR(INDEX(INDIRECT("'FY22 QoS'!"&amp;AP$1&amp;":"&amp;AP$1),MATCH($B92&amp;$C92&amp;$D92,'FY22 QoS'!BY:BY,0),1),"")</f>
        <v/>
      </c>
      <c r="AQ92" s="186" t="str">
        <f ca="1">IFERROR(INDEX(INDIRECT("'FY22 QoS'!"&amp;AQ$1&amp;":"&amp;AQ$1),MATCH($B92&amp;$C92&amp;$D92,'FY22 QoS'!BZ:BZ,0),1),"")</f>
        <v/>
      </c>
      <c r="AR92" s="186" t="str">
        <f ca="1">IFERROR(INDEX(INDIRECT("'FY22 QoS'!"&amp;AR$1&amp;":"&amp;AR$1),MATCH($B92&amp;$C92&amp;$D92,'FY22 QoS'!CA:CA,0),1),"")</f>
        <v/>
      </c>
      <c r="AS92" s="186" t="str">
        <f ca="1">IFERROR(INDEX(INDIRECT("'FY22 QoS'!"&amp;AS$1&amp;":"&amp;AS$1),MATCH($B92&amp;$C92&amp;$D92,'FY22 QoS'!CB:CB,0),1),"")</f>
        <v/>
      </c>
      <c r="AT92" s="186" t="str">
        <f ca="1">IFERROR(INDEX(INDIRECT("'FY22 QoS'!"&amp;AT$1&amp;":"&amp;AT$1),MATCH($B92&amp;$C92&amp;$D92,'FY22 QoS'!CC:CC,0),1),"")</f>
        <v/>
      </c>
    </row>
    <row r="93" spans="2:46" s="167" customFormat="1" hidden="1" outlineLevel="1" x14ac:dyDescent="0.25">
      <c r="B93" s="167" t="s">
        <v>279</v>
      </c>
      <c r="C93" s="167">
        <v>12</v>
      </c>
      <c r="D93" s="167" t="str">
        <f t="shared" si="14"/>
        <v>Commercial</v>
      </c>
      <c r="E93" s="167" t="str">
        <f>IFERROR(INDEX('FY22 QoS'!$BB:$BB,MATCH($B93&amp;$C93&amp;$D93,'FY22 QoS'!BR:BR,0),1),"")</f>
        <v/>
      </c>
      <c r="F93" s="167" t="str">
        <f>IFERROR(INDEX('FY22 QoS'!$BB:$BB,MATCH($B93&amp;$C93&amp;$D93,'FY22 QoS'!BS:BS,0),1),"")</f>
        <v/>
      </c>
      <c r="G93" s="167" t="str">
        <f>IFERROR(INDEX('FY22 QoS'!$BB:$BB,MATCH($B93&amp;$C93&amp;$D93,'FY22 QoS'!BT:BT,0),1),"")</f>
        <v/>
      </c>
      <c r="H93" s="181" t="str">
        <f>IFERROR(INDEX('FY22 QoS'!$BB:$BB,MATCH($B93&amp;$C93&amp;$D93,'FY22 QoS'!BU:BU,0),1),"")</f>
        <v/>
      </c>
      <c r="I93" s="181" t="str">
        <f>IFERROR(INDEX('FY22 QoS'!$BB:$BB,MATCH($B93&amp;$C93&amp;$D93,'FY22 QoS'!BV:BV,0),1),"")</f>
        <v/>
      </c>
      <c r="J93" s="181" t="str">
        <f>IFERROR(INDEX('FY22 QoS'!$BB:$BB,MATCH($B93&amp;$C93&amp;$D93,'FY22 QoS'!BW:BW,0),1),"")</f>
        <v/>
      </c>
      <c r="K93" s="181" t="str">
        <f>IFERROR(INDEX('FY22 QoS'!$BB:$BB,MATCH($B93&amp;$C93&amp;$D93,'FY22 QoS'!BX:BX,0),1),"")</f>
        <v/>
      </c>
      <c r="L93" s="181" t="str">
        <f>IFERROR(INDEX('FY22 QoS'!$BB:$BB,MATCH($B93&amp;$C93&amp;$D93,'FY22 QoS'!BY:BY,0),1),"")</f>
        <v/>
      </c>
      <c r="M93" s="181" t="str">
        <f>IFERROR(INDEX('FY22 QoS'!$BB:$BB,MATCH($B93&amp;$C93&amp;$D93,'FY22 QoS'!BZ:BZ,0),1),"")</f>
        <v/>
      </c>
      <c r="N93" s="181" t="str">
        <f>IFERROR(INDEX('FY22 QoS'!$BB:$BB,MATCH($B93&amp;$C93&amp;$D93,'FY22 QoS'!CA:CA,0),1),"")</f>
        <v/>
      </c>
      <c r="O93" s="181" t="str">
        <f>IFERROR(INDEX('FY22 QoS'!$BB:$BB,MATCH($B93&amp;$C93&amp;$D93,'FY22 QoS'!CB:CB,0),1),"")</f>
        <v/>
      </c>
      <c r="P93" s="181" t="str">
        <f>IFERROR(INDEX('FY22 QoS'!$BB:$BB,MATCH($B93&amp;$C93&amp;$D93,'FY22 QoS'!CC:CC,0),1),"")</f>
        <v/>
      </c>
      <c r="R93" s="178" t="str">
        <f ca="1">IFERROR(INDEX(INDIRECT("'FY22 QoS'!"&amp;R$1&amp;":"&amp;R$1),MATCH($B93&amp;$C93&amp;$D93,'FY22 QoS'!BU:BU,0),1),"")</f>
        <v/>
      </c>
      <c r="S93" s="178" t="str">
        <f ca="1">IFERROR(INDEX(INDIRECT("'FY22 QoS'!"&amp;S$1&amp;":"&amp;S$1),MATCH($B93&amp;$C93&amp;$D93,'FY22 QoS'!BV:BV,0),1),"")</f>
        <v/>
      </c>
      <c r="T93" s="178" t="str">
        <f ca="1">IFERROR(INDEX(INDIRECT("'FY22 QoS'!"&amp;T$1&amp;":"&amp;T$1),MATCH($B93&amp;$C93&amp;$D93,'FY22 QoS'!BW:BW,0),1),"")</f>
        <v/>
      </c>
      <c r="U93" s="178" t="str">
        <f ca="1">IFERROR(INDEX(INDIRECT("'FY22 QoS'!"&amp;U$1&amp;":"&amp;U$1),MATCH($B93&amp;$C93&amp;$D93,'FY22 QoS'!BX:BX,0),1),"")</f>
        <v/>
      </c>
      <c r="V93" s="178" t="str">
        <f ca="1">IFERROR(INDEX(INDIRECT("'FY22 QoS'!"&amp;V$1&amp;":"&amp;V$1),MATCH($B93&amp;$C93&amp;$D93,'FY22 QoS'!BY:BY,0),1),"")</f>
        <v/>
      </c>
      <c r="W93" s="178" t="str">
        <f ca="1">IFERROR(INDEX(INDIRECT("'FY22 QoS'!"&amp;W$1&amp;":"&amp;W$1),MATCH($B93&amp;$C93&amp;$D93,'FY22 QoS'!BZ:BZ,0),1),"")</f>
        <v/>
      </c>
      <c r="X93" s="178" t="str">
        <f ca="1">IFERROR(INDEX(INDIRECT("'FY22 QoS'!"&amp;X$1&amp;":"&amp;X$1),MATCH($B93&amp;$C93&amp;$D93,'FY22 QoS'!CA:CA,0),1),"")</f>
        <v/>
      </c>
      <c r="Y93" s="178" t="str">
        <f ca="1">IFERROR(INDEX(INDIRECT("'FY22 QoS'!"&amp;Y$1&amp;":"&amp;Y$1),MATCH($B93&amp;$C93&amp;$D93,'FY22 QoS'!CB:CB,0),1),"")</f>
        <v/>
      </c>
      <c r="Z93" s="178" t="str">
        <f ca="1">IFERROR(INDEX(INDIRECT("'FY22 QoS'!"&amp;Z$1&amp;":"&amp;Z$1),MATCH($B93&amp;$C93&amp;$D93,'FY22 QoS'!CC:CC,0),1),"")</f>
        <v/>
      </c>
      <c r="AB93" s="178" t="str">
        <f ca="1">IFERROR(INDEX(INDIRECT("'FY22 QoS'!"&amp;AB$1&amp;":"&amp;AB$1),MATCH($B93&amp;$C93&amp;$D93,'FY22 QoS'!BU:BU,0),1),"")</f>
        <v/>
      </c>
      <c r="AC93" s="178" t="str">
        <f ca="1">IFERROR(INDEX(INDIRECT("'FY22 QoS'!"&amp;AC$1&amp;":"&amp;AC$1),MATCH($B93&amp;$C93&amp;$D93,'FY22 QoS'!BV:BV,0),1),"")</f>
        <v/>
      </c>
      <c r="AD93" s="178" t="str">
        <f ca="1">IFERROR(INDEX(INDIRECT("'FY22 QoS'!"&amp;AD$1&amp;":"&amp;AD$1),MATCH($B93&amp;$C93&amp;$D93,'FY22 QoS'!BW:BW,0),1),"")</f>
        <v/>
      </c>
      <c r="AE93" s="178" t="str">
        <f ca="1">IFERROR(INDEX(INDIRECT("'FY22 QoS'!"&amp;AE$1&amp;":"&amp;AE$1),MATCH($B93&amp;$C93&amp;$D93,'FY22 QoS'!BX:BX,0),1),"")</f>
        <v/>
      </c>
      <c r="AF93" s="178" t="str">
        <f ca="1">IFERROR(INDEX(INDIRECT("'FY22 QoS'!"&amp;AF$1&amp;":"&amp;AF$1),MATCH($B93&amp;$C93&amp;$D93,'FY22 QoS'!BY:BY,0),1),"")</f>
        <v/>
      </c>
      <c r="AG93" s="178" t="str">
        <f ca="1">IFERROR(INDEX(INDIRECT("'FY22 QoS'!"&amp;AG$1&amp;":"&amp;AG$1),MATCH($B93&amp;$C93&amp;$D93,'FY22 QoS'!BZ:BZ,0),1),"")</f>
        <v/>
      </c>
      <c r="AH93" s="178" t="str">
        <f ca="1">IFERROR(INDEX(INDIRECT("'FY22 QoS'!"&amp;AH$1&amp;":"&amp;AH$1),MATCH($B93&amp;$C93&amp;$D93,'FY22 QoS'!CA:CA,0),1),"")</f>
        <v/>
      </c>
      <c r="AI93" s="178" t="str">
        <f ca="1">IFERROR(INDEX(INDIRECT("'FY22 QoS'!"&amp;AI$1&amp;":"&amp;AI$1),MATCH($B93&amp;$C93&amp;$D93,'FY22 QoS'!CB:CB,0),1),"")</f>
        <v/>
      </c>
      <c r="AJ93" s="178" t="str">
        <f ca="1">IFERROR(INDEX(INDIRECT("'FY22 QoS'!"&amp;AJ$1&amp;":"&amp;AJ$1),MATCH($B93&amp;$C93&amp;$D93,'FY22 QoS'!CC:CC,0),1),"")</f>
        <v/>
      </c>
      <c r="AL93" s="186" t="str">
        <f ca="1">IFERROR(INDEX(INDIRECT("'FY22 QoS'!"&amp;AL$1&amp;":"&amp;AL$1),MATCH($B93&amp;$C93&amp;$D93,'FY22 QoS'!BU:BU,0),1),"")</f>
        <v/>
      </c>
      <c r="AM93" s="186" t="str">
        <f ca="1">IFERROR(INDEX(INDIRECT("'FY22 QoS'!"&amp;AM$1&amp;":"&amp;AM$1),MATCH($B93&amp;$C93&amp;$D93,'FY22 QoS'!BV:BV,0),1),"")</f>
        <v/>
      </c>
      <c r="AN93" s="186" t="str">
        <f ca="1">IFERROR(INDEX(INDIRECT("'FY22 QoS'!"&amp;AN$1&amp;":"&amp;AN$1),MATCH($B93&amp;$C93&amp;$D93,'FY22 QoS'!BW:BW,0),1),"")</f>
        <v/>
      </c>
      <c r="AO93" s="186" t="str">
        <f ca="1">IFERROR(INDEX(INDIRECT("'FY22 QoS'!"&amp;AO$1&amp;":"&amp;AO$1),MATCH($B93&amp;$C93&amp;$D93,'FY22 QoS'!BX:BX,0),1),"")</f>
        <v/>
      </c>
      <c r="AP93" s="186" t="str">
        <f ca="1">IFERROR(INDEX(INDIRECT("'FY22 QoS'!"&amp;AP$1&amp;":"&amp;AP$1),MATCH($B93&amp;$C93&amp;$D93,'FY22 QoS'!BY:BY,0),1),"")</f>
        <v/>
      </c>
      <c r="AQ93" s="186" t="str">
        <f ca="1">IFERROR(INDEX(INDIRECT("'FY22 QoS'!"&amp;AQ$1&amp;":"&amp;AQ$1),MATCH($B93&amp;$C93&amp;$D93,'FY22 QoS'!BZ:BZ,0),1),"")</f>
        <v/>
      </c>
      <c r="AR93" s="186" t="str">
        <f ca="1">IFERROR(INDEX(INDIRECT("'FY22 QoS'!"&amp;AR$1&amp;":"&amp;AR$1),MATCH($B93&amp;$C93&amp;$D93,'FY22 QoS'!CA:CA,0),1),"")</f>
        <v/>
      </c>
      <c r="AS93" s="186" t="str">
        <f ca="1">IFERROR(INDEX(INDIRECT("'FY22 QoS'!"&amp;AS$1&amp;":"&amp;AS$1),MATCH($B93&amp;$C93&amp;$D93,'FY22 QoS'!CB:CB,0),1),"")</f>
        <v/>
      </c>
      <c r="AT93" s="186" t="str">
        <f ca="1">IFERROR(INDEX(INDIRECT("'FY22 QoS'!"&amp;AT$1&amp;":"&amp;AT$1),MATCH($B93&amp;$C93&amp;$D93,'FY22 QoS'!CC:CC,0),1),"")</f>
        <v/>
      </c>
    </row>
    <row r="94" spans="2:46" s="167" customFormat="1" hidden="1" outlineLevel="1" x14ac:dyDescent="0.25">
      <c r="B94" s="167" t="s">
        <v>279</v>
      </c>
      <c r="C94" s="167">
        <v>13</v>
      </c>
      <c r="D94" s="167" t="str">
        <f t="shared" si="14"/>
        <v>Commercial</v>
      </c>
      <c r="E94" s="167" t="str">
        <f>IFERROR(INDEX('FY22 QoS'!$BB:$BB,MATCH($B94&amp;$C94&amp;$D94,'FY22 QoS'!BR:BR,0),1),"")</f>
        <v/>
      </c>
      <c r="F94" s="167" t="str">
        <f>IFERROR(INDEX('FY22 QoS'!$BB:$BB,MATCH($B94&amp;$C94&amp;$D94,'FY22 QoS'!BS:BS,0),1),"")</f>
        <v/>
      </c>
      <c r="G94" s="167" t="str">
        <f>IFERROR(INDEX('FY22 QoS'!$BB:$BB,MATCH($B94&amp;$C94&amp;$D94,'FY22 QoS'!BT:BT,0),1),"")</f>
        <v/>
      </c>
      <c r="H94" s="181" t="str">
        <f>IFERROR(INDEX('FY22 QoS'!$BB:$BB,MATCH($B94&amp;$C94&amp;$D94,'FY22 QoS'!BU:BU,0),1),"")</f>
        <v/>
      </c>
      <c r="I94" s="181" t="str">
        <f>IFERROR(INDEX('FY22 QoS'!$BB:$BB,MATCH($B94&amp;$C94&amp;$D94,'FY22 QoS'!BV:BV,0),1),"")</f>
        <v/>
      </c>
      <c r="J94" s="181" t="str">
        <f>IFERROR(INDEX('FY22 QoS'!$BB:$BB,MATCH($B94&amp;$C94&amp;$D94,'FY22 QoS'!BW:BW,0),1),"")</f>
        <v/>
      </c>
      <c r="K94" s="181" t="str">
        <f>IFERROR(INDEX('FY22 QoS'!$BB:$BB,MATCH($B94&amp;$C94&amp;$D94,'FY22 QoS'!BX:BX,0),1),"")</f>
        <v/>
      </c>
      <c r="L94" s="181" t="str">
        <f>IFERROR(INDEX('FY22 QoS'!$BB:$BB,MATCH($B94&amp;$C94&amp;$D94,'FY22 QoS'!BY:BY,0),1),"")</f>
        <v/>
      </c>
      <c r="M94" s="181" t="str">
        <f>IFERROR(INDEX('FY22 QoS'!$BB:$BB,MATCH($B94&amp;$C94&amp;$D94,'FY22 QoS'!BZ:BZ,0),1),"")</f>
        <v/>
      </c>
      <c r="N94" s="181" t="str">
        <f>IFERROR(INDEX('FY22 QoS'!$BB:$BB,MATCH($B94&amp;$C94&amp;$D94,'FY22 QoS'!CA:CA,0),1),"")</f>
        <v/>
      </c>
      <c r="O94" s="181" t="str">
        <f>IFERROR(INDEX('FY22 QoS'!$BB:$BB,MATCH($B94&amp;$C94&amp;$D94,'FY22 QoS'!CB:CB,0),1),"")</f>
        <v/>
      </c>
      <c r="P94" s="181" t="str">
        <f>IFERROR(INDEX('FY22 QoS'!$BB:$BB,MATCH($B94&amp;$C94&amp;$D94,'FY22 QoS'!CC:CC,0),1),"")</f>
        <v/>
      </c>
      <c r="R94" s="178" t="str">
        <f ca="1">IFERROR(INDEX(INDIRECT("'FY22 QoS'!"&amp;R$1&amp;":"&amp;R$1),MATCH($B94&amp;$C94&amp;$D94,'FY22 QoS'!BU:BU,0),1),"")</f>
        <v/>
      </c>
      <c r="S94" s="178" t="str">
        <f ca="1">IFERROR(INDEX(INDIRECT("'FY22 QoS'!"&amp;S$1&amp;":"&amp;S$1),MATCH($B94&amp;$C94&amp;$D94,'FY22 QoS'!BV:BV,0),1),"")</f>
        <v/>
      </c>
      <c r="T94" s="178" t="str">
        <f ca="1">IFERROR(INDEX(INDIRECT("'FY22 QoS'!"&amp;T$1&amp;":"&amp;T$1),MATCH($B94&amp;$C94&amp;$D94,'FY22 QoS'!BW:BW,0),1),"")</f>
        <v/>
      </c>
      <c r="U94" s="178" t="str">
        <f ca="1">IFERROR(INDEX(INDIRECT("'FY22 QoS'!"&amp;U$1&amp;":"&amp;U$1),MATCH($B94&amp;$C94&amp;$D94,'FY22 QoS'!BX:BX,0),1),"")</f>
        <v/>
      </c>
      <c r="V94" s="178" t="str">
        <f ca="1">IFERROR(INDEX(INDIRECT("'FY22 QoS'!"&amp;V$1&amp;":"&amp;V$1),MATCH($B94&amp;$C94&amp;$D94,'FY22 QoS'!BY:BY,0),1),"")</f>
        <v/>
      </c>
      <c r="W94" s="178" t="str">
        <f ca="1">IFERROR(INDEX(INDIRECT("'FY22 QoS'!"&amp;W$1&amp;":"&amp;W$1),MATCH($B94&amp;$C94&amp;$D94,'FY22 QoS'!BZ:BZ,0),1),"")</f>
        <v/>
      </c>
      <c r="X94" s="178" t="str">
        <f ca="1">IFERROR(INDEX(INDIRECT("'FY22 QoS'!"&amp;X$1&amp;":"&amp;X$1),MATCH($B94&amp;$C94&amp;$D94,'FY22 QoS'!CA:CA,0),1),"")</f>
        <v/>
      </c>
      <c r="Y94" s="178" t="str">
        <f ca="1">IFERROR(INDEX(INDIRECT("'FY22 QoS'!"&amp;Y$1&amp;":"&amp;Y$1),MATCH($B94&amp;$C94&amp;$D94,'FY22 QoS'!CB:CB,0),1),"")</f>
        <v/>
      </c>
      <c r="Z94" s="178" t="str">
        <f ca="1">IFERROR(INDEX(INDIRECT("'FY22 QoS'!"&amp;Z$1&amp;":"&amp;Z$1),MATCH($B94&amp;$C94&amp;$D94,'FY22 QoS'!CC:CC,0),1),"")</f>
        <v/>
      </c>
      <c r="AB94" s="178" t="str">
        <f ca="1">IFERROR(INDEX(INDIRECT("'FY22 QoS'!"&amp;AB$1&amp;":"&amp;AB$1),MATCH($B94&amp;$C94&amp;$D94,'FY22 QoS'!BU:BU,0),1),"")</f>
        <v/>
      </c>
      <c r="AC94" s="178" t="str">
        <f ca="1">IFERROR(INDEX(INDIRECT("'FY22 QoS'!"&amp;AC$1&amp;":"&amp;AC$1),MATCH($B94&amp;$C94&amp;$D94,'FY22 QoS'!BV:BV,0),1),"")</f>
        <v/>
      </c>
      <c r="AD94" s="178" t="str">
        <f ca="1">IFERROR(INDEX(INDIRECT("'FY22 QoS'!"&amp;AD$1&amp;":"&amp;AD$1),MATCH($B94&amp;$C94&amp;$D94,'FY22 QoS'!BW:BW,0),1),"")</f>
        <v/>
      </c>
      <c r="AE94" s="178" t="str">
        <f ca="1">IFERROR(INDEX(INDIRECT("'FY22 QoS'!"&amp;AE$1&amp;":"&amp;AE$1),MATCH($B94&amp;$C94&amp;$D94,'FY22 QoS'!BX:BX,0),1),"")</f>
        <v/>
      </c>
      <c r="AF94" s="178" t="str">
        <f ca="1">IFERROR(INDEX(INDIRECT("'FY22 QoS'!"&amp;AF$1&amp;":"&amp;AF$1),MATCH($B94&amp;$C94&amp;$D94,'FY22 QoS'!BY:BY,0),1),"")</f>
        <v/>
      </c>
      <c r="AG94" s="178" t="str">
        <f ca="1">IFERROR(INDEX(INDIRECT("'FY22 QoS'!"&amp;AG$1&amp;":"&amp;AG$1),MATCH($B94&amp;$C94&amp;$D94,'FY22 QoS'!BZ:BZ,0),1),"")</f>
        <v/>
      </c>
      <c r="AH94" s="178" t="str">
        <f ca="1">IFERROR(INDEX(INDIRECT("'FY22 QoS'!"&amp;AH$1&amp;":"&amp;AH$1),MATCH($B94&amp;$C94&amp;$D94,'FY22 QoS'!CA:CA,0),1),"")</f>
        <v/>
      </c>
      <c r="AI94" s="178" t="str">
        <f ca="1">IFERROR(INDEX(INDIRECT("'FY22 QoS'!"&amp;AI$1&amp;":"&amp;AI$1),MATCH($B94&amp;$C94&amp;$D94,'FY22 QoS'!CB:CB,0),1),"")</f>
        <v/>
      </c>
      <c r="AJ94" s="178" t="str">
        <f ca="1">IFERROR(INDEX(INDIRECT("'FY22 QoS'!"&amp;AJ$1&amp;":"&amp;AJ$1),MATCH($B94&amp;$C94&amp;$D94,'FY22 QoS'!CC:CC,0),1),"")</f>
        <v/>
      </c>
      <c r="AL94" s="186" t="str">
        <f ca="1">IFERROR(INDEX(INDIRECT("'FY22 QoS'!"&amp;AL$1&amp;":"&amp;AL$1),MATCH($B94&amp;$C94&amp;$D94,'FY22 QoS'!BU:BU,0),1),"")</f>
        <v/>
      </c>
      <c r="AM94" s="186" t="str">
        <f ca="1">IFERROR(INDEX(INDIRECT("'FY22 QoS'!"&amp;AM$1&amp;":"&amp;AM$1),MATCH($B94&amp;$C94&amp;$D94,'FY22 QoS'!BV:BV,0),1),"")</f>
        <v/>
      </c>
      <c r="AN94" s="186" t="str">
        <f ca="1">IFERROR(INDEX(INDIRECT("'FY22 QoS'!"&amp;AN$1&amp;":"&amp;AN$1),MATCH($B94&amp;$C94&amp;$D94,'FY22 QoS'!BW:BW,0),1),"")</f>
        <v/>
      </c>
      <c r="AO94" s="186" t="str">
        <f ca="1">IFERROR(INDEX(INDIRECT("'FY22 QoS'!"&amp;AO$1&amp;":"&amp;AO$1),MATCH($B94&amp;$C94&amp;$D94,'FY22 QoS'!BX:BX,0),1),"")</f>
        <v/>
      </c>
      <c r="AP94" s="186" t="str">
        <f ca="1">IFERROR(INDEX(INDIRECT("'FY22 QoS'!"&amp;AP$1&amp;":"&amp;AP$1),MATCH($B94&amp;$C94&amp;$D94,'FY22 QoS'!BY:BY,0),1),"")</f>
        <v/>
      </c>
      <c r="AQ94" s="186" t="str">
        <f ca="1">IFERROR(INDEX(INDIRECT("'FY22 QoS'!"&amp;AQ$1&amp;":"&amp;AQ$1),MATCH($B94&amp;$C94&amp;$D94,'FY22 QoS'!BZ:BZ,0),1),"")</f>
        <v/>
      </c>
      <c r="AR94" s="186" t="str">
        <f ca="1">IFERROR(INDEX(INDIRECT("'FY22 QoS'!"&amp;AR$1&amp;":"&amp;AR$1),MATCH($B94&amp;$C94&amp;$D94,'FY22 QoS'!CA:CA,0),1),"")</f>
        <v/>
      </c>
      <c r="AS94" s="186" t="str">
        <f ca="1">IFERROR(INDEX(INDIRECT("'FY22 QoS'!"&amp;AS$1&amp;":"&amp;AS$1),MATCH($B94&amp;$C94&amp;$D94,'FY22 QoS'!CB:CB,0),1),"")</f>
        <v/>
      </c>
      <c r="AT94" s="186" t="str">
        <f ca="1">IFERROR(INDEX(INDIRECT("'FY22 QoS'!"&amp;AT$1&amp;":"&amp;AT$1),MATCH($B94&amp;$C94&amp;$D94,'FY22 QoS'!CC:CC,0),1),"")</f>
        <v/>
      </c>
    </row>
    <row r="95" spans="2:46" s="167" customFormat="1" hidden="1" outlineLevel="1" x14ac:dyDescent="0.25">
      <c r="B95" s="167" t="s">
        <v>279</v>
      </c>
      <c r="C95" s="167">
        <v>14</v>
      </c>
      <c r="D95" s="167" t="str">
        <f t="shared" si="14"/>
        <v>Commercial</v>
      </c>
      <c r="E95" s="167" t="str">
        <f>IFERROR(INDEX('FY22 QoS'!$BB:$BB,MATCH($B95&amp;$C95&amp;$D95,'FY22 QoS'!BR:BR,0),1),"")</f>
        <v/>
      </c>
      <c r="F95" s="167" t="str">
        <f>IFERROR(INDEX('FY22 QoS'!$BB:$BB,MATCH($B95&amp;$C95&amp;$D95,'FY22 QoS'!BS:BS,0),1),"")</f>
        <v/>
      </c>
      <c r="G95" s="167" t="str">
        <f>IFERROR(INDEX('FY22 QoS'!$BB:$BB,MATCH($B95&amp;$C95&amp;$D95,'FY22 QoS'!BT:BT,0),1),"")</f>
        <v/>
      </c>
      <c r="H95" s="181" t="str">
        <f>IFERROR(INDEX('FY22 QoS'!$BB:$BB,MATCH($B95&amp;$C95&amp;$D95,'FY22 QoS'!BU:BU,0),1),"")</f>
        <v/>
      </c>
      <c r="I95" s="181" t="str">
        <f>IFERROR(INDEX('FY22 QoS'!$BB:$BB,MATCH($B95&amp;$C95&amp;$D95,'FY22 QoS'!BV:BV,0),1),"")</f>
        <v/>
      </c>
      <c r="J95" s="181" t="str">
        <f>IFERROR(INDEX('FY22 QoS'!$BB:$BB,MATCH($B95&amp;$C95&amp;$D95,'FY22 QoS'!BW:BW,0),1),"")</f>
        <v/>
      </c>
      <c r="K95" s="181" t="str">
        <f>IFERROR(INDEX('FY22 QoS'!$BB:$BB,MATCH($B95&amp;$C95&amp;$D95,'FY22 QoS'!BX:BX,0),1),"")</f>
        <v/>
      </c>
      <c r="L95" s="181" t="str">
        <f>IFERROR(INDEX('FY22 QoS'!$BB:$BB,MATCH($B95&amp;$C95&amp;$D95,'FY22 QoS'!BY:BY,0),1),"")</f>
        <v/>
      </c>
      <c r="M95" s="181" t="str">
        <f>IFERROR(INDEX('FY22 QoS'!$BB:$BB,MATCH($B95&amp;$C95&amp;$D95,'FY22 QoS'!BZ:BZ,0),1),"")</f>
        <v/>
      </c>
      <c r="N95" s="181" t="str">
        <f>IFERROR(INDEX('FY22 QoS'!$BB:$BB,MATCH($B95&amp;$C95&amp;$D95,'FY22 QoS'!CA:CA,0),1),"")</f>
        <v/>
      </c>
      <c r="O95" s="181" t="str">
        <f>IFERROR(INDEX('FY22 QoS'!$BB:$BB,MATCH($B95&amp;$C95&amp;$D95,'FY22 QoS'!CB:CB,0),1),"")</f>
        <v/>
      </c>
      <c r="P95" s="181" t="str">
        <f>IFERROR(INDEX('FY22 QoS'!$BB:$BB,MATCH($B95&amp;$C95&amp;$D95,'FY22 QoS'!CC:CC,0),1),"")</f>
        <v/>
      </c>
      <c r="R95" s="178" t="str">
        <f ca="1">IFERROR(INDEX(INDIRECT("'FY22 QoS'!"&amp;R$1&amp;":"&amp;R$1),MATCH($B95&amp;$C95&amp;$D95,'FY22 QoS'!BU:BU,0),1),"")</f>
        <v/>
      </c>
      <c r="S95" s="178" t="str">
        <f ca="1">IFERROR(INDEX(INDIRECT("'FY22 QoS'!"&amp;S$1&amp;":"&amp;S$1),MATCH($B95&amp;$C95&amp;$D95,'FY22 QoS'!BV:BV,0),1),"")</f>
        <v/>
      </c>
      <c r="T95" s="178" t="str">
        <f ca="1">IFERROR(INDEX(INDIRECT("'FY22 QoS'!"&amp;T$1&amp;":"&amp;T$1),MATCH($B95&amp;$C95&amp;$D95,'FY22 QoS'!BW:BW,0),1),"")</f>
        <v/>
      </c>
      <c r="U95" s="178" t="str">
        <f ca="1">IFERROR(INDEX(INDIRECT("'FY22 QoS'!"&amp;U$1&amp;":"&amp;U$1),MATCH($B95&amp;$C95&amp;$D95,'FY22 QoS'!BX:BX,0),1),"")</f>
        <v/>
      </c>
      <c r="V95" s="178" t="str">
        <f ca="1">IFERROR(INDEX(INDIRECT("'FY22 QoS'!"&amp;V$1&amp;":"&amp;V$1),MATCH($B95&amp;$C95&amp;$D95,'FY22 QoS'!BY:BY,0),1),"")</f>
        <v/>
      </c>
      <c r="W95" s="178" t="str">
        <f ca="1">IFERROR(INDEX(INDIRECT("'FY22 QoS'!"&amp;W$1&amp;":"&amp;W$1),MATCH($B95&amp;$C95&amp;$D95,'FY22 QoS'!BZ:BZ,0),1),"")</f>
        <v/>
      </c>
      <c r="X95" s="178" t="str">
        <f ca="1">IFERROR(INDEX(INDIRECT("'FY22 QoS'!"&amp;X$1&amp;":"&amp;X$1),MATCH($B95&amp;$C95&amp;$D95,'FY22 QoS'!CA:CA,0),1),"")</f>
        <v/>
      </c>
      <c r="Y95" s="178" t="str">
        <f ca="1">IFERROR(INDEX(INDIRECT("'FY22 QoS'!"&amp;Y$1&amp;":"&amp;Y$1),MATCH($B95&amp;$C95&amp;$D95,'FY22 QoS'!CB:CB,0),1),"")</f>
        <v/>
      </c>
      <c r="Z95" s="178" t="str">
        <f ca="1">IFERROR(INDEX(INDIRECT("'FY22 QoS'!"&amp;Z$1&amp;":"&amp;Z$1),MATCH($B95&amp;$C95&amp;$D95,'FY22 QoS'!CC:CC,0),1),"")</f>
        <v/>
      </c>
      <c r="AB95" s="178" t="str">
        <f ca="1">IFERROR(INDEX(INDIRECT("'FY22 QoS'!"&amp;AB$1&amp;":"&amp;AB$1),MATCH($B95&amp;$C95&amp;$D95,'FY22 QoS'!BU:BU,0),1),"")</f>
        <v/>
      </c>
      <c r="AC95" s="178" t="str">
        <f ca="1">IFERROR(INDEX(INDIRECT("'FY22 QoS'!"&amp;AC$1&amp;":"&amp;AC$1),MATCH($B95&amp;$C95&amp;$D95,'FY22 QoS'!BV:BV,0),1),"")</f>
        <v/>
      </c>
      <c r="AD95" s="178" t="str">
        <f ca="1">IFERROR(INDEX(INDIRECT("'FY22 QoS'!"&amp;AD$1&amp;":"&amp;AD$1),MATCH($B95&amp;$C95&amp;$D95,'FY22 QoS'!BW:BW,0),1),"")</f>
        <v/>
      </c>
      <c r="AE95" s="178" t="str">
        <f ca="1">IFERROR(INDEX(INDIRECT("'FY22 QoS'!"&amp;AE$1&amp;":"&amp;AE$1),MATCH($B95&amp;$C95&amp;$D95,'FY22 QoS'!BX:BX,0),1),"")</f>
        <v/>
      </c>
      <c r="AF95" s="178" t="str">
        <f ca="1">IFERROR(INDEX(INDIRECT("'FY22 QoS'!"&amp;AF$1&amp;":"&amp;AF$1),MATCH($B95&amp;$C95&amp;$D95,'FY22 QoS'!BY:BY,0),1),"")</f>
        <v/>
      </c>
      <c r="AG95" s="178" t="str">
        <f ca="1">IFERROR(INDEX(INDIRECT("'FY22 QoS'!"&amp;AG$1&amp;":"&amp;AG$1),MATCH($B95&amp;$C95&amp;$D95,'FY22 QoS'!BZ:BZ,0),1),"")</f>
        <v/>
      </c>
      <c r="AH95" s="178" t="str">
        <f ca="1">IFERROR(INDEX(INDIRECT("'FY22 QoS'!"&amp;AH$1&amp;":"&amp;AH$1),MATCH($B95&amp;$C95&amp;$D95,'FY22 QoS'!CA:CA,0),1),"")</f>
        <v/>
      </c>
      <c r="AI95" s="178" t="str">
        <f ca="1">IFERROR(INDEX(INDIRECT("'FY22 QoS'!"&amp;AI$1&amp;":"&amp;AI$1),MATCH($B95&amp;$C95&amp;$D95,'FY22 QoS'!CB:CB,0),1),"")</f>
        <v/>
      </c>
      <c r="AJ95" s="178" t="str">
        <f ca="1">IFERROR(INDEX(INDIRECT("'FY22 QoS'!"&amp;AJ$1&amp;":"&amp;AJ$1),MATCH($B95&amp;$C95&amp;$D95,'FY22 QoS'!CC:CC,0),1),"")</f>
        <v/>
      </c>
      <c r="AL95" s="186" t="str">
        <f ca="1">IFERROR(INDEX(INDIRECT("'FY22 QoS'!"&amp;AL$1&amp;":"&amp;AL$1),MATCH($B95&amp;$C95&amp;$D95,'FY22 QoS'!BU:BU,0),1),"")</f>
        <v/>
      </c>
      <c r="AM95" s="186" t="str">
        <f ca="1">IFERROR(INDEX(INDIRECT("'FY22 QoS'!"&amp;AM$1&amp;":"&amp;AM$1),MATCH($B95&amp;$C95&amp;$D95,'FY22 QoS'!BV:BV,0),1),"")</f>
        <v/>
      </c>
      <c r="AN95" s="186" t="str">
        <f ca="1">IFERROR(INDEX(INDIRECT("'FY22 QoS'!"&amp;AN$1&amp;":"&amp;AN$1),MATCH($B95&amp;$C95&amp;$D95,'FY22 QoS'!BW:BW,0),1),"")</f>
        <v/>
      </c>
      <c r="AO95" s="186" t="str">
        <f ca="1">IFERROR(INDEX(INDIRECT("'FY22 QoS'!"&amp;AO$1&amp;":"&amp;AO$1),MATCH($B95&amp;$C95&amp;$D95,'FY22 QoS'!BX:BX,0),1),"")</f>
        <v/>
      </c>
      <c r="AP95" s="186" t="str">
        <f ca="1">IFERROR(INDEX(INDIRECT("'FY22 QoS'!"&amp;AP$1&amp;":"&amp;AP$1),MATCH($B95&amp;$C95&amp;$D95,'FY22 QoS'!BY:BY,0),1),"")</f>
        <v/>
      </c>
      <c r="AQ95" s="186" t="str">
        <f ca="1">IFERROR(INDEX(INDIRECT("'FY22 QoS'!"&amp;AQ$1&amp;":"&amp;AQ$1),MATCH($B95&amp;$C95&amp;$D95,'FY22 QoS'!BZ:BZ,0),1),"")</f>
        <v/>
      </c>
      <c r="AR95" s="186" t="str">
        <f ca="1">IFERROR(INDEX(INDIRECT("'FY22 QoS'!"&amp;AR$1&amp;":"&amp;AR$1),MATCH($B95&amp;$C95&amp;$D95,'FY22 QoS'!CA:CA,0),1),"")</f>
        <v/>
      </c>
      <c r="AS95" s="186" t="str">
        <f ca="1">IFERROR(INDEX(INDIRECT("'FY22 QoS'!"&amp;AS$1&amp;":"&amp;AS$1),MATCH($B95&amp;$C95&amp;$D95,'FY22 QoS'!CB:CB,0),1),"")</f>
        <v/>
      </c>
      <c r="AT95" s="186" t="str">
        <f ca="1">IFERROR(INDEX(INDIRECT("'FY22 QoS'!"&amp;AT$1&amp;":"&amp;AT$1),MATCH($B95&amp;$C95&amp;$D95,'FY22 QoS'!CC:CC,0),1),"")</f>
        <v/>
      </c>
    </row>
    <row r="96" spans="2:46" s="167" customFormat="1" collapsed="1" x14ac:dyDescent="0.25">
      <c r="B96" s="176"/>
      <c r="C96" s="176"/>
      <c r="D96" s="176"/>
      <c r="E96" s="176"/>
      <c r="F96" s="176"/>
      <c r="G96" s="176"/>
      <c r="H96" s="185"/>
      <c r="I96" s="185"/>
      <c r="J96" s="185"/>
      <c r="K96" s="185"/>
      <c r="L96" s="185"/>
      <c r="M96" s="185"/>
      <c r="N96" s="185"/>
      <c r="O96" s="185"/>
      <c r="P96" s="185"/>
      <c r="R96" s="177"/>
      <c r="S96" s="177"/>
      <c r="T96" s="177"/>
      <c r="U96" s="177"/>
      <c r="V96" s="177"/>
      <c r="W96" s="177"/>
      <c r="X96" s="177"/>
      <c r="Y96" s="177"/>
      <c r="Z96" s="177"/>
      <c r="AB96" s="177"/>
      <c r="AC96" s="177"/>
      <c r="AD96" s="177"/>
      <c r="AE96" s="177"/>
      <c r="AF96" s="177"/>
      <c r="AG96" s="177"/>
      <c r="AH96" s="177"/>
      <c r="AI96" s="177"/>
      <c r="AJ96" s="177"/>
      <c r="AL96" s="177"/>
      <c r="AM96" s="177"/>
      <c r="AN96" s="177"/>
      <c r="AO96" s="177"/>
      <c r="AP96" s="177"/>
      <c r="AQ96" s="177"/>
      <c r="AR96" s="177"/>
      <c r="AS96" s="177"/>
      <c r="AT96" s="17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D096-B48B-4F8D-B21D-D2056650EC58}">
  <dimension ref="A1:CA127"/>
  <sheetViews>
    <sheetView showGridLines="0" zoomScale="85" zoomScaleNormal="85" workbookViewId="0"/>
  </sheetViews>
  <sheetFormatPr defaultColWidth="8.85546875" defaultRowHeight="15" outlineLevelRow="1" outlineLevelCol="1" x14ac:dyDescent="0.25"/>
  <cols>
    <col min="1" max="1" width="9.140625" style="167"/>
    <col min="2" max="2" width="24.42578125" customWidth="1"/>
    <col min="3" max="4" width="5.7109375" customWidth="1" outlineLevel="1"/>
    <col min="5" max="7" width="17.7109375" customWidth="1" outlineLevel="1"/>
    <col min="8" max="16" width="17.7109375" customWidth="1"/>
    <col min="17" max="17" width="9.140625" style="167"/>
    <col min="18" max="26" width="12" customWidth="1"/>
    <col min="27" max="27" width="9.140625" style="167"/>
    <col min="28" max="36" width="12" customWidth="1"/>
    <col min="37" max="37" width="9.140625" style="167"/>
    <col min="38" max="46" width="12" customWidth="1"/>
    <col min="47" max="47" width="9.140625" style="167"/>
    <col min="48" max="48" width="10.5703125" bestFit="1" customWidth="1"/>
    <col min="50" max="50" width="19.42578125" customWidth="1" outlineLevel="1"/>
    <col min="51" max="59" width="11" customWidth="1" outlineLevel="1"/>
    <col min="60" max="60" width="9.140625"/>
    <col min="61" max="69" width="11" customWidth="1" outlineLevel="1"/>
    <col min="70" max="70" width="9.140625"/>
    <col min="71" max="79" width="11" customWidth="1" outlineLevel="1"/>
    <col min="80" max="80" width="9.140625"/>
  </cols>
  <sheetData>
    <row r="1" spans="2:79" outlineLevel="1" x14ac:dyDescent="0.25">
      <c r="R1" t="s">
        <v>319</v>
      </c>
      <c r="S1" t="s">
        <v>320</v>
      </c>
      <c r="T1" t="s">
        <v>321</v>
      </c>
      <c r="U1" t="s">
        <v>322</v>
      </c>
      <c r="V1" t="s">
        <v>323</v>
      </c>
      <c r="W1" t="s">
        <v>324</v>
      </c>
      <c r="X1" t="s">
        <v>325</v>
      </c>
      <c r="Y1" t="s">
        <v>326</v>
      </c>
      <c r="Z1" t="s">
        <v>327</v>
      </c>
      <c r="AB1" t="s">
        <v>310</v>
      </c>
      <c r="AC1" t="s">
        <v>311</v>
      </c>
      <c r="AD1" t="s">
        <v>312</v>
      </c>
      <c r="AE1" t="s">
        <v>313</v>
      </c>
      <c r="AF1" t="s">
        <v>314</v>
      </c>
      <c r="AG1" t="s">
        <v>315</v>
      </c>
      <c r="AH1" t="s">
        <v>316</v>
      </c>
      <c r="AI1" t="s">
        <v>317</v>
      </c>
      <c r="AJ1" t="s">
        <v>318</v>
      </c>
      <c r="AL1" t="s">
        <v>328</v>
      </c>
      <c r="AM1" t="s">
        <v>329</v>
      </c>
      <c r="AN1" t="s">
        <v>330</v>
      </c>
      <c r="AO1" t="s">
        <v>331</v>
      </c>
      <c r="AP1" t="s">
        <v>332</v>
      </c>
      <c r="AQ1" t="s">
        <v>333</v>
      </c>
      <c r="AR1" t="s">
        <v>334</v>
      </c>
      <c r="AS1" t="s">
        <v>335</v>
      </c>
      <c r="AT1" t="s">
        <v>336</v>
      </c>
    </row>
    <row r="3" spans="2:79" x14ac:dyDescent="0.25">
      <c r="B3" s="9" t="s">
        <v>23</v>
      </c>
      <c r="C3" s="9"/>
      <c r="D3" s="9"/>
      <c r="E3" s="9"/>
      <c r="F3" s="9"/>
      <c r="G3" s="9"/>
      <c r="H3" s="9"/>
      <c r="I3" s="9"/>
      <c r="J3" s="9"/>
      <c r="K3" s="9"/>
      <c r="L3" s="9"/>
      <c r="M3" s="9"/>
      <c r="N3" s="9"/>
      <c r="O3" s="9"/>
      <c r="P3" s="9"/>
      <c r="R3" s="9" t="s">
        <v>230</v>
      </c>
      <c r="S3" s="9"/>
      <c r="T3" s="9"/>
      <c r="U3" s="9"/>
      <c r="V3" s="9"/>
      <c r="W3" s="9"/>
      <c r="X3" s="9"/>
      <c r="Y3" s="9"/>
      <c r="Z3" s="9"/>
      <c r="AB3" s="9" t="s">
        <v>46</v>
      </c>
      <c r="AC3" s="9"/>
      <c r="AD3" s="9"/>
      <c r="AE3" s="9"/>
      <c r="AF3" s="9"/>
      <c r="AG3" s="9"/>
      <c r="AH3" s="9"/>
      <c r="AI3" s="9"/>
      <c r="AJ3" s="9"/>
      <c r="AL3" s="9" t="s">
        <v>53</v>
      </c>
      <c r="AM3" s="9"/>
      <c r="AN3" s="9"/>
      <c r="AO3" s="9"/>
      <c r="AP3" s="9"/>
      <c r="AQ3" s="9"/>
      <c r="AR3" s="9"/>
      <c r="AS3" s="9"/>
      <c r="AT3" s="9"/>
    </row>
    <row r="4" spans="2:79" x14ac:dyDescent="0.25">
      <c r="AV4" s="188"/>
    </row>
    <row r="5" spans="2:79" s="167" customFormat="1" x14ac:dyDescent="0.25">
      <c r="E5" s="179">
        <v>44228</v>
      </c>
      <c r="F5" s="179">
        <v>44256</v>
      </c>
      <c r="G5" s="179">
        <v>44287</v>
      </c>
      <c r="H5" s="180">
        <v>44317</v>
      </c>
      <c r="I5" s="180">
        <v>44348</v>
      </c>
      <c r="J5" s="180">
        <v>44378</v>
      </c>
      <c r="K5" s="179">
        <v>44409</v>
      </c>
      <c r="L5" s="179">
        <v>44440</v>
      </c>
      <c r="M5" s="179">
        <v>44470</v>
      </c>
      <c r="N5" s="180">
        <v>44501</v>
      </c>
      <c r="O5" s="180">
        <v>44531</v>
      </c>
      <c r="P5" s="180">
        <v>44562</v>
      </c>
      <c r="R5" s="180">
        <v>44317</v>
      </c>
      <c r="S5" s="180">
        <v>44348</v>
      </c>
      <c r="T5" s="180">
        <v>44378</v>
      </c>
      <c r="U5" s="179">
        <v>44409</v>
      </c>
      <c r="V5" s="179">
        <v>44440</v>
      </c>
      <c r="W5" s="179">
        <v>44470</v>
      </c>
      <c r="X5" s="180">
        <v>44501</v>
      </c>
      <c r="Y5" s="180">
        <v>44531</v>
      </c>
      <c r="Z5" s="180">
        <v>44562</v>
      </c>
      <c r="AB5" s="180">
        <v>44317</v>
      </c>
      <c r="AC5" s="180">
        <v>44348</v>
      </c>
      <c r="AD5" s="180">
        <v>44378</v>
      </c>
      <c r="AE5" s="179">
        <v>44409</v>
      </c>
      <c r="AF5" s="179">
        <v>44440</v>
      </c>
      <c r="AG5" s="179">
        <v>44470</v>
      </c>
      <c r="AH5" s="180">
        <v>44501</v>
      </c>
      <c r="AI5" s="180">
        <v>44531</v>
      </c>
      <c r="AJ5" s="180">
        <v>44562</v>
      </c>
      <c r="AL5" s="180">
        <v>44317</v>
      </c>
      <c r="AM5" s="180">
        <v>44348</v>
      </c>
      <c r="AN5" s="180">
        <v>44378</v>
      </c>
      <c r="AO5" s="179">
        <v>44409</v>
      </c>
      <c r="AP5" s="179">
        <v>44440</v>
      </c>
      <c r="AQ5" s="179">
        <v>44470</v>
      </c>
      <c r="AR5" s="180">
        <v>44501</v>
      </c>
      <c r="AS5" s="180">
        <v>44531</v>
      </c>
      <c r="AT5" s="180">
        <v>44562</v>
      </c>
      <c r="AY5" s="180">
        <v>44317</v>
      </c>
      <c r="AZ5" s="180">
        <v>44348</v>
      </c>
      <c r="BA5" s="180">
        <v>44378</v>
      </c>
      <c r="BB5" s="179">
        <v>44409</v>
      </c>
      <c r="BC5" s="179">
        <v>44440</v>
      </c>
      <c r="BD5" s="179">
        <v>44470</v>
      </c>
      <c r="BE5" s="180">
        <v>44501</v>
      </c>
      <c r="BF5" s="180">
        <v>44531</v>
      </c>
      <c r="BG5" s="180">
        <v>44562</v>
      </c>
      <c r="BI5" s="180">
        <v>44317</v>
      </c>
      <c r="BJ5" s="180">
        <v>44348</v>
      </c>
      <c r="BK5" s="180">
        <v>44378</v>
      </c>
      <c r="BL5" s="179">
        <v>44409</v>
      </c>
      <c r="BM5" s="179">
        <v>44440</v>
      </c>
      <c r="BN5" s="179">
        <v>44470</v>
      </c>
      <c r="BO5" s="180">
        <v>44501</v>
      </c>
      <c r="BP5" s="180">
        <v>44531</v>
      </c>
      <c r="BQ5" s="180">
        <v>44562</v>
      </c>
      <c r="BS5" s="180">
        <v>44317</v>
      </c>
      <c r="BT5" s="180">
        <v>44348</v>
      </c>
      <c r="BU5" s="180">
        <v>44378</v>
      </c>
      <c r="BV5" s="179">
        <v>44409</v>
      </c>
      <c r="BW5" s="179">
        <v>44440</v>
      </c>
      <c r="BX5" s="179">
        <v>44470</v>
      </c>
      <c r="BY5" s="180">
        <v>44501</v>
      </c>
      <c r="BZ5" s="180">
        <v>44531</v>
      </c>
      <c r="CA5" s="180">
        <v>44562</v>
      </c>
    </row>
    <row r="6" spans="2:79" s="167" customFormat="1" x14ac:dyDescent="0.25">
      <c r="B6" s="182"/>
      <c r="C6" s="182"/>
      <c r="D6" s="182"/>
      <c r="E6" s="182"/>
      <c r="F6" s="182"/>
      <c r="G6" s="182"/>
      <c r="H6" s="182"/>
      <c r="I6" s="182"/>
      <c r="J6" s="182"/>
      <c r="K6" s="182"/>
      <c r="L6" s="182"/>
      <c r="M6" s="182"/>
      <c r="N6" s="182"/>
      <c r="O6" s="182"/>
      <c r="P6" s="182"/>
      <c r="R6" s="183"/>
      <c r="S6" s="183"/>
      <c r="T6" s="183"/>
      <c r="U6" s="183"/>
      <c r="V6" s="183"/>
      <c r="W6" s="183"/>
      <c r="X6" s="183"/>
      <c r="Y6" s="183"/>
      <c r="Z6" s="183"/>
      <c r="AB6" s="183"/>
      <c r="AC6" s="183"/>
      <c r="AD6" s="183"/>
      <c r="AE6" s="183"/>
      <c r="AF6" s="183"/>
      <c r="AG6" s="183"/>
      <c r="AH6" s="183"/>
      <c r="AI6" s="183"/>
      <c r="AJ6" s="183"/>
      <c r="AL6" s="183"/>
      <c r="AM6" s="183"/>
      <c r="AN6" s="183"/>
      <c r="AO6" s="183"/>
      <c r="AP6" s="183"/>
      <c r="AQ6" s="183"/>
      <c r="AR6" s="183"/>
      <c r="AS6" s="183"/>
      <c r="AT6" s="183"/>
      <c r="AY6" s="180"/>
      <c r="AZ6" s="180"/>
      <c r="BA6" s="180"/>
      <c r="BB6" s="179"/>
      <c r="BC6" s="179"/>
      <c r="BD6" s="179"/>
      <c r="BE6" s="180"/>
      <c r="BF6" s="180"/>
      <c r="BG6" s="180"/>
      <c r="BI6" s="180"/>
      <c r="BJ6" s="180"/>
      <c r="BK6" s="180"/>
      <c r="BL6" s="179"/>
      <c r="BM6" s="179"/>
      <c r="BN6" s="179"/>
      <c r="BO6" s="180"/>
      <c r="BP6" s="180"/>
      <c r="BQ6" s="180"/>
      <c r="BS6" s="180"/>
      <c r="BT6" s="180"/>
      <c r="BU6" s="180"/>
      <c r="BV6" s="179"/>
      <c r="BW6" s="179"/>
      <c r="BX6" s="179"/>
      <c r="BY6" s="180"/>
      <c r="BZ6" s="180"/>
      <c r="CA6" s="180"/>
    </row>
    <row r="7" spans="2:79" s="167" customFormat="1" outlineLevel="1" x14ac:dyDescent="0.25">
      <c r="B7" s="167" t="s">
        <v>22</v>
      </c>
      <c r="C7" s="167">
        <v>1</v>
      </c>
      <c r="D7" s="167" t="str">
        <f>$B$3</f>
        <v>Enterprise</v>
      </c>
      <c r="E7" s="167" t="str">
        <f>IFERROR(INDEX('FY22 QoS'!$BB:$BB,MATCH($B7&amp;$C7&amp;$D7,'FY22 QoS'!BR:BR,0),1),"")</f>
        <v>Trevor Usken</v>
      </c>
      <c r="F7" s="167" t="str">
        <f>IFERROR(INDEX('FY22 QoS'!$BB:$BB,MATCH($B7&amp;$C7&amp;$D7,'FY22 QoS'!BS:BS,0),1),"")</f>
        <v>Trevor Usken</v>
      </c>
      <c r="G7" s="167" t="str">
        <f>IFERROR(INDEX('FY22 QoS'!$BB:$BB,MATCH($B7&amp;$C7&amp;$D7,'FY22 QoS'!BT:BT,0),1),"")</f>
        <v>Trevor Usken</v>
      </c>
      <c r="H7" s="167" t="str">
        <f>IFERROR(INDEX('FY22 QoS'!$BB:$BB,MATCH($B7&amp;$C7&amp;$D7,'FY22 QoS'!BU:BU,0),1),"")</f>
        <v/>
      </c>
      <c r="I7" s="167" t="str">
        <f>IFERROR(INDEX('FY22 QoS'!$BB:$BB,MATCH($B7&amp;$C7&amp;$D7,'FY22 QoS'!BV:BV,0),1),"")</f>
        <v/>
      </c>
      <c r="J7" s="167" t="str">
        <f>IFERROR(INDEX('FY22 QoS'!$BB:$BB,MATCH($B7&amp;$C7&amp;$D7,'FY22 QoS'!BW:BW,0),1),"")</f>
        <v/>
      </c>
      <c r="K7" s="167" t="str">
        <f>IFERROR(INDEX('FY22 QoS'!$BB:$BB,MATCH($B7&amp;$C7&amp;$D7,'FY22 QoS'!BX:BX,0),1),"")</f>
        <v/>
      </c>
      <c r="L7" s="167" t="str">
        <f>IFERROR(INDEX('FY22 QoS'!$BB:$BB,MATCH($B7&amp;$C7&amp;$D7,'FY22 QoS'!BY:BY,0),1),"")</f>
        <v/>
      </c>
      <c r="M7" s="167" t="str">
        <f>IFERROR(INDEX('FY22 QoS'!$BB:$BB,MATCH($B7&amp;$C7&amp;$D7,'FY22 QoS'!BZ:BZ,0),1),"")</f>
        <v/>
      </c>
      <c r="N7" s="167" t="str">
        <f>IFERROR(INDEX('FY22 QoS'!$BB:$BB,MATCH($B7&amp;$C7&amp;$D7,'FY22 QoS'!CA:CA,0),1),"")</f>
        <v/>
      </c>
      <c r="O7" s="167" t="str">
        <f>IFERROR(INDEX('FY22 QoS'!$BB:$BB,MATCH($B7&amp;$C7&amp;$D7,'FY22 QoS'!CB:CB,0),1),"")</f>
        <v/>
      </c>
      <c r="P7" s="167" t="str">
        <f>IFERROR(INDEX('FY22 QoS'!$BB:$BB,MATCH($B7&amp;$C7&amp;$D7,'FY22 QoS'!CC:CC,0),1),"")</f>
        <v/>
      </c>
      <c r="R7" s="178" t="str">
        <f ca="1">IFERROR(INDEX(INDIRECT("'FY22 QoS'!"&amp;R$1&amp;":"&amp;R$1),MATCH($B7&amp;$C7&amp;$D7,'FY22 QoS'!BU:BU,0),1),"")</f>
        <v/>
      </c>
      <c r="S7" s="178" t="str">
        <f ca="1">IFERROR(INDEX(INDIRECT("'FY22 QoS'!"&amp;S$1&amp;":"&amp;S$1),MATCH($B7&amp;$C7&amp;$D7,'FY22 QoS'!BV:BV,0),1),"")</f>
        <v/>
      </c>
      <c r="T7" s="178" t="str">
        <f ca="1">IFERROR(INDEX(INDIRECT("'FY22 QoS'!"&amp;T$1&amp;":"&amp;T$1),MATCH($B7&amp;$C7&amp;$D7,'FY22 QoS'!BW:BW,0),1),"")</f>
        <v/>
      </c>
      <c r="U7" s="178" t="str">
        <f ca="1">IFERROR(INDEX(INDIRECT("'FY22 QoS'!"&amp;U$1&amp;":"&amp;U$1),MATCH($B7&amp;$C7&amp;$D7,'FY22 QoS'!BX:BX,0),1),"")</f>
        <v/>
      </c>
      <c r="V7" s="178" t="str">
        <f ca="1">IFERROR(INDEX(INDIRECT("'FY22 QoS'!"&amp;V$1&amp;":"&amp;V$1),MATCH($B7&amp;$C7&amp;$D7,'FY22 QoS'!BY:BY,0),1),"")</f>
        <v/>
      </c>
      <c r="W7" s="178" t="str">
        <f ca="1">IFERROR(INDEX(INDIRECT("'FY22 QoS'!"&amp;W$1&amp;":"&amp;W$1),MATCH($B7&amp;$C7&amp;$D7,'FY22 QoS'!BZ:BZ,0),1),"")</f>
        <v/>
      </c>
      <c r="X7" s="178" t="str">
        <f ca="1">IFERROR(INDEX(INDIRECT("'FY22 QoS'!"&amp;X$1&amp;":"&amp;X$1),MATCH($B7&amp;$C7&amp;$D7,'FY22 QoS'!CA:CA,0),1),"")</f>
        <v/>
      </c>
      <c r="Y7" s="178" t="str">
        <f ca="1">IFERROR(INDEX(INDIRECT("'FY22 QoS'!"&amp;Y$1&amp;":"&amp;Y$1),MATCH($B7&amp;$C7&amp;$D7,'FY22 QoS'!CB:CB,0),1),"")</f>
        <v/>
      </c>
      <c r="Z7" s="178" t="str">
        <f ca="1">IFERROR(INDEX(INDIRECT("'FY22 QoS'!"&amp;Z$1&amp;":"&amp;Z$1),MATCH($B7&amp;$C7&amp;$D7,'FY22 QoS'!CC:CC,0),1),"")</f>
        <v/>
      </c>
      <c r="AB7" s="178" t="str">
        <f ca="1">IFERROR(INDEX(INDIRECT("'FY22 QoS'!"&amp;AB$1&amp;":"&amp;AB$1),MATCH($B7&amp;$C7&amp;$D7,'FY22 QoS'!BU:BU,0),1),"")</f>
        <v/>
      </c>
      <c r="AC7" s="178" t="str">
        <f ca="1">IFERROR(INDEX(INDIRECT("'FY22 QoS'!"&amp;AC$1&amp;":"&amp;AC$1),MATCH($B7&amp;$C7&amp;$D7,'FY22 QoS'!BV:BV,0),1),"")</f>
        <v/>
      </c>
      <c r="AD7" s="178" t="str">
        <f ca="1">IFERROR(INDEX(INDIRECT("'FY22 QoS'!"&amp;AD$1&amp;":"&amp;AD$1),MATCH($B7&amp;$C7&amp;$D7,'FY22 QoS'!BW:BW,0),1),"")</f>
        <v/>
      </c>
      <c r="AE7" s="178" t="str">
        <f ca="1">IFERROR(INDEX(INDIRECT("'FY22 QoS'!"&amp;AE$1&amp;":"&amp;AE$1),MATCH($B7&amp;$C7&amp;$D7,'FY22 QoS'!BX:BX,0),1),"")</f>
        <v/>
      </c>
      <c r="AF7" s="178" t="str">
        <f ca="1">IFERROR(INDEX(INDIRECT("'FY22 QoS'!"&amp;AF$1&amp;":"&amp;AF$1),MATCH($B7&amp;$C7&amp;$D7,'FY22 QoS'!BY:BY,0),1),"")</f>
        <v/>
      </c>
      <c r="AG7" s="178" t="str">
        <f ca="1">IFERROR(INDEX(INDIRECT("'FY22 QoS'!"&amp;AG$1&amp;":"&amp;AG$1),MATCH($B7&amp;$C7&amp;$D7,'FY22 QoS'!BZ:BZ,0),1),"")</f>
        <v/>
      </c>
      <c r="AH7" s="178" t="str">
        <f ca="1">IFERROR(INDEX(INDIRECT("'FY22 QoS'!"&amp;AH$1&amp;":"&amp;AH$1),MATCH($B7&amp;$C7&amp;$D7,'FY22 QoS'!CA:CA,0),1),"")</f>
        <v/>
      </c>
      <c r="AI7" s="178" t="str">
        <f ca="1">IFERROR(INDEX(INDIRECT("'FY22 QoS'!"&amp;AI$1&amp;":"&amp;AI$1),MATCH($B7&amp;$C7&amp;$D7,'FY22 QoS'!CB:CB,0),1),"")</f>
        <v/>
      </c>
      <c r="AJ7" s="178" t="str">
        <f ca="1">IFERROR(INDEX(INDIRECT("'FY22 QoS'!"&amp;AJ$1&amp;":"&amp;AJ$1),MATCH($B7&amp;$C7&amp;$D7,'FY22 QoS'!CC:CC,0),1),"")</f>
        <v/>
      </c>
      <c r="AL7" s="186" t="str">
        <f ca="1">IFERROR(INDEX(INDIRECT("'FY22 QoS'!"&amp;AL$1&amp;":"&amp;AL$1),MATCH($B7&amp;$C7&amp;$D7,'FY22 QoS'!BU:BU,0),1),"")</f>
        <v/>
      </c>
      <c r="AM7" s="186" t="str">
        <f ca="1">IFERROR(INDEX(INDIRECT("'FY22 QoS'!"&amp;AM$1&amp;":"&amp;AM$1),MATCH($B7&amp;$C7&amp;$D7,'FY22 QoS'!BV:BV,0),1),"")</f>
        <v/>
      </c>
      <c r="AN7" s="186" t="str">
        <f ca="1">IFERROR(INDEX(INDIRECT("'FY22 QoS'!"&amp;AN$1&amp;":"&amp;AN$1),MATCH($B7&amp;$C7&amp;$D7,'FY22 QoS'!BW:BW,0),1),"")</f>
        <v/>
      </c>
      <c r="AO7" s="186" t="str">
        <f ca="1">IFERROR(INDEX(INDIRECT("'FY22 QoS'!"&amp;AO$1&amp;":"&amp;AO$1),MATCH($B7&amp;$C7&amp;$D7,'FY22 QoS'!BX:BX,0),1),"")</f>
        <v/>
      </c>
      <c r="AP7" s="186" t="str">
        <f ca="1">IFERROR(INDEX(INDIRECT("'FY22 QoS'!"&amp;AP$1&amp;":"&amp;AP$1),MATCH($B7&amp;$C7&amp;$D7,'FY22 QoS'!BY:BY,0),1),"")</f>
        <v/>
      </c>
      <c r="AQ7" s="186" t="str">
        <f ca="1">IFERROR(INDEX(INDIRECT("'FY22 QoS'!"&amp;AQ$1&amp;":"&amp;AQ$1),MATCH($B7&amp;$C7&amp;$D7,'FY22 QoS'!BZ:BZ,0),1),"")</f>
        <v/>
      </c>
      <c r="AR7" s="186" t="str">
        <f ca="1">IFERROR(INDEX(INDIRECT("'FY22 QoS'!"&amp;AR$1&amp;":"&amp;AR$1),MATCH($B7&amp;$C7&amp;$D7,'FY22 QoS'!CA:CA,0),1),"")</f>
        <v/>
      </c>
      <c r="AS7" s="186" t="str">
        <f ca="1">IFERROR(INDEX(INDIRECT("'FY22 QoS'!"&amp;AS$1&amp;":"&amp;AS$1),MATCH($B7&amp;$C7&amp;$D7,'FY22 QoS'!CB:CB,0),1),"")</f>
        <v/>
      </c>
      <c r="AT7" s="186" t="str">
        <f ca="1">IFERROR(INDEX(INDIRECT("'FY22 QoS'!"&amp;AT$1&amp;":"&amp;AT$1),MATCH($B7&amp;$C7&amp;$D7,'FY22 QoS'!CC:CC,0),1),"")</f>
        <v/>
      </c>
      <c r="AV7" s="286"/>
      <c r="AX7" s="167" t="s">
        <v>262</v>
      </c>
      <c r="AY7" s="178">
        <f t="shared" ref="AY7:AY30" ca="1" si="0">SUMIF(H:H,$AX7,R:R)</f>
        <v>1</v>
      </c>
      <c r="AZ7" s="178">
        <f t="shared" ref="AZ7:AZ30" ca="1" si="1">SUMIF(I:I,$AX7,S:S)</f>
        <v>1</v>
      </c>
      <c r="BA7" s="178">
        <f t="shared" ref="BA7:BA30" ca="1" si="2">SUMIF(J:J,$AX7,T:T)</f>
        <v>1</v>
      </c>
      <c r="BB7" s="178">
        <f t="shared" ref="BB7:BB30" ca="1" si="3">SUMIF(K:K,$AX7,U:U)</f>
        <v>1</v>
      </c>
      <c r="BC7" s="178">
        <f t="shared" ref="BC7:BC30" ca="1" si="4">SUMIF(L:L,$AX7,V:V)</f>
        <v>1</v>
      </c>
      <c r="BD7" s="178">
        <f t="shared" ref="BD7:BD30" ca="1" si="5">SUMIF(M:M,$AX7,W:W)</f>
        <v>1</v>
      </c>
      <c r="BE7" s="178">
        <f t="shared" ref="BE7:BE30" ca="1" si="6">SUMIF(N:N,$AX7,X:X)</f>
        <v>1</v>
      </c>
      <c r="BF7" s="178">
        <f t="shared" ref="BF7:BF30" ca="1" si="7">SUMIF(O:O,$AX7,Y:Y)</f>
        <v>1</v>
      </c>
      <c r="BG7" s="178">
        <f t="shared" ref="BG7:BG30" ca="1" si="8">SUMIF(P:P,$AX7,Z:Z)</f>
        <v>1</v>
      </c>
      <c r="BI7" s="178">
        <f ca="1">SUMIF(H:H,$AX7,AB:AB)</f>
        <v>1</v>
      </c>
      <c r="BJ7" s="178">
        <f t="shared" ref="BJ7:BJ30" ca="1" si="9">SUMIF(I:I,$AX7,AC:AC)</f>
        <v>1</v>
      </c>
      <c r="BK7" s="178">
        <f t="shared" ref="BK7:BK30" ca="1" si="10">SUMIF(J:J,$AX7,AD:AD)</f>
        <v>1</v>
      </c>
      <c r="BL7" s="178">
        <f t="shared" ref="BL7:BL30" ca="1" si="11">SUMIF(K:K,$AX7,AE:AE)</f>
        <v>1</v>
      </c>
      <c r="BM7" s="178">
        <f t="shared" ref="BM7:BM30" ca="1" si="12">SUMIF(L:L,$AX7,AF:AF)</f>
        <v>1</v>
      </c>
      <c r="BN7" s="178">
        <f t="shared" ref="BN7:BN30" ca="1" si="13">SUMIF(M:M,$AX7,AG:AG)</f>
        <v>1</v>
      </c>
      <c r="BO7" s="178">
        <f t="shared" ref="BO7:BO30" ca="1" si="14">SUMIF(N:N,$AX7,AH:AH)</f>
        <v>1</v>
      </c>
      <c r="BP7" s="178">
        <f t="shared" ref="BP7:BP30" ca="1" si="15">SUMIF(O:O,$AX7,AI:AI)</f>
        <v>1</v>
      </c>
      <c r="BQ7" s="178">
        <f t="shared" ref="BQ7:BQ30" ca="1" si="16">SUMIF(P:P,$AX7,AJ:AJ)</f>
        <v>1</v>
      </c>
      <c r="BS7" s="178">
        <f ca="1">SUMIF(H:H,$AX7,AL:AL)/1000</f>
        <v>104.16666666666667</v>
      </c>
      <c r="BT7" s="178">
        <f t="shared" ref="BT7:BT30" ca="1" si="17">SUMIF(I:I,$AX7,AM:AM)/1000</f>
        <v>104.16666666666667</v>
      </c>
      <c r="BU7" s="178">
        <f t="shared" ref="BU7:BU30" ca="1" si="18">SUMIF(J:J,$AX7,AN:AN)/1000</f>
        <v>104.16666666666667</v>
      </c>
      <c r="BV7" s="178">
        <f t="shared" ref="BV7:BV30" ca="1" si="19">SUMIF(K:K,$AX7,AO:AO)/1000</f>
        <v>104.16666666666667</v>
      </c>
      <c r="BW7" s="178">
        <f t="shared" ref="BW7:BW30" ca="1" si="20">SUMIF(L:L,$AX7,AP:AP)/1000</f>
        <v>104.16666666666667</v>
      </c>
      <c r="BX7" s="178">
        <f t="shared" ref="BX7:BX30" ca="1" si="21">SUMIF(M:M,$AX7,AQ:AQ)/1000</f>
        <v>104.16666666666667</v>
      </c>
      <c r="BY7" s="178">
        <f t="shared" ref="BY7:BY30" ca="1" si="22">SUMIF(N:N,$AX7,AR:AR)/1000</f>
        <v>104.16666666666667</v>
      </c>
      <c r="BZ7" s="178">
        <f t="shared" ref="BZ7:BZ30" ca="1" si="23">SUMIF(O:O,$AX7,AS:AS)/1000</f>
        <v>104.16666666666667</v>
      </c>
      <c r="CA7" s="178">
        <f t="shared" ref="CA7:CA30" ca="1" si="24">SUMIF(P:P,$AX7,AT:AT)/1000</f>
        <v>104.16666666666667</v>
      </c>
    </row>
    <row r="8" spans="2:79" s="167" customFormat="1" outlineLevel="1" x14ac:dyDescent="0.25">
      <c r="B8" s="167" t="s">
        <v>22</v>
      </c>
      <c r="C8" s="167">
        <v>2</v>
      </c>
      <c r="D8" s="167" t="str">
        <f t="shared" ref="D8:D20" si="25">$B$3</f>
        <v>Enterprise</v>
      </c>
      <c r="E8" s="167" t="str">
        <f>IFERROR(INDEX('FY22 QoS'!$BB:$BB,MATCH($B8&amp;$C8&amp;$D8,'FY22 QoS'!BR:BR,0),1),"")</f>
        <v>Pleasant Rich</v>
      </c>
      <c r="F8" s="167" t="str">
        <f>IFERROR(INDEX('FY22 QoS'!$BB:$BB,MATCH($B8&amp;$C8&amp;$D8,'FY22 QoS'!BS:BS,0),1),"")</f>
        <v>Charlie Holliday</v>
      </c>
      <c r="G8" s="167" t="str">
        <f>IFERROR(INDEX('FY22 QoS'!$BB:$BB,MATCH($B8&amp;$C8&amp;$D8,'FY22 QoS'!BT:BT,0),1),"")</f>
        <v>Charlie Holliday</v>
      </c>
      <c r="H8" s="167" t="str">
        <f>IFERROR(INDEX('FY22 QoS'!$BB:$BB,MATCH($B8&amp;$C8&amp;$D8,'FY22 QoS'!BU:BU,0),1),"")</f>
        <v/>
      </c>
      <c r="I8" s="167" t="str">
        <f>IFERROR(INDEX('FY22 QoS'!$BB:$BB,MATCH($B8&amp;$C8&amp;$D8,'FY22 QoS'!BV:BV,0),1),"")</f>
        <v/>
      </c>
      <c r="J8" s="167" t="str">
        <f>IFERROR(INDEX('FY22 QoS'!$BB:$BB,MATCH($B8&amp;$C8&amp;$D8,'FY22 QoS'!BW:BW,0),1),"")</f>
        <v/>
      </c>
      <c r="K8" s="167" t="str">
        <f>IFERROR(INDEX('FY22 QoS'!$BB:$BB,MATCH($B8&amp;$C8&amp;$D8,'FY22 QoS'!BX:BX,0),1),"")</f>
        <v/>
      </c>
      <c r="L8" s="167" t="str">
        <f>IFERROR(INDEX('FY22 QoS'!$BB:$BB,MATCH($B8&amp;$C8&amp;$D8,'FY22 QoS'!BY:BY,0),1),"")</f>
        <v/>
      </c>
      <c r="M8" s="167" t="str">
        <f>IFERROR(INDEX('FY22 QoS'!$BB:$BB,MATCH($B8&amp;$C8&amp;$D8,'FY22 QoS'!BZ:BZ,0),1),"")</f>
        <v/>
      </c>
      <c r="N8" s="167" t="str">
        <f>IFERROR(INDEX('FY22 QoS'!$BB:$BB,MATCH($B8&amp;$C8&amp;$D8,'FY22 QoS'!CA:CA,0),1),"")</f>
        <v/>
      </c>
      <c r="O8" s="167" t="str">
        <f>IFERROR(INDEX('FY22 QoS'!$BB:$BB,MATCH($B8&amp;$C8&amp;$D8,'FY22 QoS'!CB:CB,0),1),"")</f>
        <v/>
      </c>
      <c r="P8" s="167" t="str">
        <f>IFERROR(INDEX('FY22 QoS'!$BB:$BB,MATCH($B8&amp;$C8&amp;$D8,'FY22 QoS'!CC:CC,0),1),"")</f>
        <v/>
      </c>
      <c r="R8" s="178" t="str">
        <f ca="1">IFERROR(INDEX(INDIRECT("'FY22 QoS'!"&amp;R$1&amp;":"&amp;R$1),MATCH($B8&amp;$C8&amp;$D8,'FY22 QoS'!BU:BU,0),1),"")</f>
        <v/>
      </c>
      <c r="S8" s="178" t="str">
        <f ca="1">IFERROR(INDEX(INDIRECT("'FY22 QoS'!"&amp;S$1&amp;":"&amp;S$1),MATCH($B8&amp;$C8&amp;$D8,'FY22 QoS'!BV:BV,0),1),"")</f>
        <v/>
      </c>
      <c r="T8" s="178" t="str">
        <f ca="1">IFERROR(INDEX(INDIRECT("'FY22 QoS'!"&amp;T$1&amp;":"&amp;T$1),MATCH($B8&amp;$C8&amp;$D8,'FY22 QoS'!BW:BW,0),1),"")</f>
        <v/>
      </c>
      <c r="U8" s="178" t="str">
        <f ca="1">IFERROR(INDEX(INDIRECT("'FY22 QoS'!"&amp;U$1&amp;":"&amp;U$1),MATCH($B8&amp;$C8&amp;$D8,'FY22 QoS'!BX:BX,0),1),"")</f>
        <v/>
      </c>
      <c r="V8" s="178" t="str">
        <f ca="1">IFERROR(INDEX(INDIRECT("'FY22 QoS'!"&amp;V$1&amp;":"&amp;V$1),MATCH($B8&amp;$C8&amp;$D8,'FY22 QoS'!BY:BY,0),1),"")</f>
        <v/>
      </c>
      <c r="W8" s="178" t="str">
        <f ca="1">IFERROR(INDEX(INDIRECT("'FY22 QoS'!"&amp;W$1&amp;":"&amp;W$1),MATCH($B8&amp;$C8&amp;$D8,'FY22 QoS'!BZ:BZ,0),1),"")</f>
        <v/>
      </c>
      <c r="X8" s="178" t="str">
        <f ca="1">IFERROR(INDEX(INDIRECT("'FY22 QoS'!"&amp;X$1&amp;":"&amp;X$1),MATCH($B8&amp;$C8&amp;$D8,'FY22 QoS'!CA:CA,0),1),"")</f>
        <v/>
      </c>
      <c r="Y8" s="178" t="str">
        <f ca="1">IFERROR(INDEX(INDIRECT("'FY22 QoS'!"&amp;Y$1&amp;":"&amp;Y$1),MATCH($B8&amp;$C8&amp;$D8,'FY22 QoS'!CB:CB,0),1),"")</f>
        <v/>
      </c>
      <c r="Z8" s="178" t="str">
        <f ca="1">IFERROR(INDEX(INDIRECT("'FY22 QoS'!"&amp;Z$1&amp;":"&amp;Z$1),MATCH($B8&amp;$C8&amp;$D8,'FY22 QoS'!CC:CC,0),1),"")</f>
        <v/>
      </c>
      <c r="AB8" s="178" t="str">
        <f ca="1">IFERROR(INDEX(INDIRECT("'FY22 QoS'!"&amp;AB$1&amp;":"&amp;AB$1),MATCH($B8&amp;$C8&amp;$D8,'FY22 QoS'!BU:BU,0),1),"")</f>
        <v/>
      </c>
      <c r="AC8" s="178" t="str">
        <f ca="1">IFERROR(INDEX(INDIRECT("'FY22 QoS'!"&amp;AC$1&amp;":"&amp;AC$1),MATCH($B8&amp;$C8&amp;$D8,'FY22 QoS'!BV:BV,0),1),"")</f>
        <v/>
      </c>
      <c r="AD8" s="178" t="str">
        <f ca="1">IFERROR(INDEX(INDIRECT("'FY22 QoS'!"&amp;AD$1&amp;":"&amp;AD$1),MATCH($B8&amp;$C8&amp;$D8,'FY22 QoS'!BW:BW,0),1),"")</f>
        <v/>
      </c>
      <c r="AE8" s="178" t="str">
        <f ca="1">IFERROR(INDEX(INDIRECT("'FY22 QoS'!"&amp;AE$1&amp;":"&amp;AE$1),MATCH($B8&amp;$C8&amp;$D8,'FY22 QoS'!BX:BX,0),1),"")</f>
        <v/>
      </c>
      <c r="AF8" s="178" t="str">
        <f ca="1">IFERROR(INDEX(INDIRECT("'FY22 QoS'!"&amp;AF$1&amp;":"&amp;AF$1),MATCH($B8&amp;$C8&amp;$D8,'FY22 QoS'!BY:BY,0),1),"")</f>
        <v/>
      </c>
      <c r="AG8" s="178" t="str">
        <f ca="1">IFERROR(INDEX(INDIRECT("'FY22 QoS'!"&amp;AG$1&amp;":"&amp;AG$1),MATCH($B8&amp;$C8&amp;$D8,'FY22 QoS'!BZ:BZ,0),1),"")</f>
        <v/>
      </c>
      <c r="AH8" s="178" t="str">
        <f ca="1">IFERROR(INDEX(INDIRECT("'FY22 QoS'!"&amp;AH$1&amp;":"&amp;AH$1),MATCH($B8&amp;$C8&amp;$D8,'FY22 QoS'!CA:CA,0),1),"")</f>
        <v/>
      </c>
      <c r="AI8" s="178" t="str">
        <f ca="1">IFERROR(INDEX(INDIRECT("'FY22 QoS'!"&amp;AI$1&amp;":"&amp;AI$1),MATCH($B8&amp;$C8&amp;$D8,'FY22 QoS'!CB:CB,0),1),"")</f>
        <v/>
      </c>
      <c r="AJ8" s="178" t="str">
        <f ca="1">IFERROR(INDEX(INDIRECT("'FY22 QoS'!"&amp;AJ$1&amp;":"&amp;AJ$1),MATCH($B8&amp;$C8&amp;$D8,'FY22 QoS'!CC:CC,0),1),"")</f>
        <v/>
      </c>
      <c r="AL8" s="186" t="str">
        <f ca="1">IFERROR(INDEX(INDIRECT("'FY22 QoS'!"&amp;AL$1&amp;":"&amp;AL$1),MATCH($B8&amp;$C8&amp;$D8,'FY22 QoS'!BU:BU,0),1),"")</f>
        <v/>
      </c>
      <c r="AM8" s="186" t="str">
        <f ca="1">IFERROR(INDEX(INDIRECT("'FY22 QoS'!"&amp;AM$1&amp;":"&amp;AM$1),MATCH($B8&amp;$C8&amp;$D8,'FY22 QoS'!BV:BV,0),1),"")</f>
        <v/>
      </c>
      <c r="AN8" s="186" t="str">
        <f ca="1">IFERROR(INDEX(INDIRECT("'FY22 QoS'!"&amp;AN$1&amp;":"&amp;AN$1),MATCH($B8&amp;$C8&amp;$D8,'FY22 QoS'!BW:BW,0),1),"")</f>
        <v/>
      </c>
      <c r="AO8" s="186" t="str">
        <f ca="1">IFERROR(INDEX(INDIRECT("'FY22 QoS'!"&amp;AO$1&amp;":"&amp;AO$1),MATCH($B8&amp;$C8&amp;$D8,'FY22 QoS'!BX:BX,0),1),"")</f>
        <v/>
      </c>
      <c r="AP8" s="186" t="str">
        <f ca="1">IFERROR(INDEX(INDIRECT("'FY22 QoS'!"&amp;AP$1&amp;":"&amp;AP$1),MATCH($B8&amp;$C8&amp;$D8,'FY22 QoS'!BY:BY,0),1),"")</f>
        <v/>
      </c>
      <c r="AQ8" s="186" t="str">
        <f ca="1">IFERROR(INDEX(INDIRECT("'FY22 QoS'!"&amp;AQ$1&amp;":"&amp;AQ$1),MATCH($B8&amp;$C8&amp;$D8,'FY22 QoS'!BZ:BZ,0),1),"")</f>
        <v/>
      </c>
      <c r="AR8" s="186" t="str">
        <f ca="1">IFERROR(INDEX(INDIRECT("'FY22 QoS'!"&amp;AR$1&amp;":"&amp;AR$1),MATCH($B8&amp;$C8&amp;$D8,'FY22 QoS'!CA:CA,0),1),"")</f>
        <v/>
      </c>
      <c r="AS8" s="186" t="str">
        <f ca="1">IFERROR(INDEX(INDIRECT("'FY22 QoS'!"&amp;AS$1&amp;":"&amp;AS$1),MATCH($B8&amp;$C8&amp;$D8,'FY22 QoS'!CB:CB,0),1),"")</f>
        <v/>
      </c>
      <c r="AT8" s="186" t="str">
        <f ca="1">IFERROR(INDEX(INDIRECT("'FY22 QoS'!"&amp;AT$1&amp;":"&amp;AT$1),MATCH($B8&amp;$C8&amp;$D8,'FY22 QoS'!CC:CC,0),1),"")</f>
        <v/>
      </c>
      <c r="AX8" s="167" t="s">
        <v>106</v>
      </c>
      <c r="AY8" s="178">
        <f t="shared" ca="1" si="0"/>
        <v>1</v>
      </c>
      <c r="AZ8" s="178">
        <f t="shared" ca="1" si="1"/>
        <v>1</v>
      </c>
      <c r="BA8" s="178">
        <f t="shared" ca="1" si="2"/>
        <v>1</v>
      </c>
      <c r="BB8" s="178">
        <f t="shared" ca="1" si="3"/>
        <v>1</v>
      </c>
      <c r="BC8" s="178">
        <f t="shared" ca="1" si="4"/>
        <v>1</v>
      </c>
      <c r="BD8" s="178">
        <f t="shared" ca="1" si="5"/>
        <v>1</v>
      </c>
      <c r="BE8" s="178">
        <f t="shared" ca="1" si="6"/>
        <v>1</v>
      </c>
      <c r="BF8" s="178">
        <f t="shared" ca="1" si="7"/>
        <v>1</v>
      </c>
      <c r="BG8" s="178">
        <f t="shared" ca="1" si="8"/>
        <v>1</v>
      </c>
      <c r="BI8" s="178">
        <f t="shared" ref="BI8:BI30" ca="1" si="26">SUMIF(H:H,$AX8,AB:AB)</f>
        <v>0</v>
      </c>
      <c r="BJ8" s="178">
        <f t="shared" ca="1" si="9"/>
        <v>0.25</v>
      </c>
      <c r="BK8" s="178">
        <f t="shared" ca="1" si="10"/>
        <v>0.35</v>
      </c>
      <c r="BL8" s="178">
        <f t="shared" ca="1" si="11"/>
        <v>0.5</v>
      </c>
      <c r="BM8" s="178">
        <f t="shared" ca="1" si="12"/>
        <v>0.65</v>
      </c>
      <c r="BN8" s="178">
        <f t="shared" ca="1" si="13"/>
        <v>0.85</v>
      </c>
      <c r="BO8" s="178">
        <f t="shared" ca="1" si="14"/>
        <v>1</v>
      </c>
      <c r="BP8" s="178">
        <f t="shared" ca="1" si="15"/>
        <v>1</v>
      </c>
      <c r="BQ8" s="178">
        <f t="shared" ca="1" si="16"/>
        <v>1</v>
      </c>
      <c r="BS8" s="178">
        <f t="shared" ref="BS8:BS30" ca="1" si="27">SUMIF(H:H,$AX8,AL:AL)/1000</f>
        <v>0</v>
      </c>
      <c r="BT8" s="178">
        <f t="shared" ca="1" si="17"/>
        <v>26.041666666666668</v>
      </c>
      <c r="BU8" s="178">
        <f t="shared" ca="1" si="18"/>
        <v>36.458333333333336</v>
      </c>
      <c r="BV8" s="178">
        <f t="shared" ca="1" si="19"/>
        <v>52.083333333333336</v>
      </c>
      <c r="BW8" s="178">
        <f t="shared" ca="1" si="20"/>
        <v>67.708333333333343</v>
      </c>
      <c r="BX8" s="178">
        <f t="shared" ca="1" si="21"/>
        <v>88.541666666666671</v>
      </c>
      <c r="BY8" s="178">
        <f t="shared" ca="1" si="22"/>
        <v>104.16666666666667</v>
      </c>
      <c r="BZ8" s="178">
        <f t="shared" ca="1" si="23"/>
        <v>104.16666666666667</v>
      </c>
      <c r="CA8" s="178">
        <f t="shared" ca="1" si="24"/>
        <v>104.16666666666667</v>
      </c>
    </row>
    <row r="9" spans="2:79" s="167" customFormat="1" outlineLevel="1" x14ac:dyDescent="0.25">
      <c r="B9" s="167" t="s">
        <v>22</v>
      </c>
      <c r="C9" s="167">
        <v>3</v>
      </c>
      <c r="D9" s="167" t="str">
        <f t="shared" si="25"/>
        <v>Enterprise</v>
      </c>
      <c r="E9" s="167" t="str">
        <f>IFERROR(INDEX('FY22 QoS'!$BB:$BB,MATCH($B9&amp;$C9&amp;$D9,'FY22 QoS'!BR:BR,0),1),"")</f>
        <v>Charlie Holliday</v>
      </c>
      <c r="F9" s="167" t="str">
        <f>IFERROR(INDEX('FY22 QoS'!$BB:$BB,MATCH($B9&amp;$C9&amp;$D9,'FY22 QoS'!BS:BS,0),1),"")</f>
        <v/>
      </c>
      <c r="G9" s="167" t="str">
        <f>IFERROR(INDEX('FY22 QoS'!$BB:$BB,MATCH($B9&amp;$C9&amp;$D9,'FY22 QoS'!BT:BT,0),1),"")</f>
        <v>Courtney Montpas</v>
      </c>
      <c r="H9" s="167" t="str">
        <f>IFERROR(INDEX('FY22 QoS'!$BB:$BB,MATCH($B9&amp;$C9&amp;$D9,'FY22 QoS'!BU:BU,0),1),"")</f>
        <v/>
      </c>
      <c r="I9" s="167" t="str">
        <f>IFERROR(INDEX('FY22 QoS'!$BB:$BB,MATCH($B9&amp;$C9&amp;$D9,'FY22 QoS'!BV:BV,0),1),"")</f>
        <v/>
      </c>
      <c r="J9" s="167" t="str">
        <f>IFERROR(INDEX('FY22 QoS'!$BB:$BB,MATCH($B9&amp;$C9&amp;$D9,'FY22 QoS'!BW:BW,0),1),"")</f>
        <v/>
      </c>
      <c r="K9" s="167" t="str">
        <f>IFERROR(INDEX('FY22 QoS'!$BB:$BB,MATCH($B9&amp;$C9&amp;$D9,'FY22 QoS'!BX:BX,0),1),"")</f>
        <v/>
      </c>
      <c r="L9" s="167" t="str">
        <f>IFERROR(INDEX('FY22 QoS'!$BB:$BB,MATCH($B9&amp;$C9&amp;$D9,'FY22 QoS'!BY:BY,0),1),"")</f>
        <v/>
      </c>
      <c r="M9" s="167" t="str">
        <f>IFERROR(INDEX('FY22 QoS'!$BB:$BB,MATCH($B9&amp;$C9&amp;$D9,'FY22 QoS'!BZ:BZ,0),1),"")</f>
        <v/>
      </c>
      <c r="N9" s="167" t="str">
        <f>IFERROR(INDEX('FY22 QoS'!$BB:$BB,MATCH($B9&amp;$C9&amp;$D9,'FY22 QoS'!CA:CA,0),1),"")</f>
        <v/>
      </c>
      <c r="O9" s="167" t="str">
        <f>IFERROR(INDEX('FY22 QoS'!$BB:$BB,MATCH($B9&amp;$C9&amp;$D9,'FY22 QoS'!CB:CB,0),1),"")</f>
        <v/>
      </c>
      <c r="P9" s="167" t="str">
        <f>IFERROR(INDEX('FY22 QoS'!$BB:$BB,MATCH($B9&amp;$C9&amp;$D9,'FY22 QoS'!CC:CC,0),1),"")</f>
        <v/>
      </c>
      <c r="R9" s="178" t="str">
        <f ca="1">IFERROR(INDEX(INDIRECT("'FY22 QoS'!"&amp;R$1&amp;":"&amp;R$1),MATCH($B9&amp;$C9&amp;$D9,'FY22 QoS'!BU:BU,0),1),"")</f>
        <v/>
      </c>
      <c r="S9" s="178" t="str">
        <f ca="1">IFERROR(INDEX(INDIRECT("'FY22 QoS'!"&amp;S$1&amp;":"&amp;S$1),MATCH($B9&amp;$C9&amp;$D9,'FY22 QoS'!BV:BV,0),1),"")</f>
        <v/>
      </c>
      <c r="T9" s="178" t="str">
        <f ca="1">IFERROR(INDEX(INDIRECT("'FY22 QoS'!"&amp;T$1&amp;":"&amp;T$1),MATCH($B9&amp;$C9&amp;$D9,'FY22 QoS'!BW:BW,0),1),"")</f>
        <v/>
      </c>
      <c r="U9" s="178" t="str">
        <f ca="1">IFERROR(INDEX(INDIRECT("'FY22 QoS'!"&amp;U$1&amp;":"&amp;U$1),MATCH($B9&amp;$C9&amp;$D9,'FY22 QoS'!BX:BX,0),1),"")</f>
        <v/>
      </c>
      <c r="V9" s="178" t="str">
        <f ca="1">IFERROR(INDEX(INDIRECT("'FY22 QoS'!"&amp;V$1&amp;":"&amp;V$1),MATCH($B9&amp;$C9&amp;$D9,'FY22 QoS'!BY:BY,0),1),"")</f>
        <v/>
      </c>
      <c r="W9" s="178" t="str">
        <f ca="1">IFERROR(INDEX(INDIRECT("'FY22 QoS'!"&amp;W$1&amp;":"&amp;W$1),MATCH($B9&amp;$C9&amp;$D9,'FY22 QoS'!BZ:BZ,0),1),"")</f>
        <v/>
      </c>
      <c r="X9" s="178" t="str">
        <f ca="1">IFERROR(INDEX(INDIRECT("'FY22 QoS'!"&amp;X$1&amp;":"&amp;X$1),MATCH($B9&amp;$C9&amp;$D9,'FY22 QoS'!CA:CA,0),1),"")</f>
        <v/>
      </c>
      <c r="Y9" s="178" t="str">
        <f ca="1">IFERROR(INDEX(INDIRECT("'FY22 QoS'!"&amp;Y$1&amp;":"&amp;Y$1),MATCH($B9&amp;$C9&amp;$D9,'FY22 QoS'!CB:CB,0),1),"")</f>
        <v/>
      </c>
      <c r="Z9" s="178" t="str">
        <f ca="1">IFERROR(INDEX(INDIRECT("'FY22 QoS'!"&amp;Z$1&amp;":"&amp;Z$1),MATCH($B9&amp;$C9&amp;$D9,'FY22 QoS'!CC:CC,0),1),"")</f>
        <v/>
      </c>
      <c r="AB9" s="178" t="str">
        <f ca="1">IFERROR(INDEX(INDIRECT("'FY22 QoS'!"&amp;AB$1&amp;":"&amp;AB$1),MATCH($B9&amp;$C9&amp;$D9,'FY22 QoS'!BU:BU,0),1),"")</f>
        <v/>
      </c>
      <c r="AC9" s="178" t="str">
        <f ca="1">IFERROR(INDEX(INDIRECT("'FY22 QoS'!"&amp;AC$1&amp;":"&amp;AC$1),MATCH($B9&amp;$C9&amp;$D9,'FY22 QoS'!BV:BV,0),1),"")</f>
        <v/>
      </c>
      <c r="AD9" s="178" t="str">
        <f ca="1">IFERROR(INDEX(INDIRECT("'FY22 QoS'!"&amp;AD$1&amp;":"&amp;AD$1),MATCH($B9&amp;$C9&amp;$D9,'FY22 QoS'!BW:BW,0),1),"")</f>
        <v/>
      </c>
      <c r="AE9" s="178" t="str">
        <f ca="1">IFERROR(INDEX(INDIRECT("'FY22 QoS'!"&amp;AE$1&amp;":"&amp;AE$1),MATCH($B9&amp;$C9&amp;$D9,'FY22 QoS'!BX:BX,0),1),"")</f>
        <v/>
      </c>
      <c r="AF9" s="178" t="str">
        <f ca="1">IFERROR(INDEX(INDIRECT("'FY22 QoS'!"&amp;AF$1&amp;":"&amp;AF$1),MATCH($B9&amp;$C9&amp;$D9,'FY22 QoS'!BY:BY,0),1),"")</f>
        <v/>
      </c>
      <c r="AG9" s="178" t="str">
        <f ca="1">IFERROR(INDEX(INDIRECT("'FY22 QoS'!"&amp;AG$1&amp;":"&amp;AG$1),MATCH($B9&amp;$C9&amp;$D9,'FY22 QoS'!BZ:BZ,0),1),"")</f>
        <v/>
      </c>
      <c r="AH9" s="178" t="str">
        <f ca="1">IFERROR(INDEX(INDIRECT("'FY22 QoS'!"&amp;AH$1&amp;":"&amp;AH$1),MATCH($B9&amp;$C9&amp;$D9,'FY22 QoS'!CA:CA,0),1),"")</f>
        <v/>
      </c>
      <c r="AI9" s="178" t="str">
        <f ca="1">IFERROR(INDEX(INDIRECT("'FY22 QoS'!"&amp;AI$1&amp;":"&amp;AI$1),MATCH($B9&amp;$C9&amp;$D9,'FY22 QoS'!CB:CB,0),1),"")</f>
        <v/>
      </c>
      <c r="AJ9" s="178" t="str">
        <f ca="1">IFERROR(INDEX(INDIRECT("'FY22 QoS'!"&amp;AJ$1&amp;":"&amp;AJ$1),MATCH($B9&amp;$C9&amp;$D9,'FY22 QoS'!CC:CC,0),1),"")</f>
        <v/>
      </c>
      <c r="AL9" s="186" t="str">
        <f ca="1">IFERROR(INDEX(INDIRECT("'FY22 QoS'!"&amp;AL$1&amp;":"&amp;AL$1),MATCH($B9&amp;$C9&amp;$D9,'FY22 QoS'!BU:BU,0),1),"")</f>
        <v/>
      </c>
      <c r="AM9" s="186" t="str">
        <f ca="1">IFERROR(INDEX(INDIRECT("'FY22 QoS'!"&amp;AM$1&amp;":"&amp;AM$1),MATCH($B9&amp;$C9&amp;$D9,'FY22 QoS'!BV:BV,0),1),"")</f>
        <v/>
      </c>
      <c r="AN9" s="186" t="str">
        <f ca="1">IFERROR(INDEX(INDIRECT("'FY22 QoS'!"&amp;AN$1&amp;":"&amp;AN$1),MATCH($B9&amp;$C9&amp;$D9,'FY22 QoS'!BW:BW,0),1),"")</f>
        <v/>
      </c>
      <c r="AO9" s="186" t="str">
        <f ca="1">IFERROR(INDEX(INDIRECT("'FY22 QoS'!"&amp;AO$1&amp;":"&amp;AO$1),MATCH($B9&amp;$C9&amp;$D9,'FY22 QoS'!BX:BX,0),1),"")</f>
        <v/>
      </c>
      <c r="AP9" s="186" t="str">
        <f ca="1">IFERROR(INDEX(INDIRECT("'FY22 QoS'!"&amp;AP$1&amp;":"&amp;AP$1),MATCH($B9&amp;$C9&amp;$D9,'FY22 QoS'!BY:BY,0),1),"")</f>
        <v/>
      </c>
      <c r="AQ9" s="186" t="str">
        <f ca="1">IFERROR(INDEX(INDIRECT("'FY22 QoS'!"&amp;AQ$1&amp;":"&amp;AQ$1),MATCH($B9&amp;$C9&amp;$D9,'FY22 QoS'!BZ:BZ,0),1),"")</f>
        <v/>
      </c>
      <c r="AR9" s="186" t="str">
        <f ca="1">IFERROR(INDEX(INDIRECT("'FY22 QoS'!"&amp;AR$1&amp;":"&amp;AR$1),MATCH($B9&amp;$C9&amp;$D9,'FY22 QoS'!CA:CA,0),1),"")</f>
        <v/>
      </c>
      <c r="AS9" s="186" t="str">
        <f ca="1">IFERROR(INDEX(INDIRECT("'FY22 QoS'!"&amp;AS$1&amp;":"&amp;AS$1),MATCH($B9&amp;$C9&amp;$D9,'FY22 QoS'!CB:CB,0),1),"")</f>
        <v/>
      </c>
      <c r="AT9" s="186" t="str">
        <f ca="1">IFERROR(INDEX(INDIRECT("'FY22 QoS'!"&amp;AT$1&amp;":"&amp;AT$1),MATCH($B9&amp;$C9&amp;$D9,'FY22 QoS'!CC:CC,0),1),"")</f>
        <v/>
      </c>
      <c r="AX9" s="167" t="s">
        <v>265</v>
      </c>
      <c r="AY9" s="178">
        <f t="shared" ca="1" si="0"/>
        <v>1</v>
      </c>
      <c r="AZ9" s="178">
        <f t="shared" ca="1" si="1"/>
        <v>1</v>
      </c>
      <c r="BA9" s="178">
        <f t="shared" ca="1" si="2"/>
        <v>1</v>
      </c>
      <c r="BB9" s="178">
        <f t="shared" ca="1" si="3"/>
        <v>1</v>
      </c>
      <c r="BC9" s="178">
        <f t="shared" ca="1" si="4"/>
        <v>1</v>
      </c>
      <c r="BD9" s="178">
        <f t="shared" ca="1" si="5"/>
        <v>1</v>
      </c>
      <c r="BE9" s="178">
        <f t="shared" ca="1" si="6"/>
        <v>1</v>
      </c>
      <c r="BF9" s="178">
        <f t="shared" ca="1" si="7"/>
        <v>1</v>
      </c>
      <c r="BG9" s="178">
        <f t="shared" ca="1" si="8"/>
        <v>1</v>
      </c>
      <c r="BI9" s="178">
        <f t="shared" ca="1" si="26"/>
        <v>0.5</v>
      </c>
      <c r="BJ9" s="178">
        <f t="shared" ca="1" si="9"/>
        <v>0.85</v>
      </c>
      <c r="BK9" s="178">
        <f t="shared" ca="1" si="10"/>
        <v>1</v>
      </c>
      <c r="BL9" s="178">
        <f t="shared" ca="1" si="11"/>
        <v>1</v>
      </c>
      <c r="BM9" s="178">
        <f t="shared" ca="1" si="12"/>
        <v>1</v>
      </c>
      <c r="BN9" s="178">
        <f t="shared" ca="1" si="13"/>
        <v>1</v>
      </c>
      <c r="BO9" s="178">
        <f t="shared" ca="1" si="14"/>
        <v>1</v>
      </c>
      <c r="BP9" s="178">
        <f t="shared" ca="1" si="15"/>
        <v>1</v>
      </c>
      <c r="BQ9" s="178">
        <f t="shared" ca="1" si="16"/>
        <v>1</v>
      </c>
      <c r="BS9" s="178">
        <f t="shared" ca="1" si="27"/>
        <v>52.083333333333336</v>
      </c>
      <c r="BT9" s="178">
        <f t="shared" ca="1" si="17"/>
        <v>88.541666666666671</v>
      </c>
      <c r="BU9" s="178">
        <f t="shared" ca="1" si="18"/>
        <v>104.16666666666667</v>
      </c>
      <c r="BV9" s="178">
        <f t="shared" ca="1" si="19"/>
        <v>104.16666666666667</v>
      </c>
      <c r="BW9" s="178">
        <f t="shared" ca="1" si="20"/>
        <v>104.16666666666667</v>
      </c>
      <c r="BX9" s="178">
        <f t="shared" ca="1" si="21"/>
        <v>104.16666666666667</v>
      </c>
      <c r="BY9" s="178">
        <f t="shared" ca="1" si="22"/>
        <v>104.16666666666667</v>
      </c>
      <c r="BZ9" s="178">
        <f t="shared" ca="1" si="23"/>
        <v>104.16666666666667</v>
      </c>
      <c r="CA9" s="178">
        <f t="shared" ca="1" si="24"/>
        <v>104.16666666666667</v>
      </c>
    </row>
    <row r="10" spans="2:79" s="167" customFormat="1" outlineLevel="1" x14ac:dyDescent="0.25">
      <c r="B10" s="167" t="s">
        <v>22</v>
      </c>
      <c r="C10" s="167">
        <v>4</v>
      </c>
      <c r="D10" s="167" t="str">
        <f t="shared" si="25"/>
        <v>Enterprise</v>
      </c>
      <c r="E10" s="167" t="str">
        <f>IFERROR(INDEX('FY22 QoS'!$BB:$BB,MATCH($B10&amp;$C10&amp;$D10,'FY22 QoS'!BR:BR,0),1),"")</f>
        <v/>
      </c>
      <c r="F10" s="167" t="str">
        <f>IFERROR(INDEX('FY22 QoS'!$BB:$BB,MATCH($B10&amp;$C10&amp;$D10,'FY22 QoS'!BS:BS,0),1),"")</f>
        <v/>
      </c>
      <c r="G10" s="167" t="str">
        <f>IFERROR(INDEX('FY22 QoS'!$BB:$BB,MATCH($B10&amp;$C10&amp;$D10,'FY22 QoS'!BT:BT,0),1),"")</f>
        <v/>
      </c>
      <c r="H10" s="167" t="str">
        <f>IFERROR(INDEX('FY22 QoS'!$BB:$BB,MATCH($B10&amp;$C10&amp;$D10,'FY22 QoS'!BU:BU,0),1),"")</f>
        <v/>
      </c>
      <c r="I10" s="167" t="str">
        <f>IFERROR(INDEX('FY22 QoS'!$BB:$BB,MATCH($B10&amp;$C10&amp;$D10,'FY22 QoS'!BV:BV,0),1),"")</f>
        <v/>
      </c>
      <c r="J10" s="167" t="str">
        <f>IFERROR(INDEX('FY22 QoS'!$BB:$BB,MATCH($B10&amp;$C10&amp;$D10,'FY22 QoS'!BW:BW,0),1),"")</f>
        <v/>
      </c>
      <c r="K10" s="167" t="str">
        <f>IFERROR(INDEX('FY22 QoS'!$BB:$BB,MATCH($B10&amp;$C10&amp;$D10,'FY22 QoS'!BX:BX,0),1),"")</f>
        <v/>
      </c>
      <c r="L10" s="167" t="str">
        <f>IFERROR(INDEX('FY22 QoS'!$BB:$BB,MATCH($B10&amp;$C10&amp;$D10,'FY22 QoS'!BY:BY,0),1),"")</f>
        <v/>
      </c>
      <c r="M10" s="167" t="str">
        <f>IFERROR(INDEX('FY22 QoS'!$BB:$BB,MATCH($B10&amp;$C10&amp;$D10,'FY22 QoS'!BZ:BZ,0),1),"")</f>
        <v/>
      </c>
      <c r="N10" s="167" t="str">
        <f>IFERROR(INDEX('FY22 QoS'!$BB:$BB,MATCH($B10&amp;$C10&amp;$D10,'FY22 QoS'!CA:CA,0),1),"")</f>
        <v/>
      </c>
      <c r="O10" s="167" t="str">
        <f>IFERROR(INDEX('FY22 QoS'!$BB:$BB,MATCH($B10&amp;$C10&amp;$D10,'FY22 QoS'!CB:CB,0),1),"")</f>
        <v/>
      </c>
      <c r="P10" s="167" t="str">
        <f>IFERROR(INDEX('FY22 QoS'!$BB:$BB,MATCH($B10&amp;$C10&amp;$D10,'FY22 QoS'!CC:CC,0),1),"")</f>
        <v/>
      </c>
      <c r="R10" s="178" t="str">
        <f ca="1">IFERROR(INDEX(INDIRECT("'FY22 QoS'!"&amp;R$1&amp;":"&amp;R$1),MATCH($B10&amp;$C10&amp;$D10,'FY22 QoS'!BU:BU,0),1),"")</f>
        <v/>
      </c>
      <c r="S10" s="178" t="str">
        <f ca="1">IFERROR(INDEX(INDIRECT("'FY22 QoS'!"&amp;S$1&amp;":"&amp;S$1),MATCH($B10&amp;$C10&amp;$D10,'FY22 QoS'!BV:BV,0),1),"")</f>
        <v/>
      </c>
      <c r="T10" s="178" t="str">
        <f ca="1">IFERROR(INDEX(INDIRECT("'FY22 QoS'!"&amp;T$1&amp;":"&amp;T$1),MATCH($B10&amp;$C10&amp;$D10,'FY22 QoS'!BW:BW,0),1),"")</f>
        <v/>
      </c>
      <c r="U10" s="178" t="str">
        <f ca="1">IFERROR(INDEX(INDIRECT("'FY22 QoS'!"&amp;U$1&amp;":"&amp;U$1),MATCH($B10&amp;$C10&amp;$D10,'FY22 QoS'!BX:BX,0),1),"")</f>
        <v/>
      </c>
      <c r="V10" s="178" t="str">
        <f ca="1">IFERROR(INDEX(INDIRECT("'FY22 QoS'!"&amp;V$1&amp;":"&amp;V$1),MATCH($B10&amp;$C10&amp;$D10,'FY22 QoS'!BY:BY,0),1),"")</f>
        <v/>
      </c>
      <c r="W10" s="178" t="str">
        <f ca="1">IFERROR(INDEX(INDIRECT("'FY22 QoS'!"&amp;W$1&amp;":"&amp;W$1),MATCH($B10&amp;$C10&amp;$D10,'FY22 QoS'!BZ:BZ,0),1),"")</f>
        <v/>
      </c>
      <c r="X10" s="178" t="str">
        <f ca="1">IFERROR(INDEX(INDIRECT("'FY22 QoS'!"&amp;X$1&amp;":"&amp;X$1),MATCH($B10&amp;$C10&amp;$D10,'FY22 QoS'!CA:CA,0),1),"")</f>
        <v/>
      </c>
      <c r="Y10" s="178" t="str">
        <f ca="1">IFERROR(INDEX(INDIRECT("'FY22 QoS'!"&amp;Y$1&amp;":"&amp;Y$1),MATCH($B10&amp;$C10&amp;$D10,'FY22 QoS'!CB:CB,0),1),"")</f>
        <v/>
      </c>
      <c r="Z10" s="178" t="str">
        <f ca="1">IFERROR(INDEX(INDIRECT("'FY22 QoS'!"&amp;Z$1&amp;":"&amp;Z$1),MATCH($B10&amp;$C10&amp;$D10,'FY22 QoS'!CC:CC,0),1),"")</f>
        <v/>
      </c>
      <c r="AB10" s="178" t="str">
        <f ca="1">IFERROR(INDEX(INDIRECT("'FY22 QoS'!"&amp;AB$1&amp;":"&amp;AB$1),MATCH($B10&amp;$C10&amp;$D10,'FY22 QoS'!BU:BU,0),1),"")</f>
        <v/>
      </c>
      <c r="AC10" s="178" t="str">
        <f ca="1">IFERROR(INDEX(INDIRECT("'FY22 QoS'!"&amp;AC$1&amp;":"&amp;AC$1),MATCH($B10&amp;$C10&amp;$D10,'FY22 QoS'!BV:BV,0),1),"")</f>
        <v/>
      </c>
      <c r="AD10" s="178" t="str">
        <f ca="1">IFERROR(INDEX(INDIRECT("'FY22 QoS'!"&amp;AD$1&amp;":"&amp;AD$1),MATCH($B10&amp;$C10&amp;$D10,'FY22 QoS'!BW:BW,0),1),"")</f>
        <v/>
      </c>
      <c r="AE10" s="178" t="str">
        <f ca="1">IFERROR(INDEX(INDIRECT("'FY22 QoS'!"&amp;AE$1&amp;":"&amp;AE$1),MATCH($B10&amp;$C10&amp;$D10,'FY22 QoS'!BX:BX,0),1),"")</f>
        <v/>
      </c>
      <c r="AF10" s="178" t="str">
        <f ca="1">IFERROR(INDEX(INDIRECT("'FY22 QoS'!"&amp;AF$1&amp;":"&amp;AF$1),MATCH($B10&amp;$C10&amp;$D10,'FY22 QoS'!BY:BY,0),1),"")</f>
        <v/>
      </c>
      <c r="AG10" s="178" t="str">
        <f ca="1">IFERROR(INDEX(INDIRECT("'FY22 QoS'!"&amp;AG$1&amp;":"&amp;AG$1),MATCH($B10&amp;$C10&amp;$D10,'FY22 QoS'!BZ:BZ,0),1),"")</f>
        <v/>
      </c>
      <c r="AH10" s="178" t="str">
        <f ca="1">IFERROR(INDEX(INDIRECT("'FY22 QoS'!"&amp;AH$1&amp;":"&amp;AH$1),MATCH($B10&amp;$C10&amp;$D10,'FY22 QoS'!CA:CA,0),1),"")</f>
        <v/>
      </c>
      <c r="AI10" s="178" t="str">
        <f ca="1">IFERROR(INDEX(INDIRECT("'FY22 QoS'!"&amp;AI$1&amp;":"&amp;AI$1),MATCH($B10&amp;$C10&amp;$D10,'FY22 QoS'!CB:CB,0),1),"")</f>
        <v/>
      </c>
      <c r="AJ10" s="178" t="str">
        <f ca="1">IFERROR(INDEX(INDIRECT("'FY22 QoS'!"&amp;AJ$1&amp;":"&amp;AJ$1),MATCH($B10&amp;$C10&amp;$D10,'FY22 QoS'!CC:CC,0),1),"")</f>
        <v/>
      </c>
      <c r="AL10" s="186" t="str">
        <f ca="1">IFERROR(INDEX(INDIRECT("'FY22 QoS'!"&amp;AL$1&amp;":"&amp;AL$1),MATCH($B10&amp;$C10&amp;$D10,'FY22 QoS'!BU:BU,0),1),"")</f>
        <v/>
      </c>
      <c r="AM10" s="186" t="str">
        <f ca="1">IFERROR(INDEX(INDIRECT("'FY22 QoS'!"&amp;AM$1&amp;":"&amp;AM$1),MATCH($B10&amp;$C10&amp;$D10,'FY22 QoS'!BV:BV,0),1),"")</f>
        <v/>
      </c>
      <c r="AN10" s="186" t="str">
        <f ca="1">IFERROR(INDEX(INDIRECT("'FY22 QoS'!"&amp;AN$1&amp;":"&amp;AN$1),MATCH($B10&amp;$C10&amp;$D10,'FY22 QoS'!BW:BW,0),1),"")</f>
        <v/>
      </c>
      <c r="AO10" s="186" t="str">
        <f ca="1">IFERROR(INDEX(INDIRECT("'FY22 QoS'!"&amp;AO$1&amp;":"&amp;AO$1),MATCH($B10&amp;$C10&amp;$D10,'FY22 QoS'!BX:BX,0),1),"")</f>
        <v/>
      </c>
      <c r="AP10" s="186" t="str">
        <f ca="1">IFERROR(INDEX(INDIRECT("'FY22 QoS'!"&amp;AP$1&amp;":"&amp;AP$1),MATCH($B10&amp;$C10&amp;$D10,'FY22 QoS'!BY:BY,0),1),"")</f>
        <v/>
      </c>
      <c r="AQ10" s="186" t="str">
        <f ca="1">IFERROR(INDEX(INDIRECT("'FY22 QoS'!"&amp;AQ$1&amp;":"&amp;AQ$1),MATCH($B10&amp;$C10&amp;$D10,'FY22 QoS'!BZ:BZ,0),1),"")</f>
        <v/>
      </c>
      <c r="AR10" s="186" t="str">
        <f ca="1">IFERROR(INDEX(INDIRECT("'FY22 QoS'!"&amp;AR$1&amp;":"&amp;AR$1),MATCH($B10&amp;$C10&amp;$D10,'FY22 QoS'!CA:CA,0),1),"")</f>
        <v/>
      </c>
      <c r="AS10" s="186" t="str">
        <f ca="1">IFERROR(INDEX(INDIRECT("'FY22 QoS'!"&amp;AS$1&amp;":"&amp;AS$1),MATCH($B10&amp;$C10&amp;$D10,'FY22 QoS'!CB:CB,0),1),"")</f>
        <v/>
      </c>
      <c r="AT10" s="186" t="str">
        <f ca="1">IFERROR(INDEX(INDIRECT("'FY22 QoS'!"&amp;AT$1&amp;":"&amp;AT$1),MATCH($B10&amp;$C10&amp;$D10,'FY22 QoS'!CC:CC,0),1),"")</f>
        <v/>
      </c>
      <c r="AX10" s="167" t="s">
        <v>294</v>
      </c>
      <c r="AY10" s="178">
        <f t="shared" ca="1" si="0"/>
        <v>1</v>
      </c>
      <c r="AZ10" s="178">
        <f t="shared" ca="1" si="1"/>
        <v>1</v>
      </c>
      <c r="BA10" s="178">
        <f t="shared" ca="1" si="2"/>
        <v>1</v>
      </c>
      <c r="BB10" s="178">
        <f t="shared" ca="1" si="3"/>
        <v>1</v>
      </c>
      <c r="BC10" s="178">
        <f t="shared" ca="1" si="4"/>
        <v>1</v>
      </c>
      <c r="BD10" s="178">
        <f t="shared" ca="1" si="5"/>
        <v>1</v>
      </c>
      <c r="BE10" s="178">
        <f t="shared" ca="1" si="6"/>
        <v>1</v>
      </c>
      <c r="BF10" s="178">
        <f t="shared" ca="1" si="7"/>
        <v>1</v>
      </c>
      <c r="BG10" s="178">
        <f t="shared" ca="1" si="8"/>
        <v>1</v>
      </c>
      <c r="BI10" s="178">
        <f t="shared" ca="1" si="26"/>
        <v>0</v>
      </c>
      <c r="BJ10" s="178">
        <f t="shared" ca="1" si="9"/>
        <v>0</v>
      </c>
      <c r="BK10" s="178">
        <f t="shared" ca="1" si="10"/>
        <v>0</v>
      </c>
      <c r="BL10" s="178">
        <f t="shared" ca="1" si="11"/>
        <v>0.25</v>
      </c>
      <c r="BM10" s="178">
        <f t="shared" ca="1" si="12"/>
        <v>0.35</v>
      </c>
      <c r="BN10" s="178">
        <f t="shared" ca="1" si="13"/>
        <v>0.5</v>
      </c>
      <c r="BO10" s="178">
        <f t="shared" ca="1" si="14"/>
        <v>0.65</v>
      </c>
      <c r="BP10" s="178">
        <f t="shared" ca="1" si="15"/>
        <v>0.85</v>
      </c>
      <c r="BQ10" s="178">
        <f t="shared" ca="1" si="16"/>
        <v>1</v>
      </c>
      <c r="BS10" s="178">
        <f t="shared" ca="1" si="27"/>
        <v>0</v>
      </c>
      <c r="BT10" s="178">
        <f t="shared" ca="1" si="17"/>
        <v>0</v>
      </c>
      <c r="BU10" s="178">
        <f t="shared" ca="1" si="18"/>
        <v>0</v>
      </c>
      <c r="BV10" s="178">
        <f t="shared" ca="1" si="19"/>
        <v>21.875</v>
      </c>
      <c r="BW10" s="178">
        <f t="shared" ca="1" si="20"/>
        <v>30.624999999999996</v>
      </c>
      <c r="BX10" s="178">
        <f t="shared" ca="1" si="21"/>
        <v>43.75</v>
      </c>
      <c r="BY10" s="178">
        <f t="shared" ca="1" si="22"/>
        <v>56.875</v>
      </c>
      <c r="BZ10" s="178">
        <f t="shared" ca="1" si="23"/>
        <v>74.375</v>
      </c>
      <c r="CA10" s="178">
        <f t="shared" ca="1" si="24"/>
        <v>87.5</v>
      </c>
    </row>
    <row r="11" spans="2:79" s="167" customFormat="1" outlineLevel="1" x14ac:dyDescent="0.25">
      <c r="B11" s="167" t="s">
        <v>22</v>
      </c>
      <c r="C11" s="167">
        <v>5</v>
      </c>
      <c r="D11" s="167" t="str">
        <f t="shared" si="25"/>
        <v>Enterprise</v>
      </c>
      <c r="E11" s="167" t="str">
        <f>IFERROR(INDEX('FY22 QoS'!$BB:$BB,MATCH($B11&amp;$C11&amp;$D11,'FY22 QoS'!BR:BR,0),1),"")</f>
        <v/>
      </c>
      <c r="F11" s="167" t="str">
        <f>IFERROR(INDEX('FY22 QoS'!$BB:$BB,MATCH($B11&amp;$C11&amp;$D11,'FY22 QoS'!BS:BS,0),1),"")</f>
        <v/>
      </c>
      <c r="G11" s="167" t="str">
        <f>IFERROR(INDEX('FY22 QoS'!$BB:$BB,MATCH($B11&amp;$C11&amp;$D11,'FY22 QoS'!BT:BT,0),1),"")</f>
        <v/>
      </c>
      <c r="H11" s="167" t="str">
        <f>IFERROR(INDEX('FY22 QoS'!$BB:$BB,MATCH($B11&amp;$C11&amp;$D11,'FY22 QoS'!BU:BU,0),1),"")</f>
        <v/>
      </c>
      <c r="I11" s="167" t="str">
        <f>IFERROR(INDEX('FY22 QoS'!$BB:$BB,MATCH($B11&amp;$C11&amp;$D11,'FY22 QoS'!BV:BV,0),1),"")</f>
        <v/>
      </c>
      <c r="J11" s="167" t="str">
        <f>IFERROR(INDEX('FY22 QoS'!$BB:$BB,MATCH($B11&amp;$C11&amp;$D11,'FY22 QoS'!BW:BW,0),1),"")</f>
        <v/>
      </c>
      <c r="K11" s="167" t="str">
        <f>IFERROR(INDEX('FY22 QoS'!$BB:$BB,MATCH($B11&amp;$C11&amp;$D11,'FY22 QoS'!BX:BX,0),1),"")</f>
        <v/>
      </c>
      <c r="L11" s="167" t="str">
        <f>IFERROR(INDEX('FY22 QoS'!$BB:$BB,MATCH($B11&amp;$C11&amp;$D11,'FY22 QoS'!BY:BY,0),1),"")</f>
        <v/>
      </c>
      <c r="M11" s="167" t="str">
        <f>IFERROR(INDEX('FY22 QoS'!$BB:$BB,MATCH($B11&amp;$C11&amp;$D11,'FY22 QoS'!BZ:BZ,0),1),"")</f>
        <v/>
      </c>
      <c r="N11" s="167" t="str">
        <f>IFERROR(INDEX('FY22 QoS'!$BB:$BB,MATCH($B11&amp;$C11&amp;$D11,'FY22 QoS'!CA:CA,0),1),"")</f>
        <v/>
      </c>
      <c r="O11" s="167" t="str">
        <f>IFERROR(INDEX('FY22 QoS'!$BB:$BB,MATCH($B11&amp;$C11&amp;$D11,'FY22 QoS'!CB:CB,0),1),"")</f>
        <v/>
      </c>
      <c r="P11" s="167" t="str">
        <f>IFERROR(INDEX('FY22 QoS'!$BB:$BB,MATCH($B11&amp;$C11&amp;$D11,'FY22 QoS'!CC:CC,0),1),"")</f>
        <v/>
      </c>
      <c r="R11" s="178" t="str">
        <f ca="1">IFERROR(INDEX(INDIRECT("'FY22 QoS'!"&amp;R$1&amp;":"&amp;R$1),MATCH($B11&amp;$C11&amp;$D11,'FY22 QoS'!BU:BU,0),1),"")</f>
        <v/>
      </c>
      <c r="S11" s="178" t="str">
        <f ca="1">IFERROR(INDEX(INDIRECT("'FY22 QoS'!"&amp;S$1&amp;":"&amp;S$1),MATCH($B11&amp;$C11&amp;$D11,'FY22 QoS'!BV:BV,0),1),"")</f>
        <v/>
      </c>
      <c r="T11" s="178" t="str">
        <f ca="1">IFERROR(INDEX(INDIRECT("'FY22 QoS'!"&amp;T$1&amp;":"&amp;T$1),MATCH($B11&amp;$C11&amp;$D11,'FY22 QoS'!BW:BW,0),1),"")</f>
        <v/>
      </c>
      <c r="U11" s="178" t="str">
        <f ca="1">IFERROR(INDEX(INDIRECT("'FY22 QoS'!"&amp;U$1&amp;":"&amp;U$1),MATCH($B11&amp;$C11&amp;$D11,'FY22 QoS'!BX:BX,0),1),"")</f>
        <v/>
      </c>
      <c r="V11" s="178" t="str">
        <f ca="1">IFERROR(INDEX(INDIRECT("'FY22 QoS'!"&amp;V$1&amp;":"&amp;V$1),MATCH($B11&amp;$C11&amp;$D11,'FY22 QoS'!BY:BY,0),1),"")</f>
        <v/>
      </c>
      <c r="W11" s="178" t="str">
        <f ca="1">IFERROR(INDEX(INDIRECT("'FY22 QoS'!"&amp;W$1&amp;":"&amp;W$1),MATCH($B11&amp;$C11&amp;$D11,'FY22 QoS'!BZ:BZ,0),1),"")</f>
        <v/>
      </c>
      <c r="X11" s="178" t="str">
        <f ca="1">IFERROR(INDEX(INDIRECT("'FY22 QoS'!"&amp;X$1&amp;":"&amp;X$1),MATCH($B11&amp;$C11&amp;$D11,'FY22 QoS'!CA:CA,0),1),"")</f>
        <v/>
      </c>
      <c r="Y11" s="178" t="str">
        <f ca="1">IFERROR(INDEX(INDIRECT("'FY22 QoS'!"&amp;Y$1&amp;":"&amp;Y$1),MATCH($B11&amp;$C11&amp;$D11,'FY22 QoS'!CB:CB,0),1),"")</f>
        <v/>
      </c>
      <c r="Z11" s="178" t="str">
        <f ca="1">IFERROR(INDEX(INDIRECT("'FY22 QoS'!"&amp;Z$1&amp;":"&amp;Z$1),MATCH($B11&amp;$C11&amp;$D11,'FY22 QoS'!CC:CC,0),1),"")</f>
        <v/>
      </c>
      <c r="AB11" s="178" t="str">
        <f ca="1">IFERROR(INDEX(INDIRECT("'FY22 QoS'!"&amp;AB$1&amp;":"&amp;AB$1),MATCH($B11&amp;$C11&amp;$D11,'FY22 QoS'!BU:BU,0),1),"")</f>
        <v/>
      </c>
      <c r="AC11" s="178" t="str">
        <f ca="1">IFERROR(INDEX(INDIRECT("'FY22 QoS'!"&amp;AC$1&amp;":"&amp;AC$1),MATCH($B11&amp;$C11&amp;$D11,'FY22 QoS'!BV:BV,0),1),"")</f>
        <v/>
      </c>
      <c r="AD11" s="178" t="str">
        <f ca="1">IFERROR(INDEX(INDIRECT("'FY22 QoS'!"&amp;AD$1&amp;":"&amp;AD$1),MATCH($B11&amp;$C11&amp;$D11,'FY22 QoS'!BW:BW,0),1),"")</f>
        <v/>
      </c>
      <c r="AE11" s="178" t="str">
        <f ca="1">IFERROR(INDEX(INDIRECT("'FY22 QoS'!"&amp;AE$1&amp;":"&amp;AE$1),MATCH($B11&amp;$C11&amp;$D11,'FY22 QoS'!BX:BX,0),1),"")</f>
        <v/>
      </c>
      <c r="AF11" s="178" t="str">
        <f ca="1">IFERROR(INDEX(INDIRECT("'FY22 QoS'!"&amp;AF$1&amp;":"&amp;AF$1),MATCH($B11&amp;$C11&amp;$D11,'FY22 QoS'!BY:BY,0),1),"")</f>
        <v/>
      </c>
      <c r="AG11" s="178" t="str">
        <f ca="1">IFERROR(INDEX(INDIRECT("'FY22 QoS'!"&amp;AG$1&amp;":"&amp;AG$1),MATCH($B11&amp;$C11&amp;$D11,'FY22 QoS'!BZ:BZ,0),1),"")</f>
        <v/>
      </c>
      <c r="AH11" s="178" t="str">
        <f ca="1">IFERROR(INDEX(INDIRECT("'FY22 QoS'!"&amp;AH$1&amp;":"&amp;AH$1),MATCH($B11&amp;$C11&amp;$D11,'FY22 QoS'!CA:CA,0),1),"")</f>
        <v/>
      </c>
      <c r="AI11" s="178" t="str">
        <f ca="1">IFERROR(INDEX(INDIRECT("'FY22 QoS'!"&amp;AI$1&amp;":"&amp;AI$1),MATCH($B11&amp;$C11&amp;$D11,'FY22 QoS'!CB:CB,0),1),"")</f>
        <v/>
      </c>
      <c r="AJ11" s="178" t="str">
        <f ca="1">IFERROR(INDEX(INDIRECT("'FY22 QoS'!"&amp;AJ$1&amp;":"&amp;AJ$1),MATCH($B11&amp;$C11&amp;$D11,'FY22 QoS'!CC:CC,0),1),"")</f>
        <v/>
      </c>
      <c r="AL11" s="186" t="str">
        <f ca="1">IFERROR(INDEX(INDIRECT("'FY22 QoS'!"&amp;AL$1&amp;":"&amp;AL$1),MATCH($B11&amp;$C11&amp;$D11,'FY22 QoS'!BU:BU,0),1),"")</f>
        <v/>
      </c>
      <c r="AM11" s="186" t="str">
        <f ca="1">IFERROR(INDEX(INDIRECT("'FY22 QoS'!"&amp;AM$1&amp;":"&amp;AM$1),MATCH($B11&amp;$C11&amp;$D11,'FY22 QoS'!BV:BV,0),1),"")</f>
        <v/>
      </c>
      <c r="AN11" s="186" t="str">
        <f ca="1">IFERROR(INDEX(INDIRECT("'FY22 QoS'!"&amp;AN$1&amp;":"&amp;AN$1),MATCH($B11&amp;$C11&amp;$D11,'FY22 QoS'!BW:BW,0),1),"")</f>
        <v/>
      </c>
      <c r="AO11" s="186" t="str">
        <f ca="1">IFERROR(INDEX(INDIRECT("'FY22 QoS'!"&amp;AO$1&amp;":"&amp;AO$1),MATCH($B11&amp;$C11&amp;$D11,'FY22 QoS'!BX:BX,0),1),"")</f>
        <v/>
      </c>
      <c r="AP11" s="186" t="str">
        <f ca="1">IFERROR(INDEX(INDIRECT("'FY22 QoS'!"&amp;AP$1&amp;":"&amp;AP$1),MATCH($B11&amp;$C11&amp;$D11,'FY22 QoS'!BY:BY,0),1),"")</f>
        <v/>
      </c>
      <c r="AQ11" s="186" t="str">
        <f ca="1">IFERROR(INDEX(INDIRECT("'FY22 QoS'!"&amp;AQ$1&amp;":"&amp;AQ$1),MATCH($B11&amp;$C11&amp;$D11,'FY22 QoS'!BZ:BZ,0),1),"")</f>
        <v/>
      </c>
      <c r="AR11" s="186" t="str">
        <f ca="1">IFERROR(INDEX(INDIRECT("'FY22 QoS'!"&amp;AR$1&amp;":"&amp;AR$1),MATCH($B11&amp;$C11&amp;$D11,'FY22 QoS'!CA:CA,0),1),"")</f>
        <v/>
      </c>
      <c r="AS11" s="186" t="str">
        <f ca="1">IFERROR(INDEX(INDIRECT("'FY22 QoS'!"&amp;AS$1&amp;":"&amp;AS$1),MATCH($B11&amp;$C11&amp;$D11,'FY22 QoS'!CB:CB,0),1),"")</f>
        <v/>
      </c>
      <c r="AT11" s="186" t="str">
        <f ca="1">IFERROR(INDEX(INDIRECT("'FY22 QoS'!"&amp;AT$1&amp;":"&amp;AT$1),MATCH($B11&amp;$C11&amp;$D11,'FY22 QoS'!CC:CC,0),1),"")</f>
        <v/>
      </c>
      <c r="AX11" s="167" t="s">
        <v>295</v>
      </c>
      <c r="AY11" s="178">
        <f t="shared" ca="1" si="0"/>
        <v>1</v>
      </c>
      <c r="AZ11" s="178">
        <f t="shared" ca="1" si="1"/>
        <v>1</v>
      </c>
      <c r="BA11" s="178">
        <f t="shared" ca="1" si="2"/>
        <v>1</v>
      </c>
      <c r="BB11" s="178">
        <f t="shared" ca="1" si="3"/>
        <v>1</v>
      </c>
      <c r="BC11" s="178">
        <f t="shared" ca="1" si="4"/>
        <v>1</v>
      </c>
      <c r="BD11" s="178">
        <f t="shared" ca="1" si="5"/>
        <v>1</v>
      </c>
      <c r="BE11" s="178">
        <f t="shared" ca="1" si="6"/>
        <v>1</v>
      </c>
      <c r="BF11" s="178">
        <f t="shared" ca="1" si="7"/>
        <v>1</v>
      </c>
      <c r="BG11" s="178">
        <f t="shared" ca="1" si="8"/>
        <v>1</v>
      </c>
      <c r="BI11" s="178">
        <f t="shared" ca="1" si="26"/>
        <v>0</v>
      </c>
      <c r="BJ11" s="178">
        <f t="shared" ca="1" si="9"/>
        <v>0</v>
      </c>
      <c r="BK11" s="178">
        <f t="shared" ca="1" si="10"/>
        <v>0</v>
      </c>
      <c r="BL11" s="178">
        <f t="shared" ca="1" si="11"/>
        <v>0.25</v>
      </c>
      <c r="BM11" s="178">
        <f t="shared" ca="1" si="12"/>
        <v>0.35</v>
      </c>
      <c r="BN11" s="178">
        <f t="shared" ca="1" si="13"/>
        <v>0.5</v>
      </c>
      <c r="BO11" s="178">
        <f t="shared" ca="1" si="14"/>
        <v>0.65</v>
      </c>
      <c r="BP11" s="178">
        <f t="shared" ca="1" si="15"/>
        <v>0.85</v>
      </c>
      <c r="BQ11" s="178">
        <f t="shared" ca="1" si="16"/>
        <v>1</v>
      </c>
      <c r="BS11" s="178">
        <f t="shared" ca="1" si="27"/>
        <v>0</v>
      </c>
      <c r="BT11" s="178">
        <f t="shared" ca="1" si="17"/>
        <v>0</v>
      </c>
      <c r="BU11" s="178">
        <f t="shared" ca="1" si="18"/>
        <v>0</v>
      </c>
      <c r="BV11" s="178">
        <f t="shared" ca="1" si="19"/>
        <v>26.041666666666668</v>
      </c>
      <c r="BW11" s="178">
        <f t="shared" ca="1" si="20"/>
        <v>36.458333333333336</v>
      </c>
      <c r="BX11" s="178">
        <f t="shared" ca="1" si="21"/>
        <v>52.083333333333336</v>
      </c>
      <c r="BY11" s="178">
        <f t="shared" ca="1" si="22"/>
        <v>67.708333333333343</v>
      </c>
      <c r="BZ11" s="178">
        <f t="shared" ca="1" si="23"/>
        <v>88.541666666666671</v>
      </c>
      <c r="CA11" s="178">
        <f t="shared" ca="1" si="24"/>
        <v>104.16666666666667</v>
      </c>
    </row>
    <row r="12" spans="2:79" s="167" customFormat="1" outlineLevel="1" x14ac:dyDescent="0.25">
      <c r="B12" s="167" t="s">
        <v>22</v>
      </c>
      <c r="C12" s="167">
        <v>6</v>
      </c>
      <c r="D12" s="167" t="str">
        <f t="shared" si="25"/>
        <v>Enterprise</v>
      </c>
      <c r="E12" s="167" t="str">
        <f>IFERROR(INDEX('FY22 QoS'!$BB:$BB,MATCH($B12&amp;$C12&amp;$D12,'FY22 QoS'!BR:BR,0),1),"")</f>
        <v/>
      </c>
      <c r="F12" s="167" t="str">
        <f>IFERROR(INDEX('FY22 QoS'!$BB:$BB,MATCH($B12&amp;$C12&amp;$D12,'FY22 QoS'!BS:BS,0),1),"")</f>
        <v/>
      </c>
      <c r="G12" s="167" t="str">
        <f>IFERROR(INDEX('FY22 QoS'!$BB:$BB,MATCH($B12&amp;$C12&amp;$D12,'FY22 QoS'!BT:BT,0),1),"")</f>
        <v/>
      </c>
      <c r="H12" s="167" t="str">
        <f>IFERROR(INDEX('FY22 QoS'!$BB:$BB,MATCH($B12&amp;$C12&amp;$D12,'FY22 QoS'!BU:BU,0),1),"")</f>
        <v/>
      </c>
      <c r="I12" s="167" t="str">
        <f>IFERROR(INDEX('FY22 QoS'!$BB:$BB,MATCH($B12&amp;$C12&amp;$D12,'FY22 QoS'!BV:BV,0),1),"")</f>
        <v/>
      </c>
      <c r="J12" s="167" t="str">
        <f>IFERROR(INDEX('FY22 QoS'!$BB:$BB,MATCH($B12&amp;$C12&amp;$D12,'FY22 QoS'!BW:BW,0),1),"")</f>
        <v/>
      </c>
      <c r="K12" s="167" t="str">
        <f>IFERROR(INDEX('FY22 QoS'!$BB:$BB,MATCH($B12&amp;$C12&amp;$D12,'FY22 QoS'!BX:BX,0),1),"")</f>
        <v/>
      </c>
      <c r="L12" s="167" t="str">
        <f>IFERROR(INDEX('FY22 QoS'!$BB:$BB,MATCH($B12&amp;$C12&amp;$D12,'FY22 QoS'!BY:BY,0),1),"")</f>
        <v/>
      </c>
      <c r="M12" s="167" t="str">
        <f>IFERROR(INDEX('FY22 QoS'!$BB:$BB,MATCH($B12&amp;$C12&amp;$D12,'FY22 QoS'!BZ:BZ,0),1),"")</f>
        <v/>
      </c>
      <c r="N12" s="167" t="str">
        <f>IFERROR(INDEX('FY22 QoS'!$BB:$BB,MATCH($B12&amp;$C12&amp;$D12,'FY22 QoS'!CA:CA,0),1),"")</f>
        <v/>
      </c>
      <c r="O12" s="167" t="str">
        <f>IFERROR(INDEX('FY22 QoS'!$BB:$BB,MATCH($B12&amp;$C12&amp;$D12,'FY22 QoS'!CB:CB,0),1),"")</f>
        <v/>
      </c>
      <c r="P12" s="167" t="str">
        <f>IFERROR(INDEX('FY22 QoS'!$BB:$BB,MATCH($B12&amp;$C12&amp;$D12,'FY22 QoS'!CC:CC,0),1),"")</f>
        <v/>
      </c>
      <c r="R12" s="178" t="str">
        <f ca="1">IFERROR(INDEX(INDIRECT("'FY22 QoS'!"&amp;R$1&amp;":"&amp;R$1),MATCH($B12&amp;$C12&amp;$D12,'FY22 QoS'!BU:BU,0),1),"")</f>
        <v/>
      </c>
      <c r="S12" s="178" t="str">
        <f ca="1">IFERROR(INDEX(INDIRECT("'FY22 QoS'!"&amp;S$1&amp;":"&amp;S$1),MATCH($B12&amp;$C12&amp;$D12,'FY22 QoS'!BV:BV,0),1),"")</f>
        <v/>
      </c>
      <c r="T12" s="178" t="str">
        <f ca="1">IFERROR(INDEX(INDIRECT("'FY22 QoS'!"&amp;T$1&amp;":"&amp;T$1),MATCH($B12&amp;$C12&amp;$D12,'FY22 QoS'!BW:BW,0),1),"")</f>
        <v/>
      </c>
      <c r="U12" s="178" t="str">
        <f ca="1">IFERROR(INDEX(INDIRECT("'FY22 QoS'!"&amp;U$1&amp;":"&amp;U$1),MATCH($B12&amp;$C12&amp;$D12,'FY22 QoS'!BX:BX,0),1),"")</f>
        <v/>
      </c>
      <c r="V12" s="178" t="str">
        <f ca="1">IFERROR(INDEX(INDIRECT("'FY22 QoS'!"&amp;V$1&amp;":"&amp;V$1),MATCH($B12&amp;$C12&amp;$D12,'FY22 QoS'!BY:BY,0),1),"")</f>
        <v/>
      </c>
      <c r="W12" s="178" t="str">
        <f ca="1">IFERROR(INDEX(INDIRECT("'FY22 QoS'!"&amp;W$1&amp;":"&amp;W$1),MATCH($B12&amp;$C12&amp;$D12,'FY22 QoS'!BZ:BZ,0),1),"")</f>
        <v/>
      </c>
      <c r="X12" s="178" t="str">
        <f ca="1">IFERROR(INDEX(INDIRECT("'FY22 QoS'!"&amp;X$1&amp;":"&amp;X$1),MATCH($B12&amp;$C12&amp;$D12,'FY22 QoS'!CA:CA,0),1),"")</f>
        <v/>
      </c>
      <c r="Y12" s="178" t="str">
        <f ca="1">IFERROR(INDEX(INDIRECT("'FY22 QoS'!"&amp;Y$1&amp;":"&amp;Y$1),MATCH($B12&amp;$C12&amp;$D12,'FY22 QoS'!CB:CB,0),1),"")</f>
        <v/>
      </c>
      <c r="Z12" s="178" t="str">
        <f ca="1">IFERROR(INDEX(INDIRECT("'FY22 QoS'!"&amp;Z$1&amp;":"&amp;Z$1),MATCH($B12&amp;$C12&amp;$D12,'FY22 QoS'!CC:CC,0),1),"")</f>
        <v/>
      </c>
      <c r="AB12" s="178" t="str">
        <f ca="1">IFERROR(INDEX(INDIRECT("'FY22 QoS'!"&amp;AB$1&amp;":"&amp;AB$1),MATCH($B12&amp;$C12&amp;$D12,'FY22 QoS'!BU:BU,0),1),"")</f>
        <v/>
      </c>
      <c r="AC12" s="178" t="str">
        <f ca="1">IFERROR(INDEX(INDIRECT("'FY22 QoS'!"&amp;AC$1&amp;":"&amp;AC$1),MATCH($B12&amp;$C12&amp;$D12,'FY22 QoS'!BV:BV,0),1),"")</f>
        <v/>
      </c>
      <c r="AD12" s="178" t="str">
        <f ca="1">IFERROR(INDEX(INDIRECT("'FY22 QoS'!"&amp;AD$1&amp;":"&amp;AD$1),MATCH($B12&amp;$C12&amp;$D12,'FY22 QoS'!BW:BW,0),1),"")</f>
        <v/>
      </c>
      <c r="AE12" s="178" t="str">
        <f ca="1">IFERROR(INDEX(INDIRECT("'FY22 QoS'!"&amp;AE$1&amp;":"&amp;AE$1),MATCH($B12&amp;$C12&amp;$D12,'FY22 QoS'!BX:BX,0),1),"")</f>
        <v/>
      </c>
      <c r="AF12" s="178" t="str">
        <f ca="1">IFERROR(INDEX(INDIRECT("'FY22 QoS'!"&amp;AF$1&amp;":"&amp;AF$1),MATCH($B12&amp;$C12&amp;$D12,'FY22 QoS'!BY:BY,0),1),"")</f>
        <v/>
      </c>
      <c r="AG12" s="178" t="str">
        <f ca="1">IFERROR(INDEX(INDIRECT("'FY22 QoS'!"&amp;AG$1&amp;":"&amp;AG$1),MATCH($B12&amp;$C12&amp;$D12,'FY22 QoS'!BZ:BZ,0),1),"")</f>
        <v/>
      </c>
      <c r="AH12" s="178" t="str">
        <f ca="1">IFERROR(INDEX(INDIRECT("'FY22 QoS'!"&amp;AH$1&amp;":"&amp;AH$1),MATCH($B12&amp;$C12&amp;$D12,'FY22 QoS'!CA:CA,0),1),"")</f>
        <v/>
      </c>
      <c r="AI12" s="178" t="str">
        <f ca="1">IFERROR(INDEX(INDIRECT("'FY22 QoS'!"&amp;AI$1&amp;":"&amp;AI$1),MATCH($B12&amp;$C12&amp;$D12,'FY22 QoS'!CB:CB,0),1),"")</f>
        <v/>
      </c>
      <c r="AJ12" s="178" t="str">
        <f ca="1">IFERROR(INDEX(INDIRECT("'FY22 QoS'!"&amp;AJ$1&amp;":"&amp;AJ$1),MATCH($B12&amp;$C12&amp;$D12,'FY22 QoS'!CC:CC,0),1),"")</f>
        <v/>
      </c>
      <c r="AL12" s="186" t="str">
        <f ca="1">IFERROR(INDEX(INDIRECT("'FY22 QoS'!"&amp;AL$1&amp;":"&amp;AL$1),MATCH($B12&amp;$C12&amp;$D12,'FY22 QoS'!BU:BU,0),1),"")</f>
        <v/>
      </c>
      <c r="AM12" s="186" t="str">
        <f ca="1">IFERROR(INDEX(INDIRECT("'FY22 QoS'!"&amp;AM$1&amp;":"&amp;AM$1),MATCH($B12&amp;$C12&amp;$D12,'FY22 QoS'!BV:BV,0),1),"")</f>
        <v/>
      </c>
      <c r="AN12" s="186" t="str">
        <f ca="1">IFERROR(INDEX(INDIRECT("'FY22 QoS'!"&amp;AN$1&amp;":"&amp;AN$1),MATCH($B12&amp;$C12&amp;$D12,'FY22 QoS'!BW:BW,0),1),"")</f>
        <v/>
      </c>
      <c r="AO12" s="186" t="str">
        <f ca="1">IFERROR(INDEX(INDIRECT("'FY22 QoS'!"&amp;AO$1&amp;":"&amp;AO$1),MATCH($B12&amp;$C12&amp;$D12,'FY22 QoS'!BX:BX,0),1),"")</f>
        <v/>
      </c>
      <c r="AP12" s="186" t="str">
        <f ca="1">IFERROR(INDEX(INDIRECT("'FY22 QoS'!"&amp;AP$1&amp;":"&amp;AP$1),MATCH($B12&amp;$C12&amp;$D12,'FY22 QoS'!BY:BY,0),1),"")</f>
        <v/>
      </c>
      <c r="AQ12" s="186" t="str">
        <f ca="1">IFERROR(INDEX(INDIRECT("'FY22 QoS'!"&amp;AQ$1&amp;":"&amp;AQ$1),MATCH($B12&amp;$C12&amp;$D12,'FY22 QoS'!BZ:BZ,0),1),"")</f>
        <v/>
      </c>
      <c r="AR12" s="186" t="str">
        <f ca="1">IFERROR(INDEX(INDIRECT("'FY22 QoS'!"&amp;AR$1&amp;":"&amp;AR$1),MATCH($B12&amp;$C12&amp;$D12,'FY22 QoS'!CA:CA,0),1),"")</f>
        <v/>
      </c>
      <c r="AS12" s="186" t="str">
        <f ca="1">IFERROR(INDEX(INDIRECT("'FY22 QoS'!"&amp;AS$1&amp;":"&amp;AS$1),MATCH($B12&amp;$C12&amp;$D12,'FY22 QoS'!CB:CB,0),1),"")</f>
        <v/>
      </c>
      <c r="AT12" s="186" t="str">
        <f ca="1">IFERROR(INDEX(INDIRECT("'FY22 QoS'!"&amp;AT$1&amp;":"&amp;AT$1),MATCH($B12&amp;$C12&amp;$D12,'FY22 QoS'!CC:CC,0),1),"")</f>
        <v/>
      </c>
      <c r="AX12" s="167" t="s">
        <v>261</v>
      </c>
      <c r="AY12" s="178">
        <f t="shared" ca="1" si="0"/>
        <v>1</v>
      </c>
      <c r="AZ12" s="178">
        <f t="shared" ca="1" si="1"/>
        <v>1</v>
      </c>
      <c r="BA12" s="178">
        <f t="shared" ca="1" si="2"/>
        <v>1</v>
      </c>
      <c r="BB12" s="178">
        <f t="shared" ca="1" si="3"/>
        <v>1</v>
      </c>
      <c r="BC12" s="178">
        <f t="shared" ca="1" si="4"/>
        <v>1</v>
      </c>
      <c r="BD12" s="178">
        <f t="shared" ca="1" si="5"/>
        <v>1</v>
      </c>
      <c r="BE12" s="178">
        <f t="shared" ca="1" si="6"/>
        <v>1</v>
      </c>
      <c r="BF12" s="178">
        <f t="shared" ca="1" si="7"/>
        <v>1</v>
      </c>
      <c r="BG12" s="178">
        <f t="shared" ca="1" si="8"/>
        <v>1</v>
      </c>
      <c r="BI12" s="178">
        <f t="shared" ca="1" si="26"/>
        <v>0.35</v>
      </c>
      <c r="BJ12" s="178">
        <f t="shared" ca="1" si="9"/>
        <v>0.5</v>
      </c>
      <c r="BK12" s="178">
        <f t="shared" ca="1" si="10"/>
        <v>0.65</v>
      </c>
      <c r="BL12" s="178">
        <f t="shared" ca="1" si="11"/>
        <v>0.85</v>
      </c>
      <c r="BM12" s="178">
        <f t="shared" ca="1" si="12"/>
        <v>1</v>
      </c>
      <c r="BN12" s="178">
        <f t="shared" ca="1" si="13"/>
        <v>1</v>
      </c>
      <c r="BO12" s="178">
        <f t="shared" ca="1" si="14"/>
        <v>1</v>
      </c>
      <c r="BP12" s="178">
        <f t="shared" ca="1" si="15"/>
        <v>1</v>
      </c>
      <c r="BQ12" s="178">
        <f t="shared" ca="1" si="16"/>
        <v>1</v>
      </c>
      <c r="BS12" s="178">
        <f t="shared" ca="1" si="27"/>
        <v>30.624999999999996</v>
      </c>
      <c r="BT12" s="178">
        <f t="shared" ca="1" si="17"/>
        <v>43.75</v>
      </c>
      <c r="BU12" s="178">
        <f t="shared" ca="1" si="18"/>
        <v>56.875</v>
      </c>
      <c r="BV12" s="178">
        <f t="shared" ca="1" si="19"/>
        <v>74.375</v>
      </c>
      <c r="BW12" s="178">
        <f t="shared" ca="1" si="20"/>
        <v>87.5</v>
      </c>
      <c r="BX12" s="178">
        <f t="shared" ca="1" si="21"/>
        <v>87.5</v>
      </c>
      <c r="BY12" s="178">
        <f t="shared" ca="1" si="22"/>
        <v>87.5</v>
      </c>
      <c r="BZ12" s="178">
        <f t="shared" ca="1" si="23"/>
        <v>87.5</v>
      </c>
      <c r="CA12" s="178">
        <f t="shared" ca="1" si="24"/>
        <v>87.5</v>
      </c>
    </row>
    <row r="13" spans="2:79" s="167" customFormat="1" outlineLevel="1" x14ac:dyDescent="0.25">
      <c r="B13" s="167" t="s">
        <v>22</v>
      </c>
      <c r="C13" s="167">
        <v>7</v>
      </c>
      <c r="D13" s="167" t="str">
        <f t="shared" si="25"/>
        <v>Enterprise</v>
      </c>
      <c r="E13" s="167" t="str">
        <f>IFERROR(INDEX('FY22 QoS'!$BB:$BB,MATCH($B13&amp;$C13&amp;$D13,'FY22 QoS'!BR:BR,0),1),"")</f>
        <v/>
      </c>
      <c r="F13" s="167" t="str">
        <f>IFERROR(INDEX('FY22 QoS'!$BB:$BB,MATCH($B13&amp;$C13&amp;$D13,'FY22 QoS'!BS:BS,0),1),"")</f>
        <v/>
      </c>
      <c r="G13" s="167" t="str">
        <f>IFERROR(INDEX('FY22 QoS'!$BB:$BB,MATCH($B13&amp;$C13&amp;$D13,'FY22 QoS'!BT:BT,0),1),"")</f>
        <v/>
      </c>
      <c r="H13" s="167" t="str">
        <f>IFERROR(INDEX('FY22 QoS'!$BB:$BB,MATCH($B13&amp;$C13&amp;$D13,'FY22 QoS'!BU:BU,0),1),"")</f>
        <v/>
      </c>
      <c r="I13" s="167" t="str">
        <f>IFERROR(INDEX('FY22 QoS'!$BB:$BB,MATCH($B13&amp;$C13&amp;$D13,'FY22 QoS'!BV:BV,0),1),"")</f>
        <v/>
      </c>
      <c r="J13" s="167" t="str">
        <f>IFERROR(INDEX('FY22 QoS'!$BB:$BB,MATCH($B13&amp;$C13&amp;$D13,'FY22 QoS'!BW:BW,0),1),"")</f>
        <v/>
      </c>
      <c r="K13" s="167" t="str">
        <f>IFERROR(INDEX('FY22 QoS'!$BB:$BB,MATCH($B13&amp;$C13&amp;$D13,'FY22 QoS'!BX:BX,0),1),"")</f>
        <v/>
      </c>
      <c r="L13" s="167" t="str">
        <f>IFERROR(INDEX('FY22 QoS'!$BB:$BB,MATCH($B13&amp;$C13&amp;$D13,'FY22 QoS'!BY:BY,0),1),"")</f>
        <v/>
      </c>
      <c r="M13" s="167" t="str">
        <f>IFERROR(INDEX('FY22 QoS'!$BB:$BB,MATCH($B13&amp;$C13&amp;$D13,'FY22 QoS'!BZ:BZ,0),1),"")</f>
        <v/>
      </c>
      <c r="N13" s="167" t="str">
        <f>IFERROR(INDEX('FY22 QoS'!$BB:$BB,MATCH($B13&amp;$C13&amp;$D13,'FY22 QoS'!CA:CA,0),1),"")</f>
        <v/>
      </c>
      <c r="O13" s="167" t="str">
        <f>IFERROR(INDEX('FY22 QoS'!$BB:$BB,MATCH($B13&amp;$C13&amp;$D13,'FY22 QoS'!CB:CB,0),1),"")</f>
        <v/>
      </c>
      <c r="P13" s="167" t="str">
        <f>IFERROR(INDEX('FY22 QoS'!$BB:$BB,MATCH($B13&amp;$C13&amp;$D13,'FY22 QoS'!CC:CC,0),1),"")</f>
        <v/>
      </c>
      <c r="R13" s="178" t="str">
        <f ca="1">IFERROR(INDEX(INDIRECT("'FY22 QoS'!"&amp;R$1&amp;":"&amp;R$1),MATCH($B13&amp;$C13&amp;$D13,'FY22 QoS'!BU:BU,0),1),"")</f>
        <v/>
      </c>
      <c r="S13" s="178" t="str">
        <f ca="1">IFERROR(INDEX(INDIRECT("'FY22 QoS'!"&amp;S$1&amp;":"&amp;S$1),MATCH($B13&amp;$C13&amp;$D13,'FY22 QoS'!BV:BV,0),1),"")</f>
        <v/>
      </c>
      <c r="T13" s="178" t="str">
        <f ca="1">IFERROR(INDEX(INDIRECT("'FY22 QoS'!"&amp;T$1&amp;":"&amp;T$1),MATCH($B13&amp;$C13&amp;$D13,'FY22 QoS'!BW:BW,0),1),"")</f>
        <v/>
      </c>
      <c r="U13" s="178" t="str">
        <f ca="1">IFERROR(INDEX(INDIRECT("'FY22 QoS'!"&amp;U$1&amp;":"&amp;U$1),MATCH($B13&amp;$C13&amp;$D13,'FY22 QoS'!BX:BX,0),1),"")</f>
        <v/>
      </c>
      <c r="V13" s="178" t="str">
        <f ca="1">IFERROR(INDEX(INDIRECT("'FY22 QoS'!"&amp;V$1&amp;":"&amp;V$1),MATCH($B13&amp;$C13&amp;$D13,'FY22 QoS'!BY:BY,0),1),"")</f>
        <v/>
      </c>
      <c r="W13" s="178" t="str">
        <f ca="1">IFERROR(INDEX(INDIRECT("'FY22 QoS'!"&amp;W$1&amp;":"&amp;W$1),MATCH($B13&amp;$C13&amp;$D13,'FY22 QoS'!BZ:BZ,0),1),"")</f>
        <v/>
      </c>
      <c r="X13" s="178" t="str">
        <f ca="1">IFERROR(INDEX(INDIRECT("'FY22 QoS'!"&amp;X$1&amp;":"&amp;X$1),MATCH($B13&amp;$C13&amp;$D13,'FY22 QoS'!CA:CA,0),1),"")</f>
        <v/>
      </c>
      <c r="Y13" s="178" t="str">
        <f ca="1">IFERROR(INDEX(INDIRECT("'FY22 QoS'!"&amp;Y$1&amp;":"&amp;Y$1),MATCH($B13&amp;$C13&amp;$D13,'FY22 QoS'!CB:CB,0),1),"")</f>
        <v/>
      </c>
      <c r="Z13" s="178" t="str">
        <f ca="1">IFERROR(INDEX(INDIRECT("'FY22 QoS'!"&amp;Z$1&amp;":"&amp;Z$1),MATCH($B13&amp;$C13&amp;$D13,'FY22 QoS'!CC:CC,0),1),"")</f>
        <v/>
      </c>
      <c r="AB13" s="178" t="str">
        <f ca="1">IFERROR(INDEX(INDIRECT("'FY22 QoS'!"&amp;AB$1&amp;":"&amp;AB$1),MATCH($B13&amp;$C13&amp;$D13,'FY22 QoS'!BU:BU,0),1),"")</f>
        <v/>
      </c>
      <c r="AC13" s="178" t="str">
        <f ca="1">IFERROR(INDEX(INDIRECT("'FY22 QoS'!"&amp;AC$1&amp;":"&amp;AC$1),MATCH($B13&amp;$C13&amp;$D13,'FY22 QoS'!BV:BV,0),1),"")</f>
        <v/>
      </c>
      <c r="AD13" s="178" t="str">
        <f ca="1">IFERROR(INDEX(INDIRECT("'FY22 QoS'!"&amp;AD$1&amp;":"&amp;AD$1),MATCH($B13&amp;$C13&amp;$D13,'FY22 QoS'!BW:BW,0),1),"")</f>
        <v/>
      </c>
      <c r="AE13" s="178" t="str">
        <f ca="1">IFERROR(INDEX(INDIRECT("'FY22 QoS'!"&amp;AE$1&amp;":"&amp;AE$1),MATCH($B13&amp;$C13&amp;$D13,'FY22 QoS'!BX:BX,0),1),"")</f>
        <v/>
      </c>
      <c r="AF13" s="178" t="str">
        <f ca="1">IFERROR(INDEX(INDIRECT("'FY22 QoS'!"&amp;AF$1&amp;":"&amp;AF$1),MATCH($B13&amp;$C13&amp;$D13,'FY22 QoS'!BY:BY,0),1),"")</f>
        <v/>
      </c>
      <c r="AG13" s="178" t="str">
        <f ca="1">IFERROR(INDEX(INDIRECT("'FY22 QoS'!"&amp;AG$1&amp;":"&amp;AG$1),MATCH($B13&amp;$C13&amp;$D13,'FY22 QoS'!BZ:BZ,0),1),"")</f>
        <v/>
      </c>
      <c r="AH13" s="178" t="str">
        <f ca="1">IFERROR(INDEX(INDIRECT("'FY22 QoS'!"&amp;AH$1&amp;":"&amp;AH$1),MATCH($B13&amp;$C13&amp;$D13,'FY22 QoS'!CA:CA,0),1),"")</f>
        <v/>
      </c>
      <c r="AI13" s="178" t="str">
        <f ca="1">IFERROR(INDEX(INDIRECT("'FY22 QoS'!"&amp;AI$1&amp;":"&amp;AI$1),MATCH($B13&amp;$C13&amp;$D13,'FY22 QoS'!CB:CB,0),1),"")</f>
        <v/>
      </c>
      <c r="AJ13" s="178" t="str">
        <f ca="1">IFERROR(INDEX(INDIRECT("'FY22 QoS'!"&amp;AJ$1&amp;":"&amp;AJ$1),MATCH($B13&amp;$C13&amp;$D13,'FY22 QoS'!CC:CC,0),1),"")</f>
        <v/>
      </c>
      <c r="AL13" s="186" t="str">
        <f ca="1">IFERROR(INDEX(INDIRECT("'FY22 QoS'!"&amp;AL$1&amp;":"&amp;AL$1),MATCH($B13&amp;$C13&amp;$D13,'FY22 QoS'!BU:BU,0),1),"")</f>
        <v/>
      </c>
      <c r="AM13" s="186" t="str">
        <f ca="1">IFERROR(INDEX(INDIRECT("'FY22 QoS'!"&amp;AM$1&amp;":"&amp;AM$1),MATCH($B13&amp;$C13&amp;$D13,'FY22 QoS'!BV:BV,0),1),"")</f>
        <v/>
      </c>
      <c r="AN13" s="186" t="str">
        <f ca="1">IFERROR(INDEX(INDIRECT("'FY22 QoS'!"&amp;AN$1&amp;":"&amp;AN$1),MATCH($B13&amp;$C13&amp;$D13,'FY22 QoS'!BW:BW,0),1),"")</f>
        <v/>
      </c>
      <c r="AO13" s="186" t="str">
        <f ca="1">IFERROR(INDEX(INDIRECT("'FY22 QoS'!"&amp;AO$1&amp;":"&amp;AO$1),MATCH($B13&amp;$C13&amp;$D13,'FY22 QoS'!BX:BX,0),1),"")</f>
        <v/>
      </c>
      <c r="AP13" s="186" t="str">
        <f ca="1">IFERROR(INDEX(INDIRECT("'FY22 QoS'!"&amp;AP$1&amp;":"&amp;AP$1),MATCH($B13&amp;$C13&amp;$D13,'FY22 QoS'!BY:BY,0),1),"")</f>
        <v/>
      </c>
      <c r="AQ13" s="186" t="str">
        <f ca="1">IFERROR(INDEX(INDIRECT("'FY22 QoS'!"&amp;AQ$1&amp;":"&amp;AQ$1),MATCH($B13&amp;$C13&amp;$D13,'FY22 QoS'!BZ:BZ,0),1),"")</f>
        <v/>
      </c>
      <c r="AR13" s="186" t="str">
        <f ca="1">IFERROR(INDEX(INDIRECT("'FY22 QoS'!"&amp;AR$1&amp;":"&amp;AR$1),MATCH($B13&amp;$C13&amp;$D13,'FY22 QoS'!CA:CA,0),1),"")</f>
        <v/>
      </c>
      <c r="AS13" s="186" t="str">
        <f ca="1">IFERROR(INDEX(INDIRECT("'FY22 QoS'!"&amp;AS$1&amp;":"&amp;AS$1),MATCH($B13&amp;$C13&amp;$D13,'FY22 QoS'!CB:CB,0),1),"")</f>
        <v/>
      </c>
      <c r="AT13" s="186" t="str">
        <f ca="1">IFERROR(INDEX(INDIRECT("'FY22 QoS'!"&amp;AT$1&amp;":"&amp;AT$1),MATCH($B13&amp;$C13&amp;$D13,'FY22 QoS'!CC:CC,0),1),"")</f>
        <v/>
      </c>
      <c r="AX13" s="167" t="s">
        <v>260</v>
      </c>
      <c r="AY13" s="178">
        <f t="shared" ca="1" si="0"/>
        <v>1</v>
      </c>
      <c r="AZ13" s="178">
        <f t="shared" ca="1" si="1"/>
        <v>1</v>
      </c>
      <c r="BA13" s="178">
        <f t="shared" ca="1" si="2"/>
        <v>1</v>
      </c>
      <c r="BB13" s="178">
        <f t="shared" ca="1" si="3"/>
        <v>1</v>
      </c>
      <c r="BC13" s="178">
        <f t="shared" ca="1" si="4"/>
        <v>1</v>
      </c>
      <c r="BD13" s="178">
        <f t="shared" ca="1" si="5"/>
        <v>1</v>
      </c>
      <c r="BE13" s="178">
        <f t="shared" ca="1" si="6"/>
        <v>1</v>
      </c>
      <c r="BF13" s="178">
        <f t="shared" ca="1" si="7"/>
        <v>1</v>
      </c>
      <c r="BG13" s="178">
        <f t="shared" ca="1" si="8"/>
        <v>1</v>
      </c>
      <c r="BI13" s="178">
        <f t="shared" ca="1" si="26"/>
        <v>0.65</v>
      </c>
      <c r="BJ13" s="178">
        <f t="shared" ca="1" si="9"/>
        <v>0.85</v>
      </c>
      <c r="BK13" s="178">
        <f t="shared" ca="1" si="10"/>
        <v>1</v>
      </c>
      <c r="BL13" s="178">
        <f t="shared" ca="1" si="11"/>
        <v>1</v>
      </c>
      <c r="BM13" s="178">
        <f t="shared" ca="1" si="12"/>
        <v>1</v>
      </c>
      <c r="BN13" s="178">
        <f t="shared" ca="1" si="13"/>
        <v>1</v>
      </c>
      <c r="BO13" s="178">
        <f t="shared" ca="1" si="14"/>
        <v>1</v>
      </c>
      <c r="BP13" s="178">
        <f t="shared" ca="1" si="15"/>
        <v>1</v>
      </c>
      <c r="BQ13" s="178">
        <f t="shared" ca="1" si="16"/>
        <v>1</v>
      </c>
      <c r="BS13" s="178">
        <f t="shared" ca="1" si="27"/>
        <v>56.875</v>
      </c>
      <c r="BT13" s="178">
        <f t="shared" ca="1" si="17"/>
        <v>74.375</v>
      </c>
      <c r="BU13" s="178">
        <f t="shared" ca="1" si="18"/>
        <v>87.5</v>
      </c>
      <c r="BV13" s="178">
        <f t="shared" ca="1" si="19"/>
        <v>87.5</v>
      </c>
      <c r="BW13" s="178">
        <f t="shared" ca="1" si="20"/>
        <v>87.5</v>
      </c>
      <c r="BX13" s="178">
        <f t="shared" ca="1" si="21"/>
        <v>87.5</v>
      </c>
      <c r="BY13" s="178">
        <f t="shared" ca="1" si="22"/>
        <v>87.5</v>
      </c>
      <c r="BZ13" s="178">
        <f t="shared" ca="1" si="23"/>
        <v>87.5</v>
      </c>
      <c r="CA13" s="178">
        <f t="shared" ca="1" si="24"/>
        <v>87.5</v>
      </c>
    </row>
    <row r="14" spans="2:79" s="167" customFormat="1" outlineLevel="1" x14ac:dyDescent="0.25">
      <c r="B14" s="167" t="s">
        <v>22</v>
      </c>
      <c r="C14" s="167">
        <v>8</v>
      </c>
      <c r="D14" s="167" t="str">
        <f t="shared" si="25"/>
        <v>Enterprise</v>
      </c>
      <c r="E14" s="167" t="str">
        <f>IFERROR(INDEX('FY22 QoS'!$BB:$BB,MATCH($B14&amp;$C14&amp;$D14,'FY22 QoS'!BR:BR,0),1),"")</f>
        <v/>
      </c>
      <c r="F14" s="167" t="str">
        <f>IFERROR(INDEX('FY22 QoS'!$BB:$BB,MATCH($B14&amp;$C14&amp;$D14,'FY22 QoS'!BS:BS,0),1),"")</f>
        <v/>
      </c>
      <c r="G14" s="167" t="str">
        <f>IFERROR(INDEX('FY22 QoS'!$BB:$BB,MATCH($B14&amp;$C14&amp;$D14,'FY22 QoS'!BT:BT,0),1),"")</f>
        <v/>
      </c>
      <c r="H14" s="167" t="str">
        <f>IFERROR(INDEX('FY22 QoS'!$BB:$BB,MATCH($B14&amp;$C14&amp;$D14,'FY22 QoS'!BU:BU,0),1),"")</f>
        <v/>
      </c>
      <c r="I14" s="167" t="str">
        <f>IFERROR(INDEX('FY22 QoS'!$BB:$BB,MATCH($B14&amp;$C14&amp;$D14,'FY22 QoS'!BV:BV,0),1),"")</f>
        <v/>
      </c>
      <c r="J14" s="167" t="str">
        <f>IFERROR(INDEX('FY22 QoS'!$BB:$BB,MATCH($B14&amp;$C14&amp;$D14,'FY22 QoS'!BW:BW,0),1),"")</f>
        <v/>
      </c>
      <c r="K14" s="167" t="str">
        <f>IFERROR(INDEX('FY22 QoS'!$BB:$BB,MATCH($B14&amp;$C14&amp;$D14,'FY22 QoS'!BX:BX,0),1),"")</f>
        <v/>
      </c>
      <c r="L14" s="167" t="str">
        <f>IFERROR(INDEX('FY22 QoS'!$BB:$BB,MATCH($B14&amp;$C14&amp;$D14,'FY22 QoS'!BY:BY,0),1),"")</f>
        <v/>
      </c>
      <c r="M14" s="167" t="str">
        <f>IFERROR(INDEX('FY22 QoS'!$BB:$BB,MATCH($B14&amp;$C14&amp;$D14,'FY22 QoS'!BZ:BZ,0),1),"")</f>
        <v/>
      </c>
      <c r="N14" s="167" t="str">
        <f>IFERROR(INDEX('FY22 QoS'!$BB:$BB,MATCH($B14&amp;$C14&amp;$D14,'FY22 QoS'!CA:CA,0),1),"")</f>
        <v/>
      </c>
      <c r="O14" s="167" t="str">
        <f>IFERROR(INDEX('FY22 QoS'!$BB:$BB,MATCH($B14&amp;$C14&amp;$D14,'FY22 QoS'!CB:CB,0),1),"")</f>
        <v/>
      </c>
      <c r="P14" s="167" t="str">
        <f>IFERROR(INDEX('FY22 QoS'!$BB:$BB,MATCH($B14&amp;$C14&amp;$D14,'FY22 QoS'!CC:CC,0),1),"")</f>
        <v/>
      </c>
      <c r="R14" s="178" t="str">
        <f ca="1">IFERROR(INDEX(INDIRECT("'FY22 QoS'!"&amp;R$1&amp;":"&amp;R$1),MATCH($B14&amp;$C14&amp;$D14,'FY22 QoS'!BU:BU,0),1),"")</f>
        <v/>
      </c>
      <c r="S14" s="178" t="str">
        <f ca="1">IFERROR(INDEX(INDIRECT("'FY22 QoS'!"&amp;S$1&amp;":"&amp;S$1),MATCH($B14&amp;$C14&amp;$D14,'FY22 QoS'!BV:BV,0),1),"")</f>
        <v/>
      </c>
      <c r="T14" s="178" t="str">
        <f ca="1">IFERROR(INDEX(INDIRECT("'FY22 QoS'!"&amp;T$1&amp;":"&amp;T$1),MATCH($B14&amp;$C14&amp;$D14,'FY22 QoS'!BW:BW,0),1),"")</f>
        <v/>
      </c>
      <c r="U14" s="178" t="str">
        <f ca="1">IFERROR(INDEX(INDIRECT("'FY22 QoS'!"&amp;U$1&amp;":"&amp;U$1),MATCH($B14&amp;$C14&amp;$D14,'FY22 QoS'!BX:BX,0),1),"")</f>
        <v/>
      </c>
      <c r="V14" s="178" t="str">
        <f ca="1">IFERROR(INDEX(INDIRECT("'FY22 QoS'!"&amp;V$1&amp;":"&amp;V$1),MATCH($B14&amp;$C14&amp;$D14,'FY22 QoS'!BY:BY,0),1),"")</f>
        <v/>
      </c>
      <c r="W14" s="178" t="str">
        <f ca="1">IFERROR(INDEX(INDIRECT("'FY22 QoS'!"&amp;W$1&amp;":"&amp;W$1),MATCH($B14&amp;$C14&amp;$D14,'FY22 QoS'!BZ:BZ,0),1),"")</f>
        <v/>
      </c>
      <c r="X14" s="178" t="str">
        <f ca="1">IFERROR(INDEX(INDIRECT("'FY22 QoS'!"&amp;X$1&amp;":"&amp;X$1),MATCH($B14&amp;$C14&amp;$D14,'FY22 QoS'!CA:CA,0),1),"")</f>
        <v/>
      </c>
      <c r="Y14" s="178" t="str">
        <f ca="1">IFERROR(INDEX(INDIRECT("'FY22 QoS'!"&amp;Y$1&amp;":"&amp;Y$1),MATCH($B14&amp;$C14&amp;$D14,'FY22 QoS'!CB:CB,0),1),"")</f>
        <v/>
      </c>
      <c r="Z14" s="178" t="str">
        <f ca="1">IFERROR(INDEX(INDIRECT("'FY22 QoS'!"&amp;Z$1&amp;":"&amp;Z$1),MATCH($B14&amp;$C14&amp;$D14,'FY22 QoS'!CC:CC,0),1),"")</f>
        <v/>
      </c>
      <c r="AB14" s="178" t="str">
        <f ca="1">IFERROR(INDEX(INDIRECT("'FY22 QoS'!"&amp;AB$1&amp;":"&amp;AB$1),MATCH($B14&amp;$C14&amp;$D14,'FY22 QoS'!BU:BU,0),1),"")</f>
        <v/>
      </c>
      <c r="AC14" s="178" t="str">
        <f ca="1">IFERROR(INDEX(INDIRECT("'FY22 QoS'!"&amp;AC$1&amp;":"&amp;AC$1),MATCH($B14&amp;$C14&amp;$D14,'FY22 QoS'!BV:BV,0),1),"")</f>
        <v/>
      </c>
      <c r="AD14" s="178" t="str">
        <f ca="1">IFERROR(INDEX(INDIRECT("'FY22 QoS'!"&amp;AD$1&amp;":"&amp;AD$1),MATCH($B14&amp;$C14&amp;$D14,'FY22 QoS'!BW:BW,0),1),"")</f>
        <v/>
      </c>
      <c r="AE14" s="178" t="str">
        <f ca="1">IFERROR(INDEX(INDIRECT("'FY22 QoS'!"&amp;AE$1&amp;":"&amp;AE$1),MATCH($B14&amp;$C14&amp;$D14,'FY22 QoS'!BX:BX,0),1),"")</f>
        <v/>
      </c>
      <c r="AF14" s="178" t="str">
        <f ca="1">IFERROR(INDEX(INDIRECT("'FY22 QoS'!"&amp;AF$1&amp;":"&amp;AF$1),MATCH($B14&amp;$C14&amp;$D14,'FY22 QoS'!BY:BY,0),1),"")</f>
        <v/>
      </c>
      <c r="AG14" s="178" t="str">
        <f ca="1">IFERROR(INDEX(INDIRECT("'FY22 QoS'!"&amp;AG$1&amp;":"&amp;AG$1),MATCH($B14&amp;$C14&amp;$D14,'FY22 QoS'!BZ:BZ,0),1),"")</f>
        <v/>
      </c>
      <c r="AH14" s="178" t="str">
        <f ca="1">IFERROR(INDEX(INDIRECT("'FY22 QoS'!"&amp;AH$1&amp;":"&amp;AH$1),MATCH($B14&amp;$C14&amp;$D14,'FY22 QoS'!CA:CA,0),1),"")</f>
        <v/>
      </c>
      <c r="AI14" s="178" t="str">
        <f ca="1">IFERROR(INDEX(INDIRECT("'FY22 QoS'!"&amp;AI$1&amp;":"&amp;AI$1),MATCH($B14&amp;$C14&amp;$D14,'FY22 QoS'!CB:CB,0),1),"")</f>
        <v/>
      </c>
      <c r="AJ14" s="178" t="str">
        <f ca="1">IFERROR(INDEX(INDIRECT("'FY22 QoS'!"&amp;AJ$1&amp;":"&amp;AJ$1),MATCH($B14&amp;$C14&amp;$D14,'FY22 QoS'!CC:CC,0),1),"")</f>
        <v/>
      </c>
      <c r="AL14" s="186" t="str">
        <f ca="1">IFERROR(INDEX(INDIRECT("'FY22 QoS'!"&amp;AL$1&amp;":"&amp;AL$1),MATCH($B14&amp;$C14&amp;$D14,'FY22 QoS'!BU:BU,0),1),"")</f>
        <v/>
      </c>
      <c r="AM14" s="186" t="str">
        <f ca="1">IFERROR(INDEX(INDIRECT("'FY22 QoS'!"&amp;AM$1&amp;":"&amp;AM$1),MATCH($B14&amp;$C14&amp;$D14,'FY22 QoS'!BV:BV,0),1),"")</f>
        <v/>
      </c>
      <c r="AN14" s="186" t="str">
        <f ca="1">IFERROR(INDEX(INDIRECT("'FY22 QoS'!"&amp;AN$1&amp;":"&amp;AN$1),MATCH($B14&amp;$C14&amp;$D14,'FY22 QoS'!BW:BW,0),1),"")</f>
        <v/>
      </c>
      <c r="AO14" s="186" t="str">
        <f ca="1">IFERROR(INDEX(INDIRECT("'FY22 QoS'!"&amp;AO$1&amp;":"&amp;AO$1),MATCH($B14&amp;$C14&amp;$D14,'FY22 QoS'!BX:BX,0),1),"")</f>
        <v/>
      </c>
      <c r="AP14" s="186" t="str">
        <f ca="1">IFERROR(INDEX(INDIRECT("'FY22 QoS'!"&amp;AP$1&amp;":"&amp;AP$1),MATCH($B14&amp;$C14&amp;$D14,'FY22 QoS'!BY:BY,0),1),"")</f>
        <v/>
      </c>
      <c r="AQ14" s="186" t="str">
        <f ca="1">IFERROR(INDEX(INDIRECT("'FY22 QoS'!"&amp;AQ$1&amp;":"&amp;AQ$1),MATCH($B14&amp;$C14&amp;$D14,'FY22 QoS'!BZ:BZ,0),1),"")</f>
        <v/>
      </c>
      <c r="AR14" s="186" t="str">
        <f ca="1">IFERROR(INDEX(INDIRECT("'FY22 QoS'!"&amp;AR$1&amp;":"&amp;AR$1),MATCH($B14&amp;$C14&amp;$D14,'FY22 QoS'!CA:CA,0),1),"")</f>
        <v/>
      </c>
      <c r="AS14" s="186" t="str">
        <f ca="1">IFERROR(INDEX(INDIRECT("'FY22 QoS'!"&amp;AS$1&amp;":"&amp;AS$1),MATCH($B14&amp;$C14&amp;$D14,'FY22 QoS'!CB:CB,0),1),"")</f>
        <v/>
      </c>
      <c r="AT14" s="186" t="str">
        <f ca="1">IFERROR(INDEX(INDIRECT("'FY22 QoS'!"&amp;AT$1&amp;":"&amp;AT$1),MATCH($B14&amp;$C14&amp;$D14,'FY22 QoS'!CC:CC,0),1),"")</f>
        <v/>
      </c>
      <c r="AX14" s="167" t="s">
        <v>264</v>
      </c>
      <c r="AY14" s="178">
        <f t="shared" ca="1" si="0"/>
        <v>1</v>
      </c>
      <c r="AZ14" s="178">
        <f t="shared" ca="1" si="1"/>
        <v>1</v>
      </c>
      <c r="BA14" s="178">
        <f t="shared" ca="1" si="2"/>
        <v>1</v>
      </c>
      <c r="BB14" s="178">
        <f t="shared" ca="1" si="3"/>
        <v>1</v>
      </c>
      <c r="BC14" s="178">
        <f t="shared" ca="1" si="4"/>
        <v>1</v>
      </c>
      <c r="BD14" s="178">
        <f t="shared" ca="1" si="5"/>
        <v>1</v>
      </c>
      <c r="BE14" s="178">
        <f t="shared" ca="1" si="6"/>
        <v>1</v>
      </c>
      <c r="BF14" s="178">
        <f t="shared" ca="1" si="7"/>
        <v>1</v>
      </c>
      <c r="BG14" s="178">
        <f t="shared" ca="1" si="8"/>
        <v>1</v>
      </c>
      <c r="BI14" s="178">
        <f t="shared" ca="1" si="26"/>
        <v>0.25</v>
      </c>
      <c r="BJ14" s="178">
        <f t="shared" ca="1" si="9"/>
        <v>0.35</v>
      </c>
      <c r="BK14" s="178">
        <f t="shared" ca="1" si="10"/>
        <v>0.5</v>
      </c>
      <c r="BL14" s="178">
        <f t="shared" ca="1" si="11"/>
        <v>0.65</v>
      </c>
      <c r="BM14" s="178">
        <f t="shared" ca="1" si="12"/>
        <v>0.85</v>
      </c>
      <c r="BN14" s="178">
        <f t="shared" ca="1" si="13"/>
        <v>1</v>
      </c>
      <c r="BO14" s="178">
        <f t="shared" ca="1" si="14"/>
        <v>1</v>
      </c>
      <c r="BP14" s="178">
        <f t="shared" ca="1" si="15"/>
        <v>1</v>
      </c>
      <c r="BQ14" s="178">
        <f t="shared" ca="1" si="16"/>
        <v>1</v>
      </c>
      <c r="BS14" s="178">
        <f t="shared" ca="1" si="27"/>
        <v>26.041666666666668</v>
      </c>
      <c r="BT14" s="178">
        <f t="shared" ca="1" si="17"/>
        <v>36.458333333333336</v>
      </c>
      <c r="BU14" s="178">
        <f t="shared" ca="1" si="18"/>
        <v>52.083333333333336</v>
      </c>
      <c r="BV14" s="178">
        <f t="shared" ca="1" si="19"/>
        <v>67.708333333333343</v>
      </c>
      <c r="BW14" s="178">
        <f t="shared" ca="1" si="20"/>
        <v>88.541666666666671</v>
      </c>
      <c r="BX14" s="178">
        <f t="shared" ca="1" si="21"/>
        <v>104.16666666666667</v>
      </c>
      <c r="BY14" s="178">
        <f t="shared" ca="1" si="22"/>
        <v>104.16666666666667</v>
      </c>
      <c r="BZ14" s="178">
        <f t="shared" ca="1" si="23"/>
        <v>104.16666666666667</v>
      </c>
      <c r="CA14" s="178">
        <f t="shared" ca="1" si="24"/>
        <v>104.16666666666667</v>
      </c>
    </row>
    <row r="15" spans="2:79" s="167" customFormat="1" outlineLevel="1" x14ac:dyDescent="0.25">
      <c r="B15" s="167" t="s">
        <v>22</v>
      </c>
      <c r="C15" s="167">
        <v>9</v>
      </c>
      <c r="D15" s="167" t="str">
        <f t="shared" si="25"/>
        <v>Enterprise</v>
      </c>
      <c r="E15" s="167" t="str">
        <f>IFERROR(INDEX('FY22 QoS'!$BB:$BB,MATCH($B15&amp;$C15&amp;$D15,'FY22 QoS'!BR:BR,0),1),"")</f>
        <v/>
      </c>
      <c r="F15" s="167" t="str">
        <f>IFERROR(INDEX('FY22 QoS'!$BB:$BB,MATCH($B15&amp;$C15&amp;$D15,'FY22 QoS'!BS:BS,0),1),"")</f>
        <v/>
      </c>
      <c r="G15" s="167" t="str">
        <f>IFERROR(INDEX('FY22 QoS'!$BB:$BB,MATCH($B15&amp;$C15&amp;$D15,'FY22 QoS'!BT:BT,0),1),"")</f>
        <v/>
      </c>
      <c r="H15" s="167" t="str">
        <f>IFERROR(INDEX('FY22 QoS'!$BB:$BB,MATCH($B15&amp;$C15&amp;$D15,'FY22 QoS'!BU:BU,0),1),"")</f>
        <v/>
      </c>
      <c r="I15" s="167" t="str">
        <f>IFERROR(INDEX('FY22 QoS'!$BB:$BB,MATCH($B15&amp;$C15&amp;$D15,'FY22 QoS'!BV:BV,0),1),"")</f>
        <v/>
      </c>
      <c r="J15" s="167" t="str">
        <f>IFERROR(INDEX('FY22 QoS'!$BB:$BB,MATCH($B15&amp;$C15&amp;$D15,'FY22 QoS'!BW:BW,0),1),"")</f>
        <v/>
      </c>
      <c r="K15" s="167" t="str">
        <f>IFERROR(INDEX('FY22 QoS'!$BB:$BB,MATCH($B15&amp;$C15&amp;$D15,'FY22 QoS'!BX:BX,0),1),"")</f>
        <v/>
      </c>
      <c r="L15" s="167" t="str">
        <f>IFERROR(INDEX('FY22 QoS'!$BB:$BB,MATCH($B15&amp;$C15&amp;$D15,'FY22 QoS'!BY:BY,0),1),"")</f>
        <v/>
      </c>
      <c r="M15" s="167" t="str">
        <f>IFERROR(INDEX('FY22 QoS'!$BB:$BB,MATCH($B15&amp;$C15&amp;$D15,'FY22 QoS'!BZ:BZ,0),1),"")</f>
        <v/>
      </c>
      <c r="N15" s="167" t="str">
        <f>IFERROR(INDEX('FY22 QoS'!$BB:$BB,MATCH($B15&amp;$C15&amp;$D15,'FY22 QoS'!CA:CA,0),1),"")</f>
        <v/>
      </c>
      <c r="O15" s="167" t="str">
        <f>IFERROR(INDEX('FY22 QoS'!$BB:$BB,MATCH($B15&amp;$C15&amp;$D15,'FY22 QoS'!CB:CB,0),1),"")</f>
        <v/>
      </c>
      <c r="P15" s="167" t="str">
        <f>IFERROR(INDEX('FY22 QoS'!$BB:$BB,MATCH($B15&amp;$C15&amp;$D15,'FY22 QoS'!CC:CC,0),1),"")</f>
        <v/>
      </c>
      <c r="R15" s="178" t="str">
        <f ca="1">IFERROR(INDEX(INDIRECT("'FY22 QoS'!"&amp;R$1&amp;":"&amp;R$1),MATCH($B15&amp;$C15&amp;$D15,'FY22 QoS'!BU:BU,0),1),"")</f>
        <v/>
      </c>
      <c r="S15" s="178" t="str">
        <f ca="1">IFERROR(INDEX(INDIRECT("'FY22 QoS'!"&amp;S$1&amp;":"&amp;S$1),MATCH($B15&amp;$C15&amp;$D15,'FY22 QoS'!BV:BV,0),1),"")</f>
        <v/>
      </c>
      <c r="T15" s="178" t="str">
        <f ca="1">IFERROR(INDEX(INDIRECT("'FY22 QoS'!"&amp;T$1&amp;":"&amp;T$1),MATCH($B15&amp;$C15&amp;$D15,'FY22 QoS'!BW:BW,0),1),"")</f>
        <v/>
      </c>
      <c r="U15" s="178" t="str">
        <f ca="1">IFERROR(INDEX(INDIRECT("'FY22 QoS'!"&amp;U$1&amp;":"&amp;U$1),MATCH($B15&amp;$C15&amp;$D15,'FY22 QoS'!BX:BX,0),1),"")</f>
        <v/>
      </c>
      <c r="V15" s="178" t="str">
        <f ca="1">IFERROR(INDEX(INDIRECT("'FY22 QoS'!"&amp;V$1&amp;":"&amp;V$1),MATCH($B15&amp;$C15&amp;$D15,'FY22 QoS'!BY:BY,0),1),"")</f>
        <v/>
      </c>
      <c r="W15" s="178" t="str">
        <f ca="1">IFERROR(INDEX(INDIRECT("'FY22 QoS'!"&amp;W$1&amp;":"&amp;W$1),MATCH($B15&amp;$C15&amp;$D15,'FY22 QoS'!BZ:BZ,0),1),"")</f>
        <v/>
      </c>
      <c r="X15" s="178" t="str">
        <f ca="1">IFERROR(INDEX(INDIRECT("'FY22 QoS'!"&amp;X$1&amp;":"&amp;X$1),MATCH($B15&amp;$C15&amp;$D15,'FY22 QoS'!CA:CA,0),1),"")</f>
        <v/>
      </c>
      <c r="Y15" s="178" t="str">
        <f ca="1">IFERROR(INDEX(INDIRECT("'FY22 QoS'!"&amp;Y$1&amp;":"&amp;Y$1),MATCH($B15&amp;$C15&amp;$D15,'FY22 QoS'!CB:CB,0),1),"")</f>
        <v/>
      </c>
      <c r="Z15" s="178" t="str">
        <f ca="1">IFERROR(INDEX(INDIRECT("'FY22 QoS'!"&amp;Z$1&amp;":"&amp;Z$1),MATCH($B15&amp;$C15&amp;$D15,'FY22 QoS'!CC:CC,0),1),"")</f>
        <v/>
      </c>
      <c r="AB15" s="178" t="str">
        <f ca="1">IFERROR(INDEX(INDIRECT("'FY22 QoS'!"&amp;AB$1&amp;":"&amp;AB$1),MATCH($B15&amp;$C15&amp;$D15,'FY22 QoS'!BU:BU,0),1),"")</f>
        <v/>
      </c>
      <c r="AC15" s="178" t="str">
        <f ca="1">IFERROR(INDEX(INDIRECT("'FY22 QoS'!"&amp;AC$1&amp;":"&amp;AC$1),MATCH($B15&amp;$C15&amp;$D15,'FY22 QoS'!BV:BV,0),1),"")</f>
        <v/>
      </c>
      <c r="AD15" s="178" t="str">
        <f ca="1">IFERROR(INDEX(INDIRECT("'FY22 QoS'!"&amp;AD$1&amp;":"&amp;AD$1),MATCH($B15&amp;$C15&amp;$D15,'FY22 QoS'!BW:BW,0),1),"")</f>
        <v/>
      </c>
      <c r="AE15" s="178" t="str">
        <f ca="1">IFERROR(INDEX(INDIRECT("'FY22 QoS'!"&amp;AE$1&amp;":"&amp;AE$1),MATCH($B15&amp;$C15&amp;$D15,'FY22 QoS'!BX:BX,0),1),"")</f>
        <v/>
      </c>
      <c r="AF15" s="178" t="str">
        <f ca="1">IFERROR(INDEX(INDIRECT("'FY22 QoS'!"&amp;AF$1&amp;":"&amp;AF$1),MATCH($B15&amp;$C15&amp;$D15,'FY22 QoS'!BY:BY,0),1),"")</f>
        <v/>
      </c>
      <c r="AG15" s="178" t="str">
        <f ca="1">IFERROR(INDEX(INDIRECT("'FY22 QoS'!"&amp;AG$1&amp;":"&amp;AG$1),MATCH($B15&amp;$C15&amp;$D15,'FY22 QoS'!BZ:BZ,0),1),"")</f>
        <v/>
      </c>
      <c r="AH15" s="178" t="str">
        <f ca="1">IFERROR(INDEX(INDIRECT("'FY22 QoS'!"&amp;AH$1&amp;":"&amp;AH$1),MATCH($B15&amp;$C15&amp;$D15,'FY22 QoS'!CA:CA,0),1),"")</f>
        <v/>
      </c>
      <c r="AI15" s="178" t="str">
        <f ca="1">IFERROR(INDEX(INDIRECT("'FY22 QoS'!"&amp;AI$1&amp;":"&amp;AI$1),MATCH($B15&amp;$C15&amp;$D15,'FY22 QoS'!CB:CB,0),1),"")</f>
        <v/>
      </c>
      <c r="AJ15" s="178" t="str">
        <f ca="1">IFERROR(INDEX(INDIRECT("'FY22 QoS'!"&amp;AJ$1&amp;":"&amp;AJ$1),MATCH($B15&amp;$C15&amp;$D15,'FY22 QoS'!CC:CC,0),1),"")</f>
        <v/>
      </c>
      <c r="AL15" s="186" t="str">
        <f ca="1">IFERROR(INDEX(INDIRECT("'FY22 QoS'!"&amp;AL$1&amp;":"&amp;AL$1),MATCH($B15&amp;$C15&amp;$D15,'FY22 QoS'!BU:BU,0),1),"")</f>
        <v/>
      </c>
      <c r="AM15" s="186" t="str">
        <f ca="1">IFERROR(INDEX(INDIRECT("'FY22 QoS'!"&amp;AM$1&amp;":"&amp;AM$1),MATCH($B15&amp;$C15&amp;$D15,'FY22 QoS'!BV:BV,0),1),"")</f>
        <v/>
      </c>
      <c r="AN15" s="186" t="str">
        <f ca="1">IFERROR(INDEX(INDIRECT("'FY22 QoS'!"&amp;AN$1&amp;":"&amp;AN$1),MATCH($B15&amp;$C15&amp;$D15,'FY22 QoS'!BW:BW,0),1),"")</f>
        <v/>
      </c>
      <c r="AO15" s="186" t="str">
        <f ca="1">IFERROR(INDEX(INDIRECT("'FY22 QoS'!"&amp;AO$1&amp;":"&amp;AO$1),MATCH($B15&amp;$C15&amp;$D15,'FY22 QoS'!BX:BX,0),1),"")</f>
        <v/>
      </c>
      <c r="AP15" s="186" t="str">
        <f ca="1">IFERROR(INDEX(INDIRECT("'FY22 QoS'!"&amp;AP$1&amp;":"&amp;AP$1),MATCH($B15&amp;$C15&amp;$D15,'FY22 QoS'!BY:BY,0),1),"")</f>
        <v/>
      </c>
      <c r="AQ15" s="186" t="str">
        <f ca="1">IFERROR(INDEX(INDIRECT("'FY22 QoS'!"&amp;AQ$1&amp;":"&amp;AQ$1),MATCH($B15&amp;$C15&amp;$D15,'FY22 QoS'!BZ:BZ,0),1),"")</f>
        <v/>
      </c>
      <c r="AR15" s="186" t="str">
        <f ca="1">IFERROR(INDEX(INDIRECT("'FY22 QoS'!"&amp;AR$1&amp;":"&amp;AR$1),MATCH($B15&amp;$C15&amp;$D15,'FY22 QoS'!CA:CA,0),1),"")</f>
        <v/>
      </c>
      <c r="AS15" s="186" t="str">
        <f ca="1">IFERROR(INDEX(INDIRECT("'FY22 QoS'!"&amp;AS$1&amp;":"&amp;AS$1),MATCH($B15&amp;$C15&amp;$D15,'FY22 QoS'!CB:CB,0),1),"")</f>
        <v/>
      </c>
      <c r="AT15" s="186" t="str">
        <f ca="1">IFERROR(INDEX(INDIRECT("'FY22 QoS'!"&amp;AT$1&amp;":"&amp;AT$1),MATCH($B15&amp;$C15&amp;$D15,'FY22 QoS'!CC:CC,0),1),"")</f>
        <v/>
      </c>
      <c r="AX15" s="167" t="s">
        <v>263</v>
      </c>
      <c r="AY15" s="178">
        <f t="shared" ca="1" si="0"/>
        <v>1</v>
      </c>
      <c r="AZ15" s="178">
        <f t="shared" ca="1" si="1"/>
        <v>1</v>
      </c>
      <c r="BA15" s="178">
        <f t="shared" ca="1" si="2"/>
        <v>1</v>
      </c>
      <c r="BB15" s="178">
        <f t="shared" ca="1" si="3"/>
        <v>1</v>
      </c>
      <c r="BC15" s="178">
        <f t="shared" ca="1" si="4"/>
        <v>1</v>
      </c>
      <c r="BD15" s="178">
        <f t="shared" ca="1" si="5"/>
        <v>1</v>
      </c>
      <c r="BE15" s="178">
        <f t="shared" ca="1" si="6"/>
        <v>1</v>
      </c>
      <c r="BF15" s="178">
        <f t="shared" ca="1" si="7"/>
        <v>1</v>
      </c>
      <c r="BG15" s="178">
        <f t="shared" ca="1" si="8"/>
        <v>1</v>
      </c>
      <c r="BI15" s="178">
        <f t="shared" ca="1" si="26"/>
        <v>1</v>
      </c>
      <c r="BJ15" s="178">
        <f t="shared" ca="1" si="9"/>
        <v>1</v>
      </c>
      <c r="BK15" s="178">
        <f t="shared" ca="1" si="10"/>
        <v>1</v>
      </c>
      <c r="BL15" s="178">
        <f t="shared" ca="1" si="11"/>
        <v>1</v>
      </c>
      <c r="BM15" s="178">
        <f t="shared" ca="1" si="12"/>
        <v>1</v>
      </c>
      <c r="BN15" s="178">
        <f t="shared" ca="1" si="13"/>
        <v>1</v>
      </c>
      <c r="BO15" s="178">
        <f t="shared" ca="1" si="14"/>
        <v>1</v>
      </c>
      <c r="BP15" s="178">
        <f t="shared" ca="1" si="15"/>
        <v>1</v>
      </c>
      <c r="BQ15" s="178">
        <f t="shared" ca="1" si="16"/>
        <v>1</v>
      </c>
      <c r="BS15" s="178">
        <f t="shared" ca="1" si="27"/>
        <v>104.16666666666667</v>
      </c>
      <c r="BT15" s="178">
        <f t="shared" ca="1" si="17"/>
        <v>104.16666666666667</v>
      </c>
      <c r="BU15" s="178">
        <f t="shared" ca="1" si="18"/>
        <v>104.16666666666667</v>
      </c>
      <c r="BV15" s="178">
        <f t="shared" ca="1" si="19"/>
        <v>104.16666666666667</v>
      </c>
      <c r="BW15" s="178">
        <f t="shared" ca="1" si="20"/>
        <v>104.16666666666667</v>
      </c>
      <c r="BX15" s="178">
        <f t="shared" ca="1" si="21"/>
        <v>104.16666666666667</v>
      </c>
      <c r="BY15" s="178">
        <f t="shared" ca="1" si="22"/>
        <v>104.16666666666667</v>
      </c>
      <c r="BZ15" s="178">
        <f t="shared" ca="1" si="23"/>
        <v>104.16666666666667</v>
      </c>
      <c r="CA15" s="178">
        <f t="shared" ca="1" si="24"/>
        <v>104.16666666666667</v>
      </c>
    </row>
    <row r="16" spans="2:79" s="167" customFormat="1" outlineLevel="1" x14ac:dyDescent="0.25">
      <c r="B16" s="167" t="s">
        <v>22</v>
      </c>
      <c r="C16" s="167">
        <v>10</v>
      </c>
      <c r="D16" s="167" t="str">
        <f t="shared" si="25"/>
        <v>Enterprise</v>
      </c>
      <c r="E16" s="167" t="str">
        <f>IFERROR(INDEX('FY22 QoS'!$BB:$BB,MATCH($B16&amp;$C16&amp;$D16,'FY22 QoS'!BR:BR,0),1),"")</f>
        <v/>
      </c>
      <c r="F16" s="167" t="str">
        <f>IFERROR(INDEX('FY22 QoS'!$BB:$BB,MATCH($B16&amp;$C16&amp;$D16,'FY22 QoS'!BS:BS,0),1),"")</f>
        <v/>
      </c>
      <c r="G16" s="167" t="str">
        <f>IFERROR(INDEX('FY22 QoS'!$BB:$BB,MATCH($B16&amp;$C16&amp;$D16,'FY22 QoS'!BT:BT,0),1),"")</f>
        <v/>
      </c>
      <c r="H16" s="167" t="str">
        <f>IFERROR(INDEX('FY22 QoS'!$BB:$BB,MATCH($B16&amp;$C16&amp;$D16,'FY22 QoS'!BU:BU,0),1),"")</f>
        <v/>
      </c>
      <c r="I16" s="167" t="str">
        <f>IFERROR(INDEX('FY22 QoS'!$BB:$BB,MATCH($B16&amp;$C16&amp;$D16,'FY22 QoS'!BV:BV,0),1),"")</f>
        <v/>
      </c>
      <c r="J16" s="167" t="str">
        <f>IFERROR(INDEX('FY22 QoS'!$BB:$BB,MATCH($B16&amp;$C16&amp;$D16,'FY22 QoS'!BW:BW,0),1),"")</f>
        <v/>
      </c>
      <c r="K16" s="167" t="str">
        <f>IFERROR(INDEX('FY22 QoS'!$BB:$BB,MATCH($B16&amp;$C16&amp;$D16,'FY22 QoS'!BX:BX,0),1),"")</f>
        <v/>
      </c>
      <c r="L16" s="167" t="str">
        <f>IFERROR(INDEX('FY22 QoS'!$BB:$BB,MATCH($B16&amp;$C16&amp;$D16,'FY22 QoS'!BY:BY,0),1),"")</f>
        <v/>
      </c>
      <c r="M16" s="167" t="str">
        <f>IFERROR(INDEX('FY22 QoS'!$BB:$BB,MATCH($B16&amp;$C16&amp;$D16,'FY22 QoS'!BZ:BZ,0),1),"")</f>
        <v/>
      </c>
      <c r="N16" s="167" t="str">
        <f>IFERROR(INDEX('FY22 QoS'!$BB:$BB,MATCH($B16&amp;$C16&amp;$D16,'FY22 QoS'!CA:CA,0),1),"")</f>
        <v/>
      </c>
      <c r="O16" s="167" t="str">
        <f>IFERROR(INDEX('FY22 QoS'!$BB:$BB,MATCH($B16&amp;$C16&amp;$D16,'FY22 QoS'!CB:CB,0),1),"")</f>
        <v/>
      </c>
      <c r="P16" s="167" t="str">
        <f>IFERROR(INDEX('FY22 QoS'!$BB:$BB,MATCH($B16&amp;$C16&amp;$D16,'FY22 QoS'!CC:CC,0),1),"")</f>
        <v/>
      </c>
      <c r="R16" s="178" t="str">
        <f ca="1">IFERROR(INDEX(INDIRECT("'FY22 QoS'!"&amp;R$1&amp;":"&amp;R$1),MATCH($B16&amp;$C16&amp;$D16,'FY22 QoS'!BU:BU,0),1),"")</f>
        <v/>
      </c>
      <c r="S16" s="178" t="str">
        <f ca="1">IFERROR(INDEX(INDIRECT("'FY22 QoS'!"&amp;S$1&amp;":"&amp;S$1),MATCH($B16&amp;$C16&amp;$D16,'FY22 QoS'!BV:BV,0),1),"")</f>
        <v/>
      </c>
      <c r="T16" s="178" t="str">
        <f ca="1">IFERROR(INDEX(INDIRECT("'FY22 QoS'!"&amp;T$1&amp;":"&amp;T$1),MATCH($B16&amp;$C16&amp;$D16,'FY22 QoS'!BW:BW,0),1),"")</f>
        <v/>
      </c>
      <c r="U16" s="178" t="str">
        <f ca="1">IFERROR(INDEX(INDIRECT("'FY22 QoS'!"&amp;U$1&amp;":"&amp;U$1),MATCH($B16&amp;$C16&amp;$D16,'FY22 QoS'!BX:BX,0),1),"")</f>
        <v/>
      </c>
      <c r="V16" s="178" t="str">
        <f ca="1">IFERROR(INDEX(INDIRECT("'FY22 QoS'!"&amp;V$1&amp;":"&amp;V$1),MATCH($B16&amp;$C16&amp;$D16,'FY22 QoS'!BY:BY,0),1),"")</f>
        <v/>
      </c>
      <c r="W16" s="178" t="str">
        <f ca="1">IFERROR(INDEX(INDIRECT("'FY22 QoS'!"&amp;W$1&amp;":"&amp;W$1),MATCH($B16&amp;$C16&amp;$D16,'FY22 QoS'!BZ:BZ,0),1),"")</f>
        <v/>
      </c>
      <c r="X16" s="178" t="str">
        <f ca="1">IFERROR(INDEX(INDIRECT("'FY22 QoS'!"&amp;X$1&amp;":"&amp;X$1),MATCH($B16&amp;$C16&amp;$D16,'FY22 QoS'!CA:CA,0),1),"")</f>
        <v/>
      </c>
      <c r="Y16" s="178" t="str">
        <f ca="1">IFERROR(INDEX(INDIRECT("'FY22 QoS'!"&amp;Y$1&amp;":"&amp;Y$1),MATCH($B16&amp;$C16&amp;$D16,'FY22 QoS'!CB:CB,0),1),"")</f>
        <v/>
      </c>
      <c r="Z16" s="178" t="str">
        <f ca="1">IFERROR(INDEX(INDIRECT("'FY22 QoS'!"&amp;Z$1&amp;":"&amp;Z$1),MATCH($B16&amp;$C16&amp;$D16,'FY22 QoS'!CC:CC,0),1),"")</f>
        <v/>
      </c>
      <c r="AB16" s="178" t="str">
        <f ca="1">IFERROR(INDEX(INDIRECT("'FY22 QoS'!"&amp;AB$1&amp;":"&amp;AB$1),MATCH($B16&amp;$C16&amp;$D16,'FY22 QoS'!BU:BU,0),1),"")</f>
        <v/>
      </c>
      <c r="AC16" s="178" t="str">
        <f ca="1">IFERROR(INDEX(INDIRECT("'FY22 QoS'!"&amp;AC$1&amp;":"&amp;AC$1),MATCH($B16&amp;$C16&amp;$D16,'FY22 QoS'!BV:BV,0),1),"")</f>
        <v/>
      </c>
      <c r="AD16" s="178" t="str">
        <f ca="1">IFERROR(INDEX(INDIRECT("'FY22 QoS'!"&amp;AD$1&amp;":"&amp;AD$1),MATCH($B16&amp;$C16&amp;$D16,'FY22 QoS'!BW:BW,0),1),"")</f>
        <v/>
      </c>
      <c r="AE16" s="178" t="str">
        <f ca="1">IFERROR(INDEX(INDIRECT("'FY22 QoS'!"&amp;AE$1&amp;":"&amp;AE$1),MATCH($B16&amp;$C16&amp;$D16,'FY22 QoS'!BX:BX,0),1),"")</f>
        <v/>
      </c>
      <c r="AF16" s="178" t="str">
        <f ca="1">IFERROR(INDEX(INDIRECT("'FY22 QoS'!"&amp;AF$1&amp;":"&amp;AF$1),MATCH($B16&amp;$C16&amp;$D16,'FY22 QoS'!BY:BY,0),1),"")</f>
        <v/>
      </c>
      <c r="AG16" s="178" t="str">
        <f ca="1">IFERROR(INDEX(INDIRECT("'FY22 QoS'!"&amp;AG$1&amp;":"&amp;AG$1),MATCH($B16&amp;$C16&amp;$D16,'FY22 QoS'!BZ:BZ,0),1),"")</f>
        <v/>
      </c>
      <c r="AH16" s="178" t="str">
        <f ca="1">IFERROR(INDEX(INDIRECT("'FY22 QoS'!"&amp;AH$1&amp;":"&amp;AH$1),MATCH($B16&amp;$C16&amp;$D16,'FY22 QoS'!CA:CA,0),1),"")</f>
        <v/>
      </c>
      <c r="AI16" s="178" t="str">
        <f ca="1">IFERROR(INDEX(INDIRECT("'FY22 QoS'!"&amp;AI$1&amp;":"&amp;AI$1),MATCH($B16&amp;$C16&amp;$D16,'FY22 QoS'!CB:CB,0),1),"")</f>
        <v/>
      </c>
      <c r="AJ16" s="178" t="str">
        <f ca="1">IFERROR(INDEX(INDIRECT("'FY22 QoS'!"&amp;AJ$1&amp;":"&amp;AJ$1),MATCH($B16&amp;$C16&amp;$D16,'FY22 QoS'!CC:CC,0),1),"")</f>
        <v/>
      </c>
      <c r="AL16" s="186" t="str">
        <f ca="1">IFERROR(INDEX(INDIRECT("'FY22 QoS'!"&amp;AL$1&amp;":"&amp;AL$1),MATCH($B16&amp;$C16&amp;$D16,'FY22 QoS'!BU:BU,0),1),"")</f>
        <v/>
      </c>
      <c r="AM16" s="186" t="str">
        <f ca="1">IFERROR(INDEX(INDIRECT("'FY22 QoS'!"&amp;AM$1&amp;":"&amp;AM$1),MATCH($B16&amp;$C16&amp;$D16,'FY22 QoS'!BV:BV,0),1),"")</f>
        <v/>
      </c>
      <c r="AN16" s="186" t="str">
        <f ca="1">IFERROR(INDEX(INDIRECT("'FY22 QoS'!"&amp;AN$1&amp;":"&amp;AN$1),MATCH($B16&amp;$C16&amp;$D16,'FY22 QoS'!BW:BW,0),1),"")</f>
        <v/>
      </c>
      <c r="AO16" s="186" t="str">
        <f ca="1">IFERROR(INDEX(INDIRECT("'FY22 QoS'!"&amp;AO$1&amp;":"&amp;AO$1),MATCH($B16&amp;$C16&amp;$D16,'FY22 QoS'!BX:BX,0),1),"")</f>
        <v/>
      </c>
      <c r="AP16" s="186" t="str">
        <f ca="1">IFERROR(INDEX(INDIRECT("'FY22 QoS'!"&amp;AP$1&amp;":"&amp;AP$1),MATCH($B16&amp;$C16&amp;$D16,'FY22 QoS'!BY:BY,0),1),"")</f>
        <v/>
      </c>
      <c r="AQ16" s="186" t="str">
        <f ca="1">IFERROR(INDEX(INDIRECT("'FY22 QoS'!"&amp;AQ$1&amp;":"&amp;AQ$1),MATCH($B16&amp;$C16&amp;$D16,'FY22 QoS'!BZ:BZ,0),1),"")</f>
        <v/>
      </c>
      <c r="AR16" s="186" t="str">
        <f ca="1">IFERROR(INDEX(INDIRECT("'FY22 QoS'!"&amp;AR$1&amp;":"&amp;AR$1),MATCH($B16&amp;$C16&amp;$D16,'FY22 QoS'!CA:CA,0),1),"")</f>
        <v/>
      </c>
      <c r="AS16" s="186" t="str">
        <f ca="1">IFERROR(INDEX(INDIRECT("'FY22 QoS'!"&amp;AS$1&amp;":"&amp;AS$1),MATCH($B16&amp;$C16&amp;$D16,'FY22 QoS'!CB:CB,0),1),"")</f>
        <v/>
      </c>
      <c r="AT16" s="186" t="str">
        <f ca="1">IFERROR(INDEX(INDIRECT("'FY22 QoS'!"&amp;AT$1&amp;":"&amp;AT$1),MATCH($B16&amp;$C16&amp;$D16,'FY22 QoS'!CC:CC,0),1),"")</f>
        <v/>
      </c>
      <c r="AX16" s="167" t="s">
        <v>84</v>
      </c>
      <c r="AY16" s="178">
        <f t="shared" si="0"/>
        <v>0</v>
      </c>
      <c r="AZ16" s="178">
        <f t="shared" si="1"/>
        <v>0</v>
      </c>
      <c r="BA16" s="178">
        <f t="shared" ca="1" si="2"/>
        <v>5</v>
      </c>
      <c r="BB16" s="178">
        <f t="shared" ca="1" si="3"/>
        <v>7</v>
      </c>
      <c r="BC16" s="178">
        <f t="shared" ca="1" si="4"/>
        <v>8</v>
      </c>
      <c r="BD16" s="178">
        <f t="shared" ca="1" si="5"/>
        <v>8</v>
      </c>
      <c r="BE16" s="178">
        <f t="shared" ca="1" si="6"/>
        <v>8</v>
      </c>
      <c r="BF16" s="178">
        <f t="shared" ca="1" si="7"/>
        <v>8</v>
      </c>
      <c r="BG16" s="178">
        <f t="shared" ca="1" si="8"/>
        <v>8</v>
      </c>
      <c r="BI16" s="178">
        <f t="shared" si="26"/>
        <v>0</v>
      </c>
      <c r="BJ16" s="178">
        <f t="shared" si="9"/>
        <v>0</v>
      </c>
      <c r="BK16" s="178">
        <f t="shared" ca="1" si="10"/>
        <v>0</v>
      </c>
      <c r="BL16" s="178">
        <f t="shared" ca="1" si="11"/>
        <v>0</v>
      </c>
      <c r="BM16" s="178">
        <f t="shared" ca="1" si="12"/>
        <v>0</v>
      </c>
      <c r="BN16" s="178">
        <f t="shared" ca="1" si="13"/>
        <v>1.25</v>
      </c>
      <c r="BO16" s="178">
        <f t="shared" ca="1" si="14"/>
        <v>2.25</v>
      </c>
      <c r="BP16" s="178">
        <f t="shared" ca="1" si="15"/>
        <v>3.45</v>
      </c>
      <c r="BQ16" s="178">
        <f t="shared" ca="1" si="16"/>
        <v>4.5999999999999996</v>
      </c>
      <c r="BS16" s="178">
        <f t="shared" si="27"/>
        <v>0</v>
      </c>
      <c r="BT16" s="178">
        <f t="shared" si="17"/>
        <v>0</v>
      </c>
      <c r="BU16" s="178">
        <f t="shared" ca="1" si="18"/>
        <v>0</v>
      </c>
      <c r="BV16" s="178">
        <f t="shared" ca="1" si="19"/>
        <v>0</v>
      </c>
      <c r="BW16" s="178">
        <f t="shared" ca="1" si="20"/>
        <v>0</v>
      </c>
      <c r="BX16" s="178">
        <f t="shared" ca="1" si="21"/>
        <v>126.04166666666667</v>
      </c>
      <c r="BY16" s="178">
        <f t="shared" ca="1" si="22"/>
        <v>228.54166666666669</v>
      </c>
      <c r="BZ16" s="178">
        <f t="shared" ca="1" si="23"/>
        <v>351.04166666666669</v>
      </c>
      <c r="CA16" s="178">
        <f t="shared" ca="1" si="24"/>
        <v>468.33333333333343</v>
      </c>
    </row>
    <row r="17" spans="2:79" s="167" customFormat="1" outlineLevel="1" x14ac:dyDescent="0.25">
      <c r="B17" s="167" t="s">
        <v>22</v>
      </c>
      <c r="C17" s="167">
        <v>11</v>
      </c>
      <c r="D17" s="167" t="str">
        <f t="shared" si="25"/>
        <v>Enterprise</v>
      </c>
      <c r="E17" s="167" t="str">
        <f>IFERROR(INDEX('FY22 QoS'!$BB:$BB,MATCH($B17&amp;$C17&amp;$D17,'FY22 QoS'!BR:BR,0),1),"")</f>
        <v/>
      </c>
      <c r="F17" s="167" t="str">
        <f>IFERROR(INDEX('FY22 QoS'!$BB:$BB,MATCH($B17&amp;$C17&amp;$D17,'FY22 QoS'!BS:BS,0),1),"")</f>
        <v/>
      </c>
      <c r="G17" s="167" t="str">
        <f>IFERROR(INDEX('FY22 QoS'!$BB:$BB,MATCH($B17&amp;$C17&amp;$D17,'FY22 QoS'!BT:BT,0),1),"")</f>
        <v/>
      </c>
      <c r="H17" s="167" t="str">
        <f>IFERROR(INDEX('FY22 QoS'!$BB:$BB,MATCH($B17&amp;$C17&amp;$D17,'FY22 QoS'!BU:BU,0),1),"")</f>
        <v/>
      </c>
      <c r="I17" s="167" t="str">
        <f>IFERROR(INDEX('FY22 QoS'!$BB:$BB,MATCH($B17&amp;$C17&amp;$D17,'FY22 QoS'!BV:BV,0),1),"")</f>
        <v/>
      </c>
      <c r="J17" s="167" t="str">
        <f>IFERROR(INDEX('FY22 QoS'!$BB:$BB,MATCH($B17&amp;$C17&amp;$D17,'FY22 QoS'!BW:BW,0),1),"")</f>
        <v/>
      </c>
      <c r="K17" s="167" t="str">
        <f>IFERROR(INDEX('FY22 QoS'!$BB:$BB,MATCH($B17&amp;$C17&amp;$D17,'FY22 QoS'!BX:BX,0),1),"")</f>
        <v/>
      </c>
      <c r="L17" s="167" t="str">
        <f>IFERROR(INDEX('FY22 QoS'!$BB:$BB,MATCH($B17&amp;$C17&amp;$D17,'FY22 QoS'!BY:BY,0),1),"")</f>
        <v/>
      </c>
      <c r="M17" s="167" t="str">
        <f>IFERROR(INDEX('FY22 QoS'!$BB:$BB,MATCH($B17&amp;$C17&amp;$D17,'FY22 QoS'!BZ:BZ,0),1),"")</f>
        <v/>
      </c>
      <c r="N17" s="167" t="str">
        <f>IFERROR(INDEX('FY22 QoS'!$BB:$BB,MATCH($B17&amp;$C17&amp;$D17,'FY22 QoS'!CA:CA,0),1),"")</f>
        <v/>
      </c>
      <c r="O17" s="167" t="str">
        <f>IFERROR(INDEX('FY22 QoS'!$BB:$BB,MATCH($B17&amp;$C17&amp;$D17,'FY22 QoS'!CB:CB,0),1),"")</f>
        <v/>
      </c>
      <c r="P17" s="167" t="str">
        <f>IFERROR(INDEX('FY22 QoS'!$BB:$BB,MATCH($B17&amp;$C17&amp;$D17,'FY22 QoS'!CC:CC,0),1),"")</f>
        <v/>
      </c>
      <c r="R17" s="178" t="str">
        <f ca="1">IFERROR(INDEX(INDIRECT("'FY22 QoS'!"&amp;R$1&amp;":"&amp;R$1),MATCH($B17&amp;$C17&amp;$D17,'FY22 QoS'!BU:BU,0),1),"")</f>
        <v/>
      </c>
      <c r="S17" s="178" t="str">
        <f ca="1">IFERROR(INDEX(INDIRECT("'FY22 QoS'!"&amp;S$1&amp;":"&amp;S$1),MATCH($B17&amp;$C17&amp;$D17,'FY22 QoS'!BV:BV,0),1),"")</f>
        <v/>
      </c>
      <c r="T17" s="178" t="str">
        <f ca="1">IFERROR(INDEX(INDIRECT("'FY22 QoS'!"&amp;T$1&amp;":"&amp;T$1),MATCH($B17&amp;$C17&amp;$D17,'FY22 QoS'!BW:BW,0),1),"")</f>
        <v/>
      </c>
      <c r="U17" s="178" t="str">
        <f ca="1">IFERROR(INDEX(INDIRECT("'FY22 QoS'!"&amp;U$1&amp;":"&amp;U$1),MATCH($B17&amp;$C17&amp;$D17,'FY22 QoS'!BX:BX,0),1),"")</f>
        <v/>
      </c>
      <c r="V17" s="178" t="str">
        <f ca="1">IFERROR(INDEX(INDIRECT("'FY22 QoS'!"&amp;V$1&amp;":"&amp;V$1),MATCH($B17&amp;$C17&amp;$D17,'FY22 QoS'!BY:BY,0),1),"")</f>
        <v/>
      </c>
      <c r="W17" s="178" t="str">
        <f ca="1">IFERROR(INDEX(INDIRECT("'FY22 QoS'!"&amp;W$1&amp;":"&amp;W$1),MATCH($B17&amp;$C17&amp;$D17,'FY22 QoS'!BZ:BZ,0),1),"")</f>
        <v/>
      </c>
      <c r="X17" s="178" t="str">
        <f ca="1">IFERROR(INDEX(INDIRECT("'FY22 QoS'!"&amp;X$1&amp;":"&amp;X$1),MATCH($B17&amp;$C17&amp;$D17,'FY22 QoS'!CA:CA,0),1),"")</f>
        <v/>
      </c>
      <c r="Y17" s="178" t="str">
        <f ca="1">IFERROR(INDEX(INDIRECT("'FY22 QoS'!"&amp;Y$1&amp;":"&amp;Y$1),MATCH($B17&amp;$C17&amp;$D17,'FY22 QoS'!CB:CB,0),1),"")</f>
        <v/>
      </c>
      <c r="Z17" s="178" t="str">
        <f ca="1">IFERROR(INDEX(INDIRECT("'FY22 QoS'!"&amp;Z$1&amp;":"&amp;Z$1),MATCH($B17&amp;$C17&amp;$D17,'FY22 QoS'!CC:CC,0),1),"")</f>
        <v/>
      </c>
      <c r="AB17" s="178" t="str">
        <f ca="1">IFERROR(INDEX(INDIRECT("'FY22 QoS'!"&amp;AB$1&amp;":"&amp;AB$1),MATCH($B17&amp;$C17&amp;$D17,'FY22 QoS'!BU:BU,0),1),"")</f>
        <v/>
      </c>
      <c r="AC17" s="178" t="str">
        <f ca="1">IFERROR(INDEX(INDIRECT("'FY22 QoS'!"&amp;AC$1&amp;":"&amp;AC$1),MATCH($B17&amp;$C17&amp;$D17,'FY22 QoS'!BV:BV,0),1),"")</f>
        <v/>
      </c>
      <c r="AD17" s="178" t="str">
        <f ca="1">IFERROR(INDEX(INDIRECT("'FY22 QoS'!"&amp;AD$1&amp;":"&amp;AD$1),MATCH($B17&amp;$C17&amp;$D17,'FY22 QoS'!BW:BW,0),1),"")</f>
        <v/>
      </c>
      <c r="AE17" s="178" t="str">
        <f ca="1">IFERROR(INDEX(INDIRECT("'FY22 QoS'!"&amp;AE$1&amp;":"&amp;AE$1),MATCH($B17&amp;$C17&amp;$D17,'FY22 QoS'!BX:BX,0),1),"")</f>
        <v/>
      </c>
      <c r="AF17" s="178" t="str">
        <f ca="1">IFERROR(INDEX(INDIRECT("'FY22 QoS'!"&amp;AF$1&amp;":"&amp;AF$1),MATCH($B17&amp;$C17&amp;$D17,'FY22 QoS'!BY:BY,0),1),"")</f>
        <v/>
      </c>
      <c r="AG17" s="178" t="str">
        <f ca="1">IFERROR(INDEX(INDIRECT("'FY22 QoS'!"&amp;AG$1&amp;":"&amp;AG$1),MATCH($B17&amp;$C17&amp;$D17,'FY22 QoS'!BZ:BZ,0),1),"")</f>
        <v/>
      </c>
      <c r="AH17" s="178" t="str">
        <f ca="1">IFERROR(INDEX(INDIRECT("'FY22 QoS'!"&amp;AH$1&amp;":"&amp;AH$1),MATCH($B17&amp;$C17&amp;$D17,'FY22 QoS'!CA:CA,0),1),"")</f>
        <v/>
      </c>
      <c r="AI17" s="178" t="str">
        <f ca="1">IFERROR(INDEX(INDIRECT("'FY22 QoS'!"&amp;AI$1&amp;":"&amp;AI$1),MATCH($B17&amp;$C17&amp;$D17,'FY22 QoS'!CB:CB,0),1),"")</f>
        <v/>
      </c>
      <c r="AJ17" s="178" t="str">
        <f ca="1">IFERROR(INDEX(INDIRECT("'FY22 QoS'!"&amp;AJ$1&amp;":"&amp;AJ$1),MATCH($B17&amp;$C17&amp;$D17,'FY22 QoS'!CC:CC,0),1),"")</f>
        <v/>
      </c>
      <c r="AL17" s="186" t="str">
        <f ca="1">IFERROR(INDEX(INDIRECT("'FY22 QoS'!"&amp;AL$1&amp;":"&amp;AL$1),MATCH($B17&amp;$C17&amp;$D17,'FY22 QoS'!BU:BU,0),1),"")</f>
        <v/>
      </c>
      <c r="AM17" s="186" t="str">
        <f ca="1">IFERROR(INDEX(INDIRECT("'FY22 QoS'!"&amp;AM$1&amp;":"&amp;AM$1),MATCH($B17&amp;$C17&amp;$D17,'FY22 QoS'!BV:BV,0),1),"")</f>
        <v/>
      </c>
      <c r="AN17" s="186" t="str">
        <f ca="1">IFERROR(INDEX(INDIRECT("'FY22 QoS'!"&amp;AN$1&amp;":"&amp;AN$1),MATCH($B17&amp;$C17&amp;$D17,'FY22 QoS'!BW:BW,0),1),"")</f>
        <v/>
      </c>
      <c r="AO17" s="186" t="str">
        <f ca="1">IFERROR(INDEX(INDIRECT("'FY22 QoS'!"&amp;AO$1&amp;":"&amp;AO$1),MATCH($B17&amp;$C17&amp;$D17,'FY22 QoS'!BX:BX,0),1),"")</f>
        <v/>
      </c>
      <c r="AP17" s="186" t="str">
        <f ca="1">IFERROR(INDEX(INDIRECT("'FY22 QoS'!"&amp;AP$1&amp;":"&amp;AP$1),MATCH($B17&amp;$C17&amp;$D17,'FY22 QoS'!BY:BY,0),1),"")</f>
        <v/>
      </c>
      <c r="AQ17" s="186" t="str">
        <f ca="1">IFERROR(INDEX(INDIRECT("'FY22 QoS'!"&amp;AQ$1&amp;":"&amp;AQ$1),MATCH($B17&amp;$C17&amp;$D17,'FY22 QoS'!BZ:BZ,0),1),"")</f>
        <v/>
      </c>
      <c r="AR17" s="186" t="str">
        <f ca="1">IFERROR(INDEX(INDIRECT("'FY22 QoS'!"&amp;AR$1&amp;":"&amp;AR$1),MATCH($B17&amp;$C17&amp;$D17,'FY22 QoS'!CA:CA,0),1),"")</f>
        <v/>
      </c>
      <c r="AS17" s="186" t="str">
        <f ca="1">IFERROR(INDEX(INDIRECT("'FY22 QoS'!"&amp;AS$1&amp;":"&amp;AS$1),MATCH($B17&amp;$C17&amp;$D17,'FY22 QoS'!CB:CB,0),1),"")</f>
        <v/>
      </c>
      <c r="AT17" s="186" t="str">
        <f ca="1">IFERROR(INDEX(INDIRECT("'FY22 QoS'!"&amp;AT$1&amp;":"&amp;AT$1),MATCH($B17&amp;$C17&amp;$D17,'FY22 QoS'!CC:CC,0),1),"")</f>
        <v/>
      </c>
      <c r="AX17" s="167" t="s">
        <v>101</v>
      </c>
      <c r="AY17" s="178">
        <f t="shared" ca="1" si="0"/>
        <v>1</v>
      </c>
      <c r="AZ17" s="178">
        <f t="shared" ca="1" si="1"/>
        <v>1</v>
      </c>
      <c r="BA17" s="178">
        <f t="shared" ca="1" si="2"/>
        <v>1</v>
      </c>
      <c r="BB17" s="178">
        <f t="shared" si="3"/>
        <v>0</v>
      </c>
      <c r="BC17" s="178">
        <f t="shared" si="4"/>
        <v>0</v>
      </c>
      <c r="BD17" s="178">
        <f t="shared" si="5"/>
        <v>0</v>
      </c>
      <c r="BE17" s="178">
        <f t="shared" si="6"/>
        <v>0</v>
      </c>
      <c r="BF17" s="178">
        <f t="shared" si="7"/>
        <v>0</v>
      </c>
      <c r="BG17" s="178">
        <f t="shared" si="8"/>
        <v>0</v>
      </c>
      <c r="BI17" s="178">
        <f t="shared" ca="1" si="26"/>
        <v>1</v>
      </c>
      <c r="BJ17" s="178">
        <f t="shared" ca="1" si="9"/>
        <v>1</v>
      </c>
      <c r="BK17" s="178">
        <f t="shared" ca="1" si="10"/>
        <v>1</v>
      </c>
      <c r="BL17" s="178">
        <f t="shared" si="11"/>
        <v>0</v>
      </c>
      <c r="BM17" s="178">
        <f t="shared" si="12"/>
        <v>0</v>
      </c>
      <c r="BN17" s="178">
        <f t="shared" si="13"/>
        <v>0</v>
      </c>
      <c r="BO17" s="178">
        <f t="shared" si="14"/>
        <v>0</v>
      </c>
      <c r="BP17" s="178">
        <f t="shared" si="15"/>
        <v>0</v>
      </c>
      <c r="BQ17" s="178">
        <f t="shared" si="16"/>
        <v>0</v>
      </c>
      <c r="BS17" s="178">
        <f t="shared" ca="1" si="27"/>
        <v>104.16666666666667</v>
      </c>
      <c r="BT17" s="178">
        <f t="shared" ca="1" si="17"/>
        <v>104.16666666666667</v>
      </c>
      <c r="BU17" s="178">
        <f t="shared" ca="1" si="18"/>
        <v>104.16666666666667</v>
      </c>
      <c r="BV17" s="178">
        <f t="shared" si="19"/>
        <v>0</v>
      </c>
      <c r="BW17" s="178">
        <f t="shared" si="20"/>
        <v>0</v>
      </c>
      <c r="BX17" s="178">
        <f t="shared" si="21"/>
        <v>0</v>
      </c>
      <c r="BY17" s="178">
        <f t="shared" si="22"/>
        <v>0</v>
      </c>
      <c r="BZ17" s="178">
        <f t="shared" si="23"/>
        <v>0</v>
      </c>
      <c r="CA17" s="178">
        <f t="shared" si="24"/>
        <v>0</v>
      </c>
    </row>
    <row r="18" spans="2:79" s="167" customFormat="1" outlineLevel="1" x14ac:dyDescent="0.25">
      <c r="B18" s="167" t="s">
        <v>22</v>
      </c>
      <c r="C18" s="167">
        <v>12</v>
      </c>
      <c r="D18" s="167" t="str">
        <f t="shared" si="25"/>
        <v>Enterprise</v>
      </c>
      <c r="E18" s="167" t="str">
        <f>IFERROR(INDEX('FY22 QoS'!$BB:$BB,MATCH($B18&amp;$C18&amp;$D18,'FY22 QoS'!BR:BR,0),1),"")</f>
        <v/>
      </c>
      <c r="F18" s="167" t="str">
        <f>IFERROR(INDEX('FY22 QoS'!$BB:$BB,MATCH($B18&amp;$C18&amp;$D18,'FY22 QoS'!BS:BS,0),1),"")</f>
        <v/>
      </c>
      <c r="G18" s="167" t="str">
        <f>IFERROR(INDEX('FY22 QoS'!$BB:$BB,MATCH($B18&amp;$C18&amp;$D18,'FY22 QoS'!BT:BT,0),1),"")</f>
        <v/>
      </c>
      <c r="H18" s="167" t="str">
        <f>IFERROR(INDEX('FY22 QoS'!$BB:$BB,MATCH($B18&amp;$C18&amp;$D18,'FY22 QoS'!BU:BU,0),1),"")</f>
        <v/>
      </c>
      <c r="I18" s="167" t="str">
        <f>IFERROR(INDEX('FY22 QoS'!$BB:$BB,MATCH($B18&amp;$C18&amp;$D18,'FY22 QoS'!BV:BV,0),1),"")</f>
        <v/>
      </c>
      <c r="J18" s="167" t="str">
        <f>IFERROR(INDEX('FY22 QoS'!$BB:$BB,MATCH($B18&amp;$C18&amp;$D18,'FY22 QoS'!BW:BW,0),1),"")</f>
        <v/>
      </c>
      <c r="K18" s="167" t="str">
        <f>IFERROR(INDEX('FY22 QoS'!$BB:$BB,MATCH($B18&amp;$C18&amp;$D18,'FY22 QoS'!BX:BX,0),1),"")</f>
        <v/>
      </c>
      <c r="L18" s="167" t="str">
        <f>IFERROR(INDEX('FY22 QoS'!$BB:$BB,MATCH($B18&amp;$C18&amp;$D18,'FY22 QoS'!BY:BY,0),1),"")</f>
        <v/>
      </c>
      <c r="M18" s="167" t="str">
        <f>IFERROR(INDEX('FY22 QoS'!$BB:$BB,MATCH($B18&amp;$C18&amp;$D18,'FY22 QoS'!BZ:BZ,0),1),"")</f>
        <v/>
      </c>
      <c r="N18" s="167" t="str">
        <f>IFERROR(INDEX('FY22 QoS'!$BB:$BB,MATCH($B18&amp;$C18&amp;$D18,'FY22 QoS'!CA:CA,0),1),"")</f>
        <v/>
      </c>
      <c r="O18" s="167" t="str">
        <f>IFERROR(INDEX('FY22 QoS'!$BB:$BB,MATCH($B18&amp;$C18&amp;$D18,'FY22 QoS'!CB:CB,0),1),"")</f>
        <v/>
      </c>
      <c r="P18" s="167" t="str">
        <f>IFERROR(INDEX('FY22 QoS'!$BB:$BB,MATCH($B18&amp;$C18&amp;$D18,'FY22 QoS'!CC:CC,0),1),"")</f>
        <v/>
      </c>
      <c r="R18" s="178" t="str">
        <f ca="1">IFERROR(INDEX(INDIRECT("'FY22 QoS'!"&amp;R$1&amp;":"&amp;R$1),MATCH($B18&amp;$C18&amp;$D18,'FY22 QoS'!BU:BU,0),1),"")</f>
        <v/>
      </c>
      <c r="S18" s="178" t="str">
        <f ca="1">IFERROR(INDEX(INDIRECT("'FY22 QoS'!"&amp;S$1&amp;":"&amp;S$1),MATCH($B18&amp;$C18&amp;$D18,'FY22 QoS'!BV:BV,0),1),"")</f>
        <v/>
      </c>
      <c r="T18" s="178" t="str">
        <f ca="1">IFERROR(INDEX(INDIRECT("'FY22 QoS'!"&amp;T$1&amp;":"&amp;T$1),MATCH($B18&amp;$C18&amp;$D18,'FY22 QoS'!BW:BW,0),1),"")</f>
        <v/>
      </c>
      <c r="U18" s="178" t="str">
        <f ca="1">IFERROR(INDEX(INDIRECT("'FY22 QoS'!"&amp;U$1&amp;":"&amp;U$1),MATCH($B18&amp;$C18&amp;$D18,'FY22 QoS'!BX:BX,0),1),"")</f>
        <v/>
      </c>
      <c r="V18" s="178" t="str">
        <f ca="1">IFERROR(INDEX(INDIRECT("'FY22 QoS'!"&amp;V$1&amp;":"&amp;V$1),MATCH($B18&amp;$C18&amp;$D18,'FY22 QoS'!BY:BY,0),1),"")</f>
        <v/>
      </c>
      <c r="W18" s="178" t="str">
        <f ca="1">IFERROR(INDEX(INDIRECT("'FY22 QoS'!"&amp;W$1&amp;":"&amp;W$1),MATCH($B18&amp;$C18&amp;$D18,'FY22 QoS'!BZ:BZ,0),1),"")</f>
        <v/>
      </c>
      <c r="X18" s="178" t="str">
        <f ca="1">IFERROR(INDEX(INDIRECT("'FY22 QoS'!"&amp;X$1&amp;":"&amp;X$1),MATCH($B18&amp;$C18&amp;$D18,'FY22 QoS'!CA:CA,0),1),"")</f>
        <v/>
      </c>
      <c r="Y18" s="178" t="str">
        <f ca="1">IFERROR(INDEX(INDIRECT("'FY22 QoS'!"&amp;Y$1&amp;":"&amp;Y$1),MATCH($B18&amp;$C18&amp;$D18,'FY22 QoS'!CB:CB,0),1),"")</f>
        <v/>
      </c>
      <c r="Z18" s="178" t="str">
        <f ca="1">IFERROR(INDEX(INDIRECT("'FY22 QoS'!"&amp;Z$1&amp;":"&amp;Z$1),MATCH($B18&amp;$C18&amp;$D18,'FY22 QoS'!CC:CC,0),1),"")</f>
        <v/>
      </c>
      <c r="AB18" s="178" t="str">
        <f ca="1">IFERROR(INDEX(INDIRECT("'FY22 QoS'!"&amp;AB$1&amp;":"&amp;AB$1),MATCH($B18&amp;$C18&amp;$D18,'FY22 QoS'!BU:BU,0),1),"")</f>
        <v/>
      </c>
      <c r="AC18" s="178" t="str">
        <f ca="1">IFERROR(INDEX(INDIRECT("'FY22 QoS'!"&amp;AC$1&amp;":"&amp;AC$1),MATCH($B18&amp;$C18&amp;$D18,'FY22 QoS'!BV:BV,0),1),"")</f>
        <v/>
      </c>
      <c r="AD18" s="178" t="str">
        <f ca="1">IFERROR(INDEX(INDIRECT("'FY22 QoS'!"&amp;AD$1&amp;":"&amp;AD$1),MATCH($B18&amp;$C18&amp;$D18,'FY22 QoS'!BW:BW,0),1),"")</f>
        <v/>
      </c>
      <c r="AE18" s="178" t="str">
        <f ca="1">IFERROR(INDEX(INDIRECT("'FY22 QoS'!"&amp;AE$1&amp;":"&amp;AE$1),MATCH($B18&amp;$C18&amp;$D18,'FY22 QoS'!BX:BX,0),1),"")</f>
        <v/>
      </c>
      <c r="AF18" s="178" t="str">
        <f ca="1">IFERROR(INDEX(INDIRECT("'FY22 QoS'!"&amp;AF$1&amp;":"&amp;AF$1),MATCH($B18&amp;$C18&amp;$D18,'FY22 QoS'!BY:BY,0),1),"")</f>
        <v/>
      </c>
      <c r="AG18" s="178" t="str">
        <f ca="1">IFERROR(INDEX(INDIRECT("'FY22 QoS'!"&amp;AG$1&amp;":"&amp;AG$1),MATCH($B18&amp;$C18&amp;$D18,'FY22 QoS'!BZ:BZ,0),1),"")</f>
        <v/>
      </c>
      <c r="AH18" s="178" t="str">
        <f ca="1">IFERROR(INDEX(INDIRECT("'FY22 QoS'!"&amp;AH$1&amp;":"&amp;AH$1),MATCH($B18&amp;$C18&amp;$D18,'FY22 QoS'!CA:CA,0),1),"")</f>
        <v/>
      </c>
      <c r="AI18" s="178" t="str">
        <f ca="1">IFERROR(INDEX(INDIRECT("'FY22 QoS'!"&amp;AI$1&amp;":"&amp;AI$1),MATCH($B18&amp;$C18&amp;$D18,'FY22 QoS'!CB:CB,0),1),"")</f>
        <v/>
      </c>
      <c r="AJ18" s="178" t="str">
        <f ca="1">IFERROR(INDEX(INDIRECT("'FY22 QoS'!"&amp;AJ$1&amp;":"&amp;AJ$1),MATCH($B18&amp;$C18&amp;$D18,'FY22 QoS'!CC:CC,0),1),"")</f>
        <v/>
      </c>
      <c r="AL18" s="186" t="str">
        <f ca="1">IFERROR(INDEX(INDIRECT("'FY22 QoS'!"&amp;AL$1&amp;":"&amp;AL$1),MATCH($B18&amp;$C18&amp;$D18,'FY22 QoS'!BU:BU,0),1),"")</f>
        <v/>
      </c>
      <c r="AM18" s="186" t="str">
        <f ca="1">IFERROR(INDEX(INDIRECT("'FY22 QoS'!"&amp;AM$1&amp;":"&amp;AM$1),MATCH($B18&amp;$C18&amp;$D18,'FY22 QoS'!BV:BV,0),1),"")</f>
        <v/>
      </c>
      <c r="AN18" s="186" t="str">
        <f ca="1">IFERROR(INDEX(INDIRECT("'FY22 QoS'!"&amp;AN$1&amp;":"&amp;AN$1),MATCH($B18&amp;$C18&amp;$D18,'FY22 QoS'!BW:BW,0),1),"")</f>
        <v/>
      </c>
      <c r="AO18" s="186" t="str">
        <f ca="1">IFERROR(INDEX(INDIRECT("'FY22 QoS'!"&amp;AO$1&amp;":"&amp;AO$1),MATCH($B18&amp;$C18&amp;$D18,'FY22 QoS'!BX:BX,0),1),"")</f>
        <v/>
      </c>
      <c r="AP18" s="186" t="str">
        <f ca="1">IFERROR(INDEX(INDIRECT("'FY22 QoS'!"&amp;AP$1&amp;":"&amp;AP$1),MATCH($B18&amp;$C18&amp;$D18,'FY22 QoS'!BY:BY,0),1),"")</f>
        <v/>
      </c>
      <c r="AQ18" s="186" t="str">
        <f ca="1">IFERROR(INDEX(INDIRECT("'FY22 QoS'!"&amp;AQ$1&amp;":"&amp;AQ$1),MATCH($B18&amp;$C18&amp;$D18,'FY22 QoS'!BZ:BZ,0),1),"")</f>
        <v/>
      </c>
      <c r="AR18" s="186" t="str">
        <f ca="1">IFERROR(INDEX(INDIRECT("'FY22 QoS'!"&amp;AR$1&amp;":"&amp;AR$1),MATCH($B18&amp;$C18&amp;$D18,'FY22 QoS'!CA:CA,0),1),"")</f>
        <v/>
      </c>
      <c r="AS18" s="186" t="str">
        <f ca="1">IFERROR(INDEX(INDIRECT("'FY22 QoS'!"&amp;AS$1&amp;":"&amp;AS$1),MATCH($B18&amp;$C18&amp;$D18,'FY22 QoS'!CB:CB,0),1),"")</f>
        <v/>
      </c>
      <c r="AT18" s="186" t="str">
        <f ca="1">IFERROR(INDEX(INDIRECT("'FY22 QoS'!"&amp;AT$1&amp;":"&amp;AT$1),MATCH($B18&amp;$C18&amp;$D18,'FY22 QoS'!CC:CC,0),1),"")</f>
        <v/>
      </c>
      <c r="AX18" s="167" t="s">
        <v>100</v>
      </c>
      <c r="AY18" s="178">
        <f t="shared" ca="1" si="0"/>
        <v>1</v>
      </c>
      <c r="AZ18" s="178">
        <f t="shared" ca="1" si="1"/>
        <v>1</v>
      </c>
      <c r="BA18" s="178">
        <f t="shared" ca="1" si="2"/>
        <v>1</v>
      </c>
      <c r="BB18" s="178">
        <f t="shared" ca="1" si="3"/>
        <v>1</v>
      </c>
      <c r="BC18" s="178">
        <f t="shared" ca="1" si="4"/>
        <v>1</v>
      </c>
      <c r="BD18" s="178">
        <f t="shared" ca="1" si="5"/>
        <v>1</v>
      </c>
      <c r="BE18" s="178">
        <f t="shared" ca="1" si="6"/>
        <v>1</v>
      </c>
      <c r="BF18" s="178">
        <f t="shared" ca="1" si="7"/>
        <v>1</v>
      </c>
      <c r="BG18" s="178">
        <f t="shared" ca="1" si="8"/>
        <v>1</v>
      </c>
      <c r="BI18" s="178">
        <f t="shared" ca="1" si="26"/>
        <v>1</v>
      </c>
      <c r="BJ18" s="178">
        <f t="shared" ca="1" si="9"/>
        <v>1</v>
      </c>
      <c r="BK18" s="178">
        <f t="shared" ca="1" si="10"/>
        <v>1</v>
      </c>
      <c r="BL18" s="178">
        <f t="shared" ca="1" si="11"/>
        <v>1</v>
      </c>
      <c r="BM18" s="178">
        <f t="shared" ca="1" si="12"/>
        <v>1</v>
      </c>
      <c r="BN18" s="178">
        <f t="shared" ca="1" si="13"/>
        <v>1</v>
      </c>
      <c r="BO18" s="178">
        <f t="shared" ca="1" si="14"/>
        <v>1</v>
      </c>
      <c r="BP18" s="178">
        <f t="shared" ca="1" si="15"/>
        <v>1</v>
      </c>
      <c r="BQ18" s="178">
        <f t="shared" ca="1" si="16"/>
        <v>1</v>
      </c>
      <c r="BS18" s="178">
        <f t="shared" ca="1" si="27"/>
        <v>104.16666666666701</v>
      </c>
      <c r="BT18" s="178">
        <f t="shared" ca="1" si="17"/>
        <v>104.16666666666667</v>
      </c>
      <c r="BU18" s="178">
        <f t="shared" ca="1" si="18"/>
        <v>104.16666666666667</v>
      </c>
      <c r="BV18" s="178">
        <f t="shared" ca="1" si="19"/>
        <v>104.16666666666667</v>
      </c>
      <c r="BW18" s="178">
        <f t="shared" ca="1" si="20"/>
        <v>104.16666666666667</v>
      </c>
      <c r="BX18" s="178">
        <f t="shared" ca="1" si="21"/>
        <v>104.16666666666667</v>
      </c>
      <c r="BY18" s="178">
        <f t="shared" ca="1" si="22"/>
        <v>104.16666666666667</v>
      </c>
      <c r="BZ18" s="178">
        <f t="shared" ca="1" si="23"/>
        <v>104.16666666666667</v>
      </c>
      <c r="CA18" s="178">
        <f t="shared" ca="1" si="24"/>
        <v>104.16666666666667</v>
      </c>
    </row>
    <row r="19" spans="2:79" s="167" customFormat="1" outlineLevel="1" x14ac:dyDescent="0.25">
      <c r="B19" s="167" t="s">
        <v>22</v>
      </c>
      <c r="C19" s="167">
        <v>13</v>
      </c>
      <c r="D19" s="167" t="str">
        <f t="shared" si="25"/>
        <v>Enterprise</v>
      </c>
      <c r="E19" s="167" t="str">
        <f>IFERROR(INDEX('FY22 QoS'!$BB:$BB,MATCH($B19&amp;$C19&amp;$D19,'FY22 QoS'!BR:BR,0),1),"")</f>
        <v/>
      </c>
      <c r="F19" s="167" t="str">
        <f>IFERROR(INDEX('FY22 QoS'!$BB:$BB,MATCH($B19&amp;$C19&amp;$D19,'FY22 QoS'!BS:BS,0),1),"")</f>
        <v/>
      </c>
      <c r="G19" s="167" t="str">
        <f>IFERROR(INDEX('FY22 QoS'!$BB:$BB,MATCH($B19&amp;$C19&amp;$D19,'FY22 QoS'!BT:BT,0),1),"")</f>
        <v/>
      </c>
      <c r="H19" s="167" t="str">
        <f>IFERROR(INDEX('FY22 QoS'!$BB:$BB,MATCH($B19&amp;$C19&amp;$D19,'FY22 QoS'!BU:BU,0),1),"")</f>
        <v/>
      </c>
      <c r="I19" s="167" t="str">
        <f>IFERROR(INDEX('FY22 QoS'!$BB:$BB,MATCH($B19&amp;$C19&amp;$D19,'FY22 QoS'!BV:BV,0),1),"")</f>
        <v/>
      </c>
      <c r="J19" s="167" t="str">
        <f>IFERROR(INDEX('FY22 QoS'!$BB:$BB,MATCH($B19&amp;$C19&amp;$D19,'FY22 QoS'!BW:BW,0),1),"")</f>
        <v/>
      </c>
      <c r="K19" s="167" t="str">
        <f>IFERROR(INDEX('FY22 QoS'!$BB:$BB,MATCH($B19&amp;$C19&amp;$D19,'FY22 QoS'!BX:BX,0),1),"")</f>
        <v/>
      </c>
      <c r="L19" s="167" t="str">
        <f>IFERROR(INDEX('FY22 QoS'!$BB:$BB,MATCH($B19&amp;$C19&amp;$D19,'FY22 QoS'!BY:BY,0),1),"")</f>
        <v/>
      </c>
      <c r="M19" s="167" t="str">
        <f>IFERROR(INDEX('FY22 QoS'!$BB:$BB,MATCH($B19&amp;$C19&amp;$D19,'FY22 QoS'!BZ:BZ,0),1),"")</f>
        <v/>
      </c>
      <c r="N19" s="167" t="str">
        <f>IFERROR(INDEX('FY22 QoS'!$BB:$BB,MATCH($B19&amp;$C19&amp;$D19,'FY22 QoS'!CA:CA,0),1),"")</f>
        <v/>
      </c>
      <c r="O19" s="167" t="str">
        <f>IFERROR(INDEX('FY22 QoS'!$BB:$BB,MATCH($B19&amp;$C19&amp;$D19,'FY22 QoS'!CB:CB,0),1),"")</f>
        <v/>
      </c>
      <c r="P19" s="167" t="str">
        <f>IFERROR(INDEX('FY22 QoS'!$BB:$BB,MATCH($B19&amp;$C19&amp;$D19,'FY22 QoS'!CC:CC,0),1),"")</f>
        <v/>
      </c>
      <c r="R19" s="178" t="str">
        <f ca="1">IFERROR(INDEX(INDIRECT("'FY22 QoS'!"&amp;R$1&amp;":"&amp;R$1),MATCH($B19&amp;$C19&amp;$D19,'FY22 QoS'!BU:BU,0),1),"")</f>
        <v/>
      </c>
      <c r="S19" s="178" t="str">
        <f ca="1">IFERROR(INDEX(INDIRECT("'FY22 QoS'!"&amp;S$1&amp;":"&amp;S$1),MATCH($B19&amp;$C19&amp;$D19,'FY22 QoS'!BV:BV,0),1),"")</f>
        <v/>
      </c>
      <c r="T19" s="178" t="str">
        <f ca="1">IFERROR(INDEX(INDIRECT("'FY22 QoS'!"&amp;T$1&amp;":"&amp;T$1),MATCH($B19&amp;$C19&amp;$D19,'FY22 QoS'!BW:BW,0),1),"")</f>
        <v/>
      </c>
      <c r="U19" s="178" t="str">
        <f ca="1">IFERROR(INDEX(INDIRECT("'FY22 QoS'!"&amp;U$1&amp;":"&amp;U$1),MATCH($B19&amp;$C19&amp;$D19,'FY22 QoS'!BX:BX,0),1),"")</f>
        <v/>
      </c>
      <c r="V19" s="178" t="str">
        <f ca="1">IFERROR(INDEX(INDIRECT("'FY22 QoS'!"&amp;V$1&amp;":"&amp;V$1),MATCH($B19&amp;$C19&amp;$D19,'FY22 QoS'!BY:BY,0),1),"")</f>
        <v/>
      </c>
      <c r="W19" s="178" t="str">
        <f ca="1">IFERROR(INDEX(INDIRECT("'FY22 QoS'!"&amp;W$1&amp;":"&amp;W$1),MATCH($B19&amp;$C19&amp;$D19,'FY22 QoS'!BZ:BZ,0),1),"")</f>
        <v/>
      </c>
      <c r="X19" s="178" t="str">
        <f ca="1">IFERROR(INDEX(INDIRECT("'FY22 QoS'!"&amp;X$1&amp;":"&amp;X$1),MATCH($B19&amp;$C19&amp;$D19,'FY22 QoS'!CA:CA,0),1),"")</f>
        <v/>
      </c>
      <c r="Y19" s="178" t="str">
        <f ca="1">IFERROR(INDEX(INDIRECT("'FY22 QoS'!"&amp;Y$1&amp;":"&amp;Y$1),MATCH($B19&amp;$C19&amp;$D19,'FY22 QoS'!CB:CB,0),1),"")</f>
        <v/>
      </c>
      <c r="Z19" s="178" t="str">
        <f ca="1">IFERROR(INDEX(INDIRECT("'FY22 QoS'!"&amp;Z$1&amp;":"&amp;Z$1),MATCH($B19&amp;$C19&amp;$D19,'FY22 QoS'!CC:CC,0),1),"")</f>
        <v/>
      </c>
      <c r="AB19" s="178" t="str">
        <f ca="1">IFERROR(INDEX(INDIRECT("'FY22 QoS'!"&amp;AB$1&amp;":"&amp;AB$1),MATCH($B19&amp;$C19&amp;$D19,'FY22 QoS'!BU:BU,0),1),"")</f>
        <v/>
      </c>
      <c r="AC19" s="178" t="str">
        <f ca="1">IFERROR(INDEX(INDIRECT("'FY22 QoS'!"&amp;AC$1&amp;":"&amp;AC$1),MATCH($B19&amp;$C19&amp;$D19,'FY22 QoS'!BV:BV,0),1),"")</f>
        <v/>
      </c>
      <c r="AD19" s="178" t="str">
        <f ca="1">IFERROR(INDEX(INDIRECT("'FY22 QoS'!"&amp;AD$1&amp;":"&amp;AD$1),MATCH($B19&amp;$C19&amp;$D19,'FY22 QoS'!BW:BW,0),1),"")</f>
        <v/>
      </c>
      <c r="AE19" s="178" t="str">
        <f ca="1">IFERROR(INDEX(INDIRECT("'FY22 QoS'!"&amp;AE$1&amp;":"&amp;AE$1),MATCH($B19&amp;$C19&amp;$D19,'FY22 QoS'!BX:BX,0),1),"")</f>
        <v/>
      </c>
      <c r="AF19" s="178" t="str">
        <f ca="1">IFERROR(INDEX(INDIRECT("'FY22 QoS'!"&amp;AF$1&amp;":"&amp;AF$1),MATCH($B19&amp;$C19&amp;$D19,'FY22 QoS'!BY:BY,0),1),"")</f>
        <v/>
      </c>
      <c r="AG19" s="178" t="str">
        <f ca="1">IFERROR(INDEX(INDIRECT("'FY22 QoS'!"&amp;AG$1&amp;":"&amp;AG$1),MATCH($B19&amp;$C19&amp;$D19,'FY22 QoS'!BZ:BZ,0),1),"")</f>
        <v/>
      </c>
      <c r="AH19" s="178" t="str">
        <f ca="1">IFERROR(INDEX(INDIRECT("'FY22 QoS'!"&amp;AH$1&amp;":"&amp;AH$1),MATCH($B19&amp;$C19&amp;$D19,'FY22 QoS'!CA:CA,0),1),"")</f>
        <v/>
      </c>
      <c r="AI19" s="178" t="str">
        <f ca="1">IFERROR(INDEX(INDIRECT("'FY22 QoS'!"&amp;AI$1&amp;":"&amp;AI$1),MATCH($B19&amp;$C19&amp;$D19,'FY22 QoS'!CB:CB,0),1),"")</f>
        <v/>
      </c>
      <c r="AJ19" s="178" t="str">
        <f ca="1">IFERROR(INDEX(INDIRECT("'FY22 QoS'!"&amp;AJ$1&amp;":"&amp;AJ$1),MATCH($B19&amp;$C19&amp;$D19,'FY22 QoS'!CC:CC,0),1),"")</f>
        <v/>
      </c>
      <c r="AL19" s="186" t="str">
        <f ca="1">IFERROR(INDEX(INDIRECT("'FY22 QoS'!"&amp;AL$1&amp;":"&amp;AL$1),MATCH($B19&amp;$C19&amp;$D19,'FY22 QoS'!BU:BU,0),1),"")</f>
        <v/>
      </c>
      <c r="AM19" s="186" t="str">
        <f ca="1">IFERROR(INDEX(INDIRECT("'FY22 QoS'!"&amp;AM$1&amp;":"&amp;AM$1),MATCH($B19&amp;$C19&amp;$D19,'FY22 QoS'!BV:BV,0),1),"")</f>
        <v/>
      </c>
      <c r="AN19" s="186" t="str">
        <f ca="1">IFERROR(INDEX(INDIRECT("'FY22 QoS'!"&amp;AN$1&amp;":"&amp;AN$1),MATCH($B19&amp;$C19&amp;$D19,'FY22 QoS'!BW:BW,0),1),"")</f>
        <v/>
      </c>
      <c r="AO19" s="186" t="str">
        <f ca="1">IFERROR(INDEX(INDIRECT("'FY22 QoS'!"&amp;AO$1&amp;":"&amp;AO$1),MATCH($B19&amp;$C19&amp;$D19,'FY22 QoS'!BX:BX,0),1),"")</f>
        <v/>
      </c>
      <c r="AP19" s="186" t="str">
        <f ca="1">IFERROR(INDEX(INDIRECT("'FY22 QoS'!"&amp;AP$1&amp;":"&amp;AP$1),MATCH($B19&amp;$C19&amp;$D19,'FY22 QoS'!BY:BY,0),1),"")</f>
        <v/>
      </c>
      <c r="AQ19" s="186" t="str">
        <f ca="1">IFERROR(INDEX(INDIRECT("'FY22 QoS'!"&amp;AQ$1&amp;":"&amp;AQ$1),MATCH($B19&amp;$C19&amp;$D19,'FY22 QoS'!BZ:BZ,0),1),"")</f>
        <v/>
      </c>
      <c r="AR19" s="186" t="str">
        <f ca="1">IFERROR(INDEX(INDIRECT("'FY22 QoS'!"&amp;AR$1&amp;":"&amp;AR$1),MATCH($B19&amp;$C19&amp;$D19,'FY22 QoS'!CA:CA,0),1),"")</f>
        <v/>
      </c>
      <c r="AS19" s="186" t="str">
        <f ca="1">IFERROR(INDEX(INDIRECT("'FY22 QoS'!"&amp;AS$1&amp;":"&amp;AS$1),MATCH($B19&amp;$C19&amp;$D19,'FY22 QoS'!CB:CB,0),1),"")</f>
        <v/>
      </c>
      <c r="AT19" s="186" t="str">
        <f ca="1">IFERROR(INDEX(INDIRECT("'FY22 QoS'!"&amp;AT$1&amp;":"&amp;AT$1),MATCH($B19&amp;$C19&amp;$D19,'FY22 QoS'!CC:CC,0),1),"")</f>
        <v/>
      </c>
      <c r="AX19" s="167" t="s">
        <v>102</v>
      </c>
      <c r="AY19" s="178">
        <f t="shared" ca="1" si="0"/>
        <v>1</v>
      </c>
      <c r="AZ19" s="178">
        <f t="shared" ca="1" si="1"/>
        <v>1</v>
      </c>
      <c r="BA19" s="178">
        <f t="shared" ca="1" si="2"/>
        <v>1</v>
      </c>
      <c r="BB19" s="178">
        <f t="shared" ca="1" si="3"/>
        <v>1</v>
      </c>
      <c r="BC19" s="178">
        <f t="shared" ca="1" si="4"/>
        <v>1</v>
      </c>
      <c r="BD19" s="178">
        <f t="shared" ca="1" si="5"/>
        <v>1</v>
      </c>
      <c r="BE19" s="178">
        <f t="shared" ca="1" si="6"/>
        <v>1</v>
      </c>
      <c r="BF19" s="178">
        <f t="shared" ca="1" si="7"/>
        <v>1</v>
      </c>
      <c r="BG19" s="178">
        <f t="shared" ca="1" si="8"/>
        <v>1</v>
      </c>
      <c r="BI19" s="178">
        <f t="shared" ca="1" si="26"/>
        <v>1</v>
      </c>
      <c r="BJ19" s="178">
        <f t="shared" ca="1" si="9"/>
        <v>1</v>
      </c>
      <c r="BK19" s="178">
        <f t="shared" ca="1" si="10"/>
        <v>1</v>
      </c>
      <c r="BL19" s="178">
        <f t="shared" ca="1" si="11"/>
        <v>1</v>
      </c>
      <c r="BM19" s="178">
        <f t="shared" ca="1" si="12"/>
        <v>1</v>
      </c>
      <c r="BN19" s="178">
        <f t="shared" ca="1" si="13"/>
        <v>1</v>
      </c>
      <c r="BO19" s="178">
        <f t="shared" ca="1" si="14"/>
        <v>1</v>
      </c>
      <c r="BP19" s="178">
        <f t="shared" ca="1" si="15"/>
        <v>1</v>
      </c>
      <c r="BQ19" s="178">
        <f t="shared" ca="1" si="16"/>
        <v>1</v>
      </c>
      <c r="BS19" s="178">
        <f t="shared" ca="1" si="27"/>
        <v>104.16666666666667</v>
      </c>
      <c r="BT19" s="178">
        <f t="shared" ca="1" si="17"/>
        <v>104.16666666666667</v>
      </c>
      <c r="BU19" s="178">
        <f t="shared" ca="1" si="18"/>
        <v>104.16666666666667</v>
      </c>
      <c r="BV19" s="178">
        <f t="shared" ca="1" si="19"/>
        <v>104.16666666666667</v>
      </c>
      <c r="BW19" s="178">
        <f t="shared" ca="1" si="20"/>
        <v>104.16666666666667</v>
      </c>
      <c r="BX19" s="178">
        <f t="shared" ca="1" si="21"/>
        <v>104.16666666666667</v>
      </c>
      <c r="BY19" s="178">
        <f t="shared" ca="1" si="22"/>
        <v>104.16666666666667</v>
      </c>
      <c r="BZ19" s="178">
        <f t="shared" ca="1" si="23"/>
        <v>104.16666666666667</v>
      </c>
      <c r="CA19" s="178">
        <f t="shared" ca="1" si="24"/>
        <v>104.16666666666667</v>
      </c>
    </row>
    <row r="20" spans="2:79" s="167" customFormat="1" outlineLevel="1" x14ac:dyDescent="0.25">
      <c r="B20" s="167" t="s">
        <v>22</v>
      </c>
      <c r="C20" s="167">
        <v>14</v>
      </c>
      <c r="D20" s="167" t="str">
        <f t="shared" si="25"/>
        <v>Enterprise</v>
      </c>
      <c r="E20" s="167" t="str">
        <f>IFERROR(INDEX('FY22 QoS'!$BB:$BB,MATCH($B20&amp;$C20&amp;$D20,'FY22 QoS'!BR:BR,0),1),"")</f>
        <v/>
      </c>
      <c r="F20" s="167" t="str">
        <f>IFERROR(INDEX('FY22 QoS'!$BB:$BB,MATCH($B20&amp;$C20&amp;$D20,'FY22 QoS'!BS:BS,0),1),"")</f>
        <v/>
      </c>
      <c r="G20" s="167" t="str">
        <f>IFERROR(INDEX('FY22 QoS'!$BB:$BB,MATCH($B20&amp;$C20&amp;$D20,'FY22 QoS'!BT:BT,0),1),"")</f>
        <v/>
      </c>
      <c r="H20" s="167" t="str">
        <f>IFERROR(INDEX('FY22 QoS'!$BB:$BB,MATCH($B20&amp;$C20&amp;$D20,'FY22 QoS'!BU:BU,0),1),"")</f>
        <v/>
      </c>
      <c r="I20" s="167" t="str">
        <f>IFERROR(INDEX('FY22 QoS'!$BB:$BB,MATCH($B20&amp;$C20&amp;$D20,'FY22 QoS'!BV:BV,0),1),"")</f>
        <v/>
      </c>
      <c r="J20" s="167" t="str">
        <f>IFERROR(INDEX('FY22 QoS'!$BB:$BB,MATCH($B20&amp;$C20&amp;$D20,'FY22 QoS'!BW:BW,0),1),"")</f>
        <v/>
      </c>
      <c r="K20" s="167" t="str">
        <f>IFERROR(INDEX('FY22 QoS'!$BB:$BB,MATCH($B20&amp;$C20&amp;$D20,'FY22 QoS'!BX:BX,0),1),"")</f>
        <v/>
      </c>
      <c r="L20" s="167" t="str">
        <f>IFERROR(INDEX('FY22 QoS'!$BB:$BB,MATCH($B20&amp;$C20&amp;$D20,'FY22 QoS'!BY:BY,0),1),"")</f>
        <v/>
      </c>
      <c r="M20" s="167" t="str">
        <f>IFERROR(INDEX('FY22 QoS'!$BB:$BB,MATCH($B20&amp;$C20&amp;$D20,'FY22 QoS'!BZ:BZ,0),1),"")</f>
        <v/>
      </c>
      <c r="N20" s="167" t="str">
        <f>IFERROR(INDEX('FY22 QoS'!$BB:$BB,MATCH($B20&amp;$C20&amp;$D20,'FY22 QoS'!CA:CA,0),1),"")</f>
        <v/>
      </c>
      <c r="O20" s="167" t="str">
        <f>IFERROR(INDEX('FY22 QoS'!$BB:$BB,MATCH($B20&amp;$C20&amp;$D20,'FY22 QoS'!CB:CB,0),1),"")</f>
        <v/>
      </c>
      <c r="P20" s="167" t="str">
        <f>IFERROR(INDEX('FY22 QoS'!$BB:$BB,MATCH($B20&amp;$C20&amp;$D20,'FY22 QoS'!CC:CC,0),1),"")</f>
        <v/>
      </c>
      <c r="R20" s="178" t="str">
        <f ca="1">IFERROR(INDEX(INDIRECT("'FY22 QoS'!"&amp;R$1&amp;":"&amp;R$1),MATCH($B20&amp;$C20&amp;$D20,'FY22 QoS'!BU:BU,0),1),"")</f>
        <v/>
      </c>
      <c r="S20" s="178" t="str">
        <f ca="1">IFERROR(INDEX(INDIRECT("'FY22 QoS'!"&amp;S$1&amp;":"&amp;S$1),MATCH($B20&amp;$C20&amp;$D20,'FY22 QoS'!BV:BV,0),1),"")</f>
        <v/>
      </c>
      <c r="T20" s="178" t="str">
        <f ca="1">IFERROR(INDEX(INDIRECT("'FY22 QoS'!"&amp;T$1&amp;":"&amp;T$1),MATCH($B20&amp;$C20&amp;$D20,'FY22 QoS'!BW:BW,0),1),"")</f>
        <v/>
      </c>
      <c r="U20" s="178" t="str">
        <f ca="1">IFERROR(INDEX(INDIRECT("'FY22 QoS'!"&amp;U$1&amp;":"&amp;U$1),MATCH($B20&amp;$C20&amp;$D20,'FY22 QoS'!BX:BX,0),1),"")</f>
        <v/>
      </c>
      <c r="V20" s="178" t="str">
        <f ca="1">IFERROR(INDEX(INDIRECT("'FY22 QoS'!"&amp;V$1&amp;":"&amp;V$1),MATCH($B20&amp;$C20&amp;$D20,'FY22 QoS'!BY:BY,0),1),"")</f>
        <v/>
      </c>
      <c r="W20" s="178" t="str">
        <f ca="1">IFERROR(INDEX(INDIRECT("'FY22 QoS'!"&amp;W$1&amp;":"&amp;W$1),MATCH($B20&amp;$C20&amp;$D20,'FY22 QoS'!BZ:BZ,0),1),"")</f>
        <v/>
      </c>
      <c r="X20" s="178" t="str">
        <f ca="1">IFERROR(INDEX(INDIRECT("'FY22 QoS'!"&amp;X$1&amp;":"&amp;X$1),MATCH($B20&amp;$C20&amp;$D20,'FY22 QoS'!CA:CA,0),1),"")</f>
        <v/>
      </c>
      <c r="Y20" s="178" t="str">
        <f ca="1">IFERROR(INDEX(INDIRECT("'FY22 QoS'!"&amp;Y$1&amp;":"&amp;Y$1),MATCH($B20&amp;$C20&amp;$D20,'FY22 QoS'!CB:CB,0),1),"")</f>
        <v/>
      </c>
      <c r="Z20" s="178" t="str">
        <f ca="1">IFERROR(INDEX(INDIRECT("'FY22 QoS'!"&amp;Z$1&amp;":"&amp;Z$1),MATCH($B20&amp;$C20&amp;$D20,'FY22 QoS'!CC:CC,0),1),"")</f>
        <v/>
      </c>
      <c r="AB20" s="178" t="str">
        <f ca="1">IFERROR(INDEX(INDIRECT("'FY22 QoS'!"&amp;AB$1&amp;":"&amp;AB$1),MATCH($B20&amp;$C20&amp;$D20,'FY22 QoS'!BU:BU,0),1),"")</f>
        <v/>
      </c>
      <c r="AC20" s="178" t="str">
        <f ca="1">IFERROR(INDEX(INDIRECT("'FY22 QoS'!"&amp;AC$1&amp;":"&amp;AC$1),MATCH($B20&amp;$C20&amp;$D20,'FY22 QoS'!BV:BV,0),1),"")</f>
        <v/>
      </c>
      <c r="AD20" s="178" t="str">
        <f ca="1">IFERROR(INDEX(INDIRECT("'FY22 QoS'!"&amp;AD$1&amp;":"&amp;AD$1),MATCH($B20&amp;$C20&amp;$D20,'FY22 QoS'!BW:BW,0),1),"")</f>
        <v/>
      </c>
      <c r="AE20" s="178" t="str">
        <f ca="1">IFERROR(INDEX(INDIRECT("'FY22 QoS'!"&amp;AE$1&amp;":"&amp;AE$1),MATCH($B20&amp;$C20&amp;$D20,'FY22 QoS'!BX:BX,0),1),"")</f>
        <v/>
      </c>
      <c r="AF20" s="178" t="str">
        <f ca="1">IFERROR(INDEX(INDIRECT("'FY22 QoS'!"&amp;AF$1&amp;":"&amp;AF$1),MATCH($B20&amp;$C20&amp;$D20,'FY22 QoS'!BY:BY,0),1),"")</f>
        <v/>
      </c>
      <c r="AG20" s="178" t="str">
        <f ca="1">IFERROR(INDEX(INDIRECT("'FY22 QoS'!"&amp;AG$1&amp;":"&amp;AG$1),MATCH($B20&amp;$C20&amp;$D20,'FY22 QoS'!BZ:BZ,0),1),"")</f>
        <v/>
      </c>
      <c r="AH20" s="178" t="str">
        <f ca="1">IFERROR(INDEX(INDIRECT("'FY22 QoS'!"&amp;AH$1&amp;":"&amp;AH$1),MATCH($B20&amp;$C20&amp;$D20,'FY22 QoS'!CA:CA,0),1),"")</f>
        <v/>
      </c>
      <c r="AI20" s="178" t="str">
        <f ca="1">IFERROR(INDEX(INDIRECT("'FY22 QoS'!"&amp;AI$1&amp;":"&amp;AI$1),MATCH($B20&amp;$C20&amp;$D20,'FY22 QoS'!CB:CB,0),1),"")</f>
        <v/>
      </c>
      <c r="AJ20" s="178" t="str">
        <f ca="1">IFERROR(INDEX(INDIRECT("'FY22 QoS'!"&amp;AJ$1&amp;":"&amp;AJ$1),MATCH($B20&amp;$C20&amp;$D20,'FY22 QoS'!CC:CC,0),1),"")</f>
        <v/>
      </c>
      <c r="AL20" s="186" t="str">
        <f ca="1">IFERROR(INDEX(INDIRECT("'FY22 QoS'!"&amp;AL$1&amp;":"&amp;AL$1),MATCH($B20&amp;$C20&amp;$D20,'FY22 QoS'!BU:BU,0),1),"")</f>
        <v/>
      </c>
      <c r="AM20" s="186" t="str">
        <f ca="1">IFERROR(INDEX(INDIRECT("'FY22 QoS'!"&amp;AM$1&amp;":"&amp;AM$1),MATCH($B20&amp;$C20&amp;$D20,'FY22 QoS'!BV:BV,0),1),"")</f>
        <v/>
      </c>
      <c r="AN20" s="186" t="str">
        <f ca="1">IFERROR(INDEX(INDIRECT("'FY22 QoS'!"&amp;AN$1&amp;":"&amp;AN$1),MATCH($B20&amp;$C20&amp;$D20,'FY22 QoS'!BW:BW,0),1),"")</f>
        <v/>
      </c>
      <c r="AO20" s="186" t="str">
        <f ca="1">IFERROR(INDEX(INDIRECT("'FY22 QoS'!"&amp;AO$1&amp;":"&amp;AO$1),MATCH($B20&amp;$C20&amp;$D20,'FY22 QoS'!BX:BX,0),1),"")</f>
        <v/>
      </c>
      <c r="AP20" s="186" t="str">
        <f ca="1">IFERROR(INDEX(INDIRECT("'FY22 QoS'!"&amp;AP$1&amp;":"&amp;AP$1),MATCH($B20&amp;$C20&amp;$D20,'FY22 QoS'!BY:BY,0),1),"")</f>
        <v/>
      </c>
      <c r="AQ20" s="186" t="str">
        <f ca="1">IFERROR(INDEX(INDIRECT("'FY22 QoS'!"&amp;AQ$1&amp;":"&amp;AQ$1),MATCH($B20&amp;$C20&amp;$D20,'FY22 QoS'!BZ:BZ,0),1),"")</f>
        <v/>
      </c>
      <c r="AR20" s="186" t="str">
        <f ca="1">IFERROR(INDEX(INDIRECT("'FY22 QoS'!"&amp;AR$1&amp;":"&amp;AR$1),MATCH($B20&amp;$C20&amp;$D20,'FY22 QoS'!CA:CA,0),1),"")</f>
        <v/>
      </c>
      <c r="AS20" s="186" t="str">
        <f ca="1">IFERROR(INDEX(INDIRECT("'FY22 QoS'!"&amp;AS$1&amp;":"&amp;AS$1),MATCH($B20&amp;$C20&amp;$D20,'FY22 QoS'!CB:CB,0),1),"")</f>
        <v/>
      </c>
      <c r="AT20" s="186" t="str">
        <f ca="1">IFERROR(INDEX(INDIRECT("'FY22 QoS'!"&amp;AT$1&amp;":"&amp;AT$1),MATCH($B20&amp;$C20&amp;$D20,'FY22 QoS'!CC:CC,0),1),"")</f>
        <v/>
      </c>
      <c r="AX20" s="167" t="s">
        <v>99</v>
      </c>
      <c r="AY20" s="178">
        <f t="shared" ca="1" si="0"/>
        <v>1</v>
      </c>
      <c r="AZ20" s="178">
        <f t="shared" ca="1" si="1"/>
        <v>1</v>
      </c>
      <c r="BA20" s="178">
        <f t="shared" ca="1" si="2"/>
        <v>1</v>
      </c>
      <c r="BB20" s="178">
        <f t="shared" ca="1" si="3"/>
        <v>1</v>
      </c>
      <c r="BC20" s="178">
        <f t="shared" ca="1" si="4"/>
        <v>1</v>
      </c>
      <c r="BD20" s="178">
        <f t="shared" ca="1" si="5"/>
        <v>1</v>
      </c>
      <c r="BE20" s="178">
        <f t="shared" ca="1" si="6"/>
        <v>1</v>
      </c>
      <c r="BF20" s="178">
        <f t="shared" ca="1" si="7"/>
        <v>1</v>
      </c>
      <c r="BG20" s="178">
        <f t="shared" ca="1" si="8"/>
        <v>1</v>
      </c>
      <c r="BI20" s="178">
        <f t="shared" ca="1" si="26"/>
        <v>0.35</v>
      </c>
      <c r="BJ20" s="178">
        <f t="shared" ca="1" si="9"/>
        <v>0.5</v>
      </c>
      <c r="BK20" s="178">
        <f t="shared" ca="1" si="10"/>
        <v>0.65</v>
      </c>
      <c r="BL20" s="178">
        <f t="shared" ca="1" si="11"/>
        <v>0.85</v>
      </c>
      <c r="BM20" s="178">
        <f t="shared" ca="1" si="12"/>
        <v>1</v>
      </c>
      <c r="BN20" s="178">
        <f t="shared" ca="1" si="13"/>
        <v>1</v>
      </c>
      <c r="BO20" s="178">
        <f t="shared" ca="1" si="14"/>
        <v>1</v>
      </c>
      <c r="BP20" s="178">
        <f t="shared" ca="1" si="15"/>
        <v>1</v>
      </c>
      <c r="BQ20" s="178">
        <f t="shared" ca="1" si="16"/>
        <v>1</v>
      </c>
      <c r="BS20" s="178">
        <f t="shared" ca="1" si="27"/>
        <v>36.458333333333336</v>
      </c>
      <c r="BT20" s="178">
        <f t="shared" ca="1" si="17"/>
        <v>52.083333333333336</v>
      </c>
      <c r="BU20" s="178">
        <f t="shared" ca="1" si="18"/>
        <v>67.708333333333343</v>
      </c>
      <c r="BV20" s="178">
        <f t="shared" ca="1" si="19"/>
        <v>88.541666666666671</v>
      </c>
      <c r="BW20" s="178">
        <f t="shared" ca="1" si="20"/>
        <v>104.16666666666667</v>
      </c>
      <c r="BX20" s="178">
        <f t="shared" ca="1" si="21"/>
        <v>104.16666666666667</v>
      </c>
      <c r="BY20" s="178">
        <f t="shared" ca="1" si="22"/>
        <v>104.16666666666667</v>
      </c>
      <c r="BZ20" s="178">
        <f t="shared" ca="1" si="23"/>
        <v>104.16666666666667</v>
      </c>
      <c r="CA20" s="178">
        <f t="shared" ca="1" si="24"/>
        <v>104.16666666666667</v>
      </c>
    </row>
    <row r="21" spans="2:79" s="167" customFormat="1" outlineLevel="1" x14ac:dyDescent="0.25">
      <c r="B21" s="182"/>
      <c r="C21" s="182"/>
      <c r="D21" s="182"/>
      <c r="E21" s="182"/>
      <c r="F21" s="182"/>
      <c r="G21" s="182"/>
      <c r="H21" s="182"/>
      <c r="I21" s="182"/>
      <c r="J21" s="182"/>
      <c r="K21" s="182"/>
      <c r="L21" s="182"/>
      <c r="M21" s="182"/>
      <c r="N21" s="182"/>
      <c r="O21" s="182"/>
      <c r="P21" s="182"/>
      <c r="R21" s="183"/>
      <c r="S21" s="183"/>
      <c r="T21" s="183"/>
      <c r="U21" s="183"/>
      <c r="V21" s="183"/>
      <c r="W21" s="183"/>
      <c r="X21" s="183"/>
      <c r="Y21" s="183"/>
      <c r="Z21" s="183"/>
      <c r="AB21" s="183"/>
      <c r="AC21" s="183"/>
      <c r="AD21" s="183"/>
      <c r="AE21" s="183"/>
      <c r="AF21" s="183"/>
      <c r="AG21" s="183"/>
      <c r="AH21" s="183"/>
      <c r="AI21" s="183"/>
      <c r="AJ21" s="183"/>
      <c r="AL21" s="187"/>
      <c r="AM21" s="187"/>
      <c r="AN21" s="187"/>
      <c r="AO21" s="187"/>
      <c r="AP21" s="187"/>
      <c r="AQ21" s="187"/>
      <c r="AR21" s="187"/>
      <c r="AS21" s="187"/>
      <c r="AT21" s="187"/>
      <c r="AX21" s="167" t="s">
        <v>98</v>
      </c>
      <c r="AY21" s="178">
        <f t="shared" ca="1" si="0"/>
        <v>1</v>
      </c>
      <c r="AZ21" s="178">
        <f t="shared" ca="1" si="1"/>
        <v>1</v>
      </c>
      <c r="BA21" s="178">
        <f t="shared" ca="1" si="2"/>
        <v>1</v>
      </c>
      <c r="BB21" s="178">
        <f t="shared" ca="1" si="3"/>
        <v>1</v>
      </c>
      <c r="BC21" s="178">
        <f t="shared" ca="1" si="4"/>
        <v>1</v>
      </c>
      <c r="BD21" s="178">
        <f t="shared" ca="1" si="5"/>
        <v>1</v>
      </c>
      <c r="BE21" s="178">
        <f t="shared" ca="1" si="6"/>
        <v>1</v>
      </c>
      <c r="BF21" s="178">
        <f t="shared" ca="1" si="7"/>
        <v>1</v>
      </c>
      <c r="BG21" s="178">
        <f t="shared" ca="1" si="8"/>
        <v>1</v>
      </c>
      <c r="BI21" s="178">
        <f t="shared" ca="1" si="26"/>
        <v>0.25</v>
      </c>
      <c r="BJ21" s="178">
        <f t="shared" ca="1" si="9"/>
        <v>0.35</v>
      </c>
      <c r="BK21" s="178">
        <f t="shared" ca="1" si="10"/>
        <v>0.5</v>
      </c>
      <c r="BL21" s="178">
        <f t="shared" ca="1" si="11"/>
        <v>0.65</v>
      </c>
      <c r="BM21" s="178">
        <f t="shared" ca="1" si="12"/>
        <v>0.85</v>
      </c>
      <c r="BN21" s="178">
        <f t="shared" ca="1" si="13"/>
        <v>1</v>
      </c>
      <c r="BO21" s="178">
        <f t="shared" ca="1" si="14"/>
        <v>1</v>
      </c>
      <c r="BP21" s="178">
        <f t="shared" ca="1" si="15"/>
        <v>1</v>
      </c>
      <c r="BQ21" s="178">
        <f t="shared" ca="1" si="16"/>
        <v>1</v>
      </c>
      <c r="BS21" s="178">
        <f t="shared" ca="1" si="27"/>
        <v>26.041666666666668</v>
      </c>
      <c r="BT21" s="178">
        <f t="shared" ca="1" si="17"/>
        <v>36.458333333333336</v>
      </c>
      <c r="BU21" s="178">
        <f t="shared" ca="1" si="18"/>
        <v>52.083333333333336</v>
      </c>
      <c r="BV21" s="178">
        <f t="shared" ca="1" si="19"/>
        <v>67.708333333333343</v>
      </c>
      <c r="BW21" s="178">
        <f t="shared" ca="1" si="20"/>
        <v>88.541666666666671</v>
      </c>
      <c r="BX21" s="178">
        <f t="shared" ca="1" si="21"/>
        <v>104.16666666666667</v>
      </c>
      <c r="BY21" s="178">
        <f t="shared" ca="1" si="22"/>
        <v>104.16666666666667</v>
      </c>
      <c r="BZ21" s="178">
        <f t="shared" ca="1" si="23"/>
        <v>104.16666666666667</v>
      </c>
      <c r="CA21" s="178">
        <f t="shared" ca="1" si="24"/>
        <v>104.16666666666667</v>
      </c>
    </row>
    <row r="22" spans="2:79" s="167" customFormat="1" outlineLevel="1" x14ac:dyDescent="0.25">
      <c r="B22" s="167" t="s">
        <v>21</v>
      </c>
      <c r="C22" s="167">
        <v>1</v>
      </c>
      <c r="D22" s="167" t="str">
        <f>$B$3</f>
        <v>Enterprise</v>
      </c>
      <c r="E22" s="167" t="str">
        <f>IFERROR(INDEX('FY22 QoS'!$BB:$BB,MATCH($B22&amp;$C22&amp;$D22,'FY22 QoS'!BR:BR,0),1),"")</f>
        <v>Leah Koren</v>
      </c>
      <c r="F22" s="167" t="str">
        <f>IFERROR(INDEX('FY22 QoS'!$BB:$BB,MATCH($B22&amp;$C22&amp;$D22,'FY22 QoS'!BS:BS,0),1),"")</f>
        <v/>
      </c>
      <c r="G22" s="167" t="str">
        <f>IFERROR(INDEX('FY22 QoS'!$BB:$BB,MATCH($B22&amp;$C22&amp;$D22,'FY22 QoS'!BT:BT,0),1),"")</f>
        <v/>
      </c>
      <c r="H22" s="167" t="str">
        <f>IFERROR(INDEX('FY22 QoS'!$BB:$BB,MATCH($B22&amp;$C22&amp;$D22,'FY22 QoS'!BU:BU,0),1),"")</f>
        <v/>
      </c>
      <c r="I22" s="167" t="str">
        <f>IFERROR(INDEX('FY22 QoS'!$BB:$BB,MATCH($B22&amp;$C22&amp;$D22,'FY22 QoS'!BV:BV,0),1),"")</f>
        <v/>
      </c>
      <c r="J22" s="167" t="str">
        <f>IFERROR(INDEX('FY22 QoS'!$BB:$BB,MATCH($B22&amp;$C22&amp;$D22,'FY22 QoS'!BW:BW,0),1),"")</f>
        <v/>
      </c>
      <c r="K22" s="167" t="str">
        <f>IFERROR(INDEX('FY22 QoS'!$BB:$BB,MATCH($B22&amp;$C22&amp;$D22,'FY22 QoS'!BX:BX,0),1),"")</f>
        <v/>
      </c>
      <c r="L22" s="167" t="str">
        <f>IFERROR(INDEX('FY22 QoS'!$BB:$BB,MATCH($B22&amp;$C22&amp;$D22,'FY22 QoS'!BY:BY,0),1),"")</f>
        <v/>
      </c>
      <c r="M22" s="167" t="str">
        <f>IFERROR(INDEX('FY22 QoS'!$BB:$BB,MATCH($B22&amp;$C22&amp;$D22,'FY22 QoS'!BZ:BZ,0),1),"")</f>
        <v/>
      </c>
      <c r="N22" s="167" t="str">
        <f>IFERROR(INDEX('FY22 QoS'!$BB:$BB,MATCH($B22&amp;$C22&amp;$D22,'FY22 QoS'!CA:CA,0),1),"")</f>
        <v/>
      </c>
      <c r="O22" s="167" t="str">
        <f>IFERROR(INDEX('FY22 QoS'!$BB:$BB,MATCH($B22&amp;$C22&amp;$D22,'FY22 QoS'!CB:CB,0),1),"")</f>
        <v/>
      </c>
      <c r="P22" s="167" t="str">
        <f>IFERROR(INDEX('FY22 QoS'!$BB:$BB,MATCH($B22&amp;$C22&amp;$D22,'FY22 QoS'!CC:CC,0),1),"")</f>
        <v/>
      </c>
      <c r="R22" s="178" t="str">
        <f ca="1">IFERROR(INDEX(INDIRECT("'FY22 QoS'!"&amp;R$1&amp;":"&amp;R$1),MATCH($B22&amp;$C22&amp;$D22,'FY22 QoS'!BU:BU,0),1),"")</f>
        <v/>
      </c>
      <c r="S22" s="178" t="str">
        <f ca="1">IFERROR(INDEX(INDIRECT("'FY22 QoS'!"&amp;S$1&amp;":"&amp;S$1),MATCH($B22&amp;$C22&amp;$D22,'FY22 QoS'!BV:BV,0),1),"")</f>
        <v/>
      </c>
      <c r="T22" s="178" t="str">
        <f ca="1">IFERROR(INDEX(INDIRECT("'FY22 QoS'!"&amp;T$1&amp;":"&amp;T$1),MATCH($B22&amp;$C22&amp;$D22,'FY22 QoS'!BW:BW,0),1),"")</f>
        <v/>
      </c>
      <c r="U22" s="178" t="str">
        <f ca="1">IFERROR(INDEX(INDIRECT("'FY22 QoS'!"&amp;U$1&amp;":"&amp;U$1),MATCH($B22&amp;$C22&amp;$D22,'FY22 QoS'!BX:BX,0),1),"")</f>
        <v/>
      </c>
      <c r="V22" s="178" t="str">
        <f ca="1">IFERROR(INDEX(INDIRECT("'FY22 QoS'!"&amp;V$1&amp;":"&amp;V$1),MATCH($B22&amp;$C22&amp;$D22,'FY22 QoS'!BY:BY,0),1),"")</f>
        <v/>
      </c>
      <c r="W22" s="178" t="str">
        <f ca="1">IFERROR(INDEX(INDIRECT("'FY22 QoS'!"&amp;W$1&amp;":"&amp;W$1),MATCH($B22&amp;$C22&amp;$D22,'FY22 QoS'!BZ:BZ,0),1),"")</f>
        <v/>
      </c>
      <c r="X22" s="178" t="str">
        <f ca="1">IFERROR(INDEX(INDIRECT("'FY22 QoS'!"&amp;X$1&amp;":"&amp;X$1),MATCH($B22&amp;$C22&amp;$D22,'FY22 QoS'!CA:CA,0),1),"")</f>
        <v/>
      </c>
      <c r="Y22" s="178" t="str">
        <f ca="1">IFERROR(INDEX(INDIRECT("'FY22 QoS'!"&amp;Y$1&amp;":"&amp;Y$1),MATCH($B22&amp;$C22&amp;$D22,'FY22 QoS'!CB:CB,0),1),"")</f>
        <v/>
      </c>
      <c r="Z22" s="178" t="str">
        <f ca="1">IFERROR(INDEX(INDIRECT("'FY22 QoS'!"&amp;Z$1&amp;":"&amp;Z$1),MATCH($B22&amp;$C22&amp;$D22,'FY22 QoS'!CC:CC,0),1),"")</f>
        <v/>
      </c>
      <c r="AB22" s="178" t="str">
        <f ca="1">IFERROR(INDEX(INDIRECT("'FY22 QoS'!"&amp;AB$1&amp;":"&amp;AB$1),MATCH($B22&amp;$C22&amp;$D22,'FY22 QoS'!BU:BU,0),1),"")</f>
        <v/>
      </c>
      <c r="AC22" s="178" t="str">
        <f ca="1">IFERROR(INDEX(INDIRECT("'FY22 QoS'!"&amp;AC$1&amp;":"&amp;AC$1),MATCH($B22&amp;$C22&amp;$D22,'FY22 QoS'!BV:BV,0),1),"")</f>
        <v/>
      </c>
      <c r="AD22" s="178" t="str">
        <f ca="1">IFERROR(INDEX(INDIRECT("'FY22 QoS'!"&amp;AD$1&amp;":"&amp;AD$1),MATCH($B22&amp;$C22&amp;$D22,'FY22 QoS'!BW:BW,0),1),"")</f>
        <v/>
      </c>
      <c r="AE22" s="178" t="str">
        <f ca="1">IFERROR(INDEX(INDIRECT("'FY22 QoS'!"&amp;AE$1&amp;":"&amp;AE$1),MATCH($B22&amp;$C22&amp;$D22,'FY22 QoS'!BX:BX,0),1),"")</f>
        <v/>
      </c>
      <c r="AF22" s="178" t="str">
        <f ca="1">IFERROR(INDEX(INDIRECT("'FY22 QoS'!"&amp;AF$1&amp;":"&amp;AF$1),MATCH($B22&amp;$C22&amp;$D22,'FY22 QoS'!BY:BY,0),1),"")</f>
        <v/>
      </c>
      <c r="AG22" s="178" t="str">
        <f ca="1">IFERROR(INDEX(INDIRECT("'FY22 QoS'!"&amp;AG$1&amp;":"&amp;AG$1),MATCH($B22&amp;$C22&amp;$D22,'FY22 QoS'!BZ:BZ,0),1),"")</f>
        <v/>
      </c>
      <c r="AH22" s="178" t="str">
        <f ca="1">IFERROR(INDEX(INDIRECT("'FY22 QoS'!"&amp;AH$1&amp;":"&amp;AH$1),MATCH($B22&amp;$C22&amp;$D22,'FY22 QoS'!CA:CA,0),1),"")</f>
        <v/>
      </c>
      <c r="AI22" s="178" t="str">
        <f ca="1">IFERROR(INDEX(INDIRECT("'FY22 QoS'!"&amp;AI$1&amp;":"&amp;AI$1),MATCH($B22&amp;$C22&amp;$D22,'FY22 QoS'!CB:CB,0),1),"")</f>
        <v/>
      </c>
      <c r="AJ22" s="178" t="str">
        <f ca="1">IFERROR(INDEX(INDIRECT("'FY22 QoS'!"&amp;AJ$1&amp;":"&amp;AJ$1),MATCH($B22&amp;$C22&amp;$D22,'FY22 QoS'!CC:CC,0),1),"")</f>
        <v/>
      </c>
      <c r="AL22" s="186" t="str">
        <f ca="1">IFERROR(INDEX(INDIRECT("'FY22 QoS'!"&amp;AL$1&amp;":"&amp;AL$1),MATCH($B22&amp;$C22&amp;$D22,'FY22 QoS'!BU:BU,0),1),"")</f>
        <v/>
      </c>
      <c r="AM22" s="186" t="str">
        <f ca="1">IFERROR(INDEX(INDIRECT("'FY22 QoS'!"&amp;AM$1&amp;":"&amp;AM$1),MATCH($B22&amp;$C22&amp;$D22,'FY22 QoS'!BV:BV,0),1),"")</f>
        <v/>
      </c>
      <c r="AN22" s="186" t="str">
        <f ca="1">IFERROR(INDEX(INDIRECT("'FY22 QoS'!"&amp;AN$1&amp;":"&amp;AN$1),MATCH($B22&amp;$C22&amp;$D22,'FY22 QoS'!BW:BW,0),1),"")</f>
        <v/>
      </c>
      <c r="AO22" s="186" t="str">
        <f ca="1">IFERROR(INDEX(INDIRECT("'FY22 QoS'!"&amp;AO$1&amp;":"&amp;AO$1),MATCH($B22&amp;$C22&amp;$D22,'FY22 QoS'!BX:BX,0),1),"")</f>
        <v/>
      </c>
      <c r="AP22" s="186" t="str">
        <f ca="1">IFERROR(INDEX(INDIRECT("'FY22 QoS'!"&amp;AP$1&amp;":"&amp;AP$1),MATCH($B22&amp;$C22&amp;$D22,'FY22 QoS'!BY:BY,0),1),"")</f>
        <v/>
      </c>
      <c r="AQ22" s="186" t="str">
        <f ca="1">IFERROR(INDEX(INDIRECT("'FY22 QoS'!"&amp;AQ$1&amp;":"&amp;AQ$1),MATCH($B22&amp;$C22&amp;$D22,'FY22 QoS'!BZ:BZ,0),1),"")</f>
        <v/>
      </c>
      <c r="AR22" s="186" t="str">
        <f ca="1">IFERROR(INDEX(INDIRECT("'FY22 QoS'!"&amp;AR$1&amp;":"&amp;AR$1),MATCH($B22&amp;$C22&amp;$D22,'FY22 QoS'!CA:CA,0),1),"")</f>
        <v/>
      </c>
      <c r="AS22" s="186" t="str">
        <f ca="1">IFERROR(INDEX(INDIRECT("'FY22 QoS'!"&amp;AS$1&amp;":"&amp;AS$1),MATCH($B22&amp;$C22&amp;$D22,'FY22 QoS'!CB:CB,0),1),"")</f>
        <v/>
      </c>
      <c r="AT22" s="186" t="str">
        <f ca="1">IFERROR(INDEX(INDIRECT("'FY22 QoS'!"&amp;AT$1&amp;":"&amp;AT$1),MATCH($B22&amp;$C22&amp;$D22,'FY22 QoS'!CC:CC,0),1),"")</f>
        <v/>
      </c>
      <c r="AV22" s="286"/>
      <c r="AX22" s="167" t="s">
        <v>97</v>
      </c>
      <c r="AY22" s="178">
        <f t="shared" ca="1" si="0"/>
        <v>1</v>
      </c>
      <c r="AZ22" s="178">
        <f t="shared" ca="1" si="1"/>
        <v>1</v>
      </c>
      <c r="BA22" s="178">
        <f t="shared" ca="1" si="2"/>
        <v>1</v>
      </c>
      <c r="BB22" s="178">
        <f t="shared" ca="1" si="3"/>
        <v>1</v>
      </c>
      <c r="BC22" s="178">
        <f t="shared" ca="1" si="4"/>
        <v>1</v>
      </c>
      <c r="BD22" s="178">
        <f t="shared" ca="1" si="5"/>
        <v>1</v>
      </c>
      <c r="BE22" s="178">
        <f t="shared" ca="1" si="6"/>
        <v>1</v>
      </c>
      <c r="BF22" s="178">
        <f t="shared" ca="1" si="7"/>
        <v>1</v>
      </c>
      <c r="BG22" s="178">
        <f t="shared" ca="1" si="8"/>
        <v>1</v>
      </c>
      <c r="BI22" s="178">
        <f t="shared" ca="1" si="26"/>
        <v>0</v>
      </c>
      <c r="BJ22" s="178">
        <f t="shared" ca="1" si="9"/>
        <v>0.25</v>
      </c>
      <c r="BK22" s="178">
        <f t="shared" ca="1" si="10"/>
        <v>0.35</v>
      </c>
      <c r="BL22" s="178">
        <f t="shared" ca="1" si="11"/>
        <v>0.5</v>
      </c>
      <c r="BM22" s="178">
        <f t="shared" ca="1" si="12"/>
        <v>0.65</v>
      </c>
      <c r="BN22" s="178">
        <f t="shared" ca="1" si="13"/>
        <v>0.85</v>
      </c>
      <c r="BO22" s="178">
        <f t="shared" ca="1" si="14"/>
        <v>1</v>
      </c>
      <c r="BP22" s="178">
        <f t="shared" ca="1" si="15"/>
        <v>1</v>
      </c>
      <c r="BQ22" s="178">
        <f t="shared" ca="1" si="16"/>
        <v>1</v>
      </c>
      <c r="BS22" s="178">
        <f t="shared" ca="1" si="27"/>
        <v>0</v>
      </c>
      <c r="BT22" s="178">
        <f t="shared" ca="1" si="17"/>
        <v>26.041666666666668</v>
      </c>
      <c r="BU22" s="178">
        <f t="shared" ca="1" si="18"/>
        <v>36.458333333333336</v>
      </c>
      <c r="BV22" s="178">
        <f t="shared" ca="1" si="19"/>
        <v>52.083333333333336</v>
      </c>
      <c r="BW22" s="178">
        <f t="shared" ca="1" si="20"/>
        <v>67.708333333333343</v>
      </c>
      <c r="BX22" s="178">
        <f t="shared" ca="1" si="21"/>
        <v>88.541666666666671</v>
      </c>
      <c r="BY22" s="178">
        <f t="shared" ca="1" si="22"/>
        <v>104.16666666666667</v>
      </c>
      <c r="BZ22" s="178">
        <f t="shared" ca="1" si="23"/>
        <v>104.16666666666667</v>
      </c>
      <c r="CA22" s="178">
        <f t="shared" ca="1" si="24"/>
        <v>104.16666666666667</v>
      </c>
    </row>
    <row r="23" spans="2:79" s="167" customFormat="1" outlineLevel="1" x14ac:dyDescent="0.25">
      <c r="B23" s="167" t="s">
        <v>21</v>
      </c>
      <c r="C23" s="167">
        <v>2</v>
      </c>
      <c r="D23" s="167" t="str">
        <f t="shared" ref="D23:D35" si="28">$B$3</f>
        <v>Enterprise</v>
      </c>
      <c r="E23" s="167" t="str">
        <f>IFERROR(INDEX('FY22 QoS'!$BB:$BB,MATCH($B23&amp;$C23&amp;$D23,'FY22 QoS'!BR:BR,0),1),"")</f>
        <v>Bob Ternes</v>
      </c>
      <c r="F23" s="167" t="str">
        <f>IFERROR(INDEX('FY22 QoS'!$BB:$BB,MATCH($B23&amp;$C23&amp;$D23,'FY22 QoS'!BS:BS,0),1),"")</f>
        <v/>
      </c>
      <c r="G23" s="167" t="str">
        <f>IFERROR(INDEX('FY22 QoS'!$BB:$BB,MATCH($B23&amp;$C23&amp;$D23,'FY22 QoS'!BT:BT,0),1),"")</f>
        <v/>
      </c>
      <c r="H23" s="167" t="str">
        <f>IFERROR(INDEX('FY22 QoS'!$BB:$BB,MATCH($B23&amp;$C23&amp;$D23,'FY22 QoS'!BU:BU,0),1),"")</f>
        <v/>
      </c>
      <c r="I23" s="167" t="str">
        <f>IFERROR(INDEX('FY22 QoS'!$BB:$BB,MATCH($B23&amp;$C23&amp;$D23,'FY22 QoS'!BV:BV,0),1),"")</f>
        <v/>
      </c>
      <c r="J23" s="167" t="str">
        <f>IFERROR(INDEX('FY22 QoS'!$BB:$BB,MATCH($B23&amp;$C23&amp;$D23,'FY22 QoS'!BW:BW,0),1),"")</f>
        <v/>
      </c>
      <c r="K23" s="167" t="str">
        <f>IFERROR(INDEX('FY22 QoS'!$BB:$BB,MATCH($B23&amp;$C23&amp;$D23,'FY22 QoS'!BX:BX,0),1),"")</f>
        <v/>
      </c>
      <c r="L23" s="167" t="str">
        <f>IFERROR(INDEX('FY22 QoS'!$BB:$BB,MATCH($B23&amp;$C23&amp;$D23,'FY22 QoS'!BY:BY,0),1),"")</f>
        <v/>
      </c>
      <c r="M23" s="167" t="str">
        <f>IFERROR(INDEX('FY22 QoS'!$BB:$BB,MATCH($B23&amp;$C23&amp;$D23,'FY22 QoS'!BZ:BZ,0),1),"")</f>
        <v/>
      </c>
      <c r="N23" s="167" t="str">
        <f>IFERROR(INDEX('FY22 QoS'!$BB:$BB,MATCH($B23&amp;$C23&amp;$D23,'FY22 QoS'!CA:CA,0),1),"")</f>
        <v/>
      </c>
      <c r="O23" s="167" t="str">
        <f>IFERROR(INDEX('FY22 QoS'!$BB:$BB,MATCH($B23&amp;$C23&amp;$D23,'FY22 QoS'!CB:CB,0),1),"")</f>
        <v/>
      </c>
      <c r="P23" s="167" t="str">
        <f>IFERROR(INDEX('FY22 QoS'!$BB:$BB,MATCH($B23&amp;$C23&amp;$D23,'FY22 QoS'!CC:CC,0),1),"")</f>
        <v/>
      </c>
      <c r="R23" s="178" t="str">
        <f ca="1">IFERROR(INDEX(INDIRECT("'FY22 QoS'!"&amp;R$1&amp;":"&amp;R$1),MATCH($B23&amp;$C23&amp;$D23,'FY22 QoS'!BU:BU,0),1),"")</f>
        <v/>
      </c>
      <c r="S23" s="178" t="str">
        <f ca="1">IFERROR(INDEX(INDIRECT("'FY22 QoS'!"&amp;S$1&amp;":"&amp;S$1),MATCH($B23&amp;$C23&amp;$D23,'FY22 QoS'!BV:BV,0),1),"")</f>
        <v/>
      </c>
      <c r="T23" s="178" t="str">
        <f ca="1">IFERROR(INDEX(INDIRECT("'FY22 QoS'!"&amp;T$1&amp;":"&amp;T$1),MATCH($B23&amp;$C23&amp;$D23,'FY22 QoS'!BW:BW,0),1),"")</f>
        <v/>
      </c>
      <c r="U23" s="178" t="str">
        <f ca="1">IFERROR(INDEX(INDIRECT("'FY22 QoS'!"&amp;U$1&amp;":"&amp;U$1),MATCH($B23&amp;$C23&amp;$D23,'FY22 QoS'!BX:BX,0),1),"")</f>
        <v/>
      </c>
      <c r="V23" s="178" t="str">
        <f ca="1">IFERROR(INDEX(INDIRECT("'FY22 QoS'!"&amp;V$1&amp;":"&amp;V$1),MATCH($B23&amp;$C23&amp;$D23,'FY22 QoS'!BY:BY,0),1),"")</f>
        <v/>
      </c>
      <c r="W23" s="178" t="str">
        <f ca="1">IFERROR(INDEX(INDIRECT("'FY22 QoS'!"&amp;W$1&amp;":"&amp;W$1),MATCH($B23&amp;$C23&amp;$D23,'FY22 QoS'!BZ:BZ,0),1),"")</f>
        <v/>
      </c>
      <c r="X23" s="178" t="str">
        <f ca="1">IFERROR(INDEX(INDIRECT("'FY22 QoS'!"&amp;X$1&amp;":"&amp;X$1),MATCH($B23&amp;$C23&amp;$D23,'FY22 QoS'!CA:CA,0),1),"")</f>
        <v/>
      </c>
      <c r="Y23" s="178" t="str">
        <f ca="1">IFERROR(INDEX(INDIRECT("'FY22 QoS'!"&amp;Y$1&amp;":"&amp;Y$1),MATCH($B23&amp;$C23&amp;$D23,'FY22 QoS'!CB:CB,0),1),"")</f>
        <v/>
      </c>
      <c r="Z23" s="178" t="str">
        <f ca="1">IFERROR(INDEX(INDIRECT("'FY22 QoS'!"&amp;Z$1&amp;":"&amp;Z$1),MATCH($B23&amp;$C23&amp;$D23,'FY22 QoS'!CC:CC,0),1),"")</f>
        <v/>
      </c>
      <c r="AB23" s="178" t="str">
        <f ca="1">IFERROR(INDEX(INDIRECT("'FY22 QoS'!"&amp;AB$1&amp;":"&amp;AB$1),MATCH($B23&amp;$C23&amp;$D23,'FY22 QoS'!BU:BU,0),1),"")</f>
        <v/>
      </c>
      <c r="AC23" s="178" t="str">
        <f ca="1">IFERROR(INDEX(INDIRECT("'FY22 QoS'!"&amp;AC$1&amp;":"&amp;AC$1),MATCH($B23&amp;$C23&amp;$D23,'FY22 QoS'!BV:BV,0),1),"")</f>
        <v/>
      </c>
      <c r="AD23" s="178" t="str">
        <f ca="1">IFERROR(INDEX(INDIRECT("'FY22 QoS'!"&amp;AD$1&amp;":"&amp;AD$1),MATCH($B23&amp;$C23&amp;$D23,'FY22 QoS'!BW:BW,0),1),"")</f>
        <v/>
      </c>
      <c r="AE23" s="178" t="str">
        <f ca="1">IFERROR(INDEX(INDIRECT("'FY22 QoS'!"&amp;AE$1&amp;":"&amp;AE$1),MATCH($B23&amp;$C23&amp;$D23,'FY22 QoS'!BX:BX,0),1),"")</f>
        <v/>
      </c>
      <c r="AF23" s="178" t="str">
        <f ca="1">IFERROR(INDEX(INDIRECT("'FY22 QoS'!"&amp;AF$1&amp;":"&amp;AF$1),MATCH($B23&amp;$C23&amp;$D23,'FY22 QoS'!BY:BY,0),1),"")</f>
        <v/>
      </c>
      <c r="AG23" s="178" t="str">
        <f ca="1">IFERROR(INDEX(INDIRECT("'FY22 QoS'!"&amp;AG$1&amp;":"&amp;AG$1),MATCH($B23&amp;$C23&amp;$D23,'FY22 QoS'!BZ:BZ,0),1),"")</f>
        <v/>
      </c>
      <c r="AH23" s="178" t="str">
        <f ca="1">IFERROR(INDEX(INDIRECT("'FY22 QoS'!"&amp;AH$1&amp;":"&amp;AH$1),MATCH($B23&amp;$C23&amp;$D23,'FY22 QoS'!CA:CA,0),1),"")</f>
        <v/>
      </c>
      <c r="AI23" s="178" t="str">
        <f ca="1">IFERROR(INDEX(INDIRECT("'FY22 QoS'!"&amp;AI$1&amp;":"&amp;AI$1),MATCH($B23&amp;$C23&amp;$D23,'FY22 QoS'!CB:CB,0),1),"")</f>
        <v/>
      </c>
      <c r="AJ23" s="178" t="str">
        <f ca="1">IFERROR(INDEX(INDIRECT("'FY22 QoS'!"&amp;AJ$1&amp;":"&amp;AJ$1),MATCH($B23&amp;$C23&amp;$D23,'FY22 QoS'!CC:CC,0),1),"")</f>
        <v/>
      </c>
      <c r="AL23" s="186" t="str">
        <f ca="1">IFERROR(INDEX(INDIRECT("'FY22 QoS'!"&amp;AL$1&amp;":"&amp;AL$1),MATCH($B23&amp;$C23&amp;$D23,'FY22 QoS'!BU:BU,0),1),"")</f>
        <v/>
      </c>
      <c r="AM23" s="186" t="str">
        <f ca="1">IFERROR(INDEX(INDIRECT("'FY22 QoS'!"&amp;AM$1&amp;":"&amp;AM$1),MATCH($B23&amp;$C23&amp;$D23,'FY22 QoS'!BV:BV,0),1),"")</f>
        <v/>
      </c>
      <c r="AN23" s="186" t="str">
        <f ca="1">IFERROR(INDEX(INDIRECT("'FY22 QoS'!"&amp;AN$1&amp;":"&amp;AN$1),MATCH($B23&amp;$C23&amp;$D23,'FY22 QoS'!BW:BW,0),1),"")</f>
        <v/>
      </c>
      <c r="AO23" s="186" t="str">
        <f ca="1">IFERROR(INDEX(INDIRECT("'FY22 QoS'!"&amp;AO$1&amp;":"&amp;AO$1),MATCH($B23&amp;$C23&amp;$D23,'FY22 QoS'!BX:BX,0),1),"")</f>
        <v/>
      </c>
      <c r="AP23" s="186" t="str">
        <f ca="1">IFERROR(INDEX(INDIRECT("'FY22 QoS'!"&amp;AP$1&amp;":"&amp;AP$1),MATCH($B23&amp;$C23&amp;$D23,'FY22 QoS'!BY:BY,0),1),"")</f>
        <v/>
      </c>
      <c r="AQ23" s="186" t="str">
        <f ca="1">IFERROR(INDEX(INDIRECT("'FY22 QoS'!"&amp;AQ$1&amp;":"&amp;AQ$1),MATCH($B23&amp;$C23&amp;$D23,'FY22 QoS'!BZ:BZ,0),1),"")</f>
        <v/>
      </c>
      <c r="AR23" s="186" t="str">
        <f ca="1">IFERROR(INDEX(INDIRECT("'FY22 QoS'!"&amp;AR$1&amp;":"&amp;AR$1),MATCH($B23&amp;$C23&amp;$D23,'FY22 QoS'!CA:CA,0),1),"")</f>
        <v/>
      </c>
      <c r="AS23" s="186" t="str">
        <f ca="1">IFERROR(INDEX(INDIRECT("'FY22 QoS'!"&amp;AS$1&amp;":"&amp;AS$1),MATCH($B23&amp;$C23&amp;$D23,'FY22 QoS'!CB:CB,0),1),"")</f>
        <v/>
      </c>
      <c r="AT23" s="186" t="str">
        <f ca="1">IFERROR(INDEX(INDIRECT("'FY22 QoS'!"&amp;AT$1&amp;":"&amp;AT$1),MATCH($B23&amp;$C23&amp;$D23,'FY22 QoS'!CC:CC,0),1),"")</f>
        <v/>
      </c>
      <c r="AX23" s="167" t="s">
        <v>288</v>
      </c>
      <c r="AY23" s="178">
        <f t="shared" ca="1" si="0"/>
        <v>1</v>
      </c>
      <c r="AZ23" s="178">
        <f t="shared" ca="1" si="1"/>
        <v>1</v>
      </c>
      <c r="BA23" s="178">
        <f t="shared" ca="1" si="2"/>
        <v>1</v>
      </c>
      <c r="BB23" s="178">
        <f t="shared" ca="1" si="3"/>
        <v>1</v>
      </c>
      <c r="BC23" s="178">
        <f t="shared" ca="1" si="4"/>
        <v>1</v>
      </c>
      <c r="BD23" s="178">
        <f t="shared" ca="1" si="5"/>
        <v>1</v>
      </c>
      <c r="BE23" s="178">
        <f t="shared" ca="1" si="6"/>
        <v>1</v>
      </c>
      <c r="BF23" s="178">
        <f t="shared" ca="1" si="7"/>
        <v>1</v>
      </c>
      <c r="BG23" s="178">
        <f t="shared" ca="1" si="8"/>
        <v>1</v>
      </c>
      <c r="BI23" s="178">
        <f t="shared" ca="1" si="26"/>
        <v>0</v>
      </c>
      <c r="BJ23" s="178">
        <f t="shared" ca="1" si="9"/>
        <v>0</v>
      </c>
      <c r="BK23" s="178">
        <f t="shared" ca="1" si="10"/>
        <v>0.25</v>
      </c>
      <c r="BL23" s="178">
        <f t="shared" ca="1" si="11"/>
        <v>0.35</v>
      </c>
      <c r="BM23" s="178">
        <f t="shared" ca="1" si="12"/>
        <v>0.5</v>
      </c>
      <c r="BN23" s="178">
        <f t="shared" ca="1" si="13"/>
        <v>0.65</v>
      </c>
      <c r="BO23" s="178">
        <f t="shared" ca="1" si="14"/>
        <v>0.85</v>
      </c>
      <c r="BP23" s="178">
        <f t="shared" ca="1" si="15"/>
        <v>1</v>
      </c>
      <c r="BQ23" s="178">
        <f t="shared" ca="1" si="16"/>
        <v>1</v>
      </c>
      <c r="BS23" s="178">
        <f t="shared" ca="1" si="27"/>
        <v>0</v>
      </c>
      <c r="BT23" s="178">
        <f t="shared" ca="1" si="17"/>
        <v>0</v>
      </c>
      <c r="BU23" s="178">
        <f t="shared" ca="1" si="18"/>
        <v>26.041666666666668</v>
      </c>
      <c r="BV23" s="178">
        <f t="shared" ca="1" si="19"/>
        <v>36.458333333333336</v>
      </c>
      <c r="BW23" s="178">
        <f t="shared" ca="1" si="20"/>
        <v>52.083333333333336</v>
      </c>
      <c r="BX23" s="178">
        <f t="shared" ca="1" si="21"/>
        <v>67.708333333333343</v>
      </c>
      <c r="BY23" s="178">
        <f t="shared" ca="1" si="22"/>
        <v>88.541666666666671</v>
      </c>
      <c r="BZ23" s="178">
        <f t="shared" ca="1" si="23"/>
        <v>104.16666666666667</v>
      </c>
      <c r="CA23" s="178">
        <f t="shared" ca="1" si="24"/>
        <v>104.16666666666667</v>
      </c>
    </row>
    <row r="24" spans="2:79" s="167" customFormat="1" outlineLevel="1" x14ac:dyDescent="0.25">
      <c r="B24" s="167" t="s">
        <v>21</v>
      </c>
      <c r="C24" s="167">
        <v>3</v>
      </c>
      <c r="D24" s="167" t="str">
        <f t="shared" si="28"/>
        <v>Enterprise</v>
      </c>
      <c r="E24" s="167" t="str">
        <f>IFERROR(INDEX('FY22 QoS'!$BB:$BB,MATCH($B24&amp;$C24&amp;$D24,'FY22 QoS'!BR:BR,0),1),"")</f>
        <v>Kathleen Evans</v>
      </c>
      <c r="F24" s="167" t="str">
        <f>IFERROR(INDEX('FY22 QoS'!$BB:$BB,MATCH($B24&amp;$C24&amp;$D24,'FY22 QoS'!BS:BS,0),1),"")</f>
        <v/>
      </c>
      <c r="G24" s="167" t="str">
        <f>IFERROR(INDEX('FY22 QoS'!$BB:$BB,MATCH($B24&amp;$C24&amp;$D24,'FY22 QoS'!BT:BT,0),1),"")</f>
        <v/>
      </c>
      <c r="H24" s="167" t="str">
        <f>IFERROR(INDEX('FY22 QoS'!$BB:$BB,MATCH($B24&amp;$C24&amp;$D24,'FY22 QoS'!BU:BU,0),1),"")</f>
        <v/>
      </c>
      <c r="I24" s="167" t="str">
        <f>IFERROR(INDEX('FY22 QoS'!$BB:$BB,MATCH($B24&amp;$C24&amp;$D24,'FY22 QoS'!BV:BV,0),1),"")</f>
        <v/>
      </c>
      <c r="J24" s="167" t="str">
        <f>IFERROR(INDEX('FY22 QoS'!$BB:$BB,MATCH($B24&amp;$C24&amp;$D24,'FY22 QoS'!BW:BW,0),1),"")</f>
        <v/>
      </c>
      <c r="K24" s="167" t="str">
        <f>IFERROR(INDEX('FY22 QoS'!$BB:$BB,MATCH($B24&amp;$C24&amp;$D24,'FY22 QoS'!BX:BX,0),1),"")</f>
        <v/>
      </c>
      <c r="L24" s="167" t="str">
        <f>IFERROR(INDEX('FY22 QoS'!$BB:$BB,MATCH($B24&amp;$C24&amp;$D24,'FY22 QoS'!BY:BY,0),1),"")</f>
        <v/>
      </c>
      <c r="M24" s="167" t="str">
        <f>IFERROR(INDEX('FY22 QoS'!$BB:$BB,MATCH($B24&amp;$C24&amp;$D24,'FY22 QoS'!BZ:BZ,0),1),"")</f>
        <v/>
      </c>
      <c r="N24" s="167" t="str">
        <f>IFERROR(INDEX('FY22 QoS'!$BB:$BB,MATCH($B24&amp;$C24&amp;$D24,'FY22 QoS'!CA:CA,0),1),"")</f>
        <v/>
      </c>
      <c r="O24" s="167" t="str">
        <f>IFERROR(INDEX('FY22 QoS'!$BB:$BB,MATCH($B24&amp;$C24&amp;$D24,'FY22 QoS'!CB:CB,0),1),"")</f>
        <v/>
      </c>
      <c r="P24" s="167" t="str">
        <f>IFERROR(INDEX('FY22 QoS'!$BB:$BB,MATCH($B24&amp;$C24&amp;$D24,'FY22 QoS'!CC:CC,0),1),"")</f>
        <v/>
      </c>
      <c r="R24" s="178" t="str">
        <f ca="1">IFERROR(INDEX(INDIRECT("'FY22 QoS'!"&amp;R$1&amp;":"&amp;R$1),MATCH($B24&amp;$C24&amp;$D24,'FY22 QoS'!BU:BU,0),1),"")</f>
        <v/>
      </c>
      <c r="S24" s="178" t="str">
        <f ca="1">IFERROR(INDEX(INDIRECT("'FY22 QoS'!"&amp;S$1&amp;":"&amp;S$1),MATCH($B24&amp;$C24&amp;$D24,'FY22 QoS'!BV:BV,0),1),"")</f>
        <v/>
      </c>
      <c r="T24" s="178" t="str">
        <f ca="1">IFERROR(INDEX(INDIRECT("'FY22 QoS'!"&amp;T$1&amp;":"&amp;T$1),MATCH($B24&amp;$C24&amp;$D24,'FY22 QoS'!BW:BW,0),1),"")</f>
        <v/>
      </c>
      <c r="U24" s="178" t="str">
        <f ca="1">IFERROR(INDEX(INDIRECT("'FY22 QoS'!"&amp;U$1&amp;":"&amp;U$1),MATCH($B24&amp;$C24&amp;$D24,'FY22 QoS'!BX:BX,0),1),"")</f>
        <v/>
      </c>
      <c r="V24" s="178" t="str">
        <f ca="1">IFERROR(INDEX(INDIRECT("'FY22 QoS'!"&amp;V$1&amp;":"&amp;V$1),MATCH($B24&amp;$C24&amp;$D24,'FY22 QoS'!BY:BY,0),1),"")</f>
        <v/>
      </c>
      <c r="W24" s="178" t="str">
        <f ca="1">IFERROR(INDEX(INDIRECT("'FY22 QoS'!"&amp;W$1&amp;":"&amp;W$1),MATCH($B24&amp;$C24&amp;$D24,'FY22 QoS'!BZ:BZ,0),1),"")</f>
        <v/>
      </c>
      <c r="X24" s="178" t="str">
        <f ca="1">IFERROR(INDEX(INDIRECT("'FY22 QoS'!"&amp;X$1&amp;":"&amp;X$1),MATCH($B24&amp;$C24&amp;$D24,'FY22 QoS'!CA:CA,0),1),"")</f>
        <v/>
      </c>
      <c r="Y24" s="178" t="str">
        <f ca="1">IFERROR(INDEX(INDIRECT("'FY22 QoS'!"&amp;Y$1&amp;":"&amp;Y$1),MATCH($B24&amp;$C24&amp;$D24,'FY22 QoS'!CB:CB,0),1),"")</f>
        <v/>
      </c>
      <c r="Z24" s="178" t="str">
        <f ca="1">IFERROR(INDEX(INDIRECT("'FY22 QoS'!"&amp;Z$1&amp;":"&amp;Z$1),MATCH($B24&amp;$C24&amp;$D24,'FY22 QoS'!CC:CC,0),1),"")</f>
        <v/>
      </c>
      <c r="AB24" s="178" t="str">
        <f ca="1">IFERROR(INDEX(INDIRECT("'FY22 QoS'!"&amp;AB$1&amp;":"&amp;AB$1),MATCH($B24&amp;$C24&amp;$D24,'FY22 QoS'!BU:BU,0),1),"")</f>
        <v/>
      </c>
      <c r="AC24" s="178" t="str">
        <f ca="1">IFERROR(INDEX(INDIRECT("'FY22 QoS'!"&amp;AC$1&amp;":"&amp;AC$1),MATCH($B24&amp;$C24&amp;$D24,'FY22 QoS'!BV:BV,0),1),"")</f>
        <v/>
      </c>
      <c r="AD24" s="178" t="str">
        <f ca="1">IFERROR(INDEX(INDIRECT("'FY22 QoS'!"&amp;AD$1&amp;":"&amp;AD$1),MATCH($B24&amp;$C24&amp;$D24,'FY22 QoS'!BW:BW,0),1),"")</f>
        <v/>
      </c>
      <c r="AE24" s="178" t="str">
        <f ca="1">IFERROR(INDEX(INDIRECT("'FY22 QoS'!"&amp;AE$1&amp;":"&amp;AE$1),MATCH($B24&amp;$C24&amp;$D24,'FY22 QoS'!BX:BX,0),1),"")</f>
        <v/>
      </c>
      <c r="AF24" s="178" t="str">
        <f ca="1">IFERROR(INDEX(INDIRECT("'FY22 QoS'!"&amp;AF$1&amp;":"&amp;AF$1),MATCH($B24&amp;$C24&amp;$D24,'FY22 QoS'!BY:BY,0),1),"")</f>
        <v/>
      </c>
      <c r="AG24" s="178" t="str">
        <f ca="1">IFERROR(INDEX(INDIRECT("'FY22 QoS'!"&amp;AG$1&amp;":"&amp;AG$1),MATCH($B24&amp;$C24&amp;$D24,'FY22 QoS'!BZ:BZ,0),1),"")</f>
        <v/>
      </c>
      <c r="AH24" s="178" t="str">
        <f ca="1">IFERROR(INDEX(INDIRECT("'FY22 QoS'!"&amp;AH$1&amp;":"&amp;AH$1),MATCH($B24&amp;$C24&amp;$D24,'FY22 QoS'!CA:CA,0),1),"")</f>
        <v/>
      </c>
      <c r="AI24" s="178" t="str">
        <f ca="1">IFERROR(INDEX(INDIRECT("'FY22 QoS'!"&amp;AI$1&amp;":"&amp;AI$1),MATCH($B24&amp;$C24&amp;$D24,'FY22 QoS'!CB:CB,0),1),"")</f>
        <v/>
      </c>
      <c r="AJ24" s="178" t="str">
        <f ca="1">IFERROR(INDEX(INDIRECT("'FY22 QoS'!"&amp;AJ$1&amp;":"&amp;AJ$1),MATCH($B24&amp;$C24&amp;$D24,'FY22 QoS'!CC:CC,0),1),"")</f>
        <v/>
      </c>
      <c r="AL24" s="186" t="str">
        <f ca="1">IFERROR(INDEX(INDIRECT("'FY22 QoS'!"&amp;AL$1&amp;":"&amp;AL$1),MATCH($B24&amp;$C24&amp;$D24,'FY22 QoS'!BU:BU,0),1),"")</f>
        <v/>
      </c>
      <c r="AM24" s="186" t="str">
        <f ca="1">IFERROR(INDEX(INDIRECT("'FY22 QoS'!"&amp;AM$1&amp;":"&amp;AM$1),MATCH($B24&amp;$C24&amp;$D24,'FY22 QoS'!BV:BV,0),1),"")</f>
        <v/>
      </c>
      <c r="AN24" s="186" t="str">
        <f ca="1">IFERROR(INDEX(INDIRECT("'FY22 QoS'!"&amp;AN$1&amp;":"&amp;AN$1),MATCH($B24&amp;$C24&amp;$D24,'FY22 QoS'!BW:BW,0),1),"")</f>
        <v/>
      </c>
      <c r="AO24" s="186" t="str">
        <f ca="1">IFERROR(INDEX(INDIRECT("'FY22 QoS'!"&amp;AO$1&amp;":"&amp;AO$1),MATCH($B24&amp;$C24&amp;$D24,'FY22 QoS'!BX:BX,0),1),"")</f>
        <v/>
      </c>
      <c r="AP24" s="186" t="str">
        <f ca="1">IFERROR(INDEX(INDIRECT("'FY22 QoS'!"&amp;AP$1&amp;":"&amp;AP$1),MATCH($B24&amp;$C24&amp;$D24,'FY22 QoS'!BY:BY,0),1),"")</f>
        <v/>
      </c>
      <c r="AQ24" s="186" t="str">
        <f ca="1">IFERROR(INDEX(INDIRECT("'FY22 QoS'!"&amp;AQ$1&amp;":"&amp;AQ$1),MATCH($B24&amp;$C24&amp;$D24,'FY22 QoS'!BZ:BZ,0),1),"")</f>
        <v/>
      </c>
      <c r="AR24" s="186" t="str">
        <f ca="1">IFERROR(INDEX(INDIRECT("'FY22 QoS'!"&amp;AR$1&amp;":"&amp;AR$1),MATCH($B24&amp;$C24&amp;$D24,'FY22 QoS'!CA:CA,0),1),"")</f>
        <v/>
      </c>
      <c r="AS24" s="186" t="str">
        <f ca="1">IFERROR(INDEX(INDIRECT("'FY22 QoS'!"&amp;AS$1&amp;":"&amp;AS$1),MATCH($B24&amp;$C24&amp;$D24,'FY22 QoS'!CB:CB,0),1),"")</f>
        <v/>
      </c>
      <c r="AT24" s="186" t="str">
        <f ca="1">IFERROR(INDEX(INDIRECT("'FY22 QoS'!"&amp;AT$1&amp;":"&amp;AT$1),MATCH($B24&amp;$C24&amp;$D24,'FY22 QoS'!CC:CC,0),1),"")</f>
        <v/>
      </c>
      <c r="AX24" s="167" t="s">
        <v>302</v>
      </c>
      <c r="AY24" s="178">
        <f t="shared" ca="1" si="0"/>
        <v>1</v>
      </c>
      <c r="AZ24" s="178">
        <f t="shared" ca="1" si="1"/>
        <v>1</v>
      </c>
      <c r="BA24" s="178">
        <f t="shared" ca="1" si="2"/>
        <v>1</v>
      </c>
      <c r="BB24" s="178">
        <f t="shared" ca="1" si="3"/>
        <v>1</v>
      </c>
      <c r="BC24" s="178">
        <f t="shared" ca="1" si="4"/>
        <v>1</v>
      </c>
      <c r="BD24" s="178">
        <f t="shared" ca="1" si="5"/>
        <v>1</v>
      </c>
      <c r="BE24" s="178">
        <f t="shared" ca="1" si="6"/>
        <v>1</v>
      </c>
      <c r="BF24" s="178">
        <f t="shared" ca="1" si="7"/>
        <v>1</v>
      </c>
      <c r="BG24" s="178">
        <f t="shared" ca="1" si="8"/>
        <v>1</v>
      </c>
      <c r="BI24" s="178">
        <f t="shared" ca="1" si="26"/>
        <v>0.35</v>
      </c>
      <c r="BJ24" s="178">
        <f t="shared" ca="1" si="9"/>
        <v>0.5</v>
      </c>
      <c r="BK24" s="178">
        <f t="shared" ca="1" si="10"/>
        <v>0.65</v>
      </c>
      <c r="BL24" s="178">
        <f t="shared" ca="1" si="11"/>
        <v>0.85</v>
      </c>
      <c r="BM24" s="178">
        <f t="shared" ca="1" si="12"/>
        <v>1</v>
      </c>
      <c r="BN24" s="178">
        <f t="shared" ca="1" si="13"/>
        <v>1</v>
      </c>
      <c r="BO24" s="178">
        <f t="shared" ca="1" si="14"/>
        <v>0.85</v>
      </c>
      <c r="BP24" s="178">
        <f t="shared" ca="1" si="15"/>
        <v>1</v>
      </c>
      <c r="BQ24" s="178">
        <f t="shared" ca="1" si="16"/>
        <v>1</v>
      </c>
      <c r="BS24" s="178">
        <f t="shared" ca="1" si="27"/>
        <v>30.624999999999996</v>
      </c>
      <c r="BT24" s="178">
        <f t="shared" ca="1" si="17"/>
        <v>43.75</v>
      </c>
      <c r="BU24" s="178">
        <f t="shared" ca="1" si="18"/>
        <v>56.875</v>
      </c>
      <c r="BV24" s="178">
        <f t="shared" ca="1" si="19"/>
        <v>74.375</v>
      </c>
      <c r="BW24" s="178">
        <f t="shared" ca="1" si="20"/>
        <v>87.5</v>
      </c>
      <c r="BX24" s="178">
        <f t="shared" ca="1" si="21"/>
        <v>87.5</v>
      </c>
      <c r="BY24" s="178">
        <f t="shared" ca="1" si="22"/>
        <v>74.375</v>
      </c>
      <c r="BZ24" s="178">
        <f t="shared" ca="1" si="23"/>
        <v>87.5</v>
      </c>
      <c r="CA24" s="178">
        <f t="shared" ca="1" si="24"/>
        <v>87.5</v>
      </c>
    </row>
    <row r="25" spans="2:79" s="167" customFormat="1" outlineLevel="1" x14ac:dyDescent="0.25">
      <c r="B25" s="167" t="s">
        <v>21</v>
      </c>
      <c r="C25" s="167">
        <v>4</v>
      </c>
      <c r="D25" s="167" t="str">
        <f t="shared" si="28"/>
        <v>Enterprise</v>
      </c>
      <c r="E25" s="167" t="str">
        <f>IFERROR(INDEX('FY22 QoS'!$BB:$BB,MATCH($B25&amp;$C25&amp;$D25,'FY22 QoS'!BR:BR,0),1),"")</f>
        <v>Nick Valldeperas</v>
      </c>
      <c r="F25" s="167" t="str">
        <f>IFERROR(INDEX('FY22 QoS'!$BB:$BB,MATCH($B25&amp;$C25&amp;$D25,'FY22 QoS'!BS:BS,0),1),"")</f>
        <v/>
      </c>
      <c r="G25" s="167" t="str">
        <f>IFERROR(INDEX('FY22 QoS'!$BB:$BB,MATCH($B25&amp;$C25&amp;$D25,'FY22 QoS'!BT:BT,0),1),"")</f>
        <v/>
      </c>
      <c r="H25" s="167" t="str">
        <f>IFERROR(INDEX('FY22 QoS'!$BB:$BB,MATCH($B25&amp;$C25&amp;$D25,'FY22 QoS'!BU:BU,0),1),"")</f>
        <v/>
      </c>
      <c r="I25" s="167" t="str">
        <f>IFERROR(INDEX('FY22 QoS'!$BB:$BB,MATCH($B25&amp;$C25&amp;$D25,'FY22 QoS'!BV:BV,0),1),"")</f>
        <v/>
      </c>
      <c r="J25" s="167" t="str">
        <f>IFERROR(INDEX('FY22 QoS'!$BB:$BB,MATCH($B25&amp;$C25&amp;$D25,'FY22 QoS'!BW:BW,0),1),"")</f>
        <v/>
      </c>
      <c r="K25" s="167" t="str">
        <f>IFERROR(INDEX('FY22 QoS'!$BB:$BB,MATCH($B25&amp;$C25&amp;$D25,'FY22 QoS'!BX:BX,0),1),"")</f>
        <v/>
      </c>
      <c r="L25" s="167" t="str">
        <f>IFERROR(INDEX('FY22 QoS'!$BB:$BB,MATCH($B25&amp;$C25&amp;$D25,'FY22 QoS'!BY:BY,0),1),"")</f>
        <v/>
      </c>
      <c r="M25" s="167" t="str">
        <f>IFERROR(INDEX('FY22 QoS'!$BB:$BB,MATCH($B25&amp;$C25&amp;$D25,'FY22 QoS'!BZ:BZ,0),1),"")</f>
        <v/>
      </c>
      <c r="N25" s="167" t="str">
        <f>IFERROR(INDEX('FY22 QoS'!$BB:$BB,MATCH($B25&amp;$C25&amp;$D25,'FY22 QoS'!CA:CA,0),1),"")</f>
        <v/>
      </c>
      <c r="O25" s="167" t="str">
        <f>IFERROR(INDEX('FY22 QoS'!$BB:$BB,MATCH($B25&amp;$C25&amp;$D25,'FY22 QoS'!CB:CB,0),1),"")</f>
        <v/>
      </c>
      <c r="P25" s="167" t="str">
        <f>IFERROR(INDEX('FY22 QoS'!$BB:$BB,MATCH($B25&amp;$C25&amp;$D25,'FY22 QoS'!CC:CC,0),1),"")</f>
        <v/>
      </c>
      <c r="R25" s="178" t="str">
        <f ca="1">IFERROR(INDEX(INDIRECT("'FY22 QoS'!"&amp;R$1&amp;":"&amp;R$1),MATCH($B25&amp;$C25&amp;$D25,'FY22 QoS'!BU:BU,0),1),"")</f>
        <v/>
      </c>
      <c r="S25" s="178" t="str">
        <f ca="1">IFERROR(INDEX(INDIRECT("'FY22 QoS'!"&amp;S$1&amp;":"&amp;S$1),MATCH($B25&amp;$C25&amp;$D25,'FY22 QoS'!BV:BV,0),1),"")</f>
        <v/>
      </c>
      <c r="T25" s="178" t="str">
        <f ca="1">IFERROR(INDEX(INDIRECT("'FY22 QoS'!"&amp;T$1&amp;":"&amp;T$1),MATCH($B25&amp;$C25&amp;$D25,'FY22 QoS'!BW:BW,0),1),"")</f>
        <v/>
      </c>
      <c r="U25" s="178" t="str">
        <f ca="1">IFERROR(INDEX(INDIRECT("'FY22 QoS'!"&amp;U$1&amp;":"&amp;U$1),MATCH($B25&amp;$C25&amp;$D25,'FY22 QoS'!BX:BX,0),1),"")</f>
        <v/>
      </c>
      <c r="V25" s="178" t="str">
        <f ca="1">IFERROR(INDEX(INDIRECT("'FY22 QoS'!"&amp;V$1&amp;":"&amp;V$1),MATCH($B25&amp;$C25&amp;$D25,'FY22 QoS'!BY:BY,0),1),"")</f>
        <v/>
      </c>
      <c r="W25" s="178" t="str">
        <f ca="1">IFERROR(INDEX(INDIRECT("'FY22 QoS'!"&amp;W$1&amp;":"&amp;W$1),MATCH($B25&amp;$C25&amp;$D25,'FY22 QoS'!BZ:BZ,0),1),"")</f>
        <v/>
      </c>
      <c r="X25" s="178" t="str">
        <f ca="1">IFERROR(INDEX(INDIRECT("'FY22 QoS'!"&amp;X$1&amp;":"&amp;X$1),MATCH($B25&amp;$C25&amp;$D25,'FY22 QoS'!CA:CA,0),1),"")</f>
        <v/>
      </c>
      <c r="Y25" s="178" t="str">
        <f ca="1">IFERROR(INDEX(INDIRECT("'FY22 QoS'!"&amp;Y$1&amp;":"&amp;Y$1),MATCH($B25&amp;$C25&amp;$D25,'FY22 QoS'!CB:CB,0),1),"")</f>
        <v/>
      </c>
      <c r="Z25" s="178" t="str">
        <f ca="1">IFERROR(INDEX(INDIRECT("'FY22 QoS'!"&amp;Z$1&amp;":"&amp;Z$1),MATCH($B25&amp;$C25&amp;$D25,'FY22 QoS'!CC:CC,0),1),"")</f>
        <v/>
      </c>
      <c r="AB25" s="178" t="str">
        <f ca="1">IFERROR(INDEX(INDIRECT("'FY22 QoS'!"&amp;AB$1&amp;":"&amp;AB$1),MATCH($B25&amp;$C25&amp;$D25,'FY22 QoS'!BU:BU,0),1),"")</f>
        <v/>
      </c>
      <c r="AC25" s="178" t="str">
        <f ca="1">IFERROR(INDEX(INDIRECT("'FY22 QoS'!"&amp;AC$1&amp;":"&amp;AC$1),MATCH($B25&amp;$C25&amp;$D25,'FY22 QoS'!BV:BV,0),1),"")</f>
        <v/>
      </c>
      <c r="AD25" s="178" t="str">
        <f ca="1">IFERROR(INDEX(INDIRECT("'FY22 QoS'!"&amp;AD$1&amp;":"&amp;AD$1),MATCH($B25&amp;$C25&amp;$D25,'FY22 QoS'!BW:BW,0),1),"")</f>
        <v/>
      </c>
      <c r="AE25" s="178" t="str">
        <f ca="1">IFERROR(INDEX(INDIRECT("'FY22 QoS'!"&amp;AE$1&amp;":"&amp;AE$1),MATCH($B25&amp;$C25&amp;$D25,'FY22 QoS'!BX:BX,0),1),"")</f>
        <v/>
      </c>
      <c r="AF25" s="178" t="str">
        <f ca="1">IFERROR(INDEX(INDIRECT("'FY22 QoS'!"&amp;AF$1&amp;":"&amp;AF$1),MATCH($B25&amp;$C25&amp;$D25,'FY22 QoS'!BY:BY,0),1),"")</f>
        <v/>
      </c>
      <c r="AG25" s="178" t="str">
        <f ca="1">IFERROR(INDEX(INDIRECT("'FY22 QoS'!"&amp;AG$1&amp;":"&amp;AG$1),MATCH($B25&amp;$C25&amp;$D25,'FY22 QoS'!BZ:BZ,0),1),"")</f>
        <v/>
      </c>
      <c r="AH25" s="178" t="str">
        <f ca="1">IFERROR(INDEX(INDIRECT("'FY22 QoS'!"&amp;AH$1&amp;":"&amp;AH$1),MATCH($B25&amp;$C25&amp;$D25,'FY22 QoS'!CA:CA,0),1),"")</f>
        <v/>
      </c>
      <c r="AI25" s="178" t="str">
        <f ca="1">IFERROR(INDEX(INDIRECT("'FY22 QoS'!"&amp;AI$1&amp;":"&amp;AI$1),MATCH($B25&amp;$C25&amp;$D25,'FY22 QoS'!CB:CB,0),1),"")</f>
        <v/>
      </c>
      <c r="AJ25" s="178" t="str">
        <f ca="1">IFERROR(INDEX(INDIRECT("'FY22 QoS'!"&amp;AJ$1&amp;":"&amp;AJ$1),MATCH($B25&amp;$C25&amp;$D25,'FY22 QoS'!CC:CC,0),1),"")</f>
        <v/>
      </c>
      <c r="AL25" s="186" t="str">
        <f ca="1">IFERROR(INDEX(INDIRECT("'FY22 QoS'!"&amp;AL$1&amp;":"&amp;AL$1),MATCH($B25&amp;$C25&amp;$D25,'FY22 QoS'!BU:BU,0),1),"")</f>
        <v/>
      </c>
      <c r="AM25" s="186" t="str">
        <f ca="1">IFERROR(INDEX(INDIRECT("'FY22 QoS'!"&amp;AM$1&amp;":"&amp;AM$1),MATCH($B25&amp;$C25&amp;$D25,'FY22 QoS'!BV:BV,0),1),"")</f>
        <v/>
      </c>
      <c r="AN25" s="186" t="str">
        <f ca="1">IFERROR(INDEX(INDIRECT("'FY22 QoS'!"&amp;AN$1&amp;":"&amp;AN$1),MATCH($B25&amp;$C25&amp;$D25,'FY22 QoS'!BW:BW,0),1),"")</f>
        <v/>
      </c>
      <c r="AO25" s="186" t="str">
        <f ca="1">IFERROR(INDEX(INDIRECT("'FY22 QoS'!"&amp;AO$1&amp;":"&amp;AO$1),MATCH($B25&amp;$C25&amp;$D25,'FY22 QoS'!BX:BX,0),1),"")</f>
        <v/>
      </c>
      <c r="AP25" s="186" t="str">
        <f ca="1">IFERROR(INDEX(INDIRECT("'FY22 QoS'!"&amp;AP$1&amp;":"&amp;AP$1),MATCH($B25&amp;$C25&amp;$D25,'FY22 QoS'!BY:BY,0),1),"")</f>
        <v/>
      </c>
      <c r="AQ25" s="186" t="str">
        <f ca="1">IFERROR(INDEX(INDIRECT("'FY22 QoS'!"&amp;AQ$1&amp;":"&amp;AQ$1),MATCH($B25&amp;$C25&amp;$D25,'FY22 QoS'!BZ:BZ,0),1),"")</f>
        <v/>
      </c>
      <c r="AR25" s="186" t="str">
        <f ca="1">IFERROR(INDEX(INDIRECT("'FY22 QoS'!"&amp;AR$1&amp;":"&amp;AR$1),MATCH($B25&amp;$C25&amp;$D25,'FY22 QoS'!CA:CA,0),1),"")</f>
        <v/>
      </c>
      <c r="AS25" s="186" t="str">
        <f ca="1">IFERROR(INDEX(INDIRECT("'FY22 QoS'!"&amp;AS$1&amp;":"&amp;AS$1),MATCH($B25&amp;$C25&amp;$D25,'FY22 QoS'!CB:CB,0),1),"")</f>
        <v/>
      </c>
      <c r="AT25" s="186" t="str">
        <f ca="1">IFERROR(INDEX(INDIRECT("'FY22 QoS'!"&amp;AT$1&amp;":"&amp;AT$1),MATCH($B25&amp;$C25&amp;$D25,'FY22 QoS'!CC:CC,0),1),"")</f>
        <v/>
      </c>
      <c r="AX25" s="167" t="s">
        <v>305</v>
      </c>
      <c r="AY25" s="178">
        <f t="shared" ca="1" si="0"/>
        <v>1</v>
      </c>
      <c r="AZ25" s="178">
        <f t="shared" ca="1" si="1"/>
        <v>1</v>
      </c>
      <c r="BA25" s="178">
        <f t="shared" ca="1" si="2"/>
        <v>1</v>
      </c>
      <c r="BB25" s="178">
        <f t="shared" ca="1" si="3"/>
        <v>1</v>
      </c>
      <c r="BC25" s="178">
        <f t="shared" ca="1" si="4"/>
        <v>1</v>
      </c>
      <c r="BD25" s="178">
        <f t="shared" ca="1" si="5"/>
        <v>1</v>
      </c>
      <c r="BE25" s="178">
        <f t="shared" ca="1" si="6"/>
        <v>1</v>
      </c>
      <c r="BF25" s="178">
        <f t="shared" ca="1" si="7"/>
        <v>1</v>
      </c>
      <c r="BG25" s="178">
        <f t="shared" ca="1" si="8"/>
        <v>1</v>
      </c>
      <c r="BI25" s="178">
        <f t="shared" ca="1" si="26"/>
        <v>1</v>
      </c>
      <c r="BJ25" s="178">
        <f t="shared" ca="1" si="9"/>
        <v>1</v>
      </c>
      <c r="BK25" s="178">
        <f t="shared" ca="1" si="10"/>
        <v>1</v>
      </c>
      <c r="BL25" s="178">
        <f t="shared" ca="1" si="11"/>
        <v>1</v>
      </c>
      <c r="BM25" s="178">
        <f t="shared" ca="1" si="12"/>
        <v>1</v>
      </c>
      <c r="BN25" s="178">
        <f t="shared" ca="1" si="13"/>
        <v>1</v>
      </c>
      <c r="BO25" s="178">
        <f t="shared" ca="1" si="14"/>
        <v>1</v>
      </c>
      <c r="BP25" s="178">
        <f t="shared" ca="1" si="15"/>
        <v>1</v>
      </c>
      <c r="BQ25" s="178">
        <f t="shared" ca="1" si="16"/>
        <v>1</v>
      </c>
      <c r="BS25" s="178">
        <f t="shared" ca="1" si="27"/>
        <v>104.16666666666667</v>
      </c>
      <c r="BT25" s="178">
        <f t="shared" ca="1" si="17"/>
        <v>104.16666666666667</v>
      </c>
      <c r="BU25" s="178">
        <f t="shared" ca="1" si="18"/>
        <v>104.16666666666667</v>
      </c>
      <c r="BV25" s="178">
        <f t="shared" ca="1" si="19"/>
        <v>104.16666666666667</v>
      </c>
      <c r="BW25" s="178">
        <f t="shared" ca="1" si="20"/>
        <v>104.16666666666667</v>
      </c>
      <c r="BX25" s="178">
        <f t="shared" ca="1" si="21"/>
        <v>104.16666666666667</v>
      </c>
      <c r="BY25" s="178">
        <f t="shared" ca="1" si="22"/>
        <v>104.16666666666667</v>
      </c>
      <c r="BZ25" s="178">
        <f t="shared" ca="1" si="23"/>
        <v>104.16666666666667</v>
      </c>
      <c r="CA25" s="178">
        <f t="shared" ca="1" si="24"/>
        <v>104.16666666666667</v>
      </c>
    </row>
    <row r="26" spans="2:79" s="167" customFormat="1" outlineLevel="1" x14ac:dyDescent="0.25">
      <c r="B26" s="167" t="s">
        <v>21</v>
      </c>
      <c r="C26" s="167">
        <v>5</v>
      </c>
      <c r="D26" s="167" t="str">
        <f t="shared" si="28"/>
        <v>Enterprise</v>
      </c>
      <c r="E26" s="167" t="str">
        <f>IFERROR(INDEX('FY22 QoS'!$BB:$BB,MATCH($B26&amp;$C26&amp;$D26,'FY22 QoS'!BR:BR,0),1),"")</f>
        <v>Dave Grinnell</v>
      </c>
      <c r="F26" s="167" t="str">
        <f>IFERROR(INDEX('FY22 QoS'!$BB:$BB,MATCH($B26&amp;$C26&amp;$D26,'FY22 QoS'!BS:BS,0),1),"")</f>
        <v/>
      </c>
      <c r="G26" s="167" t="str">
        <f>IFERROR(INDEX('FY22 QoS'!$BB:$BB,MATCH($B26&amp;$C26&amp;$D26,'FY22 QoS'!BT:BT,0),1),"")</f>
        <v/>
      </c>
      <c r="H26" s="167" t="str">
        <f>IFERROR(INDEX('FY22 QoS'!$BB:$BB,MATCH($B26&amp;$C26&amp;$D26,'FY22 QoS'!BU:BU,0),1),"")</f>
        <v/>
      </c>
      <c r="I26" s="167" t="str">
        <f>IFERROR(INDEX('FY22 QoS'!$BB:$BB,MATCH($B26&amp;$C26&amp;$D26,'FY22 QoS'!BV:BV,0),1),"")</f>
        <v/>
      </c>
      <c r="J26" s="167" t="str">
        <f>IFERROR(INDEX('FY22 QoS'!$BB:$BB,MATCH($B26&amp;$C26&amp;$D26,'FY22 QoS'!BW:BW,0),1),"")</f>
        <v/>
      </c>
      <c r="K26" s="167" t="str">
        <f>IFERROR(INDEX('FY22 QoS'!$BB:$BB,MATCH($B26&amp;$C26&amp;$D26,'FY22 QoS'!BX:BX,0),1),"")</f>
        <v/>
      </c>
      <c r="L26" s="167" t="str">
        <f>IFERROR(INDEX('FY22 QoS'!$BB:$BB,MATCH($B26&amp;$C26&amp;$D26,'FY22 QoS'!BY:BY,0),1),"")</f>
        <v/>
      </c>
      <c r="M26" s="167" t="str">
        <f>IFERROR(INDEX('FY22 QoS'!$BB:$BB,MATCH($B26&amp;$C26&amp;$D26,'FY22 QoS'!BZ:BZ,0),1),"")</f>
        <v/>
      </c>
      <c r="N26" s="167" t="str">
        <f>IFERROR(INDEX('FY22 QoS'!$BB:$BB,MATCH($B26&amp;$C26&amp;$D26,'FY22 QoS'!CA:CA,0),1),"")</f>
        <v/>
      </c>
      <c r="O26" s="167" t="str">
        <f>IFERROR(INDEX('FY22 QoS'!$BB:$BB,MATCH($B26&amp;$C26&amp;$D26,'FY22 QoS'!CB:CB,0),1),"")</f>
        <v/>
      </c>
      <c r="P26" s="167" t="str">
        <f>IFERROR(INDEX('FY22 QoS'!$BB:$BB,MATCH($B26&amp;$C26&amp;$D26,'FY22 QoS'!CC:CC,0),1),"")</f>
        <v/>
      </c>
      <c r="R26" s="178" t="str">
        <f ca="1">IFERROR(INDEX(INDIRECT("'FY22 QoS'!"&amp;R$1&amp;":"&amp;R$1),MATCH($B26&amp;$C26&amp;$D26,'FY22 QoS'!BU:BU,0),1),"")</f>
        <v/>
      </c>
      <c r="S26" s="178" t="str">
        <f ca="1">IFERROR(INDEX(INDIRECT("'FY22 QoS'!"&amp;S$1&amp;":"&amp;S$1),MATCH($B26&amp;$C26&amp;$D26,'FY22 QoS'!BV:BV,0),1),"")</f>
        <v/>
      </c>
      <c r="T26" s="178" t="str">
        <f ca="1">IFERROR(INDEX(INDIRECT("'FY22 QoS'!"&amp;T$1&amp;":"&amp;T$1),MATCH($B26&amp;$C26&amp;$D26,'FY22 QoS'!BW:BW,0),1),"")</f>
        <v/>
      </c>
      <c r="U26" s="178" t="str">
        <f ca="1">IFERROR(INDEX(INDIRECT("'FY22 QoS'!"&amp;U$1&amp;":"&amp;U$1),MATCH($B26&amp;$C26&amp;$D26,'FY22 QoS'!BX:BX,0),1),"")</f>
        <v/>
      </c>
      <c r="V26" s="178" t="str">
        <f ca="1">IFERROR(INDEX(INDIRECT("'FY22 QoS'!"&amp;V$1&amp;":"&amp;V$1),MATCH($B26&amp;$C26&amp;$D26,'FY22 QoS'!BY:BY,0),1),"")</f>
        <v/>
      </c>
      <c r="W26" s="178" t="str">
        <f ca="1">IFERROR(INDEX(INDIRECT("'FY22 QoS'!"&amp;W$1&amp;":"&amp;W$1),MATCH($B26&amp;$C26&amp;$D26,'FY22 QoS'!BZ:BZ,0),1),"")</f>
        <v/>
      </c>
      <c r="X26" s="178" t="str">
        <f ca="1">IFERROR(INDEX(INDIRECT("'FY22 QoS'!"&amp;X$1&amp;":"&amp;X$1),MATCH($B26&amp;$C26&amp;$D26,'FY22 QoS'!CA:CA,0),1),"")</f>
        <v/>
      </c>
      <c r="Y26" s="178" t="str">
        <f ca="1">IFERROR(INDEX(INDIRECT("'FY22 QoS'!"&amp;Y$1&amp;":"&amp;Y$1),MATCH($B26&amp;$C26&amp;$D26,'FY22 QoS'!CB:CB,0),1),"")</f>
        <v/>
      </c>
      <c r="Z26" s="178" t="str">
        <f ca="1">IFERROR(INDEX(INDIRECT("'FY22 QoS'!"&amp;Z$1&amp;":"&amp;Z$1),MATCH($B26&amp;$C26&amp;$D26,'FY22 QoS'!CC:CC,0),1),"")</f>
        <v/>
      </c>
      <c r="AB26" s="178" t="str">
        <f ca="1">IFERROR(INDEX(INDIRECT("'FY22 QoS'!"&amp;AB$1&amp;":"&amp;AB$1),MATCH($B26&amp;$C26&amp;$D26,'FY22 QoS'!BU:BU,0),1),"")</f>
        <v/>
      </c>
      <c r="AC26" s="178" t="str">
        <f ca="1">IFERROR(INDEX(INDIRECT("'FY22 QoS'!"&amp;AC$1&amp;":"&amp;AC$1),MATCH($B26&amp;$C26&amp;$D26,'FY22 QoS'!BV:BV,0),1),"")</f>
        <v/>
      </c>
      <c r="AD26" s="178" t="str">
        <f ca="1">IFERROR(INDEX(INDIRECT("'FY22 QoS'!"&amp;AD$1&amp;":"&amp;AD$1),MATCH($B26&amp;$C26&amp;$D26,'FY22 QoS'!BW:BW,0),1),"")</f>
        <v/>
      </c>
      <c r="AE26" s="178" t="str">
        <f ca="1">IFERROR(INDEX(INDIRECT("'FY22 QoS'!"&amp;AE$1&amp;":"&amp;AE$1),MATCH($B26&amp;$C26&amp;$D26,'FY22 QoS'!BX:BX,0),1),"")</f>
        <v/>
      </c>
      <c r="AF26" s="178" t="str">
        <f ca="1">IFERROR(INDEX(INDIRECT("'FY22 QoS'!"&amp;AF$1&amp;":"&amp;AF$1),MATCH($B26&amp;$C26&amp;$D26,'FY22 QoS'!BY:BY,0),1),"")</f>
        <v/>
      </c>
      <c r="AG26" s="178" t="str">
        <f ca="1">IFERROR(INDEX(INDIRECT("'FY22 QoS'!"&amp;AG$1&amp;":"&amp;AG$1),MATCH($B26&amp;$C26&amp;$D26,'FY22 QoS'!BZ:BZ,0),1),"")</f>
        <v/>
      </c>
      <c r="AH26" s="178" t="str">
        <f ca="1">IFERROR(INDEX(INDIRECT("'FY22 QoS'!"&amp;AH$1&amp;":"&amp;AH$1),MATCH($B26&amp;$C26&amp;$D26,'FY22 QoS'!CA:CA,0),1),"")</f>
        <v/>
      </c>
      <c r="AI26" s="178" t="str">
        <f ca="1">IFERROR(INDEX(INDIRECT("'FY22 QoS'!"&amp;AI$1&amp;":"&amp;AI$1),MATCH($B26&amp;$C26&amp;$D26,'FY22 QoS'!CB:CB,0),1),"")</f>
        <v/>
      </c>
      <c r="AJ26" s="178" t="str">
        <f ca="1">IFERROR(INDEX(INDIRECT("'FY22 QoS'!"&amp;AJ$1&amp;":"&amp;AJ$1),MATCH($B26&amp;$C26&amp;$D26,'FY22 QoS'!CC:CC,0),1),"")</f>
        <v/>
      </c>
      <c r="AL26" s="186" t="str">
        <f ca="1">IFERROR(INDEX(INDIRECT("'FY22 QoS'!"&amp;AL$1&amp;":"&amp;AL$1),MATCH($B26&amp;$C26&amp;$D26,'FY22 QoS'!BU:BU,0),1),"")</f>
        <v/>
      </c>
      <c r="AM26" s="186" t="str">
        <f ca="1">IFERROR(INDEX(INDIRECT("'FY22 QoS'!"&amp;AM$1&amp;":"&amp;AM$1),MATCH($B26&amp;$C26&amp;$D26,'FY22 QoS'!BV:BV,0),1),"")</f>
        <v/>
      </c>
      <c r="AN26" s="186" t="str">
        <f ca="1">IFERROR(INDEX(INDIRECT("'FY22 QoS'!"&amp;AN$1&amp;":"&amp;AN$1),MATCH($B26&amp;$C26&amp;$D26,'FY22 QoS'!BW:BW,0),1),"")</f>
        <v/>
      </c>
      <c r="AO26" s="186" t="str">
        <f ca="1">IFERROR(INDEX(INDIRECT("'FY22 QoS'!"&amp;AO$1&amp;":"&amp;AO$1),MATCH($B26&amp;$C26&amp;$D26,'FY22 QoS'!BX:BX,0),1),"")</f>
        <v/>
      </c>
      <c r="AP26" s="186" t="str">
        <f ca="1">IFERROR(INDEX(INDIRECT("'FY22 QoS'!"&amp;AP$1&amp;":"&amp;AP$1),MATCH($B26&amp;$C26&amp;$D26,'FY22 QoS'!BY:BY,0),1),"")</f>
        <v/>
      </c>
      <c r="AQ26" s="186" t="str">
        <f ca="1">IFERROR(INDEX(INDIRECT("'FY22 QoS'!"&amp;AQ$1&amp;":"&amp;AQ$1),MATCH($B26&amp;$C26&amp;$D26,'FY22 QoS'!BZ:BZ,0),1),"")</f>
        <v/>
      </c>
      <c r="AR26" s="186" t="str">
        <f ca="1">IFERROR(INDEX(INDIRECT("'FY22 QoS'!"&amp;AR$1&amp;":"&amp;AR$1),MATCH($B26&amp;$C26&amp;$D26,'FY22 QoS'!CA:CA,0),1),"")</f>
        <v/>
      </c>
      <c r="AS26" s="186" t="str">
        <f ca="1">IFERROR(INDEX(INDIRECT("'FY22 QoS'!"&amp;AS$1&amp;":"&amp;AS$1),MATCH($B26&amp;$C26&amp;$D26,'FY22 QoS'!CB:CB,0),1),"")</f>
        <v/>
      </c>
      <c r="AT26" s="186" t="str">
        <f ca="1">IFERROR(INDEX(INDIRECT("'FY22 QoS'!"&amp;AT$1&amp;":"&amp;AT$1),MATCH($B26&amp;$C26&amp;$D26,'FY22 QoS'!CC:CC,0),1),"")</f>
        <v/>
      </c>
      <c r="AX26" s="167" t="s">
        <v>304</v>
      </c>
      <c r="AY26" s="178">
        <f t="shared" ca="1" si="0"/>
        <v>1</v>
      </c>
      <c r="AZ26" s="178">
        <f t="shared" ca="1" si="1"/>
        <v>1</v>
      </c>
      <c r="BA26" s="178">
        <f t="shared" ca="1" si="2"/>
        <v>1</v>
      </c>
      <c r="BB26" s="178">
        <f t="shared" ca="1" si="3"/>
        <v>1</v>
      </c>
      <c r="BC26" s="178">
        <f t="shared" ca="1" si="4"/>
        <v>1</v>
      </c>
      <c r="BD26" s="178">
        <f t="shared" ca="1" si="5"/>
        <v>1</v>
      </c>
      <c r="BE26" s="178">
        <f t="shared" ca="1" si="6"/>
        <v>1</v>
      </c>
      <c r="BF26" s="178">
        <f t="shared" ca="1" si="7"/>
        <v>1</v>
      </c>
      <c r="BG26" s="178">
        <f t="shared" ca="1" si="8"/>
        <v>1</v>
      </c>
      <c r="BI26" s="178">
        <f t="shared" ca="1" si="26"/>
        <v>1</v>
      </c>
      <c r="BJ26" s="178">
        <f t="shared" ca="1" si="9"/>
        <v>1</v>
      </c>
      <c r="BK26" s="178">
        <f t="shared" ca="1" si="10"/>
        <v>1</v>
      </c>
      <c r="BL26" s="178">
        <f t="shared" ca="1" si="11"/>
        <v>1</v>
      </c>
      <c r="BM26" s="178">
        <f t="shared" ca="1" si="12"/>
        <v>1</v>
      </c>
      <c r="BN26" s="178">
        <f t="shared" ca="1" si="13"/>
        <v>1</v>
      </c>
      <c r="BO26" s="178">
        <f t="shared" ca="1" si="14"/>
        <v>1</v>
      </c>
      <c r="BP26" s="178">
        <f t="shared" ca="1" si="15"/>
        <v>1</v>
      </c>
      <c r="BQ26" s="178">
        <f t="shared" ca="1" si="16"/>
        <v>1</v>
      </c>
      <c r="BS26" s="178">
        <f t="shared" ca="1" si="27"/>
        <v>104.16666666666667</v>
      </c>
      <c r="BT26" s="178">
        <f t="shared" ca="1" si="17"/>
        <v>104.16666666666667</v>
      </c>
      <c r="BU26" s="178">
        <f t="shared" ca="1" si="18"/>
        <v>104.16666666666667</v>
      </c>
      <c r="BV26" s="178">
        <f t="shared" ca="1" si="19"/>
        <v>104.16666666666667</v>
      </c>
      <c r="BW26" s="178">
        <f t="shared" ca="1" si="20"/>
        <v>104.16666666666667</v>
      </c>
      <c r="BX26" s="178">
        <f t="shared" ca="1" si="21"/>
        <v>104.16666666666667</v>
      </c>
      <c r="BY26" s="178">
        <f t="shared" ca="1" si="22"/>
        <v>104.16666666666667</v>
      </c>
      <c r="BZ26" s="178">
        <f t="shared" ca="1" si="23"/>
        <v>104.16666666666667</v>
      </c>
      <c r="CA26" s="178">
        <f t="shared" ca="1" si="24"/>
        <v>104.16666666666667</v>
      </c>
    </row>
    <row r="27" spans="2:79" s="167" customFormat="1" outlineLevel="1" x14ac:dyDescent="0.25">
      <c r="B27" s="167" t="s">
        <v>21</v>
      </c>
      <c r="C27" s="167">
        <v>6</v>
      </c>
      <c r="D27" s="167" t="str">
        <f t="shared" si="28"/>
        <v>Enterprise</v>
      </c>
      <c r="E27" s="167" t="str">
        <f>IFERROR(INDEX('FY22 QoS'!$BB:$BB,MATCH($B27&amp;$C27&amp;$D27,'FY22 QoS'!BR:BR,0),1),"")</f>
        <v>Chris Crane</v>
      </c>
      <c r="F27" s="167" t="str">
        <f>IFERROR(INDEX('FY22 QoS'!$BB:$BB,MATCH($B27&amp;$C27&amp;$D27,'FY22 QoS'!BS:BS,0),1),"")</f>
        <v/>
      </c>
      <c r="G27" s="167" t="str">
        <f>IFERROR(INDEX('FY22 QoS'!$BB:$BB,MATCH($B27&amp;$C27&amp;$D27,'FY22 QoS'!BT:BT,0),1),"")</f>
        <v/>
      </c>
      <c r="H27" s="167" t="str">
        <f>IFERROR(INDEX('FY22 QoS'!$BB:$BB,MATCH($B27&amp;$C27&amp;$D27,'FY22 QoS'!BU:BU,0),1),"")</f>
        <v/>
      </c>
      <c r="I27" s="167" t="str">
        <f>IFERROR(INDEX('FY22 QoS'!$BB:$BB,MATCH($B27&amp;$C27&amp;$D27,'FY22 QoS'!BV:BV,0),1),"")</f>
        <v/>
      </c>
      <c r="J27" s="167" t="str">
        <f>IFERROR(INDEX('FY22 QoS'!$BB:$BB,MATCH($B27&amp;$C27&amp;$D27,'FY22 QoS'!BW:BW,0),1),"")</f>
        <v/>
      </c>
      <c r="K27" s="167" t="str">
        <f>IFERROR(INDEX('FY22 QoS'!$BB:$BB,MATCH($B27&amp;$C27&amp;$D27,'FY22 QoS'!BX:BX,0),1),"")</f>
        <v/>
      </c>
      <c r="L27" s="167" t="str">
        <f>IFERROR(INDEX('FY22 QoS'!$BB:$BB,MATCH($B27&amp;$C27&amp;$D27,'FY22 QoS'!BY:BY,0),1),"")</f>
        <v/>
      </c>
      <c r="M27" s="167" t="str">
        <f>IFERROR(INDEX('FY22 QoS'!$BB:$BB,MATCH($B27&amp;$C27&amp;$D27,'FY22 QoS'!BZ:BZ,0),1),"")</f>
        <v/>
      </c>
      <c r="N27" s="167" t="str">
        <f>IFERROR(INDEX('FY22 QoS'!$BB:$BB,MATCH($B27&amp;$C27&amp;$D27,'FY22 QoS'!CA:CA,0),1),"")</f>
        <v/>
      </c>
      <c r="O27" s="167" t="str">
        <f>IFERROR(INDEX('FY22 QoS'!$BB:$BB,MATCH($B27&amp;$C27&amp;$D27,'FY22 QoS'!CB:CB,0),1),"")</f>
        <v/>
      </c>
      <c r="P27" s="167" t="str">
        <f>IFERROR(INDEX('FY22 QoS'!$BB:$BB,MATCH($B27&amp;$C27&amp;$D27,'FY22 QoS'!CC:CC,0),1),"")</f>
        <v/>
      </c>
      <c r="R27" s="178" t="str">
        <f ca="1">IFERROR(INDEX(INDIRECT("'FY22 QoS'!"&amp;R$1&amp;":"&amp;R$1),MATCH($B27&amp;$C27&amp;$D27,'FY22 QoS'!BU:BU,0),1),"")</f>
        <v/>
      </c>
      <c r="S27" s="178" t="str">
        <f ca="1">IFERROR(INDEX(INDIRECT("'FY22 QoS'!"&amp;S$1&amp;":"&amp;S$1),MATCH($B27&amp;$C27&amp;$D27,'FY22 QoS'!BV:BV,0),1),"")</f>
        <v/>
      </c>
      <c r="T27" s="178" t="str">
        <f ca="1">IFERROR(INDEX(INDIRECT("'FY22 QoS'!"&amp;T$1&amp;":"&amp;T$1),MATCH($B27&amp;$C27&amp;$D27,'FY22 QoS'!BW:BW,0),1),"")</f>
        <v/>
      </c>
      <c r="U27" s="178" t="str">
        <f ca="1">IFERROR(INDEX(INDIRECT("'FY22 QoS'!"&amp;U$1&amp;":"&amp;U$1),MATCH($B27&amp;$C27&amp;$D27,'FY22 QoS'!BX:BX,0),1),"")</f>
        <v/>
      </c>
      <c r="V27" s="178" t="str">
        <f ca="1">IFERROR(INDEX(INDIRECT("'FY22 QoS'!"&amp;V$1&amp;":"&amp;V$1),MATCH($B27&amp;$C27&amp;$D27,'FY22 QoS'!BY:BY,0),1),"")</f>
        <v/>
      </c>
      <c r="W27" s="178" t="str">
        <f ca="1">IFERROR(INDEX(INDIRECT("'FY22 QoS'!"&amp;W$1&amp;":"&amp;W$1),MATCH($B27&amp;$C27&amp;$D27,'FY22 QoS'!BZ:BZ,0),1),"")</f>
        <v/>
      </c>
      <c r="X27" s="178" t="str">
        <f ca="1">IFERROR(INDEX(INDIRECT("'FY22 QoS'!"&amp;X$1&amp;":"&amp;X$1),MATCH($B27&amp;$C27&amp;$D27,'FY22 QoS'!CA:CA,0),1),"")</f>
        <v/>
      </c>
      <c r="Y27" s="178" t="str">
        <f ca="1">IFERROR(INDEX(INDIRECT("'FY22 QoS'!"&amp;Y$1&amp;":"&amp;Y$1),MATCH($B27&amp;$C27&amp;$D27,'FY22 QoS'!CB:CB,0),1),"")</f>
        <v/>
      </c>
      <c r="Z27" s="178" t="str">
        <f ca="1">IFERROR(INDEX(INDIRECT("'FY22 QoS'!"&amp;Z$1&amp;":"&amp;Z$1),MATCH($B27&amp;$C27&amp;$D27,'FY22 QoS'!CC:CC,0),1),"")</f>
        <v/>
      </c>
      <c r="AB27" s="178" t="str">
        <f ca="1">IFERROR(INDEX(INDIRECT("'FY22 QoS'!"&amp;AB$1&amp;":"&amp;AB$1),MATCH($B27&amp;$C27&amp;$D27,'FY22 QoS'!BU:BU,0),1),"")</f>
        <v/>
      </c>
      <c r="AC27" s="178" t="str">
        <f ca="1">IFERROR(INDEX(INDIRECT("'FY22 QoS'!"&amp;AC$1&amp;":"&amp;AC$1),MATCH($B27&amp;$C27&amp;$D27,'FY22 QoS'!BV:BV,0),1),"")</f>
        <v/>
      </c>
      <c r="AD27" s="178" t="str">
        <f ca="1">IFERROR(INDEX(INDIRECT("'FY22 QoS'!"&amp;AD$1&amp;":"&amp;AD$1),MATCH($B27&amp;$C27&amp;$D27,'FY22 QoS'!BW:BW,0),1),"")</f>
        <v/>
      </c>
      <c r="AE27" s="178" t="str">
        <f ca="1">IFERROR(INDEX(INDIRECT("'FY22 QoS'!"&amp;AE$1&amp;":"&amp;AE$1),MATCH($B27&amp;$C27&amp;$D27,'FY22 QoS'!BX:BX,0),1),"")</f>
        <v/>
      </c>
      <c r="AF27" s="178" t="str">
        <f ca="1">IFERROR(INDEX(INDIRECT("'FY22 QoS'!"&amp;AF$1&amp;":"&amp;AF$1),MATCH($B27&amp;$C27&amp;$D27,'FY22 QoS'!BY:BY,0),1),"")</f>
        <v/>
      </c>
      <c r="AG27" s="178" t="str">
        <f ca="1">IFERROR(INDEX(INDIRECT("'FY22 QoS'!"&amp;AG$1&amp;":"&amp;AG$1),MATCH($B27&amp;$C27&amp;$D27,'FY22 QoS'!BZ:BZ,0),1),"")</f>
        <v/>
      </c>
      <c r="AH27" s="178" t="str">
        <f ca="1">IFERROR(INDEX(INDIRECT("'FY22 QoS'!"&amp;AH$1&amp;":"&amp;AH$1),MATCH($B27&amp;$C27&amp;$D27,'FY22 QoS'!CA:CA,0),1),"")</f>
        <v/>
      </c>
      <c r="AI27" s="178" t="str">
        <f ca="1">IFERROR(INDEX(INDIRECT("'FY22 QoS'!"&amp;AI$1&amp;":"&amp;AI$1),MATCH($B27&amp;$C27&amp;$D27,'FY22 QoS'!CB:CB,0),1),"")</f>
        <v/>
      </c>
      <c r="AJ27" s="178" t="str">
        <f ca="1">IFERROR(INDEX(INDIRECT("'FY22 QoS'!"&amp;AJ$1&amp;":"&amp;AJ$1),MATCH($B27&amp;$C27&amp;$D27,'FY22 QoS'!CC:CC,0),1),"")</f>
        <v/>
      </c>
      <c r="AL27" s="186" t="str">
        <f ca="1">IFERROR(INDEX(INDIRECT("'FY22 QoS'!"&amp;AL$1&amp;":"&amp;AL$1),MATCH($B27&amp;$C27&amp;$D27,'FY22 QoS'!BU:BU,0),1),"")</f>
        <v/>
      </c>
      <c r="AM27" s="186" t="str">
        <f ca="1">IFERROR(INDEX(INDIRECT("'FY22 QoS'!"&amp;AM$1&amp;":"&amp;AM$1),MATCH($B27&amp;$C27&amp;$D27,'FY22 QoS'!BV:BV,0),1),"")</f>
        <v/>
      </c>
      <c r="AN27" s="186" t="str">
        <f ca="1">IFERROR(INDEX(INDIRECT("'FY22 QoS'!"&amp;AN$1&amp;":"&amp;AN$1),MATCH($B27&amp;$C27&amp;$D27,'FY22 QoS'!BW:BW,0),1),"")</f>
        <v/>
      </c>
      <c r="AO27" s="186" t="str">
        <f ca="1">IFERROR(INDEX(INDIRECT("'FY22 QoS'!"&amp;AO$1&amp;":"&amp;AO$1),MATCH($B27&amp;$C27&amp;$D27,'FY22 QoS'!BX:BX,0),1),"")</f>
        <v/>
      </c>
      <c r="AP27" s="186" t="str">
        <f ca="1">IFERROR(INDEX(INDIRECT("'FY22 QoS'!"&amp;AP$1&amp;":"&amp;AP$1),MATCH($B27&amp;$C27&amp;$D27,'FY22 QoS'!BY:BY,0),1),"")</f>
        <v/>
      </c>
      <c r="AQ27" s="186" t="str">
        <f ca="1">IFERROR(INDEX(INDIRECT("'FY22 QoS'!"&amp;AQ$1&amp;":"&amp;AQ$1),MATCH($B27&amp;$C27&amp;$D27,'FY22 QoS'!BZ:BZ,0),1),"")</f>
        <v/>
      </c>
      <c r="AR27" s="186" t="str">
        <f ca="1">IFERROR(INDEX(INDIRECT("'FY22 QoS'!"&amp;AR$1&amp;":"&amp;AR$1),MATCH($B27&amp;$C27&amp;$D27,'FY22 QoS'!CA:CA,0),1),"")</f>
        <v/>
      </c>
      <c r="AS27" s="186" t="str">
        <f ca="1">IFERROR(INDEX(INDIRECT("'FY22 QoS'!"&amp;AS$1&amp;":"&amp;AS$1),MATCH($B27&amp;$C27&amp;$D27,'FY22 QoS'!CB:CB,0),1),"")</f>
        <v/>
      </c>
      <c r="AT27" s="186" t="str">
        <f ca="1">IFERROR(INDEX(INDIRECT("'FY22 QoS'!"&amp;AT$1&amp;":"&amp;AT$1),MATCH($B27&amp;$C27&amp;$D27,'FY22 QoS'!CC:CC,0),1),"")</f>
        <v/>
      </c>
      <c r="AX27" s="167" t="s">
        <v>303</v>
      </c>
      <c r="AY27" s="178">
        <f t="shared" ca="1" si="0"/>
        <v>1</v>
      </c>
      <c r="AZ27" s="178">
        <f t="shared" ca="1" si="1"/>
        <v>1</v>
      </c>
      <c r="BA27" s="178">
        <f t="shared" ca="1" si="2"/>
        <v>1</v>
      </c>
      <c r="BB27" s="178">
        <f t="shared" ca="1" si="3"/>
        <v>1</v>
      </c>
      <c r="BC27" s="178">
        <f t="shared" ca="1" si="4"/>
        <v>1</v>
      </c>
      <c r="BD27" s="178">
        <f t="shared" ca="1" si="5"/>
        <v>1</v>
      </c>
      <c r="BE27" s="178">
        <f t="shared" ca="1" si="6"/>
        <v>1</v>
      </c>
      <c r="BF27" s="178">
        <f t="shared" ca="1" si="7"/>
        <v>1</v>
      </c>
      <c r="BG27" s="178">
        <f t="shared" ca="1" si="8"/>
        <v>1</v>
      </c>
      <c r="BI27" s="178">
        <f t="shared" ca="1" si="26"/>
        <v>1</v>
      </c>
      <c r="BJ27" s="178">
        <f t="shared" ca="1" si="9"/>
        <v>1</v>
      </c>
      <c r="BK27" s="178">
        <f t="shared" ca="1" si="10"/>
        <v>1</v>
      </c>
      <c r="BL27" s="178">
        <f t="shared" ca="1" si="11"/>
        <v>1</v>
      </c>
      <c r="BM27" s="178">
        <f t="shared" ca="1" si="12"/>
        <v>1</v>
      </c>
      <c r="BN27" s="178">
        <f t="shared" ca="1" si="13"/>
        <v>1</v>
      </c>
      <c r="BO27" s="178">
        <f t="shared" ca="1" si="14"/>
        <v>1</v>
      </c>
      <c r="BP27" s="178">
        <f t="shared" ca="1" si="15"/>
        <v>1</v>
      </c>
      <c r="BQ27" s="178">
        <f t="shared" ca="1" si="16"/>
        <v>1</v>
      </c>
      <c r="BS27" s="178">
        <f t="shared" ca="1" si="27"/>
        <v>104.16666666666667</v>
      </c>
      <c r="BT27" s="178">
        <f t="shared" ca="1" si="17"/>
        <v>104.16666666666667</v>
      </c>
      <c r="BU27" s="178">
        <f t="shared" ca="1" si="18"/>
        <v>104.16666666666667</v>
      </c>
      <c r="BV27" s="178">
        <f t="shared" ca="1" si="19"/>
        <v>104.16666666666667</v>
      </c>
      <c r="BW27" s="178">
        <f t="shared" ca="1" si="20"/>
        <v>104.16666666666667</v>
      </c>
      <c r="BX27" s="178">
        <f t="shared" ca="1" si="21"/>
        <v>104.16666666666667</v>
      </c>
      <c r="BY27" s="178">
        <f t="shared" ca="1" si="22"/>
        <v>104.16666666666667</v>
      </c>
      <c r="BZ27" s="178">
        <f t="shared" ca="1" si="23"/>
        <v>104.16666666666667</v>
      </c>
      <c r="CA27" s="178">
        <f t="shared" ca="1" si="24"/>
        <v>104.16666666666667</v>
      </c>
    </row>
    <row r="28" spans="2:79" s="167" customFormat="1" outlineLevel="1" x14ac:dyDescent="0.25">
      <c r="B28" s="167" t="s">
        <v>21</v>
      </c>
      <c r="C28" s="167">
        <v>7</v>
      </c>
      <c r="D28" s="167" t="str">
        <f t="shared" si="28"/>
        <v>Enterprise</v>
      </c>
      <c r="E28" s="167" t="str">
        <f>IFERROR(INDEX('FY22 QoS'!$BB:$BB,MATCH($B28&amp;$C28&amp;$D28,'FY22 QoS'!BR:BR,0),1),"")</f>
        <v>Rory Mullen</v>
      </c>
      <c r="F28" s="167" t="str">
        <f>IFERROR(INDEX('FY22 QoS'!$BB:$BB,MATCH($B28&amp;$C28&amp;$D28,'FY22 QoS'!BS:BS,0),1),"")</f>
        <v/>
      </c>
      <c r="G28" s="167" t="str">
        <f>IFERROR(INDEX('FY22 QoS'!$BB:$BB,MATCH($B28&amp;$C28&amp;$D28,'FY22 QoS'!BT:BT,0),1),"")</f>
        <v/>
      </c>
      <c r="H28" s="167" t="str">
        <f>IFERROR(INDEX('FY22 QoS'!$BB:$BB,MATCH($B28&amp;$C28&amp;$D28,'FY22 QoS'!BU:BU,0),1),"")</f>
        <v/>
      </c>
      <c r="I28" s="167" t="str">
        <f>IFERROR(INDEX('FY22 QoS'!$BB:$BB,MATCH($B28&amp;$C28&amp;$D28,'FY22 QoS'!BV:BV,0),1),"")</f>
        <v/>
      </c>
      <c r="J28" s="167" t="str">
        <f>IFERROR(INDEX('FY22 QoS'!$BB:$BB,MATCH($B28&amp;$C28&amp;$D28,'FY22 QoS'!BW:BW,0),1),"")</f>
        <v/>
      </c>
      <c r="K28" s="167" t="str">
        <f>IFERROR(INDEX('FY22 QoS'!$BB:$BB,MATCH($B28&amp;$C28&amp;$D28,'FY22 QoS'!BX:BX,0),1),"")</f>
        <v/>
      </c>
      <c r="L28" s="167" t="str">
        <f>IFERROR(INDEX('FY22 QoS'!$BB:$BB,MATCH($B28&amp;$C28&amp;$D28,'FY22 QoS'!BY:BY,0),1),"")</f>
        <v/>
      </c>
      <c r="M28" s="167" t="str">
        <f>IFERROR(INDEX('FY22 QoS'!$BB:$BB,MATCH($B28&amp;$C28&amp;$D28,'FY22 QoS'!BZ:BZ,0),1),"")</f>
        <v/>
      </c>
      <c r="N28" s="167" t="str">
        <f>IFERROR(INDEX('FY22 QoS'!$BB:$BB,MATCH($B28&amp;$C28&amp;$D28,'FY22 QoS'!CA:CA,0),1),"")</f>
        <v/>
      </c>
      <c r="O28" s="167" t="str">
        <f>IFERROR(INDEX('FY22 QoS'!$BB:$BB,MATCH($B28&amp;$C28&amp;$D28,'FY22 QoS'!CB:CB,0),1),"")</f>
        <v/>
      </c>
      <c r="P28" s="167" t="str">
        <f>IFERROR(INDEX('FY22 QoS'!$BB:$BB,MATCH($B28&amp;$C28&amp;$D28,'FY22 QoS'!CC:CC,0),1),"")</f>
        <v/>
      </c>
      <c r="R28" s="178" t="str">
        <f ca="1">IFERROR(INDEX(INDIRECT("'FY22 QoS'!"&amp;R$1&amp;":"&amp;R$1),MATCH($B28&amp;$C28&amp;$D28,'FY22 QoS'!BU:BU,0),1),"")</f>
        <v/>
      </c>
      <c r="S28" s="178" t="str">
        <f ca="1">IFERROR(INDEX(INDIRECT("'FY22 QoS'!"&amp;S$1&amp;":"&amp;S$1),MATCH($B28&amp;$C28&amp;$D28,'FY22 QoS'!BV:BV,0),1),"")</f>
        <v/>
      </c>
      <c r="T28" s="178" t="str">
        <f ca="1">IFERROR(INDEX(INDIRECT("'FY22 QoS'!"&amp;T$1&amp;":"&amp;T$1),MATCH($B28&amp;$C28&amp;$D28,'FY22 QoS'!BW:BW,0),1),"")</f>
        <v/>
      </c>
      <c r="U28" s="178" t="str">
        <f ca="1">IFERROR(INDEX(INDIRECT("'FY22 QoS'!"&amp;U$1&amp;":"&amp;U$1),MATCH($B28&amp;$C28&amp;$D28,'FY22 QoS'!BX:BX,0),1),"")</f>
        <v/>
      </c>
      <c r="V28" s="178" t="str">
        <f ca="1">IFERROR(INDEX(INDIRECT("'FY22 QoS'!"&amp;V$1&amp;":"&amp;V$1),MATCH($B28&amp;$C28&amp;$D28,'FY22 QoS'!BY:BY,0),1),"")</f>
        <v/>
      </c>
      <c r="W28" s="178" t="str">
        <f ca="1">IFERROR(INDEX(INDIRECT("'FY22 QoS'!"&amp;W$1&amp;":"&amp;W$1),MATCH($B28&amp;$C28&amp;$D28,'FY22 QoS'!BZ:BZ,0),1),"")</f>
        <v/>
      </c>
      <c r="X28" s="178" t="str">
        <f ca="1">IFERROR(INDEX(INDIRECT("'FY22 QoS'!"&amp;X$1&amp;":"&amp;X$1),MATCH($B28&amp;$C28&amp;$D28,'FY22 QoS'!CA:CA,0),1),"")</f>
        <v/>
      </c>
      <c r="Y28" s="178" t="str">
        <f ca="1">IFERROR(INDEX(INDIRECT("'FY22 QoS'!"&amp;Y$1&amp;":"&amp;Y$1),MATCH($B28&amp;$C28&amp;$D28,'FY22 QoS'!CB:CB,0),1),"")</f>
        <v/>
      </c>
      <c r="Z28" s="178" t="str">
        <f ca="1">IFERROR(INDEX(INDIRECT("'FY22 QoS'!"&amp;Z$1&amp;":"&amp;Z$1),MATCH($B28&amp;$C28&amp;$D28,'FY22 QoS'!CC:CC,0),1),"")</f>
        <v/>
      </c>
      <c r="AB28" s="178" t="str">
        <f ca="1">IFERROR(INDEX(INDIRECT("'FY22 QoS'!"&amp;AB$1&amp;":"&amp;AB$1),MATCH($B28&amp;$C28&amp;$D28,'FY22 QoS'!BU:BU,0),1),"")</f>
        <v/>
      </c>
      <c r="AC28" s="178" t="str">
        <f ca="1">IFERROR(INDEX(INDIRECT("'FY22 QoS'!"&amp;AC$1&amp;":"&amp;AC$1),MATCH($B28&amp;$C28&amp;$D28,'FY22 QoS'!BV:BV,0),1),"")</f>
        <v/>
      </c>
      <c r="AD28" s="178" t="str">
        <f ca="1">IFERROR(INDEX(INDIRECT("'FY22 QoS'!"&amp;AD$1&amp;":"&amp;AD$1),MATCH($B28&amp;$C28&amp;$D28,'FY22 QoS'!BW:BW,0),1),"")</f>
        <v/>
      </c>
      <c r="AE28" s="178" t="str">
        <f ca="1">IFERROR(INDEX(INDIRECT("'FY22 QoS'!"&amp;AE$1&amp;":"&amp;AE$1),MATCH($B28&amp;$C28&amp;$D28,'FY22 QoS'!BX:BX,0),1),"")</f>
        <v/>
      </c>
      <c r="AF28" s="178" t="str">
        <f ca="1">IFERROR(INDEX(INDIRECT("'FY22 QoS'!"&amp;AF$1&amp;":"&amp;AF$1),MATCH($B28&amp;$C28&amp;$D28,'FY22 QoS'!BY:BY,0),1),"")</f>
        <v/>
      </c>
      <c r="AG28" s="178" t="str">
        <f ca="1">IFERROR(INDEX(INDIRECT("'FY22 QoS'!"&amp;AG$1&amp;":"&amp;AG$1),MATCH($B28&amp;$C28&amp;$D28,'FY22 QoS'!BZ:BZ,0),1),"")</f>
        <v/>
      </c>
      <c r="AH28" s="178" t="str">
        <f ca="1">IFERROR(INDEX(INDIRECT("'FY22 QoS'!"&amp;AH$1&amp;":"&amp;AH$1),MATCH($B28&amp;$C28&amp;$D28,'FY22 QoS'!CA:CA,0),1),"")</f>
        <v/>
      </c>
      <c r="AI28" s="178" t="str">
        <f ca="1">IFERROR(INDEX(INDIRECT("'FY22 QoS'!"&amp;AI$1&amp;":"&amp;AI$1),MATCH($B28&amp;$C28&amp;$D28,'FY22 QoS'!CB:CB,0),1),"")</f>
        <v/>
      </c>
      <c r="AJ28" s="178" t="str">
        <f ca="1">IFERROR(INDEX(INDIRECT("'FY22 QoS'!"&amp;AJ$1&amp;":"&amp;AJ$1),MATCH($B28&amp;$C28&amp;$D28,'FY22 QoS'!CC:CC,0),1),"")</f>
        <v/>
      </c>
      <c r="AL28" s="186" t="str">
        <f ca="1">IFERROR(INDEX(INDIRECT("'FY22 QoS'!"&amp;AL$1&amp;":"&amp;AL$1),MATCH($B28&amp;$C28&amp;$D28,'FY22 QoS'!BU:BU,0),1),"")</f>
        <v/>
      </c>
      <c r="AM28" s="186" t="str">
        <f ca="1">IFERROR(INDEX(INDIRECT("'FY22 QoS'!"&amp;AM$1&amp;":"&amp;AM$1),MATCH($B28&amp;$C28&amp;$D28,'FY22 QoS'!BV:BV,0),1),"")</f>
        <v/>
      </c>
      <c r="AN28" s="186" t="str">
        <f ca="1">IFERROR(INDEX(INDIRECT("'FY22 QoS'!"&amp;AN$1&amp;":"&amp;AN$1),MATCH($B28&amp;$C28&amp;$D28,'FY22 QoS'!BW:BW,0),1),"")</f>
        <v/>
      </c>
      <c r="AO28" s="186" t="str">
        <f ca="1">IFERROR(INDEX(INDIRECT("'FY22 QoS'!"&amp;AO$1&amp;":"&amp;AO$1),MATCH($B28&amp;$C28&amp;$D28,'FY22 QoS'!BX:BX,0),1),"")</f>
        <v/>
      </c>
      <c r="AP28" s="186" t="str">
        <f ca="1">IFERROR(INDEX(INDIRECT("'FY22 QoS'!"&amp;AP$1&amp;":"&amp;AP$1),MATCH($B28&amp;$C28&amp;$D28,'FY22 QoS'!BY:BY,0),1),"")</f>
        <v/>
      </c>
      <c r="AQ28" s="186" t="str">
        <f ca="1">IFERROR(INDEX(INDIRECT("'FY22 QoS'!"&amp;AQ$1&amp;":"&amp;AQ$1),MATCH($B28&amp;$C28&amp;$D28,'FY22 QoS'!BZ:BZ,0),1),"")</f>
        <v/>
      </c>
      <c r="AR28" s="186" t="str">
        <f ca="1">IFERROR(INDEX(INDIRECT("'FY22 QoS'!"&amp;AR$1&amp;":"&amp;AR$1),MATCH($B28&amp;$C28&amp;$D28,'FY22 QoS'!CA:CA,0),1),"")</f>
        <v/>
      </c>
      <c r="AS28" s="186" t="str">
        <f ca="1">IFERROR(INDEX(INDIRECT("'FY22 QoS'!"&amp;AS$1&amp;":"&amp;AS$1),MATCH($B28&amp;$C28&amp;$D28,'FY22 QoS'!CB:CB,0),1),"")</f>
        <v/>
      </c>
      <c r="AT28" s="186" t="str">
        <f ca="1">IFERROR(INDEX(INDIRECT("'FY22 QoS'!"&amp;AT$1&amp;":"&amp;AT$1),MATCH($B28&amp;$C28&amp;$D28,'FY22 QoS'!CC:CC,0),1),"")</f>
        <v/>
      </c>
      <c r="AX28" s="167" t="s">
        <v>125</v>
      </c>
      <c r="AY28" s="178">
        <f t="shared" ca="1" si="0"/>
        <v>1</v>
      </c>
      <c r="AZ28" s="178">
        <f t="shared" ca="1" si="1"/>
        <v>1</v>
      </c>
      <c r="BA28" s="178">
        <f t="shared" ca="1" si="2"/>
        <v>1</v>
      </c>
      <c r="BB28" s="178">
        <f t="shared" ca="1" si="3"/>
        <v>1</v>
      </c>
      <c r="BC28" s="178">
        <f t="shared" ca="1" si="4"/>
        <v>1</v>
      </c>
      <c r="BD28" s="178">
        <f t="shared" ca="1" si="5"/>
        <v>1</v>
      </c>
      <c r="BE28" s="178">
        <f t="shared" ca="1" si="6"/>
        <v>1</v>
      </c>
      <c r="BF28" s="178">
        <f t="shared" ca="1" si="7"/>
        <v>1</v>
      </c>
      <c r="BG28" s="178">
        <f t="shared" ca="1" si="8"/>
        <v>1</v>
      </c>
      <c r="BI28" s="178">
        <f t="shared" ca="1" si="26"/>
        <v>1</v>
      </c>
      <c r="BJ28" s="178">
        <f t="shared" ca="1" si="9"/>
        <v>1</v>
      </c>
      <c r="BK28" s="178">
        <f t="shared" ca="1" si="10"/>
        <v>1</v>
      </c>
      <c r="BL28" s="178">
        <f t="shared" ca="1" si="11"/>
        <v>1</v>
      </c>
      <c r="BM28" s="178">
        <f t="shared" ca="1" si="12"/>
        <v>1</v>
      </c>
      <c r="BN28" s="178">
        <f t="shared" ca="1" si="13"/>
        <v>1</v>
      </c>
      <c r="BO28" s="178">
        <f t="shared" ca="1" si="14"/>
        <v>1</v>
      </c>
      <c r="BP28" s="178">
        <f t="shared" ca="1" si="15"/>
        <v>1</v>
      </c>
      <c r="BQ28" s="178">
        <f t="shared" ca="1" si="16"/>
        <v>1</v>
      </c>
      <c r="BS28" s="178">
        <f t="shared" ca="1" si="27"/>
        <v>87.5</v>
      </c>
      <c r="BT28" s="178">
        <f t="shared" ca="1" si="17"/>
        <v>87.5</v>
      </c>
      <c r="BU28" s="178">
        <f t="shared" ca="1" si="18"/>
        <v>87.5</v>
      </c>
      <c r="BV28" s="178">
        <f t="shared" ca="1" si="19"/>
        <v>87.5</v>
      </c>
      <c r="BW28" s="178">
        <f t="shared" ca="1" si="20"/>
        <v>87.5</v>
      </c>
      <c r="BX28" s="178">
        <f t="shared" ca="1" si="21"/>
        <v>87.5</v>
      </c>
      <c r="BY28" s="178">
        <f t="shared" ca="1" si="22"/>
        <v>87.5</v>
      </c>
      <c r="BZ28" s="178">
        <f t="shared" ca="1" si="23"/>
        <v>87.5</v>
      </c>
      <c r="CA28" s="178">
        <f t="shared" ca="1" si="24"/>
        <v>87.5</v>
      </c>
    </row>
    <row r="29" spans="2:79" s="167" customFormat="1" outlineLevel="1" x14ac:dyDescent="0.25">
      <c r="B29" s="167" t="s">
        <v>21</v>
      </c>
      <c r="C29" s="167">
        <v>8</v>
      </c>
      <c r="D29" s="167" t="str">
        <f t="shared" si="28"/>
        <v>Enterprise</v>
      </c>
      <c r="E29" s="167" t="str">
        <f>IFERROR(INDEX('FY22 QoS'!$BB:$BB,MATCH($B29&amp;$C29&amp;$D29,'FY22 QoS'!BR:BR,0),1),"")</f>
        <v>Jen Pearce</v>
      </c>
      <c r="F29" s="167" t="str">
        <f>IFERROR(INDEX('FY22 QoS'!$BB:$BB,MATCH($B29&amp;$C29&amp;$D29,'FY22 QoS'!BS:BS,0),1),"")</f>
        <v/>
      </c>
      <c r="G29" s="167" t="str">
        <f>IFERROR(INDEX('FY22 QoS'!$BB:$BB,MATCH($B29&amp;$C29&amp;$D29,'FY22 QoS'!BT:BT,0),1),"")</f>
        <v/>
      </c>
      <c r="H29" s="167" t="str">
        <f>IFERROR(INDEX('FY22 QoS'!$BB:$BB,MATCH($B29&amp;$C29&amp;$D29,'FY22 QoS'!BU:BU,0),1),"")</f>
        <v/>
      </c>
      <c r="I29" s="167" t="str">
        <f>IFERROR(INDEX('FY22 QoS'!$BB:$BB,MATCH($B29&amp;$C29&amp;$D29,'FY22 QoS'!BV:BV,0),1),"")</f>
        <v/>
      </c>
      <c r="J29" s="167" t="str">
        <f>IFERROR(INDEX('FY22 QoS'!$BB:$BB,MATCH($B29&amp;$C29&amp;$D29,'FY22 QoS'!BW:BW,0),1),"")</f>
        <v/>
      </c>
      <c r="K29" s="167" t="str">
        <f>IFERROR(INDEX('FY22 QoS'!$BB:$BB,MATCH($B29&amp;$C29&amp;$D29,'FY22 QoS'!BX:BX,0),1),"")</f>
        <v/>
      </c>
      <c r="L29" s="167" t="str">
        <f>IFERROR(INDEX('FY22 QoS'!$BB:$BB,MATCH($B29&amp;$C29&amp;$D29,'FY22 QoS'!BY:BY,0),1),"")</f>
        <v/>
      </c>
      <c r="M29" s="167" t="str">
        <f>IFERROR(INDEX('FY22 QoS'!$BB:$BB,MATCH($B29&amp;$C29&amp;$D29,'FY22 QoS'!BZ:BZ,0),1),"")</f>
        <v/>
      </c>
      <c r="N29" s="167" t="str">
        <f>IFERROR(INDEX('FY22 QoS'!$BB:$BB,MATCH($B29&amp;$C29&amp;$D29,'FY22 QoS'!CA:CA,0),1),"")</f>
        <v/>
      </c>
      <c r="O29" s="167" t="str">
        <f>IFERROR(INDEX('FY22 QoS'!$BB:$BB,MATCH($B29&amp;$C29&amp;$D29,'FY22 QoS'!CB:CB,0),1),"")</f>
        <v/>
      </c>
      <c r="P29" s="167" t="str">
        <f>IFERROR(INDEX('FY22 QoS'!$BB:$BB,MATCH($B29&amp;$C29&amp;$D29,'FY22 QoS'!CC:CC,0),1),"")</f>
        <v/>
      </c>
      <c r="R29" s="178" t="str">
        <f ca="1">IFERROR(INDEX(INDIRECT("'FY22 QoS'!"&amp;R$1&amp;":"&amp;R$1),MATCH($B29&amp;$C29&amp;$D29,'FY22 QoS'!BU:BU,0),1),"")</f>
        <v/>
      </c>
      <c r="S29" s="178" t="str">
        <f ca="1">IFERROR(INDEX(INDIRECT("'FY22 QoS'!"&amp;S$1&amp;":"&amp;S$1),MATCH($B29&amp;$C29&amp;$D29,'FY22 QoS'!BV:BV,0),1),"")</f>
        <v/>
      </c>
      <c r="T29" s="178" t="str">
        <f ca="1">IFERROR(INDEX(INDIRECT("'FY22 QoS'!"&amp;T$1&amp;":"&amp;T$1),MATCH($B29&amp;$C29&amp;$D29,'FY22 QoS'!BW:BW,0),1),"")</f>
        <v/>
      </c>
      <c r="U29" s="178" t="str">
        <f ca="1">IFERROR(INDEX(INDIRECT("'FY22 QoS'!"&amp;U$1&amp;":"&amp;U$1),MATCH($B29&amp;$C29&amp;$D29,'FY22 QoS'!BX:BX,0),1),"")</f>
        <v/>
      </c>
      <c r="V29" s="178" t="str">
        <f ca="1">IFERROR(INDEX(INDIRECT("'FY22 QoS'!"&amp;V$1&amp;":"&amp;V$1),MATCH($B29&amp;$C29&amp;$D29,'FY22 QoS'!BY:BY,0),1),"")</f>
        <v/>
      </c>
      <c r="W29" s="178" t="str">
        <f ca="1">IFERROR(INDEX(INDIRECT("'FY22 QoS'!"&amp;W$1&amp;":"&amp;W$1),MATCH($B29&amp;$C29&amp;$D29,'FY22 QoS'!BZ:BZ,0),1),"")</f>
        <v/>
      </c>
      <c r="X29" s="178" t="str">
        <f ca="1">IFERROR(INDEX(INDIRECT("'FY22 QoS'!"&amp;X$1&amp;":"&amp;X$1),MATCH($B29&amp;$C29&amp;$D29,'FY22 QoS'!CA:CA,0),1),"")</f>
        <v/>
      </c>
      <c r="Y29" s="178" t="str">
        <f ca="1">IFERROR(INDEX(INDIRECT("'FY22 QoS'!"&amp;Y$1&amp;":"&amp;Y$1),MATCH($B29&amp;$C29&amp;$D29,'FY22 QoS'!CB:CB,0),1),"")</f>
        <v/>
      </c>
      <c r="Z29" s="178" t="str">
        <f ca="1">IFERROR(INDEX(INDIRECT("'FY22 QoS'!"&amp;Z$1&amp;":"&amp;Z$1),MATCH($B29&amp;$C29&amp;$D29,'FY22 QoS'!CC:CC,0),1),"")</f>
        <v/>
      </c>
      <c r="AB29" s="178" t="str">
        <f ca="1">IFERROR(INDEX(INDIRECT("'FY22 QoS'!"&amp;AB$1&amp;":"&amp;AB$1),MATCH($B29&amp;$C29&amp;$D29,'FY22 QoS'!BU:BU,0),1),"")</f>
        <v/>
      </c>
      <c r="AC29" s="178" t="str">
        <f ca="1">IFERROR(INDEX(INDIRECT("'FY22 QoS'!"&amp;AC$1&amp;":"&amp;AC$1),MATCH($B29&amp;$C29&amp;$D29,'FY22 QoS'!BV:BV,0),1),"")</f>
        <v/>
      </c>
      <c r="AD29" s="178" t="str">
        <f ca="1">IFERROR(INDEX(INDIRECT("'FY22 QoS'!"&amp;AD$1&amp;":"&amp;AD$1),MATCH($B29&amp;$C29&amp;$D29,'FY22 QoS'!BW:BW,0),1),"")</f>
        <v/>
      </c>
      <c r="AE29" s="178" t="str">
        <f ca="1">IFERROR(INDEX(INDIRECT("'FY22 QoS'!"&amp;AE$1&amp;":"&amp;AE$1),MATCH($B29&amp;$C29&amp;$D29,'FY22 QoS'!BX:BX,0),1),"")</f>
        <v/>
      </c>
      <c r="AF29" s="178" t="str">
        <f ca="1">IFERROR(INDEX(INDIRECT("'FY22 QoS'!"&amp;AF$1&amp;":"&amp;AF$1),MATCH($B29&amp;$C29&amp;$D29,'FY22 QoS'!BY:BY,0),1),"")</f>
        <v/>
      </c>
      <c r="AG29" s="178" t="str">
        <f ca="1">IFERROR(INDEX(INDIRECT("'FY22 QoS'!"&amp;AG$1&amp;":"&amp;AG$1),MATCH($B29&amp;$C29&amp;$D29,'FY22 QoS'!BZ:BZ,0),1),"")</f>
        <v/>
      </c>
      <c r="AH29" s="178" t="str">
        <f ca="1">IFERROR(INDEX(INDIRECT("'FY22 QoS'!"&amp;AH$1&amp;":"&amp;AH$1),MATCH($B29&amp;$C29&amp;$D29,'FY22 QoS'!CA:CA,0),1),"")</f>
        <v/>
      </c>
      <c r="AI29" s="178" t="str">
        <f ca="1">IFERROR(INDEX(INDIRECT("'FY22 QoS'!"&amp;AI$1&amp;":"&amp;AI$1),MATCH($B29&amp;$C29&amp;$D29,'FY22 QoS'!CB:CB,0),1),"")</f>
        <v/>
      </c>
      <c r="AJ29" s="178" t="str">
        <f ca="1">IFERROR(INDEX(INDIRECT("'FY22 QoS'!"&amp;AJ$1&amp;":"&amp;AJ$1),MATCH($B29&amp;$C29&amp;$D29,'FY22 QoS'!CC:CC,0),1),"")</f>
        <v/>
      </c>
      <c r="AL29" s="186" t="str">
        <f ca="1">IFERROR(INDEX(INDIRECT("'FY22 QoS'!"&amp;AL$1&amp;":"&amp;AL$1),MATCH($B29&amp;$C29&amp;$D29,'FY22 QoS'!BU:BU,0),1),"")</f>
        <v/>
      </c>
      <c r="AM29" s="186" t="str">
        <f ca="1">IFERROR(INDEX(INDIRECT("'FY22 QoS'!"&amp;AM$1&amp;":"&amp;AM$1),MATCH($B29&amp;$C29&amp;$D29,'FY22 QoS'!BV:BV,0),1),"")</f>
        <v/>
      </c>
      <c r="AN29" s="186" t="str">
        <f ca="1">IFERROR(INDEX(INDIRECT("'FY22 QoS'!"&amp;AN$1&amp;":"&amp;AN$1),MATCH($B29&amp;$C29&amp;$D29,'FY22 QoS'!BW:BW,0),1),"")</f>
        <v/>
      </c>
      <c r="AO29" s="186" t="str">
        <f ca="1">IFERROR(INDEX(INDIRECT("'FY22 QoS'!"&amp;AO$1&amp;":"&amp;AO$1),MATCH($B29&amp;$C29&amp;$D29,'FY22 QoS'!BX:BX,0),1),"")</f>
        <v/>
      </c>
      <c r="AP29" s="186" t="str">
        <f ca="1">IFERROR(INDEX(INDIRECT("'FY22 QoS'!"&amp;AP$1&amp;":"&amp;AP$1),MATCH($B29&amp;$C29&amp;$D29,'FY22 QoS'!BY:BY,0),1),"")</f>
        <v/>
      </c>
      <c r="AQ29" s="186" t="str">
        <f ca="1">IFERROR(INDEX(INDIRECT("'FY22 QoS'!"&amp;AQ$1&amp;":"&amp;AQ$1),MATCH($B29&amp;$C29&amp;$D29,'FY22 QoS'!BZ:BZ,0),1),"")</f>
        <v/>
      </c>
      <c r="AR29" s="186" t="str">
        <f ca="1">IFERROR(INDEX(INDIRECT("'FY22 QoS'!"&amp;AR$1&amp;":"&amp;AR$1),MATCH($B29&amp;$C29&amp;$D29,'FY22 QoS'!CA:CA,0),1),"")</f>
        <v/>
      </c>
      <c r="AS29" s="186" t="str">
        <f ca="1">IFERROR(INDEX(INDIRECT("'FY22 QoS'!"&amp;AS$1&amp;":"&amp;AS$1),MATCH($B29&amp;$C29&amp;$D29,'FY22 QoS'!CB:CB,0),1),"")</f>
        <v/>
      </c>
      <c r="AT29" s="186" t="str">
        <f ca="1">IFERROR(INDEX(INDIRECT("'FY22 QoS'!"&amp;AT$1&amp;":"&amp;AT$1),MATCH($B29&amp;$C29&amp;$D29,'FY22 QoS'!CC:CC,0),1),"")</f>
        <v/>
      </c>
      <c r="AX29" s="167" t="s">
        <v>123</v>
      </c>
      <c r="AY29" s="178">
        <f t="shared" ca="1" si="0"/>
        <v>1</v>
      </c>
      <c r="AZ29" s="178">
        <f t="shared" ca="1" si="1"/>
        <v>1</v>
      </c>
      <c r="BA29" s="178">
        <f t="shared" ca="1" si="2"/>
        <v>1</v>
      </c>
      <c r="BB29" s="178">
        <f t="shared" ca="1" si="3"/>
        <v>1</v>
      </c>
      <c r="BC29" s="178">
        <f t="shared" ca="1" si="4"/>
        <v>1</v>
      </c>
      <c r="BD29" s="178">
        <f t="shared" ca="1" si="5"/>
        <v>1</v>
      </c>
      <c r="BE29" s="178">
        <f t="shared" ca="1" si="6"/>
        <v>1</v>
      </c>
      <c r="BF29" s="178">
        <f t="shared" ca="1" si="7"/>
        <v>1</v>
      </c>
      <c r="BG29" s="178">
        <f t="shared" ca="1" si="8"/>
        <v>1</v>
      </c>
      <c r="BI29" s="178">
        <f t="shared" ca="1" si="26"/>
        <v>1</v>
      </c>
      <c r="BJ29" s="178">
        <f t="shared" ca="1" si="9"/>
        <v>1</v>
      </c>
      <c r="BK29" s="178">
        <f t="shared" ca="1" si="10"/>
        <v>1</v>
      </c>
      <c r="BL29" s="178">
        <f t="shared" ca="1" si="11"/>
        <v>1</v>
      </c>
      <c r="BM29" s="178">
        <f t="shared" ca="1" si="12"/>
        <v>1</v>
      </c>
      <c r="BN29" s="178">
        <f t="shared" ca="1" si="13"/>
        <v>1</v>
      </c>
      <c r="BO29" s="178">
        <f t="shared" ca="1" si="14"/>
        <v>1</v>
      </c>
      <c r="BP29" s="178">
        <f t="shared" ca="1" si="15"/>
        <v>1</v>
      </c>
      <c r="BQ29" s="178">
        <f t="shared" ca="1" si="16"/>
        <v>1</v>
      </c>
      <c r="BS29" s="178">
        <f t="shared" ca="1" si="27"/>
        <v>104.16666666666667</v>
      </c>
      <c r="BT29" s="178">
        <f t="shared" ca="1" si="17"/>
        <v>104.16666666666667</v>
      </c>
      <c r="BU29" s="178">
        <f t="shared" ca="1" si="18"/>
        <v>104.16666666666667</v>
      </c>
      <c r="BV29" s="178">
        <f t="shared" ca="1" si="19"/>
        <v>104.16666666666667</v>
      </c>
      <c r="BW29" s="178">
        <f t="shared" ca="1" si="20"/>
        <v>104.16666666666667</v>
      </c>
      <c r="BX29" s="178">
        <f t="shared" ca="1" si="21"/>
        <v>104.16666666666667</v>
      </c>
      <c r="BY29" s="178">
        <f t="shared" ca="1" si="22"/>
        <v>104.16666666666667</v>
      </c>
      <c r="BZ29" s="178">
        <f t="shared" ca="1" si="23"/>
        <v>104.16666666666667</v>
      </c>
      <c r="CA29" s="178">
        <f t="shared" ca="1" si="24"/>
        <v>104.16666666666667</v>
      </c>
    </row>
    <row r="30" spans="2:79" s="167" customFormat="1" outlineLevel="1" x14ac:dyDescent="0.25">
      <c r="B30" s="167" t="s">
        <v>21</v>
      </c>
      <c r="C30" s="167">
        <v>9</v>
      </c>
      <c r="D30" s="167" t="str">
        <f t="shared" si="28"/>
        <v>Enterprise</v>
      </c>
      <c r="E30" s="167" t="str">
        <f>IFERROR(INDEX('FY22 QoS'!$BB:$BB,MATCH($B30&amp;$C30&amp;$D30,'FY22 QoS'!BR:BR,0),1),"")</f>
        <v>Fay Hernandez</v>
      </c>
      <c r="F30" s="167" t="str">
        <f>IFERROR(INDEX('FY22 QoS'!$BB:$BB,MATCH($B30&amp;$C30&amp;$D30,'FY22 QoS'!BS:BS,0),1),"")</f>
        <v/>
      </c>
      <c r="G30" s="167" t="str">
        <f>IFERROR(INDEX('FY22 QoS'!$BB:$BB,MATCH($B30&amp;$C30&amp;$D30,'FY22 QoS'!BT:BT,0),1),"")</f>
        <v/>
      </c>
      <c r="H30" s="167" t="str">
        <f>IFERROR(INDEX('FY22 QoS'!$BB:$BB,MATCH($B30&amp;$C30&amp;$D30,'FY22 QoS'!BU:BU,0),1),"")</f>
        <v/>
      </c>
      <c r="I30" s="167" t="str">
        <f>IFERROR(INDEX('FY22 QoS'!$BB:$BB,MATCH($B30&amp;$C30&amp;$D30,'FY22 QoS'!BV:BV,0),1),"")</f>
        <v/>
      </c>
      <c r="J30" s="167" t="str">
        <f>IFERROR(INDEX('FY22 QoS'!$BB:$BB,MATCH($B30&amp;$C30&amp;$D30,'FY22 QoS'!BW:BW,0),1),"")</f>
        <v/>
      </c>
      <c r="K30" s="167" t="str">
        <f>IFERROR(INDEX('FY22 QoS'!$BB:$BB,MATCH($B30&amp;$C30&amp;$D30,'FY22 QoS'!BX:BX,0),1),"")</f>
        <v/>
      </c>
      <c r="L30" s="167" t="str">
        <f>IFERROR(INDEX('FY22 QoS'!$BB:$BB,MATCH($B30&amp;$C30&amp;$D30,'FY22 QoS'!BY:BY,0),1),"")</f>
        <v/>
      </c>
      <c r="M30" s="167" t="str">
        <f>IFERROR(INDEX('FY22 QoS'!$BB:$BB,MATCH($B30&amp;$C30&amp;$D30,'FY22 QoS'!BZ:BZ,0),1),"")</f>
        <v/>
      </c>
      <c r="N30" s="167" t="str">
        <f>IFERROR(INDEX('FY22 QoS'!$BB:$BB,MATCH($B30&amp;$C30&amp;$D30,'FY22 QoS'!CA:CA,0),1),"")</f>
        <v/>
      </c>
      <c r="O30" s="167" t="str">
        <f>IFERROR(INDEX('FY22 QoS'!$BB:$BB,MATCH($B30&amp;$C30&amp;$D30,'FY22 QoS'!CB:CB,0),1),"")</f>
        <v/>
      </c>
      <c r="P30" s="167" t="str">
        <f>IFERROR(INDEX('FY22 QoS'!$BB:$BB,MATCH($B30&amp;$C30&amp;$D30,'FY22 QoS'!CC:CC,0),1),"")</f>
        <v/>
      </c>
      <c r="R30" s="178" t="str">
        <f ca="1">IFERROR(INDEX(INDIRECT("'FY22 QoS'!"&amp;R$1&amp;":"&amp;R$1),MATCH($B30&amp;$C30&amp;$D30,'FY22 QoS'!BU:BU,0),1),"")</f>
        <v/>
      </c>
      <c r="S30" s="178" t="str">
        <f ca="1">IFERROR(INDEX(INDIRECT("'FY22 QoS'!"&amp;S$1&amp;":"&amp;S$1),MATCH($B30&amp;$C30&amp;$D30,'FY22 QoS'!BV:BV,0),1),"")</f>
        <v/>
      </c>
      <c r="T30" s="178" t="str">
        <f ca="1">IFERROR(INDEX(INDIRECT("'FY22 QoS'!"&amp;T$1&amp;":"&amp;T$1),MATCH($B30&amp;$C30&amp;$D30,'FY22 QoS'!BW:BW,0),1),"")</f>
        <v/>
      </c>
      <c r="U30" s="178" t="str">
        <f ca="1">IFERROR(INDEX(INDIRECT("'FY22 QoS'!"&amp;U$1&amp;":"&amp;U$1),MATCH($B30&amp;$C30&amp;$D30,'FY22 QoS'!BX:BX,0),1),"")</f>
        <v/>
      </c>
      <c r="V30" s="178" t="str">
        <f ca="1">IFERROR(INDEX(INDIRECT("'FY22 QoS'!"&amp;V$1&amp;":"&amp;V$1),MATCH($B30&amp;$C30&amp;$D30,'FY22 QoS'!BY:BY,0),1),"")</f>
        <v/>
      </c>
      <c r="W30" s="178" t="str">
        <f ca="1">IFERROR(INDEX(INDIRECT("'FY22 QoS'!"&amp;W$1&amp;":"&amp;W$1),MATCH($B30&amp;$C30&amp;$D30,'FY22 QoS'!BZ:BZ,0),1),"")</f>
        <v/>
      </c>
      <c r="X30" s="178" t="str">
        <f ca="1">IFERROR(INDEX(INDIRECT("'FY22 QoS'!"&amp;X$1&amp;":"&amp;X$1),MATCH($B30&amp;$C30&amp;$D30,'FY22 QoS'!CA:CA,0),1),"")</f>
        <v/>
      </c>
      <c r="Y30" s="178" t="str">
        <f ca="1">IFERROR(INDEX(INDIRECT("'FY22 QoS'!"&amp;Y$1&amp;":"&amp;Y$1),MATCH($B30&amp;$C30&amp;$D30,'FY22 QoS'!CB:CB,0),1),"")</f>
        <v/>
      </c>
      <c r="Z30" s="178" t="str">
        <f ca="1">IFERROR(INDEX(INDIRECT("'FY22 QoS'!"&amp;Z$1&amp;":"&amp;Z$1),MATCH($B30&amp;$C30&amp;$D30,'FY22 QoS'!CC:CC,0),1),"")</f>
        <v/>
      </c>
      <c r="AB30" s="178" t="str">
        <f ca="1">IFERROR(INDEX(INDIRECT("'FY22 QoS'!"&amp;AB$1&amp;":"&amp;AB$1),MATCH($B30&amp;$C30&amp;$D30,'FY22 QoS'!BU:BU,0),1),"")</f>
        <v/>
      </c>
      <c r="AC30" s="178" t="str">
        <f ca="1">IFERROR(INDEX(INDIRECT("'FY22 QoS'!"&amp;AC$1&amp;":"&amp;AC$1),MATCH($B30&amp;$C30&amp;$D30,'FY22 QoS'!BV:BV,0),1),"")</f>
        <v/>
      </c>
      <c r="AD30" s="178" t="str">
        <f ca="1">IFERROR(INDEX(INDIRECT("'FY22 QoS'!"&amp;AD$1&amp;":"&amp;AD$1),MATCH($B30&amp;$C30&amp;$D30,'FY22 QoS'!BW:BW,0),1),"")</f>
        <v/>
      </c>
      <c r="AE30" s="178" t="str">
        <f ca="1">IFERROR(INDEX(INDIRECT("'FY22 QoS'!"&amp;AE$1&amp;":"&amp;AE$1),MATCH($B30&amp;$C30&amp;$D30,'FY22 QoS'!BX:BX,0),1),"")</f>
        <v/>
      </c>
      <c r="AF30" s="178" t="str">
        <f ca="1">IFERROR(INDEX(INDIRECT("'FY22 QoS'!"&amp;AF$1&amp;":"&amp;AF$1),MATCH($B30&amp;$C30&amp;$D30,'FY22 QoS'!BY:BY,0),1),"")</f>
        <v/>
      </c>
      <c r="AG30" s="178" t="str">
        <f ca="1">IFERROR(INDEX(INDIRECT("'FY22 QoS'!"&amp;AG$1&amp;":"&amp;AG$1),MATCH($B30&amp;$C30&amp;$D30,'FY22 QoS'!BZ:BZ,0),1),"")</f>
        <v/>
      </c>
      <c r="AH30" s="178" t="str">
        <f ca="1">IFERROR(INDEX(INDIRECT("'FY22 QoS'!"&amp;AH$1&amp;":"&amp;AH$1),MATCH($B30&amp;$C30&amp;$D30,'FY22 QoS'!CA:CA,0),1),"")</f>
        <v/>
      </c>
      <c r="AI30" s="178" t="str">
        <f ca="1">IFERROR(INDEX(INDIRECT("'FY22 QoS'!"&amp;AI$1&amp;":"&amp;AI$1),MATCH($B30&amp;$C30&amp;$D30,'FY22 QoS'!CB:CB,0),1),"")</f>
        <v/>
      </c>
      <c r="AJ30" s="178" t="str">
        <f ca="1">IFERROR(INDEX(INDIRECT("'FY22 QoS'!"&amp;AJ$1&amp;":"&amp;AJ$1),MATCH($B30&amp;$C30&amp;$D30,'FY22 QoS'!CC:CC,0),1),"")</f>
        <v/>
      </c>
      <c r="AL30" s="186" t="str">
        <f ca="1">IFERROR(INDEX(INDIRECT("'FY22 QoS'!"&amp;AL$1&amp;":"&amp;AL$1),MATCH($B30&amp;$C30&amp;$D30,'FY22 QoS'!BU:BU,0),1),"")</f>
        <v/>
      </c>
      <c r="AM30" s="186" t="str">
        <f ca="1">IFERROR(INDEX(INDIRECT("'FY22 QoS'!"&amp;AM$1&amp;":"&amp;AM$1),MATCH($B30&amp;$C30&amp;$D30,'FY22 QoS'!BV:BV,0),1),"")</f>
        <v/>
      </c>
      <c r="AN30" s="186" t="str">
        <f ca="1">IFERROR(INDEX(INDIRECT("'FY22 QoS'!"&amp;AN$1&amp;":"&amp;AN$1),MATCH($B30&amp;$C30&amp;$D30,'FY22 QoS'!BW:BW,0),1),"")</f>
        <v/>
      </c>
      <c r="AO30" s="186" t="str">
        <f ca="1">IFERROR(INDEX(INDIRECT("'FY22 QoS'!"&amp;AO$1&amp;":"&amp;AO$1),MATCH($B30&amp;$C30&amp;$D30,'FY22 QoS'!BX:BX,0),1),"")</f>
        <v/>
      </c>
      <c r="AP30" s="186" t="str">
        <f ca="1">IFERROR(INDEX(INDIRECT("'FY22 QoS'!"&amp;AP$1&amp;":"&amp;AP$1),MATCH($B30&amp;$C30&amp;$D30,'FY22 QoS'!BY:BY,0),1),"")</f>
        <v/>
      </c>
      <c r="AQ30" s="186" t="str">
        <f ca="1">IFERROR(INDEX(INDIRECT("'FY22 QoS'!"&amp;AQ$1&amp;":"&amp;AQ$1),MATCH($B30&amp;$C30&amp;$D30,'FY22 QoS'!BZ:BZ,0),1),"")</f>
        <v/>
      </c>
      <c r="AR30" s="186" t="str">
        <f ca="1">IFERROR(INDEX(INDIRECT("'FY22 QoS'!"&amp;AR$1&amp;":"&amp;AR$1),MATCH($B30&amp;$C30&amp;$D30,'FY22 QoS'!CA:CA,0),1),"")</f>
        <v/>
      </c>
      <c r="AS30" s="186" t="str">
        <f ca="1">IFERROR(INDEX(INDIRECT("'FY22 QoS'!"&amp;AS$1&amp;":"&amp;AS$1),MATCH($B30&amp;$C30&amp;$D30,'FY22 QoS'!CB:CB,0),1),"")</f>
        <v/>
      </c>
      <c r="AT30" s="186" t="str">
        <f ca="1">IFERROR(INDEX(INDIRECT("'FY22 QoS'!"&amp;AT$1&amp;":"&amp;AT$1),MATCH($B30&amp;$C30&amp;$D30,'FY22 QoS'!CC:CC,0),1),"")</f>
        <v/>
      </c>
      <c r="AX30" s="167" t="s">
        <v>298</v>
      </c>
      <c r="AY30" s="178">
        <f t="shared" ca="1" si="0"/>
        <v>1</v>
      </c>
      <c r="AZ30" s="178">
        <f t="shared" ca="1" si="1"/>
        <v>1</v>
      </c>
      <c r="BA30" s="178">
        <f t="shared" ca="1" si="2"/>
        <v>1</v>
      </c>
      <c r="BB30" s="178">
        <f t="shared" ca="1" si="3"/>
        <v>1</v>
      </c>
      <c r="BC30" s="178">
        <f t="shared" ca="1" si="4"/>
        <v>1</v>
      </c>
      <c r="BD30" s="178">
        <f t="shared" ca="1" si="5"/>
        <v>1</v>
      </c>
      <c r="BE30" s="178">
        <f t="shared" ca="1" si="6"/>
        <v>1</v>
      </c>
      <c r="BF30" s="178">
        <f t="shared" ca="1" si="7"/>
        <v>1</v>
      </c>
      <c r="BG30" s="178">
        <f t="shared" ca="1" si="8"/>
        <v>1</v>
      </c>
      <c r="BI30" s="178">
        <f t="shared" ca="1" si="26"/>
        <v>0</v>
      </c>
      <c r="BJ30" s="178">
        <f t="shared" ca="1" si="9"/>
        <v>0</v>
      </c>
      <c r="BK30" s="178">
        <f t="shared" ca="1" si="10"/>
        <v>0</v>
      </c>
      <c r="BL30" s="178">
        <f t="shared" ca="1" si="11"/>
        <v>0.25</v>
      </c>
      <c r="BM30" s="178">
        <f t="shared" ca="1" si="12"/>
        <v>0.35</v>
      </c>
      <c r="BN30" s="178">
        <f t="shared" ca="1" si="13"/>
        <v>0.5</v>
      </c>
      <c r="BO30" s="178">
        <f t="shared" ca="1" si="14"/>
        <v>0.65</v>
      </c>
      <c r="BP30" s="178">
        <f t="shared" ca="1" si="15"/>
        <v>0.85</v>
      </c>
      <c r="BQ30" s="178">
        <f t="shared" ca="1" si="16"/>
        <v>1</v>
      </c>
      <c r="BS30" s="178">
        <f t="shared" ca="1" si="27"/>
        <v>0</v>
      </c>
      <c r="BT30" s="178">
        <f t="shared" ca="1" si="17"/>
        <v>0</v>
      </c>
      <c r="BU30" s="178">
        <f t="shared" ca="1" si="18"/>
        <v>0</v>
      </c>
      <c r="BV30" s="178">
        <f t="shared" ca="1" si="19"/>
        <v>21.875</v>
      </c>
      <c r="BW30" s="178">
        <f t="shared" ca="1" si="20"/>
        <v>30.624999999999996</v>
      </c>
      <c r="BX30" s="178">
        <f t="shared" ca="1" si="21"/>
        <v>43.75</v>
      </c>
      <c r="BY30" s="178">
        <f t="shared" ca="1" si="22"/>
        <v>56.875</v>
      </c>
      <c r="BZ30" s="178">
        <f t="shared" ca="1" si="23"/>
        <v>74.375</v>
      </c>
      <c r="CA30" s="178">
        <f t="shared" ca="1" si="24"/>
        <v>87.5</v>
      </c>
    </row>
    <row r="31" spans="2:79" s="167" customFormat="1" outlineLevel="1" x14ac:dyDescent="0.25">
      <c r="B31" s="167" t="s">
        <v>21</v>
      </c>
      <c r="C31" s="167">
        <v>10</v>
      </c>
      <c r="D31" s="167" t="str">
        <f t="shared" si="28"/>
        <v>Enterprise</v>
      </c>
      <c r="E31" s="167" t="str">
        <f>IFERROR(INDEX('FY22 QoS'!$BB:$BB,MATCH($B31&amp;$C31&amp;$D31,'FY22 QoS'!BR:BR,0),1),"")</f>
        <v>John Dichiara</v>
      </c>
      <c r="F31" s="167" t="str">
        <f>IFERROR(INDEX('FY22 QoS'!$BB:$BB,MATCH($B31&amp;$C31&amp;$D31,'FY22 QoS'!BS:BS,0),1),"")</f>
        <v/>
      </c>
      <c r="G31" s="167" t="str">
        <f>IFERROR(INDEX('FY22 QoS'!$BB:$BB,MATCH($B31&amp;$C31&amp;$D31,'FY22 QoS'!BT:BT,0),1),"")</f>
        <v/>
      </c>
      <c r="H31" s="167" t="str">
        <f>IFERROR(INDEX('FY22 QoS'!$BB:$BB,MATCH($B31&amp;$C31&amp;$D31,'FY22 QoS'!BU:BU,0),1),"")</f>
        <v/>
      </c>
      <c r="I31" s="167" t="str">
        <f>IFERROR(INDEX('FY22 QoS'!$BB:$BB,MATCH($B31&amp;$C31&amp;$D31,'FY22 QoS'!BV:BV,0),1),"")</f>
        <v/>
      </c>
      <c r="J31" s="167" t="str">
        <f>IFERROR(INDEX('FY22 QoS'!$BB:$BB,MATCH($B31&amp;$C31&amp;$D31,'FY22 QoS'!BW:BW,0),1),"")</f>
        <v/>
      </c>
      <c r="K31" s="167" t="str">
        <f>IFERROR(INDEX('FY22 QoS'!$BB:$BB,MATCH($B31&amp;$C31&amp;$D31,'FY22 QoS'!BX:BX,0),1),"")</f>
        <v/>
      </c>
      <c r="L31" s="167" t="str">
        <f>IFERROR(INDEX('FY22 QoS'!$BB:$BB,MATCH($B31&amp;$C31&amp;$D31,'FY22 QoS'!BY:BY,0),1),"")</f>
        <v/>
      </c>
      <c r="M31" s="167" t="str">
        <f>IFERROR(INDEX('FY22 QoS'!$BB:$BB,MATCH($B31&amp;$C31&amp;$D31,'FY22 QoS'!BZ:BZ,0),1),"")</f>
        <v/>
      </c>
      <c r="N31" s="167" t="str">
        <f>IFERROR(INDEX('FY22 QoS'!$BB:$BB,MATCH($B31&amp;$C31&amp;$D31,'FY22 QoS'!CA:CA,0),1),"")</f>
        <v/>
      </c>
      <c r="O31" s="167" t="str">
        <f>IFERROR(INDEX('FY22 QoS'!$BB:$BB,MATCH($B31&amp;$C31&amp;$D31,'FY22 QoS'!CB:CB,0),1),"")</f>
        <v/>
      </c>
      <c r="P31" s="167" t="str">
        <f>IFERROR(INDEX('FY22 QoS'!$BB:$BB,MATCH($B31&amp;$C31&amp;$D31,'FY22 QoS'!CC:CC,0),1),"")</f>
        <v/>
      </c>
      <c r="R31" s="178" t="str">
        <f ca="1">IFERROR(INDEX(INDIRECT("'FY22 QoS'!"&amp;R$1&amp;":"&amp;R$1),MATCH($B31&amp;$C31&amp;$D31,'FY22 QoS'!BU:BU,0),1),"")</f>
        <v/>
      </c>
      <c r="S31" s="178" t="str">
        <f ca="1">IFERROR(INDEX(INDIRECT("'FY22 QoS'!"&amp;S$1&amp;":"&amp;S$1),MATCH($B31&amp;$C31&amp;$D31,'FY22 QoS'!BV:BV,0),1),"")</f>
        <v/>
      </c>
      <c r="T31" s="178" t="str">
        <f ca="1">IFERROR(INDEX(INDIRECT("'FY22 QoS'!"&amp;T$1&amp;":"&amp;T$1),MATCH($B31&amp;$C31&amp;$D31,'FY22 QoS'!BW:BW,0),1),"")</f>
        <v/>
      </c>
      <c r="U31" s="178" t="str">
        <f ca="1">IFERROR(INDEX(INDIRECT("'FY22 QoS'!"&amp;U$1&amp;":"&amp;U$1),MATCH($B31&amp;$C31&amp;$D31,'FY22 QoS'!BX:BX,0),1),"")</f>
        <v/>
      </c>
      <c r="V31" s="178" t="str">
        <f ca="1">IFERROR(INDEX(INDIRECT("'FY22 QoS'!"&amp;V$1&amp;":"&amp;V$1),MATCH($B31&amp;$C31&amp;$D31,'FY22 QoS'!BY:BY,0),1),"")</f>
        <v/>
      </c>
      <c r="W31" s="178" t="str">
        <f ca="1">IFERROR(INDEX(INDIRECT("'FY22 QoS'!"&amp;W$1&amp;":"&amp;W$1),MATCH($B31&amp;$C31&amp;$D31,'FY22 QoS'!BZ:BZ,0),1),"")</f>
        <v/>
      </c>
      <c r="X31" s="178" t="str">
        <f ca="1">IFERROR(INDEX(INDIRECT("'FY22 QoS'!"&amp;X$1&amp;":"&amp;X$1),MATCH($B31&amp;$C31&amp;$D31,'FY22 QoS'!CA:CA,0),1),"")</f>
        <v/>
      </c>
      <c r="Y31" s="178" t="str">
        <f ca="1">IFERROR(INDEX(INDIRECT("'FY22 QoS'!"&amp;Y$1&amp;":"&amp;Y$1),MATCH($B31&amp;$C31&amp;$D31,'FY22 QoS'!CB:CB,0),1),"")</f>
        <v/>
      </c>
      <c r="Z31" s="178" t="str">
        <f ca="1">IFERROR(INDEX(INDIRECT("'FY22 QoS'!"&amp;Z$1&amp;":"&amp;Z$1),MATCH($B31&amp;$C31&amp;$D31,'FY22 QoS'!CC:CC,0),1),"")</f>
        <v/>
      </c>
      <c r="AB31" s="178" t="str">
        <f ca="1">IFERROR(INDEX(INDIRECT("'FY22 QoS'!"&amp;AB$1&amp;":"&amp;AB$1),MATCH($B31&amp;$C31&amp;$D31,'FY22 QoS'!BU:BU,0),1),"")</f>
        <v/>
      </c>
      <c r="AC31" s="178" t="str">
        <f ca="1">IFERROR(INDEX(INDIRECT("'FY22 QoS'!"&amp;AC$1&amp;":"&amp;AC$1),MATCH($B31&amp;$C31&amp;$D31,'FY22 QoS'!BV:BV,0),1),"")</f>
        <v/>
      </c>
      <c r="AD31" s="178" t="str">
        <f ca="1">IFERROR(INDEX(INDIRECT("'FY22 QoS'!"&amp;AD$1&amp;":"&amp;AD$1),MATCH($B31&amp;$C31&amp;$D31,'FY22 QoS'!BW:BW,0),1),"")</f>
        <v/>
      </c>
      <c r="AE31" s="178" t="str">
        <f ca="1">IFERROR(INDEX(INDIRECT("'FY22 QoS'!"&amp;AE$1&amp;":"&amp;AE$1),MATCH($B31&amp;$C31&amp;$D31,'FY22 QoS'!BX:BX,0),1),"")</f>
        <v/>
      </c>
      <c r="AF31" s="178" t="str">
        <f ca="1">IFERROR(INDEX(INDIRECT("'FY22 QoS'!"&amp;AF$1&amp;":"&amp;AF$1),MATCH($B31&amp;$C31&amp;$D31,'FY22 QoS'!BY:BY,0),1),"")</f>
        <v/>
      </c>
      <c r="AG31" s="178" t="str">
        <f ca="1">IFERROR(INDEX(INDIRECT("'FY22 QoS'!"&amp;AG$1&amp;":"&amp;AG$1),MATCH($B31&amp;$C31&amp;$D31,'FY22 QoS'!BZ:BZ,0),1),"")</f>
        <v/>
      </c>
      <c r="AH31" s="178" t="str">
        <f ca="1">IFERROR(INDEX(INDIRECT("'FY22 QoS'!"&amp;AH$1&amp;":"&amp;AH$1),MATCH($B31&amp;$C31&amp;$D31,'FY22 QoS'!CA:CA,0),1),"")</f>
        <v/>
      </c>
      <c r="AI31" s="178" t="str">
        <f ca="1">IFERROR(INDEX(INDIRECT("'FY22 QoS'!"&amp;AI$1&amp;":"&amp;AI$1),MATCH($B31&amp;$C31&amp;$D31,'FY22 QoS'!CB:CB,0),1),"")</f>
        <v/>
      </c>
      <c r="AJ31" s="178" t="str">
        <f ca="1">IFERROR(INDEX(INDIRECT("'FY22 QoS'!"&amp;AJ$1&amp;":"&amp;AJ$1),MATCH($B31&amp;$C31&amp;$D31,'FY22 QoS'!CC:CC,0),1),"")</f>
        <v/>
      </c>
      <c r="AL31" s="186" t="str">
        <f ca="1">IFERROR(INDEX(INDIRECT("'FY22 QoS'!"&amp;AL$1&amp;":"&amp;AL$1),MATCH($B31&amp;$C31&amp;$D31,'FY22 QoS'!BU:BU,0),1),"")</f>
        <v/>
      </c>
      <c r="AM31" s="186" t="str">
        <f ca="1">IFERROR(INDEX(INDIRECT("'FY22 QoS'!"&amp;AM$1&amp;":"&amp;AM$1),MATCH($B31&amp;$C31&amp;$D31,'FY22 QoS'!BV:BV,0),1),"")</f>
        <v/>
      </c>
      <c r="AN31" s="186" t="str">
        <f ca="1">IFERROR(INDEX(INDIRECT("'FY22 QoS'!"&amp;AN$1&amp;":"&amp;AN$1),MATCH($B31&amp;$C31&amp;$D31,'FY22 QoS'!BW:BW,0),1),"")</f>
        <v/>
      </c>
      <c r="AO31" s="186" t="str">
        <f ca="1">IFERROR(INDEX(INDIRECT("'FY22 QoS'!"&amp;AO$1&amp;":"&amp;AO$1),MATCH($B31&amp;$C31&amp;$D31,'FY22 QoS'!BX:BX,0),1),"")</f>
        <v/>
      </c>
      <c r="AP31" s="186" t="str">
        <f ca="1">IFERROR(INDEX(INDIRECT("'FY22 QoS'!"&amp;AP$1&amp;":"&amp;AP$1),MATCH($B31&amp;$C31&amp;$D31,'FY22 QoS'!BY:BY,0),1),"")</f>
        <v/>
      </c>
      <c r="AQ31" s="186" t="str">
        <f ca="1">IFERROR(INDEX(INDIRECT("'FY22 QoS'!"&amp;AQ$1&amp;":"&amp;AQ$1),MATCH($B31&amp;$C31&amp;$D31,'FY22 QoS'!BZ:BZ,0),1),"")</f>
        <v/>
      </c>
      <c r="AR31" s="186" t="str">
        <f ca="1">IFERROR(INDEX(INDIRECT("'FY22 QoS'!"&amp;AR$1&amp;":"&amp;AR$1),MATCH($B31&amp;$C31&amp;$D31,'FY22 QoS'!CA:CA,0),1),"")</f>
        <v/>
      </c>
      <c r="AS31" s="186" t="str">
        <f ca="1">IFERROR(INDEX(INDIRECT("'FY22 QoS'!"&amp;AS$1&amp;":"&amp;AS$1),MATCH($B31&amp;$C31&amp;$D31,'FY22 QoS'!CB:CB,0),1),"")</f>
        <v/>
      </c>
      <c r="AT31" s="186" t="str">
        <f ca="1">IFERROR(INDEX(INDIRECT("'FY22 QoS'!"&amp;AT$1&amp;":"&amp;AT$1),MATCH($B31&amp;$C31&amp;$D31,'FY22 QoS'!CC:CC,0),1),"")</f>
        <v/>
      </c>
    </row>
    <row r="32" spans="2:79" s="167" customFormat="1" outlineLevel="1" x14ac:dyDescent="0.25">
      <c r="B32" s="167" t="s">
        <v>21</v>
      </c>
      <c r="C32" s="167">
        <v>11</v>
      </c>
      <c r="D32" s="167" t="str">
        <f t="shared" si="28"/>
        <v>Enterprise</v>
      </c>
      <c r="E32" s="167" t="str">
        <f>IFERROR(INDEX('FY22 QoS'!$BB:$BB,MATCH($B32&amp;$C32&amp;$D32,'FY22 QoS'!BR:BR,0),1),"")</f>
        <v>Lauren Holliday</v>
      </c>
      <c r="F32" s="167" t="str">
        <f>IFERROR(INDEX('FY22 QoS'!$BB:$BB,MATCH($B32&amp;$C32&amp;$D32,'FY22 QoS'!BS:BS,0),1),"")</f>
        <v/>
      </c>
      <c r="G32" s="167" t="str">
        <f>IFERROR(INDEX('FY22 QoS'!$BB:$BB,MATCH($B32&amp;$C32&amp;$D32,'FY22 QoS'!BT:BT,0),1),"")</f>
        <v/>
      </c>
      <c r="H32" s="167" t="str">
        <f>IFERROR(INDEX('FY22 QoS'!$BB:$BB,MATCH($B32&amp;$C32&amp;$D32,'FY22 QoS'!BU:BU,0),1),"")</f>
        <v/>
      </c>
      <c r="I32" s="167" t="str">
        <f>IFERROR(INDEX('FY22 QoS'!$BB:$BB,MATCH($B32&amp;$C32&amp;$D32,'FY22 QoS'!BV:BV,0),1),"")</f>
        <v/>
      </c>
      <c r="J32" s="167" t="str">
        <f>IFERROR(INDEX('FY22 QoS'!$BB:$BB,MATCH($B32&amp;$C32&amp;$D32,'FY22 QoS'!BW:BW,0),1),"")</f>
        <v/>
      </c>
      <c r="K32" s="167" t="str">
        <f>IFERROR(INDEX('FY22 QoS'!$BB:$BB,MATCH($B32&amp;$C32&amp;$D32,'FY22 QoS'!BX:BX,0),1),"")</f>
        <v/>
      </c>
      <c r="L32" s="167" t="str">
        <f>IFERROR(INDEX('FY22 QoS'!$BB:$BB,MATCH($B32&amp;$C32&amp;$D32,'FY22 QoS'!BY:BY,0),1),"")</f>
        <v/>
      </c>
      <c r="M32" s="167" t="str">
        <f>IFERROR(INDEX('FY22 QoS'!$BB:$BB,MATCH($B32&amp;$C32&amp;$D32,'FY22 QoS'!BZ:BZ,0),1),"")</f>
        <v/>
      </c>
      <c r="N32" s="167" t="str">
        <f>IFERROR(INDEX('FY22 QoS'!$BB:$BB,MATCH($B32&amp;$C32&amp;$D32,'FY22 QoS'!CA:CA,0),1),"")</f>
        <v/>
      </c>
      <c r="O32" s="167" t="str">
        <f>IFERROR(INDEX('FY22 QoS'!$BB:$BB,MATCH($B32&amp;$C32&amp;$D32,'FY22 QoS'!CB:CB,0),1),"")</f>
        <v/>
      </c>
      <c r="P32" s="167" t="str">
        <f>IFERROR(INDEX('FY22 QoS'!$BB:$BB,MATCH($B32&amp;$C32&amp;$D32,'FY22 QoS'!CC:CC,0),1),"")</f>
        <v/>
      </c>
      <c r="R32" s="178" t="str">
        <f ca="1">IFERROR(INDEX(INDIRECT("'FY22 QoS'!"&amp;R$1&amp;":"&amp;R$1),MATCH($B32&amp;$C32&amp;$D32,'FY22 QoS'!BU:BU,0),1),"")</f>
        <v/>
      </c>
      <c r="S32" s="178" t="str">
        <f ca="1">IFERROR(INDEX(INDIRECT("'FY22 QoS'!"&amp;S$1&amp;":"&amp;S$1),MATCH($B32&amp;$C32&amp;$D32,'FY22 QoS'!BV:BV,0),1),"")</f>
        <v/>
      </c>
      <c r="T32" s="178" t="str">
        <f ca="1">IFERROR(INDEX(INDIRECT("'FY22 QoS'!"&amp;T$1&amp;":"&amp;T$1),MATCH($B32&amp;$C32&amp;$D32,'FY22 QoS'!BW:BW,0),1),"")</f>
        <v/>
      </c>
      <c r="U32" s="178" t="str">
        <f ca="1">IFERROR(INDEX(INDIRECT("'FY22 QoS'!"&amp;U$1&amp;":"&amp;U$1),MATCH($B32&amp;$C32&amp;$D32,'FY22 QoS'!BX:BX,0),1),"")</f>
        <v/>
      </c>
      <c r="V32" s="178" t="str">
        <f ca="1">IFERROR(INDEX(INDIRECT("'FY22 QoS'!"&amp;V$1&amp;":"&amp;V$1),MATCH($B32&amp;$C32&amp;$D32,'FY22 QoS'!BY:BY,0),1),"")</f>
        <v/>
      </c>
      <c r="W32" s="178" t="str">
        <f ca="1">IFERROR(INDEX(INDIRECT("'FY22 QoS'!"&amp;W$1&amp;":"&amp;W$1),MATCH($B32&amp;$C32&amp;$D32,'FY22 QoS'!BZ:BZ,0),1),"")</f>
        <v/>
      </c>
      <c r="X32" s="178" t="str">
        <f ca="1">IFERROR(INDEX(INDIRECT("'FY22 QoS'!"&amp;X$1&amp;":"&amp;X$1),MATCH($B32&amp;$C32&amp;$D32,'FY22 QoS'!CA:CA,0),1),"")</f>
        <v/>
      </c>
      <c r="Y32" s="178" t="str">
        <f ca="1">IFERROR(INDEX(INDIRECT("'FY22 QoS'!"&amp;Y$1&amp;":"&amp;Y$1),MATCH($B32&amp;$C32&amp;$D32,'FY22 QoS'!CB:CB,0),1),"")</f>
        <v/>
      </c>
      <c r="Z32" s="178" t="str">
        <f ca="1">IFERROR(INDEX(INDIRECT("'FY22 QoS'!"&amp;Z$1&amp;":"&amp;Z$1),MATCH($B32&amp;$C32&amp;$D32,'FY22 QoS'!CC:CC,0),1),"")</f>
        <v/>
      </c>
      <c r="AB32" s="178" t="str">
        <f ca="1">IFERROR(INDEX(INDIRECT("'FY22 QoS'!"&amp;AB$1&amp;":"&amp;AB$1),MATCH($B32&amp;$C32&amp;$D32,'FY22 QoS'!BU:BU,0),1),"")</f>
        <v/>
      </c>
      <c r="AC32" s="178" t="str">
        <f ca="1">IFERROR(INDEX(INDIRECT("'FY22 QoS'!"&amp;AC$1&amp;":"&amp;AC$1),MATCH($B32&amp;$C32&amp;$D32,'FY22 QoS'!BV:BV,0),1),"")</f>
        <v/>
      </c>
      <c r="AD32" s="178" t="str">
        <f ca="1">IFERROR(INDEX(INDIRECT("'FY22 QoS'!"&amp;AD$1&amp;":"&amp;AD$1),MATCH($B32&amp;$C32&amp;$D32,'FY22 QoS'!BW:BW,0),1),"")</f>
        <v/>
      </c>
      <c r="AE32" s="178" t="str">
        <f ca="1">IFERROR(INDEX(INDIRECT("'FY22 QoS'!"&amp;AE$1&amp;":"&amp;AE$1),MATCH($B32&amp;$C32&amp;$D32,'FY22 QoS'!BX:BX,0),1),"")</f>
        <v/>
      </c>
      <c r="AF32" s="178" t="str">
        <f ca="1">IFERROR(INDEX(INDIRECT("'FY22 QoS'!"&amp;AF$1&amp;":"&amp;AF$1),MATCH($B32&amp;$C32&amp;$D32,'FY22 QoS'!BY:BY,0),1),"")</f>
        <v/>
      </c>
      <c r="AG32" s="178" t="str">
        <f ca="1">IFERROR(INDEX(INDIRECT("'FY22 QoS'!"&amp;AG$1&amp;":"&amp;AG$1),MATCH($B32&amp;$C32&amp;$D32,'FY22 QoS'!BZ:BZ,0),1),"")</f>
        <v/>
      </c>
      <c r="AH32" s="178" t="str">
        <f ca="1">IFERROR(INDEX(INDIRECT("'FY22 QoS'!"&amp;AH$1&amp;":"&amp;AH$1),MATCH($B32&amp;$C32&amp;$D32,'FY22 QoS'!CA:CA,0),1),"")</f>
        <v/>
      </c>
      <c r="AI32" s="178" t="str">
        <f ca="1">IFERROR(INDEX(INDIRECT("'FY22 QoS'!"&amp;AI$1&amp;":"&amp;AI$1),MATCH($B32&amp;$C32&amp;$D32,'FY22 QoS'!CB:CB,0),1),"")</f>
        <v/>
      </c>
      <c r="AJ32" s="178" t="str">
        <f ca="1">IFERROR(INDEX(INDIRECT("'FY22 QoS'!"&amp;AJ$1&amp;":"&amp;AJ$1),MATCH($B32&amp;$C32&amp;$D32,'FY22 QoS'!CC:CC,0),1),"")</f>
        <v/>
      </c>
      <c r="AL32" s="186" t="str">
        <f ca="1">IFERROR(INDEX(INDIRECT("'FY22 QoS'!"&amp;AL$1&amp;":"&amp;AL$1),MATCH($B32&amp;$C32&amp;$D32,'FY22 QoS'!BU:BU,0),1),"")</f>
        <v/>
      </c>
      <c r="AM32" s="186" t="str">
        <f ca="1">IFERROR(INDEX(INDIRECT("'FY22 QoS'!"&amp;AM$1&amp;":"&amp;AM$1),MATCH($B32&amp;$C32&amp;$D32,'FY22 QoS'!BV:BV,0),1),"")</f>
        <v/>
      </c>
      <c r="AN32" s="186" t="str">
        <f ca="1">IFERROR(INDEX(INDIRECT("'FY22 QoS'!"&amp;AN$1&amp;":"&amp;AN$1),MATCH($B32&amp;$C32&amp;$D32,'FY22 QoS'!BW:BW,0),1),"")</f>
        <v/>
      </c>
      <c r="AO32" s="186" t="str">
        <f ca="1">IFERROR(INDEX(INDIRECT("'FY22 QoS'!"&amp;AO$1&amp;":"&amp;AO$1),MATCH($B32&amp;$C32&amp;$D32,'FY22 QoS'!BX:BX,0),1),"")</f>
        <v/>
      </c>
      <c r="AP32" s="186" t="str">
        <f ca="1">IFERROR(INDEX(INDIRECT("'FY22 QoS'!"&amp;AP$1&amp;":"&amp;AP$1),MATCH($B32&amp;$C32&amp;$D32,'FY22 QoS'!BY:BY,0),1),"")</f>
        <v/>
      </c>
      <c r="AQ32" s="186" t="str">
        <f ca="1">IFERROR(INDEX(INDIRECT("'FY22 QoS'!"&amp;AQ$1&amp;":"&amp;AQ$1),MATCH($B32&amp;$C32&amp;$D32,'FY22 QoS'!BZ:BZ,0),1),"")</f>
        <v/>
      </c>
      <c r="AR32" s="186" t="str">
        <f ca="1">IFERROR(INDEX(INDIRECT("'FY22 QoS'!"&amp;AR$1&amp;":"&amp;AR$1),MATCH($B32&amp;$C32&amp;$D32,'FY22 QoS'!CA:CA,0),1),"")</f>
        <v/>
      </c>
      <c r="AS32" s="186" t="str">
        <f ca="1">IFERROR(INDEX(INDIRECT("'FY22 QoS'!"&amp;AS$1&amp;":"&amp;AS$1),MATCH($B32&amp;$C32&amp;$D32,'FY22 QoS'!CB:CB,0),1),"")</f>
        <v/>
      </c>
      <c r="AT32" s="186" t="str">
        <f ca="1">IFERROR(INDEX(INDIRECT("'FY22 QoS'!"&amp;AT$1&amp;":"&amp;AT$1),MATCH($B32&amp;$C32&amp;$D32,'FY22 QoS'!CC:CC,0),1),"")</f>
        <v/>
      </c>
    </row>
    <row r="33" spans="2:48" s="167" customFormat="1" outlineLevel="1" x14ac:dyDescent="0.25">
      <c r="B33" s="167" t="s">
        <v>21</v>
      </c>
      <c r="C33" s="167">
        <v>12</v>
      </c>
      <c r="D33" s="167" t="str">
        <f t="shared" si="28"/>
        <v>Enterprise</v>
      </c>
      <c r="E33" s="167" t="str">
        <f>IFERROR(INDEX('FY22 QoS'!$BB:$BB,MATCH($B33&amp;$C33&amp;$D33,'FY22 QoS'!BR:BR,0),1),"")</f>
        <v/>
      </c>
      <c r="F33" s="167" t="str">
        <f>IFERROR(INDEX('FY22 QoS'!$BB:$BB,MATCH($B33&amp;$C33&amp;$D33,'FY22 QoS'!BS:BS,0),1),"")</f>
        <v/>
      </c>
      <c r="G33" s="167" t="str">
        <f>IFERROR(INDEX('FY22 QoS'!$BB:$BB,MATCH($B33&amp;$C33&amp;$D33,'FY22 QoS'!BT:BT,0),1),"")</f>
        <v/>
      </c>
      <c r="H33" s="167" t="str">
        <f>IFERROR(INDEX('FY22 QoS'!$BB:$BB,MATCH($B33&amp;$C33&amp;$D33,'FY22 QoS'!BU:BU,0),1),"")</f>
        <v/>
      </c>
      <c r="I33" s="167" t="str">
        <f>IFERROR(INDEX('FY22 QoS'!$BB:$BB,MATCH($B33&amp;$C33&amp;$D33,'FY22 QoS'!BV:BV,0),1),"")</f>
        <v/>
      </c>
      <c r="J33" s="167" t="str">
        <f>IFERROR(INDEX('FY22 QoS'!$BB:$BB,MATCH($B33&amp;$C33&amp;$D33,'FY22 QoS'!BW:BW,0),1),"")</f>
        <v/>
      </c>
      <c r="K33" s="167" t="str">
        <f>IFERROR(INDEX('FY22 QoS'!$BB:$BB,MATCH($B33&amp;$C33&amp;$D33,'FY22 QoS'!BX:BX,0),1),"")</f>
        <v/>
      </c>
      <c r="L33" s="167" t="str">
        <f>IFERROR(INDEX('FY22 QoS'!$BB:$BB,MATCH($B33&amp;$C33&amp;$D33,'FY22 QoS'!BY:BY,0),1),"")</f>
        <v/>
      </c>
      <c r="M33" s="167" t="str">
        <f>IFERROR(INDEX('FY22 QoS'!$BB:$BB,MATCH($B33&amp;$C33&amp;$D33,'FY22 QoS'!BZ:BZ,0),1),"")</f>
        <v/>
      </c>
      <c r="N33" s="167" t="str">
        <f>IFERROR(INDEX('FY22 QoS'!$BB:$BB,MATCH($B33&amp;$C33&amp;$D33,'FY22 QoS'!CA:CA,0),1),"")</f>
        <v/>
      </c>
      <c r="O33" s="167" t="str">
        <f>IFERROR(INDEX('FY22 QoS'!$BB:$BB,MATCH($B33&amp;$C33&amp;$D33,'FY22 QoS'!CB:CB,0),1),"")</f>
        <v/>
      </c>
      <c r="P33" s="167" t="str">
        <f>IFERROR(INDEX('FY22 QoS'!$BB:$BB,MATCH($B33&amp;$C33&amp;$D33,'FY22 QoS'!CC:CC,0),1),"")</f>
        <v/>
      </c>
      <c r="R33" s="178" t="str">
        <f ca="1">IFERROR(INDEX(INDIRECT("'FY22 QoS'!"&amp;R$1&amp;":"&amp;R$1),MATCH($B33&amp;$C33&amp;$D33,'FY22 QoS'!BU:BU,0),1),"")</f>
        <v/>
      </c>
      <c r="S33" s="178" t="str">
        <f ca="1">IFERROR(INDEX(INDIRECT("'FY22 QoS'!"&amp;S$1&amp;":"&amp;S$1),MATCH($B33&amp;$C33&amp;$D33,'FY22 QoS'!BV:BV,0),1),"")</f>
        <v/>
      </c>
      <c r="T33" s="178" t="str">
        <f ca="1">IFERROR(INDEX(INDIRECT("'FY22 QoS'!"&amp;T$1&amp;":"&amp;T$1),MATCH($B33&amp;$C33&amp;$D33,'FY22 QoS'!BW:BW,0),1),"")</f>
        <v/>
      </c>
      <c r="U33" s="178" t="str">
        <f ca="1">IFERROR(INDEX(INDIRECT("'FY22 QoS'!"&amp;U$1&amp;":"&amp;U$1),MATCH($B33&amp;$C33&amp;$D33,'FY22 QoS'!BX:BX,0),1),"")</f>
        <v/>
      </c>
      <c r="V33" s="178" t="str">
        <f ca="1">IFERROR(INDEX(INDIRECT("'FY22 QoS'!"&amp;V$1&amp;":"&amp;V$1),MATCH($B33&amp;$C33&amp;$D33,'FY22 QoS'!BY:BY,0),1),"")</f>
        <v/>
      </c>
      <c r="W33" s="178" t="str">
        <f ca="1">IFERROR(INDEX(INDIRECT("'FY22 QoS'!"&amp;W$1&amp;":"&amp;W$1),MATCH($B33&amp;$C33&amp;$D33,'FY22 QoS'!BZ:BZ,0),1),"")</f>
        <v/>
      </c>
      <c r="X33" s="178" t="str">
        <f ca="1">IFERROR(INDEX(INDIRECT("'FY22 QoS'!"&amp;X$1&amp;":"&amp;X$1),MATCH($B33&amp;$C33&amp;$D33,'FY22 QoS'!CA:CA,0),1),"")</f>
        <v/>
      </c>
      <c r="Y33" s="178" t="str">
        <f ca="1">IFERROR(INDEX(INDIRECT("'FY22 QoS'!"&amp;Y$1&amp;":"&amp;Y$1),MATCH($B33&amp;$C33&amp;$D33,'FY22 QoS'!CB:CB,0),1),"")</f>
        <v/>
      </c>
      <c r="Z33" s="178" t="str">
        <f ca="1">IFERROR(INDEX(INDIRECT("'FY22 QoS'!"&amp;Z$1&amp;":"&amp;Z$1),MATCH($B33&amp;$C33&amp;$D33,'FY22 QoS'!CC:CC,0),1),"")</f>
        <v/>
      </c>
      <c r="AB33" s="178" t="str">
        <f ca="1">IFERROR(INDEX(INDIRECT("'FY22 QoS'!"&amp;AB$1&amp;":"&amp;AB$1),MATCH($B33&amp;$C33&amp;$D33,'FY22 QoS'!BU:BU,0),1),"")</f>
        <v/>
      </c>
      <c r="AC33" s="178" t="str">
        <f ca="1">IFERROR(INDEX(INDIRECT("'FY22 QoS'!"&amp;AC$1&amp;":"&amp;AC$1),MATCH($B33&amp;$C33&amp;$D33,'FY22 QoS'!BV:BV,0),1),"")</f>
        <v/>
      </c>
      <c r="AD33" s="178" t="str">
        <f ca="1">IFERROR(INDEX(INDIRECT("'FY22 QoS'!"&amp;AD$1&amp;":"&amp;AD$1),MATCH($B33&amp;$C33&amp;$D33,'FY22 QoS'!BW:BW,0),1),"")</f>
        <v/>
      </c>
      <c r="AE33" s="178" t="str">
        <f ca="1">IFERROR(INDEX(INDIRECT("'FY22 QoS'!"&amp;AE$1&amp;":"&amp;AE$1),MATCH($B33&amp;$C33&amp;$D33,'FY22 QoS'!BX:BX,0),1),"")</f>
        <v/>
      </c>
      <c r="AF33" s="178" t="str">
        <f ca="1">IFERROR(INDEX(INDIRECT("'FY22 QoS'!"&amp;AF$1&amp;":"&amp;AF$1),MATCH($B33&amp;$C33&amp;$D33,'FY22 QoS'!BY:BY,0),1),"")</f>
        <v/>
      </c>
      <c r="AG33" s="178" t="str">
        <f ca="1">IFERROR(INDEX(INDIRECT("'FY22 QoS'!"&amp;AG$1&amp;":"&amp;AG$1),MATCH($B33&amp;$C33&amp;$D33,'FY22 QoS'!BZ:BZ,0),1),"")</f>
        <v/>
      </c>
      <c r="AH33" s="178" t="str">
        <f ca="1">IFERROR(INDEX(INDIRECT("'FY22 QoS'!"&amp;AH$1&amp;":"&amp;AH$1),MATCH($B33&amp;$C33&amp;$D33,'FY22 QoS'!CA:CA,0),1),"")</f>
        <v/>
      </c>
      <c r="AI33" s="178" t="str">
        <f ca="1">IFERROR(INDEX(INDIRECT("'FY22 QoS'!"&amp;AI$1&amp;":"&amp;AI$1),MATCH($B33&amp;$C33&amp;$D33,'FY22 QoS'!CB:CB,0),1),"")</f>
        <v/>
      </c>
      <c r="AJ33" s="178" t="str">
        <f ca="1">IFERROR(INDEX(INDIRECT("'FY22 QoS'!"&amp;AJ$1&amp;":"&amp;AJ$1),MATCH($B33&amp;$C33&amp;$D33,'FY22 QoS'!CC:CC,0),1),"")</f>
        <v/>
      </c>
      <c r="AL33" s="186" t="str">
        <f ca="1">IFERROR(INDEX(INDIRECT("'FY22 QoS'!"&amp;AL$1&amp;":"&amp;AL$1),MATCH($B33&amp;$C33&amp;$D33,'FY22 QoS'!BU:BU,0),1),"")</f>
        <v/>
      </c>
      <c r="AM33" s="186" t="str">
        <f ca="1">IFERROR(INDEX(INDIRECT("'FY22 QoS'!"&amp;AM$1&amp;":"&amp;AM$1),MATCH($B33&amp;$C33&amp;$D33,'FY22 QoS'!BV:BV,0),1),"")</f>
        <v/>
      </c>
      <c r="AN33" s="186" t="str">
        <f ca="1">IFERROR(INDEX(INDIRECT("'FY22 QoS'!"&amp;AN$1&amp;":"&amp;AN$1),MATCH($B33&amp;$C33&amp;$D33,'FY22 QoS'!BW:BW,0),1),"")</f>
        <v/>
      </c>
      <c r="AO33" s="186" t="str">
        <f ca="1">IFERROR(INDEX(INDIRECT("'FY22 QoS'!"&amp;AO$1&amp;":"&amp;AO$1),MATCH($B33&amp;$C33&amp;$D33,'FY22 QoS'!BX:BX,0),1),"")</f>
        <v/>
      </c>
      <c r="AP33" s="186" t="str">
        <f ca="1">IFERROR(INDEX(INDIRECT("'FY22 QoS'!"&amp;AP$1&amp;":"&amp;AP$1),MATCH($B33&amp;$C33&amp;$D33,'FY22 QoS'!BY:BY,0),1),"")</f>
        <v/>
      </c>
      <c r="AQ33" s="186" t="str">
        <f ca="1">IFERROR(INDEX(INDIRECT("'FY22 QoS'!"&amp;AQ$1&amp;":"&amp;AQ$1),MATCH($B33&amp;$C33&amp;$D33,'FY22 QoS'!BZ:BZ,0),1),"")</f>
        <v/>
      </c>
      <c r="AR33" s="186" t="str">
        <f ca="1">IFERROR(INDEX(INDIRECT("'FY22 QoS'!"&amp;AR$1&amp;":"&amp;AR$1),MATCH($B33&amp;$C33&amp;$D33,'FY22 QoS'!CA:CA,0),1),"")</f>
        <v/>
      </c>
      <c r="AS33" s="186" t="str">
        <f ca="1">IFERROR(INDEX(INDIRECT("'FY22 QoS'!"&amp;AS$1&amp;":"&amp;AS$1),MATCH($B33&amp;$C33&amp;$D33,'FY22 QoS'!CB:CB,0),1),"")</f>
        <v/>
      </c>
      <c r="AT33" s="186" t="str">
        <f ca="1">IFERROR(INDEX(INDIRECT("'FY22 QoS'!"&amp;AT$1&amp;":"&amp;AT$1),MATCH($B33&amp;$C33&amp;$D33,'FY22 QoS'!CC:CC,0),1),"")</f>
        <v/>
      </c>
    </row>
    <row r="34" spans="2:48" s="167" customFormat="1" outlineLevel="1" x14ac:dyDescent="0.25">
      <c r="B34" s="167" t="s">
        <v>21</v>
      </c>
      <c r="C34" s="167">
        <v>13</v>
      </c>
      <c r="D34" s="167" t="str">
        <f t="shared" si="28"/>
        <v>Enterprise</v>
      </c>
      <c r="E34" s="167" t="str">
        <f>IFERROR(INDEX('FY22 QoS'!$BB:$BB,MATCH($B34&amp;$C34&amp;$D34,'FY22 QoS'!BR:BR,0),1),"")</f>
        <v/>
      </c>
      <c r="F34" s="167" t="str">
        <f>IFERROR(INDEX('FY22 QoS'!$BB:$BB,MATCH($B34&amp;$C34&amp;$D34,'FY22 QoS'!BS:BS,0),1),"")</f>
        <v/>
      </c>
      <c r="G34" s="167" t="str">
        <f>IFERROR(INDEX('FY22 QoS'!$BB:$BB,MATCH($B34&amp;$C34&amp;$D34,'FY22 QoS'!BT:BT,0),1),"")</f>
        <v/>
      </c>
      <c r="H34" s="167" t="str">
        <f>IFERROR(INDEX('FY22 QoS'!$BB:$BB,MATCH($B34&amp;$C34&amp;$D34,'FY22 QoS'!BU:BU,0),1),"")</f>
        <v/>
      </c>
      <c r="I34" s="167" t="str">
        <f>IFERROR(INDEX('FY22 QoS'!$BB:$BB,MATCH($B34&amp;$C34&amp;$D34,'FY22 QoS'!BV:BV,0),1),"")</f>
        <v/>
      </c>
      <c r="J34" s="167" t="str">
        <f>IFERROR(INDEX('FY22 QoS'!$BB:$BB,MATCH($B34&amp;$C34&amp;$D34,'FY22 QoS'!BW:BW,0),1),"")</f>
        <v/>
      </c>
      <c r="K34" s="167" t="str">
        <f>IFERROR(INDEX('FY22 QoS'!$BB:$BB,MATCH($B34&amp;$C34&amp;$D34,'FY22 QoS'!BX:BX,0),1),"")</f>
        <v/>
      </c>
      <c r="L34" s="167" t="str">
        <f>IFERROR(INDEX('FY22 QoS'!$BB:$BB,MATCH($B34&amp;$C34&amp;$D34,'FY22 QoS'!BY:BY,0),1),"")</f>
        <v/>
      </c>
      <c r="M34" s="167" t="str">
        <f>IFERROR(INDEX('FY22 QoS'!$BB:$BB,MATCH($B34&amp;$C34&amp;$D34,'FY22 QoS'!BZ:BZ,0),1),"")</f>
        <v/>
      </c>
      <c r="N34" s="167" t="str">
        <f>IFERROR(INDEX('FY22 QoS'!$BB:$BB,MATCH($B34&amp;$C34&amp;$D34,'FY22 QoS'!CA:CA,0),1),"")</f>
        <v/>
      </c>
      <c r="O34" s="167" t="str">
        <f>IFERROR(INDEX('FY22 QoS'!$BB:$BB,MATCH($B34&amp;$C34&amp;$D34,'FY22 QoS'!CB:CB,0),1),"")</f>
        <v/>
      </c>
      <c r="P34" s="167" t="str">
        <f>IFERROR(INDEX('FY22 QoS'!$BB:$BB,MATCH($B34&amp;$C34&amp;$D34,'FY22 QoS'!CC:CC,0),1),"")</f>
        <v/>
      </c>
      <c r="R34" s="178" t="str">
        <f ca="1">IFERROR(INDEX(INDIRECT("'FY22 QoS'!"&amp;R$1&amp;":"&amp;R$1),MATCH($B34&amp;$C34&amp;$D34,'FY22 QoS'!BU:BU,0),1),"")</f>
        <v/>
      </c>
      <c r="S34" s="178" t="str">
        <f ca="1">IFERROR(INDEX(INDIRECT("'FY22 QoS'!"&amp;S$1&amp;":"&amp;S$1),MATCH($B34&amp;$C34&amp;$D34,'FY22 QoS'!BV:BV,0),1),"")</f>
        <v/>
      </c>
      <c r="T34" s="178" t="str">
        <f ca="1">IFERROR(INDEX(INDIRECT("'FY22 QoS'!"&amp;T$1&amp;":"&amp;T$1),MATCH($B34&amp;$C34&amp;$D34,'FY22 QoS'!BW:BW,0),1),"")</f>
        <v/>
      </c>
      <c r="U34" s="178" t="str">
        <f ca="1">IFERROR(INDEX(INDIRECT("'FY22 QoS'!"&amp;U$1&amp;":"&amp;U$1),MATCH($B34&amp;$C34&amp;$D34,'FY22 QoS'!BX:BX,0),1),"")</f>
        <v/>
      </c>
      <c r="V34" s="178" t="str">
        <f ca="1">IFERROR(INDEX(INDIRECT("'FY22 QoS'!"&amp;V$1&amp;":"&amp;V$1),MATCH($B34&amp;$C34&amp;$D34,'FY22 QoS'!BY:BY,0),1),"")</f>
        <v/>
      </c>
      <c r="W34" s="178" t="str">
        <f ca="1">IFERROR(INDEX(INDIRECT("'FY22 QoS'!"&amp;W$1&amp;":"&amp;W$1),MATCH($B34&amp;$C34&amp;$D34,'FY22 QoS'!BZ:BZ,0),1),"")</f>
        <v/>
      </c>
      <c r="X34" s="178" t="str">
        <f ca="1">IFERROR(INDEX(INDIRECT("'FY22 QoS'!"&amp;X$1&amp;":"&amp;X$1),MATCH($B34&amp;$C34&amp;$D34,'FY22 QoS'!CA:CA,0),1),"")</f>
        <v/>
      </c>
      <c r="Y34" s="178" t="str">
        <f ca="1">IFERROR(INDEX(INDIRECT("'FY22 QoS'!"&amp;Y$1&amp;":"&amp;Y$1),MATCH($B34&amp;$C34&amp;$D34,'FY22 QoS'!CB:CB,0),1),"")</f>
        <v/>
      </c>
      <c r="Z34" s="178" t="str">
        <f ca="1">IFERROR(INDEX(INDIRECT("'FY22 QoS'!"&amp;Z$1&amp;":"&amp;Z$1),MATCH($B34&amp;$C34&amp;$D34,'FY22 QoS'!CC:CC,0),1),"")</f>
        <v/>
      </c>
      <c r="AB34" s="178" t="str">
        <f ca="1">IFERROR(INDEX(INDIRECT("'FY22 QoS'!"&amp;AB$1&amp;":"&amp;AB$1),MATCH($B34&amp;$C34&amp;$D34,'FY22 QoS'!BU:BU,0),1),"")</f>
        <v/>
      </c>
      <c r="AC34" s="178" t="str">
        <f ca="1">IFERROR(INDEX(INDIRECT("'FY22 QoS'!"&amp;AC$1&amp;":"&amp;AC$1),MATCH($B34&amp;$C34&amp;$D34,'FY22 QoS'!BV:BV,0),1),"")</f>
        <v/>
      </c>
      <c r="AD34" s="178" t="str">
        <f ca="1">IFERROR(INDEX(INDIRECT("'FY22 QoS'!"&amp;AD$1&amp;":"&amp;AD$1),MATCH($B34&amp;$C34&amp;$D34,'FY22 QoS'!BW:BW,0),1),"")</f>
        <v/>
      </c>
      <c r="AE34" s="178" t="str">
        <f ca="1">IFERROR(INDEX(INDIRECT("'FY22 QoS'!"&amp;AE$1&amp;":"&amp;AE$1),MATCH($B34&amp;$C34&amp;$D34,'FY22 QoS'!BX:BX,0),1),"")</f>
        <v/>
      </c>
      <c r="AF34" s="178" t="str">
        <f ca="1">IFERROR(INDEX(INDIRECT("'FY22 QoS'!"&amp;AF$1&amp;":"&amp;AF$1),MATCH($B34&amp;$C34&amp;$D34,'FY22 QoS'!BY:BY,0),1),"")</f>
        <v/>
      </c>
      <c r="AG34" s="178" t="str">
        <f ca="1">IFERROR(INDEX(INDIRECT("'FY22 QoS'!"&amp;AG$1&amp;":"&amp;AG$1),MATCH($B34&amp;$C34&amp;$D34,'FY22 QoS'!BZ:BZ,0),1),"")</f>
        <v/>
      </c>
      <c r="AH34" s="178" t="str">
        <f ca="1">IFERROR(INDEX(INDIRECT("'FY22 QoS'!"&amp;AH$1&amp;":"&amp;AH$1),MATCH($B34&amp;$C34&amp;$D34,'FY22 QoS'!CA:CA,0),1),"")</f>
        <v/>
      </c>
      <c r="AI34" s="178" t="str">
        <f ca="1">IFERROR(INDEX(INDIRECT("'FY22 QoS'!"&amp;AI$1&amp;":"&amp;AI$1),MATCH($B34&amp;$C34&amp;$D34,'FY22 QoS'!CB:CB,0),1),"")</f>
        <v/>
      </c>
      <c r="AJ34" s="178" t="str">
        <f ca="1">IFERROR(INDEX(INDIRECT("'FY22 QoS'!"&amp;AJ$1&amp;":"&amp;AJ$1),MATCH($B34&amp;$C34&amp;$D34,'FY22 QoS'!CC:CC,0),1),"")</f>
        <v/>
      </c>
      <c r="AL34" s="186" t="str">
        <f ca="1">IFERROR(INDEX(INDIRECT("'FY22 QoS'!"&amp;AL$1&amp;":"&amp;AL$1),MATCH($B34&amp;$C34&amp;$D34,'FY22 QoS'!BU:BU,0),1),"")</f>
        <v/>
      </c>
      <c r="AM34" s="186" t="str">
        <f ca="1">IFERROR(INDEX(INDIRECT("'FY22 QoS'!"&amp;AM$1&amp;":"&amp;AM$1),MATCH($B34&amp;$C34&amp;$D34,'FY22 QoS'!BV:BV,0),1),"")</f>
        <v/>
      </c>
      <c r="AN34" s="186" t="str">
        <f ca="1">IFERROR(INDEX(INDIRECT("'FY22 QoS'!"&amp;AN$1&amp;":"&amp;AN$1),MATCH($B34&amp;$C34&amp;$D34,'FY22 QoS'!BW:BW,0),1),"")</f>
        <v/>
      </c>
      <c r="AO34" s="186" t="str">
        <f ca="1">IFERROR(INDEX(INDIRECT("'FY22 QoS'!"&amp;AO$1&amp;":"&amp;AO$1),MATCH($B34&amp;$C34&amp;$D34,'FY22 QoS'!BX:BX,0),1),"")</f>
        <v/>
      </c>
      <c r="AP34" s="186" t="str">
        <f ca="1">IFERROR(INDEX(INDIRECT("'FY22 QoS'!"&amp;AP$1&amp;":"&amp;AP$1),MATCH($B34&amp;$C34&amp;$D34,'FY22 QoS'!BY:BY,0),1),"")</f>
        <v/>
      </c>
      <c r="AQ34" s="186" t="str">
        <f ca="1">IFERROR(INDEX(INDIRECT("'FY22 QoS'!"&amp;AQ$1&amp;":"&amp;AQ$1),MATCH($B34&amp;$C34&amp;$D34,'FY22 QoS'!BZ:BZ,0),1),"")</f>
        <v/>
      </c>
      <c r="AR34" s="186" t="str">
        <f ca="1">IFERROR(INDEX(INDIRECT("'FY22 QoS'!"&amp;AR$1&amp;":"&amp;AR$1),MATCH($B34&amp;$C34&amp;$D34,'FY22 QoS'!CA:CA,0),1),"")</f>
        <v/>
      </c>
      <c r="AS34" s="186" t="str">
        <f ca="1">IFERROR(INDEX(INDIRECT("'FY22 QoS'!"&amp;AS$1&amp;":"&amp;AS$1),MATCH($B34&amp;$C34&amp;$D34,'FY22 QoS'!CB:CB,0),1),"")</f>
        <v/>
      </c>
      <c r="AT34" s="186" t="str">
        <f ca="1">IFERROR(INDEX(INDIRECT("'FY22 QoS'!"&amp;AT$1&amp;":"&amp;AT$1),MATCH($B34&amp;$C34&amp;$D34,'FY22 QoS'!CC:CC,0),1),"")</f>
        <v/>
      </c>
    </row>
    <row r="35" spans="2:48" s="167" customFormat="1" outlineLevel="1" x14ac:dyDescent="0.25">
      <c r="B35" s="167" t="s">
        <v>21</v>
      </c>
      <c r="C35" s="167">
        <v>14</v>
      </c>
      <c r="D35" s="167" t="str">
        <f t="shared" si="28"/>
        <v>Enterprise</v>
      </c>
      <c r="E35" s="167" t="str">
        <f>IFERROR(INDEX('FY22 QoS'!$BB:$BB,MATCH($B35&amp;$C35&amp;$D35,'FY22 QoS'!BR:BR,0),1),"")</f>
        <v/>
      </c>
      <c r="F35" s="167" t="str">
        <f>IFERROR(INDEX('FY22 QoS'!$BB:$BB,MATCH($B35&amp;$C35&amp;$D35,'FY22 QoS'!BS:BS,0),1),"")</f>
        <v/>
      </c>
      <c r="G35" s="167" t="str">
        <f>IFERROR(INDEX('FY22 QoS'!$BB:$BB,MATCH($B35&amp;$C35&amp;$D35,'FY22 QoS'!BT:BT,0),1),"")</f>
        <v/>
      </c>
      <c r="H35" s="167" t="str">
        <f>IFERROR(INDEX('FY22 QoS'!$BB:$BB,MATCH($B35&amp;$C35&amp;$D35,'FY22 QoS'!BU:BU,0),1),"")</f>
        <v/>
      </c>
      <c r="I35" s="167" t="str">
        <f>IFERROR(INDEX('FY22 QoS'!$BB:$BB,MATCH($B35&amp;$C35&amp;$D35,'FY22 QoS'!BV:BV,0),1),"")</f>
        <v/>
      </c>
      <c r="J35" s="167" t="str">
        <f>IFERROR(INDEX('FY22 QoS'!$BB:$BB,MATCH($B35&amp;$C35&amp;$D35,'FY22 QoS'!BW:BW,0),1),"")</f>
        <v/>
      </c>
      <c r="K35" s="167" t="str">
        <f>IFERROR(INDEX('FY22 QoS'!$BB:$BB,MATCH($B35&amp;$C35&amp;$D35,'FY22 QoS'!BX:BX,0),1),"")</f>
        <v/>
      </c>
      <c r="L35" s="167" t="str">
        <f>IFERROR(INDEX('FY22 QoS'!$BB:$BB,MATCH($B35&amp;$C35&amp;$D35,'FY22 QoS'!BY:BY,0),1),"")</f>
        <v/>
      </c>
      <c r="M35" s="167" t="str">
        <f>IFERROR(INDEX('FY22 QoS'!$BB:$BB,MATCH($B35&amp;$C35&amp;$D35,'FY22 QoS'!BZ:BZ,0),1),"")</f>
        <v/>
      </c>
      <c r="N35" s="167" t="str">
        <f>IFERROR(INDEX('FY22 QoS'!$BB:$BB,MATCH($B35&amp;$C35&amp;$D35,'FY22 QoS'!CA:CA,0),1),"")</f>
        <v/>
      </c>
      <c r="O35" s="167" t="str">
        <f>IFERROR(INDEX('FY22 QoS'!$BB:$BB,MATCH($B35&amp;$C35&amp;$D35,'FY22 QoS'!CB:CB,0),1),"")</f>
        <v/>
      </c>
      <c r="P35" s="167" t="str">
        <f>IFERROR(INDEX('FY22 QoS'!$BB:$BB,MATCH($B35&amp;$C35&amp;$D35,'FY22 QoS'!CC:CC,0),1),"")</f>
        <v/>
      </c>
      <c r="R35" s="178" t="str">
        <f ca="1">IFERROR(INDEX(INDIRECT("'FY22 QoS'!"&amp;R$1&amp;":"&amp;R$1),MATCH($B35&amp;$C35&amp;$D35,'FY22 QoS'!BU:BU,0),1),"")</f>
        <v/>
      </c>
      <c r="S35" s="178" t="str">
        <f ca="1">IFERROR(INDEX(INDIRECT("'FY22 QoS'!"&amp;S$1&amp;":"&amp;S$1),MATCH($B35&amp;$C35&amp;$D35,'FY22 QoS'!BV:BV,0),1),"")</f>
        <v/>
      </c>
      <c r="T35" s="178" t="str">
        <f ca="1">IFERROR(INDEX(INDIRECT("'FY22 QoS'!"&amp;T$1&amp;":"&amp;T$1),MATCH($B35&amp;$C35&amp;$D35,'FY22 QoS'!BW:BW,0),1),"")</f>
        <v/>
      </c>
      <c r="U35" s="178" t="str">
        <f ca="1">IFERROR(INDEX(INDIRECT("'FY22 QoS'!"&amp;U$1&amp;":"&amp;U$1),MATCH($B35&amp;$C35&amp;$D35,'FY22 QoS'!BX:BX,0),1),"")</f>
        <v/>
      </c>
      <c r="V35" s="178" t="str">
        <f ca="1">IFERROR(INDEX(INDIRECT("'FY22 QoS'!"&amp;V$1&amp;":"&amp;V$1),MATCH($B35&amp;$C35&amp;$D35,'FY22 QoS'!BY:BY,0),1),"")</f>
        <v/>
      </c>
      <c r="W35" s="178" t="str">
        <f ca="1">IFERROR(INDEX(INDIRECT("'FY22 QoS'!"&amp;W$1&amp;":"&amp;W$1),MATCH($B35&amp;$C35&amp;$D35,'FY22 QoS'!BZ:BZ,0),1),"")</f>
        <v/>
      </c>
      <c r="X35" s="178" t="str">
        <f ca="1">IFERROR(INDEX(INDIRECT("'FY22 QoS'!"&amp;X$1&amp;":"&amp;X$1),MATCH($B35&amp;$C35&amp;$D35,'FY22 QoS'!CA:CA,0),1),"")</f>
        <v/>
      </c>
      <c r="Y35" s="178" t="str">
        <f ca="1">IFERROR(INDEX(INDIRECT("'FY22 QoS'!"&amp;Y$1&amp;":"&amp;Y$1),MATCH($B35&amp;$C35&amp;$D35,'FY22 QoS'!CB:CB,0),1),"")</f>
        <v/>
      </c>
      <c r="Z35" s="178" t="str">
        <f ca="1">IFERROR(INDEX(INDIRECT("'FY22 QoS'!"&amp;Z$1&amp;":"&amp;Z$1),MATCH($B35&amp;$C35&amp;$D35,'FY22 QoS'!CC:CC,0),1),"")</f>
        <v/>
      </c>
      <c r="AB35" s="178" t="str">
        <f ca="1">IFERROR(INDEX(INDIRECT("'FY22 QoS'!"&amp;AB$1&amp;":"&amp;AB$1),MATCH($B35&amp;$C35&amp;$D35,'FY22 QoS'!BU:BU,0),1),"")</f>
        <v/>
      </c>
      <c r="AC35" s="178" t="str">
        <f ca="1">IFERROR(INDEX(INDIRECT("'FY22 QoS'!"&amp;AC$1&amp;":"&amp;AC$1),MATCH($B35&amp;$C35&amp;$D35,'FY22 QoS'!BV:BV,0),1),"")</f>
        <v/>
      </c>
      <c r="AD35" s="178" t="str">
        <f ca="1">IFERROR(INDEX(INDIRECT("'FY22 QoS'!"&amp;AD$1&amp;":"&amp;AD$1),MATCH($B35&amp;$C35&amp;$D35,'FY22 QoS'!BW:BW,0),1),"")</f>
        <v/>
      </c>
      <c r="AE35" s="178" t="str">
        <f ca="1">IFERROR(INDEX(INDIRECT("'FY22 QoS'!"&amp;AE$1&amp;":"&amp;AE$1),MATCH($B35&amp;$C35&amp;$D35,'FY22 QoS'!BX:BX,0),1),"")</f>
        <v/>
      </c>
      <c r="AF35" s="178" t="str">
        <f ca="1">IFERROR(INDEX(INDIRECT("'FY22 QoS'!"&amp;AF$1&amp;":"&amp;AF$1),MATCH($B35&amp;$C35&amp;$D35,'FY22 QoS'!BY:BY,0),1),"")</f>
        <v/>
      </c>
      <c r="AG35" s="178" t="str">
        <f ca="1">IFERROR(INDEX(INDIRECT("'FY22 QoS'!"&amp;AG$1&amp;":"&amp;AG$1),MATCH($B35&amp;$C35&amp;$D35,'FY22 QoS'!BZ:BZ,0),1),"")</f>
        <v/>
      </c>
      <c r="AH35" s="178" t="str">
        <f ca="1">IFERROR(INDEX(INDIRECT("'FY22 QoS'!"&amp;AH$1&amp;":"&amp;AH$1),MATCH($B35&amp;$C35&amp;$D35,'FY22 QoS'!CA:CA,0),1),"")</f>
        <v/>
      </c>
      <c r="AI35" s="178" t="str">
        <f ca="1">IFERROR(INDEX(INDIRECT("'FY22 QoS'!"&amp;AI$1&amp;":"&amp;AI$1),MATCH($B35&amp;$C35&amp;$D35,'FY22 QoS'!CB:CB,0),1),"")</f>
        <v/>
      </c>
      <c r="AJ35" s="178" t="str">
        <f ca="1">IFERROR(INDEX(INDIRECT("'FY22 QoS'!"&amp;AJ$1&amp;":"&amp;AJ$1),MATCH($B35&amp;$C35&amp;$D35,'FY22 QoS'!CC:CC,0),1),"")</f>
        <v/>
      </c>
      <c r="AL35" s="186" t="str">
        <f ca="1">IFERROR(INDEX(INDIRECT("'FY22 QoS'!"&amp;AL$1&amp;":"&amp;AL$1),MATCH($B35&amp;$C35&amp;$D35,'FY22 QoS'!BU:BU,0),1),"")</f>
        <v/>
      </c>
      <c r="AM35" s="186" t="str">
        <f ca="1">IFERROR(INDEX(INDIRECT("'FY22 QoS'!"&amp;AM$1&amp;":"&amp;AM$1),MATCH($B35&amp;$C35&amp;$D35,'FY22 QoS'!BV:BV,0),1),"")</f>
        <v/>
      </c>
      <c r="AN35" s="186" t="str">
        <f ca="1">IFERROR(INDEX(INDIRECT("'FY22 QoS'!"&amp;AN$1&amp;":"&amp;AN$1),MATCH($B35&amp;$C35&amp;$D35,'FY22 QoS'!BW:BW,0),1),"")</f>
        <v/>
      </c>
      <c r="AO35" s="186" t="str">
        <f ca="1">IFERROR(INDEX(INDIRECT("'FY22 QoS'!"&amp;AO$1&amp;":"&amp;AO$1),MATCH($B35&amp;$C35&amp;$D35,'FY22 QoS'!BX:BX,0),1),"")</f>
        <v/>
      </c>
      <c r="AP35" s="186" t="str">
        <f ca="1">IFERROR(INDEX(INDIRECT("'FY22 QoS'!"&amp;AP$1&amp;":"&amp;AP$1),MATCH($B35&amp;$C35&amp;$D35,'FY22 QoS'!BY:BY,0),1),"")</f>
        <v/>
      </c>
      <c r="AQ35" s="186" t="str">
        <f ca="1">IFERROR(INDEX(INDIRECT("'FY22 QoS'!"&amp;AQ$1&amp;":"&amp;AQ$1),MATCH($B35&amp;$C35&amp;$D35,'FY22 QoS'!BZ:BZ,0),1),"")</f>
        <v/>
      </c>
      <c r="AR35" s="186" t="str">
        <f ca="1">IFERROR(INDEX(INDIRECT("'FY22 QoS'!"&amp;AR$1&amp;":"&amp;AR$1),MATCH($B35&amp;$C35&amp;$D35,'FY22 QoS'!CA:CA,0),1),"")</f>
        <v/>
      </c>
      <c r="AS35" s="186" t="str">
        <f ca="1">IFERROR(INDEX(INDIRECT("'FY22 QoS'!"&amp;AS$1&amp;":"&amp;AS$1),MATCH($B35&amp;$C35&amp;$D35,'FY22 QoS'!CB:CB,0),1),"")</f>
        <v/>
      </c>
      <c r="AT35" s="186" t="str">
        <f ca="1">IFERROR(INDEX(INDIRECT("'FY22 QoS'!"&amp;AT$1&amp;":"&amp;AT$1),MATCH($B35&amp;$C35&amp;$D35,'FY22 QoS'!CC:CC,0),1),"")</f>
        <v/>
      </c>
    </row>
    <row r="36" spans="2:48" s="167" customFormat="1" x14ac:dyDescent="0.25">
      <c r="B36" s="182"/>
      <c r="C36" s="182"/>
      <c r="D36" s="182"/>
      <c r="E36" s="182"/>
      <c r="F36" s="182"/>
      <c r="G36" s="182"/>
      <c r="H36" s="182"/>
      <c r="I36" s="182"/>
      <c r="J36" s="182"/>
      <c r="K36" s="182"/>
      <c r="L36" s="182"/>
      <c r="M36" s="182"/>
      <c r="N36" s="182"/>
      <c r="O36" s="182"/>
      <c r="P36" s="182"/>
      <c r="R36" s="183"/>
      <c r="S36" s="183"/>
      <c r="T36" s="183"/>
      <c r="U36" s="183"/>
      <c r="V36" s="183"/>
      <c r="W36" s="183"/>
      <c r="X36" s="183"/>
      <c r="Y36" s="183"/>
      <c r="Z36" s="183"/>
      <c r="AB36" s="183"/>
      <c r="AC36" s="183"/>
      <c r="AD36" s="183"/>
      <c r="AE36" s="183"/>
      <c r="AF36" s="183"/>
      <c r="AG36" s="183"/>
      <c r="AH36" s="183"/>
      <c r="AI36" s="183"/>
      <c r="AJ36" s="183"/>
      <c r="AL36" s="187"/>
      <c r="AM36" s="187"/>
      <c r="AN36" s="187"/>
      <c r="AO36" s="187"/>
      <c r="AP36" s="187"/>
      <c r="AQ36" s="187"/>
      <c r="AR36" s="187"/>
      <c r="AS36" s="187"/>
      <c r="AT36" s="187"/>
    </row>
    <row r="37" spans="2:48" s="167" customFormat="1" x14ac:dyDescent="0.25">
      <c r="B37" s="181" t="s">
        <v>20</v>
      </c>
      <c r="C37" s="181">
        <v>1</v>
      </c>
      <c r="D37" s="181" t="str">
        <f>$B$3</f>
        <v>Enterprise</v>
      </c>
      <c r="E37" s="181" t="str">
        <f>IFERROR(INDEX('FY22 QoS'!$BB:$BB,MATCH($B37&amp;$C37&amp;$D37,'FY22 QoS'!BR:BR,0),1),"")</f>
        <v/>
      </c>
      <c r="F37" s="181" t="str">
        <f>IFERROR(INDEX('FY22 QoS'!$BB:$BB,MATCH($B37&amp;$C37&amp;$D37,'FY22 QoS'!BS:BS,0),1),"")</f>
        <v>Kathleen Evans</v>
      </c>
      <c r="G37" s="181" t="str">
        <f>IFERROR(INDEX('FY22 QoS'!$BB:$BB,MATCH($B37&amp;$C37&amp;$D37,'FY22 QoS'!BT:BT,0),1),"")</f>
        <v>Kathleen Evans</v>
      </c>
      <c r="H37" s="181" t="str">
        <f>IFERROR(INDEX('FY22 QoS'!$BB:$BB,MATCH($B37&amp;$C37&amp;$D37,'FY22 QoS'!BU:BU,0),1),"")</f>
        <v>Dave Grinnell</v>
      </c>
      <c r="I37" s="181" t="str">
        <f>IFERROR(INDEX('FY22 QoS'!$BB:$BB,MATCH($B37&amp;$C37&amp;$D37,'FY22 QoS'!BV:BV,0),1),"")</f>
        <v>Dave Grinnell</v>
      </c>
      <c r="J37" s="181" t="str">
        <f>IFERROR(INDEX('FY22 QoS'!$BB:$BB,MATCH($B37&amp;$C37&amp;$D37,'FY22 QoS'!BW:BW,0),1),"")</f>
        <v>Dave Grinnell</v>
      </c>
      <c r="K37" s="181" t="str">
        <f>IFERROR(INDEX('FY22 QoS'!$BB:$BB,MATCH($B37&amp;$C37&amp;$D37,'FY22 QoS'!BX:BX,0),1),"")</f>
        <v>Dave Grinnell</v>
      </c>
      <c r="L37" s="181" t="str">
        <f>IFERROR(INDEX('FY22 QoS'!$BB:$BB,MATCH($B37&amp;$C37&amp;$D37,'FY22 QoS'!BY:BY,0),1),"")</f>
        <v>Dave Grinnell</v>
      </c>
      <c r="M37" s="181" t="str">
        <f>IFERROR(INDEX('FY22 QoS'!$BB:$BB,MATCH($B37&amp;$C37&amp;$D37,'FY22 QoS'!BZ:BZ,0),1),"")</f>
        <v>Dave Grinnell</v>
      </c>
      <c r="N37" s="181" t="str">
        <f>IFERROR(INDEX('FY22 QoS'!$BB:$BB,MATCH($B37&amp;$C37&amp;$D37,'FY22 QoS'!CA:CA,0),1),"")</f>
        <v>Dave Grinnell</v>
      </c>
      <c r="O37" s="181" t="str">
        <f>IFERROR(INDEX('FY22 QoS'!$BB:$BB,MATCH($B37&amp;$C37&amp;$D37,'FY22 QoS'!CB:CB,0),1),"")</f>
        <v>Dave Grinnell</v>
      </c>
      <c r="P37" s="181" t="str">
        <f>IFERROR(INDEX('FY22 QoS'!$BB:$BB,MATCH($B37&amp;$C37&amp;$D37,'FY22 QoS'!CC:CC,0),1),"")</f>
        <v>Dave Grinnell</v>
      </c>
      <c r="R37" s="178">
        <f ca="1">IFERROR(INDEX(INDIRECT("'FY22 QoS'!"&amp;R$1&amp;":"&amp;R$1),MATCH($B37&amp;$C37&amp;$D37,'FY22 QoS'!BU:BU,0),1),"")</f>
        <v>1</v>
      </c>
      <c r="S37" s="178">
        <f ca="1">IFERROR(INDEX(INDIRECT("'FY22 QoS'!"&amp;S$1&amp;":"&amp;S$1),MATCH($B37&amp;$C37&amp;$D37,'FY22 QoS'!BV:BV,0),1),"")</f>
        <v>1</v>
      </c>
      <c r="T37" s="178">
        <f ca="1">IFERROR(INDEX(INDIRECT("'FY22 QoS'!"&amp;T$1&amp;":"&amp;T$1),MATCH($B37&amp;$C37&amp;$D37,'FY22 QoS'!BW:BW,0),1),"")</f>
        <v>1</v>
      </c>
      <c r="U37" s="178">
        <f ca="1">IFERROR(INDEX(INDIRECT("'FY22 QoS'!"&amp;U$1&amp;":"&amp;U$1),MATCH($B37&amp;$C37&amp;$D37,'FY22 QoS'!BX:BX,0),1),"")</f>
        <v>1</v>
      </c>
      <c r="V37" s="178">
        <f ca="1">IFERROR(INDEX(INDIRECT("'FY22 QoS'!"&amp;V$1&amp;":"&amp;V$1),MATCH($B37&amp;$C37&amp;$D37,'FY22 QoS'!BY:BY,0),1),"")</f>
        <v>1</v>
      </c>
      <c r="W37" s="178">
        <f ca="1">IFERROR(INDEX(INDIRECT("'FY22 QoS'!"&amp;W$1&amp;":"&amp;W$1),MATCH($B37&amp;$C37&amp;$D37,'FY22 QoS'!BZ:BZ,0),1),"")</f>
        <v>1</v>
      </c>
      <c r="X37" s="178">
        <f ca="1">IFERROR(INDEX(INDIRECT("'FY22 QoS'!"&amp;X$1&amp;":"&amp;X$1),MATCH($B37&amp;$C37&amp;$D37,'FY22 QoS'!CA:CA,0),1),"")</f>
        <v>1</v>
      </c>
      <c r="Y37" s="178">
        <f ca="1">IFERROR(INDEX(INDIRECT("'FY22 QoS'!"&amp;Y$1&amp;":"&amp;Y$1),MATCH($B37&amp;$C37&amp;$D37,'FY22 QoS'!CB:CB,0),1),"")</f>
        <v>1</v>
      </c>
      <c r="Z37" s="178">
        <f ca="1">IFERROR(INDEX(INDIRECT("'FY22 QoS'!"&amp;Z$1&amp;":"&amp;Z$1),MATCH($B37&amp;$C37&amp;$D37,'FY22 QoS'!CC:CC,0),1),"")</f>
        <v>1</v>
      </c>
      <c r="AB37" s="178">
        <f ca="1">IFERROR(INDEX(INDIRECT("'FY22 QoS'!"&amp;AB$1&amp;":"&amp;AB$1),MATCH($B37&amp;$C37&amp;$D37,'FY22 QoS'!BU:BU,0),1),"")</f>
        <v>1</v>
      </c>
      <c r="AC37" s="178">
        <f ca="1">IFERROR(INDEX(INDIRECT("'FY22 QoS'!"&amp;AC$1&amp;":"&amp;AC$1),MATCH($B37&amp;$C37&amp;$D37,'FY22 QoS'!BV:BV,0),1),"")</f>
        <v>1</v>
      </c>
      <c r="AD37" s="178">
        <f ca="1">IFERROR(INDEX(INDIRECT("'FY22 QoS'!"&amp;AD$1&amp;":"&amp;AD$1),MATCH($B37&amp;$C37&amp;$D37,'FY22 QoS'!BW:BW,0),1),"")</f>
        <v>1</v>
      </c>
      <c r="AE37" s="178">
        <f ca="1">IFERROR(INDEX(INDIRECT("'FY22 QoS'!"&amp;AE$1&amp;":"&amp;AE$1),MATCH($B37&amp;$C37&amp;$D37,'FY22 QoS'!BX:BX,0),1),"")</f>
        <v>1</v>
      </c>
      <c r="AF37" s="178">
        <f ca="1">IFERROR(INDEX(INDIRECT("'FY22 QoS'!"&amp;AF$1&amp;":"&amp;AF$1),MATCH($B37&amp;$C37&amp;$D37,'FY22 QoS'!BY:BY,0),1),"")</f>
        <v>1</v>
      </c>
      <c r="AG37" s="178">
        <f ca="1">IFERROR(INDEX(INDIRECT("'FY22 QoS'!"&amp;AG$1&amp;":"&amp;AG$1),MATCH($B37&amp;$C37&amp;$D37,'FY22 QoS'!BZ:BZ,0),1),"")</f>
        <v>1</v>
      </c>
      <c r="AH37" s="178">
        <f ca="1">IFERROR(INDEX(INDIRECT("'FY22 QoS'!"&amp;AH$1&amp;":"&amp;AH$1),MATCH($B37&amp;$C37&amp;$D37,'FY22 QoS'!CA:CA,0),1),"")</f>
        <v>1</v>
      </c>
      <c r="AI37" s="178">
        <f ca="1">IFERROR(INDEX(INDIRECT("'FY22 QoS'!"&amp;AI$1&amp;":"&amp;AI$1),MATCH($B37&amp;$C37&amp;$D37,'FY22 QoS'!CB:CB,0),1),"")</f>
        <v>1</v>
      </c>
      <c r="AJ37" s="178">
        <f ca="1">IFERROR(INDEX(INDIRECT("'FY22 QoS'!"&amp;AJ$1&amp;":"&amp;AJ$1),MATCH($B37&amp;$C37&amp;$D37,'FY22 QoS'!CC:CC,0),1),"")</f>
        <v>1</v>
      </c>
      <c r="AL37" s="186">
        <f ca="1">IFERROR(INDEX(INDIRECT("'FY22 QoS'!"&amp;AL$1&amp;":"&amp;AL$1),MATCH($B37&amp;$C37&amp;$D37,'FY22 QoS'!BU:BU,0),1),"")</f>
        <v>104166.66666666667</v>
      </c>
      <c r="AM37" s="186">
        <f ca="1">IFERROR(INDEX(INDIRECT("'FY22 QoS'!"&amp;AM$1&amp;":"&amp;AM$1),MATCH($B37&amp;$C37&amp;$D37,'FY22 QoS'!BV:BV,0),1),"")</f>
        <v>104166.66666666667</v>
      </c>
      <c r="AN37" s="186">
        <f ca="1">IFERROR(INDEX(INDIRECT("'FY22 QoS'!"&amp;AN$1&amp;":"&amp;AN$1),MATCH($B37&amp;$C37&amp;$D37,'FY22 QoS'!BW:BW,0),1),"")</f>
        <v>104166.66666666667</v>
      </c>
      <c r="AO37" s="186">
        <f ca="1">IFERROR(INDEX(INDIRECT("'FY22 QoS'!"&amp;AO$1&amp;":"&amp;AO$1),MATCH($B37&amp;$C37&amp;$D37,'FY22 QoS'!BX:BX,0),1),"")</f>
        <v>104166.66666666667</v>
      </c>
      <c r="AP37" s="186">
        <f ca="1">IFERROR(INDEX(INDIRECT("'FY22 QoS'!"&amp;AP$1&amp;":"&amp;AP$1),MATCH($B37&amp;$C37&amp;$D37,'FY22 QoS'!BY:BY,0),1),"")</f>
        <v>104166.66666666667</v>
      </c>
      <c r="AQ37" s="186">
        <f ca="1">IFERROR(INDEX(INDIRECT("'FY22 QoS'!"&amp;AQ$1&amp;":"&amp;AQ$1),MATCH($B37&amp;$C37&amp;$D37,'FY22 QoS'!BZ:BZ,0),1),"")</f>
        <v>104166.66666666667</v>
      </c>
      <c r="AR37" s="186">
        <f ca="1">IFERROR(INDEX(INDIRECT("'FY22 QoS'!"&amp;AR$1&amp;":"&amp;AR$1),MATCH($B37&amp;$C37&amp;$D37,'FY22 QoS'!CA:CA,0),1),"")</f>
        <v>104166.66666666667</v>
      </c>
      <c r="AS37" s="186">
        <f ca="1">IFERROR(INDEX(INDIRECT("'FY22 QoS'!"&amp;AS$1&amp;":"&amp;AS$1),MATCH($B37&amp;$C37&amp;$D37,'FY22 QoS'!CB:CB,0),1),"")</f>
        <v>104166.66666666667</v>
      </c>
      <c r="AT37" s="186">
        <f ca="1">IFERROR(INDEX(INDIRECT("'FY22 QoS'!"&amp;AT$1&amp;":"&amp;AT$1),MATCH($B37&amp;$C37&amp;$D37,'FY22 QoS'!CC:CC,0),1),"")</f>
        <v>104166.66666666667</v>
      </c>
      <c r="AV37" s="286"/>
    </row>
    <row r="38" spans="2:48" s="167" customFormat="1" x14ac:dyDescent="0.25">
      <c r="B38" s="181" t="s">
        <v>20</v>
      </c>
      <c r="C38" s="181">
        <v>2</v>
      </c>
      <c r="D38" s="181" t="str">
        <f t="shared" ref="D38:D50" si="29">$B$3</f>
        <v>Enterprise</v>
      </c>
      <c r="E38" s="181" t="str">
        <f>IFERROR(INDEX('FY22 QoS'!$BB:$BB,MATCH($B38&amp;$C38&amp;$D38,'FY22 QoS'!BR:BR,0),1),"")</f>
        <v/>
      </c>
      <c r="F38" s="181" t="str">
        <f>IFERROR(INDEX('FY22 QoS'!$BB:$BB,MATCH($B38&amp;$C38&amp;$D38,'FY22 QoS'!BS:BS,0),1),"")</f>
        <v>Leah Koren</v>
      </c>
      <c r="G38" s="181" t="str">
        <f>IFERROR(INDEX('FY22 QoS'!$BB:$BB,MATCH($B38&amp;$C38&amp;$D38,'FY22 QoS'!BT:BT,0),1),"")</f>
        <v>Leah Koren</v>
      </c>
      <c r="H38" s="181" t="str">
        <f>IFERROR(INDEX('FY22 QoS'!$BB:$BB,MATCH($B38&amp;$C38&amp;$D38,'FY22 QoS'!BU:BU,0),1),"")</f>
        <v>Erin O'Boyle</v>
      </c>
      <c r="I38" s="181" t="str">
        <f>IFERROR(INDEX('FY22 QoS'!$BB:$BB,MATCH($B38&amp;$C38&amp;$D38,'FY22 QoS'!BV:BV,0),1),"")</f>
        <v>Erin O'Boyle</v>
      </c>
      <c r="J38" s="181" t="str">
        <f>IFERROR(INDEX('FY22 QoS'!$BB:$BB,MATCH($B38&amp;$C38&amp;$D38,'FY22 QoS'!BW:BW,0),1),"")</f>
        <v>Erin O'Boyle</v>
      </c>
      <c r="K38" s="181" t="str">
        <f>IFERROR(INDEX('FY22 QoS'!$BB:$BB,MATCH($B38&amp;$C38&amp;$D38,'FY22 QoS'!BX:BX,0),1),"")</f>
        <v>Erin O'Boyle</v>
      </c>
      <c r="L38" s="181" t="str">
        <f>IFERROR(INDEX('FY22 QoS'!$BB:$BB,MATCH($B38&amp;$C38&amp;$D38,'FY22 QoS'!BY:BY,0),1),"")</f>
        <v>Erin O'Boyle</v>
      </c>
      <c r="M38" s="181" t="str">
        <f>IFERROR(INDEX('FY22 QoS'!$BB:$BB,MATCH($B38&amp;$C38&amp;$D38,'FY22 QoS'!BZ:BZ,0),1),"")</f>
        <v>Erin O'Boyle</v>
      </c>
      <c r="N38" s="181" t="str">
        <f>IFERROR(INDEX('FY22 QoS'!$BB:$BB,MATCH($B38&amp;$C38&amp;$D38,'FY22 QoS'!CA:CA,0),1),"")</f>
        <v>Erin O'Boyle</v>
      </c>
      <c r="O38" s="181" t="str">
        <f>IFERROR(INDEX('FY22 QoS'!$BB:$BB,MATCH($B38&amp;$C38&amp;$D38,'FY22 QoS'!CB:CB,0),1),"")</f>
        <v>Erin O'Boyle</v>
      </c>
      <c r="P38" s="181" t="str">
        <f>IFERROR(INDEX('FY22 QoS'!$BB:$BB,MATCH($B38&amp;$C38&amp;$D38,'FY22 QoS'!CC:CC,0),1),"")</f>
        <v>Erin O'Boyle</v>
      </c>
      <c r="R38" s="178">
        <f ca="1">IFERROR(INDEX(INDIRECT("'FY22 QoS'!"&amp;R$1&amp;":"&amp;R$1),MATCH($B38&amp;$C38&amp;$D38,'FY22 QoS'!BU:BU,0),1),"")</f>
        <v>1</v>
      </c>
      <c r="S38" s="178">
        <f ca="1">IFERROR(INDEX(INDIRECT("'FY22 QoS'!"&amp;S$1&amp;":"&amp;S$1),MATCH($B38&amp;$C38&amp;$D38,'FY22 QoS'!BV:BV,0),1),"")</f>
        <v>1</v>
      </c>
      <c r="T38" s="178">
        <f ca="1">IFERROR(INDEX(INDIRECT("'FY22 QoS'!"&amp;T$1&amp;":"&amp;T$1),MATCH($B38&amp;$C38&amp;$D38,'FY22 QoS'!BW:BW,0),1),"")</f>
        <v>1</v>
      </c>
      <c r="U38" s="178">
        <f ca="1">IFERROR(INDEX(INDIRECT("'FY22 QoS'!"&amp;U$1&amp;":"&amp;U$1),MATCH($B38&amp;$C38&amp;$D38,'FY22 QoS'!BX:BX,0),1),"")</f>
        <v>1</v>
      </c>
      <c r="V38" s="178">
        <f ca="1">IFERROR(INDEX(INDIRECT("'FY22 QoS'!"&amp;V$1&amp;":"&amp;V$1),MATCH($B38&amp;$C38&amp;$D38,'FY22 QoS'!BY:BY,0),1),"")</f>
        <v>1</v>
      </c>
      <c r="W38" s="178">
        <f ca="1">IFERROR(INDEX(INDIRECT("'FY22 QoS'!"&amp;W$1&amp;":"&amp;W$1),MATCH($B38&amp;$C38&amp;$D38,'FY22 QoS'!BZ:BZ,0),1),"")</f>
        <v>1</v>
      </c>
      <c r="X38" s="178">
        <f ca="1">IFERROR(INDEX(INDIRECT("'FY22 QoS'!"&amp;X$1&amp;":"&amp;X$1),MATCH($B38&amp;$C38&amp;$D38,'FY22 QoS'!CA:CA,0),1),"")</f>
        <v>1</v>
      </c>
      <c r="Y38" s="178">
        <f ca="1">IFERROR(INDEX(INDIRECT("'FY22 QoS'!"&amp;Y$1&amp;":"&amp;Y$1),MATCH($B38&amp;$C38&amp;$D38,'FY22 QoS'!CB:CB,0),1),"")</f>
        <v>1</v>
      </c>
      <c r="Z38" s="178">
        <f ca="1">IFERROR(INDEX(INDIRECT("'FY22 QoS'!"&amp;Z$1&amp;":"&amp;Z$1),MATCH($B38&amp;$C38&amp;$D38,'FY22 QoS'!CC:CC,0),1),"")</f>
        <v>1</v>
      </c>
      <c r="AB38" s="178">
        <f ca="1">IFERROR(INDEX(INDIRECT("'FY22 QoS'!"&amp;AB$1&amp;":"&amp;AB$1),MATCH($B38&amp;$C38&amp;$D38,'FY22 QoS'!BU:BU,0),1),"")</f>
        <v>0</v>
      </c>
      <c r="AC38" s="178">
        <f ca="1">IFERROR(INDEX(INDIRECT("'FY22 QoS'!"&amp;AC$1&amp;":"&amp;AC$1),MATCH($B38&amp;$C38&amp;$D38,'FY22 QoS'!BV:BV,0),1),"")</f>
        <v>0.25</v>
      </c>
      <c r="AD38" s="178">
        <f ca="1">IFERROR(INDEX(INDIRECT("'FY22 QoS'!"&amp;AD$1&amp;":"&amp;AD$1),MATCH($B38&amp;$C38&amp;$D38,'FY22 QoS'!BW:BW,0),1),"")</f>
        <v>0.35</v>
      </c>
      <c r="AE38" s="178">
        <f ca="1">IFERROR(INDEX(INDIRECT("'FY22 QoS'!"&amp;AE$1&amp;":"&amp;AE$1),MATCH($B38&amp;$C38&amp;$D38,'FY22 QoS'!BX:BX,0),1),"")</f>
        <v>0.5</v>
      </c>
      <c r="AF38" s="178">
        <f ca="1">IFERROR(INDEX(INDIRECT("'FY22 QoS'!"&amp;AF$1&amp;":"&amp;AF$1),MATCH($B38&amp;$C38&amp;$D38,'FY22 QoS'!BY:BY,0),1),"")</f>
        <v>0.65</v>
      </c>
      <c r="AG38" s="178">
        <f ca="1">IFERROR(INDEX(INDIRECT("'FY22 QoS'!"&amp;AG$1&amp;":"&amp;AG$1),MATCH($B38&amp;$C38&amp;$D38,'FY22 QoS'!BZ:BZ,0),1),"")</f>
        <v>0.85</v>
      </c>
      <c r="AH38" s="178">
        <f ca="1">IFERROR(INDEX(INDIRECT("'FY22 QoS'!"&amp;AH$1&amp;":"&amp;AH$1),MATCH($B38&amp;$C38&amp;$D38,'FY22 QoS'!CA:CA,0),1),"")</f>
        <v>1</v>
      </c>
      <c r="AI38" s="178">
        <f ca="1">IFERROR(INDEX(INDIRECT("'FY22 QoS'!"&amp;AI$1&amp;":"&amp;AI$1),MATCH($B38&amp;$C38&amp;$D38,'FY22 QoS'!CB:CB,0),1),"")</f>
        <v>1</v>
      </c>
      <c r="AJ38" s="178">
        <f ca="1">IFERROR(INDEX(INDIRECT("'FY22 QoS'!"&amp;AJ$1&amp;":"&amp;AJ$1),MATCH($B38&amp;$C38&amp;$D38,'FY22 QoS'!CC:CC,0),1),"")</f>
        <v>1</v>
      </c>
      <c r="AL38" s="186">
        <f ca="1">IFERROR(INDEX(INDIRECT("'FY22 QoS'!"&amp;AL$1&amp;":"&amp;AL$1),MATCH($B38&amp;$C38&amp;$D38,'FY22 QoS'!BU:BU,0),1),"")</f>
        <v>0</v>
      </c>
      <c r="AM38" s="186">
        <f ca="1">IFERROR(INDEX(INDIRECT("'FY22 QoS'!"&amp;AM$1&amp;":"&amp;AM$1),MATCH($B38&amp;$C38&amp;$D38,'FY22 QoS'!BV:BV,0),1),"")</f>
        <v>26041.666666666668</v>
      </c>
      <c r="AN38" s="186">
        <f ca="1">IFERROR(INDEX(INDIRECT("'FY22 QoS'!"&amp;AN$1&amp;":"&amp;AN$1),MATCH($B38&amp;$C38&amp;$D38,'FY22 QoS'!BW:BW,0),1),"")</f>
        <v>36458.333333333336</v>
      </c>
      <c r="AO38" s="186">
        <f ca="1">IFERROR(INDEX(INDIRECT("'FY22 QoS'!"&amp;AO$1&amp;":"&amp;AO$1),MATCH($B38&amp;$C38&amp;$D38,'FY22 QoS'!BX:BX,0),1),"")</f>
        <v>52083.333333333336</v>
      </c>
      <c r="AP38" s="186">
        <f ca="1">IFERROR(INDEX(INDIRECT("'FY22 QoS'!"&amp;AP$1&amp;":"&amp;AP$1),MATCH($B38&amp;$C38&amp;$D38,'FY22 QoS'!BY:BY,0),1),"")</f>
        <v>67708.333333333343</v>
      </c>
      <c r="AQ38" s="186">
        <f ca="1">IFERROR(INDEX(INDIRECT("'FY22 QoS'!"&amp;AQ$1&amp;":"&amp;AQ$1),MATCH($B38&amp;$C38&amp;$D38,'FY22 QoS'!BZ:BZ,0),1),"")</f>
        <v>88541.666666666672</v>
      </c>
      <c r="AR38" s="186">
        <f ca="1">IFERROR(INDEX(INDIRECT("'FY22 QoS'!"&amp;AR$1&amp;":"&amp;AR$1),MATCH($B38&amp;$C38&amp;$D38,'FY22 QoS'!CA:CA,0),1),"")</f>
        <v>104166.66666666667</v>
      </c>
      <c r="AS38" s="186">
        <f ca="1">IFERROR(INDEX(INDIRECT("'FY22 QoS'!"&amp;AS$1&amp;":"&amp;AS$1),MATCH($B38&amp;$C38&amp;$D38,'FY22 QoS'!CB:CB,0),1),"")</f>
        <v>104166.66666666667</v>
      </c>
      <c r="AT38" s="186">
        <f ca="1">IFERROR(INDEX(INDIRECT("'FY22 QoS'!"&amp;AT$1&amp;":"&amp;AT$1),MATCH($B38&amp;$C38&amp;$D38,'FY22 QoS'!CC:CC,0),1),"")</f>
        <v>104166.66666666667</v>
      </c>
    </row>
    <row r="39" spans="2:48" s="167" customFormat="1" x14ac:dyDescent="0.25">
      <c r="B39" s="181" t="s">
        <v>20</v>
      </c>
      <c r="C39" s="181">
        <v>3</v>
      </c>
      <c r="D39" s="181" t="str">
        <f t="shared" si="29"/>
        <v>Enterprise</v>
      </c>
      <c r="E39" s="181" t="str">
        <f>IFERROR(INDEX('FY22 QoS'!$BB:$BB,MATCH($B39&amp;$C39&amp;$D39,'FY22 QoS'!BR:BR,0),1),"")</f>
        <v/>
      </c>
      <c r="F39" s="181" t="str">
        <f>IFERROR(INDEX('FY22 QoS'!$BB:$BB,MATCH($B39&amp;$C39&amp;$D39,'FY22 QoS'!BS:BS,0),1),"")</f>
        <v>Dave Grinnell</v>
      </c>
      <c r="G39" s="181" t="str">
        <f>IFERROR(INDEX('FY22 QoS'!$BB:$BB,MATCH($B39&amp;$C39&amp;$D39,'FY22 QoS'!BT:BT,0),1),"")</f>
        <v>Dave Grinnell</v>
      </c>
      <c r="H39" s="181" t="str">
        <f>IFERROR(INDEX('FY22 QoS'!$BB:$BB,MATCH($B39&amp;$C39&amp;$D39,'FY22 QoS'!BU:BU,0),1),"")</f>
        <v>Lauren Holliday</v>
      </c>
      <c r="I39" s="181" t="str">
        <f>IFERROR(INDEX('FY22 QoS'!$BB:$BB,MATCH($B39&amp;$C39&amp;$D39,'FY22 QoS'!BV:BV,0),1),"")</f>
        <v>Lauren Holliday</v>
      </c>
      <c r="J39" s="181" t="str">
        <f>IFERROR(INDEX('FY22 QoS'!$BB:$BB,MATCH($B39&amp;$C39&amp;$D39,'FY22 QoS'!BW:BW,0),1),"")</f>
        <v>Lauren Holliday</v>
      </c>
      <c r="K39" s="181" t="str">
        <f>IFERROR(INDEX('FY22 QoS'!$BB:$BB,MATCH($B39&amp;$C39&amp;$D39,'FY22 QoS'!BX:BX,0),1),"")</f>
        <v>Lauren Holliday</v>
      </c>
      <c r="L39" s="181" t="str">
        <f>IFERROR(INDEX('FY22 QoS'!$BB:$BB,MATCH($B39&amp;$C39&amp;$D39,'FY22 QoS'!BY:BY,0),1),"")</f>
        <v>Lauren Holliday</v>
      </c>
      <c r="M39" s="181" t="str">
        <f>IFERROR(INDEX('FY22 QoS'!$BB:$BB,MATCH($B39&amp;$C39&amp;$D39,'FY22 QoS'!BZ:BZ,0),1),"")</f>
        <v>Lauren Holliday</v>
      </c>
      <c r="N39" s="181" t="str">
        <f>IFERROR(INDEX('FY22 QoS'!$BB:$BB,MATCH($B39&amp;$C39&amp;$D39,'FY22 QoS'!CA:CA,0),1),"")</f>
        <v>Lauren Holliday</v>
      </c>
      <c r="O39" s="181" t="str">
        <f>IFERROR(INDEX('FY22 QoS'!$BB:$BB,MATCH($B39&amp;$C39&amp;$D39,'FY22 QoS'!CB:CB,0),1),"")</f>
        <v>Lauren Holliday</v>
      </c>
      <c r="P39" s="181" t="str">
        <f>IFERROR(INDEX('FY22 QoS'!$BB:$BB,MATCH($B39&amp;$C39&amp;$D39,'FY22 QoS'!CC:CC,0),1),"")</f>
        <v>Lauren Holliday</v>
      </c>
      <c r="R39" s="178">
        <f ca="1">IFERROR(INDEX(INDIRECT("'FY22 QoS'!"&amp;R$1&amp;":"&amp;R$1),MATCH($B39&amp;$C39&amp;$D39,'FY22 QoS'!BU:BU,0),1),"")</f>
        <v>1</v>
      </c>
      <c r="S39" s="178">
        <f ca="1">IFERROR(INDEX(INDIRECT("'FY22 QoS'!"&amp;S$1&amp;":"&amp;S$1),MATCH($B39&amp;$C39&amp;$D39,'FY22 QoS'!BV:BV,0),1),"")</f>
        <v>1</v>
      </c>
      <c r="T39" s="178">
        <f ca="1">IFERROR(INDEX(INDIRECT("'FY22 QoS'!"&amp;T$1&amp;":"&amp;T$1),MATCH($B39&amp;$C39&amp;$D39,'FY22 QoS'!BW:BW,0),1),"")</f>
        <v>1</v>
      </c>
      <c r="U39" s="178">
        <f ca="1">IFERROR(INDEX(INDIRECT("'FY22 QoS'!"&amp;U$1&amp;":"&amp;U$1),MATCH($B39&amp;$C39&amp;$D39,'FY22 QoS'!BX:BX,0),1),"")</f>
        <v>1</v>
      </c>
      <c r="V39" s="178">
        <f ca="1">IFERROR(INDEX(INDIRECT("'FY22 QoS'!"&amp;V$1&amp;":"&amp;V$1),MATCH($B39&amp;$C39&amp;$D39,'FY22 QoS'!BY:BY,0),1),"")</f>
        <v>1</v>
      </c>
      <c r="W39" s="178">
        <f ca="1">IFERROR(INDEX(INDIRECT("'FY22 QoS'!"&amp;W$1&amp;":"&amp;W$1),MATCH($B39&amp;$C39&amp;$D39,'FY22 QoS'!BZ:BZ,0),1),"")</f>
        <v>1</v>
      </c>
      <c r="X39" s="178">
        <f ca="1">IFERROR(INDEX(INDIRECT("'FY22 QoS'!"&amp;X$1&amp;":"&amp;X$1),MATCH($B39&amp;$C39&amp;$D39,'FY22 QoS'!CA:CA,0),1),"")</f>
        <v>1</v>
      </c>
      <c r="Y39" s="178">
        <f ca="1">IFERROR(INDEX(INDIRECT("'FY22 QoS'!"&amp;Y$1&amp;":"&amp;Y$1),MATCH($B39&amp;$C39&amp;$D39,'FY22 QoS'!CB:CB,0),1),"")</f>
        <v>1</v>
      </c>
      <c r="Z39" s="178">
        <f ca="1">IFERROR(INDEX(INDIRECT("'FY22 QoS'!"&amp;Z$1&amp;":"&amp;Z$1),MATCH($B39&amp;$C39&amp;$D39,'FY22 QoS'!CC:CC,0),1),"")</f>
        <v>1</v>
      </c>
      <c r="AB39" s="178">
        <f ca="1">IFERROR(INDEX(INDIRECT("'FY22 QoS'!"&amp;AB$1&amp;":"&amp;AB$1),MATCH($B39&amp;$C39&amp;$D39,'FY22 QoS'!BU:BU,0),1),"")</f>
        <v>0.5</v>
      </c>
      <c r="AC39" s="178">
        <f ca="1">IFERROR(INDEX(INDIRECT("'FY22 QoS'!"&amp;AC$1&amp;":"&amp;AC$1),MATCH($B39&amp;$C39&amp;$D39,'FY22 QoS'!BV:BV,0),1),"")</f>
        <v>0.85</v>
      </c>
      <c r="AD39" s="178">
        <f ca="1">IFERROR(INDEX(INDIRECT("'FY22 QoS'!"&amp;AD$1&amp;":"&amp;AD$1),MATCH($B39&amp;$C39&amp;$D39,'FY22 QoS'!BW:BW,0),1),"")</f>
        <v>1</v>
      </c>
      <c r="AE39" s="178">
        <f ca="1">IFERROR(INDEX(INDIRECT("'FY22 QoS'!"&amp;AE$1&amp;":"&amp;AE$1),MATCH($B39&amp;$C39&amp;$D39,'FY22 QoS'!BX:BX,0),1),"")</f>
        <v>1</v>
      </c>
      <c r="AF39" s="178">
        <f ca="1">IFERROR(INDEX(INDIRECT("'FY22 QoS'!"&amp;AF$1&amp;":"&amp;AF$1),MATCH($B39&amp;$C39&amp;$D39,'FY22 QoS'!BY:BY,0),1),"")</f>
        <v>1</v>
      </c>
      <c r="AG39" s="178">
        <f ca="1">IFERROR(INDEX(INDIRECT("'FY22 QoS'!"&amp;AG$1&amp;":"&amp;AG$1),MATCH($B39&amp;$C39&amp;$D39,'FY22 QoS'!BZ:BZ,0),1),"")</f>
        <v>1</v>
      </c>
      <c r="AH39" s="178">
        <f ca="1">IFERROR(INDEX(INDIRECT("'FY22 QoS'!"&amp;AH$1&amp;":"&amp;AH$1),MATCH($B39&amp;$C39&amp;$D39,'FY22 QoS'!CA:CA,0),1),"")</f>
        <v>1</v>
      </c>
      <c r="AI39" s="178">
        <f ca="1">IFERROR(INDEX(INDIRECT("'FY22 QoS'!"&amp;AI$1&amp;":"&amp;AI$1),MATCH($B39&amp;$C39&amp;$D39,'FY22 QoS'!CB:CB,0),1),"")</f>
        <v>1</v>
      </c>
      <c r="AJ39" s="178">
        <f ca="1">IFERROR(INDEX(INDIRECT("'FY22 QoS'!"&amp;AJ$1&amp;":"&amp;AJ$1),MATCH($B39&amp;$C39&amp;$D39,'FY22 QoS'!CC:CC,0),1),"")</f>
        <v>1</v>
      </c>
      <c r="AL39" s="186">
        <f ca="1">IFERROR(INDEX(INDIRECT("'FY22 QoS'!"&amp;AL$1&amp;":"&amp;AL$1),MATCH($B39&amp;$C39&amp;$D39,'FY22 QoS'!BU:BU,0),1),"")</f>
        <v>52083.333333333336</v>
      </c>
      <c r="AM39" s="186">
        <f ca="1">IFERROR(INDEX(INDIRECT("'FY22 QoS'!"&amp;AM$1&amp;":"&amp;AM$1),MATCH($B39&amp;$C39&amp;$D39,'FY22 QoS'!BV:BV,0),1),"")</f>
        <v>88541.666666666672</v>
      </c>
      <c r="AN39" s="186">
        <f ca="1">IFERROR(INDEX(INDIRECT("'FY22 QoS'!"&amp;AN$1&amp;":"&amp;AN$1),MATCH($B39&amp;$C39&amp;$D39,'FY22 QoS'!BW:BW,0),1),"")</f>
        <v>104166.66666666667</v>
      </c>
      <c r="AO39" s="186">
        <f ca="1">IFERROR(INDEX(INDIRECT("'FY22 QoS'!"&amp;AO$1&amp;":"&amp;AO$1),MATCH($B39&amp;$C39&amp;$D39,'FY22 QoS'!BX:BX,0),1),"")</f>
        <v>104166.66666666667</v>
      </c>
      <c r="AP39" s="186">
        <f ca="1">IFERROR(INDEX(INDIRECT("'FY22 QoS'!"&amp;AP$1&amp;":"&amp;AP$1),MATCH($B39&amp;$C39&amp;$D39,'FY22 QoS'!BY:BY,0),1),"")</f>
        <v>104166.66666666667</v>
      </c>
      <c r="AQ39" s="186">
        <f ca="1">IFERROR(INDEX(INDIRECT("'FY22 QoS'!"&amp;AQ$1&amp;":"&amp;AQ$1),MATCH($B39&amp;$C39&amp;$D39,'FY22 QoS'!BZ:BZ,0),1),"")</f>
        <v>104166.66666666667</v>
      </c>
      <c r="AR39" s="186">
        <f ca="1">IFERROR(INDEX(INDIRECT("'FY22 QoS'!"&amp;AR$1&amp;":"&amp;AR$1),MATCH($B39&amp;$C39&amp;$D39,'FY22 QoS'!CA:CA,0),1),"")</f>
        <v>104166.66666666667</v>
      </c>
      <c r="AS39" s="186">
        <f ca="1">IFERROR(INDEX(INDIRECT("'FY22 QoS'!"&amp;AS$1&amp;":"&amp;AS$1),MATCH($B39&amp;$C39&amp;$D39,'FY22 QoS'!CB:CB,0),1),"")</f>
        <v>104166.66666666667</v>
      </c>
      <c r="AT39" s="186">
        <f ca="1">IFERROR(INDEX(INDIRECT("'FY22 QoS'!"&amp;AT$1&amp;":"&amp;AT$1),MATCH($B39&amp;$C39&amp;$D39,'FY22 QoS'!CC:CC,0),1),"")</f>
        <v>104166.66666666667</v>
      </c>
    </row>
    <row r="40" spans="2:48" s="167" customFormat="1" x14ac:dyDescent="0.25">
      <c r="B40" s="181" t="s">
        <v>20</v>
      </c>
      <c r="C40" s="181">
        <v>4</v>
      </c>
      <c r="D40" s="181" t="str">
        <f t="shared" si="29"/>
        <v>Enterprise</v>
      </c>
      <c r="E40" s="181" t="str">
        <f>IFERROR(INDEX('FY22 QoS'!$BB:$BB,MATCH($B40&amp;$C40&amp;$D40,'FY22 QoS'!BR:BR,0),1),"")</f>
        <v/>
      </c>
      <c r="F40" s="181" t="str">
        <f>IFERROR(INDEX('FY22 QoS'!$BB:$BB,MATCH($B40&amp;$C40&amp;$D40,'FY22 QoS'!BS:BS,0),1),"")</f>
        <v>John Dichiara</v>
      </c>
      <c r="G40" s="181" t="str">
        <f>IFERROR(INDEX('FY22 QoS'!$BB:$BB,MATCH($B40&amp;$C40&amp;$D40,'FY22 QoS'!BT:BT,0),1),"")</f>
        <v>John Dichiara</v>
      </c>
      <c r="H40" s="181" t="str">
        <f>IFERROR(INDEX('FY22 QoS'!$BB:$BB,MATCH($B40&amp;$C40&amp;$D40,'FY22 QoS'!BU:BU,0),1),"")</f>
        <v>Eric Haugh</v>
      </c>
      <c r="I40" s="181" t="str">
        <f>IFERROR(INDEX('FY22 QoS'!$BB:$BB,MATCH($B40&amp;$C40&amp;$D40,'FY22 QoS'!BV:BV,0),1),"")</f>
        <v>Eric Haugh</v>
      </c>
      <c r="J40" s="181" t="str">
        <f>IFERROR(INDEX('FY22 QoS'!$BB:$BB,MATCH($B40&amp;$C40&amp;$D40,'FY22 QoS'!BW:BW,0),1),"")</f>
        <v>Eric Haugh</v>
      </c>
      <c r="K40" s="181" t="str">
        <f>IFERROR(INDEX('FY22 QoS'!$BB:$BB,MATCH($B40&amp;$C40&amp;$D40,'FY22 QoS'!BX:BX,0),1),"")</f>
        <v>Eric Haugh</v>
      </c>
      <c r="L40" s="181" t="str">
        <f>IFERROR(INDEX('FY22 QoS'!$BB:$BB,MATCH($B40&amp;$C40&amp;$D40,'FY22 QoS'!BY:BY,0),1),"")</f>
        <v>Eric Haugh</v>
      </c>
      <c r="M40" s="181" t="str">
        <f>IFERROR(INDEX('FY22 QoS'!$BB:$BB,MATCH($B40&amp;$C40&amp;$D40,'FY22 QoS'!BZ:BZ,0),1),"")</f>
        <v>Eric Haugh</v>
      </c>
      <c r="N40" s="181" t="str">
        <f>IFERROR(INDEX('FY22 QoS'!$BB:$BB,MATCH($B40&amp;$C40&amp;$D40,'FY22 QoS'!CA:CA,0),1),"")</f>
        <v>Eric Haugh</v>
      </c>
      <c r="O40" s="181" t="str">
        <f>IFERROR(INDEX('FY22 QoS'!$BB:$BB,MATCH($B40&amp;$C40&amp;$D40,'FY22 QoS'!CB:CB,0),1),"")</f>
        <v>Eric Haugh</v>
      </c>
      <c r="P40" s="181" t="str">
        <f>IFERROR(INDEX('FY22 QoS'!$BB:$BB,MATCH($B40&amp;$C40&amp;$D40,'FY22 QoS'!CC:CC,0),1),"")</f>
        <v>Eric Haugh</v>
      </c>
      <c r="R40" s="178">
        <f ca="1">IFERROR(INDEX(INDIRECT("'FY22 QoS'!"&amp;R$1&amp;":"&amp;R$1),MATCH($B40&amp;$C40&amp;$D40,'FY22 QoS'!BU:BU,0),1),"")</f>
        <v>1</v>
      </c>
      <c r="S40" s="178">
        <f ca="1">IFERROR(INDEX(INDIRECT("'FY22 QoS'!"&amp;S$1&amp;":"&amp;S$1),MATCH($B40&amp;$C40&amp;$D40,'FY22 QoS'!BV:BV,0),1),"")</f>
        <v>1</v>
      </c>
      <c r="T40" s="178">
        <f ca="1">IFERROR(INDEX(INDIRECT("'FY22 QoS'!"&amp;T$1&amp;":"&amp;T$1),MATCH($B40&amp;$C40&amp;$D40,'FY22 QoS'!BW:BW,0),1),"")</f>
        <v>1</v>
      </c>
      <c r="U40" s="178">
        <f ca="1">IFERROR(INDEX(INDIRECT("'FY22 QoS'!"&amp;U$1&amp;":"&amp;U$1),MATCH($B40&amp;$C40&amp;$D40,'FY22 QoS'!BX:BX,0),1),"")</f>
        <v>1</v>
      </c>
      <c r="V40" s="178">
        <f ca="1">IFERROR(INDEX(INDIRECT("'FY22 QoS'!"&amp;V$1&amp;":"&amp;V$1),MATCH($B40&amp;$C40&amp;$D40,'FY22 QoS'!BY:BY,0),1),"")</f>
        <v>1</v>
      </c>
      <c r="W40" s="178">
        <f ca="1">IFERROR(INDEX(INDIRECT("'FY22 QoS'!"&amp;W$1&amp;":"&amp;W$1),MATCH($B40&amp;$C40&amp;$D40,'FY22 QoS'!BZ:BZ,0),1),"")</f>
        <v>1</v>
      </c>
      <c r="X40" s="178">
        <f ca="1">IFERROR(INDEX(INDIRECT("'FY22 QoS'!"&amp;X$1&amp;":"&amp;X$1),MATCH($B40&amp;$C40&amp;$D40,'FY22 QoS'!CA:CA,0),1),"")</f>
        <v>1</v>
      </c>
      <c r="Y40" s="178">
        <f ca="1">IFERROR(INDEX(INDIRECT("'FY22 QoS'!"&amp;Y$1&amp;":"&amp;Y$1),MATCH($B40&amp;$C40&amp;$D40,'FY22 QoS'!CB:CB,0),1),"")</f>
        <v>1</v>
      </c>
      <c r="Z40" s="178">
        <f ca="1">IFERROR(INDEX(INDIRECT("'FY22 QoS'!"&amp;Z$1&amp;":"&amp;Z$1),MATCH($B40&amp;$C40&amp;$D40,'FY22 QoS'!CC:CC,0),1),"")</f>
        <v>1</v>
      </c>
      <c r="AB40" s="178">
        <f ca="1">IFERROR(INDEX(INDIRECT("'FY22 QoS'!"&amp;AB$1&amp;":"&amp;AB$1),MATCH($B40&amp;$C40&amp;$D40,'FY22 QoS'!BU:BU,0),1),"")</f>
        <v>0</v>
      </c>
      <c r="AC40" s="178">
        <f ca="1">IFERROR(INDEX(INDIRECT("'FY22 QoS'!"&amp;AC$1&amp;":"&amp;AC$1),MATCH($B40&amp;$C40&amp;$D40,'FY22 QoS'!BV:BV,0),1),"")</f>
        <v>0</v>
      </c>
      <c r="AD40" s="178">
        <f ca="1">IFERROR(INDEX(INDIRECT("'FY22 QoS'!"&amp;AD$1&amp;":"&amp;AD$1),MATCH($B40&amp;$C40&amp;$D40,'FY22 QoS'!BW:BW,0),1),"")</f>
        <v>0</v>
      </c>
      <c r="AE40" s="178">
        <f ca="1">IFERROR(INDEX(INDIRECT("'FY22 QoS'!"&amp;AE$1&amp;":"&amp;AE$1),MATCH($B40&amp;$C40&amp;$D40,'FY22 QoS'!BX:BX,0),1),"")</f>
        <v>0.25</v>
      </c>
      <c r="AF40" s="178">
        <f ca="1">IFERROR(INDEX(INDIRECT("'FY22 QoS'!"&amp;AF$1&amp;":"&amp;AF$1),MATCH($B40&amp;$C40&amp;$D40,'FY22 QoS'!BY:BY,0),1),"")</f>
        <v>0.35</v>
      </c>
      <c r="AG40" s="178">
        <f ca="1">IFERROR(INDEX(INDIRECT("'FY22 QoS'!"&amp;AG$1&amp;":"&amp;AG$1),MATCH($B40&amp;$C40&amp;$D40,'FY22 QoS'!BZ:BZ,0),1),"")</f>
        <v>0.5</v>
      </c>
      <c r="AH40" s="178">
        <f ca="1">IFERROR(INDEX(INDIRECT("'FY22 QoS'!"&amp;AH$1&amp;":"&amp;AH$1),MATCH($B40&amp;$C40&amp;$D40,'FY22 QoS'!CA:CA,0),1),"")</f>
        <v>0.65</v>
      </c>
      <c r="AI40" s="178">
        <f ca="1">IFERROR(INDEX(INDIRECT("'FY22 QoS'!"&amp;AI$1&amp;":"&amp;AI$1),MATCH($B40&amp;$C40&amp;$D40,'FY22 QoS'!CB:CB,0),1),"")</f>
        <v>0.85</v>
      </c>
      <c r="AJ40" s="178">
        <f ca="1">IFERROR(INDEX(INDIRECT("'FY22 QoS'!"&amp;AJ$1&amp;":"&amp;AJ$1),MATCH($B40&amp;$C40&amp;$D40,'FY22 QoS'!CC:CC,0),1),"")</f>
        <v>1</v>
      </c>
      <c r="AL40" s="186">
        <f ca="1">IFERROR(INDEX(INDIRECT("'FY22 QoS'!"&amp;AL$1&amp;":"&amp;AL$1),MATCH($B40&amp;$C40&amp;$D40,'FY22 QoS'!BU:BU,0),1),"")</f>
        <v>0</v>
      </c>
      <c r="AM40" s="186">
        <f ca="1">IFERROR(INDEX(INDIRECT("'FY22 QoS'!"&amp;AM$1&amp;":"&amp;AM$1),MATCH($B40&amp;$C40&amp;$D40,'FY22 QoS'!BV:BV,0),1),"")</f>
        <v>0</v>
      </c>
      <c r="AN40" s="186">
        <f ca="1">IFERROR(INDEX(INDIRECT("'FY22 QoS'!"&amp;AN$1&amp;":"&amp;AN$1),MATCH($B40&amp;$C40&amp;$D40,'FY22 QoS'!BW:BW,0),1),"")</f>
        <v>0</v>
      </c>
      <c r="AO40" s="186">
        <f ca="1">IFERROR(INDEX(INDIRECT("'FY22 QoS'!"&amp;AO$1&amp;":"&amp;AO$1),MATCH($B40&amp;$C40&amp;$D40,'FY22 QoS'!BX:BX,0),1),"")</f>
        <v>21875</v>
      </c>
      <c r="AP40" s="186">
        <f ca="1">IFERROR(INDEX(INDIRECT("'FY22 QoS'!"&amp;AP$1&amp;":"&amp;AP$1),MATCH($B40&amp;$C40&amp;$D40,'FY22 QoS'!BY:BY,0),1),"")</f>
        <v>30624.999999999996</v>
      </c>
      <c r="AQ40" s="186">
        <f ca="1">IFERROR(INDEX(INDIRECT("'FY22 QoS'!"&amp;AQ$1&amp;":"&amp;AQ$1),MATCH($B40&amp;$C40&amp;$D40,'FY22 QoS'!BZ:BZ,0),1),"")</f>
        <v>43750</v>
      </c>
      <c r="AR40" s="186">
        <f ca="1">IFERROR(INDEX(INDIRECT("'FY22 QoS'!"&amp;AR$1&amp;":"&amp;AR$1),MATCH($B40&amp;$C40&amp;$D40,'FY22 QoS'!CA:CA,0),1),"")</f>
        <v>56875</v>
      </c>
      <c r="AS40" s="186">
        <f ca="1">IFERROR(INDEX(INDIRECT("'FY22 QoS'!"&amp;AS$1&amp;":"&amp;AS$1),MATCH($B40&amp;$C40&amp;$D40,'FY22 QoS'!CB:CB,0),1),"")</f>
        <v>74375</v>
      </c>
      <c r="AT40" s="186">
        <f ca="1">IFERROR(INDEX(INDIRECT("'FY22 QoS'!"&amp;AT$1&amp;":"&amp;AT$1),MATCH($B40&amp;$C40&amp;$D40,'FY22 QoS'!CC:CC,0),1),"")</f>
        <v>87500</v>
      </c>
    </row>
    <row r="41" spans="2:48" s="167" customFormat="1" x14ac:dyDescent="0.25">
      <c r="B41" s="181" t="s">
        <v>20</v>
      </c>
      <c r="C41" s="181">
        <v>5</v>
      </c>
      <c r="D41" s="181" t="str">
        <f t="shared" si="29"/>
        <v>Enterprise</v>
      </c>
      <c r="E41" s="181" t="str">
        <f>IFERROR(INDEX('FY22 QoS'!$BB:$BB,MATCH($B41&amp;$C41&amp;$D41,'FY22 QoS'!BR:BR,0),1),"")</f>
        <v/>
      </c>
      <c r="F41" s="181" t="str">
        <f>IFERROR(INDEX('FY22 QoS'!$BB:$BB,MATCH($B41&amp;$C41&amp;$D41,'FY22 QoS'!BS:BS,0),1),"")</f>
        <v>Rory Mullen</v>
      </c>
      <c r="G41" s="181" t="str">
        <f>IFERROR(INDEX('FY22 QoS'!$BB:$BB,MATCH($B41&amp;$C41&amp;$D41,'FY22 QoS'!BT:BT,0),1),"")</f>
        <v>Rory Mullen</v>
      </c>
      <c r="H41" s="181" t="str">
        <f>IFERROR(INDEX('FY22 QoS'!$BB:$BB,MATCH($B41&amp;$C41&amp;$D41,'FY22 QoS'!BU:BU,0),1),"")</f>
        <v>Sam Abdul-Samad</v>
      </c>
      <c r="I41" s="181" t="str">
        <f>IFERROR(INDEX('FY22 QoS'!$BB:$BB,MATCH($B41&amp;$C41&amp;$D41,'FY22 QoS'!BV:BV,0),1),"")</f>
        <v>Sam Abdul-Samad</v>
      </c>
      <c r="J41" s="181" t="str">
        <f>IFERROR(INDEX('FY22 QoS'!$BB:$BB,MATCH($B41&amp;$C41&amp;$D41,'FY22 QoS'!BW:BW,0),1),"")</f>
        <v>Sam Abdul-Samad</v>
      </c>
      <c r="K41" s="181" t="str">
        <f>IFERROR(INDEX('FY22 QoS'!$BB:$BB,MATCH($B41&amp;$C41&amp;$D41,'FY22 QoS'!BX:BX,0),1),"")</f>
        <v>Sam Abdul-Samad</v>
      </c>
      <c r="L41" s="181" t="str">
        <f>IFERROR(INDEX('FY22 QoS'!$BB:$BB,MATCH($B41&amp;$C41&amp;$D41,'FY22 QoS'!BY:BY,0),1),"")</f>
        <v>Sam Abdul-Samad</v>
      </c>
      <c r="M41" s="181" t="str">
        <f>IFERROR(INDEX('FY22 QoS'!$BB:$BB,MATCH($B41&amp;$C41&amp;$D41,'FY22 QoS'!BZ:BZ,0),1),"")</f>
        <v>Sam Abdul-Samad</v>
      </c>
      <c r="N41" s="181" t="str">
        <f>IFERROR(INDEX('FY22 QoS'!$BB:$BB,MATCH($B41&amp;$C41&amp;$D41,'FY22 QoS'!CA:CA,0),1),"")</f>
        <v>Sam Abdul-Samad</v>
      </c>
      <c r="O41" s="181" t="str">
        <f>IFERROR(INDEX('FY22 QoS'!$BB:$BB,MATCH($B41&amp;$C41&amp;$D41,'FY22 QoS'!CB:CB,0),1),"")</f>
        <v>Sam Abdul-Samad</v>
      </c>
      <c r="P41" s="181" t="str">
        <f>IFERROR(INDEX('FY22 QoS'!$BB:$BB,MATCH($B41&amp;$C41&amp;$D41,'FY22 QoS'!CC:CC,0),1),"")</f>
        <v>Sam Abdul-Samad</v>
      </c>
      <c r="R41" s="178">
        <f ca="1">IFERROR(INDEX(INDIRECT("'FY22 QoS'!"&amp;R$1&amp;":"&amp;R$1),MATCH($B41&amp;$C41&amp;$D41,'FY22 QoS'!BU:BU,0),1),"")</f>
        <v>1</v>
      </c>
      <c r="S41" s="178">
        <f ca="1">IFERROR(INDEX(INDIRECT("'FY22 QoS'!"&amp;S$1&amp;":"&amp;S$1),MATCH($B41&amp;$C41&amp;$D41,'FY22 QoS'!BV:BV,0),1),"")</f>
        <v>1</v>
      </c>
      <c r="T41" s="178">
        <f ca="1">IFERROR(INDEX(INDIRECT("'FY22 QoS'!"&amp;T$1&amp;":"&amp;T$1),MATCH($B41&amp;$C41&amp;$D41,'FY22 QoS'!BW:BW,0),1),"")</f>
        <v>1</v>
      </c>
      <c r="U41" s="178">
        <f ca="1">IFERROR(INDEX(INDIRECT("'FY22 QoS'!"&amp;U$1&amp;":"&amp;U$1),MATCH($B41&amp;$C41&amp;$D41,'FY22 QoS'!BX:BX,0),1),"")</f>
        <v>1</v>
      </c>
      <c r="V41" s="178">
        <f ca="1">IFERROR(INDEX(INDIRECT("'FY22 QoS'!"&amp;V$1&amp;":"&amp;V$1),MATCH($B41&amp;$C41&amp;$D41,'FY22 QoS'!BY:BY,0),1),"")</f>
        <v>1</v>
      </c>
      <c r="W41" s="178">
        <f ca="1">IFERROR(INDEX(INDIRECT("'FY22 QoS'!"&amp;W$1&amp;":"&amp;W$1),MATCH($B41&amp;$C41&amp;$D41,'FY22 QoS'!BZ:BZ,0),1),"")</f>
        <v>1</v>
      </c>
      <c r="X41" s="178">
        <f ca="1">IFERROR(INDEX(INDIRECT("'FY22 QoS'!"&amp;X$1&amp;":"&amp;X$1),MATCH($B41&amp;$C41&amp;$D41,'FY22 QoS'!CA:CA,0),1),"")</f>
        <v>1</v>
      </c>
      <c r="Y41" s="178">
        <f ca="1">IFERROR(INDEX(INDIRECT("'FY22 QoS'!"&amp;Y$1&amp;":"&amp;Y$1),MATCH($B41&amp;$C41&amp;$D41,'FY22 QoS'!CB:CB,0),1),"")</f>
        <v>1</v>
      </c>
      <c r="Z41" s="178">
        <f ca="1">IFERROR(INDEX(INDIRECT("'FY22 QoS'!"&amp;Z$1&amp;":"&amp;Z$1),MATCH($B41&amp;$C41&amp;$D41,'FY22 QoS'!CC:CC,0),1),"")</f>
        <v>1</v>
      </c>
      <c r="AB41" s="178">
        <f ca="1">IFERROR(INDEX(INDIRECT("'FY22 QoS'!"&amp;AB$1&amp;":"&amp;AB$1),MATCH($B41&amp;$C41&amp;$D41,'FY22 QoS'!BU:BU,0),1),"")</f>
        <v>0</v>
      </c>
      <c r="AC41" s="178">
        <f ca="1">IFERROR(INDEX(INDIRECT("'FY22 QoS'!"&amp;AC$1&amp;":"&amp;AC$1),MATCH($B41&amp;$C41&amp;$D41,'FY22 QoS'!BV:BV,0),1),"")</f>
        <v>0</v>
      </c>
      <c r="AD41" s="178">
        <f ca="1">IFERROR(INDEX(INDIRECT("'FY22 QoS'!"&amp;AD$1&amp;":"&amp;AD$1),MATCH($B41&amp;$C41&amp;$D41,'FY22 QoS'!BW:BW,0),1),"")</f>
        <v>0</v>
      </c>
      <c r="AE41" s="178">
        <f ca="1">IFERROR(INDEX(INDIRECT("'FY22 QoS'!"&amp;AE$1&amp;":"&amp;AE$1),MATCH($B41&amp;$C41&amp;$D41,'FY22 QoS'!BX:BX,0),1),"")</f>
        <v>0.25</v>
      </c>
      <c r="AF41" s="178">
        <f ca="1">IFERROR(INDEX(INDIRECT("'FY22 QoS'!"&amp;AF$1&amp;":"&amp;AF$1),MATCH($B41&amp;$C41&amp;$D41,'FY22 QoS'!BY:BY,0),1),"")</f>
        <v>0.35</v>
      </c>
      <c r="AG41" s="178">
        <f ca="1">IFERROR(INDEX(INDIRECT("'FY22 QoS'!"&amp;AG$1&amp;":"&amp;AG$1),MATCH($B41&amp;$C41&amp;$D41,'FY22 QoS'!BZ:BZ,0),1),"")</f>
        <v>0.5</v>
      </c>
      <c r="AH41" s="178">
        <f ca="1">IFERROR(INDEX(INDIRECT("'FY22 QoS'!"&amp;AH$1&amp;":"&amp;AH$1),MATCH($B41&amp;$C41&amp;$D41,'FY22 QoS'!CA:CA,0),1),"")</f>
        <v>0.65</v>
      </c>
      <c r="AI41" s="178">
        <f ca="1">IFERROR(INDEX(INDIRECT("'FY22 QoS'!"&amp;AI$1&amp;":"&amp;AI$1),MATCH($B41&amp;$C41&amp;$D41,'FY22 QoS'!CB:CB,0),1),"")</f>
        <v>0.85</v>
      </c>
      <c r="AJ41" s="178">
        <f ca="1">IFERROR(INDEX(INDIRECT("'FY22 QoS'!"&amp;AJ$1&amp;":"&amp;AJ$1),MATCH($B41&amp;$C41&amp;$D41,'FY22 QoS'!CC:CC,0),1),"")</f>
        <v>1</v>
      </c>
      <c r="AL41" s="186">
        <f ca="1">IFERROR(INDEX(INDIRECT("'FY22 QoS'!"&amp;AL$1&amp;":"&amp;AL$1),MATCH($B41&amp;$C41&amp;$D41,'FY22 QoS'!BU:BU,0),1),"")</f>
        <v>0</v>
      </c>
      <c r="AM41" s="186">
        <f ca="1">IFERROR(INDEX(INDIRECT("'FY22 QoS'!"&amp;AM$1&amp;":"&amp;AM$1),MATCH($B41&amp;$C41&amp;$D41,'FY22 QoS'!BV:BV,0),1),"")</f>
        <v>0</v>
      </c>
      <c r="AN41" s="186">
        <f ca="1">IFERROR(INDEX(INDIRECT("'FY22 QoS'!"&amp;AN$1&amp;":"&amp;AN$1),MATCH($B41&amp;$C41&amp;$D41,'FY22 QoS'!BW:BW,0),1),"")</f>
        <v>0</v>
      </c>
      <c r="AO41" s="186">
        <f ca="1">IFERROR(INDEX(INDIRECT("'FY22 QoS'!"&amp;AO$1&amp;":"&amp;AO$1),MATCH($B41&amp;$C41&amp;$D41,'FY22 QoS'!BX:BX,0),1),"")</f>
        <v>26041.666666666668</v>
      </c>
      <c r="AP41" s="186">
        <f ca="1">IFERROR(INDEX(INDIRECT("'FY22 QoS'!"&amp;AP$1&amp;":"&amp;AP$1),MATCH($B41&amp;$C41&amp;$D41,'FY22 QoS'!BY:BY,0),1),"")</f>
        <v>36458.333333333336</v>
      </c>
      <c r="AQ41" s="186">
        <f ca="1">IFERROR(INDEX(INDIRECT("'FY22 QoS'!"&amp;AQ$1&amp;":"&amp;AQ$1),MATCH($B41&amp;$C41&amp;$D41,'FY22 QoS'!BZ:BZ,0),1),"")</f>
        <v>52083.333333333336</v>
      </c>
      <c r="AR41" s="186">
        <f ca="1">IFERROR(INDEX(INDIRECT("'FY22 QoS'!"&amp;AR$1&amp;":"&amp;AR$1),MATCH($B41&amp;$C41&amp;$D41,'FY22 QoS'!CA:CA,0),1),"")</f>
        <v>67708.333333333343</v>
      </c>
      <c r="AS41" s="186">
        <f ca="1">IFERROR(INDEX(INDIRECT("'FY22 QoS'!"&amp;AS$1&amp;":"&amp;AS$1),MATCH($B41&amp;$C41&amp;$D41,'FY22 QoS'!CB:CB,0),1),"")</f>
        <v>88541.666666666672</v>
      </c>
      <c r="AT41" s="186">
        <f ca="1">IFERROR(INDEX(INDIRECT("'FY22 QoS'!"&amp;AT$1&amp;":"&amp;AT$1),MATCH($B41&amp;$C41&amp;$D41,'FY22 QoS'!CC:CC,0),1),"")</f>
        <v>104166.66666666667</v>
      </c>
    </row>
    <row r="42" spans="2:48" s="167" customFormat="1" x14ac:dyDescent="0.25">
      <c r="B42" s="181" t="s">
        <v>20</v>
      </c>
      <c r="C42" s="181">
        <v>6</v>
      </c>
      <c r="D42" s="181" t="str">
        <f t="shared" si="29"/>
        <v>Enterprise</v>
      </c>
      <c r="E42" s="181" t="str">
        <f>IFERROR(INDEX('FY22 QoS'!$BB:$BB,MATCH($B42&amp;$C42&amp;$D42,'FY22 QoS'!BR:BR,0),1),"")</f>
        <v/>
      </c>
      <c r="F42" s="181" t="str">
        <f>IFERROR(INDEX('FY22 QoS'!$BB:$BB,MATCH($B42&amp;$C42&amp;$D42,'FY22 QoS'!BS:BS,0),1),"")</f>
        <v>Erin O'Boyle</v>
      </c>
      <c r="G42" s="181" t="str">
        <f>IFERROR(INDEX('FY22 QoS'!$BB:$BB,MATCH($B42&amp;$C42&amp;$D42,'FY22 QoS'!BT:BT,0),1),"")</f>
        <v>Erin O'Boyle</v>
      </c>
      <c r="H42" s="181" t="str">
        <f>IFERROR(INDEX('FY22 QoS'!$BB:$BB,MATCH($B42&amp;$C42&amp;$D42,'FY22 QoS'!BU:BU,0),1),"")</f>
        <v/>
      </c>
      <c r="I42" s="181" t="str">
        <f>IFERROR(INDEX('FY22 QoS'!$BB:$BB,MATCH($B42&amp;$C42&amp;$D42,'FY22 QoS'!BV:BV,0),1),"")</f>
        <v/>
      </c>
      <c r="J42" s="181" t="str">
        <f>IFERROR(INDEX('FY22 QoS'!$BB:$BB,MATCH($B42&amp;$C42&amp;$D42,'FY22 QoS'!BW:BW,0),1),"")</f>
        <v/>
      </c>
      <c r="K42" s="181" t="str">
        <f>IFERROR(INDEX('FY22 QoS'!$BB:$BB,MATCH($B42&amp;$C42&amp;$D42,'FY22 QoS'!BX:BX,0),1),"")</f>
        <v/>
      </c>
      <c r="L42" s="181" t="str">
        <f>IFERROR(INDEX('FY22 QoS'!$BB:$BB,MATCH($B42&amp;$C42&amp;$D42,'FY22 QoS'!BY:BY,0),1),"")</f>
        <v/>
      </c>
      <c r="M42" s="181" t="str">
        <f>IFERROR(INDEX('FY22 QoS'!$BB:$BB,MATCH($B42&amp;$C42&amp;$D42,'FY22 QoS'!BZ:BZ,0),1),"")</f>
        <v/>
      </c>
      <c r="N42" s="181" t="str">
        <f>IFERROR(INDEX('FY22 QoS'!$BB:$BB,MATCH($B42&amp;$C42&amp;$D42,'FY22 QoS'!CA:CA,0),1),"")</f>
        <v/>
      </c>
      <c r="O42" s="181" t="str">
        <f>IFERROR(INDEX('FY22 QoS'!$BB:$BB,MATCH($B42&amp;$C42&amp;$D42,'FY22 QoS'!CB:CB,0),1),"")</f>
        <v/>
      </c>
      <c r="P42" s="181" t="str">
        <f>IFERROR(INDEX('FY22 QoS'!$BB:$BB,MATCH($B42&amp;$C42&amp;$D42,'FY22 QoS'!CC:CC,0),1),"")</f>
        <v/>
      </c>
      <c r="R42" s="178" t="str">
        <f ca="1">IFERROR(INDEX(INDIRECT("'FY22 QoS'!"&amp;R$1&amp;":"&amp;R$1),MATCH($B42&amp;$C42&amp;$D42,'FY22 QoS'!BU:BU,0),1),"")</f>
        <v/>
      </c>
      <c r="S42" s="178" t="str">
        <f ca="1">IFERROR(INDEX(INDIRECT("'FY22 QoS'!"&amp;S$1&amp;":"&amp;S$1),MATCH($B42&amp;$C42&amp;$D42,'FY22 QoS'!BV:BV,0),1),"")</f>
        <v/>
      </c>
      <c r="T42" s="178" t="str">
        <f ca="1">IFERROR(INDEX(INDIRECT("'FY22 QoS'!"&amp;T$1&amp;":"&amp;T$1),MATCH($B42&amp;$C42&amp;$D42,'FY22 QoS'!BW:BW,0),1),"")</f>
        <v/>
      </c>
      <c r="U42" s="178" t="str">
        <f ca="1">IFERROR(INDEX(INDIRECT("'FY22 QoS'!"&amp;U$1&amp;":"&amp;U$1),MATCH($B42&amp;$C42&amp;$D42,'FY22 QoS'!BX:BX,0),1),"")</f>
        <v/>
      </c>
      <c r="V42" s="178" t="str">
        <f ca="1">IFERROR(INDEX(INDIRECT("'FY22 QoS'!"&amp;V$1&amp;":"&amp;V$1),MATCH($B42&amp;$C42&amp;$D42,'FY22 QoS'!BY:BY,0),1),"")</f>
        <v/>
      </c>
      <c r="W42" s="178" t="str">
        <f ca="1">IFERROR(INDEX(INDIRECT("'FY22 QoS'!"&amp;W$1&amp;":"&amp;W$1),MATCH($B42&amp;$C42&amp;$D42,'FY22 QoS'!BZ:BZ,0),1),"")</f>
        <v/>
      </c>
      <c r="X42" s="178" t="str">
        <f ca="1">IFERROR(INDEX(INDIRECT("'FY22 QoS'!"&amp;X$1&amp;":"&amp;X$1),MATCH($B42&amp;$C42&amp;$D42,'FY22 QoS'!CA:CA,0),1),"")</f>
        <v/>
      </c>
      <c r="Y42" s="178" t="str">
        <f ca="1">IFERROR(INDEX(INDIRECT("'FY22 QoS'!"&amp;Y$1&amp;":"&amp;Y$1),MATCH($B42&amp;$C42&amp;$D42,'FY22 QoS'!CB:CB,0),1),"")</f>
        <v/>
      </c>
      <c r="Z42" s="178" t="str">
        <f ca="1">IFERROR(INDEX(INDIRECT("'FY22 QoS'!"&amp;Z$1&amp;":"&amp;Z$1),MATCH($B42&amp;$C42&amp;$D42,'FY22 QoS'!CC:CC,0),1),"")</f>
        <v/>
      </c>
      <c r="AB42" s="178" t="str">
        <f ca="1">IFERROR(INDEX(INDIRECT("'FY22 QoS'!"&amp;AB$1&amp;":"&amp;AB$1),MATCH($B42&amp;$C42&amp;$D42,'FY22 QoS'!BU:BU,0),1),"")</f>
        <v/>
      </c>
      <c r="AC42" s="178" t="str">
        <f ca="1">IFERROR(INDEX(INDIRECT("'FY22 QoS'!"&amp;AC$1&amp;":"&amp;AC$1),MATCH($B42&amp;$C42&amp;$D42,'FY22 QoS'!BV:BV,0),1),"")</f>
        <v/>
      </c>
      <c r="AD42" s="178" t="str">
        <f ca="1">IFERROR(INDEX(INDIRECT("'FY22 QoS'!"&amp;AD$1&amp;":"&amp;AD$1),MATCH($B42&amp;$C42&amp;$D42,'FY22 QoS'!BW:BW,0),1),"")</f>
        <v/>
      </c>
      <c r="AE42" s="178" t="str">
        <f ca="1">IFERROR(INDEX(INDIRECT("'FY22 QoS'!"&amp;AE$1&amp;":"&amp;AE$1),MATCH($B42&amp;$C42&amp;$D42,'FY22 QoS'!BX:BX,0),1),"")</f>
        <v/>
      </c>
      <c r="AF42" s="178" t="str">
        <f ca="1">IFERROR(INDEX(INDIRECT("'FY22 QoS'!"&amp;AF$1&amp;":"&amp;AF$1),MATCH($B42&amp;$C42&amp;$D42,'FY22 QoS'!BY:BY,0),1),"")</f>
        <v/>
      </c>
      <c r="AG42" s="178" t="str">
        <f ca="1">IFERROR(INDEX(INDIRECT("'FY22 QoS'!"&amp;AG$1&amp;":"&amp;AG$1),MATCH($B42&amp;$C42&amp;$D42,'FY22 QoS'!BZ:BZ,0),1),"")</f>
        <v/>
      </c>
      <c r="AH42" s="178" t="str">
        <f ca="1">IFERROR(INDEX(INDIRECT("'FY22 QoS'!"&amp;AH$1&amp;":"&amp;AH$1),MATCH($B42&amp;$C42&amp;$D42,'FY22 QoS'!CA:CA,0),1),"")</f>
        <v/>
      </c>
      <c r="AI42" s="178" t="str">
        <f ca="1">IFERROR(INDEX(INDIRECT("'FY22 QoS'!"&amp;AI$1&amp;":"&amp;AI$1),MATCH($B42&amp;$C42&amp;$D42,'FY22 QoS'!CB:CB,0),1),"")</f>
        <v/>
      </c>
      <c r="AJ42" s="178" t="str">
        <f ca="1">IFERROR(INDEX(INDIRECT("'FY22 QoS'!"&amp;AJ$1&amp;":"&amp;AJ$1),MATCH($B42&amp;$C42&amp;$D42,'FY22 QoS'!CC:CC,0),1),"")</f>
        <v/>
      </c>
      <c r="AL42" s="186" t="str">
        <f ca="1">IFERROR(INDEX(INDIRECT("'FY22 QoS'!"&amp;AL$1&amp;":"&amp;AL$1),MATCH($B42&amp;$C42&amp;$D42,'FY22 QoS'!BU:BU,0),1),"")</f>
        <v/>
      </c>
      <c r="AM42" s="186" t="str">
        <f ca="1">IFERROR(INDEX(INDIRECT("'FY22 QoS'!"&amp;AM$1&amp;":"&amp;AM$1),MATCH($B42&amp;$C42&amp;$D42,'FY22 QoS'!BV:BV,0),1),"")</f>
        <v/>
      </c>
      <c r="AN42" s="186" t="str">
        <f ca="1">IFERROR(INDEX(INDIRECT("'FY22 QoS'!"&amp;AN$1&amp;":"&amp;AN$1),MATCH($B42&amp;$C42&amp;$D42,'FY22 QoS'!BW:BW,0),1),"")</f>
        <v/>
      </c>
      <c r="AO42" s="186" t="str">
        <f ca="1">IFERROR(INDEX(INDIRECT("'FY22 QoS'!"&amp;AO$1&amp;":"&amp;AO$1),MATCH($B42&amp;$C42&amp;$D42,'FY22 QoS'!BX:BX,0),1),"")</f>
        <v/>
      </c>
      <c r="AP42" s="186" t="str">
        <f ca="1">IFERROR(INDEX(INDIRECT("'FY22 QoS'!"&amp;AP$1&amp;":"&amp;AP$1),MATCH($B42&amp;$C42&amp;$D42,'FY22 QoS'!BY:BY,0),1),"")</f>
        <v/>
      </c>
      <c r="AQ42" s="186" t="str">
        <f ca="1">IFERROR(INDEX(INDIRECT("'FY22 QoS'!"&amp;AQ$1&amp;":"&amp;AQ$1),MATCH($B42&amp;$C42&amp;$D42,'FY22 QoS'!BZ:BZ,0),1),"")</f>
        <v/>
      </c>
      <c r="AR42" s="186" t="str">
        <f ca="1">IFERROR(INDEX(INDIRECT("'FY22 QoS'!"&amp;AR$1&amp;":"&amp;AR$1),MATCH($B42&amp;$C42&amp;$D42,'FY22 QoS'!CA:CA,0),1),"")</f>
        <v/>
      </c>
      <c r="AS42" s="186" t="str">
        <f ca="1">IFERROR(INDEX(INDIRECT("'FY22 QoS'!"&amp;AS$1&amp;":"&amp;AS$1),MATCH($B42&amp;$C42&amp;$D42,'FY22 QoS'!CB:CB,0),1),"")</f>
        <v/>
      </c>
      <c r="AT42" s="186" t="str">
        <f ca="1">IFERROR(INDEX(INDIRECT("'FY22 QoS'!"&amp;AT$1&amp;":"&amp;AT$1),MATCH($B42&amp;$C42&amp;$D42,'FY22 QoS'!CC:CC,0),1),"")</f>
        <v/>
      </c>
    </row>
    <row r="43" spans="2:48" s="167" customFormat="1" outlineLevel="1" x14ac:dyDescent="0.25">
      <c r="B43" s="167" t="s">
        <v>20</v>
      </c>
      <c r="C43" s="167">
        <v>7</v>
      </c>
      <c r="D43" s="167" t="str">
        <f t="shared" si="29"/>
        <v>Enterprise</v>
      </c>
      <c r="E43" s="167" t="str">
        <f>IFERROR(INDEX('FY22 QoS'!$BB:$BB,MATCH($B43&amp;$C43&amp;$D43,'FY22 QoS'!BR:BR,0),1),"")</f>
        <v/>
      </c>
      <c r="F43" s="167" t="str">
        <f>IFERROR(INDEX('FY22 QoS'!$BB:$BB,MATCH($B43&amp;$C43&amp;$D43,'FY22 QoS'!BS:BS,0),1),"")</f>
        <v>Lauren Holliday</v>
      </c>
      <c r="G43" s="167" t="str">
        <f>IFERROR(INDEX('FY22 QoS'!$BB:$BB,MATCH($B43&amp;$C43&amp;$D43,'FY22 QoS'!BT:BT,0),1),"")</f>
        <v>Lauren Holliday</v>
      </c>
      <c r="H43" s="167" t="str">
        <f>IFERROR(INDEX('FY22 QoS'!$BB:$BB,MATCH($B43&amp;$C43&amp;$D43,'FY22 QoS'!BU:BU,0),1),"")</f>
        <v/>
      </c>
      <c r="I43" s="167" t="str">
        <f>IFERROR(INDEX('FY22 QoS'!$BB:$BB,MATCH($B43&amp;$C43&amp;$D43,'FY22 QoS'!BV:BV,0),1),"")</f>
        <v/>
      </c>
      <c r="J43" s="167" t="str">
        <f>IFERROR(INDEX('FY22 QoS'!$BB:$BB,MATCH($B43&amp;$C43&amp;$D43,'FY22 QoS'!BW:BW,0),1),"")</f>
        <v/>
      </c>
      <c r="K43" s="167" t="str">
        <f>IFERROR(INDEX('FY22 QoS'!$BB:$BB,MATCH($B43&amp;$C43&amp;$D43,'FY22 QoS'!BX:BX,0),1),"")</f>
        <v/>
      </c>
      <c r="L43" s="167" t="str">
        <f>IFERROR(INDEX('FY22 QoS'!$BB:$BB,MATCH($B43&amp;$C43&amp;$D43,'FY22 QoS'!BY:BY,0),1),"")</f>
        <v/>
      </c>
      <c r="M43" s="167" t="str">
        <f>IFERROR(INDEX('FY22 QoS'!$BB:$BB,MATCH($B43&amp;$C43&amp;$D43,'FY22 QoS'!BZ:BZ,0),1),"")</f>
        <v/>
      </c>
      <c r="N43" s="167" t="str">
        <f>IFERROR(INDEX('FY22 QoS'!$BB:$BB,MATCH($B43&amp;$C43&amp;$D43,'FY22 QoS'!CA:CA,0),1),"")</f>
        <v/>
      </c>
      <c r="O43" s="167" t="str">
        <f>IFERROR(INDEX('FY22 QoS'!$BB:$BB,MATCH($B43&amp;$C43&amp;$D43,'FY22 QoS'!CB:CB,0),1),"")</f>
        <v/>
      </c>
      <c r="P43" s="167" t="str">
        <f>IFERROR(INDEX('FY22 QoS'!$BB:$BB,MATCH($B43&amp;$C43&amp;$D43,'FY22 QoS'!CC:CC,0),1),"")</f>
        <v/>
      </c>
      <c r="R43" s="178" t="str">
        <f ca="1">IFERROR(INDEX(INDIRECT("'FY22 QoS'!"&amp;R$1&amp;":"&amp;R$1),MATCH($B43&amp;$C43&amp;$D43,'FY22 QoS'!BU:BU,0),1),"")</f>
        <v/>
      </c>
      <c r="S43" s="178" t="str">
        <f ca="1">IFERROR(INDEX(INDIRECT("'FY22 QoS'!"&amp;S$1&amp;":"&amp;S$1),MATCH($B43&amp;$C43&amp;$D43,'FY22 QoS'!BV:BV,0),1),"")</f>
        <v/>
      </c>
      <c r="T43" s="178" t="str">
        <f ca="1">IFERROR(INDEX(INDIRECT("'FY22 QoS'!"&amp;T$1&amp;":"&amp;T$1),MATCH($B43&amp;$C43&amp;$D43,'FY22 QoS'!BW:BW,0),1),"")</f>
        <v/>
      </c>
      <c r="U43" s="178" t="str">
        <f ca="1">IFERROR(INDEX(INDIRECT("'FY22 QoS'!"&amp;U$1&amp;":"&amp;U$1),MATCH($B43&amp;$C43&amp;$D43,'FY22 QoS'!BX:BX,0),1),"")</f>
        <v/>
      </c>
      <c r="V43" s="178" t="str">
        <f ca="1">IFERROR(INDEX(INDIRECT("'FY22 QoS'!"&amp;V$1&amp;":"&amp;V$1),MATCH($B43&amp;$C43&amp;$D43,'FY22 QoS'!BY:BY,0),1),"")</f>
        <v/>
      </c>
      <c r="W43" s="178" t="str">
        <f ca="1">IFERROR(INDEX(INDIRECT("'FY22 QoS'!"&amp;W$1&amp;":"&amp;W$1),MATCH($B43&amp;$C43&amp;$D43,'FY22 QoS'!BZ:BZ,0),1),"")</f>
        <v/>
      </c>
      <c r="X43" s="178" t="str">
        <f ca="1">IFERROR(INDEX(INDIRECT("'FY22 QoS'!"&amp;X$1&amp;":"&amp;X$1),MATCH($B43&amp;$C43&amp;$D43,'FY22 QoS'!CA:CA,0),1),"")</f>
        <v/>
      </c>
      <c r="Y43" s="178" t="str">
        <f ca="1">IFERROR(INDEX(INDIRECT("'FY22 QoS'!"&amp;Y$1&amp;":"&amp;Y$1),MATCH($B43&amp;$C43&amp;$D43,'FY22 QoS'!CB:CB,0),1),"")</f>
        <v/>
      </c>
      <c r="Z43" s="178" t="str">
        <f ca="1">IFERROR(INDEX(INDIRECT("'FY22 QoS'!"&amp;Z$1&amp;":"&amp;Z$1),MATCH($B43&amp;$C43&amp;$D43,'FY22 QoS'!CC:CC,0),1),"")</f>
        <v/>
      </c>
      <c r="AB43" s="178" t="str">
        <f ca="1">IFERROR(INDEX(INDIRECT("'FY22 QoS'!"&amp;AB$1&amp;":"&amp;AB$1),MATCH($B43&amp;$C43&amp;$D43,'FY22 QoS'!BU:BU,0),1),"")</f>
        <v/>
      </c>
      <c r="AC43" s="178" t="str">
        <f ca="1">IFERROR(INDEX(INDIRECT("'FY22 QoS'!"&amp;AC$1&amp;":"&amp;AC$1),MATCH($B43&amp;$C43&amp;$D43,'FY22 QoS'!BV:BV,0),1),"")</f>
        <v/>
      </c>
      <c r="AD43" s="178" t="str">
        <f ca="1">IFERROR(INDEX(INDIRECT("'FY22 QoS'!"&amp;AD$1&amp;":"&amp;AD$1),MATCH($B43&amp;$C43&amp;$D43,'FY22 QoS'!BW:BW,0),1),"")</f>
        <v/>
      </c>
      <c r="AE43" s="178" t="str">
        <f ca="1">IFERROR(INDEX(INDIRECT("'FY22 QoS'!"&amp;AE$1&amp;":"&amp;AE$1),MATCH($B43&amp;$C43&amp;$D43,'FY22 QoS'!BX:BX,0),1),"")</f>
        <v/>
      </c>
      <c r="AF43" s="178" t="str">
        <f ca="1">IFERROR(INDEX(INDIRECT("'FY22 QoS'!"&amp;AF$1&amp;":"&amp;AF$1),MATCH($B43&amp;$C43&amp;$D43,'FY22 QoS'!BY:BY,0),1),"")</f>
        <v/>
      </c>
      <c r="AG43" s="178" t="str">
        <f ca="1">IFERROR(INDEX(INDIRECT("'FY22 QoS'!"&amp;AG$1&amp;":"&amp;AG$1),MATCH($B43&amp;$C43&amp;$D43,'FY22 QoS'!BZ:BZ,0),1),"")</f>
        <v/>
      </c>
      <c r="AH43" s="178" t="str">
        <f ca="1">IFERROR(INDEX(INDIRECT("'FY22 QoS'!"&amp;AH$1&amp;":"&amp;AH$1),MATCH($B43&amp;$C43&amp;$D43,'FY22 QoS'!CA:CA,0),1),"")</f>
        <v/>
      </c>
      <c r="AI43" s="178" t="str">
        <f ca="1">IFERROR(INDEX(INDIRECT("'FY22 QoS'!"&amp;AI$1&amp;":"&amp;AI$1),MATCH($B43&amp;$C43&amp;$D43,'FY22 QoS'!CB:CB,0),1),"")</f>
        <v/>
      </c>
      <c r="AJ43" s="178" t="str">
        <f ca="1">IFERROR(INDEX(INDIRECT("'FY22 QoS'!"&amp;AJ$1&amp;":"&amp;AJ$1),MATCH($B43&amp;$C43&amp;$D43,'FY22 QoS'!CC:CC,0),1),"")</f>
        <v/>
      </c>
      <c r="AL43" s="186" t="str">
        <f ca="1">IFERROR(INDEX(INDIRECT("'FY22 QoS'!"&amp;AL$1&amp;":"&amp;AL$1),MATCH($B43&amp;$C43&amp;$D43,'FY22 QoS'!BU:BU,0),1),"")</f>
        <v/>
      </c>
      <c r="AM43" s="186" t="str">
        <f ca="1">IFERROR(INDEX(INDIRECT("'FY22 QoS'!"&amp;AM$1&amp;":"&amp;AM$1),MATCH($B43&amp;$C43&amp;$D43,'FY22 QoS'!BV:BV,0),1),"")</f>
        <v/>
      </c>
      <c r="AN43" s="186" t="str">
        <f ca="1">IFERROR(INDEX(INDIRECT("'FY22 QoS'!"&amp;AN$1&amp;":"&amp;AN$1),MATCH($B43&amp;$C43&amp;$D43,'FY22 QoS'!BW:BW,0),1),"")</f>
        <v/>
      </c>
      <c r="AO43" s="186" t="str">
        <f ca="1">IFERROR(INDEX(INDIRECT("'FY22 QoS'!"&amp;AO$1&amp;":"&amp;AO$1),MATCH($B43&amp;$C43&amp;$D43,'FY22 QoS'!BX:BX,0),1),"")</f>
        <v/>
      </c>
      <c r="AP43" s="186" t="str">
        <f ca="1">IFERROR(INDEX(INDIRECT("'FY22 QoS'!"&amp;AP$1&amp;":"&amp;AP$1),MATCH($B43&amp;$C43&amp;$D43,'FY22 QoS'!BY:BY,0),1),"")</f>
        <v/>
      </c>
      <c r="AQ43" s="186" t="str">
        <f ca="1">IFERROR(INDEX(INDIRECT("'FY22 QoS'!"&amp;AQ$1&amp;":"&amp;AQ$1),MATCH($B43&amp;$C43&amp;$D43,'FY22 QoS'!BZ:BZ,0),1),"")</f>
        <v/>
      </c>
      <c r="AR43" s="186" t="str">
        <f ca="1">IFERROR(INDEX(INDIRECT("'FY22 QoS'!"&amp;AR$1&amp;":"&amp;AR$1),MATCH($B43&amp;$C43&amp;$D43,'FY22 QoS'!CA:CA,0),1),"")</f>
        <v/>
      </c>
      <c r="AS43" s="186" t="str">
        <f ca="1">IFERROR(INDEX(INDIRECT("'FY22 QoS'!"&amp;AS$1&amp;":"&amp;AS$1),MATCH($B43&amp;$C43&amp;$D43,'FY22 QoS'!CB:CB,0),1),"")</f>
        <v/>
      </c>
      <c r="AT43" s="186" t="str">
        <f ca="1">IFERROR(INDEX(INDIRECT("'FY22 QoS'!"&amp;AT$1&amp;":"&amp;AT$1),MATCH($B43&amp;$C43&amp;$D43,'FY22 QoS'!CC:CC,0),1),"")</f>
        <v/>
      </c>
    </row>
    <row r="44" spans="2:48" s="167" customFormat="1" outlineLevel="1" x14ac:dyDescent="0.25">
      <c r="B44" s="167" t="s">
        <v>20</v>
      </c>
      <c r="C44" s="167">
        <v>8</v>
      </c>
      <c r="D44" s="167" t="str">
        <f t="shared" si="29"/>
        <v>Enterprise</v>
      </c>
      <c r="E44" s="167" t="str">
        <f>IFERROR(INDEX('FY22 QoS'!$BB:$BB,MATCH($B44&amp;$C44&amp;$D44,'FY22 QoS'!BR:BR,0),1),"")</f>
        <v/>
      </c>
      <c r="F44" s="167" t="str">
        <f>IFERROR(INDEX('FY22 QoS'!$BB:$BB,MATCH($B44&amp;$C44&amp;$D44,'FY22 QoS'!BS:BS,0),1),"")</f>
        <v/>
      </c>
      <c r="G44" s="167" t="str">
        <f>IFERROR(INDEX('FY22 QoS'!$BB:$BB,MATCH($B44&amp;$C44&amp;$D44,'FY22 QoS'!BT:BT,0),1),"")</f>
        <v>Eric Haugh</v>
      </c>
      <c r="H44" s="167" t="str">
        <f>IFERROR(INDEX('FY22 QoS'!$BB:$BB,MATCH($B44&amp;$C44&amp;$D44,'FY22 QoS'!BU:BU,0),1),"")</f>
        <v/>
      </c>
      <c r="I44" s="167" t="str">
        <f>IFERROR(INDEX('FY22 QoS'!$BB:$BB,MATCH($B44&amp;$C44&amp;$D44,'FY22 QoS'!BV:BV,0),1),"")</f>
        <v/>
      </c>
      <c r="J44" s="167" t="str">
        <f>IFERROR(INDEX('FY22 QoS'!$BB:$BB,MATCH($B44&amp;$C44&amp;$D44,'FY22 QoS'!BW:BW,0),1),"")</f>
        <v/>
      </c>
      <c r="K44" s="167" t="str">
        <f>IFERROR(INDEX('FY22 QoS'!$BB:$BB,MATCH($B44&amp;$C44&amp;$D44,'FY22 QoS'!BX:BX,0),1),"")</f>
        <v/>
      </c>
      <c r="L44" s="167" t="str">
        <f>IFERROR(INDEX('FY22 QoS'!$BB:$BB,MATCH($B44&amp;$C44&amp;$D44,'FY22 QoS'!BY:BY,0),1),"")</f>
        <v/>
      </c>
      <c r="M44" s="167" t="str">
        <f>IFERROR(INDEX('FY22 QoS'!$BB:$BB,MATCH($B44&amp;$C44&amp;$D44,'FY22 QoS'!BZ:BZ,0),1),"")</f>
        <v/>
      </c>
      <c r="N44" s="167" t="str">
        <f>IFERROR(INDEX('FY22 QoS'!$BB:$BB,MATCH($B44&amp;$C44&amp;$D44,'FY22 QoS'!CA:CA,0),1),"")</f>
        <v/>
      </c>
      <c r="O44" s="167" t="str">
        <f>IFERROR(INDEX('FY22 QoS'!$BB:$BB,MATCH($B44&amp;$C44&amp;$D44,'FY22 QoS'!CB:CB,0),1),"")</f>
        <v/>
      </c>
      <c r="P44" s="167" t="str">
        <f>IFERROR(INDEX('FY22 QoS'!$BB:$BB,MATCH($B44&amp;$C44&amp;$D44,'FY22 QoS'!CC:CC,0),1),"")</f>
        <v/>
      </c>
      <c r="R44" s="178" t="str">
        <f ca="1">IFERROR(INDEX(INDIRECT("'FY22 QoS'!"&amp;R$1&amp;":"&amp;R$1),MATCH($B44&amp;$C44&amp;$D44,'FY22 QoS'!BU:BU,0),1),"")</f>
        <v/>
      </c>
      <c r="S44" s="178" t="str">
        <f ca="1">IFERROR(INDEX(INDIRECT("'FY22 QoS'!"&amp;S$1&amp;":"&amp;S$1),MATCH($B44&amp;$C44&amp;$D44,'FY22 QoS'!BV:BV,0),1),"")</f>
        <v/>
      </c>
      <c r="T44" s="178" t="str">
        <f ca="1">IFERROR(INDEX(INDIRECT("'FY22 QoS'!"&amp;T$1&amp;":"&amp;T$1),MATCH($B44&amp;$C44&amp;$D44,'FY22 QoS'!BW:BW,0),1),"")</f>
        <v/>
      </c>
      <c r="U44" s="178" t="str">
        <f ca="1">IFERROR(INDEX(INDIRECT("'FY22 QoS'!"&amp;U$1&amp;":"&amp;U$1),MATCH($B44&amp;$C44&amp;$D44,'FY22 QoS'!BX:BX,0),1),"")</f>
        <v/>
      </c>
      <c r="V44" s="178" t="str">
        <f ca="1">IFERROR(INDEX(INDIRECT("'FY22 QoS'!"&amp;V$1&amp;":"&amp;V$1),MATCH($B44&amp;$C44&amp;$D44,'FY22 QoS'!BY:BY,0),1),"")</f>
        <v/>
      </c>
      <c r="W44" s="178" t="str">
        <f ca="1">IFERROR(INDEX(INDIRECT("'FY22 QoS'!"&amp;W$1&amp;":"&amp;W$1),MATCH($B44&amp;$C44&amp;$D44,'FY22 QoS'!BZ:BZ,0),1),"")</f>
        <v/>
      </c>
      <c r="X44" s="178" t="str">
        <f ca="1">IFERROR(INDEX(INDIRECT("'FY22 QoS'!"&amp;X$1&amp;":"&amp;X$1),MATCH($B44&amp;$C44&amp;$D44,'FY22 QoS'!CA:CA,0),1),"")</f>
        <v/>
      </c>
      <c r="Y44" s="178" t="str">
        <f ca="1">IFERROR(INDEX(INDIRECT("'FY22 QoS'!"&amp;Y$1&amp;":"&amp;Y$1),MATCH($B44&amp;$C44&amp;$D44,'FY22 QoS'!CB:CB,0),1),"")</f>
        <v/>
      </c>
      <c r="Z44" s="178" t="str">
        <f ca="1">IFERROR(INDEX(INDIRECT("'FY22 QoS'!"&amp;Z$1&amp;":"&amp;Z$1),MATCH($B44&amp;$C44&amp;$D44,'FY22 QoS'!CC:CC,0),1),"")</f>
        <v/>
      </c>
      <c r="AB44" s="178" t="str">
        <f ca="1">IFERROR(INDEX(INDIRECT("'FY22 QoS'!"&amp;AB$1&amp;":"&amp;AB$1),MATCH($B44&amp;$C44&amp;$D44,'FY22 QoS'!BU:BU,0),1),"")</f>
        <v/>
      </c>
      <c r="AC44" s="178" t="str">
        <f ca="1">IFERROR(INDEX(INDIRECT("'FY22 QoS'!"&amp;AC$1&amp;":"&amp;AC$1),MATCH($B44&amp;$C44&amp;$D44,'FY22 QoS'!BV:BV,0),1),"")</f>
        <v/>
      </c>
      <c r="AD44" s="178" t="str">
        <f ca="1">IFERROR(INDEX(INDIRECT("'FY22 QoS'!"&amp;AD$1&amp;":"&amp;AD$1),MATCH($B44&amp;$C44&amp;$D44,'FY22 QoS'!BW:BW,0),1),"")</f>
        <v/>
      </c>
      <c r="AE44" s="178" t="str">
        <f ca="1">IFERROR(INDEX(INDIRECT("'FY22 QoS'!"&amp;AE$1&amp;":"&amp;AE$1),MATCH($B44&amp;$C44&amp;$D44,'FY22 QoS'!BX:BX,0),1),"")</f>
        <v/>
      </c>
      <c r="AF44" s="178" t="str">
        <f ca="1">IFERROR(INDEX(INDIRECT("'FY22 QoS'!"&amp;AF$1&amp;":"&amp;AF$1),MATCH($B44&amp;$C44&amp;$D44,'FY22 QoS'!BY:BY,0),1),"")</f>
        <v/>
      </c>
      <c r="AG44" s="178" t="str">
        <f ca="1">IFERROR(INDEX(INDIRECT("'FY22 QoS'!"&amp;AG$1&amp;":"&amp;AG$1),MATCH($B44&amp;$C44&amp;$D44,'FY22 QoS'!BZ:BZ,0),1),"")</f>
        <v/>
      </c>
      <c r="AH44" s="178" t="str">
        <f ca="1">IFERROR(INDEX(INDIRECT("'FY22 QoS'!"&amp;AH$1&amp;":"&amp;AH$1),MATCH($B44&amp;$C44&amp;$D44,'FY22 QoS'!CA:CA,0),1),"")</f>
        <v/>
      </c>
      <c r="AI44" s="178" t="str">
        <f ca="1">IFERROR(INDEX(INDIRECT("'FY22 QoS'!"&amp;AI$1&amp;":"&amp;AI$1),MATCH($B44&amp;$C44&amp;$D44,'FY22 QoS'!CB:CB,0),1),"")</f>
        <v/>
      </c>
      <c r="AJ44" s="178" t="str">
        <f ca="1">IFERROR(INDEX(INDIRECT("'FY22 QoS'!"&amp;AJ$1&amp;":"&amp;AJ$1),MATCH($B44&amp;$C44&amp;$D44,'FY22 QoS'!CC:CC,0),1),"")</f>
        <v/>
      </c>
      <c r="AL44" s="186" t="str">
        <f ca="1">IFERROR(INDEX(INDIRECT("'FY22 QoS'!"&amp;AL$1&amp;":"&amp;AL$1),MATCH($B44&amp;$C44&amp;$D44,'FY22 QoS'!BU:BU,0),1),"")</f>
        <v/>
      </c>
      <c r="AM44" s="186" t="str">
        <f ca="1">IFERROR(INDEX(INDIRECT("'FY22 QoS'!"&amp;AM$1&amp;":"&amp;AM$1),MATCH($B44&amp;$C44&amp;$D44,'FY22 QoS'!BV:BV,0),1),"")</f>
        <v/>
      </c>
      <c r="AN44" s="186" t="str">
        <f ca="1">IFERROR(INDEX(INDIRECT("'FY22 QoS'!"&amp;AN$1&amp;":"&amp;AN$1),MATCH($B44&amp;$C44&amp;$D44,'FY22 QoS'!BW:BW,0),1),"")</f>
        <v/>
      </c>
      <c r="AO44" s="186" t="str">
        <f ca="1">IFERROR(INDEX(INDIRECT("'FY22 QoS'!"&amp;AO$1&amp;":"&amp;AO$1),MATCH($B44&amp;$C44&amp;$D44,'FY22 QoS'!BX:BX,0),1),"")</f>
        <v/>
      </c>
      <c r="AP44" s="186" t="str">
        <f ca="1">IFERROR(INDEX(INDIRECT("'FY22 QoS'!"&amp;AP$1&amp;":"&amp;AP$1),MATCH($B44&amp;$C44&amp;$D44,'FY22 QoS'!BY:BY,0),1),"")</f>
        <v/>
      </c>
      <c r="AQ44" s="186" t="str">
        <f ca="1">IFERROR(INDEX(INDIRECT("'FY22 QoS'!"&amp;AQ$1&amp;":"&amp;AQ$1),MATCH($B44&amp;$C44&amp;$D44,'FY22 QoS'!BZ:BZ,0),1),"")</f>
        <v/>
      </c>
      <c r="AR44" s="186" t="str">
        <f ca="1">IFERROR(INDEX(INDIRECT("'FY22 QoS'!"&amp;AR$1&amp;":"&amp;AR$1),MATCH($B44&amp;$C44&amp;$D44,'FY22 QoS'!CA:CA,0),1),"")</f>
        <v/>
      </c>
      <c r="AS44" s="186" t="str">
        <f ca="1">IFERROR(INDEX(INDIRECT("'FY22 QoS'!"&amp;AS$1&amp;":"&amp;AS$1),MATCH($B44&amp;$C44&amp;$D44,'FY22 QoS'!CB:CB,0),1),"")</f>
        <v/>
      </c>
      <c r="AT44" s="186" t="str">
        <f ca="1">IFERROR(INDEX(INDIRECT("'FY22 QoS'!"&amp;AT$1&amp;":"&amp;AT$1),MATCH($B44&amp;$C44&amp;$D44,'FY22 QoS'!CC:CC,0),1),"")</f>
        <v/>
      </c>
    </row>
    <row r="45" spans="2:48" s="167" customFormat="1" outlineLevel="1" x14ac:dyDescent="0.25">
      <c r="B45" s="167" t="s">
        <v>20</v>
      </c>
      <c r="C45" s="167">
        <v>9</v>
      </c>
      <c r="D45" s="167" t="str">
        <f t="shared" si="29"/>
        <v>Enterprise</v>
      </c>
      <c r="E45" s="167" t="str">
        <f>IFERROR(INDEX('FY22 QoS'!$BB:$BB,MATCH($B45&amp;$C45&amp;$D45,'FY22 QoS'!BR:BR,0),1),"")</f>
        <v/>
      </c>
      <c r="F45" s="167" t="str">
        <f>IFERROR(INDEX('FY22 QoS'!$BB:$BB,MATCH($B45&amp;$C45&amp;$D45,'FY22 QoS'!BS:BS,0),1),"")</f>
        <v/>
      </c>
      <c r="G45" s="167" t="str">
        <f>IFERROR(INDEX('FY22 QoS'!$BB:$BB,MATCH($B45&amp;$C45&amp;$D45,'FY22 QoS'!BT:BT,0),1),"")</f>
        <v>Sam Abdul-Samad</v>
      </c>
      <c r="H45" s="167" t="str">
        <f>IFERROR(INDEX('FY22 QoS'!$BB:$BB,MATCH($B45&amp;$C45&amp;$D45,'FY22 QoS'!BU:BU,0),1),"")</f>
        <v/>
      </c>
      <c r="I45" s="167" t="str">
        <f>IFERROR(INDEX('FY22 QoS'!$BB:$BB,MATCH($B45&amp;$C45&amp;$D45,'FY22 QoS'!BV:BV,0),1),"")</f>
        <v/>
      </c>
      <c r="J45" s="167" t="str">
        <f>IFERROR(INDEX('FY22 QoS'!$BB:$BB,MATCH($B45&amp;$C45&amp;$D45,'FY22 QoS'!BW:BW,0),1),"")</f>
        <v/>
      </c>
      <c r="K45" s="167" t="str">
        <f>IFERROR(INDEX('FY22 QoS'!$BB:$BB,MATCH($B45&amp;$C45&amp;$D45,'FY22 QoS'!BX:BX,0),1),"")</f>
        <v/>
      </c>
      <c r="L45" s="167" t="str">
        <f>IFERROR(INDEX('FY22 QoS'!$BB:$BB,MATCH($B45&amp;$C45&amp;$D45,'FY22 QoS'!BY:BY,0),1),"")</f>
        <v/>
      </c>
      <c r="M45" s="167" t="str">
        <f>IFERROR(INDEX('FY22 QoS'!$BB:$BB,MATCH($B45&amp;$C45&amp;$D45,'FY22 QoS'!BZ:BZ,0),1),"")</f>
        <v/>
      </c>
      <c r="N45" s="167" t="str">
        <f>IFERROR(INDEX('FY22 QoS'!$BB:$BB,MATCH($B45&amp;$C45&amp;$D45,'FY22 QoS'!CA:CA,0),1),"")</f>
        <v/>
      </c>
      <c r="O45" s="167" t="str">
        <f>IFERROR(INDEX('FY22 QoS'!$BB:$BB,MATCH($B45&amp;$C45&amp;$D45,'FY22 QoS'!CB:CB,0),1),"")</f>
        <v/>
      </c>
      <c r="P45" s="167" t="str">
        <f>IFERROR(INDEX('FY22 QoS'!$BB:$BB,MATCH($B45&amp;$C45&amp;$D45,'FY22 QoS'!CC:CC,0),1),"")</f>
        <v/>
      </c>
      <c r="R45" s="178" t="str">
        <f ca="1">IFERROR(INDEX(INDIRECT("'FY22 QoS'!"&amp;R$1&amp;":"&amp;R$1),MATCH($B45&amp;$C45&amp;$D45,'FY22 QoS'!BU:BU,0),1),"")</f>
        <v/>
      </c>
      <c r="S45" s="178" t="str">
        <f ca="1">IFERROR(INDEX(INDIRECT("'FY22 QoS'!"&amp;S$1&amp;":"&amp;S$1),MATCH($B45&amp;$C45&amp;$D45,'FY22 QoS'!BV:BV,0),1),"")</f>
        <v/>
      </c>
      <c r="T45" s="178" t="str">
        <f ca="1">IFERROR(INDEX(INDIRECT("'FY22 QoS'!"&amp;T$1&amp;":"&amp;T$1),MATCH($B45&amp;$C45&amp;$D45,'FY22 QoS'!BW:BW,0),1),"")</f>
        <v/>
      </c>
      <c r="U45" s="178" t="str">
        <f ca="1">IFERROR(INDEX(INDIRECT("'FY22 QoS'!"&amp;U$1&amp;":"&amp;U$1),MATCH($B45&amp;$C45&amp;$D45,'FY22 QoS'!BX:BX,0),1),"")</f>
        <v/>
      </c>
      <c r="V45" s="178" t="str">
        <f ca="1">IFERROR(INDEX(INDIRECT("'FY22 QoS'!"&amp;V$1&amp;":"&amp;V$1),MATCH($B45&amp;$C45&amp;$D45,'FY22 QoS'!BY:BY,0),1),"")</f>
        <v/>
      </c>
      <c r="W45" s="178" t="str">
        <f ca="1">IFERROR(INDEX(INDIRECT("'FY22 QoS'!"&amp;W$1&amp;":"&amp;W$1),MATCH($B45&amp;$C45&amp;$D45,'FY22 QoS'!BZ:BZ,0),1),"")</f>
        <v/>
      </c>
      <c r="X45" s="178" t="str">
        <f ca="1">IFERROR(INDEX(INDIRECT("'FY22 QoS'!"&amp;X$1&amp;":"&amp;X$1),MATCH($B45&amp;$C45&amp;$D45,'FY22 QoS'!CA:CA,0),1),"")</f>
        <v/>
      </c>
      <c r="Y45" s="178" t="str">
        <f ca="1">IFERROR(INDEX(INDIRECT("'FY22 QoS'!"&amp;Y$1&amp;":"&amp;Y$1),MATCH($B45&amp;$C45&amp;$D45,'FY22 QoS'!CB:CB,0),1),"")</f>
        <v/>
      </c>
      <c r="Z45" s="178" t="str">
        <f ca="1">IFERROR(INDEX(INDIRECT("'FY22 QoS'!"&amp;Z$1&amp;":"&amp;Z$1),MATCH($B45&amp;$C45&amp;$D45,'FY22 QoS'!CC:CC,0),1),"")</f>
        <v/>
      </c>
      <c r="AB45" s="178" t="str">
        <f ca="1">IFERROR(INDEX(INDIRECT("'FY22 QoS'!"&amp;AB$1&amp;":"&amp;AB$1),MATCH($B45&amp;$C45&amp;$D45,'FY22 QoS'!BU:BU,0),1),"")</f>
        <v/>
      </c>
      <c r="AC45" s="178" t="str">
        <f ca="1">IFERROR(INDEX(INDIRECT("'FY22 QoS'!"&amp;AC$1&amp;":"&amp;AC$1),MATCH($B45&amp;$C45&amp;$D45,'FY22 QoS'!BV:BV,0),1),"")</f>
        <v/>
      </c>
      <c r="AD45" s="178" t="str">
        <f ca="1">IFERROR(INDEX(INDIRECT("'FY22 QoS'!"&amp;AD$1&amp;":"&amp;AD$1),MATCH($B45&amp;$C45&amp;$D45,'FY22 QoS'!BW:BW,0),1),"")</f>
        <v/>
      </c>
      <c r="AE45" s="178" t="str">
        <f ca="1">IFERROR(INDEX(INDIRECT("'FY22 QoS'!"&amp;AE$1&amp;":"&amp;AE$1),MATCH($B45&amp;$C45&amp;$D45,'FY22 QoS'!BX:BX,0),1),"")</f>
        <v/>
      </c>
      <c r="AF45" s="178" t="str">
        <f ca="1">IFERROR(INDEX(INDIRECT("'FY22 QoS'!"&amp;AF$1&amp;":"&amp;AF$1),MATCH($B45&amp;$C45&amp;$D45,'FY22 QoS'!BY:BY,0),1),"")</f>
        <v/>
      </c>
      <c r="AG45" s="178" t="str">
        <f ca="1">IFERROR(INDEX(INDIRECT("'FY22 QoS'!"&amp;AG$1&amp;":"&amp;AG$1),MATCH($B45&amp;$C45&amp;$D45,'FY22 QoS'!BZ:BZ,0),1),"")</f>
        <v/>
      </c>
      <c r="AH45" s="178" t="str">
        <f ca="1">IFERROR(INDEX(INDIRECT("'FY22 QoS'!"&amp;AH$1&amp;":"&amp;AH$1),MATCH($B45&amp;$C45&amp;$D45,'FY22 QoS'!CA:CA,0),1),"")</f>
        <v/>
      </c>
      <c r="AI45" s="178" t="str">
        <f ca="1">IFERROR(INDEX(INDIRECT("'FY22 QoS'!"&amp;AI$1&amp;":"&amp;AI$1),MATCH($B45&amp;$C45&amp;$D45,'FY22 QoS'!CB:CB,0),1),"")</f>
        <v/>
      </c>
      <c r="AJ45" s="178" t="str">
        <f ca="1">IFERROR(INDEX(INDIRECT("'FY22 QoS'!"&amp;AJ$1&amp;":"&amp;AJ$1),MATCH($B45&amp;$C45&amp;$D45,'FY22 QoS'!CC:CC,0),1),"")</f>
        <v/>
      </c>
      <c r="AL45" s="186" t="str">
        <f ca="1">IFERROR(INDEX(INDIRECT("'FY22 QoS'!"&amp;AL$1&amp;":"&amp;AL$1),MATCH($B45&amp;$C45&amp;$D45,'FY22 QoS'!BU:BU,0),1),"")</f>
        <v/>
      </c>
      <c r="AM45" s="186" t="str">
        <f ca="1">IFERROR(INDEX(INDIRECT("'FY22 QoS'!"&amp;AM$1&amp;":"&amp;AM$1),MATCH($B45&amp;$C45&amp;$D45,'FY22 QoS'!BV:BV,0),1),"")</f>
        <v/>
      </c>
      <c r="AN45" s="186" t="str">
        <f ca="1">IFERROR(INDEX(INDIRECT("'FY22 QoS'!"&amp;AN$1&amp;":"&amp;AN$1),MATCH($B45&amp;$C45&amp;$D45,'FY22 QoS'!BW:BW,0),1),"")</f>
        <v/>
      </c>
      <c r="AO45" s="186" t="str">
        <f ca="1">IFERROR(INDEX(INDIRECT("'FY22 QoS'!"&amp;AO$1&amp;":"&amp;AO$1),MATCH($B45&amp;$C45&amp;$D45,'FY22 QoS'!BX:BX,0),1),"")</f>
        <v/>
      </c>
      <c r="AP45" s="186" t="str">
        <f ca="1">IFERROR(INDEX(INDIRECT("'FY22 QoS'!"&amp;AP$1&amp;":"&amp;AP$1),MATCH($B45&amp;$C45&amp;$D45,'FY22 QoS'!BY:BY,0),1),"")</f>
        <v/>
      </c>
      <c r="AQ45" s="186" t="str">
        <f ca="1">IFERROR(INDEX(INDIRECT("'FY22 QoS'!"&amp;AQ$1&amp;":"&amp;AQ$1),MATCH($B45&amp;$C45&amp;$D45,'FY22 QoS'!BZ:BZ,0),1),"")</f>
        <v/>
      </c>
      <c r="AR45" s="186" t="str">
        <f ca="1">IFERROR(INDEX(INDIRECT("'FY22 QoS'!"&amp;AR$1&amp;":"&amp;AR$1),MATCH($B45&amp;$C45&amp;$D45,'FY22 QoS'!CA:CA,0),1),"")</f>
        <v/>
      </c>
      <c r="AS45" s="186" t="str">
        <f ca="1">IFERROR(INDEX(INDIRECT("'FY22 QoS'!"&amp;AS$1&amp;":"&amp;AS$1),MATCH($B45&amp;$C45&amp;$D45,'FY22 QoS'!CB:CB,0),1),"")</f>
        <v/>
      </c>
      <c r="AT45" s="186" t="str">
        <f ca="1">IFERROR(INDEX(INDIRECT("'FY22 QoS'!"&amp;AT$1&amp;":"&amp;AT$1),MATCH($B45&amp;$C45&amp;$D45,'FY22 QoS'!CC:CC,0),1),"")</f>
        <v/>
      </c>
    </row>
    <row r="46" spans="2:48" s="167" customFormat="1" outlineLevel="1" x14ac:dyDescent="0.25">
      <c r="B46" s="167" t="s">
        <v>20</v>
      </c>
      <c r="C46" s="167">
        <v>10</v>
      </c>
      <c r="D46" s="167" t="str">
        <f t="shared" si="29"/>
        <v>Enterprise</v>
      </c>
      <c r="E46" s="167" t="str">
        <f>IFERROR(INDEX('FY22 QoS'!$BB:$BB,MATCH($B46&amp;$C46&amp;$D46,'FY22 QoS'!BR:BR,0),1),"")</f>
        <v/>
      </c>
      <c r="F46" s="167" t="str">
        <f>IFERROR(INDEX('FY22 QoS'!$BB:$BB,MATCH($B46&amp;$C46&amp;$D46,'FY22 QoS'!BS:BS,0),1),"")</f>
        <v/>
      </c>
      <c r="G46" s="167" t="str">
        <f>IFERROR(INDEX('FY22 QoS'!$BB:$BB,MATCH($B46&amp;$C46&amp;$D46,'FY22 QoS'!BT:BT,0),1),"")</f>
        <v/>
      </c>
      <c r="H46" s="167" t="str">
        <f>IFERROR(INDEX('FY22 QoS'!$BB:$BB,MATCH($B46&amp;$C46&amp;$D46,'FY22 QoS'!BU:BU,0),1),"")</f>
        <v/>
      </c>
      <c r="I46" s="167" t="str">
        <f>IFERROR(INDEX('FY22 QoS'!$BB:$BB,MATCH($B46&amp;$C46&amp;$D46,'FY22 QoS'!BV:BV,0),1),"")</f>
        <v/>
      </c>
      <c r="J46" s="167" t="str">
        <f>IFERROR(INDEX('FY22 QoS'!$BB:$BB,MATCH($B46&amp;$C46&amp;$D46,'FY22 QoS'!BW:BW,0),1),"")</f>
        <v/>
      </c>
      <c r="K46" s="167" t="str">
        <f>IFERROR(INDEX('FY22 QoS'!$BB:$BB,MATCH($B46&amp;$C46&amp;$D46,'FY22 QoS'!BX:BX,0),1),"")</f>
        <v/>
      </c>
      <c r="L46" s="167" t="str">
        <f>IFERROR(INDEX('FY22 QoS'!$BB:$BB,MATCH($B46&amp;$C46&amp;$D46,'FY22 QoS'!BY:BY,0),1),"")</f>
        <v/>
      </c>
      <c r="M46" s="167" t="str">
        <f>IFERROR(INDEX('FY22 QoS'!$BB:$BB,MATCH($B46&amp;$C46&amp;$D46,'FY22 QoS'!BZ:BZ,0),1),"")</f>
        <v/>
      </c>
      <c r="N46" s="167" t="str">
        <f>IFERROR(INDEX('FY22 QoS'!$BB:$BB,MATCH($B46&amp;$C46&amp;$D46,'FY22 QoS'!CA:CA,0),1),"")</f>
        <v/>
      </c>
      <c r="O46" s="167" t="str">
        <f>IFERROR(INDEX('FY22 QoS'!$BB:$BB,MATCH($B46&amp;$C46&amp;$D46,'FY22 QoS'!CB:CB,0),1),"")</f>
        <v/>
      </c>
      <c r="P46" s="167" t="str">
        <f>IFERROR(INDEX('FY22 QoS'!$BB:$BB,MATCH($B46&amp;$C46&amp;$D46,'FY22 QoS'!CC:CC,0),1),"")</f>
        <v/>
      </c>
      <c r="R46" s="178" t="str">
        <f ca="1">IFERROR(INDEX(INDIRECT("'FY22 QoS'!"&amp;R$1&amp;":"&amp;R$1),MATCH($B46&amp;$C46&amp;$D46,'FY22 QoS'!BU:BU,0),1),"")</f>
        <v/>
      </c>
      <c r="S46" s="178" t="str">
        <f ca="1">IFERROR(INDEX(INDIRECT("'FY22 QoS'!"&amp;S$1&amp;":"&amp;S$1),MATCH($B46&amp;$C46&amp;$D46,'FY22 QoS'!BV:BV,0),1),"")</f>
        <v/>
      </c>
      <c r="T46" s="178" t="str">
        <f ca="1">IFERROR(INDEX(INDIRECT("'FY22 QoS'!"&amp;T$1&amp;":"&amp;T$1),MATCH($B46&amp;$C46&amp;$D46,'FY22 QoS'!BW:BW,0),1),"")</f>
        <v/>
      </c>
      <c r="U46" s="178" t="str">
        <f ca="1">IFERROR(INDEX(INDIRECT("'FY22 QoS'!"&amp;U$1&amp;":"&amp;U$1),MATCH($B46&amp;$C46&amp;$D46,'FY22 QoS'!BX:BX,0),1),"")</f>
        <v/>
      </c>
      <c r="V46" s="178" t="str">
        <f ca="1">IFERROR(INDEX(INDIRECT("'FY22 QoS'!"&amp;V$1&amp;":"&amp;V$1),MATCH($B46&amp;$C46&amp;$D46,'FY22 QoS'!BY:BY,0),1),"")</f>
        <v/>
      </c>
      <c r="W46" s="178" t="str">
        <f ca="1">IFERROR(INDEX(INDIRECT("'FY22 QoS'!"&amp;W$1&amp;":"&amp;W$1),MATCH($B46&amp;$C46&amp;$D46,'FY22 QoS'!BZ:BZ,0),1),"")</f>
        <v/>
      </c>
      <c r="X46" s="178" t="str">
        <f ca="1">IFERROR(INDEX(INDIRECT("'FY22 QoS'!"&amp;X$1&amp;":"&amp;X$1),MATCH($B46&amp;$C46&amp;$D46,'FY22 QoS'!CA:CA,0),1),"")</f>
        <v/>
      </c>
      <c r="Y46" s="178" t="str">
        <f ca="1">IFERROR(INDEX(INDIRECT("'FY22 QoS'!"&amp;Y$1&amp;":"&amp;Y$1),MATCH($B46&amp;$C46&amp;$D46,'FY22 QoS'!CB:CB,0),1),"")</f>
        <v/>
      </c>
      <c r="Z46" s="178" t="str">
        <f ca="1">IFERROR(INDEX(INDIRECT("'FY22 QoS'!"&amp;Z$1&amp;":"&amp;Z$1),MATCH($B46&amp;$C46&amp;$D46,'FY22 QoS'!CC:CC,0),1),"")</f>
        <v/>
      </c>
      <c r="AB46" s="178" t="str">
        <f ca="1">IFERROR(INDEX(INDIRECT("'FY22 QoS'!"&amp;AB$1&amp;":"&amp;AB$1),MATCH($B46&amp;$C46&amp;$D46,'FY22 QoS'!BU:BU,0),1),"")</f>
        <v/>
      </c>
      <c r="AC46" s="178" t="str">
        <f ca="1">IFERROR(INDEX(INDIRECT("'FY22 QoS'!"&amp;AC$1&amp;":"&amp;AC$1),MATCH($B46&amp;$C46&amp;$D46,'FY22 QoS'!BV:BV,0),1),"")</f>
        <v/>
      </c>
      <c r="AD46" s="178" t="str">
        <f ca="1">IFERROR(INDEX(INDIRECT("'FY22 QoS'!"&amp;AD$1&amp;":"&amp;AD$1),MATCH($B46&amp;$C46&amp;$D46,'FY22 QoS'!BW:BW,0),1),"")</f>
        <v/>
      </c>
      <c r="AE46" s="178" t="str">
        <f ca="1">IFERROR(INDEX(INDIRECT("'FY22 QoS'!"&amp;AE$1&amp;":"&amp;AE$1),MATCH($B46&amp;$C46&amp;$D46,'FY22 QoS'!BX:BX,0),1),"")</f>
        <v/>
      </c>
      <c r="AF46" s="178" t="str">
        <f ca="1">IFERROR(INDEX(INDIRECT("'FY22 QoS'!"&amp;AF$1&amp;":"&amp;AF$1),MATCH($B46&amp;$C46&amp;$D46,'FY22 QoS'!BY:BY,0),1),"")</f>
        <v/>
      </c>
      <c r="AG46" s="178" t="str">
        <f ca="1">IFERROR(INDEX(INDIRECT("'FY22 QoS'!"&amp;AG$1&amp;":"&amp;AG$1),MATCH($B46&amp;$C46&amp;$D46,'FY22 QoS'!BZ:BZ,0),1),"")</f>
        <v/>
      </c>
      <c r="AH46" s="178" t="str">
        <f ca="1">IFERROR(INDEX(INDIRECT("'FY22 QoS'!"&amp;AH$1&amp;":"&amp;AH$1),MATCH($B46&amp;$C46&amp;$D46,'FY22 QoS'!CA:CA,0),1),"")</f>
        <v/>
      </c>
      <c r="AI46" s="178" t="str">
        <f ca="1">IFERROR(INDEX(INDIRECT("'FY22 QoS'!"&amp;AI$1&amp;":"&amp;AI$1),MATCH($B46&amp;$C46&amp;$D46,'FY22 QoS'!CB:CB,0),1),"")</f>
        <v/>
      </c>
      <c r="AJ46" s="178" t="str">
        <f ca="1">IFERROR(INDEX(INDIRECT("'FY22 QoS'!"&amp;AJ$1&amp;":"&amp;AJ$1),MATCH($B46&amp;$C46&amp;$D46,'FY22 QoS'!CC:CC,0),1),"")</f>
        <v/>
      </c>
      <c r="AL46" s="186" t="str">
        <f ca="1">IFERROR(INDEX(INDIRECT("'FY22 QoS'!"&amp;AL$1&amp;":"&amp;AL$1),MATCH($B46&amp;$C46&amp;$D46,'FY22 QoS'!BU:BU,0),1),"")</f>
        <v/>
      </c>
      <c r="AM46" s="186" t="str">
        <f ca="1">IFERROR(INDEX(INDIRECT("'FY22 QoS'!"&amp;AM$1&amp;":"&amp;AM$1),MATCH($B46&amp;$C46&amp;$D46,'FY22 QoS'!BV:BV,0),1),"")</f>
        <v/>
      </c>
      <c r="AN46" s="186" t="str">
        <f ca="1">IFERROR(INDEX(INDIRECT("'FY22 QoS'!"&amp;AN$1&amp;":"&amp;AN$1),MATCH($B46&amp;$C46&amp;$D46,'FY22 QoS'!BW:BW,0),1),"")</f>
        <v/>
      </c>
      <c r="AO46" s="186" t="str">
        <f ca="1">IFERROR(INDEX(INDIRECT("'FY22 QoS'!"&amp;AO$1&amp;":"&amp;AO$1),MATCH($B46&amp;$C46&amp;$D46,'FY22 QoS'!BX:BX,0),1),"")</f>
        <v/>
      </c>
      <c r="AP46" s="186" t="str">
        <f ca="1">IFERROR(INDEX(INDIRECT("'FY22 QoS'!"&amp;AP$1&amp;":"&amp;AP$1),MATCH($B46&amp;$C46&amp;$D46,'FY22 QoS'!BY:BY,0),1),"")</f>
        <v/>
      </c>
      <c r="AQ46" s="186" t="str">
        <f ca="1">IFERROR(INDEX(INDIRECT("'FY22 QoS'!"&amp;AQ$1&amp;":"&amp;AQ$1),MATCH($B46&amp;$C46&amp;$D46,'FY22 QoS'!BZ:BZ,0),1),"")</f>
        <v/>
      </c>
      <c r="AR46" s="186" t="str">
        <f ca="1">IFERROR(INDEX(INDIRECT("'FY22 QoS'!"&amp;AR$1&amp;":"&amp;AR$1),MATCH($B46&amp;$C46&amp;$D46,'FY22 QoS'!CA:CA,0),1),"")</f>
        <v/>
      </c>
      <c r="AS46" s="186" t="str">
        <f ca="1">IFERROR(INDEX(INDIRECT("'FY22 QoS'!"&amp;AS$1&amp;":"&amp;AS$1),MATCH($B46&amp;$C46&amp;$D46,'FY22 QoS'!CB:CB,0),1),"")</f>
        <v/>
      </c>
      <c r="AT46" s="186" t="str">
        <f ca="1">IFERROR(INDEX(INDIRECT("'FY22 QoS'!"&amp;AT$1&amp;":"&amp;AT$1),MATCH($B46&amp;$C46&amp;$D46,'FY22 QoS'!CC:CC,0),1),"")</f>
        <v/>
      </c>
    </row>
    <row r="47" spans="2:48" s="167" customFormat="1" outlineLevel="1" x14ac:dyDescent="0.25">
      <c r="B47" s="167" t="s">
        <v>20</v>
      </c>
      <c r="C47" s="167">
        <v>11</v>
      </c>
      <c r="D47" s="167" t="str">
        <f t="shared" si="29"/>
        <v>Enterprise</v>
      </c>
      <c r="E47" s="167" t="str">
        <f>IFERROR(INDEX('FY22 QoS'!$BB:$BB,MATCH($B47&amp;$C47&amp;$D47,'FY22 QoS'!BR:BR,0),1),"")</f>
        <v/>
      </c>
      <c r="F47" s="167" t="str">
        <f>IFERROR(INDEX('FY22 QoS'!$BB:$BB,MATCH($B47&amp;$C47&amp;$D47,'FY22 QoS'!BS:BS,0),1),"")</f>
        <v/>
      </c>
      <c r="G47" s="167" t="str">
        <f>IFERROR(INDEX('FY22 QoS'!$BB:$BB,MATCH($B47&amp;$C47&amp;$D47,'FY22 QoS'!BT:BT,0),1),"")</f>
        <v/>
      </c>
      <c r="H47" s="167" t="str">
        <f>IFERROR(INDEX('FY22 QoS'!$BB:$BB,MATCH($B47&amp;$C47&amp;$D47,'FY22 QoS'!BU:BU,0),1),"")</f>
        <v/>
      </c>
      <c r="I47" s="167" t="str">
        <f>IFERROR(INDEX('FY22 QoS'!$BB:$BB,MATCH($B47&amp;$C47&amp;$D47,'FY22 QoS'!BV:BV,0),1),"")</f>
        <v/>
      </c>
      <c r="J47" s="167" t="str">
        <f>IFERROR(INDEX('FY22 QoS'!$BB:$BB,MATCH($B47&amp;$C47&amp;$D47,'FY22 QoS'!BW:BW,0),1),"")</f>
        <v/>
      </c>
      <c r="K47" s="167" t="str">
        <f>IFERROR(INDEX('FY22 QoS'!$BB:$BB,MATCH($B47&amp;$C47&amp;$D47,'FY22 QoS'!BX:BX,0),1),"")</f>
        <v/>
      </c>
      <c r="L47" s="167" t="str">
        <f>IFERROR(INDEX('FY22 QoS'!$BB:$BB,MATCH($B47&amp;$C47&amp;$D47,'FY22 QoS'!BY:BY,0),1),"")</f>
        <v/>
      </c>
      <c r="M47" s="167" t="str">
        <f>IFERROR(INDEX('FY22 QoS'!$BB:$BB,MATCH($B47&amp;$C47&amp;$D47,'FY22 QoS'!BZ:BZ,0),1),"")</f>
        <v/>
      </c>
      <c r="N47" s="167" t="str">
        <f>IFERROR(INDEX('FY22 QoS'!$BB:$BB,MATCH($B47&amp;$C47&amp;$D47,'FY22 QoS'!CA:CA,0),1),"")</f>
        <v/>
      </c>
      <c r="O47" s="167" t="str">
        <f>IFERROR(INDEX('FY22 QoS'!$BB:$BB,MATCH($B47&amp;$C47&amp;$D47,'FY22 QoS'!CB:CB,0),1),"")</f>
        <v/>
      </c>
      <c r="P47" s="167" t="str">
        <f>IFERROR(INDEX('FY22 QoS'!$BB:$BB,MATCH($B47&amp;$C47&amp;$D47,'FY22 QoS'!CC:CC,0),1),"")</f>
        <v/>
      </c>
      <c r="R47" s="178" t="str">
        <f ca="1">IFERROR(INDEX(INDIRECT("'FY22 QoS'!"&amp;R$1&amp;":"&amp;R$1),MATCH($B47&amp;$C47&amp;$D47,'FY22 QoS'!BU:BU,0),1),"")</f>
        <v/>
      </c>
      <c r="S47" s="178" t="str">
        <f ca="1">IFERROR(INDEX(INDIRECT("'FY22 QoS'!"&amp;S$1&amp;":"&amp;S$1),MATCH($B47&amp;$C47&amp;$D47,'FY22 QoS'!BV:BV,0),1),"")</f>
        <v/>
      </c>
      <c r="T47" s="178" t="str">
        <f ca="1">IFERROR(INDEX(INDIRECT("'FY22 QoS'!"&amp;T$1&amp;":"&amp;T$1),MATCH($B47&amp;$C47&amp;$D47,'FY22 QoS'!BW:BW,0),1),"")</f>
        <v/>
      </c>
      <c r="U47" s="178" t="str">
        <f ca="1">IFERROR(INDEX(INDIRECT("'FY22 QoS'!"&amp;U$1&amp;":"&amp;U$1),MATCH($B47&amp;$C47&amp;$D47,'FY22 QoS'!BX:BX,0),1),"")</f>
        <v/>
      </c>
      <c r="V47" s="178" t="str">
        <f ca="1">IFERROR(INDEX(INDIRECT("'FY22 QoS'!"&amp;V$1&amp;":"&amp;V$1),MATCH($B47&amp;$C47&amp;$D47,'FY22 QoS'!BY:BY,0),1),"")</f>
        <v/>
      </c>
      <c r="W47" s="178" t="str">
        <f ca="1">IFERROR(INDEX(INDIRECT("'FY22 QoS'!"&amp;W$1&amp;":"&amp;W$1),MATCH($B47&amp;$C47&amp;$D47,'FY22 QoS'!BZ:BZ,0),1),"")</f>
        <v/>
      </c>
      <c r="X47" s="178" t="str">
        <f ca="1">IFERROR(INDEX(INDIRECT("'FY22 QoS'!"&amp;X$1&amp;":"&amp;X$1),MATCH($B47&amp;$C47&amp;$D47,'FY22 QoS'!CA:CA,0),1),"")</f>
        <v/>
      </c>
      <c r="Y47" s="178" t="str">
        <f ca="1">IFERROR(INDEX(INDIRECT("'FY22 QoS'!"&amp;Y$1&amp;":"&amp;Y$1),MATCH($B47&amp;$C47&amp;$D47,'FY22 QoS'!CB:CB,0),1),"")</f>
        <v/>
      </c>
      <c r="Z47" s="178" t="str">
        <f ca="1">IFERROR(INDEX(INDIRECT("'FY22 QoS'!"&amp;Z$1&amp;":"&amp;Z$1),MATCH($B47&amp;$C47&amp;$D47,'FY22 QoS'!CC:CC,0),1),"")</f>
        <v/>
      </c>
      <c r="AB47" s="178" t="str">
        <f ca="1">IFERROR(INDEX(INDIRECT("'FY22 QoS'!"&amp;AB$1&amp;":"&amp;AB$1),MATCH($B47&amp;$C47&amp;$D47,'FY22 QoS'!BU:BU,0),1),"")</f>
        <v/>
      </c>
      <c r="AC47" s="178" t="str">
        <f ca="1">IFERROR(INDEX(INDIRECT("'FY22 QoS'!"&amp;AC$1&amp;":"&amp;AC$1),MATCH($B47&amp;$C47&amp;$D47,'FY22 QoS'!BV:BV,0),1),"")</f>
        <v/>
      </c>
      <c r="AD47" s="178" t="str">
        <f ca="1">IFERROR(INDEX(INDIRECT("'FY22 QoS'!"&amp;AD$1&amp;":"&amp;AD$1),MATCH($B47&amp;$C47&amp;$D47,'FY22 QoS'!BW:BW,0),1),"")</f>
        <v/>
      </c>
      <c r="AE47" s="178" t="str">
        <f ca="1">IFERROR(INDEX(INDIRECT("'FY22 QoS'!"&amp;AE$1&amp;":"&amp;AE$1),MATCH($B47&amp;$C47&amp;$D47,'FY22 QoS'!BX:BX,0),1),"")</f>
        <v/>
      </c>
      <c r="AF47" s="178" t="str">
        <f ca="1">IFERROR(INDEX(INDIRECT("'FY22 QoS'!"&amp;AF$1&amp;":"&amp;AF$1),MATCH($B47&amp;$C47&amp;$D47,'FY22 QoS'!BY:BY,0),1),"")</f>
        <v/>
      </c>
      <c r="AG47" s="178" t="str">
        <f ca="1">IFERROR(INDEX(INDIRECT("'FY22 QoS'!"&amp;AG$1&amp;":"&amp;AG$1),MATCH($B47&amp;$C47&amp;$D47,'FY22 QoS'!BZ:BZ,0),1),"")</f>
        <v/>
      </c>
      <c r="AH47" s="178" t="str">
        <f ca="1">IFERROR(INDEX(INDIRECT("'FY22 QoS'!"&amp;AH$1&amp;":"&amp;AH$1),MATCH($B47&amp;$C47&amp;$D47,'FY22 QoS'!CA:CA,0),1),"")</f>
        <v/>
      </c>
      <c r="AI47" s="178" t="str">
        <f ca="1">IFERROR(INDEX(INDIRECT("'FY22 QoS'!"&amp;AI$1&amp;":"&amp;AI$1),MATCH($B47&amp;$C47&amp;$D47,'FY22 QoS'!CB:CB,0),1),"")</f>
        <v/>
      </c>
      <c r="AJ47" s="178" t="str">
        <f ca="1">IFERROR(INDEX(INDIRECT("'FY22 QoS'!"&amp;AJ$1&amp;":"&amp;AJ$1),MATCH($B47&amp;$C47&amp;$D47,'FY22 QoS'!CC:CC,0),1),"")</f>
        <v/>
      </c>
      <c r="AL47" s="186" t="str">
        <f ca="1">IFERROR(INDEX(INDIRECT("'FY22 QoS'!"&amp;AL$1&amp;":"&amp;AL$1),MATCH($B47&amp;$C47&amp;$D47,'FY22 QoS'!BU:BU,0),1),"")</f>
        <v/>
      </c>
      <c r="AM47" s="186" t="str">
        <f ca="1">IFERROR(INDEX(INDIRECT("'FY22 QoS'!"&amp;AM$1&amp;":"&amp;AM$1),MATCH($B47&amp;$C47&amp;$D47,'FY22 QoS'!BV:BV,0),1),"")</f>
        <v/>
      </c>
      <c r="AN47" s="186" t="str">
        <f ca="1">IFERROR(INDEX(INDIRECT("'FY22 QoS'!"&amp;AN$1&amp;":"&amp;AN$1),MATCH($B47&amp;$C47&amp;$D47,'FY22 QoS'!BW:BW,0),1),"")</f>
        <v/>
      </c>
      <c r="AO47" s="186" t="str">
        <f ca="1">IFERROR(INDEX(INDIRECT("'FY22 QoS'!"&amp;AO$1&amp;":"&amp;AO$1),MATCH($B47&amp;$C47&amp;$D47,'FY22 QoS'!BX:BX,0),1),"")</f>
        <v/>
      </c>
      <c r="AP47" s="186" t="str">
        <f ca="1">IFERROR(INDEX(INDIRECT("'FY22 QoS'!"&amp;AP$1&amp;":"&amp;AP$1),MATCH($B47&amp;$C47&amp;$D47,'FY22 QoS'!BY:BY,0),1),"")</f>
        <v/>
      </c>
      <c r="AQ47" s="186" t="str">
        <f ca="1">IFERROR(INDEX(INDIRECT("'FY22 QoS'!"&amp;AQ$1&amp;":"&amp;AQ$1),MATCH($B47&amp;$C47&amp;$D47,'FY22 QoS'!BZ:BZ,0),1),"")</f>
        <v/>
      </c>
      <c r="AR47" s="186" t="str">
        <f ca="1">IFERROR(INDEX(INDIRECT("'FY22 QoS'!"&amp;AR$1&amp;":"&amp;AR$1),MATCH($B47&amp;$C47&amp;$D47,'FY22 QoS'!CA:CA,0),1),"")</f>
        <v/>
      </c>
      <c r="AS47" s="186" t="str">
        <f ca="1">IFERROR(INDEX(INDIRECT("'FY22 QoS'!"&amp;AS$1&amp;":"&amp;AS$1),MATCH($B47&amp;$C47&amp;$D47,'FY22 QoS'!CB:CB,0),1),"")</f>
        <v/>
      </c>
      <c r="AT47" s="186" t="str">
        <f ca="1">IFERROR(INDEX(INDIRECT("'FY22 QoS'!"&amp;AT$1&amp;":"&amp;AT$1),MATCH($B47&amp;$C47&amp;$D47,'FY22 QoS'!CC:CC,0),1),"")</f>
        <v/>
      </c>
    </row>
    <row r="48" spans="2:48" s="167" customFormat="1" outlineLevel="1" x14ac:dyDescent="0.25">
      <c r="B48" s="167" t="s">
        <v>20</v>
      </c>
      <c r="C48" s="167">
        <v>12</v>
      </c>
      <c r="D48" s="167" t="str">
        <f t="shared" si="29"/>
        <v>Enterprise</v>
      </c>
      <c r="E48" s="167" t="str">
        <f>IFERROR(INDEX('FY22 QoS'!$BB:$BB,MATCH($B48&amp;$C48&amp;$D48,'FY22 QoS'!BR:BR,0),1),"")</f>
        <v/>
      </c>
      <c r="F48" s="167" t="str">
        <f>IFERROR(INDEX('FY22 QoS'!$BB:$BB,MATCH($B48&amp;$C48&amp;$D48,'FY22 QoS'!BS:BS,0),1),"")</f>
        <v/>
      </c>
      <c r="G48" s="167" t="str">
        <f>IFERROR(INDEX('FY22 QoS'!$BB:$BB,MATCH($B48&amp;$C48&amp;$D48,'FY22 QoS'!BT:BT,0),1),"")</f>
        <v/>
      </c>
      <c r="H48" s="167" t="str">
        <f>IFERROR(INDEX('FY22 QoS'!$BB:$BB,MATCH($B48&amp;$C48&amp;$D48,'FY22 QoS'!BU:BU,0),1),"")</f>
        <v/>
      </c>
      <c r="I48" s="167" t="str">
        <f>IFERROR(INDEX('FY22 QoS'!$BB:$BB,MATCH($B48&amp;$C48&amp;$D48,'FY22 QoS'!BV:BV,0),1),"")</f>
        <v/>
      </c>
      <c r="J48" s="167" t="str">
        <f>IFERROR(INDEX('FY22 QoS'!$BB:$BB,MATCH($B48&amp;$C48&amp;$D48,'FY22 QoS'!BW:BW,0),1),"")</f>
        <v/>
      </c>
      <c r="K48" s="167" t="str">
        <f>IFERROR(INDEX('FY22 QoS'!$BB:$BB,MATCH($B48&amp;$C48&amp;$D48,'FY22 QoS'!BX:BX,0),1),"")</f>
        <v/>
      </c>
      <c r="L48" s="167" t="str">
        <f>IFERROR(INDEX('FY22 QoS'!$BB:$BB,MATCH($B48&amp;$C48&amp;$D48,'FY22 QoS'!BY:BY,0),1),"")</f>
        <v/>
      </c>
      <c r="M48" s="167" t="str">
        <f>IFERROR(INDEX('FY22 QoS'!$BB:$BB,MATCH($B48&amp;$C48&amp;$D48,'FY22 QoS'!BZ:BZ,0),1),"")</f>
        <v/>
      </c>
      <c r="N48" s="167" t="str">
        <f>IFERROR(INDEX('FY22 QoS'!$BB:$BB,MATCH($B48&amp;$C48&amp;$D48,'FY22 QoS'!CA:CA,0),1),"")</f>
        <v/>
      </c>
      <c r="O48" s="167" t="str">
        <f>IFERROR(INDEX('FY22 QoS'!$BB:$BB,MATCH($B48&amp;$C48&amp;$D48,'FY22 QoS'!CB:CB,0),1),"")</f>
        <v/>
      </c>
      <c r="P48" s="167" t="str">
        <f>IFERROR(INDEX('FY22 QoS'!$BB:$BB,MATCH($B48&amp;$C48&amp;$D48,'FY22 QoS'!CC:CC,0),1),"")</f>
        <v/>
      </c>
      <c r="R48" s="178" t="str">
        <f ca="1">IFERROR(INDEX(INDIRECT("'FY22 QoS'!"&amp;R$1&amp;":"&amp;R$1),MATCH($B48&amp;$C48&amp;$D48,'FY22 QoS'!BU:BU,0),1),"")</f>
        <v/>
      </c>
      <c r="S48" s="178" t="str">
        <f ca="1">IFERROR(INDEX(INDIRECT("'FY22 QoS'!"&amp;S$1&amp;":"&amp;S$1),MATCH($B48&amp;$C48&amp;$D48,'FY22 QoS'!BV:BV,0),1),"")</f>
        <v/>
      </c>
      <c r="T48" s="178" t="str">
        <f ca="1">IFERROR(INDEX(INDIRECT("'FY22 QoS'!"&amp;T$1&amp;":"&amp;T$1),MATCH($B48&amp;$C48&amp;$D48,'FY22 QoS'!BW:BW,0),1),"")</f>
        <v/>
      </c>
      <c r="U48" s="178" t="str">
        <f ca="1">IFERROR(INDEX(INDIRECT("'FY22 QoS'!"&amp;U$1&amp;":"&amp;U$1),MATCH($B48&amp;$C48&amp;$D48,'FY22 QoS'!BX:BX,0),1),"")</f>
        <v/>
      </c>
      <c r="V48" s="178" t="str">
        <f ca="1">IFERROR(INDEX(INDIRECT("'FY22 QoS'!"&amp;V$1&amp;":"&amp;V$1),MATCH($B48&amp;$C48&amp;$D48,'FY22 QoS'!BY:BY,0),1),"")</f>
        <v/>
      </c>
      <c r="W48" s="178" t="str">
        <f ca="1">IFERROR(INDEX(INDIRECT("'FY22 QoS'!"&amp;W$1&amp;":"&amp;W$1),MATCH($B48&amp;$C48&amp;$D48,'FY22 QoS'!BZ:BZ,0),1),"")</f>
        <v/>
      </c>
      <c r="X48" s="178" t="str">
        <f ca="1">IFERROR(INDEX(INDIRECT("'FY22 QoS'!"&amp;X$1&amp;":"&amp;X$1),MATCH($B48&amp;$C48&amp;$D48,'FY22 QoS'!CA:CA,0),1),"")</f>
        <v/>
      </c>
      <c r="Y48" s="178" t="str">
        <f ca="1">IFERROR(INDEX(INDIRECT("'FY22 QoS'!"&amp;Y$1&amp;":"&amp;Y$1),MATCH($B48&amp;$C48&amp;$D48,'FY22 QoS'!CB:CB,0),1),"")</f>
        <v/>
      </c>
      <c r="Z48" s="178" t="str">
        <f ca="1">IFERROR(INDEX(INDIRECT("'FY22 QoS'!"&amp;Z$1&amp;":"&amp;Z$1),MATCH($B48&amp;$C48&amp;$D48,'FY22 QoS'!CC:CC,0),1),"")</f>
        <v/>
      </c>
      <c r="AB48" s="178" t="str">
        <f ca="1">IFERROR(INDEX(INDIRECT("'FY22 QoS'!"&amp;AB$1&amp;":"&amp;AB$1),MATCH($B48&amp;$C48&amp;$D48,'FY22 QoS'!BU:BU,0),1),"")</f>
        <v/>
      </c>
      <c r="AC48" s="178" t="str">
        <f ca="1">IFERROR(INDEX(INDIRECT("'FY22 QoS'!"&amp;AC$1&amp;":"&amp;AC$1),MATCH($B48&amp;$C48&amp;$D48,'FY22 QoS'!BV:BV,0),1),"")</f>
        <v/>
      </c>
      <c r="AD48" s="178" t="str">
        <f ca="1">IFERROR(INDEX(INDIRECT("'FY22 QoS'!"&amp;AD$1&amp;":"&amp;AD$1),MATCH($B48&amp;$C48&amp;$D48,'FY22 QoS'!BW:BW,0),1),"")</f>
        <v/>
      </c>
      <c r="AE48" s="178" t="str">
        <f ca="1">IFERROR(INDEX(INDIRECT("'FY22 QoS'!"&amp;AE$1&amp;":"&amp;AE$1),MATCH($B48&amp;$C48&amp;$D48,'FY22 QoS'!BX:BX,0),1),"")</f>
        <v/>
      </c>
      <c r="AF48" s="178" t="str">
        <f ca="1">IFERROR(INDEX(INDIRECT("'FY22 QoS'!"&amp;AF$1&amp;":"&amp;AF$1),MATCH($B48&amp;$C48&amp;$D48,'FY22 QoS'!BY:BY,0),1),"")</f>
        <v/>
      </c>
      <c r="AG48" s="178" t="str">
        <f ca="1">IFERROR(INDEX(INDIRECT("'FY22 QoS'!"&amp;AG$1&amp;":"&amp;AG$1),MATCH($B48&amp;$C48&amp;$D48,'FY22 QoS'!BZ:BZ,0),1),"")</f>
        <v/>
      </c>
      <c r="AH48" s="178" t="str">
        <f ca="1">IFERROR(INDEX(INDIRECT("'FY22 QoS'!"&amp;AH$1&amp;":"&amp;AH$1),MATCH($B48&amp;$C48&amp;$D48,'FY22 QoS'!CA:CA,0),1),"")</f>
        <v/>
      </c>
      <c r="AI48" s="178" t="str">
        <f ca="1">IFERROR(INDEX(INDIRECT("'FY22 QoS'!"&amp;AI$1&amp;":"&amp;AI$1),MATCH($B48&amp;$C48&amp;$D48,'FY22 QoS'!CB:CB,0),1),"")</f>
        <v/>
      </c>
      <c r="AJ48" s="178" t="str">
        <f ca="1">IFERROR(INDEX(INDIRECT("'FY22 QoS'!"&amp;AJ$1&amp;":"&amp;AJ$1),MATCH($B48&amp;$C48&amp;$D48,'FY22 QoS'!CC:CC,0),1),"")</f>
        <v/>
      </c>
      <c r="AL48" s="186" t="str">
        <f ca="1">IFERROR(INDEX(INDIRECT("'FY22 QoS'!"&amp;AL$1&amp;":"&amp;AL$1),MATCH($B48&amp;$C48&amp;$D48,'FY22 QoS'!BU:BU,0),1),"")</f>
        <v/>
      </c>
      <c r="AM48" s="186" t="str">
        <f ca="1">IFERROR(INDEX(INDIRECT("'FY22 QoS'!"&amp;AM$1&amp;":"&amp;AM$1),MATCH($B48&amp;$C48&amp;$D48,'FY22 QoS'!BV:BV,0),1),"")</f>
        <v/>
      </c>
      <c r="AN48" s="186" t="str">
        <f ca="1">IFERROR(INDEX(INDIRECT("'FY22 QoS'!"&amp;AN$1&amp;":"&amp;AN$1),MATCH($B48&amp;$C48&amp;$D48,'FY22 QoS'!BW:BW,0),1),"")</f>
        <v/>
      </c>
      <c r="AO48" s="186" t="str">
        <f ca="1">IFERROR(INDEX(INDIRECT("'FY22 QoS'!"&amp;AO$1&amp;":"&amp;AO$1),MATCH($B48&amp;$C48&amp;$D48,'FY22 QoS'!BX:BX,0),1),"")</f>
        <v/>
      </c>
      <c r="AP48" s="186" t="str">
        <f ca="1">IFERROR(INDEX(INDIRECT("'FY22 QoS'!"&amp;AP$1&amp;":"&amp;AP$1),MATCH($B48&amp;$C48&amp;$D48,'FY22 QoS'!BY:BY,0),1),"")</f>
        <v/>
      </c>
      <c r="AQ48" s="186" t="str">
        <f ca="1">IFERROR(INDEX(INDIRECT("'FY22 QoS'!"&amp;AQ$1&amp;":"&amp;AQ$1),MATCH($B48&amp;$C48&amp;$D48,'FY22 QoS'!BZ:BZ,0),1),"")</f>
        <v/>
      </c>
      <c r="AR48" s="186" t="str">
        <f ca="1">IFERROR(INDEX(INDIRECT("'FY22 QoS'!"&amp;AR$1&amp;":"&amp;AR$1),MATCH($B48&amp;$C48&amp;$D48,'FY22 QoS'!CA:CA,0),1),"")</f>
        <v/>
      </c>
      <c r="AS48" s="186" t="str">
        <f ca="1">IFERROR(INDEX(INDIRECT("'FY22 QoS'!"&amp;AS$1&amp;":"&amp;AS$1),MATCH($B48&amp;$C48&amp;$D48,'FY22 QoS'!CB:CB,0),1),"")</f>
        <v/>
      </c>
      <c r="AT48" s="186" t="str">
        <f ca="1">IFERROR(INDEX(INDIRECT("'FY22 QoS'!"&amp;AT$1&amp;":"&amp;AT$1),MATCH($B48&amp;$C48&amp;$D48,'FY22 QoS'!CC:CC,0),1),"")</f>
        <v/>
      </c>
    </row>
    <row r="49" spans="2:46" s="167" customFormat="1" outlineLevel="1" x14ac:dyDescent="0.25">
      <c r="B49" s="167" t="s">
        <v>20</v>
      </c>
      <c r="C49" s="167">
        <v>13</v>
      </c>
      <c r="D49" s="167" t="str">
        <f t="shared" si="29"/>
        <v>Enterprise</v>
      </c>
      <c r="E49" s="167" t="str">
        <f>IFERROR(INDEX('FY22 QoS'!$BB:$BB,MATCH($B49&amp;$C49&amp;$D49,'FY22 QoS'!BR:BR,0),1),"")</f>
        <v/>
      </c>
      <c r="F49" s="167" t="str">
        <f>IFERROR(INDEX('FY22 QoS'!$BB:$BB,MATCH($B49&amp;$C49&amp;$D49,'FY22 QoS'!BS:BS,0),1),"")</f>
        <v/>
      </c>
      <c r="G49" s="167" t="str">
        <f>IFERROR(INDEX('FY22 QoS'!$BB:$BB,MATCH($B49&amp;$C49&amp;$D49,'FY22 QoS'!BT:BT,0),1),"")</f>
        <v/>
      </c>
      <c r="H49" s="167" t="str">
        <f>IFERROR(INDEX('FY22 QoS'!$BB:$BB,MATCH($B49&amp;$C49&amp;$D49,'FY22 QoS'!BU:BU,0),1),"")</f>
        <v/>
      </c>
      <c r="I49" s="167" t="str">
        <f>IFERROR(INDEX('FY22 QoS'!$BB:$BB,MATCH($B49&amp;$C49&amp;$D49,'FY22 QoS'!BV:BV,0),1),"")</f>
        <v/>
      </c>
      <c r="J49" s="167" t="str">
        <f>IFERROR(INDEX('FY22 QoS'!$BB:$BB,MATCH($B49&amp;$C49&amp;$D49,'FY22 QoS'!BW:BW,0),1),"")</f>
        <v/>
      </c>
      <c r="K49" s="167" t="str">
        <f>IFERROR(INDEX('FY22 QoS'!$BB:$BB,MATCH($B49&amp;$C49&amp;$D49,'FY22 QoS'!BX:BX,0),1),"")</f>
        <v/>
      </c>
      <c r="L49" s="167" t="str">
        <f>IFERROR(INDEX('FY22 QoS'!$BB:$BB,MATCH($B49&amp;$C49&amp;$D49,'FY22 QoS'!BY:BY,0),1),"")</f>
        <v/>
      </c>
      <c r="M49" s="167" t="str">
        <f>IFERROR(INDEX('FY22 QoS'!$BB:$BB,MATCH($B49&amp;$C49&amp;$D49,'FY22 QoS'!BZ:BZ,0),1),"")</f>
        <v/>
      </c>
      <c r="N49" s="167" t="str">
        <f>IFERROR(INDEX('FY22 QoS'!$BB:$BB,MATCH($B49&amp;$C49&amp;$D49,'FY22 QoS'!CA:CA,0),1),"")</f>
        <v/>
      </c>
      <c r="O49" s="167" t="str">
        <f>IFERROR(INDEX('FY22 QoS'!$BB:$BB,MATCH($B49&amp;$C49&amp;$D49,'FY22 QoS'!CB:CB,0),1),"")</f>
        <v/>
      </c>
      <c r="P49" s="167" t="str">
        <f>IFERROR(INDEX('FY22 QoS'!$BB:$BB,MATCH($B49&amp;$C49&amp;$D49,'FY22 QoS'!CC:CC,0),1),"")</f>
        <v/>
      </c>
      <c r="R49" s="178" t="str">
        <f ca="1">IFERROR(INDEX(INDIRECT("'FY22 QoS'!"&amp;R$1&amp;":"&amp;R$1),MATCH($B49&amp;$C49&amp;$D49,'FY22 QoS'!BU:BU,0),1),"")</f>
        <v/>
      </c>
      <c r="S49" s="178" t="str">
        <f ca="1">IFERROR(INDEX(INDIRECT("'FY22 QoS'!"&amp;S$1&amp;":"&amp;S$1),MATCH($B49&amp;$C49&amp;$D49,'FY22 QoS'!BV:BV,0),1),"")</f>
        <v/>
      </c>
      <c r="T49" s="178" t="str">
        <f ca="1">IFERROR(INDEX(INDIRECT("'FY22 QoS'!"&amp;T$1&amp;":"&amp;T$1),MATCH($B49&amp;$C49&amp;$D49,'FY22 QoS'!BW:BW,0),1),"")</f>
        <v/>
      </c>
      <c r="U49" s="178" t="str">
        <f ca="1">IFERROR(INDEX(INDIRECT("'FY22 QoS'!"&amp;U$1&amp;":"&amp;U$1),MATCH($B49&amp;$C49&amp;$D49,'FY22 QoS'!BX:BX,0),1),"")</f>
        <v/>
      </c>
      <c r="V49" s="178" t="str">
        <f ca="1">IFERROR(INDEX(INDIRECT("'FY22 QoS'!"&amp;V$1&amp;":"&amp;V$1),MATCH($B49&amp;$C49&amp;$D49,'FY22 QoS'!BY:BY,0),1),"")</f>
        <v/>
      </c>
      <c r="W49" s="178" t="str">
        <f ca="1">IFERROR(INDEX(INDIRECT("'FY22 QoS'!"&amp;W$1&amp;":"&amp;W$1),MATCH($B49&amp;$C49&amp;$D49,'FY22 QoS'!BZ:BZ,0),1),"")</f>
        <v/>
      </c>
      <c r="X49" s="178" t="str">
        <f ca="1">IFERROR(INDEX(INDIRECT("'FY22 QoS'!"&amp;X$1&amp;":"&amp;X$1),MATCH($B49&amp;$C49&amp;$D49,'FY22 QoS'!CA:CA,0),1),"")</f>
        <v/>
      </c>
      <c r="Y49" s="178" t="str">
        <f ca="1">IFERROR(INDEX(INDIRECT("'FY22 QoS'!"&amp;Y$1&amp;":"&amp;Y$1),MATCH($B49&amp;$C49&amp;$D49,'FY22 QoS'!CB:CB,0),1),"")</f>
        <v/>
      </c>
      <c r="Z49" s="178" t="str">
        <f ca="1">IFERROR(INDEX(INDIRECT("'FY22 QoS'!"&amp;Z$1&amp;":"&amp;Z$1),MATCH($B49&amp;$C49&amp;$D49,'FY22 QoS'!CC:CC,0),1),"")</f>
        <v/>
      </c>
      <c r="AB49" s="178" t="str">
        <f ca="1">IFERROR(INDEX(INDIRECT("'FY22 QoS'!"&amp;AB$1&amp;":"&amp;AB$1),MATCH($B49&amp;$C49&amp;$D49,'FY22 QoS'!BU:BU,0),1),"")</f>
        <v/>
      </c>
      <c r="AC49" s="178" t="str">
        <f ca="1">IFERROR(INDEX(INDIRECT("'FY22 QoS'!"&amp;AC$1&amp;":"&amp;AC$1),MATCH($B49&amp;$C49&amp;$D49,'FY22 QoS'!BV:BV,0),1),"")</f>
        <v/>
      </c>
      <c r="AD49" s="178" t="str">
        <f ca="1">IFERROR(INDEX(INDIRECT("'FY22 QoS'!"&amp;AD$1&amp;":"&amp;AD$1),MATCH($B49&amp;$C49&amp;$D49,'FY22 QoS'!BW:BW,0),1),"")</f>
        <v/>
      </c>
      <c r="AE49" s="178" t="str">
        <f ca="1">IFERROR(INDEX(INDIRECT("'FY22 QoS'!"&amp;AE$1&amp;":"&amp;AE$1),MATCH($B49&amp;$C49&amp;$D49,'FY22 QoS'!BX:BX,0),1),"")</f>
        <v/>
      </c>
      <c r="AF49" s="178" t="str">
        <f ca="1">IFERROR(INDEX(INDIRECT("'FY22 QoS'!"&amp;AF$1&amp;":"&amp;AF$1),MATCH($B49&amp;$C49&amp;$D49,'FY22 QoS'!BY:BY,0),1),"")</f>
        <v/>
      </c>
      <c r="AG49" s="178" t="str">
        <f ca="1">IFERROR(INDEX(INDIRECT("'FY22 QoS'!"&amp;AG$1&amp;":"&amp;AG$1),MATCH($B49&amp;$C49&amp;$D49,'FY22 QoS'!BZ:BZ,0),1),"")</f>
        <v/>
      </c>
      <c r="AH49" s="178" t="str">
        <f ca="1">IFERROR(INDEX(INDIRECT("'FY22 QoS'!"&amp;AH$1&amp;":"&amp;AH$1),MATCH($B49&amp;$C49&amp;$D49,'FY22 QoS'!CA:CA,0),1),"")</f>
        <v/>
      </c>
      <c r="AI49" s="178" t="str">
        <f ca="1">IFERROR(INDEX(INDIRECT("'FY22 QoS'!"&amp;AI$1&amp;":"&amp;AI$1),MATCH($B49&amp;$C49&amp;$D49,'FY22 QoS'!CB:CB,0),1),"")</f>
        <v/>
      </c>
      <c r="AJ49" s="178" t="str">
        <f ca="1">IFERROR(INDEX(INDIRECT("'FY22 QoS'!"&amp;AJ$1&amp;":"&amp;AJ$1),MATCH($B49&amp;$C49&amp;$D49,'FY22 QoS'!CC:CC,0),1),"")</f>
        <v/>
      </c>
      <c r="AL49" s="186" t="str">
        <f ca="1">IFERROR(INDEX(INDIRECT("'FY22 QoS'!"&amp;AL$1&amp;":"&amp;AL$1),MATCH($B49&amp;$C49&amp;$D49,'FY22 QoS'!BU:BU,0),1),"")</f>
        <v/>
      </c>
      <c r="AM49" s="186" t="str">
        <f ca="1">IFERROR(INDEX(INDIRECT("'FY22 QoS'!"&amp;AM$1&amp;":"&amp;AM$1),MATCH($B49&amp;$C49&amp;$D49,'FY22 QoS'!BV:BV,0),1),"")</f>
        <v/>
      </c>
      <c r="AN49" s="186" t="str">
        <f ca="1">IFERROR(INDEX(INDIRECT("'FY22 QoS'!"&amp;AN$1&amp;":"&amp;AN$1),MATCH($B49&amp;$C49&amp;$D49,'FY22 QoS'!BW:BW,0),1),"")</f>
        <v/>
      </c>
      <c r="AO49" s="186" t="str">
        <f ca="1">IFERROR(INDEX(INDIRECT("'FY22 QoS'!"&amp;AO$1&amp;":"&amp;AO$1),MATCH($B49&amp;$C49&amp;$D49,'FY22 QoS'!BX:BX,0),1),"")</f>
        <v/>
      </c>
      <c r="AP49" s="186" t="str">
        <f ca="1">IFERROR(INDEX(INDIRECT("'FY22 QoS'!"&amp;AP$1&amp;":"&amp;AP$1),MATCH($B49&amp;$C49&amp;$D49,'FY22 QoS'!BY:BY,0),1),"")</f>
        <v/>
      </c>
      <c r="AQ49" s="186" t="str">
        <f ca="1">IFERROR(INDEX(INDIRECT("'FY22 QoS'!"&amp;AQ$1&amp;":"&amp;AQ$1),MATCH($B49&amp;$C49&amp;$D49,'FY22 QoS'!BZ:BZ,0),1),"")</f>
        <v/>
      </c>
      <c r="AR49" s="186" t="str">
        <f ca="1">IFERROR(INDEX(INDIRECT("'FY22 QoS'!"&amp;AR$1&amp;":"&amp;AR$1),MATCH($B49&amp;$C49&amp;$D49,'FY22 QoS'!CA:CA,0),1),"")</f>
        <v/>
      </c>
      <c r="AS49" s="186" t="str">
        <f ca="1">IFERROR(INDEX(INDIRECT("'FY22 QoS'!"&amp;AS$1&amp;":"&amp;AS$1),MATCH($B49&amp;$C49&amp;$D49,'FY22 QoS'!CB:CB,0),1),"")</f>
        <v/>
      </c>
      <c r="AT49" s="186" t="str">
        <f ca="1">IFERROR(INDEX(INDIRECT("'FY22 QoS'!"&amp;AT$1&amp;":"&amp;AT$1),MATCH($B49&amp;$C49&amp;$D49,'FY22 QoS'!CC:CC,0),1),"")</f>
        <v/>
      </c>
    </row>
    <row r="50" spans="2:46" s="167" customFormat="1" outlineLevel="1" x14ac:dyDescent="0.25">
      <c r="B50" s="167" t="s">
        <v>20</v>
      </c>
      <c r="C50" s="167">
        <v>14</v>
      </c>
      <c r="D50" s="167" t="str">
        <f t="shared" si="29"/>
        <v>Enterprise</v>
      </c>
      <c r="E50" s="167" t="str">
        <f>IFERROR(INDEX('FY22 QoS'!$BB:$BB,MATCH($B50&amp;$C50&amp;$D50,'FY22 QoS'!BR:BR,0),1),"")</f>
        <v/>
      </c>
      <c r="F50" s="167" t="str">
        <f>IFERROR(INDEX('FY22 QoS'!$BB:$BB,MATCH($B50&amp;$C50&amp;$D50,'FY22 QoS'!BS:BS,0),1),"")</f>
        <v/>
      </c>
      <c r="G50" s="167" t="str">
        <f>IFERROR(INDEX('FY22 QoS'!$BB:$BB,MATCH($B50&amp;$C50&amp;$D50,'FY22 QoS'!BT:BT,0),1),"")</f>
        <v/>
      </c>
      <c r="H50" s="167" t="str">
        <f>IFERROR(INDEX('FY22 QoS'!$BB:$BB,MATCH($B50&amp;$C50&amp;$D50,'FY22 QoS'!BU:BU,0),1),"")</f>
        <v/>
      </c>
      <c r="I50" s="167" t="str">
        <f>IFERROR(INDEX('FY22 QoS'!$BB:$BB,MATCH($B50&amp;$C50&amp;$D50,'FY22 QoS'!BV:BV,0),1),"")</f>
        <v/>
      </c>
      <c r="J50" s="167" t="str">
        <f>IFERROR(INDEX('FY22 QoS'!$BB:$BB,MATCH($B50&amp;$C50&amp;$D50,'FY22 QoS'!BW:BW,0),1),"")</f>
        <v/>
      </c>
      <c r="K50" s="167" t="str">
        <f>IFERROR(INDEX('FY22 QoS'!$BB:$BB,MATCH($B50&amp;$C50&amp;$D50,'FY22 QoS'!BX:BX,0),1),"")</f>
        <v/>
      </c>
      <c r="L50" s="167" t="str">
        <f>IFERROR(INDEX('FY22 QoS'!$BB:$BB,MATCH($B50&amp;$C50&amp;$D50,'FY22 QoS'!BY:BY,0),1),"")</f>
        <v/>
      </c>
      <c r="M50" s="167" t="str">
        <f>IFERROR(INDEX('FY22 QoS'!$BB:$BB,MATCH($B50&amp;$C50&amp;$D50,'FY22 QoS'!BZ:BZ,0),1),"")</f>
        <v/>
      </c>
      <c r="N50" s="167" t="str">
        <f>IFERROR(INDEX('FY22 QoS'!$BB:$BB,MATCH($B50&amp;$C50&amp;$D50,'FY22 QoS'!CA:CA,0),1),"")</f>
        <v/>
      </c>
      <c r="O50" s="167" t="str">
        <f>IFERROR(INDEX('FY22 QoS'!$BB:$BB,MATCH($B50&amp;$C50&amp;$D50,'FY22 QoS'!CB:CB,0),1),"")</f>
        <v/>
      </c>
      <c r="P50" s="167" t="str">
        <f>IFERROR(INDEX('FY22 QoS'!$BB:$BB,MATCH($B50&amp;$C50&amp;$D50,'FY22 QoS'!CC:CC,0),1),"")</f>
        <v/>
      </c>
      <c r="R50" s="178" t="str">
        <f ca="1">IFERROR(INDEX(INDIRECT("'FY22 QoS'!"&amp;R$1&amp;":"&amp;R$1),MATCH($B50&amp;$C50&amp;$D50,'FY22 QoS'!BU:BU,0),1),"")</f>
        <v/>
      </c>
      <c r="S50" s="178" t="str">
        <f ca="1">IFERROR(INDEX(INDIRECT("'FY22 QoS'!"&amp;S$1&amp;":"&amp;S$1),MATCH($B50&amp;$C50&amp;$D50,'FY22 QoS'!BV:BV,0),1),"")</f>
        <v/>
      </c>
      <c r="T50" s="178" t="str">
        <f ca="1">IFERROR(INDEX(INDIRECT("'FY22 QoS'!"&amp;T$1&amp;":"&amp;T$1),MATCH($B50&amp;$C50&amp;$D50,'FY22 QoS'!BW:BW,0),1),"")</f>
        <v/>
      </c>
      <c r="U50" s="178" t="str">
        <f ca="1">IFERROR(INDEX(INDIRECT("'FY22 QoS'!"&amp;U$1&amp;":"&amp;U$1),MATCH($B50&amp;$C50&amp;$D50,'FY22 QoS'!BX:BX,0),1),"")</f>
        <v/>
      </c>
      <c r="V50" s="178" t="str">
        <f ca="1">IFERROR(INDEX(INDIRECT("'FY22 QoS'!"&amp;V$1&amp;":"&amp;V$1),MATCH($B50&amp;$C50&amp;$D50,'FY22 QoS'!BY:BY,0),1),"")</f>
        <v/>
      </c>
      <c r="W50" s="178" t="str">
        <f ca="1">IFERROR(INDEX(INDIRECT("'FY22 QoS'!"&amp;W$1&amp;":"&amp;W$1),MATCH($B50&amp;$C50&amp;$D50,'FY22 QoS'!BZ:BZ,0),1),"")</f>
        <v/>
      </c>
      <c r="X50" s="178" t="str">
        <f ca="1">IFERROR(INDEX(INDIRECT("'FY22 QoS'!"&amp;X$1&amp;":"&amp;X$1),MATCH($B50&amp;$C50&amp;$D50,'FY22 QoS'!CA:CA,0),1),"")</f>
        <v/>
      </c>
      <c r="Y50" s="178" t="str">
        <f ca="1">IFERROR(INDEX(INDIRECT("'FY22 QoS'!"&amp;Y$1&amp;":"&amp;Y$1),MATCH($B50&amp;$C50&amp;$D50,'FY22 QoS'!CB:CB,0),1),"")</f>
        <v/>
      </c>
      <c r="Z50" s="178" t="str">
        <f ca="1">IFERROR(INDEX(INDIRECT("'FY22 QoS'!"&amp;Z$1&amp;":"&amp;Z$1),MATCH($B50&amp;$C50&amp;$D50,'FY22 QoS'!CC:CC,0),1),"")</f>
        <v/>
      </c>
      <c r="AB50" s="178" t="str">
        <f ca="1">IFERROR(INDEX(INDIRECT("'FY22 QoS'!"&amp;AB$1&amp;":"&amp;AB$1),MATCH($B50&amp;$C50&amp;$D50,'FY22 QoS'!BU:BU,0),1),"")</f>
        <v/>
      </c>
      <c r="AC50" s="178" t="str">
        <f ca="1">IFERROR(INDEX(INDIRECT("'FY22 QoS'!"&amp;AC$1&amp;":"&amp;AC$1),MATCH($B50&amp;$C50&amp;$D50,'FY22 QoS'!BV:BV,0),1),"")</f>
        <v/>
      </c>
      <c r="AD50" s="178" t="str">
        <f ca="1">IFERROR(INDEX(INDIRECT("'FY22 QoS'!"&amp;AD$1&amp;":"&amp;AD$1),MATCH($B50&amp;$C50&amp;$D50,'FY22 QoS'!BW:BW,0),1),"")</f>
        <v/>
      </c>
      <c r="AE50" s="178" t="str">
        <f ca="1">IFERROR(INDEX(INDIRECT("'FY22 QoS'!"&amp;AE$1&amp;":"&amp;AE$1),MATCH($B50&amp;$C50&amp;$D50,'FY22 QoS'!BX:BX,0),1),"")</f>
        <v/>
      </c>
      <c r="AF50" s="178" t="str">
        <f ca="1">IFERROR(INDEX(INDIRECT("'FY22 QoS'!"&amp;AF$1&amp;":"&amp;AF$1),MATCH($B50&amp;$C50&amp;$D50,'FY22 QoS'!BY:BY,0),1),"")</f>
        <v/>
      </c>
      <c r="AG50" s="178" t="str">
        <f ca="1">IFERROR(INDEX(INDIRECT("'FY22 QoS'!"&amp;AG$1&amp;":"&amp;AG$1),MATCH($B50&amp;$C50&amp;$D50,'FY22 QoS'!BZ:BZ,0),1),"")</f>
        <v/>
      </c>
      <c r="AH50" s="178" t="str">
        <f ca="1">IFERROR(INDEX(INDIRECT("'FY22 QoS'!"&amp;AH$1&amp;":"&amp;AH$1),MATCH($B50&amp;$C50&amp;$D50,'FY22 QoS'!CA:CA,0),1),"")</f>
        <v/>
      </c>
      <c r="AI50" s="178" t="str">
        <f ca="1">IFERROR(INDEX(INDIRECT("'FY22 QoS'!"&amp;AI$1&amp;":"&amp;AI$1),MATCH($B50&amp;$C50&amp;$D50,'FY22 QoS'!CB:CB,0),1),"")</f>
        <v/>
      </c>
      <c r="AJ50" s="178" t="str">
        <f ca="1">IFERROR(INDEX(INDIRECT("'FY22 QoS'!"&amp;AJ$1&amp;":"&amp;AJ$1),MATCH($B50&amp;$C50&amp;$D50,'FY22 QoS'!CC:CC,0),1),"")</f>
        <v/>
      </c>
      <c r="AL50" s="186" t="str">
        <f ca="1">IFERROR(INDEX(INDIRECT("'FY22 QoS'!"&amp;AL$1&amp;":"&amp;AL$1),MATCH($B50&amp;$C50&amp;$D50,'FY22 QoS'!BU:BU,0),1),"")</f>
        <v/>
      </c>
      <c r="AM50" s="186" t="str">
        <f ca="1">IFERROR(INDEX(INDIRECT("'FY22 QoS'!"&amp;AM$1&amp;":"&amp;AM$1),MATCH($B50&amp;$C50&amp;$D50,'FY22 QoS'!BV:BV,0),1),"")</f>
        <v/>
      </c>
      <c r="AN50" s="186" t="str">
        <f ca="1">IFERROR(INDEX(INDIRECT("'FY22 QoS'!"&amp;AN$1&amp;":"&amp;AN$1),MATCH($B50&amp;$C50&amp;$D50,'FY22 QoS'!BW:BW,0),1),"")</f>
        <v/>
      </c>
      <c r="AO50" s="186" t="str">
        <f ca="1">IFERROR(INDEX(INDIRECT("'FY22 QoS'!"&amp;AO$1&amp;":"&amp;AO$1),MATCH($B50&amp;$C50&amp;$D50,'FY22 QoS'!BX:BX,0),1),"")</f>
        <v/>
      </c>
      <c r="AP50" s="186" t="str">
        <f ca="1">IFERROR(INDEX(INDIRECT("'FY22 QoS'!"&amp;AP$1&amp;":"&amp;AP$1),MATCH($B50&amp;$C50&amp;$D50,'FY22 QoS'!BY:BY,0),1),"")</f>
        <v/>
      </c>
      <c r="AQ50" s="186" t="str">
        <f ca="1">IFERROR(INDEX(INDIRECT("'FY22 QoS'!"&amp;AQ$1&amp;":"&amp;AQ$1),MATCH($B50&amp;$C50&amp;$D50,'FY22 QoS'!BZ:BZ,0),1),"")</f>
        <v/>
      </c>
      <c r="AR50" s="186" t="str">
        <f ca="1">IFERROR(INDEX(INDIRECT("'FY22 QoS'!"&amp;AR$1&amp;":"&amp;AR$1),MATCH($B50&amp;$C50&amp;$D50,'FY22 QoS'!CA:CA,0),1),"")</f>
        <v/>
      </c>
      <c r="AS50" s="186" t="str">
        <f ca="1">IFERROR(INDEX(INDIRECT("'FY22 QoS'!"&amp;AS$1&amp;":"&amp;AS$1),MATCH($B50&amp;$C50&amp;$D50,'FY22 QoS'!CB:CB,0),1),"")</f>
        <v/>
      </c>
      <c r="AT50" s="186" t="str">
        <f ca="1">IFERROR(INDEX(INDIRECT("'FY22 QoS'!"&amp;AT$1&amp;":"&amp;AT$1),MATCH($B50&amp;$C50&amp;$D50,'FY22 QoS'!CC:CC,0),1),"")</f>
        <v/>
      </c>
    </row>
    <row r="51" spans="2:46" s="167" customFormat="1" x14ac:dyDescent="0.25">
      <c r="B51" s="182"/>
      <c r="C51" s="182"/>
      <c r="D51" s="182"/>
      <c r="E51" s="182"/>
      <c r="F51" s="182"/>
      <c r="G51" s="182"/>
      <c r="H51" s="182"/>
      <c r="I51" s="182"/>
      <c r="J51" s="182"/>
      <c r="K51" s="182"/>
      <c r="L51" s="182"/>
      <c r="M51" s="182"/>
      <c r="N51" s="182"/>
      <c r="O51" s="182"/>
      <c r="P51" s="182"/>
      <c r="R51" s="183"/>
      <c r="S51" s="183"/>
      <c r="T51" s="183"/>
      <c r="U51" s="183"/>
      <c r="V51" s="183"/>
      <c r="W51" s="183"/>
      <c r="X51" s="183"/>
      <c r="Y51" s="183"/>
      <c r="Z51" s="183"/>
      <c r="AB51" s="183"/>
      <c r="AC51" s="183"/>
      <c r="AD51" s="183"/>
      <c r="AE51" s="183"/>
      <c r="AF51" s="183"/>
      <c r="AG51" s="183"/>
      <c r="AH51" s="183"/>
      <c r="AI51" s="183"/>
      <c r="AJ51" s="183"/>
      <c r="AL51" s="187"/>
      <c r="AM51" s="187"/>
      <c r="AN51" s="187"/>
      <c r="AO51" s="187"/>
      <c r="AP51" s="187"/>
      <c r="AQ51" s="187"/>
      <c r="AR51" s="187"/>
      <c r="AS51" s="187"/>
      <c r="AT51" s="187"/>
    </row>
    <row r="52" spans="2:46" s="167" customFormat="1" x14ac:dyDescent="0.25">
      <c r="B52" s="181" t="s">
        <v>286</v>
      </c>
      <c r="C52" s="181">
        <v>1</v>
      </c>
      <c r="D52" s="181" t="str">
        <f>$B$3</f>
        <v>Enterprise</v>
      </c>
      <c r="E52" s="181" t="str">
        <f>IFERROR(INDEX('FY22 QoS'!$BB:$BB,MATCH($B52&amp;$C52&amp;$D52,'FY22 QoS'!BR:BR,0),1),"")</f>
        <v/>
      </c>
      <c r="F52" s="181" t="str">
        <f>IFERROR(INDEX('FY22 QoS'!$BB:$BB,MATCH($B52&amp;$C52&amp;$D52,'FY22 QoS'!BS:BS,0),1),"")</f>
        <v/>
      </c>
      <c r="G52" s="181" t="str">
        <f>IFERROR(INDEX('FY22 QoS'!$BB:$BB,MATCH($B52&amp;$C52&amp;$D52,'FY22 QoS'!BT:BT,0),1),"")</f>
        <v/>
      </c>
      <c r="H52" s="181" t="str">
        <f>IFERROR(INDEX('FY22 QoS'!$BB:$BB,MATCH($B52&amp;$C52&amp;$D52,'FY22 QoS'!BU:BU,0),1),"")</f>
        <v>Kathleen Evans</v>
      </c>
      <c r="I52" s="181" t="str">
        <f>IFERROR(INDEX('FY22 QoS'!$BB:$BB,MATCH($B52&amp;$C52&amp;$D52,'FY22 QoS'!BV:BV,0),1),"")</f>
        <v>Kathleen Evans</v>
      </c>
      <c r="J52" s="181" t="str">
        <f>IFERROR(INDEX('FY22 QoS'!$BB:$BB,MATCH($B52&amp;$C52&amp;$D52,'FY22 QoS'!BW:BW,0),1),"")</f>
        <v>Kathleen Evans</v>
      </c>
      <c r="K52" s="181" t="str">
        <f>IFERROR(INDEX('FY22 QoS'!$BB:$BB,MATCH($B52&amp;$C52&amp;$D52,'FY22 QoS'!BX:BX,0),1),"")</f>
        <v>Kathleen Evans</v>
      </c>
      <c r="L52" s="181" t="str">
        <f>IFERROR(INDEX('FY22 QoS'!$BB:$BB,MATCH($B52&amp;$C52&amp;$D52,'FY22 QoS'!BY:BY,0),1),"")</f>
        <v>Kathleen Evans</v>
      </c>
      <c r="M52" s="181" t="str">
        <f>IFERROR(INDEX('FY22 QoS'!$BB:$BB,MATCH($B52&amp;$C52&amp;$D52,'FY22 QoS'!BZ:BZ,0),1),"")</f>
        <v>Kathleen Evans</v>
      </c>
      <c r="N52" s="181" t="str">
        <f>IFERROR(INDEX('FY22 QoS'!$BB:$BB,MATCH($B52&amp;$C52&amp;$D52,'FY22 QoS'!CA:CA,0),1),"")</f>
        <v>Kathleen Evans</v>
      </c>
      <c r="O52" s="181" t="str">
        <f>IFERROR(INDEX('FY22 QoS'!$BB:$BB,MATCH($B52&amp;$C52&amp;$D52,'FY22 QoS'!CB:CB,0),1),"")</f>
        <v>Kathleen Evans</v>
      </c>
      <c r="P52" s="181" t="str">
        <f>IFERROR(INDEX('FY22 QoS'!$BB:$BB,MATCH($B52&amp;$C52&amp;$D52,'FY22 QoS'!CC:CC,0),1),"")</f>
        <v>Kathleen Evans</v>
      </c>
      <c r="R52" s="178">
        <f ca="1">IFERROR(INDEX(INDIRECT("'FY22 QoS'!"&amp;R$1&amp;":"&amp;R$1),MATCH($B52&amp;$C52&amp;$D52,'FY22 QoS'!BU:BU,0),1),"")</f>
        <v>1</v>
      </c>
      <c r="S52" s="178">
        <f ca="1">IFERROR(INDEX(INDIRECT("'FY22 QoS'!"&amp;S$1&amp;":"&amp;S$1),MATCH($B52&amp;$C52&amp;$D52,'FY22 QoS'!BV:BV,0),1),"")</f>
        <v>1</v>
      </c>
      <c r="T52" s="178">
        <f ca="1">IFERROR(INDEX(INDIRECT("'FY22 QoS'!"&amp;T$1&amp;":"&amp;T$1),MATCH($B52&amp;$C52&amp;$D52,'FY22 QoS'!BW:BW,0),1),"")</f>
        <v>1</v>
      </c>
      <c r="U52" s="178">
        <f ca="1">IFERROR(INDEX(INDIRECT("'FY22 QoS'!"&amp;U$1&amp;":"&amp;U$1),MATCH($B52&amp;$C52&amp;$D52,'FY22 QoS'!BX:BX,0),1),"")</f>
        <v>1</v>
      </c>
      <c r="V52" s="178">
        <f ca="1">IFERROR(INDEX(INDIRECT("'FY22 QoS'!"&amp;V$1&amp;":"&amp;V$1),MATCH($B52&amp;$C52&amp;$D52,'FY22 QoS'!BY:BY,0),1),"")</f>
        <v>1</v>
      </c>
      <c r="W52" s="178">
        <f ca="1">IFERROR(INDEX(INDIRECT("'FY22 QoS'!"&amp;W$1&amp;":"&amp;W$1),MATCH($B52&amp;$C52&amp;$D52,'FY22 QoS'!BZ:BZ,0),1),"")</f>
        <v>1</v>
      </c>
      <c r="X52" s="178">
        <f ca="1">IFERROR(INDEX(INDIRECT("'FY22 QoS'!"&amp;X$1&amp;":"&amp;X$1),MATCH($B52&amp;$C52&amp;$D52,'FY22 QoS'!CA:CA,0),1),"")</f>
        <v>1</v>
      </c>
      <c r="Y52" s="178">
        <f ca="1">IFERROR(INDEX(INDIRECT("'FY22 QoS'!"&amp;Y$1&amp;":"&amp;Y$1),MATCH($B52&amp;$C52&amp;$D52,'FY22 QoS'!CB:CB,0),1),"")</f>
        <v>1</v>
      </c>
      <c r="Z52" s="178">
        <f ca="1">IFERROR(INDEX(INDIRECT("'FY22 QoS'!"&amp;Z$1&amp;":"&amp;Z$1),MATCH($B52&amp;$C52&amp;$D52,'FY22 QoS'!CC:CC,0),1),"")</f>
        <v>1</v>
      </c>
      <c r="AB52" s="178">
        <f ca="1">IFERROR(INDEX(INDIRECT("'FY22 QoS'!"&amp;AB$1&amp;":"&amp;AB$1),MATCH($B52&amp;$C52&amp;$D52,'FY22 QoS'!BU:BU,0),1),"")</f>
        <v>0.35</v>
      </c>
      <c r="AC52" s="178">
        <f ca="1">IFERROR(INDEX(INDIRECT("'FY22 QoS'!"&amp;AC$1&amp;":"&amp;AC$1),MATCH($B52&amp;$C52&amp;$D52,'FY22 QoS'!BV:BV,0),1),"")</f>
        <v>0.5</v>
      </c>
      <c r="AD52" s="178">
        <f ca="1">IFERROR(INDEX(INDIRECT("'FY22 QoS'!"&amp;AD$1&amp;":"&amp;AD$1),MATCH($B52&amp;$C52&amp;$D52,'FY22 QoS'!BW:BW,0),1),"")</f>
        <v>0.65</v>
      </c>
      <c r="AE52" s="178">
        <f ca="1">IFERROR(INDEX(INDIRECT("'FY22 QoS'!"&amp;AE$1&amp;":"&amp;AE$1),MATCH($B52&amp;$C52&amp;$D52,'FY22 QoS'!BX:BX,0),1),"")</f>
        <v>0.85</v>
      </c>
      <c r="AF52" s="178">
        <f ca="1">IFERROR(INDEX(INDIRECT("'FY22 QoS'!"&amp;AF$1&amp;":"&amp;AF$1),MATCH($B52&amp;$C52&amp;$D52,'FY22 QoS'!BY:BY,0),1),"")</f>
        <v>1</v>
      </c>
      <c r="AG52" s="178">
        <f ca="1">IFERROR(INDEX(INDIRECT("'FY22 QoS'!"&amp;AG$1&amp;":"&amp;AG$1),MATCH($B52&amp;$C52&amp;$D52,'FY22 QoS'!BZ:BZ,0),1),"")</f>
        <v>1</v>
      </c>
      <c r="AH52" s="178">
        <f ca="1">IFERROR(INDEX(INDIRECT("'FY22 QoS'!"&amp;AH$1&amp;":"&amp;AH$1),MATCH($B52&amp;$C52&amp;$D52,'FY22 QoS'!CA:CA,0),1),"")</f>
        <v>1</v>
      </c>
      <c r="AI52" s="178">
        <f ca="1">IFERROR(INDEX(INDIRECT("'FY22 QoS'!"&amp;AI$1&amp;":"&amp;AI$1),MATCH($B52&amp;$C52&amp;$D52,'FY22 QoS'!CB:CB,0),1),"")</f>
        <v>1</v>
      </c>
      <c r="AJ52" s="178">
        <f ca="1">IFERROR(INDEX(INDIRECT("'FY22 QoS'!"&amp;AJ$1&amp;":"&amp;AJ$1),MATCH($B52&amp;$C52&amp;$D52,'FY22 QoS'!CC:CC,0),1),"")</f>
        <v>1</v>
      </c>
      <c r="AL52" s="186">
        <f ca="1">IFERROR(INDEX(INDIRECT("'FY22 QoS'!"&amp;AL$1&amp;":"&amp;AL$1),MATCH($B52&amp;$C52&amp;$D52,'FY22 QoS'!BU:BU,0),1),"")</f>
        <v>30624.999999999996</v>
      </c>
      <c r="AM52" s="186">
        <f ca="1">IFERROR(INDEX(INDIRECT("'FY22 QoS'!"&amp;AM$1&amp;":"&amp;AM$1),MATCH($B52&amp;$C52&amp;$D52,'FY22 QoS'!BV:BV,0),1),"")</f>
        <v>43750</v>
      </c>
      <c r="AN52" s="186">
        <f ca="1">IFERROR(INDEX(INDIRECT("'FY22 QoS'!"&amp;AN$1&amp;":"&amp;AN$1),MATCH($B52&amp;$C52&amp;$D52,'FY22 QoS'!BW:BW,0),1),"")</f>
        <v>56875</v>
      </c>
      <c r="AO52" s="186">
        <f ca="1">IFERROR(INDEX(INDIRECT("'FY22 QoS'!"&amp;AO$1&amp;":"&amp;AO$1),MATCH($B52&amp;$C52&amp;$D52,'FY22 QoS'!BX:BX,0),1),"")</f>
        <v>74375</v>
      </c>
      <c r="AP52" s="186">
        <f ca="1">IFERROR(INDEX(INDIRECT("'FY22 QoS'!"&amp;AP$1&amp;":"&amp;AP$1),MATCH($B52&amp;$C52&amp;$D52,'FY22 QoS'!BY:BY,0),1),"")</f>
        <v>87500</v>
      </c>
      <c r="AQ52" s="186">
        <f ca="1">IFERROR(INDEX(INDIRECT("'FY22 QoS'!"&amp;AQ$1&amp;":"&amp;AQ$1),MATCH($B52&amp;$C52&amp;$D52,'FY22 QoS'!BZ:BZ,0),1),"")</f>
        <v>87500</v>
      </c>
      <c r="AR52" s="186">
        <f ca="1">IFERROR(INDEX(INDIRECT("'FY22 QoS'!"&amp;AR$1&amp;":"&amp;AR$1),MATCH($B52&amp;$C52&amp;$D52,'FY22 QoS'!CA:CA,0),1),"")</f>
        <v>87500</v>
      </c>
      <c r="AS52" s="186">
        <f ca="1">IFERROR(INDEX(INDIRECT("'FY22 QoS'!"&amp;AS$1&amp;":"&amp;AS$1),MATCH($B52&amp;$C52&amp;$D52,'FY22 QoS'!CB:CB,0),1),"")</f>
        <v>87500</v>
      </c>
      <c r="AT52" s="186">
        <f ca="1">IFERROR(INDEX(INDIRECT("'FY22 QoS'!"&amp;AT$1&amp;":"&amp;AT$1),MATCH($B52&amp;$C52&amp;$D52,'FY22 QoS'!CC:CC,0),1),"")</f>
        <v>87500</v>
      </c>
    </row>
    <row r="53" spans="2:46" s="167" customFormat="1" x14ac:dyDescent="0.25">
      <c r="B53" s="181" t="s">
        <v>286</v>
      </c>
      <c r="C53" s="181">
        <v>2</v>
      </c>
      <c r="D53" s="181" t="str">
        <f t="shared" ref="D53:D65" si="30">$B$3</f>
        <v>Enterprise</v>
      </c>
      <c r="E53" s="181" t="str">
        <f>IFERROR(INDEX('FY22 QoS'!$BB:$BB,MATCH($B53&amp;$C53&amp;$D53,'FY22 QoS'!BR:BR,0),1),"")</f>
        <v/>
      </c>
      <c r="F53" s="181" t="str">
        <f>IFERROR(INDEX('FY22 QoS'!$BB:$BB,MATCH($B53&amp;$C53&amp;$D53,'FY22 QoS'!BS:BS,0),1),"")</f>
        <v/>
      </c>
      <c r="G53" s="181" t="str">
        <f>IFERROR(INDEX('FY22 QoS'!$BB:$BB,MATCH($B53&amp;$C53&amp;$D53,'FY22 QoS'!BT:BT,0),1),"")</f>
        <v/>
      </c>
      <c r="H53" s="181" t="str">
        <f>IFERROR(INDEX('FY22 QoS'!$BB:$BB,MATCH($B53&amp;$C53&amp;$D53,'FY22 QoS'!BU:BU,0),1),"")</f>
        <v>Leah Koren</v>
      </c>
      <c r="I53" s="181" t="str">
        <f>IFERROR(INDEX('FY22 QoS'!$BB:$BB,MATCH($B53&amp;$C53&amp;$D53,'FY22 QoS'!BV:BV,0),1),"")</f>
        <v>Leah Koren</v>
      </c>
      <c r="J53" s="181" t="str">
        <f>IFERROR(INDEX('FY22 QoS'!$BB:$BB,MATCH($B53&amp;$C53&amp;$D53,'FY22 QoS'!BW:BW,0),1),"")</f>
        <v>Leah Koren</v>
      </c>
      <c r="K53" s="181" t="str">
        <f>IFERROR(INDEX('FY22 QoS'!$BB:$BB,MATCH($B53&amp;$C53&amp;$D53,'FY22 QoS'!BX:BX,0),1),"")</f>
        <v>Leah Koren</v>
      </c>
      <c r="L53" s="181" t="str">
        <f>IFERROR(INDEX('FY22 QoS'!$BB:$BB,MATCH($B53&amp;$C53&amp;$D53,'FY22 QoS'!BY:BY,0),1),"")</f>
        <v>Leah Koren</v>
      </c>
      <c r="M53" s="181" t="str">
        <f>IFERROR(INDEX('FY22 QoS'!$BB:$BB,MATCH($B53&amp;$C53&amp;$D53,'FY22 QoS'!BZ:BZ,0),1),"")</f>
        <v>Leah Koren</v>
      </c>
      <c r="N53" s="181" t="str">
        <f>IFERROR(INDEX('FY22 QoS'!$BB:$BB,MATCH($B53&amp;$C53&amp;$D53,'FY22 QoS'!CA:CA,0),1),"")</f>
        <v>Leah Koren</v>
      </c>
      <c r="O53" s="181" t="str">
        <f>IFERROR(INDEX('FY22 QoS'!$BB:$BB,MATCH($B53&amp;$C53&amp;$D53,'FY22 QoS'!CB:CB,0),1),"")</f>
        <v>Leah Koren</v>
      </c>
      <c r="P53" s="181" t="str">
        <f>IFERROR(INDEX('FY22 QoS'!$BB:$BB,MATCH($B53&amp;$C53&amp;$D53,'FY22 QoS'!CC:CC,0),1),"")</f>
        <v>Leah Koren</v>
      </c>
      <c r="R53" s="178">
        <f ca="1">IFERROR(INDEX(INDIRECT("'FY22 QoS'!"&amp;R$1&amp;":"&amp;R$1),MATCH($B53&amp;$C53&amp;$D53,'FY22 QoS'!BU:BU,0),1),"")</f>
        <v>1</v>
      </c>
      <c r="S53" s="178">
        <f ca="1">IFERROR(INDEX(INDIRECT("'FY22 QoS'!"&amp;S$1&amp;":"&amp;S$1),MATCH($B53&amp;$C53&amp;$D53,'FY22 QoS'!BV:BV,0),1),"")</f>
        <v>1</v>
      </c>
      <c r="T53" s="178">
        <f ca="1">IFERROR(INDEX(INDIRECT("'FY22 QoS'!"&amp;T$1&amp;":"&amp;T$1),MATCH($B53&amp;$C53&amp;$D53,'FY22 QoS'!BW:BW,0),1),"")</f>
        <v>1</v>
      </c>
      <c r="U53" s="178">
        <f ca="1">IFERROR(INDEX(INDIRECT("'FY22 QoS'!"&amp;U$1&amp;":"&amp;U$1),MATCH($B53&amp;$C53&amp;$D53,'FY22 QoS'!BX:BX,0),1),"")</f>
        <v>1</v>
      </c>
      <c r="V53" s="178">
        <f ca="1">IFERROR(INDEX(INDIRECT("'FY22 QoS'!"&amp;V$1&amp;":"&amp;V$1),MATCH($B53&amp;$C53&amp;$D53,'FY22 QoS'!BY:BY,0),1),"")</f>
        <v>1</v>
      </c>
      <c r="W53" s="178">
        <f ca="1">IFERROR(INDEX(INDIRECT("'FY22 QoS'!"&amp;W$1&amp;":"&amp;W$1),MATCH($B53&amp;$C53&amp;$D53,'FY22 QoS'!BZ:BZ,0),1),"")</f>
        <v>1</v>
      </c>
      <c r="X53" s="178">
        <f ca="1">IFERROR(INDEX(INDIRECT("'FY22 QoS'!"&amp;X$1&amp;":"&amp;X$1),MATCH($B53&amp;$C53&amp;$D53,'FY22 QoS'!CA:CA,0),1),"")</f>
        <v>1</v>
      </c>
      <c r="Y53" s="178">
        <f ca="1">IFERROR(INDEX(INDIRECT("'FY22 QoS'!"&amp;Y$1&amp;":"&amp;Y$1),MATCH($B53&amp;$C53&amp;$D53,'FY22 QoS'!CB:CB,0),1),"")</f>
        <v>1</v>
      </c>
      <c r="Z53" s="178">
        <f ca="1">IFERROR(INDEX(INDIRECT("'FY22 QoS'!"&amp;Z$1&amp;":"&amp;Z$1),MATCH($B53&amp;$C53&amp;$D53,'FY22 QoS'!CC:CC,0),1),"")</f>
        <v>1</v>
      </c>
      <c r="AB53" s="178">
        <f ca="1">IFERROR(INDEX(INDIRECT("'FY22 QoS'!"&amp;AB$1&amp;":"&amp;AB$1),MATCH($B53&amp;$C53&amp;$D53,'FY22 QoS'!BU:BU,0),1),"")</f>
        <v>0.65</v>
      </c>
      <c r="AC53" s="178">
        <f ca="1">IFERROR(INDEX(INDIRECT("'FY22 QoS'!"&amp;AC$1&amp;":"&amp;AC$1),MATCH($B53&amp;$C53&amp;$D53,'FY22 QoS'!BV:BV,0),1),"")</f>
        <v>0.85</v>
      </c>
      <c r="AD53" s="178">
        <f ca="1">IFERROR(INDEX(INDIRECT("'FY22 QoS'!"&amp;AD$1&amp;":"&amp;AD$1),MATCH($B53&amp;$C53&amp;$D53,'FY22 QoS'!BW:BW,0),1),"")</f>
        <v>1</v>
      </c>
      <c r="AE53" s="178">
        <f ca="1">IFERROR(INDEX(INDIRECT("'FY22 QoS'!"&amp;AE$1&amp;":"&amp;AE$1),MATCH($B53&amp;$C53&amp;$D53,'FY22 QoS'!BX:BX,0),1),"")</f>
        <v>1</v>
      </c>
      <c r="AF53" s="178">
        <f ca="1">IFERROR(INDEX(INDIRECT("'FY22 QoS'!"&amp;AF$1&amp;":"&amp;AF$1),MATCH($B53&amp;$C53&amp;$D53,'FY22 QoS'!BY:BY,0),1),"")</f>
        <v>1</v>
      </c>
      <c r="AG53" s="178">
        <f ca="1">IFERROR(INDEX(INDIRECT("'FY22 QoS'!"&amp;AG$1&amp;":"&amp;AG$1),MATCH($B53&amp;$C53&amp;$D53,'FY22 QoS'!BZ:BZ,0),1),"")</f>
        <v>1</v>
      </c>
      <c r="AH53" s="178">
        <f ca="1">IFERROR(INDEX(INDIRECT("'FY22 QoS'!"&amp;AH$1&amp;":"&amp;AH$1),MATCH($B53&amp;$C53&amp;$D53,'FY22 QoS'!CA:CA,0),1),"")</f>
        <v>1</v>
      </c>
      <c r="AI53" s="178">
        <f ca="1">IFERROR(INDEX(INDIRECT("'FY22 QoS'!"&amp;AI$1&amp;":"&amp;AI$1),MATCH($B53&amp;$C53&amp;$D53,'FY22 QoS'!CB:CB,0),1),"")</f>
        <v>1</v>
      </c>
      <c r="AJ53" s="178">
        <f ca="1">IFERROR(INDEX(INDIRECT("'FY22 QoS'!"&amp;AJ$1&amp;":"&amp;AJ$1),MATCH($B53&amp;$C53&amp;$D53,'FY22 QoS'!CC:CC,0),1),"")</f>
        <v>1</v>
      </c>
      <c r="AL53" s="186">
        <f ca="1">IFERROR(INDEX(INDIRECT("'FY22 QoS'!"&amp;AL$1&amp;":"&amp;AL$1),MATCH($B53&amp;$C53&amp;$D53,'FY22 QoS'!BU:BU,0),1),"")</f>
        <v>56875</v>
      </c>
      <c r="AM53" s="186">
        <f ca="1">IFERROR(INDEX(INDIRECT("'FY22 QoS'!"&amp;AM$1&amp;":"&amp;AM$1),MATCH($B53&amp;$C53&amp;$D53,'FY22 QoS'!BV:BV,0),1),"")</f>
        <v>74375</v>
      </c>
      <c r="AN53" s="186">
        <f ca="1">IFERROR(INDEX(INDIRECT("'FY22 QoS'!"&amp;AN$1&amp;":"&amp;AN$1),MATCH($B53&amp;$C53&amp;$D53,'FY22 QoS'!BW:BW,0),1),"")</f>
        <v>87500</v>
      </c>
      <c r="AO53" s="186">
        <f ca="1">IFERROR(INDEX(INDIRECT("'FY22 QoS'!"&amp;AO$1&amp;":"&amp;AO$1),MATCH($B53&amp;$C53&amp;$D53,'FY22 QoS'!BX:BX,0),1),"")</f>
        <v>87500</v>
      </c>
      <c r="AP53" s="186">
        <f ca="1">IFERROR(INDEX(INDIRECT("'FY22 QoS'!"&amp;AP$1&amp;":"&amp;AP$1),MATCH($B53&amp;$C53&amp;$D53,'FY22 QoS'!BY:BY,0),1),"")</f>
        <v>87500</v>
      </c>
      <c r="AQ53" s="186">
        <f ca="1">IFERROR(INDEX(INDIRECT("'FY22 QoS'!"&amp;AQ$1&amp;":"&amp;AQ$1),MATCH($B53&amp;$C53&amp;$D53,'FY22 QoS'!BZ:BZ,0),1),"")</f>
        <v>87500</v>
      </c>
      <c r="AR53" s="186">
        <f ca="1">IFERROR(INDEX(INDIRECT("'FY22 QoS'!"&amp;AR$1&amp;":"&amp;AR$1),MATCH($B53&amp;$C53&amp;$D53,'FY22 QoS'!CA:CA,0),1),"")</f>
        <v>87500</v>
      </c>
      <c r="AS53" s="186">
        <f ca="1">IFERROR(INDEX(INDIRECT("'FY22 QoS'!"&amp;AS$1&amp;":"&amp;AS$1),MATCH($B53&amp;$C53&amp;$D53,'FY22 QoS'!CB:CB,0),1),"")</f>
        <v>87500</v>
      </c>
      <c r="AT53" s="186">
        <f ca="1">IFERROR(INDEX(INDIRECT("'FY22 QoS'!"&amp;AT$1&amp;":"&amp;AT$1),MATCH($B53&amp;$C53&amp;$D53,'FY22 QoS'!CC:CC,0),1),"")</f>
        <v>87500</v>
      </c>
    </row>
    <row r="54" spans="2:46" s="167" customFormat="1" x14ac:dyDescent="0.25">
      <c r="B54" s="181" t="s">
        <v>286</v>
      </c>
      <c r="C54" s="181">
        <v>3</v>
      </c>
      <c r="D54" s="181" t="str">
        <f t="shared" si="30"/>
        <v>Enterprise</v>
      </c>
      <c r="E54" s="181" t="str">
        <f>IFERROR(INDEX('FY22 QoS'!$BB:$BB,MATCH($B54&amp;$C54&amp;$D54,'FY22 QoS'!BR:BR,0),1),"")</f>
        <v/>
      </c>
      <c r="F54" s="181" t="str">
        <f>IFERROR(INDEX('FY22 QoS'!$BB:$BB,MATCH($B54&amp;$C54&amp;$D54,'FY22 QoS'!BS:BS,0),1),"")</f>
        <v/>
      </c>
      <c r="G54" s="181" t="str">
        <f>IFERROR(INDEX('FY22 QoS'!$BB:$BB,MATCH($B54&amp;$C54&amp;$D54,'FY22 QoS'!BT:BT,0),1),"")</f>
        <v/>
      </c>
      <c r="H54" s="181" t="str">
        <f>IFERROR(INDEX('FY22 QoS'!$BB:$BB,MATCH($B54&amp;$C54&amp;$D54,'FY22 QoS'!BU:BU,0),1),"")</f>
        <v>John Dichiara</v>
      </c>
      <c r="I54" s="181" t="str">
        <f>IFERROR(INDEX('FY22 QoS'!$BB:$BB,MATCH($B54&amp;$C54&amp;$D54,'FY22 QoS'!BV:BV,0),1),"")</f>
        <v>John Dichiara</v>
      </c>
      <c r="J54" s="181" t="str">
        <f>IFERROR(INDEX('FY22 QoS'!$BB:$BB,MATCH($B54&amp;$C54&amp;$D54,'FY22 QoS'!BW:BW,0),1),"")</f>
        <v>John Dichiara</v>
      </c>
      <c r="K54" s="181" t="str">
        <f>IFERROR(INDEX('FY22 QoS'!$BB:$BB,MATCH($B54&amp;$C54&amp;$D54,'FY22 QoS'!BX:BX,0),1),"")</f>
        <v>John Dichiara</v>
      </c>
      <c r="L54" s="181" t="str">
        <f>IFERROR(INDEX('FY22 QoS'!$BB:$BB,MATCH($B54&amp;$C54&amp;$D54,'FY22 QoS'!BY:BY,0),1),"")</f>
        <v>John Dichiara</v>
      </c>
      <c r="M54" s="181" t="str">
        <f>IFERROR(INDEX('FY22 QoS'!$BB:$BB,MATCH($B54&amp;$C54&amp;$D54,'FY22 QoS'!BZ:BZ,0),1),"")</f>
        <v>John Dichiara</v>
      </c>
      <c r="N54" s="181" t="str">
        <f>IFERROR(INDEX('FY22 QoS'!$BB:$BB,MATCH($B54&amp;$C54&amp;$D54,'FY22 QoS'!CA:CA,0),1),"")</f>
        <v>John Dichiara</v>
      </c>
      <c r="O54" s="181" t="str">
        <f>IFERROR(INDEX('FY22 QoS'!$BB:$BB,MATCH($B54&amp;$C54&amp;$D54,'FY22 QoS'!CB:CB,0),1),"")</f>
        <v>John Dichiara</v>
      </c>
      <c r="P54" s="181" t="str">
        <f>IFERROR(INDEX('FY22 QoS'!$BB:$BB,MATCH($B54&amp;$C54&amp;$D54,'FY22 QoS'!CC:CC,0),1),"")</f>
        <v>John Dichiara</v>
      </c>
      <c r="R54" s="178">
        <f ca="1">IFERROR(INDEX(INDIRECT("'FY22 QoS'!"&amp;R$1&amp;":"&amp;R$1),MATCH($B54&amp;$C54&amp;$D54,'FY22 QoS'!BU:BU,0),1),"")</f>
        <v>1</v>
      </c>
      <c r="S54" s="178">
        <f ca="1">IFERROR(INDEX(INDIRECT("'FY22 QoS'!"&amp;S$1&amp;":"&amp;S$1),MATCH($B54&amp;$C54&amp;$D54,'FY22 QoS'!BV:BV,0),1),"")</f>
        <v>1</v>
      </c>
      <c r="T54" s="178">
        <f ca="1">IFERROR(INDEX(INDIRECT("'FY22 QoS'!"&amp;T$1&amp;":"&amp;T$1),MATCH($B54&amp;$C54&amp;$D54,'FY22 QoS'!BW:BW,0),1),"")</f>
        <v>1</v>
      </c>
      <c r="U54" s="178">
        <f ca="1">IFERROR(INDEX(INDIRECT("'FY22 QoS'!"&amp;U$1&amp;":"&amp;U$1),MATCH($B54&amp;$C54&amp;$D54,'FY22 QoS'!BX:BX,0),1),"")</f>
        <v>1</v>
      </c>
      <c r="V54" s="178">
        <f ca="1">IFERROR(INDEX(INDIRECT("'FY22 QoS'!"&amp;V$1&amp;":"&amp;V$1),MATCH($B54&amp;$C54&amp;$D54,'FY22 QoS'!BY:BY,0),1),"")</f>
        <v>1</v>
      </c>
      <c r="W54" s="178">
        <f ca="1">IFERROR(INDEX(INDIRECT("'FY22 QoS'!"&amp;W$1&amp;":"&amp;W$1),MATCH($B54&amp;$C54&amp;$D54,'FY22 QoS'!BZ:BZ,0),1),"")</f>
        <v>1</v>
      </c>
      <c r="X54" s="178">
        <f ca="1">IFERROR(INDEX(INDIRECT("'FY22 QoS'!"&amp;X$1&amp;":"&amp;X$1),MATCH($B54&amp;$C54&amp;$D54,'FY22 QoS'!CA:CA,0),1),"")</f>
        <v>1</v>
      </c>
      <c r="Y54" s="178">
        <f ca="1">IFERROR(INDEX(INDIRECT("'FY22 QoS'!"&amp;Y$1&amp;":"&amp;Y$1),MATCH($B54&amp;$C54&amp;$D54,'FY22 QoS'!CB:CB,0),1),"")</f>
        <v>1</v>
      </c>
      <c r="Z54" s="178">
        <f ca="1">IFERROR(INDEX(INDIRECT("'FY22 QoS'!"&amp;Z$1&amp;":"&amp;Z$1),MATCH($B54&amp;$C54&amp;$D54,'FY22 QoS'!CC:CC,0),1),"")</f>
        <v>1</v>
      </c>
      <c r="AB54" s="178">
        <f ca="1">IFERROR(INDEX(INDIRECT("'FY22 QoS'!"&amp;AB$1&amp;":"&amp;AB$1),MATCH($B54&amp;$C54&amp;$D54,'FY22 QoS'!BU:BU,0),1),"")</f>
        <v>0.25</v>
      </c>
      <c r="AC54" s="178">
        <f ca="1">IFERROR(INDEX(INDIRECT("'FY22 QoS'!"&amp;AC$1&amp;":"&amp;AC$1),MATCH($B54&amp;$C54&amp;$D54,'FY22 QoS'!BV:BV,0),1),"")</f>
        <v>0.35</v>
      </c>
      <c r="AD54" s="178">
        <f ca="1">IFERROR(INDEX(INDIRECT("'FY22 QoS'!"&amp;AD$1&amp;":"&amp;AD$1),MATCH($B54&amp;$C54&amp;$D54,'FY22 QoS'!BW:BW,0),1),"")</f>
        <v>0.5</v>
      </c>
      <c r="AE54" s="178">
        <f ca="1">IFERROR(INDEX(INDIRECT("'FY22 QoS'!"&amp;AE$1&amp;":"&amp;AE$1),MATCH($B54&amp;$C54&amp;$D54,'FY22 QoS'!BX:BX,0),1),"")</f>
        <v>0.65</v>
      </c>
      <c r="AF54" s="178">
        <f ca="1">IFERROR(INDEX(INDIRECT("'FY22 QoS'!"&amp;AF$1&amp;":"&amp;AF$1),MATCH($B54&amp;$C54&amp;$D54,'FY22 QoS'!BY:BY,0),1),"")</f>
        <v>0.85</v>
      </c>
      <c r="AG54" s="178">
        <f ca="1">IFERROR(INDEX(INDIRECT("'FY22 QoS'!"&amp;AG$1&amp;":"&amp;AG$1),MATCH($B54&amp;$C54&amp;$D54,'FY22 QoS'!BZ:BZ,0),1),"")</f>
        <v>1</v>
      </c>
      <c r="AH54" s="178">
        <f ca="1">IFERROR(INDEX(INDIRECT("'FY22 QoS'!"&amp;AH$1&amp;":"&amp;AH$1),MATCH($B54&amp;$C54&amp;$D54,'FY22 QoS'!CA:CA,0),1),"")</f>
        <v>1</v>
      </c>
      <c r="AI54" s="178">
        <f ca="1">IFERROR(INDEX(INDIRECT("'FY22 QoS'!"&amp;AI$1&amp;":"&amp;AI$1),MATCH($B54&amp;$C54&amp;$D54,'FY22 QoS'!CB:CB,0),1),"")</f>
        <v>1</v>
      </c>
      <c r="AJ54" s="178">
        <f ca="1">IFERROR(INDEX(INDIRECT("'FY22 QoS'!"&amp;AJ$1&amp;":"&amp;AJ$1),MATCH($B54&amp;$C54&amp;$D54,'FY22 QoS'!CC:CC,0),1),"")</f>
        <v>1</v>
      </c>
      <c r="AL54" s="186">
        <f ca="1">IFERROR(INDEX(INDIRECT("'FY22 QoS'!"&amp;AL$1&amp;":"&amp;AL$1),MATCH($B54&amp;$C54&amp;$D54,'FY22 QoS'!BU:BU,0),1),"")</f>
        <v>26041.666666666668</v>
      </c>
      <c r="AM54" s="186">
        <f ca="1">IFERROR(INDEX(INDIRECT("'FY22 QoS'!"&amp;AM$1&amp;":"&amp;AM$1),MATCH($B54&amp;$C54&amp;$D54,'FY22 QoS'!BV:BV,0),1),"")</f>
        <v>36458.333333333336</v>
      </c>
      <c r="AN54" s="186">
        <f ca="1">IFERROR(INDEX(INDIRECT("'FY22 QoS'!"&amp;AN$1&amp;":"&amp;AN$1),MATCH($B54&amp;$C54&amp;$D54,'FY22 QoS'!BW:BW,0),1),"")</f>
        <v>52083.333333333336</v>
      </c>
      <c r="AO54" s="186">
        <f ca="1">IFERROR(INDEX(INDIRECT("'FY22 QoS'!"&amp;AO$1&amp;":"&amp;AO$1),MATCH($B54&amp;$C54&amp;$D54,'FY22 QoS'!BX:BX,0),1),"")</f>
        <v>67708.333333333343</v>
      </c>
      <c r="AP54" s="186">
        <f ca="1">IFERROR(INDEX(INDIRECT("'FY22 QoS'!"&amp;AP$1&amp;":"&amp;AP$1),MATCH($B54&amp;$C54&amp;$D54,'FY22 QoS'!BY:BY,0),1),"")</f>
        <v>88541.666666666672</v>
      </c>
      <c r="AQ54" s="186">
        <f ca="1">IFERROR(INDEX(INDIRECT("'FY22 QoS'!"&amp;AQ$1&amp;":"&amp;AQ$1),MATCH($B54&amp;$C54&amp;$D54,'FY22 QoS'!BZ:BZ,0),1),"")</f>
        <v>104166.66666666667</v>
      </c>
      <c r="AR54" s="186">
        <f ca="1">IFERROR(INDEX(INDIRECT("'FY22 QoS'!"&amp;AR$1&amp;":"&amp;AR$1),MATCH($B54&amp;$C54&amp;$D54,'FY22 QoS'!CA:CA,0),1),"")</f>
        <v>104166.66666666667</v>
      </c>
      <c r="AS54" s="186">
        <f ca="1">IFERROR(INDEX(INDIRECT("'FY22 QoS'!"&amp;AS$1&amp;":"&amp;AS$1),MATCH($B54&amp;$C54&amp;$D54,'FY22 QoS'!CB:CB,0),1),"")</f>
        <v>104166.66666666667</v>
      </c>
      <c r="AT54" s="186">
        <f ca="1">IFERROR(INDEX(INDIRECT("'FY22 QoS'!"&amp;AT$1&amp;":"&amp;AT$1),MATCH($B54&amp;$C54&amp;$D54,'FY22 QoS'!CC:CC,0),1),"")</f>
        <v>104166.66666666667</v>
      </c>
    </row>
    <row r="55" spans="2:46" s="167" customFormat="1" x14ac:dyDescent="0.25">
      <c r="B55" s="181" t="s">
        <v>286</v>
      </c>
      <c r="C55" s="181">
        <v>4</v>
      </c>
      <c r="D55" s="181" t="str">
        <f t="shared" si="30"/>
        <v>Enterprise</v>
      </c>
      <c r="E55" s="181" t="str">
        <f>IFERROR(INDEX('FY22 QoS'!$BB:$BB,MATCH($B55&amp;$C55&amp;$D55,'FY22 QoS'!BR:BR,0),1),"")</f>
        <v/>
      </c>
      <c r="F55" s="181" t="str">
        <f>IFERROR(INDEX('FY22 QoS'!$BB:$BB,MATCH($B55&amp;$C55&amp;$D55,'FY22 QoS'!BS:BS,0),1),"")</f>
        <v/>
      </c>
      <c r="G55" s="181" t="str">
        <f>IFERROR(INDEX('FY22 QoS'!$BB:$BB,MATCH($B55&amp;$C55&amp;$D55,'FY22 QoS'!BT:BT,0),1),"")</f>
        <v/>
      </c>
      <c r="H55" s="181" t="str">
        <f>IFERROR(INDEX('FY22 QoS'!$BB:$BB,MATCH($B55&amp;$C55&amp;$D55,'FY22 QoS'!BU:BU,0),1),"")</f>
        <v>Rory Mullen</v>
      </c>
      <c r="I55" s="181" t="str">
        <f>IFERROR(INDEX('FY22 QoS'!$BB:$BB,MATCH($B55&amp;$C55&amp;$D55,'FY22 QoS'!BV:BV,0),1),"")</f>
        <v>Rory Mullen</v>
      </c>
      <c r="J55" s="181" t="str">
        <f>IFERROR(INDEX('FY22 QoS'!$BB:$BB,MATCH($B55&amp;$C55&amp;$D55,'FY22 QoS'!BW:BW,0),1),"")</f>
        <v>Rory Mullen</v>
      </c>
      <c r="K55" s="181" t="str">
        <f>IFERROR(INDEX('FY22 QoS'!$BB:$BB,MATCH($B55&amp;$C55&amp;$D55,'FY22 QoS'!BX:BX,0),1),"")</f>
        <v>Rory Mullen</v>
      </c>
      <c r="L55" s="181" t="str">
        <f>IFERROR(INDEX('FY22 QoS'!$BB:$BB,MATCH($B55&amp;$C55&amp;$D55,'FY22 QoS'!BY:BY,0),1),"")</f>
        <v>Rory Mullen</v>
      </c>
      <c r="M55" s="181" t="str">
        <f>IFERROR(INDEX('FY22 QoS'!$BB:$BB,MATCH($B55&amp;$C55&amp;$D55,'FY22 QoS'!BZ:BZ,0),1),"")</f>
        <v>Rory Mullen</v>
      </c>
      <c r="N55" s="181" t="str">
        <f>IFERROR(INDEX('FY22 QoS'!$BB:$BB,MATCH($B55&amp;$C55&amp;$D55,'FY22 QoS'!CA:CA,0),1),"")</f>
        <v>Rory Mullen</v>
      </c>
      <c r="O55" s="181" t="str">
        <f>IFERROR(INDEX('FY22 QoS'!$BB:$BB,MATCH($B55&amp;$C55&amp;$D55,'FY22 QoS'!CB:CB,0),1),"")</f>
        <v>Rory Mullen</v>
      </c>
      <c r="P55" s="181" t="str">
        <f>IFERROR(INDEX('FY22 QoS'!$BB:$BB,MATCH($B55&amp;$C55&amp;$D55,'FY22 QoS'!CC:CC,0),1),"")</f>
        <v>Rory Mullen</v>
      </c>
      <c r="R55" s="178">
        <f ca="1">IFERROR(INDEX(INDIRECT("'FY22 QoS'!"&amp;R$1&amp;":"&amp;R$1),MATCH($B55&amp;$C55&amp;$D55,'FY22 QoS'!BU:BU,0),1),"")</f>
        <v>1</v>
      </c>
      <c r="S55" s="178">
        <f ca="1">IFERROR(INDEX(INDIRECT("'FY22 QoS'!"&amp;S$1&amp;":"&amp;S$1),MATCH($B55&amp;$C55&amp;$D55,'FY22 QoS'!BV:BV,0),1),"")</f>
        <v>1</v>
      </c>
      <c r="T55" s="178">
        <f ca="1">IFERROR(INDEX(INDIRECT("'FY22 QoS'!"&amp;T$1&amp;":"&amp;T$1),MATCH($B55&amp;$C55&amp;$D55,'FY22 QoS'!BW:BW,0),1),"")</f>
        <v>1</v>
      </c>
      <c r="U55" s="178">
        <f ca="1">IFERROR(INDEX(INDIRECT("'FY22 QoS'!"&amp;U$1&amp;":"&amp;U$1),MATCH($B55&amp;$C55&amp;$D55,'FY22 QoS'!BX:BX,0),1),"")</f>
        <v>1</v>
      </c>
      <c r="V55" s="178">
        <f ca="1">IFERROR(INDEX(INDIRECT("'FY22 QoS'!"&amp;V$1&amp;":"&amp;V$1),MATCH($B55&amp;$C55&amp;$D55,'FY22 QoS'!BY:BY,0),1),"")</f>
        <v>1</v>
      </c>
      <c r="W55" s="178">
        <f ca="1">IFERROR(INDEX(INDIRECT("'FY22 QoS'!"&amp;W$1&amp;":"&amp;W$1),MATCH($B55&amp;$C55&amp;$D55,'FY22 QoS'!BZ:BZ,0),1),"")</f>
        <v>1</v>
      </c>
      <c r="X55" s="178">
        <f ca="1">IFERROR(INDEX(INDIRECT("'FY22 QoS'!"&amp;X$1&amp;":"&amp;X$1),MATCH($B55&amp;$C55&amp;$D55,'FY22 QoS'!CA:CA,0),1),"")</f>
        <v>1</v>
      </c>
      <c r="Y55" s="178">
        <f ca="1">IFERROR(INDEX(INDIRECT("'FY22 QoS'!"&amp;Y$1&amp;":"&amp;Y$1),MATCH($B55&amp;$C55&amp;$D55,'FY22 QoS'!CB:CB,0),1),"")</f>
        <v>1</v>
      </c>
      <c r="Z55" s="178">
        <f ca="1">IFERROR(INDEX(INDIRECT("'FY22 QoS'!"&amp;Z$1&amp;":"&amp;Z$1),MATCH($B55&amp;$C55&amp;$D55,'FY22 QoS'!CC:CC,0),1),"")</f>
        <v>1</v>
      </c>
      <c r="AB55" s="178">
        <f ca="1">IFERROR(INDEX(INDIRECT("'FY22 QoS'!"&amp;AB$1&amp;":"&amp;AB$1),MATCH($B55&amp;$C55&amp;$D55,'FY22 QoS'!BU:BU,0),1),"")</f>
        <v>1</v>
      </c>
      <c r="AC55" s="178">
        <f ca="1">IFERROR(INDEX(INDIRECT("'FY22 QoS'!"&amp;AC$1&amp;":"&amp;AC$1),MATCH($B55&amp;$C55&amp;$D55,'FY22 QoS'!BV:BV,0),1),"")</f>
        <v>1</v>
      </c>
      <c r="AD55" s="178">
        <f ca="1">IFERROR(INDEX(INDIRECT("'FY22 QoS'!"&amp;AD$1&amp;":"&amp;AD$1),MATCH($B55&amp;$C55&amp;$D55,'FY22 QoS'!BW:BW,0),1),"")</f>
        <v>1</v>
      </c>
      <c r="AE55" s="178">
        <f ca="1">IFERROR(INDEX(INDIRECT("'FY22 QoS'!"&amp;AE$1&amp;":"&amp;AE$1),MATCH($B55&amp;$C55&amp;$D55,'FY22 QoS'!BX:BX,0),1),"")</f>
        <v>1</v>
      </c>
      <c r="AF55" s="178">
        <f ca="1">IFERROR(INDEX(INDIRECT("'FY22 QoS'!"&amp;AF$1&amp;":"&amp;AF$1),MATCH($B55&amp;$C55&amp;$D55,'FY22 QoS'!BY:BY,0),1),"")</f>
        <v>1</v>
      </c>
      <c r="AG55" s="178">
        <f ca="1">IFERROR(INDEX(INDIRECT("'FY22 QoS'!"&amp;AG$1&amp;":"&amp;AG$1),MATCH($B55&amp;$C55&amp;$D55,'FY22 QoS'!BZ:BZ,0),1),"")</f>
        <v>1</v>
      </c>
      <c r="AH55" s="178">
        <f ca="1">IFERROR(INDEX(INDIRECT("'FY22 QoS'!"&amp;AH$1&amp;":"&amp;AH$1),MATCH($B55&amp;$C55&amp;$D55,'FY22 QoS'!CA:CA,0),1),"")</f>
        <v>1</v>
      </c>
      <c r="AI55" s="178">
        <f ca="1">IFERROR(INDEX(INDIRECT("'FY22 QoS'!"&amp;AI$1&amp;":"&amp;AI$1),MATCH($B55&amp;$C55&amp;$D55,'FY22 QoS'!CB:CB,0),1),"")</f>
        <v>1</v>
      </c>
      <c r="AJ55" s="178">
        <f ca="1">IFERROR(INDEX(INDIRECT("'FY22 QoS'!"&amp;AJ$1&amp;":"&amp;AJ$1),MATCH($B55&amp;$C55&amp;$D55,'FY22 QoS'!CC:CC,0),1),"")</f>
        <v>1</v>
      </c>
      <c r="AL55" s="186">
        <f ca="1">IFERROR(INDEX(INDIRECT("'FY22 QoS'!"&amp;AL$1&amp;":"&amp;AL$1),MATCH($B55&amp;$C55&amp;$D55,'FY22 QoS'!BU:BU,0),1),"")</f>
        <v>104166.66666666667</v>
      </c>
      <c r="AM55" s="186">
        <f ca="1">IFERROR(INDEX(INDIRECT("'FY22 QoS'!"&amp;AM$1&amp;":"&amp;AM$1),MATCH($B55&amp;$C55&amp;$D55,'FY22 QoS'!BV:BV,0),1),"")</f>
        <v>104166.66666666667</v>
      </c>
      <c r="AN55" s="186">
        <f ca="1">IFERROR(INDEX(INDIRECT("'FY22 QoS'!"&amp;AN$1&amp;":"&amp;AN$1),MATCH($B55&amp;$C55&amp;$D55,'FY22 QoS'!BW:BW,0),1),"")</f>
        <v>104166.66666666667</v>
      </c>
      <c r="AO55" s="186">
        <f ca="1">IFERROR(INDEX(INDIRECT("'FY22 QoS'!"&amp;AO$1&amp;":"&amp;AO$1),MATCH($B55&amp;$C55&amp;$D55,'FY22 QoS'!BX:BX,0),1),"")</f>
        <v>104166.66666666667</v>
      </c>
      <c r="AP55" s="186">
        <f ca="1">IFERROR(INDEX(INDIRECT("'FY22 QoS'!"&amp;AP$1&amp;":"&amp;AP$1),MATCH($B55&amp;$C55&amp;$D55,'FY22 QoS'!BY:BY,0),1),"")</f>
        <v>104166.66666666667</v>
      </c>
      <c r="AQ55" s="186">
        <f ca="1">IFERROR(INDEX(INDIRECT("'FY22 QoS'!"&amp;AQ$1&amp;":"&amp;AQ$1),MATCH($B55&amp;$C55&amp;$D55,'FY22 QoS'!BZ:BZ,0),1),"")</f>
        <v>104166.66666666667</v>
      </c>
      <c r="AR55" s="186">
        <f ca="1">IFERROR(INDEX(INDIRECT("'FY22 QoS'!"&amp;AR$1&amp;":"&amp;AR$1),MATCH($B55&amp;$C55&amp;$D55,'FY22 QoS'!CA:CA,0),1),"")</f>
        <v>104166.66666666667</v>
      </c>
      <c r="AS55" s="186">
        <f ca="1">IFERROR(INDEX(INDIRECT("'FY22 QoS'!"&amp;AS$1&amp;":"&amp;AS$1),MATCH($B55&amp;$C55&amp;$D55,'FY22 QoS'!CB:CB,0),1),"")</f>
        <v>104166.66666666667</v>
      </c>
      <c r="AT55" s="186">
        <f ca="1">IFERROR(INDEX(INDIRECT("'FY22 QoS'!"&amp;AT$1&amp;":"&amp;AT$1),MATCH($B55&amp;$C55&amp;$D55,'FY22 QoS'!CC:CC,0),1),"")</f>
        <v>104166.66666666667</v>
      </c>
    </row>
    <row r="56" spans="2:46" s="167" customFormat="1" x14ac:dyDescent="0.25">
      <c r="B56" s="181" t="s">
        <v>286</v>
      </c>
      <c r="C56" s="181">
        <v>5</v>
      </c>
      <c r="D56" s="181" t="str">
        <f t="shared" si="30"/>
        <v>Enterprise</v>
      </c>
      <c r="E56" s="181" t="str">
        <f>IFERROR(INDEX('FY22 QoS'!$BB:$BB,MATCH($B56&amp;$C56&amp;$D56,'FY22 QoS'!BR:BR,0),1),"")</f>
        <v/>
      </c>
      <c r="F56" s="181" t="str">
        <f>IFERROR(INDEX('FY22 QoS'!$BB:$BB,MATCH($B56&amp;$C56&amp;$D56,'FY22 QoS'!BS:BS,0),1),"")</f>
        <v/>
      </c>
      <c r="G56" s="181" t="str">
        <f>IFERROR(INDEX('FY22 QoS'!$BB:$BB,MATCH($B56&amp;$C56&amp;$D56,'FY22 QoS'!BT:BT,0),1),"")</f>
        <v/>
      </c>
      <c r="H56" s="181" t="str">
        <f>IFERROR(INDEX('FY22 QoS'!$BB:$BB,MATCH($B56&amp;$C56&amp;$D56,'FY22 QoS'!BU:BU,0),1),"")</f>
        <v/>
      </c>
      <c r="I56" s="181" t="str">
        <f>IFERROR(INDEX('FY22 QoS'!$BB:$BB,MATCH($B56&amp;$C56&amp;$D56,'FY22 QoS'!BV:BV,0),1),"")</f>
        <v/>
      </c>
      <c r="J56" s="181" t="str">
        <f>IFERROR(INDEX('FY22 QoS'!$BB:$BB,MATCH($B56&amp;$C56&amp;$D56,'FY22 QoS'!BW:BW,0),1),"")</f>
        <v>Future Hire</v>
      </c>
      <c r="K56" s="181" t="str">
        <f>IFERROR(INDEX('FY22 QoS'!$BB:$BB,MATCH($B56&amp;$C56&amp;$D56,'FY22 QoS'!BX:BX,0),1),"")</f>
        <v>Future Hire</v>
      </c>
      <c r="L56" s="181" t="str">
        <f>IFERROR(INDEX('FY22 QoS'!$BB:$BB,MATCH($B56&amp;$C56&amp;$D56,'FY22 QoS'!BY:BY,0),1),"")</f>
        <v>Future Hire</v>
      </c>
      <c r="M56" s="181" t="str">
        <f>IFERROR(INDEX('FY22 QoS'!$BB:$BB,MATCH($B56&amp;$C56&amp;$D56,'FY22 QoS'!BZ:BZ,0),1),"")</f>
        <v>Future Hire</v>
      </c>
      <c r="N56" s="181" t="str">
        <f>IFERROR(INDEX('FY22 QoS'!$BB:$BB,MATCH($B56&amp;$C56&amp;$D56,'FY22 QoS'!CA:CA,0),1),"")</f>
        <v>Future Hire</v>
      </c>
      <c r="O56" s="181" t="str">
        <f>IFERROR(INDEX('FY22 QoS'!$BB:$BB,MATCH($B56&amp;$C56&amp;$D56,'FY22 QoS'!CB:CB,0),1),"")</f>
        <v>Future Hire</v>
      </c>
      <c r="P56" s="181" t="str">
        <f>IFERROR(INDEX('FY22 QoS'!$BB:$BB,MATCH($B56&amp;$C56&amp;$D56,'FY22 QoS'!CC:CC,0),1),"")</f>
        <v>Future Hire</v>
      </c>
      <c r="R56" s="178" t="str">
        <f ca="1">IFERROR(INDEX(INDIRECT("'FY22 QoS'!"&amp;R$1&amp;":"&amp;R$1),MATCH($B56&amp;$C56&amp;$D56,'FY22 QoS'!BU:BU,0),1),"")</f>
        <v/>
      </c>
      <c r="S56" s="178" t="str">
        <f ca="1">IFERROR(INDEX(INDIRECT("'FY22 QoS'!"&amp;S$1&amp;":"&amp;S$1),MATCH($B56&amp;$C56&amp;$D56,'FY22 QoS'!BV:BV,0),1),"")</f>
        <v/>
      </c>
      <c r="T56" s="178">
        <f ca="1">IFERROR(INDEX(INDIRECT("'FY22 QoS'!"&amp;T$1&amp;":"&amp;T$1),MATCH($B56&amp;$C56&amp;$D56,'FY22 QoS'!BW:BW,0),1),"")</f>
        <v>1</v>
      </c>
      <c r="U56" s="178">
        <f ca="1">IFERROR(INDEX(INDIRECT("'FY22 QoS'!"&amp;U$1&amp;":"&amp;U$1),MATCH($B56&amp;$C56&amp;$D56,'FY22 QoS'!BX:BX,0),1),"")</f>
        <v>1</v>
      </c>
      <c r="V56" s="178">
        <f ca="1">IFERROR(INDEX(INDIRECT("'FY22 QoS'!"&amp;V$1&amp;":"&amp;V$1),MATCH($B56&amp;$C56&amp;$D56,'FY22 QoS'!BY:BY,0),1),"")</f>
        <v>1</v>
      </c>
      <c r="W56" s="178">
        <f ca="1">IFERROR(INDEX(INDIRECT("'FY22 QoS'!"&amp;W$1&amp;":"&amp;W$1),MATCH($B56&amp;$C56&amp;$D56,'FY22 QoS'!BZ:BZ,0),1),"")</f>
        <v>1</v>
      </c>
      <c r="X56" s="178">
        <f ca="1">IFERROR(INDEX(INDIRECT("'FY22 QoS'!"&amp;X$1&amp;":"&amp;X$1),MATCH($B56&amp;$C56&amp;$D56,'FY22 QoS'!CA:CA,0),1),"")</f>
        <v>1</v>
      </c>
      <c r="Y56" s="178">
        <f ca="1">IFERROR(INDEX(INDIRECT("'FY22 QoS'!"&amp;Y$1&amp;":"&amp;Y$1),MATCH($B56&amp;$C56&amp;$D56,'FY22 QoS'!CB:CB,0),1),"")</f>
        <v>1</v>
      </c>
      <c r="Z56" s="178">
        <f ca="1">IFERROR(INDEX(INDIRECT("'FY22 QoS'!"&amp;Z$1&amp;":"&amp;Z$1),MATCH($B56&amp;$C56&amp;$D56,'FY22 QoS'!CC:CC,0),1),"")</f>
        <v>1</v>
      </c>
      <c r="AB56" s="178" t="str">
        <f ca="1">IFERROR(INDEX(INDIRECT("'FY22 QoS'!"&amp;AB$1&amp;":"&amp;AB$1),MATCH($B56&amp;$C56&amp;$D56,'FY22 QoS'!BU:BU,0),1),"")</f>
        <v/>
      </c>
      <c r="AC56" s="178" t="str">
        <f ca="1">IFERROR(INDEX(INDIRECT("'FY22 QoS'!"&amp;AC$1&amp;":"&amp;AC$1),MATCH($B56&amp;$C56&amp;$D56,'FY22 QoS'!BV:BV,0),1),"")</f>
        <v/>
      </c>
      <c r="AD56" s="178">
        <f ca="1">IFERROR(INDEX(INDIRECT("'FY22 QoS'!"&amp;AD$1&amp;":"&amp;AD$1),MATCH($B56&amp;$C56&amp;$D56,'FY22 QoS'!BW:BW,0),1),"")</f>
        <v>0</v>
      </c>
      <c r="AE56" s="178">
        <f ca="1">IFERROR(INDEX(INDIRECT("'FY22 QoS'!"&amp;AE$1&amp;":"&amp;AE$1),MATCH($B56&amp;$C56&amp;$D56,'FY22 QoS'!BX:BX,0),1),"")</f>
        <v>0</v>
      </c>
      <c r="AF56" s="178">
        <f ca="1">IFERROR(INDEX(INDIRECT("'FY22 QoS'!"&amp;AF$1&amp;":"&amp;AF$1),MATCH($B56&amp;$C56&amp;$D56,'FY22 QoS'!BY:BY,0),1),"")</f>
        <v>0</v>
      </c>
      <c r="AG56" s="178">
        <f ca="1">IFERROR(INDEX(INDIRECT("'FY22 QoS'!"&amp;AG$1&amp;":"&amp;AG$1),MATCH($B56&amp;$C56&amp;$D56,'FY22 QoS'!BZ:BZ,0),1),"")</f>
        <v>0.25</v>
      </c>
      <c r="AH56" s="178">
        <f ca="1">IFERROR(INDEX(INDIRECT("'FY22 QoS'!"&amp;AH$1&amp;":"&amp;AH$1),MATCH($B56&amp;$C56&amp;$D56,'FY22 QoS'!CA:CA,0),1),"")</f>
        <v>0.35</v>
      </c>
      <c r="AI56" s="178">
        <f ca="1">IFERROR(INDEX(INDIRECT("'FY22 QoS'!"&amp;AI$1&amp;":"&amp;AI$1),MATCH($B56&amp;$C56&amp;$D56,'FY22 QoS'!CB:CB,0),1),"")</f>
        <v>0.5</v>
      </c>
      <c r="AJ56" s="178">
        <f ca="1">IFERROR(INDEX(INDIRECT("'FY22 QoS'!"&amp;AJ$1&amp;":"&amp;AJ$1),MATCH($B56&amp;$C56&amp;$D56,'FY22 QoS'!CC:CC,0),1),"")</f>
        <v>0.65</v>
      </c>
      <c r="AL56" s="186" t="str">
        <f ca="1">IFERROR(INDEX(INDIRECT("'FY22 QoS'!"&amp;AL$1&amp;":"&amp;AL$1),MATCH($B56&amp;$C56&amp;$D56,'FY22 QoS'!BU:BU,0),1),"")</f>
        <v/>
      </c>
      <c r="AM56" s="186" t="str">
        <f ca="1">IFERROR(INDEX(INDIRECT("'FY22 QoS'!"&amp;AM$1&amp;":"&amp;AM$1),MATCH($B56&amp;$C56&amp;$D56,'FY22 QoS'!BV:BV,0),1),"")</f>
        <v/>
      </c>
      <c r="AN56" s="186">
        <f ca="1">IFERROR(INDEX(INDIRECT("'FY22 QoS'!"&amp;AN$1&amp;":"&amp;AN$1),MATCH($B56&amp;$C56&amp;$D56,'FY22 QoS'!BW:BW,0),1),"")</f>
        <v>0</v>
      </c>
      <c r="AO56" s="186">
        <f ca="1">IFERROR(INDEX(INDIRECT("'FY22 QoS'!"&amp;AO$1&amp;":"&amp;AO$1),MATCH($B56&amp;$C56&amp;$D56,'FY22 QoS'!BX:BX,0),1),"")</f>
        <v>0</v>
      </c>
      <c r="AP56" s="186">
        <f ca="1">IFERROR(INDEX(INDIRECT("'FY22 QoS'!"&amp;AP$1&amp;":"&amp;AP$1),MATCH($B56&amp;$C56&amp;$D56,'FY22 QoS'!BY:BY,0),1),"")</f>
        <v>0</v>
      </c>
      <c r="AQ56" s="186">
        <f ca="1">IFERROR(INDEX(INDIRECT("'FY22 QoS'!"&amp;AQ$1&amp;":"&amp;AQ$1),MATCH($B56&amp;$C56&amp;$D56,'FY22 QoS'!BZ:BZ,0),1),"")</f>
        <v>26041.666666666668</v>
      </c>
      <c r="AR56" s="186">
        <f ca="1">IFERROR(INDEX(INDIRECT("'FY22 QoS'!"&amp;AR$1&amp;":"&amp;AR$1),MATCH($B56&amp;$C56&amp;$D56,'FY22 QoS'!CA:CA,0),1),"")</f>
        <v>36458.333333333336</v>
      </c>
      <c r="AS56" s="186">
        <f ca="1">IFERROR(INDEX(INDIRECT("'FY22 QoS'!"&amp;AS$1&amp;":"&amp;AS$1),MATCH($B56&amp;$C56&amp;$D56,'FY22 QoS'!CB:CB,0),1),"")</f>
        <v>52083.333333333336</v>
      </c>
      <c r="AT56" s="186">
        <f ca="1">IFERROR(INDEX(INDIRECT("'FY22 QoS'!"&amp;AT$1&amp;":"&amp;AT$1),MATCH($B56&amp;$C56&amp;$D56,'FY22 QoS'!CC:CC,0),1),"")</f>
        <v>67708.333333333343</v>
      </c>
    </row>
    <row r="57" spans="2:46" s="167" customFormat="1" x14ac:dyDescent="0.25">
      <c r="B57" s="181" t="s">
        <v>286</v>
      </c>
      <c r="C57" s="181">
        <v>6</v>
      </c>
      <c r="D57" s="181" t="str">
        <f t="shared" si="30"/>
        <v>Enterprise</v>
      </c>
      <c r="E57" s="181" t="str">
        <f>IFERROR(INDEX('FY22 QoS'!$BB:$BB,MATCH($B57&amp;$C57&amp;$D57,'FY22 QoS'!BR:BR,0),1),"")</f>
        <v/>
      </c>
      <c r="F57" s="181" t="str">
        <f>IFERROR(INDEX('FY22 QoS'!$BB:$BB,MATCH($B57&amp;$C57&amp;$D57,'FY22 QoS'!BS:BS,0),1),"")</f>
        <v/>
      </c>
      <c r="G57" s="181" t="str">
        <f>IFERROR(INDEX('FY22 QoS'!$BB:$BB,MATCH($B57&amp;$C57&amp;$D57,'FY22 QoS'!BT:BT,0),1),"")</f>
        <v/>
      </c>
      <c r="H57" s="181" t="str">
        <f>IFERROR(INDEX('FY22 QoS'!$BB:$BB,MATCH($B57&amp;$C57&amp;$D57,'FY22 QoS'!BU:BU,0),1),"")</f>
        <v/>
      </c>
      <c r="I57" s="181" t="str">
        <f>IFERROR(INDEX('FY22 QoS'!$BB:$BB,MATCH($B57&amp;$C57&amp;$D57,'FY22 QoS'!BV:BV,0),1),"")</f>
        <v/>
      </c>
      <c r="J57" s="181" t="str">
        <f>IFERROR(INDEX('FY22 QoS'!$BB:$BB,MATCH($B57&amp;$C57&amp;$D57,'FY22 QoS'!BW:BW,0),1),"")</f>
        <v/>
      </c>
      <c r="K57" s="181" t="str">
        <f>IFERROR(INDEX('FY22 QoS'!$BB:$BB,MATCH($B57&amp;$C57&amp;$D57,'FY22 QoS'!BX:BX,0),1),"")</f>
        <v/>
      </c>
      <c r="L57" s="181" t="str">
        <f>IFERROR(INDEX('FY22 QoS'!$BB:$BB,MATCH($B57&amp;$C57&amp;$D57,'FY22 QoS'!BY:BY,0),1),"")</f>
        <v/>
      </c>
      <c r="M57" s="181" t="str">
        <f>IFERROR(INDEX('FY22 QoS'!$BB:$BB,MATCH($B57&amp;$C57&amp;$D57,'FY22 QoS'!BZ:BZ,0),1),"")</f>
        <v/>
      </c>
      <c r="N57" s="181" t="str">
        <f>IFERROR(INDEX('FY22 QoS'!$BB:$BB,MATCH($B57&amp;$C57&amp;$D57,'FY22 QoS'!CA:CA,0),1),"")</f>
        <v/>
      </c>
      <c r="O57" s="181" t="str">
        <f>IFERROR(INDEX('FY22 QoS'!$BB:$BB,MATCH($B57&amp;$C57&amp;$D57,'FY22 QoS'!CB:CB,0),1),"")</f>
        <v/>
      </c>
      <c r="P57" s="181" t="str">
        <f>IFERROR(INDEX('FY22 QoS'!$BB:$BB,MATCH($B57&amp;$C57&amp;$D57,'FY22 QoS'!CC:CC,0),1),"")</f>
        <v/>
      </c>
      <c r="R57" s="178" t="str">
        <f ca="1">IFERROR(INDEX(INDIRECT("'FY22 QoS'!"&amp;R$1&amp;":"&amp;R$1),MATCH($B57&amp;$C57&amp;$D57,'FY22 QoS'!BU:BU,0),1),"")</f>
        <v/>
      </c>
      <c r="S57" s="178" t="str">
        <f ca="1">IFERROR(INDEX(INDIRECT("'FY22 QoS'!"&amp;S$1&amp;":"&amp;S$1),MATCH($B57&amp;$C57&amp;$D57,'FY22 QoS'!BV:BV,0),1),"")</f>
        <v/>
      </c>
      <c r="T57" s="178" t="str">
        <f ca="1">IFERROR(INDEX(INDIRECT("'FY22 QoS'!"&amp;T$1&amp;":"&amp;T$1),MATCH($B57&amp;$C57&amp;$D57,'FY22 QoS'!BW:BW,0),1),"")</f>
        <v/>
      </c>
      <c r="U57" s="178" t="str">
        <f ca="1">IFERROR(INDEX(INDIRECT("'FY22 QoS'!"&amp;U$1&amp;":"&amp;U$1),MATCH($B57&amp;$C57&amp;$D57,'FY22 QoS'!BX:BX,0),1),"")</f>
        <v/>
      </c>
      <c r="V57" s="178" t="str">
        <f ca="1">IFERROR(INDEX(INDIRECT("'FY22 QoS'!"&amp;V$1&amp;":"&amp;V$1),MATCH($B57&amp;$C57&amp;$D57,'FY22 QoS'!BY:BY,0),1),"")</f>
        <v/>
      </c>
      <c r="W57" s="178" t="str">
        <f ca="1">IFERROR(INDEX(INDIRECT("'FY22 QoS'!"&amp;W$1&amp;":"&amp;W$1),MATCH($B57&amp;$C57&amp;$D57,'FY22 QoS'!BZ:BZ,0),1),"")</f>
        <v/>
      </c>
      <c r="X57" s="178" t="str">
        <f ca="1">IFERROR(INDEX(INDIRECT("'FY22 QoS'!"&amp;X$1&amp;":"&amp;X$1),MATCH($B57&amp;$C57&amp;$D57,'FY22 QoS'!CA:CA,0),1),"")</f>
        <v/>
      </c>
      <c r="Y57" s="178" t="str">
        <f ca="1">IFERROR(INDEX(INDIRECT("'FY22 QoS'!"&amp;Y$1&amp;":"&amp;Y$1),MATCH($B57&amp;$C57&amp;$D57,'FY22 QoS'!CB:CB,0),1),"")</f>
        <v/>
      </c>
      <c r="Z57" s="178" t="str">
        <f ca="1">IFERROR(INDEX(INDIRECT("'FY22 QoS'!"&amp;Z$1&amp;":"&amp;Z$1),MATCH($B57&amp;$C57&amp;$D57,'FY22 QoS'!CC:CC,0),1),"")</f>
        <v/>
      </c>
      <c r="AB57" s="178" t="str">
        <f ca="1">IFERROR(INDEX(INDIRECT("'FY22 QoS'!"&amp;AB$1&amp;":"&amp;AB$1),MATCH($B57&amp;$C57&amp;$D57,'FY22 QoS'!BU:BU,0),1),"")</f>
        <v/>
      </c>
      <c r="AC57" s="178" t="str">
        <f ca="1">IFERROR(INDEX(INDIRECT("'FY22 QoS'!"&amp;AC$1&amp;":"&amp;AC$1),MATCH($B57&amp;$C57&amp;$D57,'FY22 QoS'!BV:BV,0),1),"")</f>
        <v/>
      </c>
      <c r="AD57" s="178" t="str">
        <f ca="1">IFERROR(INDEX(INDIRECT("'FY22 QoS'!"&amp;AD$1&amp;":"&amp;AD$1),MATCH($B57&amp;$C57&amp;$D57,'FY22 QoS'!BW:BW,0),1),"")</f>
        <v/>
      </c>
      <c r="AE57" s="178" t="str">
        <f ca="1">IFERROR(INDEX(INDIRECT("'FY22 QoS'!"&amp;AE$1&amp;":"&amp;AE$1),MATCH($B57&amp;$C57&amp;$D57,'FY22 QoS'!BX:BX,0),1),"")</f>
        <v/>
      </c>
      <c r="AF57" s="178" t="str">
        <f ca="1">IFERROR(INDEX(INDIRECT("'FY22 QoS'!"&amp;AF$1&amp;":"&amp;AF$1),MATCH($B57&amp;$C57&amp;$D57,'FY22 QoS'!BY:BY,0),1),"")</f>
        <v/>
      </c>
      <c r="AG57" s="178" t="str">
        <f ca="1">IFERROR(INDEX(INDIRECT("'FY22 QoS'!"&amp;AG$1&amp;":"&amp;AG$1),MATCH($B57&amp;$C57&amp;$D57,'FY22 QoS'!BZ:BZ,0),1),"")</f>
        <v/>
      </c>
      <c r="AH57" s="178" t="str">
        <f ca="1">IFERROR(INDEX(INDIRECT("'FY22 QoS'!"&amp;AH$1&amp;":"&amp;AH$1),MATCH($B57&amp;$C57&amp;$D57,'FY22 QoS'!CA:CA,0),1),"")</f>
        <v/>
      </c>
      <c r="AI57" s="178" t="str">
        <f ca="1">IFERROR(INDEX(INDIRECT("'FY22 QoS'!"&amp;AI$1&amp;":"&amp;AI$1),MATCH($B57&amp;$C57&amp;$D57,'FY22 QoS'!CB:CB,0),1),"")</f>
        <v/>
      </c>
      <c r="AJ57" s="178" t="str">
        <f ca="1">IFERROR(INDEX(INDIRECT("'FY22 QoS'!"&amp;AJ$1&amp;":"&amp;AJ$1),MATCH($B57&amp;$C57&amp;$D57,'FY22 QoS'!CC:CC,0),1),"")</f>
        <v/>
      </c>
      <c r="AL57" s="186" t="str">
        <f ca="1">IFERROR(INDEX(INDIRECT("'FY22 QoS'!"&amp;AL$1&amp;":"&amp;AL$1),MATCH($B57&amp;$C57&amp;$D57,'FY22 QoS'!BU:BU,0),1),"")</f>
        <v/>
      </c>
      <c r="AM57" s="186" t="str">
        <f ca="1">IFERROR(INDEX(INDIRECT("'FY22 QoS'!"&amp;AM$1&amp;":"&amp;AM$1),MATCH($B57&amp;$C57&amp;$D57,'FY22 QoS'!BV:BV,0),1),"")</f>
        <v/>
      </c>
      <c r="AN57" s="186" t="str">
        <f ca="1">IFERROR(INDEX(INDIRECT("'FY22 QoS'!"&amp;AN$1&amp;":"&amp;AN$1),MATCH($B57&amp;$C57&amp;$D57,'FY22 QoS'!BW:BW,0),1),"")</f>
        <v/>
      </c>
      <c r="AO57" s="186" t="str">
        <f ca="1">IFERROR(INDEX(INDIRECT("'FY22 QoS'!"&amp;AO$1&amp;":"&amp;AO$1),MATCH($B57&amp;$C57&amp;$D57,'FY22 QoS'!BX:BX,0),1),"")</f>
        <v/>
      </c>
      <c r="AP57" s="186" t="str">
        <f ca="1">IFERROR(INDEX(INDIRECT("'FY22 QoS'!"&amp;AP$1&amp;":"&amp;AP$1),MATCH($B57&amp;$C57&amp;$D57,'FY22 QoS'!BY:BY,0),1),"")</f>
        <v/>
      </c>
      <c r="AQ57" s="186" t="str">
        <f ca="1">IFERROR(INDEX(INDIRECT("'FY22 QoS'!"&amp;AQ$1&amp;":"&amp;AQ$1),MATCH($B57&amp;$C57&amp;$D57,'FY22 QoS'!BZ:BZ,0),1),"")</f>
        <v/>
      </c>
      <c r="AR57" s="186" t="str">
        <f ca="1">IFERROR(INDEX(INDIRECT("'FY22 QoS'!"&amp;AR$1&amp;":"&amp;AR$1),MATCH($B57&amp;$C57&amp;$D57,'FY22 QoS'!CA:CA,0),1),"")</f>
        <v/>
      </c>
      <c r="AS57" s="186" t="str">
        <f ca="1">IFERROR(INDEX(INDIRECT("'FY22 QoS'!"&amp;AS$1&amp;":"&amp;AS$1),MATCH($B57&amp;$C57&amp;$D57,'FY22 QoS'!CB:CB,0),1),"")</f>
        <v/>
      </c>
      <c r="AT57" s="186" t="str">
        <f ca="1">IFERROR(INDEX(INDIRECT("'FY22 QoS'!"&amp;AT$1&amp;":"&amp;AT$1),MATCH($B57&amp;$C57&amp;$D57,'FY22 QoS'!CC:CC,0),1),"")</f>
        <v/>
      </c>
    </row>
    <row r="58" spans="2:46" s="167" customFormat="1" outlineLevel="1" x14ac:dyDescent="0.25">
      <c r="B58" s="167" t="s">
        <v>286</v>
      </c>
      <c r="C58" s="167">
        <v>7</v>
      </c>
      <c r="D58" s="167" t="str">
        <f t="shared" si="30"/>
        <v>Enterprise</v>
      </c>
      <c r="E58" s="167" t="str">
        <f>IFERROR(INDEX('FY22 QoS'!$BB:$BB,MATCH($B58&amp;$C58&amp;$D58,'FY22 QoS'!BR:BR,0),1),"")</f>
        <v/>
      </c>
      <c r="F58" s="167" t="str">
        <f>IFERROR(INDEX('FY22 QoS'!$BB:$BB,MATCH($B58&amp;$C58&amp;$D58,'FY22 QoS'!BS:BS,0),1),"")</f>
        <v/>
      </c>
      <c r="G58" s="167" t="str">
        <f>IFERROR(INDEX('FY22 QoS'!$BB:$BB,MATCH($B58&amp;$C58&amp;$D58,'FY22 QoS'!BT:BT,0),1),"")</f>
        <v/>
      </c>
      <c r="H58" s="181" t="str">
        <f>IFERROR(INDEX('FY22 QoS'!$BB:$BB,MATCH($B58&amp;$C58&amp;$D58,'FY22 QoS'!BU:BU,0),1),"")</f>
        <v/>
      </c>
      <c r="I58" s="181" t="str">
        <f>IFERROR(INDEX('FY22 QoS'!$BB:$BB,MATCH($B58&amp;$C58&amp;$D58,'FY22 QoS'!BV:BV,0),1),"")</f>
        <v/>
      </c>
      <c r="J58" s="181" t="str">
        <f>IFERROR(INDEX('FY22 QoS'!$BB:$BB,MATCH($B58&amp;$C58&amp;$D58,'FY22 QoS'!BW:BW,0),1),"")</f>
        <v/>
      </c>
      <c r="K58" s="181" t="str">
        <f>IFERROR(INDEX('FY22 QoS'!$BB:$BB,MATCH($B58&amp;$C58&amp;$D58,'FY22 QoS'!BX:BX,0),1),"")</f>
        <v/>
      </c>
      <c r="L58" s="181" t="str">
        <f>IFERROR(INDEX('FY22 QoS'!$BB:$BB,MATCH($B58&amp;$C58&amp;$D58,'FY22 QoS'!BY:BY,0),1),"")</f>
        <v/>
      </c>
      <c r="M58" s="181" t="str">
        <f>IFERROR(INDEX('FY22 QoS'!$BB:$BB,MATCH($B58&amp;$C58&amp;$D58,'FY22 QoS'!BZ:BZ,0),1),"")</f>
        <v/>
      </c>
      <c r="N58" s="181" t="str">
        <f>IFERROR(INDEX('FY22 QoS'!$BB:$BB,MATCH($B58&amp;$C58&amp;$D58,'FY22 QoS'!CA:CA,0),1),"")</f>
        <v/>
      </c>
      <c r="O58" s="181" t="str">
        <f>IFERROR(INDEX('FY22 QoS'!$BB:$BB,MATCH($B58&amp;$C58&amp;$D58,'FY22 QoS'!CB:CB,0),1),"")</f>
        <v/>
      </c>
      <c r="P58" s="181" t="str">
        <f>IFERROR(INDEX('FY22 QoS'!$BB:$BB,MATCH($B58&amp;$C58&amp;$D58,'FY22 QoS'!CC:CC,0),1),"")</f>
        <v/>
      </c>
      <c r="R58" s="178" t="str">
        <f ca="1">IFERROR(INDEX(INDIRECT("'FY22 QoS'!"&amp;R$1&amp;":"&amp;R$1),MATCH($B58&amp;$C58&amp;$D58,'FY22 QoS'!BU:BU,0),1),"")</f>
        <v/>
      </c>
      <c r="S58" s="178" t="str">
        <f ca="1">IFERROR(INDEX(INDIRECT("'FY22 QoS'!"&amp;S$1&amp;":"&amp;S$1),MATCH($B58&amp;$C58&amp;$D58,'FY22 QoS'!BV:BV,0),1),"")</f>
        <v/>
      </c>
      <c r="T58" s="178" t="str">
        <f ca="1">IFERROR(INDEX(INDIRECT("'FY22 QoS'!"&amp;T$1&amp;":"&amp;T$1),MATCH($B58&amp;$C58&amp;$D58,'FY22 QoS'!BW:BW,0),1),"")</f>
        <v/>
      </c>
      <c r="U58" s="178" t="str">
        <f ca="1">IFERROR(INDEX(INDIRECT("'FY22 QoS'!"&amp;U$1&amp;":"&amp;U$1),MATCH($B58&amp;$C58&amp;$D58,'FY22 QoS'!BX:BX,0),1),"")</f>
        <v/>
      </c>
      <c r="V58" s="178" t="str">
        <f ca="1">IFERROR(INDEX(INDIRECT("'FY22 QoS'!"&amp;V$1&amp;":"&amp;V$1),MATCH($B58&amp;$C58&amp;$D58,'FY22 QoS'!BY:BY,0),1),"")</f>
        <v/>
      </c>
      <c r="W58" s="178" t="str">
        <f ca="1">IFERROR(INDEX(INDIRECT("'FY22 QoS'!"&amp;W$1&amp;":"&amp;W$1),MATCH($B58&amp;$C58&amp;$D58,'FY22 QoS'!BZ:BZ,0),1),"")</f>
        <v/>
      </c>
      <c r="X58" s="178" t="str">
        <f ca="1">IFERROR(INDEX(INDIRECT("'FY22 QoS'!"&amp;X$1&amp;":"&amp;X$1),MATCH($B58&amp;$C58&amp;$D58,'FY22 QoS'!CA:CA,0),1),"")</f>
        <v/>
      </c>
      <c r="Y58" s="178" t="str">
        <f ca="1">IFERROR(INDEX(INDIRECT("'FY22 QoS'!"&amp;Y$1&amp;":"&amp;Y$1),MATCH($B58&amp;$C58&amp;$D58,'FY22 QoS'!CB:CB,0),1),"")</f>
        <v/>
      </c>
      <c r="Z58" s="178" t="str">
        <f ca="1">IFERROR(INDEX(INDIRECT("'FY22 QoS'!"&amp;Z$1&amp;":"&amp;Z$1),MATCH($B58&amp;$C58&amp;$D58,'FY22 QoS'!CC:CC,0),1),"")</f>
        <v/>
      </c>
      <c r="AB58" s="178" t="str">
        <f ca="1">IFERROR(INDEX(INDIRECT("'FY22 QoS'!"&amp;AB$1&amp;":"&amp;AB$1),MATCH($B58&amp;$C58&amp;$D58,'FY22 QoS'!BU:BU,0),1),"")</f>
        <v/>
      </c>
      <c r="AC58" s="178" t="str">
        <f ca="1">IFERROR(INDEX(INDIRECT("'FY22 QoS'!"&amp;AC$1&amp;":"&amp;AC$1),MATCH($B58&amp;$C58&amp;$D58,'FY22 QoS'!BV:BV,0),1),"")</f>
        <v/>
      </c>
      <c r="AD58" s="178" t="str">
        <f ca="1">IFERROR(INDEX(INDIRECT("'FY22 QoS'!"&amp;AD$1&amp;":"&amp;AD$1),MATCH($B58&amp;$C58&amp;$D58,'FY22 QoS'!BW:BW,0),1),"")</f>
        <v/>
      </c>
      <c r="AE58" s="178" t="str">
        <f ca="1">IFERROR(INDEX(INDIRECT("'FY22 QoS'!"&amp;AE$1&amp;":"&amp;AE$1),MATCH($B58&amp;$C58&amp;$D58,'FY22 QoS'!BX:BX,0),1),"")</f>
        <v/>
      </c>
      <c r="AF58" s="178" t="str">
        <f ca="1">IFERROR(INDEX(INDIRECT("'FY22 QoS'!"&amp;AF$1&amp;":"&amp;AF$1),MATCH($B58&amp;$C58&amp;$D58,'FY22 QoS'!BY:BY,0),1),"")</f>
        <v/>
      </c>
      <c r="AG58" s="178" t="str">
        <f ca="1">IFERROR(INDEX(INDIRECT("'FY22 QoS'!"&amp;AG$1&amp;":"&amp;AG$1),MATCH($B58&amp;$C58&amp;$D58,'FY22 QoS'!BZ:BZ,0),1),"")</f>
        <v/>
      </c>
      <c r="AH58" s="178" t="str">
        <f ca="1">IFERROR(INDEX(INDIRECT("'FY22 QoS'!"&amp;AH$1&amp;":"&amp;AH$1),MATCH($B58&amp;$C58&amp;$D58,'FY22 QoS'!CA:CA,0),1),"")</f>
        <v/>
      </c>
      <c r="AI58" s="178" t="str">
        <f ca="1">IFERROR(INDEX(INDIRECT("'FY22 QoS'!"&amp;AI$1&amp;":"&amp;AI$1),MATCH($B58&amp;$C58&amp;$D58,'FY22 QoS'!CB:CB,0),1),"")</f>
        <v/>
      </c>
      <c r="AJ58" s="178" t="str">
        <f ca="1">IFERROR(INDEX(INDIRECT("'FY22 QoS'!"&amp;AJ$1&amp;":"&amp;AJ$1),MATCH($B58&amp;$C58&amp;$D58,'FY22 QoS'!CC:CC,0),1),"")</f>
        <v/>
      </c>
      <c r="AL58" s="186" t="str">
        <f ca="1">IFERROR(INDEX(INDIRECT("'FY22 QoS'!"&amp;AL$1&amp;":"&amp;AL$1),MATCH($B58&amp;$C58&amp;$D58,'FY22 QoS'!BU:BU,0),1),"")</f>
        <v/>
      </c>
      <c r="AM58" s="186" t="str">
        <f ca="1">IFERROR(INDEX(INDIRECT("'FY22 QoS'!"&amp;AM$1&amp;":"&amp;AM$1),MATCH($B58&amp;$C58&amp;$D58,'FY22 QoS'!BV:BV,0),1),"")</f>
        <v/>
      </c>
      <c r="AN58" s="186" t="str">
        <f ca="1">IFERROR(INDEX(INDIRECT("'FY22 QoS'!"&amp;AN$1&amp;":"&amp;AN$1),MATCH($B58&amp;$C58&amp;$D58,'FY22 QoS'!BW:BW,0),1),"")</f>
        <v/>
      </c>
      <c r="AO58" s="186" t="str">
        <f ca="1">IFERROR(INDEX(INDIRECT("'FY22 QoS'!"&amp;AO$1&amp;":"&amp;AO$1),MATCH($B58&amp;$C58&amp;$D58,'FY22 QoS'!BX:BX,0),1),"")</f>
        <v/>
      </c>
      <c r="AP58" s="186" t="str">
        <f ca="1">IFERROR(INDEX(INDIRECT("'FY22 QoS'!"&amp;AP$1&amp;":"&amp;AP$1),MATCH($B58&amp;$C58&amp;$D58,'FY22 QoS'!BY:BY,0),1),"")</f>
        <v/>
      </c>
      <c r="AQ58" s="186" t="str">
        <f ca="1">IFERROR(INDEX(INDIRECT("'FY22 QoS'!"&amp;AQ$1&amp;":"&amp;AQ$1),MATCH($B58&amp;$C58&amp;$D58,'FY22 QoS'!BZ:BZ,0),1),"")</f>
        <v/>
      </c>
      <c r="AR58" s="186" t="str">
        <f ca="1">IFERROR(INDEX(INDIRECT("'FY22 QoS'!"&amp;AR$1&amp;":"&amp;AR$1),MATCH($B58&amp;$C58&amp;$D58,'FY22 QoS'!CA:CA,0),1),"")</f>
        <v/>
      </c>
      <c r="AS58" s="186" t="str">
        <f ca="1">IFERROR(INDEX(INDIRECT("'FY22 QoS'!"&amp;AS$1&amp;":"&amp;AS$1),MATCH($B58&amp;$C58&amp;$D58,'FY22 QoS'!CB:CB,0),1),"")</f>
        <v/>
      </c>
      <c r="AT58" s="186" t="str">
        <f ca="1">IFERROR(INDEX(INDIRECT("'FY22 QoS'!"&amp;AT$1&amp;":"&amp;AT$1),MATCH($B58&amp;$C58&amp;$D58,'FY22 QoS'!CC:CC,0),1),"")</f>
        <v/>
      </c>
    </row>
    <row r="59" spans="2:46" s="167" customFormat="1" outlineLevel="1" x14ac:dyDescent="0.25">
      <c r="B59" s="167" t="s">
        <v>286</v>
      </c>
      <c r="C59" s="167">
        <v>8</v>
      </c>
      <c r="D59" s="167" t="str">
        <f t="shared" si="30"/>
        <v>Enterprise</v>
      </c>
      <c r="E59" s="167" t="str">
        <f>IFERROR(INDEX('FY22 QoS'!$BB:$BB,MATCH($B59&amp;$C59&amp;$D59,'FY22 QoS'!BR:BR,0),1),"")</f>
        <v/>
      </c>
      <c r="F59" s="167" t="str">
        <f>IFERROR(INDEX('FY22 QoS'!$BB:$BB,MATCH($B59&amp;$C59&amp;$D59,'FY22 QoS'!BS:BS,0),1),"")</f>
        <v/>
      </c>
      <c r="G59" s="167" t="str">
        <f>IFERROR(INDEX('FY22 QoS'!$BB:$BB,MATCH($B59&amp;$C59&amp;$D59,'FY22 QoS'!BT:BT,0),1),"")</f>
        <v/>
      </c>
      <c r="H59" s="181" t="str">
        <f>IFERROR(INDEX('FY22 QoS'!$BB:$BB,MATCH($B59&amp;$C59&amp;$D59,'FY22 QoS'!BU:BU,0),1),"")</f>
        <v/>
      </c>
      <c r="I59" s="181" t="str">
        <f>IFERROR(INDEX('FY22 QoS'!$BB:$BB,MATCH($B59&amp;$C59&amp;$D59,'FY22 QoS'!BV:BV,0),1),"")</f>
        <v/>
      </c>
      <c r="J59" s="181" t="str">
        <f>IFERROR(INDEX('FY22 QoS'!$BB:$BB,MATCH($B59&amp;$C59&amp;$D59,'FY22 QoS'!BW:BW,0),1),"")</f>
        <v/>
      </c>
      <c r="K59" s="181" t="str">
        <f>IFERROR(INDEX('FY22 QoS'!$BB:$BB,MATCH($B59&amp;$C59&amp;$D59,'FY22 QoS'!BX:BX,0),1),"")</f>
        <v/>
      </c>
      <c r="L59" s="181" t="str">
        <f>IFERROR(INDEX('FY22 QoS'!$BB:$BB,MATCH($B59&amp;$C59&amp;$D59,'FY22 QoS'!BY:BY,0),1),"")</f>
        <v/>
      </c>
      <c r="M59" s="181" t="str">
        <f>IFERROR(INDEX('FY22 QoS'!$BB:$BB,MATCH($B59&amp;$C59&amp;$D59,'FY22 QoS'!BZ:BZ,0),1),"")</f>
        <v/>
      </c>
      <c r="N59" s="181" t="str">
        <f>IFERROR(INDEX('FY22 QoS'!$BB:$BB,MATCH($B59&amp;$C59&amp;$D59,'FY22 QoS'!CA:CA,0),1),"")</f>
        <v/>
      </c>
      <c r="O59" s="181" t="str">
        <f>IFERROR(INDEX('FY22 QoS'!$BB:$BB,MATCH($B59&amp;$C59&amp;$D59,'FY22 QoS'!CB:CB,0),1),"")</f>
        <v/>
      </c>
      <c r="P59" s="181" t="str">
        <f>IFERROR(INDEX('FY22 QoS'!$BB:$BB,MATCH($B59&amp;$C59&amp;$D59,'FY22 QoS'!CC:CC,0),1),"")</f>
        <v/>
      </c>
      <c r="R59" s="178" t="str">
        <f ca="1">IFERROR(INDEX(INDIRECT("'FY22 QoS'!"&amp;R$1&amp;":"&amp;R$1),MATCH($B59&amp;$C59&amp;$D59,'FY22 QoS'!BU:BU,0),1),"")</f>
        <v/>
      </c>
      <c r="S59" s="178" t="str">
        <f ca="1">IFERROR(INDEX(INDIRECT("'FY22 QoS'!"&amp;S$1&amp;":"&amp;S$1),MATCH($B59&amp;$C59&amp;$D59,'FY22 QoS'!BV:BV,0),1),"")</f>
        <v/>
      </c>
      <c r="T59" s="178" t="str">
        <f ca="1">IFERROR(INDEX(INDIRECT("'FY22 QoS'!"&amp;T$1&amp;":"&amp;T$1),MATCH($B59&amp;$C59&amp;$D59,'FY22 QoS'!BW:BW,0),1),"")</f>
        <v/>
      </c>
      <c r="U59" s="178" t="str">
        <f ca="1">IFERROR(INDEX(INDIRECT("'FY22 QoS'!"&amp;U$1&amp;":"&amp;U$1),MATCH($B59&amp;$C59&amp;$D59,'FY22 QoS'!BX:BX,0),1),"")</f>
        <v/>
      </c>
      <c r="V59" s="178" t="str">
        <f ca="1">IFERROR(INDEX(INDIRECT("'FY22 QoS'!"&amp;V$1&amp;":"&amp;V$1),MATCH($B59&amp;$C59&amp;$D59,'FY22 QoS'!BY:BY,0),1),"")</f>
        <v/>
      </c>
      <c r="W59" s="178" t="str">
        <f ca="1">IFERROR(INDEX(INDIRECT("'FY22 QoS'!"&amp;W$1&amp;":"&amp;W$1),MATCH($B59&amp;$C59&amp;$D59,'FY22 QoS'!BZ:BZ,0),1),"")</f>
        <v/>
      </c>
      <c r="X59" s="178" t="str">
        <f ca="1">IFERROR(INDEX(INDIRECT("'FY22 QoS'!"&amp;X$1&amp;":"&amp;X$1),MATCH($B59&amp;$C59&amp;$D59,'FY22 QoS'!CA:CA,0),1),"")</f>
        <v/>
      </c>
      <c r="Y59" s="178" t="str">
        <f ca="1">IFERROR(INDEX(INDIRECT("'FY22 QoS'!"&amp;Y$1&amp;":"&amp;Y$1),MATCH($B59&amp;$C59&amp;$D59,'FY22 QoS'!CB:CB,0),1),"")</f>
        <v/>
      </c>
      <c r="Z59" s="178" t="str">
        <f ca="1">IFERROR(INDEX(INDIRECT("'FY22 QoS'!"&amp;Z$1&amp;":"&amp;Z$1),MATCH($B59&amp;$C59&amp;$D59,'FY22 QoS'!CC:CC,0),1),"")</f>
        <v/>
      </c>
      <c r="AB59" s="178" t="str">
        <f ca="1">IFERROR(INDEX(INDIRECT("'FY22 QoS'!"&amp;AB$1&amp;":"&amp;AB$1),MATCH($B59&amp;$C59&amp;$D59,'FY22 QoS'!BU:BU,0),1),"")</f>
        <v/>
      </c>
      <c r="AC59" s="178" t="str">
        <f ca="1">IFERROR(INDEX(INDIRECT("'FY22 QoS'!"&amp;AC$1&amp;":"&amp;AC$1),MATCH($B59&amp;$C59&amp;$D59,'FY22 QoS'!BV:BV,0),1),"")</f>
        <v/>
      </c>
      <c r="AD59" s="178" t="str">
        <f ca="1">IFERROR(INDEX(INDIRECT("'FY22 QoS'!"&amp;AD$1&amp;":"&amp;AD$1),MATCH($B59&amp;$C59&amp;$D59,'FY22 QoS'!BW:BW,0),1),"")</f>
        <v/>
      </c>
      <c r="AE59" s="178" t="str">
        <f ca="1">IFERROR(INDEX(INDIRECT("'FY22 QoS'!"&amp;AE$1&amp;":"&amp;AE$1),MATCH($B59&amp;$C59&amp;$D59,'FY22 QoS'!BX:BX,0),1),"")</f>
        <v/>
      </c>
      <c r="AF59" s="178" t="str">
        <f ca="1">IFERROR(INDEX(INDIRECT("'FY22 QoS'!"&amp;AF$1&amp;":"&amp;AF$1),MATCH($B59&amp;$C59&amp;$D59,'FY22 QoS'!BY:BY,0),1),"")</f>
        <v/>
      </c>
      <c r="AG59" s="178" t="str">
        <f ca="1">IFERROR(INDEX(INDIRECT("'FY22 QoS'!"&amp;AG$1&amp;":"&amp;AG$1),MATCH($B59&amp;$C59&amp;$D59,'FY22 QoS'!BZ:BZ,0),1),"")</f>
        <v/>
      </c>
      <c r="AH59" s="178" t="str">
        <f ca="1">IFERROR(INDEX(INDIRECT("'FY22 QoS'!"&amp;AH$1&amp;":"&amp;AH$1),MATCH($B59&amp;$C59&amp;$D59,'FY22 QoS'!CA:CA,0),1),"")</f>
        <v/>
      </c>
      <c r="AI59" s="178" t="str">
        <f ca="1">IFERROR(INDEX(INDIRECT("'FY22 QoS'!"&amp;AI$1&amp;":"&amp;AI$1),MATCH($B59&amp;$C59&amp;$D59,'FY22 QoS'!CB:CB,0),1),"")</f>
        <v/>
      </c>
      <c r="AJ59" s="178" t="str">
        <f ca="1">IFERROR(INDEX(INDIRECT("'FY22 QoS'!"&amp;AJ$1&amp;":"&amp;AJ$1),MATCH($B59&amp;$C59&amp;$D59,'FY22 QoS'!CC:CC,0),1),"")</f>
        <v/>
      </c>
      <c r="AL59" s="186" t="str">
        <f ca="1">IFERROR(INDEX(INDIRECT("'FY22 QoS'!"&amp;AL$1&amp;":"&amp;AL$1),MATCH($B59&amp;$C59&amp;$D59,'FY22 QoS'!BU:BU,0),1),"")</f>
        <v/>
      </c>
      <c r="AM59" s="186" t="str">
        <f ca="1">IFERROR(INDEX(INDIRECT("'FY22 QoS'!"&amp;AM$1&amp;":"&amp;AM$1),MATCH($B59&amp;$C59&amp;$D59,'FY22 QoS'!BV:BV,0),1),"")</f>
        <v/>
      </c>
      <c r="AN59" s="186" t="str">
        <f ca="1">IFERROR(INDEX(INDIRECT("'FY22 QoS'!"&amp;AN$1&amp;":"&amp;AN$1),MATCH($B59&amp;$C59&amp;$D59,'FY22 QoS'!BW:BW,0),1),"")</f>
        <v/>
      </c>
      <c r="AO59" s="186" t="str">
        <f ca="1">IFERROR(INDEX(INDIRECT("'FY22 QoS'!"&amp;AO$1&amp;":"&amp;AO$1),MATCH($B59&amp;$C59&amp;$D59,'FY22 QoS'!BX:BX,0),1),"")</f>
        <v/>
      </c>
      <c r="AP59" s="186" t="str">
        <f ca="1">IFERROR(INDEX(INDIRECT("'FY22 QoS'!"&amp;AP$1&amp;":"&amp;AP$1),MATCH($B59&amp;$C59&amp;$D59,'FY22 QoS'!BY:BY,0),1),"")</f>
        <v/>
      </c>
      <c r="AQ59" s="186" t="str">
        <f ca="1">IFERROR(INDEX(INDIRECT("'FY22 QoS'!"&amp;AQ$1&amp;":"&amp;AQ$1),MATCH($B59&amp;$C59&amp;$D59,'FY22 QoS'!BZ:BZ,0),1),"")</f>
        <v/>
      </c>
      <c r="AR59" s="186" t="str">
        <f ca="1">IFERROR(INDEX(INDIRECT("'FY22 QoS'!"&amp;AR$1&amp;":"&amp;AR$1),MATCH($B59&amp;$C59&amp;$D59,'FY22 QoS'!CA:CA,0),1),"")</f>
        <v/>
      </c>
      <c r="AS59" s="186" t="str">
        <f ca="1">IFERROR(INDEX(INDIRECT("'FY22 QoS'!"&amp;AS$1&amp;":"&amp;AS$1),MATCH($B59&amp;$C59&amp;$D59,'FY22 QoS'!CB:CB,0),1),"")</f>
        <v/>
      </c>
      <c r="AT59" s="186" t="str">
        <f ca="1">IFERROR(INDEX(INDIRECT("'FY22 QoS'!"&amp;AT$1&amp;":"&amp;AT$1),MATCH($B59&amp;$C59&amp;$D59,'FY22 QoS'!CC:CC,0),1),"")</f>
        <v/>
      </c>
    </row>
    <row r="60" spans="2:46" s="167" customFormat="1" outlineLevel="1" x14ac:dyDescent="0.25">
      <c r="B60" s="167" t="s">
        <v>286</v>
      </c>
      <c r="C60" s="167">
        <v>9</v>
      </c>
      <c r="D60" s="167" t="str">
        <f t="shared" si="30"/>
        <v>Enterprise</v>
      </c>
      <c r="E60" s="167" t="str">
        <f>IFERROR(INDEX('FY22 QoS'!$BB:$BB,MATCH($B60&amp;$C60&amp;$D60,'FY22 QoS'!BR:BR,0),1),"")</f>
        <v/>
      </c>
      <c r="F60" s="167" t="str">
        <f>IFERROR(INDEX('FY22 QoS'!$BB:$BB,MATCH($B60&amp;$C60&amp;$D60,'FY22 QoS'!BS:BS,0),1),"")</f>
        <v/>
      </c>
      <c r="G60" s="167" t="str">
        <f>IFERROR(INDEX('FY22 QoS'!$BB:$BB,MATCH($B60&amp;$C60&amp;$D60,'FY22 QoS'!BT:BT,0),1),"")</f>
        <v/>
      </c>
      <c r="H60" s="181" t="str">
        <f>IFERROR(INDEX('FY22 QoS'!$BB:$BB,MATCH($B60&amp;$C60&amp;$D60,'FY22 QoS'!BU:BU,0),1),"")</f>
        <v/>
      </c>
      <c r="I60" s="181" t="str">
        <f>IFERROR(INDEX('FY22 QoS'!$BB:$BB,MATCH($B60&amp;$C60&amp;$D60,'FY22 QoS'!BV:BV,0),1),"")</f>
        <v/>
      </c>
      <c r="J60" s="181" t="str">
        <f>IFERROR(INDEX('FY22 QoS'!$BB:$BB,MATCH($B60&amp;$C60&amp;$D60,'FY22 QoS'!BW:BW,0),1),"")</f>
        <v/>
      </c>
      <c r="K60" s="181" t="str">
        <f>IFERROR(INDEX('FY22 QoS'!$BB:$BB,MATCH($B60&amp;$C60&amp;$D60,'FY22 QoS'!BX:BX,0),1),"")</f>
        <v/>
      </c>
      <c r="L60" s="181" t="str">
        <f>IFERROR(INDEX('FY22 QoS'!$BB:$BB,MATCH($B60&amp;$C60&amp;$D60,'FY22 QoS'!BY:BY,0),1),"")</f>
        <v/>
      </c>
      <c r="M60" s="181" t="str">
        <f>IFERROR(INDEX('FY22 QoS'!$BB:$BB,MATCH($B60&amp;$C60&amp;$D60,'FY22 QoS'!BZ:BZ,0),1),"")</f>
        <v/>
      </c>
      <c r="N60" s="181" t="str">
        <f>IFERROR(INDEX('FY22 QoS'!$BB:$BB,MATCH($B60&amp;$C60&amp;$D60,'FY22 QoS'!CA:CA,0),1),"")</f>
        <v/>
      </c>
      <c r="O60" s="181" t="str">
        <f>IFERROR(INDEX('FY22 QoS'!$BB:$BB,MATCH($B60&amp;$C60&amp;$D60,'FY22 QoS'!CB:CB,0),1),"")</f>
        <v/>
      </c>
      <c r="P60" s="181" t="str">
        <f>IFERROR(INDEX('FY22 QoS'!$BB:$BB,MATCH($B60&amp;$C60&amp;$D60,'FY22 QoS'!CC:CC,0),1),"")</f>
        <v/>
      </c>
      <c r="R60" s="178" t="str">
        <f ca="1">IFERROR(INDEX(INDIRECT("'FY22 QoS'!"&amp;R$1&amp;":"&amp;R$1),MATCH($B60&amp;$C60&amp;$D60,'FY22 QoS'!BU:BU,0),1),"")</f>
        <v/>
      </c>
      <c r="S60" s="178" t="str">
        <f ca="1">IFERROR(INDEX(INDIRECT("'FY22 QoS'!"&amp;S$1&amp;":"&amp;S$1),MATCH($B60&amp;$C60&amp;$D60,'FY22 QoS'!BV:BV,0),1),"")</f>
        <v/>
      </c>
      <c r="T60" s="178" t="str">
        <f ca="1">IFERROR(INDEX(INDIRECT("'FY22 QoS'!"&amp;T$1&amp;":"&amp;T$1),MATCH($B60&amp;$C60&amp;$D60,'FY22 QoS'!BW:BW,0),1),"")</f>
        <v/>
      </c>
      <c r="U60" s="178" t="str">
        <f ca="1">IFERROR(INDEX(INDIRECT("'FY22 QoS'!"&amp;U$1&amp;":"&amp;U$1),MATCH($B60&amp;$C60&amp;$D60,'FY22 QoS'!BX:BX,0),1),"")</f>
        <v/>
      </c>
      <c r="V60" s="178" t="str">
        <f ca="1">IFERROR(INDEX(INDIRECT("'FY22 QoS'!"&amp;V$1&amp;":"&amp;V$1),MATCH($B60&amp;$C60&amp;$D60,'FY22 QoS'!BY:BY,0),1),"")</f>
        <v/>
      </c>
      <c r="W60" s="178" t="str">
        <f ca="1">IFERROR(INDEX(INDIRECT("'FY22 QoS'!"&amp;W$1&amp;":"&amp;W$1),MATCH($B60&amp;$C60&amp;$D60,'FY22 QoS'!BZ:BZ,0),1),"")</f>
        <v/>
      </c>
      <c r="X60" s="178" t="str">
        <f ca="1">IFERROR(INDEX(INDIRECT("'FY22 QoS'!"&amp;X$1&amp;":"&amp;X$1),MATCH($B60&amp;$C60&amp;$D60,'FY22 QoS'!CA:CA,0),1),"")</f>
        <v/>
      </c>
      <c r="Y60" s="178" t="str">
        <f ca="1">IFERROR(INDEX(INDIRECT("'FY22 QoS'!"&amp;Y$1&amp;":"&amp;Y$1),MATCH($B60&amp;$C60&amp;$D60,'FY22 QoS'!CB:CB,0),1),"")</f>
        <v/>
      </c>
      <c r="Z60" s="178" t="str">
        <f ca="1">IFERROR(INDEX(INDIRECT("'FY22 QoS'!"&amp;Z$1&amp;":"&amp;Z$1),MATCH($B60&amp;$C60&amp;$D60,'FY22 QoS'!CC:CC,0),1),"")</f>
        <v/>
      </c>
      <c r="AB60" s="178" t="str">
        <f ca="1">IFERROR(INDEX(INDIRECT("'FY22 QoS'!"&amp;AB$1&amp;":"&amp;AB$1),MATCH($B60&amp;$C60&amp;$D60,'FY22 QoS'!BU:BU,0),1),"")</f>
        <v/>
      </c>
      <c r="AC60" s="178" t="str">
        <f ca="1">IFERROR(INDEX(INDIRECT("'FY22 QoS'!"&amp;AC$1&amp;":"&amp;AC$1),MATCH($B60&amp;$C60&amp;$D60,'FY22 QoS'!BV:BV,0),1),"")</f>
        <v/>
      </c>
      <c r="AD60" s="178" t="str">
        <f ca="1">IFERROR(INDEX(INDIRECT("'FY22 QoS'!"&amp;AD$1&amp;":"&amp;AD$1),MATCH($B60&amp;$C60&amp;$D60,'FY22 QoS'!BW:BW,0),1),"")</f>
        <v/>
      </c>
      <c r="AE60" s="178" t="str">
        <f ca="1">IFERROR(INDEX(INDIRECT("'FY22 QoS'!"&amp;AE$1&amp;":"&amp;AE$1),MATCH($B60&amp;$C60&amp;$D60,'FY22 QoS'!BX:BX,0),1),"")</f>
        <v/>
      </c>
      <c r="AF60" s="178" t="str">
        <f ca="1">IFERROR(INDEX(INDIRECT("'FY22 QoS'!"&amp;AF$1&amp;":"&amp;AF$1),MATCH($B60&amp;$C60&amp;$D60,'FY22 QoS'!BY:BY,0),1),"")</f>
        <v/>
      </c>
      <c r="AG60" s="178" t="str">
        <f ca="1">IFERROR(INDEX(INDIRECT("'FY22 QoS'!"&amp;AG$1&amp;":"&amp;AG$1),MATCH($B60&amp;$C60&amp;$D60,'FY22 QoS'!BZ:BZ,0),1),"")</f>
        <v/>
      </c>
      <c r="AH60" s="178" t="str">
        <f ca="1">IFERROR(INDEX(INDIRECT("'FY22 QoS'!"&amp;AH$1&amp;":"&amp;AH$1),MATCH($B60&amp;$C60&amp;$D60,'FY22 QoS'!CA:CA,0),1),"")</f>
        <v/>
      </c>
      <c r="AI60" s="178" t="str">
        <f ca="1">IFERROR(INDEX(INDIRECT("'FY22 QoS'!"&amp;AI$1&amp;":"&amp;AI$1),MATCH($B60&amp;$C60&amp;$D60,'FY22 QoS'!CB:CB,0),1),"")</f>
        <v/>
      </c>
      <c r="AJ60" s="178" t="str">
        <f ca="1">IFERROR(INDEX(INDIRECT("'FY22 QoS'!"&amp;AJ$1&amp;":"&amp;AJ$1),MATCH($B60&amp;$C60&amp;$D60,'FY22 QoS'!CC:CC,0),1),"")</f>
        <v/>
      </c>
      <c r="AL60" s="186" t="str">
        <f ca="1">IFERROR(INDEX(INDIRECT("'FY22 QoS'!"&amp;AL$1&amp;":"&amp;AL$1),MATCH($B60&amp;$C60&amp;$D60,'FY22 QoS'!BU:BU,0),1),"")</f>
        <v/>
      </c>
      <c r="AM60" s="186" t="str">
        <f ca="1">IFERROR(INDEX(INDIRECT("'FY22 QoS'!"&amp;AM$1&amp;":"&amp;AM$1),MATCH($B60&amp;$C60&amp;$D60,'FY22 QoS'!BV:BV,0),1),"")</f>
        <v/>
      </c>
      <c r="AN60" s="186" t="str">
        <f ca="1">IFERROR(INDEX(INDIRECT("'FY22 QoS'!"&amp;AN$1&amp;":"&amp;AN$1),MATCH($B60&amp;$C60&amp;$D60,'FY22 QoS'!BW:BW,0),1),"")</f>
        <v/>
      </c>
      <c r="AO60" s="186" t="str">
        <f ca="1">IFERROR(INDEX(INDIRECT("'FY22 QoS'!"&amp;AO$1&amp;":"&amp;AO$1),MATCH($B60&amp;$C60&amp;$D60,'FY22 QoS'!BX:BX,0),1),"")</f>
        <v/>
      </c>
      <c r="AP60" s="186" t="str">
        <f ca="1">IFERROR(INDEX(INDIRECT("'FY22 QoS'!"&amp;AP$1&amp;":"&amp;AP$1),MATCH($B60&amp;$C60&amp;$D60,'FY22 QoS'!BY:BY,0),1),"")</f>
        <v/>
      </c>
      <c r="AQ60" s="186" t="str">
        <f ca="1">IFERROR(INDEX(INDIRECT("'FY22 QoS'!"&amp;AQ$1&amp;":"&amp;AQ$1),MATCH($B60&amp;$C60&amp;$D60,'FY22 QoS'!BZ:BZ,0),1),"")</f>
        <v/>
      </c>
      <c r="AR60" s="186" t="str">
        <f ca="1">IFERROR(INDEX(INDIRECT("'FY22 QoS'!"&amp;AR$1&amp;":"&amp;AR$1),MATCH($B60&amp;$C60&amp;$D60,'FY22 QoS'!CA:CA,0),1),"")</f>
        <v/>
      </c>
      <c r="AS60" s="186" t="str">
        <f ca="1">IFERROR(INDEX(INDIRECT("'FY22 QoS'!"&amp;AS$1&amp;":"&amp;AS$1),MATCH($B60&amp;$C60&amp;$D60,'FY22 QoS'!CB:CB,0),1),"")</f>
        <v/>
      </c>
      <c r="AT60" s="186" t="str">
        <f ca="1">IFERROR(INDEX(INDIRECT("'FY22 QoS'!"&amp;AT$1&amp;":"&amp;AT$1),MATCH($B60&amp;$C60&amp;$D60,'FY22 QoS'!CC:CC,0),1),"")</f>
        <v/>
      </c>
    </row>
    <row r="61" spans="2:46" s="167" customFormat="1" outlineLevel="1" x14ac:dyDescent="0.25">
      <c r="B61" s="167" t="s">
        <v>286</v>
      </c>
      <c r="C61" s="167">
        <v>10</v>
      </c>
      <c r="D61" s="167" t="str">
        <f t="shared" si="30"/>
        <v>Enterprise</v>
      </c>
      <c r="E61" s="167" t="str">
        <f>IFERROR(INDEX('FY22 QoS'!$BB:$BB,MATCH($B61&amp;$C61&amp;$D61,'FY22 QoS'!BR:BR,0),1),"")</f>
        <v/>
      </c>
      <c r="F61" s="167" t="str">
        <f>IFERROR(INDEX('FY22 QoS'!$BB:$BB,MATCH($B61&amp;$C61&amp;$D61,'FY22 QoS'!BS:BS,0),1),"")</f>
        <v/>
      </c>
      <c r="G61" s="167" t="str">
        <f>IFERROR(INDEX('FY22 QoS'!$BB:$BB,MATCH($B61&amp;$C61&amp;$D61,'FY22 QoS'!BT:BT,0),1),"")</f>
        <v/>
      </c>
      <c r="H61" s="181" t="str">
        <f>IFERROR(INDEX('FY22 QoS'!$BB:$BB,MATCH($B61&amp;$C61&amp;$D61,'FY22 QoS'!BU:BU,0),1),"")</f>
        <v/>
      </c>
      <c r="I61" s="181" t="str">
        <f>IFERROR(INDEX('FY22 QoS'!$BB:$BB,MATCH($B61&amp;$C61&amp;$D61,'FY22 QoS'!BV:BV,0),1),"")</f>
        <v/>
      </c>
      <c r="J61" s="181" t="str">
        <f>IFERROR(INDEX('FY22 QoS'!$BB:$BB,MATCH($B61&amp;$C61&amp;$D61,'FY22 QoS'!BW:BW,0),1),"")</f>
        <v/>
      </c>
      <c r="K61" s="181" t="str">
        <f>IFERROR(INDEX('FY22 QoS'!$BB:$BB,MATCH($B61&amp;$C61&amp;$D61,'FY22 QoS'!BX:BX,0),1),"")</f>
        <v/>
      </c>
      <c r="L61" s="181" t="str">
        <f>IFERROR(INDEX('FY22 QoS'!$BB:$BB,MATCH($B61&amp;$C61&amp;$D61,'FY22 QoS'!BY:BY,0),1),"")</f>
        <v/>
      </c>
      <c r="M61" s="181" t="str">
        <f>IFERROR(INDEX('FY22 QoS'!$BB:$BB,MATCH($B61&amp;$C61&amp;$D61,'FY22 QoS'!BZ:BZ,0),1),"")</f>
        <v/>
      </c>
      <c r="N61" s="181" t="str">
        <f>IFERROR(INDEX('FY22 QoS'!$BB:$BB,MATCH($B61&amp;$C61&amp;$D61,'FY22 QoS'!CA:CA,0),1),"")</f>
        <v/>
      </c>
      <c r="O61" s="181" t="str">
        <f>IFERROR(INDEX('FY22 QoS'!$BB:$BB,MATCH($B61&amp;$C61&amp;$D61,'FY22 QoS'!CB:CB,0),1),"")</f>
        <v/>
      </c>
      <c r="P61" s="181" t="str">
        <f>IFERROR(INDEX('FY22 QoS'!$BB:$BB,MATCH($B61&amp;$C61&amp;$D61,'FY22 QoS'!CC:CC,0),1),"")</f>
        <v/>
      </c>
      <c r="R61" s="178" t="str">
        <f ca="1">IFERROR(INDEX(INDIRECT("'FY22 QoS'!"&amp;R$1&amp;":"&amp;R$1),MATCH($B61&amp;$C61&amp;$D61,'FY22 QoS'!BU:BU,0),1),"")</f>
        <v/>
      </c>
      <c r="S61" s="178" t="str">
        <f ca="1">IFERROR(INDEX(INDIRECT("'FY22 QoS'!"&amp;S$1&amp;":"&amp;S$1),MATCH($B61&amp;$C61&amp;$D61,'FY22 QoS'!BV:BV,0),1),"")</f>
        <v/>
      </c>
      <c r="T61" s="178" t="str">
        <f ca="1">IFERROR(INDEX(INDIRECT("'FY22 QoS'!"&amp;T$1&amp;":"&amp;T$1),MATCH($B61&amp;$C61&amp;$D61,'FY22 QoS'!BW:BW,0),1),"")</f>
        <v/>
      </c>
      <c r="U61" s="178" t="str">
        <f ca="1">IFERROR(INDEX(INDIRECT("'FY22 QoS'!"&amp;U$1&amp;":"&amp;U$1),MATCH($B61&amp;$C61&amp;$D61,'FY22 QoS'!BX:BX,0),1),"")</f>
        <v/>
      </c>
      <c r="V61" s="178" t="str">
        <f ca="1">IFERROR(INDEX(INDIRECT("'FY22 QoS'!"&amp;V$1&amp;":"&amp;V$1),MATCH($B61&amp;$C61&amp;$D61,'FY22 QoS'!BY:BY,0),1),"")</f>
        <v/>
      </c>
      <c r="W61" s="178" t="str">
        <f ca="1">IFERROR(INDEX(INDIRECT("'FY22 QoS'!"&amp;W$1&amp;":"&amp;W$1),MATCH($B61&amp;$C61&amp;$D61,'FY22 QoS'!BZ:BZ,0),1),"")</f>
        <v/>
      </c>
      <c r="X61" s="178" t="str">
        <f ca="1">IFERROR(INDEX(INDIRECT("'FY22 QoS'!"&amp;X$1&amp;":"&amp;X$1),MATCH($B61&amp;$C61&amp;$D61,'FY22 QoS'!CA:CA,0),1),"")</f>
        <v/>
      </c>
      <c r="Y61" s="178" t="str">
        <f ca="1">IFERROR(INDEX(INDIRECT("'FY22 QoS'!"&amp;Y$1&amp;":"&amp;Y$1),MATCH($B61&amp;$C61&amp;$D61,'FY22 QoS'!CB:CB,0),1),"")</f>
        <v/>
      </c>
      <c r="Z61" s="178" t="str">
        <f ca="1">IFERROR(INDEX(INDIRECT("'FY22 QoS'!"&amp;Z$1&amp;":"&amp;Z$1),MATCH($B61&amp;$C61&amp;$D61,'FY22 QoS'!CC:CC,0),1),"")</f>
        <v/>
      </c>
      <c r="AB61" s="178" t="str">
        <f ca="1">IFERROR(INDEX(INDIRECT("'FY22 QoS'!"&amp;AB$1&amp;":"&amp;AB$1),MATCH($B61&amp;$C61&amp;$D61,'FY22 QoS'!BU:BU,0),1),"")</f>
        <v/>
      </c>
      <c r="AC61" s="178" t="str">
        <f ca="1">IFERROR(INDEX(INDIRECT("'FY22 QoS'!"&amp;AC$1&amp;":"&amp;AC$1),MATCH($B61&amp;$C61&amp;$D61,'FY22 QoS'!BV:BV,0),1),"")</f>
        <v/>
      </c>
      <c r="AD61" s="178" t="str">
        <f ca="1">IFERROR(INDEX(INDIRECT("'FY22 QoS'!"&amp;AD$1&amp;":"&amp;AD$1),MATCH($B61&amp;$C61&amp;$D61,'FY22 QoS'!BW:BW,0),1),"")</f>
        <v/>
      </c>
      <c r="AE61" s="178" t="str">
        <f ca="1">IFERROR(INDEX(INDIRECT("'FY22 QoS'!"&amp;AE$1&amp;":"&amp;AE$1),MATCH($B61&amp;$C61&amp;$D61,'FY22 QoS'!BX:BX,0),1),"")</f>
        <v/>
      </c>
      <c r="AF61" s="178" t="str">
        <f ca="1">IFERROR(INDEX(INDIRECT("'FY22 QoS'!"&amp;AF$1&amp;":"&amp;AF$1),MATCH($B61&amp;$C61&amp;$D61,'FY22 QoS'!BY:BY,0),1),"")</f>
        <v/>
      </c>
      <c r="AG61" s="178" t="str">
        <f ca="1">IFERROR(INDEX(INDIRECT("'FY22 QoS'!"&amp;AG$1&amp;":"&amp;AG$1),MATCH($B61&amp;$C61&amp;$D61,'FY22 QoS'!BZ:BZ,0),1),"")</f>
        <v/>
      </c>
      <c r="AH61" s="178" t="str">
        <f ca="1">IFERROR(INDEX(INDIRECT("'FY22 QoS'!"&amp;AH$1&amp;":"&amp;AH$1),MATCH($B61&amp;$C61&amp;$D61,'FY22 QoS'!CA:CA,0),1),"")</f>
        <v/>
      </c>
      <c r="AI61" s="178" t="str">
        <f ca="1">IFERROR(INDEX(INDIRECT("'FY22 QoS'!"&amp;AI$1&amp;":"&amp;AI$1),MATCH($B61&amp;$C61&amp;$D61,'FY22 QoS'!CB:CB,0),1),"")</f>
        <v/>
      </c>
      <c r="AJ61" s="178" t="str">
        <f ca="1">IFERROR(INDEX(INDIRECT("'FY22 QoS'!"&amp;AJ$1&amp;":"&amp;AJ$1),MATCH($B61&amp;$C61&amp;$D61,'FY22 QoS'!CC:CC,0),1),"")</f>
        <v/>
      </c>
      <c r="AL61" s="186" t="str">
        <f ca="1">IFERROR(INDEX(INDIRECT("'FY22 QoS'!"&amp;AL$1&amp;":"&amp;AL$1),MATCH($B61&amp;$C61&amp;$D61,'FY22 QoS'!BU:BU,0),1),"")</f>
        <v/>
      </c>
      <c r="AM61" s="186" t="str">
        <f ca="1">IFERROR(INDEX(INDIRECT("'FY22 QoS'!"&amp;AM$1&amp;":"&amp;AM$1),MATCH($B61&amp;$C61&amp;$D61,'FY22 QoS'!BV:BV,0),1),"")</f>
        <v/>
      </c>
      <c r="AN61" s="186" t="str">
        <f ca="1">IFERROR(INDEX(INDIRECT("'FY22 QoS'!"&amp;AN$1&amp;":"&amp;AN$1),MATCH($B61&amp;$C61&amp;$D61,'FY22 QoS'!BW:BW,0),1),"")</f>
        <v/>
      </c>
      <c r="AO61" s="186" t="str">
        <f ca="1">IFERROR(INDEX(INDIRECT("'FY22 QoS'!"&amp;AO$1&amp;":"&amp;AO$1),MATCH($B61&amp;$C61&amp;$D61,'FY22 QoS'!BX:BX,0),1),"")</f>
        <v/>
      </c>
      <c r="AP61" s="186" t="str">
        <f ca="1">IFERROR(INDEX(INDIRECT("'FY22 QoS'!"&amp;AP$1&amp;":"&amp;AP$1),MATCH($B61&amp;$C61&amp;$D61,'FY22 QoS'!BY:BY,0),1),"")</f>
        <v/>
      </c>
      <c r="AQ61" s="186" t="str">
        <f ca="1">IFERROR(INDEX(INDIRECT("'FY22 QoS'!"&amp;AQ$1&amp;":"&amp;AQ$1),MATCH($B61&amp;$C61&amp;$D61,'FY22 QoS'!BZ:BZ,0),1),"")</f>
        <v/>
      </c>
      <c r="AR61" s="186" t="str">
        <f ca="1">IFERROR(INDEX(INDIRECT("'FY22 QoS'!"&amp;AR$1&amp;":"&amp;AR$1),MATCH($B61&amp;$C61&amp;$D61,'FY22 QoS'!CA:CA,0),1),"")</f>
        <v/>
      </c>
      <c r="AS61" s="186" t="str">
        <f ca="1">IFERROR(INDEX(INDIRECT("'FY22 QoS'!"&amp;AS$1&amp;":"&amp;AS$1),MATCH($B61&amp;$C61&amp;$D61,'FY22 QoS'!CB:CB,0),1),"")</f>
        <v/>
      </c>
      <c r="AT61" s="186" t="str">
        <f ca="1">IFERROR(INDEX(INDIRECT("'FY22 QoS'!"&amp;AT$1&amp;":"&amp;AT$1),MATCH($B61&amp;$C61&amp;$D61,'FY22 QoS'!CC:CC,0),1),"")</f>
        <v/>
      </c>
    </row>
    <row r="62" spans="2:46" s="167" customFormat="1" outlineLevel="1" x14ac:dyDescent="0.25">
      <c r="B62" s="167" t="s">
        <v>286</v>
      </c>
      <c r="C62" s="167">
        <v>11</v>
      </c>
      <c r="D62" s="167" t="str">
        <f t="shared" si="30"/>
        <v>Enterprise</v>
      </c>
      <c r="E62" s="167" t="str">
        <f>IFERROR(INDEX('FY22 QoS'!$BB:$BB,MATCH($B62&amp;$C62&amp;$D62,'FY22 QoS'!BR:BR,0),1),"")</f>
        <v/>
      </c>
      <c r="F62" s="167" t="str">
        <f>IFERROR(INDEX('FY22 QoS'!$BB:$BB,MATCH($B62&amp;$C62&amp;$D62,'FY22 QoS'!BS:BS,0),1),"")</f>
        <v/>
      </c>
      <c r="G62" s="167" t="str">
        <f>IFERROR(INDEX('FY22 QoS'!$BB:$BB,MATCH($B62&amp;$C62&amp;$D62,'FY22 QoS'!BT:BT,0),1),"")</f>
        <v/>
      </c>
      <c r="H62" s="181" t="str">
        <f>IFERROR(INDEX('FY22 QoS'!$BB:$BB,MATCH($B62&amp;$C62&amp;$D62,'FY22 QoS'!BU:BU,0),1),"")</f>
        <v/>
      </c>
      <c r="I62" s="181" t="str">
        <f>IFERROR(INDEX('FY22 QoS'!$BB:$BB,MATCH($B62&amp;$C62&amp;$D62,'FY22 QoS'!BV:BV,0),1),"")</f>
        <v/>
      </c>
      <c r="J62" s="181" t="str">
        <f>IFERROR(INDEX('FY22 QoS'!$BB:$BB,MATCH($B62&amp;$C62&amp;$D62,'FY22 QoS'!BW:BW,0),1),"")</f>
        <v/>
      </c>
      <c r="K62" s="181" t="str">
        <f>IFERROR(INDEX('FY22 QoS'!$BB:$BB,MATCH($B62&amp;$C62&amp;$D62,'FY22 QoS'!BX:BX,0),1),"")</f>
        <v/>
      </c>
      <c r="L62" s="181" t="str">
        <f>IFERROR(INDEX('FY22 QoS'!$BB:$BB,MATCH($B62&amp;$C62&amp;$D62,'FY22 QoS'!BY:BY,0),1),"")</f>
        <v/>
      </c>
      <c r="M62" s="181" t="str">
        <f>IFERROR(INDEX('FY22 QoS'!$BB:$BB,MATCH($B62&amp;$C62&amp;$D62,'FY22 QoS'!BZ:BZ,0),1),"")</f>
        <v/>
      </c>
      <c r="N62" s="181" t="str">
        <f>IFERROR(INDEX('FY22 QoS'!$BB:$BB,MATCH($B62&amp;$C62&amp;$D62,'FY22 QoS'!CA:CA,0),1),"")</f>
        <v/>
      </c>
      <c r="O62" s="181" t="str">
        <f>IFERROR(INDEX('FY22 QoS'!$BB:$BB,MATCH($B62&amp;$C62&amp;$D62,'FY22 QoS'!CB:CB,0),1),"")</f>
        <v/>
      </c>
      <c r="P62" s="181" t="str">
        <f>IFERROR(INDEX('FY22 QoS'!$BB:$BB,MATCH($B62&amp;$C62&amp;$D62,'FY22 QoS'!CC:CC,0),1),"")</f>
        <v/>
      </c>
      <c r="R62" s="178" t="str">
        <f ca="1">IFERROR(INDEX(INDIRECT("'FY22 QoS'!"&amp;R$1&amp;":"&amp;R$1),MATCH($B62&amp;$C62&amp;$D62,'FY22 QoS'!BU:BU,0),1),"")</f>
        <v/>
      </c>
      <c r="S62" s="178" t="str">
        <f ca="1">IFERROR(INDEX(INDIRECT("'FY22 QoS'!"&amp;S$1&amp;":"&amp;S$1),MATCH($B62&amp;$C62&amp;$D62,'FY22 QoS'!BV:BV,0),1),"")</f>
        <v/>
      </c>
      <c r="T62" s="178" t="str">
        <f ca="1">IFERROR(INDEX(INDIRECT("'FY22 QoS'!"&amp;T$1&amp;":"&amp;T$1),MATCH($B62&amp;$C62&amp;$D62,'FY22 QoS'!BW:BW,0),1),"")</f>
        <v/>
      </c>
      <c r="U62" s="178" t="str">
        <f ca="1">IFERROR(INDEX(INDIRECT("'FY22 QoS'!"&amp;U$1&amp;":"&amp;U$1),MATCH($B62&amp;$C62&amp;$D62,'FY22 QoS'!BX:BX,0),1),"")</f>
        <v/>
      </c>
      <c r="V62" s="178" t="str">
        <f ca="1">IFERROR(INDEX(INDIRECT("'FY22 QoS'!"&amp;V$1&amp;":"&amp;V$1),MATCH($B62&amp;$C62&amp;$D62,'FY22 QoS'!BY:BY,0),1),"")</f>
        <v/>
      </c>
      <c r="W62" s="178" t="str">
        <f ca="1">IFERROR(INDEX(INDIRECT("'FY22 QoS'!"&amp;W$1&amp;":"&amp;W$1),MATCH($B62&amp;$C62&amp;$D62,'FY22 QoS'!BZ:BZ,0),1),"")</f>
        <v/>
      </c>
      <c r="X62" s="178" t="str">
        <f ca="1">IFERROR(INDEX(INDIRECT("'FY22 QoS'!"&amp;X$1&amp;":"&amp;X$1),MATCH($B62&amp;$C62&amp;$D62,'FY22 QoS'!CA:CA,0),1),"")</f>
        <v/>
      </c>
      <c r="Y62" s="178" t="str">
        <f ca="1">IFERROR(INDEX(INDIRECT("'FY22 QoS'!"&amp;Y$1&amp;":"&amp;Y$1),MATCH($B62&amp;$C62&amp;$D62,'FY22 QoS'!CB:CB,0),1),"")</f>
        <v/>
      </c>
      <c r="Z62" s="178" t="str">
        <f ca="1">IFERROR(INDEX(INDIRECT("'FY22 QoS'!"&amp;Z$1&amp;":"&amp;Z$1),MATCH($B62&amp;$C62&amp;$D62,'FY22 QoS'!CC:CC,0),1),"")</f>
        <v/>
      </c>
      <c r="AB62" s="178" t="str">
        <f ca="1">IFERROR(INDEX(INDIRECT("'FY22 QoS'!"&amp;AB$1&amp;":"&amp;AB$1),MATCH($B62&amp;$C62&amp;$D62,'FY22 QoS'!BU:BU,0),1),"")</f>
        <v/>
      </c>
      <c r="AC62" s="178" t="str">
        <f ca="1">IFERROR(INDEX(INDIRECT("'FY22 QoS'!"&amp;AC$1&amp;":"&amp;AC$1),MATCH($B62&amp;$C62&amp;$D62,'FY22 QoS'!BV:BV,0),1),"")</f>
        <v/>
      </c>
      <c r="AD62" s="178" t="str">
        <f ca="1">IFERROR(INDEX(INDIRECT("'FY22 QoS'!"&amp;AD$1&amp;":"&amp;AD$1),MATCH($B62&amp;$C62&amp;$D62,'FY22 QoS'!BW:BW,0),1),"")</f>
        <v/>
      </c>
      <c r="AE62" s="178" t="str">
        <f ca="1">IFERROR(INDEX(INDIRECT("'FY22 QoS'!"&amp;AE$1&amp;":"&amp;AE$1),MATCH($B62&amp;$C62&amp;$D62,'FY22 QoS'!BX:BX,0),1),"")</f>
        <v/>
      </c>
      <c r="AF62" s="178" t="str">
        <f ca="1">IFERROR(INDEX(INDIRECT("'FY22 QoS'!"&amp;AF$1&amp;":"&amp;AF$1),MATCH($B62&amp;$C62&amp;$D62,'FY22 QoS'!BY:BY,0),1),"")</f>
        <v/>
      </c>
      <c r="AG62" s="178" t="str">
        <f ca="1">IFERROR(INDEX(INDIRECT("'FY22 QoS'!"&amp;AG$1&amp;":"&amp;AG$1),MATCH($B62&amp;$C62&amp;$D62,'FY22 QoS'!BZ:BZ,0),1),"")</f>
        <v/>
      </c>
      <c r="AH62" s="178" t="str">
        <f ca="1">IFERROR(INDEX(INDIRECT("'FY22 QoS'!"&amp;AH$1&amp;":"&amp;AH$1),MATCH($B62&amp;$C62&amp;$D62,'FY22 QoS'!CA:CA,0),1),"")</f>
        <v/>
      </c>
      <c r="AI62" s="178" t="str">
        <f ca="1">IFERROR(INDEX(INDIRECT("'FY22 QoS'!"&amp;AI$1&amp;":"&amp;AI$1),MATCH($B62&amp;$C62&amp;$D62,'FY22 QoS'!CB:CB,0),1),"")</f>
        <v/>
      </c>
      <c r="AJ62" s="178" t="str">
        <f ca="1">IFERROR(INDEX(INDIRECT("'FY22 QoS'!"&amp;AJ$1&amp;":"&amp;AJ$1),MATCH($B62&amp;$C62&amp;$D62,'FY22 QoS'!CC:CC,0),1),"")</f>
        <v/>
      </c>
      <c r="AL62" s="186" t="str">
        <f ca="1">IFERROR(INDEX(INDIRECT("'FY22 QoS'!"&amp;AL$1&amp;":"&amp;AL$1),MATCH($B62&amp;$C62&amp;$D62,'FY22 QoS'!BU:BU,0),1),"")</f>
        <v/>
      </c>
      <c r="AM62" s="186" t="str">
        <f ca="1">IFERROR(INDEX(INDIRECT("'FY22 QoS'!"&amp;AM$1&amp;":"&amp;AM$1),MATCH($B62&amp;$C62&amp;$D62,'FY22 QoS'!BV:BV,0),1),"")</f>
        <v/>
      </c>
      <c r="AN62" s="186" t="str">
        <f ca="1">IFERROR(INDEX(INDIRECT("'FY22 QoS'!"&amp;AN$1&amp;":"&amp;AN$1),MATCH($B62&amp;$C62&amp;$D62,'FY22 QoS'!BW:BW,0),1),"")</f>
        <v/>
      </c>
      <c r="AO62" s="186" t="str">
        <f ca="1">IFERROR(INDEX(INDIRECT("'FY22 QoS'!"&amp;AO$1&amp;":"&amp;AO$1),MATCH($B62&amp;$C62&amp;$D62,'FY22 QoS'!BX:BX,0),1),"")</f>
        <v/>
      </c>
      <c r="AP62" s="186" t="str">
        <f ca="1">IFERROR(INDEX(INDIRECT("'FY22 QoS'!"&amp;AP$1&amp;":"&amp;AP$1),MATCH($B62&amp;$C62&amp;$D62,'FY22 QoS'!BY:BY,0),1),"")</f>
        <v/>
      </c>
      <c r="AQ62" s="186" t="str">
        <f ca="1">IFERROR(INDEX(INDIRECT("'FY22 QoS'!"&amp;AQ$1&amp;":"&amp;AQ$1),MATCH($B62&amp;$C62&amp;$D62,'FY22 QoS'!BZ:BZ,0),1),"")</f>
        <v/>
      </c>
      <c r="AR62" s="186" t="str">
        <f ca="1">IFERROR(INDEX(INDIRECT("'FY22 QoS'!"&amp;AR$1&amp;":"&amp;AR$1),MATCH($B62&amp;$C62&amp;$D62,'FY22 QoS'!CA:CA,0),1),"")</f>
        <v/>
      </c>
      <c r="AS62" s="186" t="str">
        <f ca="1">IFERROR(INDEX(INDIRECT("'FY22 QoS'!"&amp;AS$1&amp;":"&amp;AS$1),MATCH($B62&amp;$C62&amp;$D62,'FY22 QoS'!CB:CB,0),1),"")</f>
        <v/>
      </c>
      <c r="AT62" s="186" t="str">
        <f ca="1">IFERROR(INDEX(INDIRECT("'FY22 QoS'!"&amp;AT$1&amp;":"&amp;AT$1),MATCH($B62&amp;$C62&amp;$D62,'FY22 QoS'!CC:CC,0),1),"")</f>
        <v/>
      </c>
    </row>
    <row r="63" spans="2:46" s="167" customFormat="1" outlineLevel="1" x14ac:dyDescent="0.25">
      <c r="B63" s="167" t="s">
        <v>286</v>
      </c>
      <c r="C63" s="167">
        <v>12</v>
      </c>
      <c r="D63" s="167" t="str">
        <f t="shared" si="30"/>
        <v>Enterprise</v>
      </c>
      <c r="E63" s="167" t="str">
        <f>IFERROR(INDEX('FY22 QoS'!$BB:$BB,MATCH($B63&amp;$C63&amp;$D63,'FY22 QoS'!BR:BR,0),1),"")</f>
        <v/>
      </c>
      <c r="F63" s="167" t="str">
        <f>IFERROR(INDEX('FY22 QoS'!$BB:$BB,MATCH($B63&amp;$C63&amp;$D63,'FY22 QoS'!BS:BS,0),1),"")</f>
        <v/>
      </c>
      <c r="G63" s="167" t="str">
        <f>IFERROR(INDEX('FY22 QoS'!$BB:$BB,MATCH($B63&amp;$C63&amp;$D63,'FY22 QoS'!BT:BT,0),1),"")</f>
        <v/>
      </c>
      <c r="H63" s="181" t="str">
        <f>IFERROR(INDEX('FY22 QoS'!$BB:$BB,MATCH($B63&amp;$C63&amp;$D63,'FY22 QoS'!BU:BU,0),1),"")</f>
        <v/>
      </c>
      <c r="I63" s="181" t="str">
        <f>IFERROR(INDEX('FY22 QoS'!$BB:$BB,MATCH($B63&amp;$C63&amp;$D63,'FY22 QoS'!BV:BV,0),1),"")</f>
        <v/>
      </c>
      <c r="J63" s="181" t="str">
        <f>IFERROR(INDEX('FY22 QoS'!$BB:$BB,MATCH($B63&amp;$C63&amp;$D63,'FY22 QoS'!BW:BW,0),1),"")</f>
        <v/>
      </c>
      <c r="K63" s="181" t="str">
        <f>IFERROR(INDEX('FY22 QoS'!$BB:$BB,MATCH($B63&amp;$C63&amp;$D63,'FY22 QoS'!BX:BX,0),1),"")</f>
        <v/>
      </c>
      <c r="L63" s="181" t="str">
        <f>IFERROR(INDEX('FY22 QoS'!$BB:$BB,MATCH($B63&amp;$C63&amp;$D63,'FY22 QoS'!BY:BY,0),1),"")</f>
        <v/>
      </c>
      <c r="M63" s="181" t="str">
        <f>IFERROR(INDEX('FY22 QoS'!$BB:$BB,MATCH($B63&amp;$C63&amp;$D63,'FY22 QoS'!BZ:BZ,0),1),"")</f>
        <v/>
      </c>
      <c r="N63" s="181" t="str">
        <f>IFERROR(INDEX('FY22 QoS'!$BB:$BB,MATCH($B63&amp;$C63&amp;$D63,'FY22 QoS'!CA:CA,0),1),"")</f>
        <v/>
      </c>
      <c r="O63" s="181" t="str">
        <f>IFERROR(INDEX('FY22 QoS'!$BB:$BB,MATCH($B63&amp;$C63&amp;$D63,'FY22 QoS'!CB:CB,0),1),"")</f>
        <v/>
      </c>
      <c r="P63" s="181" t="str">
        <f>IFERROR(INDEX('FY22 QoS'!$BB:$BB,MATCH($B63&amp;$C63&amp;$D63,'FY22 QoS'!CC:CC,0),1),"")</f>
        <v/>
      </c>
      <c r="R63" s="178" t="str">
        <f ca="1">IFERROR(INDEX(INDIRECT("'FY22 QoS'!"&amp;R$1&amp;":"&amp;R$1),MATCH($B63&amp;$C63&amp;$D63,'FY22 QoS'!BU:BU,0),1),"")</f>
        <v/>
      </c>
      <c r="S63" s="178" t="str">
        <f ca="1">IFERROR(INDEX(INDIRECT("'FY22 QoS'!"&amp;S$1&amp;":"&amp;S$1),MATCH($B63&amp;$C63&amp;$D63,'FY22 QoS'!BV:BV,0),1),"")</f>
        <v/>
      </c>
      <c r="T63" s="178" t="str">
        <f ca="1">IFERROR(INDEX(INDIRECT("'FY22 QoS'!"&amp;T$1&amp;":"&amp;T$1),MATCH($B63&amp;$C63&amp;$D63,'FY22 QoS'!BW:BW,0),1),"")</f>
        <v/>
      </c>
      <c r="U63" s="178" t="str">
        <f ca="1">IFERROR(INDEX(INDIRECT("'FY22 QoS'!"&amp;U$1&amp;":"&amp;U$1),MATCH($B63&amp;$C63&amp;$D63,'FY22 QoS'!BX:BX,0),1),"")</f>
        <v/>
      </c>
      <c r="V63" s="178" t="str">
        <f ca="1">IFERROR(INDEX(INDIRECT("'FY22 QoS'!"&amp;V$1&amp;":"&amp;V$1),MATCH($B63&amp;$C63&amp;$D63,'FY22 QoS'!BY:BY,0),1),"")</f>
        <v/>
      </c>
      <c r="W63" s="178" t="str">
        <f ca="1">IFERROR(INDEX(INDIRECT("'FY22 QoS'!"&amp;W$1&amp;":"&amp;W$1),MATCH($B63&amp;$C63&amp;$D63,'FY22 QoS'!BZ:BZ,0),1),"")</f>
        <v/>
      </c>
      <c r="X63" s="178" t="str">
        <f ca="1">IFERROR(INDEX(INDIRECT("'FY22 QoS'!"&amp;X$1&amp;":"&amp;X$1),MATCH($B63&amp;$C63&amp;$D63,'FY22 QoS'!CA:CA,0),1),"")</f>
        <v/>
      </c>
      <c r="Y63" s="178" t="str">
        <f ca="1">IFERROR(INDEX(INDIRECT("'FY22 QoS'!"&amp;Y$1&amp;":"&amp;Y$1),MATCH($B63&amp;$C63&amp;$D63,'FY22 QoS'!CB:CB,0),1),"")</f>
        <v/>
      </c>
      <c r="Z63" s="178" t="str">
        <f ca="1">IFERROR(INDEX(INDIRECT("'FY22 QoS'!"&amp;Z$1&amp;":"&amp;Z$1),MATCH($B63&amp;$C63&amp;$D63,'FY22 QoS'!CC:CC,0),1),"")</f>
        <v/>
      </c>
      <c r="AB63" s="178" t="str">
        <f ca="1">IFERROR(INDEX(INDIRECT("'FY22 QoS'!"&amp;AB$1&amp;":"&amp;AB$1),MATCH($B63&amp;$C63&amp;$D63,'FY22 QoS'!BU:BU,0),1),"")</f>
        <v/>
      </c>
      <c r="AC63" s="178" t="str">
        <f ca="1">IFERROR(INDEX(INDIRECT("'FY22 QoS'!"&amp;AC$1&amp;":"&amp;AC$1),MATCH($B63&amp;$C63&amp;$D63,'FY22 QoS'!BV:BV,0),1),"")</f>
        <v/>
      </c>
      <c r="AD63" s="178" t="str">
        <f ca="1">IFERROR(INDEX(INDIRECT("'FY22 QoS'!"&amp;AD$1&amp;":"&amp;AD$1),MATCH($B63&amp;$C63&amp;$D63,'FY22 QoS'!BW:BW,0),1),"")</f>
        <v/>
      </c>
      <c r="AE63" s="178" t="str">
        <f ca="1">IFERROR(INDEX(INDIRECT("'FY22 QoS'!"&amp;AE$1&amp;":"&amp;AE$1),MATCH($B63&amp;$C63&amp;$D63,'FY22 QoS'!BX:BX,0),1),"")</f>
        <v/>
      </c>
      <c r="AF63" s="178" t="str">
        <f ca="1">IFERROR(INDEX(INDIRECT("'FY22 QoS'!"&amp;AF$1&amp;":"&amp;AF$1),MATCH($B63&amp;$C63&amp;$D63,'FY22 QoS'!BY:BY,0),1),"")</f>
        <v/>
      </c>
      <c r="AG63" s="178" t="str">
        <f ca="1">IFERROR(INDEX(INDIRECT("'FY22 QoS'!"&amp;AG$1&amp;":"&amp;AG$1),MATCH($B63&amp;$C63&amp;$D63,'FY22 QoS'!BZ:BZ,0),1),"")</f>
        <v/>
      </c>
      <c r="AH63" s="178" t="str">
        <f ca="1">IFERROR(INDEX(INDIRECT("'FY22 QoS'!"&amp;AH$1&amp;":"&amp;AH$1),MATCH($B63&amp;$C63&amp;$D63,'FY22 QoS'!CA:CA,0),1),"")</f>
        <v/>
      </c>
      <c r="AI63" s="178" t="str">
        <f ca="1">IFERROR(INDEX(INDIRECT("'FY22 QoS'!"&amp;AI$1&amp;":"&amp;AI$1),MATCH($B63&amp;$C63&amp;$D63,'FY22 QoS'!CB:CB,0),1),"")</f>
        <v/>
      </c>
      <c r="AJ63" s="178" t="str">
        <f ca="1">IFERROR(INDEX(INDIRECT("'FY22 QoS'!"&amp;AJ$1&amp;":"&amp;AJ$1),MATCH($B63&amp;$C63&amp;$D63,'FY22 QoS'!CC:CC,0),1),"")</f>
        <v/>
      </c>
      <c r="AL63" s="186" t="str">
        <f ca="1">IFERROR(INDEX(INDIRECT("'FY22 QoS'!"&amp;AL$1&amp;":"&amp;AL$1),MATCH($B63&amp;$C63&amp;$D63,'FY22 QoS'!BU:BU,0),1),"")</f>
        <v/>
      </c>
      <c r="AM63" s="186" t="str">
        <f ca="1">IFERROR(INDEX(INDIRECT("'FY22 QoS'!"&amp;AM$1&amp;":"&amp;AM$1),MATCH($B63&amp;$C63&amp;$D63,'FY22 QoS'!BV:BV,0),1),"")</f>
        <v/>
      </c>
      <c r="AN63" s="186" t="str">
        <f ca="1">IFERROR(INDEX(INDIRECT("'FY22 QoS'!"&amp;AN$1&amp;":"&amp;AN$1),MATCH($B63&amp;$C63&amp;$D63,'FY22 QoS'!BW:BW,0),1),"")</f>
        <v/>
      </c>
      <c r="AO63" s="186" t="str">
        <f ca="1">IFERROR(INDEX(INDIRECT("'FY22 QoS'!"&amp;AO$1&amp;":"&amp;AO$1),MATCH($B63&amp;$C63&amp;$D63,'FY22 QoS'!BX:BX,0),1),"")</f>
        <v/>
      </c>
      <c r="AP63" s="186" t="str">
        <f ca="1">IFERROR(INDEX(INDIRECT("'FY22 QoS'!"&amp;AP$1&amp;":"&amp;AP$1),MATCH($B63&amp;$C63&amp;$D63,'FY22 QoS'!BY:BY,0),1),"")</f>
        <v/>
      </c>
      <c r="AQ63" s="186" t="str">
        <f ca="1">IFERROR(INDEX(INDIRECT("'FY22 QoS'!"&amp;AQ$1&amp;":"&amp;AQ$1),MATCH($B63&amp;$C63&amp;$D63,'FY22 QoS'!BZ:BZ,0),1),"")</f>
        <v/>
      </c>
      <c r="AR63" s="186" t="str">
        <f ca="1">IFERROR(INDEX(INDIRECT("'FY22 QoS'!"&amp;AR$1&amp;":"&amp;AR$1),MATCH($B63&amp;$C63&amp;$D63,'FY22 QoS'!CA:CA,0),1),"")</f>
        <v/>
      </c>
      <c r="AS63" s="186" t="str">
        <f ca="1">IFERROR(INDEX(INDIRECT("'FY22 QoS'!"&amp;AS$1&amp;":"&amp;AS$1),MATCH($B63&amp;$C63&amp;$D63,'FY22 QoS'!CB:CB,0),1),"")</f>
        <v/>
      </c>
      <c r="AT63" s="186" t="str">
        <f ca="1">IFERROR(INDEX(INDIRECT("'FY22 QoS'!"&amp;AT$1&amp;":"&amp;AT$1),MATCH($B63&amp;$C63&amp;$D63,'FY22 QoS'!CC:CC,0),1),"")</f>
        <v/>
      </c>
    </row>
    <row r="64" spans="2:46" s="167" customFormat="1" outlineLevel="1" x14ac:dyDescent="0.25">
      <c r="B64" s="167" t="s">
        <v>286</v>
      </c>
      <c r="C64" s="167">
        <v>13</v>
      </c>
      <c r="D64" s="167" t="str">
        <f t="shared" si="30"/>
        <v>Enterprise</v>
      </c>
      <c r="E64" s="167" t="str">
        <f>IFERROR(INDEX('FY22 QoS'!$BB:$BB,MATCH($B64&amp;$C64&amp;$D64,'FY22 QoS'!BR:BR,0),1),"")</f>
        <v/>
      </c>
      <c r="F64" s="167" t="str">
        <f>IFERROR(INDEX('FY22 QoS'!$BB:$BB,MATCH($B64&amp;$C64&amp;$D64,'FY22 QoS'!BS:BS,0),1),"")</f>
        <v/>
      </c>
      <c r="G64" s="167" t="str">
        <f>IFERROR(INDEX('FY22 QoS'!$BB:$BB,MATCH($B64&amp;$C64&amp;$D64,'FY22 QoS'!BT:BT,0),1),"")</f>
        <v/>
      </c>
      <c r="H64" s="181" t="str">
        <f>IFERROR(INDEX('FY22 QoS'!$BB:$BB,MATCH($B64&amp;$C64&amp;$D64,'FY22 QoS'!BU:BU,0),1),"")</f>
        <v/>
      </c>
      <c r="I64" s="181" t="str">
        <f>IFERROR(INDEX('FY22 QoS'!$BB:$BB,MATCH($B64&amp;$C64&amp;$D64,'FY22 QoS'!BV:BV,0),1),"")</f>
        <v/>
      </c>
      <c r="J64" s="181" t="str">
        <f>IFERROR(INDEX('FY22 QoS'!$BB:$BB,MATCH($B64&amp;$C64&amp;$D64,'FY22 QoS'!BW:BW,0),1),"")</f>
        <v/>
      </c>
      <c r="K64" s="181" t="str">
        <f>IFERROR(INDEX('FY22 QoS'!$BB:$BB,MATCH($B64&amp;$C64&amp;$D64,'FY22 QoS'!BX:BX,0),1),"")</f>
        <v/>
      </c>
      <c r="L64" s="181" t="str">
        <f>IFERROR(INDEX('FY22 QoS'!$BB:$BB,MATCH($B64&amp;$C64&amp;$D64,'FY22 QoS'!BY:BY,0),1),"")</f>
        <v/>
      </c>
      <c r="M64" s="181" t="str">
        <f>IFERROR(INDEX('FY22 QoS'!$BB:$BB,MATCH($B64&amp;$C64&amp;$D64,'FY22 QoS'!BZ:BZ,0),1),"")</f>
        <v/>
      </c>
      <c r="N64" s="181" t="str">
        <f>IFERROR(INDEX('FY22 QoS'!$BB:$BB,MATCH($B64&amp;$C64&amp;$D64,'FY22 QoS'!CA:CA,0),1),"")</f>
        <v/>
      </c>
      <c r="O64" s="181" t="str">
        <f>IFERROR(INDEX('FY22 QoS'!$BB:$BB,MATCH($B64&amp;$C64&amp;$D64,'FY22 QoS'!CB:CB,0),1),"")</f>
        <v/>
      </c>
      <c r="P64" s="181" t="str">
        <f>IFERROR(INDEX('FY22 QoS'!$BB:$BB,MATCH($B64&amp;$C64&amp;$D64,'FY22 QoS'!CC:CC,0),1),"")</f>
        <v/>
      </c>
      <c r="R64" s="178" t="str">
        <f ca="1">IFERROR(INDEX(INDIRECT("'FY22 QoS'!"&amp;R$1&amp;":"&amp;R$1),MATCH($B64&amp;$C64&amp;$D64,'FY22 QoS'!BU:BU,0),1),"")</f>
        <v/>
      </c>
      <c r="S64" s="178" t="str">
        <f ca="1">IFERROR(INDEX(INDIRECT("'FY22 QoS'!"&amp;S$1&amp;":"&amp;S$1),MATCH($B64&amp;$C64&amp;$D64,'FY22 QoS'!BV:BV,0),1),"")</f>
        <v/>
      </c>
      <c r="T64" s="178" t="str">
        <f ca="1">IFERROR(INDEX(INDIRECT("'FY22 QoS'!"&amp;T$1&amp;":"&amp;T$1),MATCH($B64&amp;$C64&amp;$D64,'FY22 QoS'!BW:BW,0),1),"")</f>
        <v/>
      </c>
      <c r="U64" s="178" t="str">
        <f ca="1">IFERROR(INDEX(INDIRECT("'FY22 QoS'!"&amp;U$1&amp;":"&amp;U$1),MATCH($B64&amp;$C64&amp;$D64,'FY22 QoS'!BX:BX,0),1),"")</f>
        <v/>
      </c>
      <c r="V64" s="178" t="str">
        <f ca="1">IFERROR(INDEX(INDIRECT("'FY22 QoS'!"&amp;V$1&amp;":"&amp;V$1),MATCH($B64&amp;$C64&amp;$D64,'FY22 QoS'!BY:BY,0),1),"")</f>
        <v/>
      </c>
      <c r="W64" s="178" t="str">
        <f ca="1">IFERROR(INDEX(INDIRECT("'FY22 QoS'!"&amp;W$1&amp;":"&amp;W$1),MATCH($B64&amp;$C64&amp;$D64,'FY22 QoS'!BZ:BZ,0),1),"")</f>
        <v/>
      </c>
      <c r="X64" s="178" t="str">
        <f ca="1">IFERROR(INDEX(INDIRECT("'FY22 QoS'!"&amp;X$1&amp;":"&amp;X$1),MATCH($B64&amp;$C64&amp;$D64,'FY22 QoS'!CA:CA,0),1),"")</f>
        <v/>
      </c>
      <c r="Y64" s="178" t="str">
        <f ca="1">IFERROR(INDEX(INDIRECT("'FY22 QoS'!"&amp;Y$1&amp;":"&amp;Y$1),MATCH($B64&amp;$C64&amp;$D64,'FY22 QoS'!CB:CB,0),1),"")</f>
        <v/>
      </c>
      <c r="Z64" s="178" t="str">
        <f ca="1">IFERROR(INDEX(INDIRECT("'FY22 QoS'!"&amp;Z$1&amp;":"&amp;Z$1),MATCH($B64&amp;$C64&amp;$D64,'FY22 QoS'!CC:CC,0),1),"")</f>
        <v/>
      </c>
      <c r="AB64" s="178" t="str">
        <f ca="1">IFERROR(INDEX(INDIRECT("'FY22 QoS'!"&amp;AB$1&amp;":"&amp;AB$1),MATCH($B64&amp;$C64&amp;$D64,'FY22 QoS'!BU:BU,0),1),"")</f>
        <v/>
      </c>
      <c r="AC64" s="178" t="str">
        <f ca="1">IFERROR(INDEX(INDIRECT("'FY22 QoS'!"&amp;AC$1&amp;":"&amp;AC$1),MATCH($B64&amp;$C64&amp;$D64,'FY22 QoS'!BV:BV,0),1),"")</f>
        <v/>
      </c>
      <c r="AD64" s="178" t="str">
        <f ca="1">IFERROR(INDEX(INDIRECT("'FY22 QoS'!"&amp;AD$1&amp;":"&amp;AD$1),MATCH($B64&amp;$C64&amp;$D64,'FY22 QoS'!BW:BW,0),1),"")</f>
        <v/>
      </c>
      <c r="AE64" s="178" t="str">
        <f ca="1">IFERROR(INDEX(INDIRECT("'FY22 QoS'!"&amp;AE$1&amp;":"&amp;AE$1),MATCH($B64&amp;$C64&amp;$D64,'FY22 QoS'!BX:BX,0),1),"")</f>
        <v/>
      </c>
      <c r="AF64" s="178" t="str">
        <f ca="1">IFERROR(INDEX(INDIRECT("'FY22 QoS'!"&amp;AF$1&amp;":"&amp;AF$1),MATCH($B64&amp;$C64&amp;$D64,'FY22 QoS'!BY:BY,0),1),"")</f>
        <v/>
      </c>
      <c r="AG64" s="178" t="str">
        <f ca="1">IFERROR(INDEX(INDIRECT("'FY22 QoS'!"&amp;AG$1&amp;":"&amp;AG$1),MATCH($B64&amp;$C64&amp;$D64,'FY22 QoS'!BZ:BZ,0),1),"")</f>
        <v/>
      </c>
      <c r="AH64" s="178" t="str">
        <f ca="1">IFERROR(INDEX(INDIRECT("'FY22 QoS'!"&amp;AH$1&amp;":"&amp;AH$1),MATCH($B64&amp;$C64&amp;$D64,'FY22 QoS'!CA:CA,0),1),"")</f>
        <v/>
      </c>
      <c r="AI64" s="178" t="str">
        <f ca="1">IFERROR(INDEX(INDIRECT("'FY22 QoS'!"&amp;AI$1&amp;":"&amp;AI$1),MATCH($B64&amp;$C64&amp;$D64,'FY22 QoS'!CB:CB,0),1),"")</f>
        <v/>
      </c>
      <c r="AJ64" s="178" t="str">
        <f ca="1">IFERROR(INDEX(INDIRECT("'FY22 QoS'!"&amp;AJ$1&amp;":"&amp;AJ$1),MATCH($B64&amp;$C64&amp;$D64,'FY22 QoS'!CC:CC,0),1),"")</f>
        <v/>
      </c>
      <c r="AL64" s="186" t="str">
        <f ca="1">IFERROR(INDEX(INDIRECT("'FY22 QoS'!"&amp;AL$1&amp;":"&amp;AL$1),MATCH($B64&amp;$C64&amp;$D64,'FY22 QoS'!BU:BU,0),1),"")</f>
        <v/>
      </c>
      <c r="AM64" s="186" t="str">
        <f ca="1">IFERROR(INDEX(INDIRECT("'FY22 QoS'!"&amp;AM$1&amp;":"&amp;AM$1),MATCH($B64&amp;$C64&amp;$D64,'FY22 QoS'!BV:BV,0),1),"")</f>
        <v/>
      </c>
      <c r="AN64" s="186" t="str">
        <f ca="1">IFERROR(INDEX(INDIRECT("'FY22 QoS'!"&amp;AN$1&amp;":"&amp;AN$1),MATCH($B64&amp;$C64&amp;$D64,'FY22 QoS'!BW:BW,0),1),"")</f>
        <v/>
      </c>
      <c r="AO64" s="186" t="str">
        <f ca="1">IFERROR(INDEX(INDIRECT("'FY22 QoS'!"&amp;AO$1&amp;":"&amp;AO$1),MATCH($B64&amp;$C64&amp;$D64,'FY22 QoS'!BX:BX,0),1),"")</f>
        <v/>
      </c>
      <c r="AP64" s="186" t="str">
        <f ca="1">IFERROR(INDEX(INDIRECT("'FY22 QoS'!"&amp;AP$1&amp;":"&amp;AP$1),MATCH($B64&amp;$C64&amp;$D64,'FY22 QoS'!BY:BY,0),1),"")</f>
        <v/>
      </c>
      <c r="AQ64" s="186" t="str">
        <f ca="1">IFERROR(INDEX(INDIRECT("'FY22 QoS'!"&amp;AQ$1&amp;":"&amp;AQ$1),MATCH($B64&amp;$C64&amp;$D64,'FY22 QoS'!BZ:BZ,0),1),"")</f>
        <v/>
      </c>
      <c r="AR64" s="186" t="str">
        <f ca="1">IFERROR(INDEX(INDIRECT("'FY22 QoS'!"&amp;AR$1&amp;":"&amp;AR$1),MATCH($B64&amp;$C64&amp;$D64,'FY22 QoS'!CA:CA,0),1),"")</f>
        <v/>
      </c>
      <c r="AS64" s="186" t="str">
        <f ca="1">IFERROR(INDEX(INDIRECT("'FY22 QoS'!"&amp;AS$1&amp;":"&amp;AS$1),MATCH($B64&amp;$C64&amp;$D64,'FY22 QoS'!CB:CB,0),1),"")</f>
        <v/>
      </c>
      <c r="AT64" s="186" t="str">
        <f ca="1">IFERROR(INDEX(INDIRECT("'FY22 QoS'!"&amp;AT$1&amp;":"&amp;AT$1),MATCH($B64&amp;$C64&amp;$D64,'FY22 QoS'!CC:CC,0),1),"")</f>
        <v/>
      </c>
    </row>
    <row r="65" spans="2:48" s="167" customFormat="1" outlineLevel="1" x14ac:dyDescent="0.25">
      <c r="B65" s="167" t="s">
        <v>286</v>
      </c>
      <c r="C65" s="167">
        <v>14</v>
      </c>
      <c r="D65" s="167" t="str">
        <f t="shared" si="30"/>
        <v>Enterprise</v>
      </c>
      <c r="E65" s="167" t="str">
        <f>IFERROR(INDEX('FY22 QoS'!$BB:$BB,MATCH($B65&amp;$C65&amp;$D65,'FY22 QoS'!BR:BR,0),1),"")</f>
        <v/>
      </c>
      <c r="F65" s="167" t="str">
        <f>IFERROR(INDEX('FY22 QoS'!$BB:$BB,MATCH($B65&amp;$C65&amp;$D65,'FY22 QoS'!BS:BS,0),1),"")</f>
        <v/>
      </c>
      <c r="G65" s="167" t="str">
        <f>IFERROR(INDEX('FY22 QoS'!$BB:$BB,MATCH($B65&amp;$C65&amp;$D65,'FY22 QoS'!BT:BT,0),1),"")</f>
        <v/>
      </c>
      <c r="H65" s="181" t="str">
        <f>IFERROR(INDEX('FY22 QoS'!$BB:$BB,MATCH($B65&amp;$C65&amp;$D65,'FY22 QoS'!BU:BU,0),1),"")</f>
        <v/>
      </c>
      <c r="I65" s="181" t="str">
        <f>IFERROR(INDEX('FY22 QoS'!$BB:$BB,MATCH($B65&amp;$C65&amp;$D65,'FY22 QoS'!BV:BV,0),1),"")</f>
        <v/>
      </c>
      <c r="J65" s="181" t="str">
        <f>IFERROR(INDEX('FY22 QoS'!$BB:$BB,MATCH($B65&amp;$C65&amp;$D65,'FY22 QoS'!BW:BW,0),1),"")</f>
        <v/>
      </c>
      <c r="K65" s="181" t="str">
        <f>IFERROR(INDEX('FY22 QoS'!$BB:$BB,MATCH($B65&amp;$C65&amp;$D65,'FY22 QoS'!BX:BX,0),1),"")</f>
        <v/>
      </c>
      <c r="L65" s="181" t="str">
        <f>IFERROR(INDEX('FY22 QoS'!$BB:$BB,MATCH($B65&amp;$C65&amp;$D65,'FY22 QoS'!BY:BY,0),1),"")</f>
        <v/>
      </c>
      <c r="M65" s="181" t="str">
        <f>IFERROR(INDEX('FY22 QoS'!$BB:$BB,MATCH($B65&amp;$C65&amp;$D65,'FY22 QoS'!BZ:BZ,0),1),"")</f>
        <v/>
      </c>
      <c r="N65" s="181" t="str">
        <f>IFERROR(INDEX('FY22 QoS'!$BB:$BB,MATCH($B65&amp;$C65&amp;$D65,'FY22 QoS'!CA:CA,0),1),"")</f>
        <v/>
      </c>
      <c r="O65" s="181" t="str">
        <f>IFERROR(INDEX('FY22 QoS'!$BB:$BB,MATCH($B65&amp;$C65&amp;$D65,'FY22 QoS'!CB:CB,0),1),"")</f>
        <v/>
      </c>
      <c r="P65" s="181" t="str">
        <f>IFERROR(INDEX('FY22 QoS'!$BB:$BB,MATCH($B65&amp;$C65&amp;$D65,'FY22 QoS'!CC:CC,0),1),"")</f>
        <v/>
      </c>
      <c r="R65" s="178" t="str">
        <f ca="1">IFERROR(INDEX(INDIRECT("'FY22 QoS'!"&amp;R$1&amp;":"&amp;R$1),MATCH($B65&amp;$C65&amp;$D65,'FY22 QoS'!BU:BU,0),1),"")</f>
        <v/>
      </c>
      <c r="S65" s="178" t="str">
        <f ca="1">IFERROR(INDEX(INDIRECT("'FY22 QoS'!"&amp;S$1&amp;":"&amp;S$1),MATCH($B65&amp;$C65&amp;$D65,'FY22 QoS'!BV:BV,0),1),"")</f>
        <v/>
      </c>
      <c r="T65" s="178" t="str">
        <f ca="1">IFERROR(INDEX(INDIRECT("'FY22 QoS'!"&amp;T$1&amp;":"&amp;T$1),MATCH($B65&amp;$C65&amp;$D65,'FY22 QoS'!BW:BW,0),1),"")</f>
        <v/>
      </c>
      <c r="U65" s="178" t="str">
        <f ca="1">IFERROR(INDEX(INDIRECT("'FY22 QoS'!"&amp;U$1&amp;":"&amp;U$1),MATCH($B65&amp;$C65&amp;$D65,'FY22 QoS'!BX:BX,0),1),"")</f>
        <v/>
      </c>
      <c r="V65" s="178" t="str">
        <f ca="1">IFERROR(INDEX(INDIRECT("'FY22 QoS'!"&amp;V$1&amp;":"&amp;V$1),MATCH($B65&amp;$C65&amp;$D65,'FY22 QoS'!BY:BY,0),1),"")</f>
        <v/>
      </c>
      <c r="W65" s="178" t="str">
        <f ca="1">IFERROR(INDEX(INDIRECT("'FY22 QoS'!"&amp;W$1&amp;":"&amp;W$1),MATCH($B65&amp;$C65&amp;$D65,'FY22 QoS'!BZ:BZ,0),1),"")</f>
        <v/>
      </c>
      <c r="X65" s="178" t="str">
        <f ca="1">IFERROR(INDEX(INDIRECT("'FY22 QoS'!"&amp;X$1&amp;":"&amp;X$1),MATCH($B65&amp;$C65&amp;$D65,'FY22 QoS'!CA:CA,0),1),"")</f>
        <v/>
      </c>
      <c r="Y65" s="178" t="str">
        <f ca="1">IFERROR(INDEX(INDIRECT("'FY22 QoS'!"&amp;Y$1&amp;":"&amp;Y$1),MATCH($B65&amp;$C65&amp;$D65,'FY22 QoS'!CB:CB,0),1),"")</f>
        <v/>
      </c>
      <c r="Z65" s="178" t="str">
        <f ca="1">IFERROR(INDEX(INDIRECT("'FY22 QoS'!"&amp;Z$1&amp;":"&amp;Z$1),MATCH($B65&amp;$C65&amp;$D65,'FY22 QoS'!CC:CC,0),1),"")</f>
        <v/>
      </c>
      <c r="AB65" s="178" t="str">
        <f ca="1">IFERROR(INDEX(INDIRECT("'FY22 QoS'!"&amp;AB$1&amp;":"&amp;AB$1),MATCH($B65&amp;$C65&amp;$D65,'FY22 QoS'!BU:BU,0),1),"")</f>
        <v/>
      </c>
      <c r="AC65" s="178" t="str">
        <f ca="1">IFERROR(INDEX(INDIRECT("'FY22 QoS'!"&amp;AC$1&amp;":"&amp;AC$1),MATCH($B65&amp;$C65&amp;$D65,'FY22 QoS'!BV:BV,0),1),"")</f>
        <v/>
      </c>
      <c r="AD65" s="178" t="str">
        <f ca="1">IFERROR(INDEX(INDIRECT("'FY22 QoS'!"&amp;AD$1&amp;":"&amp;AD$1),MATCH($B65&amp;$C65&amp;$D65,'FY22 QoS'!BW:BW,0),1),"")</f>
        <v/>
      </c>
      <c r="AE65" s="178" t="str">
        <f ca="1">IFERROR(INDEX(INDIRECT("'FY22 QoS'!"&amp;AE$1&amp;":"&amp;AE$1),MATCH($B65&amp;$C65&amp;$D65,'FY22 QoS'!BX:BX,0),1),"")</f>
        <v/>
      </c>
      <c r="AF65" s="178" t="str">
        <f ca="1">IFERROR(INDEX(INDIRECT("'FY22 QoS'!"&amp;AF$1&amp;":"&amp;AF$1),MATCH($B65&amp;$C65&amp;$D65,'FY22 QoS'!BY:BY,0),1),"")</f>
        <v/>
      </c>
      <c r="AG65" s="178" t="str">
        <f ca="1">IFERROR(INDEX(INDIRECT("'FY22 QoS'!"&amp;AG$1&amp;":"&amp;AG$1),MATCH($B65&amp;$C65&amp;$D65,'FY22 QoS'!BZ:BZ,0),1),"")</f>
        <v/>
      </c>
      <c r="AH65" s="178" t="str">
        <f ca="1">IFERROR(INDEX(INDIRECT("'FY22 QoS'!"&amp;AH$1&amp;":"&amp;AH$1),MATCH($B65&amp;$C65&amp;$D65,'FY22 QoS'!CA:CA,0),1),"")</f>
        <v/>
      </c>
      <c r="AI65" s="178" t="str">
        <f ca="1">IFERROR(INDEX(INDIRECT("'FY22 QoS'!"&amp;AI$1&amp;":"&amp;AI$1),MATCH($B65&amp;$C65&amp;$D65,'FY22 QoS'!CB:CB,0),1),"")</f>
        <v/>
      </c>
      <c r="AJ65" s="178" t="str">
        <f ca="1">IFERROR(INDEX(INDIRECT("'FY22 QoS'!"&amp;AJ$1&amp;":"&amp;AJ$1),MATCH($B65&amp;$C65&amp;$D65,'FY22 QoS'!CC:CC,0),1),"")</f>
        <v/>
      </c>
      <c r="AL65" s="186" t="str">
        <f ca="1">IFERROR(INDEX(INDIRECT("'FY22 QoS'!"&amp;AL$1&amp;":"&amp;AL$1),MATCH($B65&amp;$C65&amp;$D65,'FY22 QoS'!BU:BU,0),1),"")</f>
        <v/>
      </c>
      <c r="AM65" s="186" t="str">
        <f ca="1">IFERROR(INDEX(INDIRECT("'FY22 QoS'!"&amp;AM$1&amp;":"&amp;AM$1),MATCH($B65&amp;$C65&amp;$D65,'FY22 QoS'!BV:BV,0),1),"")</f>
        <v/>
      </c>
      <c r="AN65" s="186" t="str">
        <f ca="1">IFERROR(INDEX(INDIRECT("'FY22 QoS'!"&amp;AN$1&amp;":"&amp;AN$1),MATCH($B65&amp;$C65&amp;$D65,'FY22 QoS'!BW:BW,0),1),"")</f>
        <v/>
      </c>
      <c r="AO65" s="186" t="str">
        <f ca="1">IFERROR(INDEX(INDIRECT("'FY22 QoS'!"&amp;AO$1&amp;":"&amp;AO$1),MATCH($B65&amp;$C65&amp;$D65,'FY22 QoS'!BX:BX,0),1),"")</f>
        <v/>
      </c>
      <c r="AP65" s="186" t="str">
        <f ca="1">IFERROR(INDEX(INDIRECT("'FY22 QoS'!"&amp;AP$1&amp;":"&amp;AP$1),MATCH($B65&amp;$C65&amp;$D65,'FY22 QoS'!BY:BY,0),1),"")</f>
        <v/>
      </c>
      <c r="AQ65" s="186" t="str">
        <f ca="1">IFERROR(INDEX(INDIRECT("'FY22 QoS'!"&amp;AQ$1&amp;":"&amp;AQ$1),MATCH($B65&amp;$C65&amp;$D65,'FY22 QoS'!BZ:BZ,0),1),"")</f>
        <v/>
      </c>
      <c r="AR65" s="186" t="str">
        <f ca="1">IFERROR(INDEX(INDIRECT("'FY22 QoS'!"&amp;AR$1&amp;":"&amp;AR$1),MATCH($B65&amp;$C65&amp;$D65,'FY22 QoS'!CA:CA,0),1),"")</f>
        <v/>
      </c>
      <c r="AS65" s="186" t="str">
        <f ca="1">IFERROR(INDEX(INDIRECT("'FY22 QoS'!"&amp;AS$1&amp;":"&amp;AS$1),MATCH($B65&amp;$C65&amp;$D65,'FY22 QoS'!CB:CB,0),1),"")</f>
        <v/>
      </c>
      <c r="AT65" s="186" t="str">
        <f ca="1">IFERROR(INDEX(INDIRECT("'FY22 QoS'!"&amp;AT$1&amp;":"&amp;AT$1),MATCH($B65&amp;$C65&amp;$D65,'FY22 QoS'!CC:CC,0),1),"")</f>
        <v/>
      </c>
    </row>
    <row r="66" spans="2:48" s="167" customFormat="1" x14ac:dyDescent="0.25">
      <c r="B66" s="182"/>
      <c r="C66" s="182"/>
      <c r="D66" s="182"/>
      <c r="E66" s="182"/>
      <c r="F66" s="182"/>
      <c r="G66" s="182"/>
      <c r="H66" s="184"/>
      <c r="I66" s="184"/>
      <c r="J66" s="184"/>
      <c r="K66" s="184"/>
      <c r="L66" s="184"/>
      <c r="M66" s="184"/>
      <c r="N66" s="184"/>
      <c r="O66" s="184"/>
      <c r="P66" s="184"/>
      <c r="R66" s="183"/>
      <c r="S66" s="183"/>
      <c r="T66" s="183"/>
      <c r="U66" s="183"/>
      <c r="V66" s="183"/>
      <c r="W66" s="183"/>
      <c r="X66" s="183"/>
      <c r="Y66" s="183"/>
      <c r="Z66" s="183"/>
      <c r="AB66" s="183"/>
      <c r="AC66" s="183"/>
      <c r="AD66" s="183"/>
      <c r="AE66" s="183"/>
      <c r="AF66" s="183"/>
      <c r="AG66" s="183"/>
      <c r="AH66" s="183"/>
      <c r="AI66" s="183"/>
      <c r="AJ66" s="183"/>
      <c r="AL66" s="187"/>
      <c r="AM66" s="187"/>
      <c r="AN66" s="187"/>
      <c r="AO66" s="187"/>
      <c r="AP66" s="187"/>
      <c r="AQ66" s="187"/>
      <c r="AR66" s="187"/>
      <c r="AS66" s="187"/>
      <c r="AT66" s="187"/>
    </row>
    <row r="67" spans="2:48" s="167" customFormat="1" x14ac:dyDescent="0.25">
      <c r="B67" s="167" t="s">
        <v>287</v>
      </c>
      <c r="C67" s="167">
        <v>1</v>
      </c>
      <c r="D67" s="167" t="str">
        <f>$B$3</f>
        <v>Enterprise</v>
      </c>
      <c r="E67" s="167" t="str">
        <f>IFERROR(INDEX('FY22 QoS'!$BB:$BB,MATCH($B67&amp;$C67&amp;$D67,'FY22 QoS'!BR:BR,0),1),"")</f>
        <v/>
      </c>
      <c r="F67" s="167" t="str">
        <f>IFERROR(INDEX('FY22 QoS'!$BB:$BB,MATCH($B67&amp;$C67&amp;$D67,'FY22 QoS'!BS:BS,0),1),"")</f>
        <v/>
      </c>
      <c r="G67" s="167" t="str">
        <f>IFERROR(INDEX('FY22 QoS'!$BB:$BB,MATCH($B67&amp;$C67&amp;$D67,'FY22 QoS'!BT:BT,0),1),"")</f>
        <v/>
      </c>
      <c r="H67" s="181" t="str">
        <f>IFERROR(INDEX('FY22 QoS'!$BB:$BB,MATCH($B67&amp;$C67&amp;$D67,'FY22 QoS'!BU:BU,0),1),"")</f>
        <v>David Curtis</v>
      </c>
      <c r="I67" s="181" t="str">
        <f>IFERROR(INDEX('FY22 QoS'!$BB:$BB,MATCH($B67&amp;$C67&amp;$D67,'FY22 QoS'!BV:BV,0),1),"")</f>
        <v>David Curtis</v>
      </c>
      <c r="J67" s="181" t="str">
        <f>IFERROR(INDEX('FY22 QoS'!$BB:$BB,MATCH($B67&amp;$C67&amp;$D67,'FY22 QoS'!BW:BW,0),1),"")</f>
        <v>David Curtis</v>
      </c>
      <c r="K67" s="181" t="str">
        <f>IFERROR(INDEX('FY22 QoS'!$BB:$BB,MATCH($B67&amp;$C67&amp;$D67,'FY22 QoS'!BX:BX,0),1),"")</f>
        <v>Future Hire</v>
      </c>
      <c r="L67" s="181" t="str">
        <f>IFERROR(INDEX('FY22 QoS'!$BB:$BB,MATCH($B67&amp;$C67&amp;$D67,'FY22 QoS'!BY:BY,0),1),"")</f>
        <v>Future Hire</v>
      </c>
      <c r="M67" s="181" t="str">
        <f>IFERROR(INDEX('FY22 QoS'!$BB:$BB,MATCH($B67&amp;$C67&amp;$D67,'FY22 QoS'!BZ:BZ,0),1),"")</f>
        <v>Future Hire</v>
      </c>
      <c r="N67" s="181" t="str">
        <f>IFERROR(INDEX('FY22 QoS'!$BB:$BB,MATCH($B67&amp;$C67&amp;$D67,'FY22 QoS'!CA:CA,0),1),"")</f>
        <v>Future Hire</v>
      </c>
      <c r="O67" s="181" t="str">
        <f>IFERROR(INDEX('FY22 QoS'!$BB:$BB,MATCH($B67&amp;$C67&amp;$D67,'FY22 QoS'!CB:CB,0),1),"")</f>
        <v>Future Hire</v>
      </c>
      <c r="P67" s="181" t="str">
        <f>IFERROR(INDEX('FY22 QoS'!$BB:$BB,MATCH($B67&amp;$C67&amp;$D67,'FY22 QoS'!CC:CC,0),1),"")</f>
        <v>Future Hire</v>
      </c>
      <c r="R67" s="178">
        <f ca="1">IFERROR(INDEX(INDIRECT("'FY22 QoS'!"&amp;R$1&amp;":"&amp;R$1),MATCH($B67&amp;$C67&amp;$D67,'FY22 QoS'!BU:BU,0),1),"")</f>
        <v>1</v>
      </c>
      <c r="S67" s="178">
        <f ca="1">IFERROR(INDEX(INDIRECT("'FY22 QoS'!"&amp;S$1&amp;":"&amp;S$1),MATCH($B67&amp;$C67&amp;$D67,'FY22 QoS'!BV:BV,0),1),"")</f>
        <v>1</v>
      </c>
      <c r="T67" s="178">
        <f ca="1">IFERROR(INDEX(INDIRECT("'FY22 QoS'!"&amp;T$1&amp;":"&amp;T$1),MATCH($B67&amp;$C67&amp;$D67,'FY22 QoS'!BW:BW,0),1),"")</f>
        <v>1</v>
      </c>
      <c r="U67" s="178">
        <f ca="1">IFERROR(INDEX(INDIRECT("'FY22 QoS'!"&amp;U$1&amp;":"&amp;U$1),MATCH($B67&amp;$C67&amp;$D67,'FY22 QoS'!BX:BX,0),1),"")</f>
        <v>1</v>
      </c>
      <c r="V67" s="178">
        <f ca="1">IFERROR(INDEX(INDIRECT("'FY22 QoS'!"&amp;V$1&amp;":"&amp;V$1),MATCH($B67&amp;$C67&amp;$D67,'FY22 QoS'!BY:BY,0),1),"")</f>
        <v>1</v>
      </c>
      <c r="W67" s="178">
        <f ca="1">IFERROR(INDEX(INDIRECT("'FY22 QoS'!"&amp;W$1&amp;":"&amp;W$1),MATCH($B67&amp;$C67&amp;$D67,'FY22 QoS'!BZ:BZ,0),1),"")</f>
        <v>1</v>
      </c>
      <c r="X67" s="178">
        <f ca="1">IFERROR(INDEX(INDIRECT("'FY22 QoS'!"&amp;X$1&amp;":"&amp;X$1),MATCH($B67&amp;$C67&amp;$D67,'FY22 QoS'!CA:CA,0),1),"")</f>
        <v>1</v>
      </c>
      <c r="Y67" s="178">
        <f ca="1">IFERROR(INDEX(INDIRECT("'FY22 QoS'!"&amp;Y$1&amp;":"&amp;Y$1),MATCH($B67&amp;$C67&amp;$D67,'FY22 QoS'!CB:CB,0),1),"")</f>
        <v>1</v>
      </c>
      <c r="Z67" s="178">
        <f ca="1">IFERROR(INDEX(INDIRECT("'FY22 QoS'!"&amp;Z$1&amp;":"&amp;Z$1),MATCH($B67&amp;$C67&amp;$D67,'FY22 QoS'!CC:CC,0),1),"")</f>
        <v>1</v>
      </c>
      <c r="AB67" s="178">
        <f ca="1">IFERROR(INDEX(INDIRECT("'FY22 QoS'!"&amp;AB$1&amp;":"&amp;AB$1),MATCH($B67&amp;$C67&amp;$D67,'FY22 QoS'!BU:BU,0),1),"")</f>
        <v>1</v>
      </c>
      <c r="AC67" s="178">
        <f ca="1">IFERROR(INDEX(INDIRECT("'FY22 QoS'!"&amp;AC$1&amp;":"&amp;AC$1),MATCH($B67&amp;$C67&amp;$D67,'FY22 QoS'!BV:BV,0),1),"")</f>
        <v>1</v>
      </c>
      <c r="AD67" s="178">
        <f ca="1">IFERROR(INDEX(INDIRECT("'FY22 QoS'!"&amp;AD$1&amp;":"&amp;AD$1),MATCH($B67&amp;$C67&amp;$D67,'FY22 QoS'!BW:BW,0),1),"")</f>
        <v>1</v>
      </c>
      <c r="AE67" s="178">
        <f ca="1">IFERROR(INDEX(INDIRECT("'FY22 QoS'!"&amp;AE$1&amp;":"&amp;AE$1),MATCH($B67&amp;$C67&amp;$D67,'FY22 QoS'!BX:BX,0),1),"")</f>
        <v>0</v>
      </c>
      <c r="AF67" s="178">
        <f ca="1">IFERROR(INDEX(INDIRECT("'FY22 QoS'!"&amp;AF$1&amp;":"&amp;AF$1),MATCH($B67&amp;$C67&amp;$D67,'FY22 QoS'!BY:BY,0),1),"")</f>
        <v>0</v>
      </c>
      <c r="AG67" s="178">
        <f ca="1">IFERROR(INDEX(INDIRECT("'FY22 QoS'!"&amp;AG$1&amp;":"&amp;AG$1),MATCH($B67&amp;$C67&amp;$D67,'FY22 QoS'!BZ:BZ,0),1),"")</f>
        <v>0</v>
      </c>
      <c r="AH67" s="178">
        <f ca="1">IFERROR(INDEX(INDIRECT("'FY22 QoS'!"&amp;AH$1&amp;":"&amp;AH$1),MATCH($B67&amp;$C67&amp;$D67,'FY22 QoS'!CA:CA,0),1),"")</f>
        <v>0</v>
      </c>
      <c r="AI67" s="178">
        <f ca="1">IFERROR(INDEX(INDIRECT("'FY22 QoS'!"&amp;AI$1&amp;":"&amp;AI$1),MATCH($B67&amp;$C67&amp;$D67,'FY22 QoS'!CB:CB,0),1),"")</f>
        <v>0.25</v>
      </c>
      <c r="AJ67" s="178">
        <f ca="1">IFERROR(INDEX(INDIRECT("'FY22 QoS'!"&amp;AJ$1&amp;":"&amp;AJ$1),MATCH($B67&amp;$C67&amp;$D67,'FY22 QoS'!CC:CC,0),1),"")</f>
        <v>0.35</v>
      </c>
      <c r="AL67" s="186">
        <f ca="1">IFERROR(INDEX(INDIRECT("'FY22 QoS'!"&amp;AL$1&amp;":"&amp;AL$1),MATCH($B67&amp;$C67&amp;$D67,'FY22 QoS'!BU:BU,0),1),"")</f>
        <v>104166.66666666667</v>
      </c>
      <c r="AM67" s="186">
        <f ca="1">IFERROR(INDEX(INDIRECT("'FY22 QoS'!"&amp;AM$1&amp;":"&amp;AM$1),MATCH($B67&amp;$C67&amp;$D67,'FY22 QoS'!BV:BV,0),1),"")</f>
        <v>104166.66666666667</v>
      </c>
      <c r="AN67" s="186">
        <f ca="1">IFERROR(INDEX(INDIRECT("'FY22 QoS'!"&amp;AN$1&amp;":"&amp;AN$1),MATCH($B67&amp;$C67&amp;$D67,'FY22 QoS'!BW:BW,0),1),"")</f>
        <v>104166.66666666667</v>
      </c>
      <c r="AO67" s="186">
        <f ca="1">IFERROR(INDEX(INDIRECT("'FY22 QoS'!"&amp;AO$1&amp;":"&amp;AO$1),MATCH($B67&amp;$C67&amp;$D67,'FY22 QoS'!BX:BX,0),1),"")</f>
        <v>0</v>
      </c>
      <c r="AP67" s="186">
        <f ca="1">IFERROR(INDEX(INDIRECT("'FY22 QoS'!"&amp;AP$1&amp;":"&amp;AP$1),MATCH($B67&amp;$C67&amp;$D67,'FY22 QoS'!BY:BY,0),1),"")</f>
        <v>0</v>
      </c>
      <c r="AQ67" s="186">
        <f ca="1">IFERROR(INDEX(INDIRECT("'FY22 QoS'!"&amp;AQ$1&amp;":"&amp;AQ$1),MATCH($B67&amp;$C67&amp;$D67,'FY22 QoS'!BZ:BZ,0),1),"")</f>
        <v>0</v>
      </c>
      <c r="AR67" s="186">
        <f ca="1">IFERROR(INDEX(INDIRECT("'FY22 QoS'!"&amp;AR$1&amp;":"&amp;AR$1),MATCH($B67&amp;$C67&amp;$D67,'FY22 QoS'!CA:CA,0),1),"")</f>
        <v>0</v>
      </c>
      <c r="AS67" s="186">
        <f ca="1">IFERROR(INDEX(INDIRECT("'FY22 QoS'!"&amp;AS$1&amp;":"&amp;AS$1),MATCH($B67&amp;$C67&amp;$D67,'FY22 QoS'!CB:CB,0),1),"")</f>
        <v>26041.666666666668</v>
      </c>
      <c r="AT67" s="186">
        <f ca="1">IFERROR(INDEX(INDIRECT("'FY22 QoS'!"&amp;AT$1&amp;":"&amp;AT$1),MATCH($B67&amp;$C67&amp;$D67,'FY22 QoS'!CC:CC,0),1),"")</f>
        <v>36458.333333333336</v>
      </c>
      <c r="AV67" s="286"/>
    </row>
    <row r="68" spans="2:48" s="167" customFormat="1" x14ac:dyDescent="0.25">
      <c r="B68" s="167" t="s">
        <v>287</v>
      </c>
      <c r="C68" s="167">
        <v>2</v>
      </c>
      <c r="D68" s="167" t="str">
        <f t="shared" ref="D68:D80" si="31">$B$3</f>
        <v>Enterprise</v>
      </c>
      <c r="E68" s="167" t="str">
        <f>IFERROR(INDEX('FY22 QoS'!$BB:$BB,MATCH($B68&amp;$C68&amp;$D68,'FY22 QoS'!BR:BR,0),1),"")</f>
        <v/>
      </c>
      <c r="F68" s="167" t="str">
        <f>IFERROR(INDEX('FY22 QoS'!$BB:$BB,MATCH($B68&amp;$C68&amp;$D68,'FY22 QoS'!BS:BS,0),1),"")</f>
        <v/>
      </c>
      <c r="G68" s="167" t="str">
        <f>IFERROR(INDEX('FY22 QoS'!$BB:$BB,MATCH($B68&amp;$C68&amp;$D68,'FY22 QoS'!BT:BT,0),1),"")</f>
        <v/>
      </c>
      <c r="H68" s="181" t="str">
        <f>IFERROR(INDEX('FY22 QoS'!$BB:$BB,MATCH($B68&amp;$C68&amp;$D68,'FY22 QoS'!BU:BU,0),1),"")</f>
        <v>Shioban Lawler</v>
      </c>
      <c r="I68" s="181" t="str">
        <f>IFERROR(INDEX('FY22 QoS'!$BB:$BB,MATCH($B68&amp;$C68&amp;$D68,'FY22 QoS'!BV:BV,0),1),"")</f>
        <v>Shioban Lawler</v>
      </c>
      <c r="J68" s="181" t="str">
        <f>IFERROR(INDEX('FY22 QoS'!$BB:$BB,MATCH($B68&amp;$C68&amp;$D68,'FY22 QoS'!BW:BW,0),1),"")</f>
        <v>Shioban Lawler</v>
      </c>
      <c r="K68" s="181" t="str">
        <f>IFERROR(INDEX('FY22 QoS'!$BB:$BB,MATCH($B68&amp;$C68&amp;$D68,'FY22 QoS'!BX:BX,0),1),"")</f>
        <v>Shioban Lawler</v>
      </c>
      <c r="L68" s="181" t="str">
        <f>IFERROR(INDEX('FY22 QoS'!$BB:$BB,MATCH($B68&amp;$C68&amp;$D68,'FY22 QoS'!BY:BY,0),1),"")</f>
        <v>Future Hire</v>
      </c>
      <c r="M68" s="181" t="str">
        <f>IFERROR(INDEX('FY22 QoS'!$BB:$BB,MATCH($B68&amp;$C68&amp;$D68,'FY22 QoS'!BZ:BZ,0),1),"")</f>
        <v>Future Hire</v>
      </c>
      <c r="N68" s="181" t="str">
        <f>IFERROR(INDEX('FY22 QoS'!$BB:$BB,MATCH($B68&amp;$C68&amp;$D68,'FY22 QoS'!CA:CA,0),1),"")</f>
        <v>Future Hire</v>
      </c>
      <c r="O68" s="181" t="str">
        <f>IFERROR(INDEX('FY22 QoS'!$BB:$BB,MATCH($B68&amp;$C68&amp;$D68,'FY22 QoS'!CB:CB,0),1),"")</f>
        <v>Future Hire</v>
      </c>
      <c r="P68" s="181" t="str">
        <f>IFERROR(INDEX('FY22 QoS'!$BB:$BB,MATCH($B68&amp;$C68&amp;$D68,'FY22 QoS'!CC:CC,0),1),"")</f>
        <v>Future Hire</v>
      </c>
      <c r="R68" s="178">
        <f ca="1">IFERROR(INDEX(INDIRECT("'FY22 QoS'!"&amp;R$1&amp;":"&amp;R$1),MATCH($B68&amp;$C68&amp;$D68,'FY22 QoS'!BU:BU,0),1),"")</f>
        <v>1</v>
      </c>
      <c r="S68" s="178">
        <f ca="1">IFERROR(INDEX(INDIRECT("'FY22 QoS'!"&amp;S$1&amp;":"&amp;S$1),MATCH($B68&amp;$C68&amp;$D68,'FY22 QoS'!BV:BV,0),1),"")</f>
        <v>1</v>
      </c>
      <c r="T68" s="178">
        <f ca="1">IFERROR(INDEX(INDIRECT("'FY22 QoS'!"&amp;T$1&amp;":"&amp;T$1),MATCH($B68&amp;$C68&amp;$D68,'FY22 QoS'!BW:BW,0),1),"")</f>
        <v>1</v>
      </c>
      <c r="U68" s="178">
        <f ca="1">IFERROR(INDEX(INDIRECT("'FY22 QoS'!"&amp;U$1&amp;":"&amp;U$1),MATCH($B68&amp;$C68&amp;$D68,'FY22 QoS'!BX:BX,0),1),"")</f>
        <v>1</v>
      </c>
      <c r="V68" s="178">
        <f ca="1">IFERROR(INDEX(INDIRECT("'FY22 QoS'!"&amp;V$1&amp;":"&amp;V$1),MATCH($B68&amp;$C68&amp;$D68,'FY22 QoS'!BY:BY,0),1),"")</f>
        <v>1</v>
      </c>
      <c r="W68" s="178">
        <f ca="1">IFERROR(INDEX(INDIRECT("'FY22 QoS'!"&amp;W$1&amp;":"&amp;W$1),MATCH($B68&amp;$C68&amp;$D68,'FY22 QoS'!BZ:BZ,0),1),"")</f>
        <v>1</v>
      </c>
      <c r="X68" s="178">
        <f ca="1">IFERROR(INDEX(INDIRECT("'FY22 QoS'!"&amp;X$1&amp;":"&amp;X$1),MATCH($B68&amp;$C68&amp;$D68,'FY22 QoS'!CA:CA,0),1),"")</f>
        <v>1</v>
      </c>
      <c r="Y68" s="178">
        <f ca="1">IFERROR(INDEX(INDIRECT("'FY22 QoS'!"&amp;Y$1&amp;":"&amp;Y$1),MATCH($B68&amp;$C68&amp;$D68,'FY22 QoS'!CB:CB,0),1),"")</f>
        <v>1</v>
      </c>
      <c r="Z68" s="178">
        <f ca="1">IFERROR(INDEX(INDIRECT("'FY22 QoS'!"&amp;Z$1&amp;":"&amp;Z$1),MATCH($B68&amp;$C68&amp;$D68,'FY22 QoS'!CC:CC,0),1),"")</f>
        <v>1</v>
      </c>
      <c r="AB68" s="178">
        <f ca="1">IFERROR(INDEX(INDIRECT("'FY22 QoS'!"&amp;AB$1&amp;":"&amp;AB$1),MATCH($B68&amp;$C68&amp;$D68,'FY22 QoS'!BU:BU,0),1),"")</f>
        <v>1</v>
      </c>
      <c r="AC68" s="178">
        <f ca="1">IFERROR(INDEX(INDIRECT("'FY22 QoS'!"&amp;AC$1&amp;":"&amp;AC$1),MATCH($B68&amp;$C68&amp;$D68,'FY22 QoS'!BV:BV,0),1),"")</f>
        <v>1</v>
      </c>
      <c r="AD68" s="178">
        <f ca="1">IFERROR(INDEX(INDIRECT("'FY22 QoS'!"&amp;AD$1&amp;":"&amp;AD$1),MATCH($B68&amp;$C68&amp;$D68,'FY22 QoS'!BW:BW,0),1),"")</f>
        <v>1</v>
      </c>
      <c r="AE68" s="178">
        <f ca="1">IFERROR(INDEX(INDIRECT("'FY22 QoS'!"&amp;AE$1&amp;":"&amp;AE$1),MATCH($B68&amp;$C68&amp;$D68,'FY22 QoS'!BX:BX,0),1),"")</f>
        <v>1</v>
      </c>
      <c r="AF68" s="178">
        <f ca="1">IFERROR(INDEX(INDIRECT("'FY22 QoS'!"&amp;AF$1&amp;":"&amp;AF$1),MATCH($B68&amp;$C68&amp;$D68,'FY22 QoS'!BY:BY,0),1),"")</f>
        <v>0</v>
      </c>
      <c r="AG68" s="178">
        <f ca="1">IFERROR(INDEX(INDIRECT("'FY22 QoS'!"&amp;AG$1&amp;":"&amp;AG$1),MATCH($B68&amp;$C68&amp;$D68,'FY22 QoS'!BZ:BZ,0),1),"")</f>
        <v>0</v>
      </c>
      <c r="AH68" s="178">
        <f ca="1">IFERROR(INDEX(INDIRECT("'FY22 QoS'!"&amp;AH$1&amp;":"&amp;AH$1),MATCH($B68&amp;$C68&amp;$D68,'FY22 QoS'!CA:CA,0),1),"")</f>
        <v>0.25</v>
      </c>
      <c r="AI68" s="178">
        <f ca="1">IFERROR(INDEX(INDIRECT("'FY22 QoS'!"&amp;AI$1&amp;":"&amp;AI$1),MATCH($B68&amp;$C68&amp;$D68,'FY22 QoS'!CB:CB,0),1),"")</f>
        <v>0.35</v>
      </c>
      <c r="AJ68" s="178">
        <f ca="1">IFERROR(INDEX(INDIRECT("'FY22 QoS'!"&amp;AJ$1&amp;":"&amp;AJ$1),MATCH($B68&amp;$C68&amp;$D68,'FY22 QoS'!CC:CC,0),1),"")</f>
        <v>0.5</v>
      </c>
      <c r="AL68" s="186">
        <f ca="1">IFERROR(INDEX(INDIRECT("'FY22 QoS'!"&amp;AL$1&amp;":"&amp;AL$1),MATCH($B68&amp;$C68&amp;$D68,'FY22 QoS'!BU:BU,0),1),"")</f>
        <v>104166.66666666701</v>
      </c>
      <c r="AM68" s="186">
        <f ca="1">IFERROR(INDEX(INDIRECT("'FY22 QoS'!"&amp;AM$1&amp;":"&amp;AM$1),MATCH($B68&amp;$C68&amp;$D68,'FY22 QoS'!BV:BV,0),1),"")</f>
        <v>104166.66666666667</v>
      </c>
      <c r="AN68" s="186">
        <f ca="1">IFERROR(INDEX(INDIRECT("'FY22 QoS'!"&amp;AN$1&amp;":"&amp;AN$1),MATCH($B68&amp;$C68&amp;$D68,'FY22 QoS'!BW:BW,0),1),"")</f>
        <v>104166.66666666667</v>
      </c>
      <c r="AO68" s="186">
        <f ca="1">IFERROR(INDEX(INDIRECT("'FY22 QoS'!"&amp;AO$1&amp;":"&amp;AO$1),MATCH($B68&amp;$C68&amp;$D68,'FY22 QoS'!BX:BX,0),1),"")</f>
        <v>104166.66666666667</v>
      </c>
      <c r="AP68" s="186">
        <f ca="1">IFERROR(INDEX(INDIRECT("'FY22 QoS'!"&amp;AP$1&amp;":"&amp;AP$1),MATCH($B68&amp;$C68&amp;$D68,'FY22 QoS'!BY:BY,0),1),"")</f>
        <v>0</v>
      </c>
      <c r="AQ68" s="186">
        <f ca="1">IFERROR(INDEX(INDIRECT("'FY22 QoS'!"&amp;AQ$1&amp;":"&amp;AQ$1),MATCH($B68&amp;$C68&amp;$D68,'FY22 QoS'!BZ:BZ,0),1),"")</f>
        <v>0</v>
      </c>
      <c r="AR68" s="186">
        <f ca="1">IFERROR(INDEX(INDIRECT("'FY22 QoS'!"&amp;AR$1&amp;":"&amp;AR$1),MATCH($B68&amp;$C68&amp;$D68,'FY22 QoS'!CA:CA,0),1),"")</f>
        <v>26041.666666666668</v>
      </c>
      <c r="AS68" s="186">
        <f ca="1">IFERROR(INDEX(INDIRECT("'FY22 QoS'!"&amp;AS$1&amp;":"&amp;AS$1),MATCH($B68&amp;$C68&amp;$D68,'FY22 QoS'!CB:CB,0),1),"")</f>
        <v>36458.333333333336</v>
      </c>
      <c r="AT68" s="186">
        <f ca="1">IFERROR(INDEX(INDIRECT("'FY22 QoS'!"&amp;AT$1&amp;":"&amp;AT$1),MATCH($B68&amp;$C68&amp;$D68,'FY22 QoS'!CC:CC,0),1),"")</f>
        <v>52083.333333333336</v>
      </c>
    </row>
    <row r="69" spans="2:48" s="167" customFormat="1" x14ac:dyDescent="0.25">
      <c r="B69" s="167" t="s">
        <v>287</v>
      </c>
      <c r="C69" s="167">
        <v>3</v>
      </c>
      <c r="D69" s="167" t="str">
        <f t="shared" si="31"/>
        <v>Enterprise</v>
      </c>
      <c r="E69" s="167" t="str">
        <f>IFERROR(INDEX('FY22 QoS'!$BB:$BB,MATCH($B69&amp;$C69&amp;$D69,'FY22 QoS'!BR:BR,0),1),"")</f>
        <v/>
      </c>
      <c r="F69" s="167" t="str">
        <f>IFERROR(INDEX('FY22 QoS'!$BB:$BB,MATCH($B69&amp;$C69&amp;$D69,'FY22 QoS'!BS:BS,0),1),"")</f>
        <v/>
      </c>
      <c r="G69" s="167" t="str">
        <f>IFERROR(INDEX('FY22 QoS'!$BB:$BB,MATCH($B69&amp;$C69&amp;$D69,'FY22 QoS'!BT:BT,0),1),"")</f>
        <v/>
      </c>
      <c r="H69" s="181" t="str">
        <f>IFERROR(INDEX('FY22 QoS'!$BB:$BB,MATCH($B69&amp;$C69&amp;$D69,'FY22 QoS'!BU:BU,0),1),"")</f>
        <v/>
      </c>
      <c r="I69" s="181" t="str">
        <f>IFERROR(INDEX('FY22 QoS'!$BB:$BB,MATCH($B69&amp;$C69&amp;$D69,'FY22 QoS'!BV:BV,0),1),"")</f>
        <v/>
      </c>
      <c r="J69" s="181" t="str">
        <f>IFERROR(INDEX('FY22 QoS'!$BB:$BB,MATCH($B69&amp;$C69&amp;$D69,'FY22 QoS'!BW:BW,0),1),"")</f>
        <v>Future Hire</v>
      </c>
      <c r="K69" s="181" t="str">
        <f>IFERROR(INDEX('FY22 QoS'!$BB:$BB,MATCH($B69&amp;$C69&amp;$D69,'FY22 QoS'!BX:BX,0),1),"")</f>
        <v>Future Hire</v>
      </c>
      <c r="L69" s="181" t="str">
        <f>IFERROR(INDEX('FY22 QoS'!$BB:$BB,MATCH($B69&amp;$C69&amp;$D69,'FY22 QoS'!BY:BY,0),1),"")</f>
        <v>Shioban Lawler</v>
      </c>
      <c r="M69" s="181" t="str">
        <f>IFERROR(INDEX('FY22 QoS'!$BB:$BB,MATCH($B69&amp;$C69&amp;$D69,'FY22 QoS'!BZ:BZ,0),1),"")</f>
        <v>Shioban Lawler</v>
      </c>
      <c r="N69" s="181" t="str">
        <f>IFERROR(INDEX('FY22 QoS'!$BB:$BB,MATCH($B69&amp;$C69&amp;$D69,'FY22 QoS'!CA:CA,0),1),"")</f>
        <v>Shioban Lawler</v>
      </c>
      <c r="O69" s="181" t="str">
        <f>IFERROR(INDEX('FY22 QoS'!$BB:$BB,MATCH($B69&amp;$C69&amp;$D69,'FY22 QoS'!CB:CB,0),1),"")</f>
        <v>Shioban Lawler</v>
      </c>
      <c r="P69" s="181" t="str">
        <f>IFERROR(INDEX('FY22 QoS'!$BB:$BB,MATCH($B69&amp;$C69&amp;$D69,'FY22 QoS'!CC:CC,0),1),"")</f>
        <v>Shioban Lawler</v>
      </c>
      <c r="R69" s="178" t="str">
        <f ca="1">IFERROR(INDEX(INDIRECT("'FY22 QoS'!"&amp;R$1&amp;":"&amp;R$1),MATCH($B69&amp;$C69&amp;$D69,'FY22 QoS'!BU:BU,0),1),"")</f>
        <v/>
      </c>
      <c r="S69" s="178" t="str">
        <f ca="1">IFERROR(INDEX(INDIRECT("'FY22 QoS'!"&amp;S$1&amp;":"&amp;S$1),MATCH($B69&amp;$C69&amp;$D69,'FY22 QoS'!BV:BV,0),1),"")</f>
        <v/>
      </c>
      <c r="T69" s="178">
        <f ca="1">IFERROR(INDEX(INDIRECT("'FY22 QoS'!"&amp;T$1&amp;":"&amp;T$1),MATCH($B69&amp;$C69&amp;$D69,'FY22 QoS'!BW:BW,0),1),"")</f>
        <v>1</v>
      </c>
      <c r="U69" s="178">
        <f ca="1">IFERROR(INDEX(INDIRECT("'FY22 QoS'!"&amp;U$1&amp;":"&amp;U$1),MATCH($B69&amp;$C69&amp;$D69,'FY22 QoS'!BX:BX,0),1),"")</f>
        <v>1</v>
      </c>
      <c r="V69" s="178">
        <f ca="1">IFERROR(INDEX(INDIRECT("'FY22 QoS'!"&amp;V$1&amp;":"&amp;V$1),MATCH($B69&amp;$C69&amp;$D69,'FY22 QoS'!BY:BY,0),1),"")</f>
        <v>1</v>
      </c>
      <c r="W69" s="178">
        <f ca="1">IFERROR(INDEX(INDIRECT("'FY22 QoS'!"&amp;W$1&amp;":"&amp;W$1),MATCH($B69&amp;$C69&amp;$D69,'FY22 QoS'!BZ:BZ,0),1),"")</f>
        <v>1</v>
      </c>
      <c r="X69" s="178">
        <f ca="1">IFERROR(INDEX(INDIRECT("'FY22 QoS'!"&amp;X$1&amp;":"&amp;X$1),MATCH($B69&amp;$C69&amp;$D69,'FY22 QoS'!CA:CA,0),1),"")</f>
        <v>1</v>
      </c>
      <c r="Y69" s="178">
        <f ca="1">IFERROR(INDEX(INDIRECT("'FY22 QoS'!"&amp;Y$1&amp;":"&amp;Y$1),MATCH($B69&amp;$C69&amp;$D69,'FY22 QoS'!CB:CB,0),1),"")</f>
        <v>1</v>
      </c>
      <c r="Z69" s="178">
        <f ca="1">IFERROR(INDEX(INDIRECT("'FY22 QoS'!"&amp;Z$1&amp;":"&amp;Z$1),MATCH($B69&amp;$C69&amp;$D69,'FY22 QoS'!CC:CC,0),1),"")</f>
        <v>1</v>
      </c>
      <c r="AB69" s="178" t="str">
        <f ca="1">IFERROR(INDEX(INDIRECT("'FY22 QoS'!"&amp;AB$1&amp;":"&amp;AB$1),MATCH($B69&amp;$C69&amp;$D69,'FY22 QoS'!BU:BU,0),1),"")</f>
        <v/>
      </c>
      <c r="AC69" s="178" t="str">
        <f ca="1">IFERROR(INDEX(INDIRECT("'FY22 QoS'!"&amp;AC$1&amp;":"&amp;AC$1),MATCH($B69&amp;$C69&amp;$D69,'FY22 QoS'!BV:BV,0),1),"")</f>
        <v/>
      </c>
      <c r="AD69" s="178">
        <f ca="1">IFERROR(INDEX(INDIRECT("'FY22 QoS'!"&amp;AD$1&amp;":"&amp;AD$1),MATCH($B69&amp;$C69&amp;$D69,'FY22 QoS'!BW:BW,0),1),"")</f>
        <v>0</v>
      </c>
      <c r="AE69" s="178">
        <f ca="1">IFERROR(INDEX(INDIRECT("'FY22 QoS'!"&amp;AE$1&amp;":"&amp;AE$1),MATCH($B69&amp;$C69&amp;$D69,'FY22 QoS'!BX:BX,0),1),"")</f>
        <v>0</v>
      </c>
      <c r="AF69" s="178">
        <f ca="1">IFERROR(INDEX(INDIRECT("'FY22 QoS'!"&amp;AF$1&amp;":"&amp;AF$1),MATCH($B69&amp;$C69&amp;$D69,'FY22 QoS'!BY:BY,0),1),"")</f>
        <v>1</v>
      </c>
      <c r="AG69" s="178">
        <f ca="1">IFERROR(INDEX(INDIRECT("'FY22 QoS'!"&amp;AG$1&amp;":"&amp;AG$1),MATCH($B69&amp;$C69&amp;$D69,'FY22 QoS'!BZ:BZ,0),1),"")</f>
        <v>1</v>
      </c>
      <c r="AH69" s="178">
        <f ca="1">IFERROR(INDEX(INDIRECT("'FY22 QoS'!"&amp;AH$1&amp;":"&amp;AH$1),MATCH($B69&amp;$C69&amp;$D69,'FY22 QoS'!CA:CA,0),1),"")</f>
        <v>1</v>
      </c>
      <c r="AI69" s="178">
        <f ca="1">IFERROR(INDEX(INDIRECT("'FY22 QoS'!"&amp;AI$1&amp;":"&amp;AI$1),MATCH($B69&amp;$C69&amp;$D69,'FY22 QoS'!CB:CB,0),1),"")</f>
        <v>1</v>
      </c>
      <c r="AJ69" s="178">
        <f ca="1">IFERROR(INDEX(INDIRECT("'FY22 QoS'!"&amp;AJ$1&amp;":"&amp;AJ$1),MATCH($B69&amp;$C69&amp;$D69,'FY22 QoS'!CC:CC,0),1),"")</f>
        <v>1</v>
      </c>
      <c r="AL69" s="186" t="str">
        <f ca="1">IFERROR(INDEX(INDIRECT("'FY22 QoS'!"&amp;AL$1&amp;":"&amp;AL$1),MATCH($B69&amp;$C69&amp;$D69,'FY22 QoS'!BU:BU,0),1),"")</f>
        <v/>
      </c>
      <c r="AM69" s="186" t="str">
        <f ca="1">IFERROR(INDEX(INDIRECT("'FY22 QoS'!"&amp;AM$1&amp;":"&amp;AM$1),MATCH($B69&amp;$C69&amp;$D69,'FY22 QoS'!BV:BV,0),1),"")</f>
        <v/>
      </c>
      <c r="AN69" s="186">
        <f ca="1">IFERROR(INDEX(INDIRECT("'FY22 QoS'!"&amp;AN$1&amp;":"&amp;AN$1),MATCH($B69&amp;$C69&amp;$D69,'FY22 QoS'!BW:BW,0),1),"")</f>
        <v>0</v>
      </c>
      <c r="AO69" s="186">
        <f ca="1">IFERROR(INDEX(INDIRECT("'FY22 QoS'!"&amp;AO$1&amp;":"&amp;AO$1),MATCH($B69&amp;$C69&amp;$D69,'FY22 QoS'!BX:BX,0),1),"")</f>
        <v>0</v>
      </c>
      <c r="AP69" s="186">
        <f ca="1">IFERROR(INDEX(INDIRECT("'FY22 QoS'!"&amp;AP$1&amp;":"&amp;AP$1),MATCH($B69&amp;$C69&amp;$D69,'FY22 QoS'!BY:BY,0),1),"")</f>
        <v>104166.66666666667</v>
      </c>
      <c r="AQ69" s="186">
        <f ca="1">IFERROR(INDEX(INDIRECT("'FY22 QoS'!"&amp;AQ$1&amp;":"&amp;AQ$1),MATCH($B69&amp;$C69&amp;$D69,'FY22 QoS'!BZ:BZ,0),1),"")</f>
        <v>104166.66666666667</v>
      </c>
      <c r="AR69" s="186">
        <f ca="1">IFERROR(INDEX(INDIRECT("'FY22 QoS'!"&amp;AR$1&amp;":"&amp;AR$1),MATCH($B69&amp;$C69&amp;$D69,'FY22 QoS'!CA:CA,0),1),"")</f>
        <v>104166.66666666667</v>
      </c>
      <c r="AS69" s="186">
        <f ca="1">IFERROR(INDEX(INDIRECT("'FY22 QoS'!"&amp;AS$1&amp;":"&amp;AS$1),MATCH($B69&amp;$C69&amp;$D69,'FY22 QoS'!CB:CB,0),1),"")</f>
        <v>104166.66666666667</v>
      </c>
      <c r="AT69" s="186">
        <f ca="1">IFERROR(INDEX(INDIRECT("'FY22 QoS'!"&amp;AT$1&amp;":"&amp;AT$1),MATCH($B69&amp;$C69&amp;$D69,'FY22 QoS'!CC:CC,0),1),"")</f>
        <v>104166.66666666667</v>
      </c>
    </row>
    <row r="70" spans="2:48" s="167" customFormat="1" x14ac:dyDescent="0.25">
      <c r="B70" s="167" t="s">
        <v>287</v>
      </c>
      <c r="C70" s="167">
        <v>4</v>
      </c>
      <c r="D70" s="167" t="str">
        <f t="shared" si="31"/>
        <v>Enterprise</v>
      </c>
      <c r="E70" s="167" t="str">
        <f>IFERROR(INDEX('FY22 QoS'!$BB:$BB,MATCH($B70&amp;$C70&amp;$D70,'FY22 QoS'!BR:BR,0),1),"")</f>
        <v/>
      </c>
      <c r="F70" s="167" t="str">
        <f>IFERROR(INDEX('FY22 QoS'!$BB:$BB,MATCH($B70&amp;$C70&amp;$D70,'FY22 QoS'!BS:BS,0),1),"")</f>
        <v/>
      </c>
      <c r="G70" s="167" t="str">
        <f>IFERROR(INDEX('FY22 QoS'!$BB:$BB,MATCH($B70&amp;$C70&amp;$D70,'FY22 QoS'!BT:BT,0),1),"")</f>
        <v/>
      </c>
      <c r="H70" s="181" t="str">
        <f>IFERROR(INDEX('FY22 QoS'!$BB:$BB,MATCH($B70&amp;$C70&amp;$D70,'FY22 QoS'!BU:BU,0),1),"")</f>
        <v/>
      </c>
      <c r="I70" s="181" t="str">
        <f>IFERROR(INDEX('FY22 QoS'!$BB:$BB,MATCH($B70&amp;$C70&amp;$D70,'FY22 QoS'!BV:BV,0),1),"")</f>
        <v/>
      </c>
      <c r="J70" s="181" t="str">
        <f>IFERROR(INDEX('FY22 QoS'!$BB:$BB,MATCH($B70&amp;$C70&amp;$D70,'FY22 QoS'!BW:BW,0),1),"")</f>
        <v>Future Hire</v>
      </c>
      <c r="K70" s="181" t="str">
        <f>IFERROR(INDEX('FY22 QoS'!$BB:$BB,MATCH($B70&amp;$C70&amp;$D70,'FY22 QoS'!BX:BX,0),1),"")</f>
        <v>Future Hire</v>
      </c>
      <c r="L70" s="181" t="str">
        <f>IFERROR(INDEX('FY22 QoS'!$BB:$BB,MATCH($B70&amp;$C70&amp;$D70,'FY22 QoS'!BY:BY,0),1),"")</f>
        <v>Future Hire</v>
      </c>
      <c r="M70" s="181" t="str">
        <f>IFERROR(INDEX('FY22 QoS'!$BB:$BB,MATCH($B70&amp;$C70&amp;$D70,'FY22 QoS'!BZ:BZ,0),1),"")</f>
        <v>Future Hire</v>
      </c>
      <c r="N70" s="181" t="str">
        <f>IFERROR(INDEX('FY22 QoS'!$BB:$BB,MATCH($B70&amp;$C70&amp;$D70,'FY22 QoS'!CA:CA,0),1),"")</f>
        <v>Future Hire</v>
      </c>
      <c r="O70" s="181" t="str">
        <f>IFERROR(INDEX('FY22 QoS'!$BB:$BB,MATCH($B70&amp;$C70&amp;$D70,'FY22 QoS'!CB:CB,0),1),"")</f>
        <v>Future Hire</v>
      </c>
      <c r="P70" s="181" t="str">
        <f>IFERROR(INDEX('FY22 QoS'!$BB:$BB,MATCH($B70&amp;$C70&amp;$D70,'FY22 QoS'!CC:CC,0),1),"")</f>
        <v>Future Hire</v>
      </c>
      <c r="R70" s="178" t="str">
        <f ca="1">IFERROR(INDEX(INDIRECT("'FY22 QoS'!"&amp;R$1&amp;":"&amp;R$1),MATCH($B70&amp;$C70&amp;$D70,'FY22 QoS'!BU:BU,0),1),"")</f>
        <v/>
      </c>
      <c r="S70" s="178" t="str">
        <f ca="1">IFERROR(INDEX(INDIRECT("'FY22 QoS'!"&amp;S$1&amp;":"&amp;S$1),MATCH($B70&amp;$C70&amp;$D70,'FY22 QoS'!BV:BV,0),1),"")</f>
        <v/>
      </c>
      <c r="T70" s="178">
        <f ca="1">IFERROR(INDEX(INDIRECT("'FY22 QoS'!"&amp;T$1&amp;":"&amp;T$1),MATCH($B70&amp;$C70&amp;$D70,'FY22 QoS'!BW:BW,0),1),"")</f>
        <v>1</v>
      </c>
      <c r="U70" s="178">
        <f ca="1">IFERROR(INDEX(INDIRECT("'FY22 QoS'!"&amp;U$1&amp;":"&amp;U$1),MATCH($B70&amp;$C70&amp;$D70,'FY22 QoS'!BX:BX,0),1),"")</f>
        <v>1</v>
      </c>
      <c r="V70" s="178">
        <f ca="1">IFERROR(INDEX(INDIRECT("'FY22 QoS'!"&amp;V$1&amp;":"&amp;V$1),MATCH($B70&amp;$C70&amp;$D70,'FY22 QoS'!BY:BY,0),1),"")</f>
        <v>1</v>
      </c>
      <c r="W70" s="178">
        <f ca="1">IFERROR(INDEX(INDIRECT("'FY22 QoS'!"&amp;W$1&amp;":"&amp;W$1),MATCH($B70&amp;$C70&amp;$D70,'FY22 QoS'!BZ:BZ,0),1),"")</f>
        <v>1</v>
      </c>
      <c r="X70" s="178">
        <f ca="1">IFERROR(INDEX(INDIRECT("'FY22 QoS'!"&amp;X$1&amp;":"&amp;X$1),MATCH($B70&amp;$C70&amp;$D70,'FY22 QoS'!CA:CA,0),1),"")</f>
        <v>1</v>
      </c>
      <c r="Y70" s="178">
        <f ca="1">IFERROR(INDEX(INDIRECT("'FY22 QoS'!"&amp;Y$1&amp;":"&amp;Y$1),MATCH($B70&amp;$C70&amp;$D70,'FY22 QoS'!CB:CB,0),1),"")</f>
        <v>1</v>
      </c>
      <c r="Z70" s="178">
        <f ca="1">IFERROR(INDEX(INDIRECT("'FY22 QoS'!"&amp;Z$1&amp;":"&amp;Z$1),MATCH($B70&amp;$C70&amp;$D70,'FY22 QoS'!CC:CC,0),1),"")</f>
        <v>1</v>
      </c>
      <c r="AB70" s="178" t="str">
        <f ca="1">IFERROR(INDEX(INDIRECT("'FY22 QoS'!"&amp;AB$1&amp;":"&amp;AB$1),MATCH($B70&amp;$C70&amp;$D70,'FY22 QoS'!BU:BU,0),1),"")</f>
        <v/>
      </c>
      <c r="AC70" s="178" t="str">
        <f ca="1">IFERROR(INDEX(INDIRECT("'FY22 QoS'!"&amp;AC$1&amp;":"&amp;AC$1),MATCH($B70&amp;$C70&amp;$D70,'FY22 QoS'!BV:BV,0),1),"")</f>
        <v/>
      </c>
      <c r="AD70" s="178">
        <f ca="1">IFERROR(INDEX(INDIRECT("'FY22 QoS'!"&amp;AD$1&amp;":"&amp;AD$1),MATCH($B70&amp;$C70&amp;$D70,'FY22 QoS'!BW:BW,0),1),"")</f>
        <v>0</v>
      </c>
      <c r="AE70" s="178">
        <f ca="1">IFERROR(INDEX(INDIRECT("'FY22 QoS'!"&amp;AE$1&amp;":"&amp;AE$1),MATCH($B70&amp;$C70&amp;$D70,'FY22 QoS'!BX:BX,0),1),"")</f>
        <v>0</v>
      </c>
      <c r="AF70" s="178">
        <f ca="1">IFERROR(INDEX(INDIRECT("'FY22 QoS'!"&amp;AF$1&amp;":"&amp;AF$1),MATCH($B70&amp;$C70&amp;$D70,'FY22 QoS'!BY:BY,0),1),"")</f>
        <v>0</v>
      </c>
      <c r="AG70" s="178">
        <f ca="1">IFERROR(INDEX(INDIRECT("'FY22 QoS'!"&amp;AG$1&amp;":"&amp;AG$1),MATCH($B70&amp;$C70&amp;$D70,'FY22 QoS'!BZ:BZ,0),1),"")</f>
        <v>0.25</v>
      </c>
      <c r="AH70" s="178">
        <f ca="1">IFERROR(INDEX(INDIRECT("'FY22 QoS'!"&amp;AH$1&amp;":"&amp;AH$1),MATCH($B70&amp;$C70&amp;$D70,'FY22 QoS'!CA:CA,0),1),"")</f>
        <v>0.35</v>
      </c>
      <c r="AI70" s="178">
        <f ca="1">IFERROR(INDEX(INDIRECT("'FY22 QoS'!"&amp;AI$1&amp;":"&amp;AI$1),MATCH($B70&amp;$C70&amp;$D70,'FY22 QoS'!CB:CB,0),1),"")</f>
        <v>0.5</v>
      </c>
      <c r="AJ70" s="178">
        <f ca="1">IFERROR(INDEX(INDIRECT("'FY22 QoS'!"&amp;AJ$1&amp;":"&amp;AJ$1),MATCH($B70&amp;$C70&amp;$D70,'FY22 QoS'!CC:CC,0),1),"")</f>
        <v>0.65</v>
      </c>
      <c r="AL70" s="186" t="str">
        <f ca="1">IFERROR(INDEX(INDIRECT("'FY22 QoS'!"&amp;AL$1&amp;":"&amp;AL$1),MATCH($B70&amp;$C70&amp;$D70,'FY22 QoS'!BU:BU,0),1),"")</f>
        <v/>
      </c>
      <c r="AM70" s="186" t="str">
        <f ca="1">IFERROR(INDEX(INDIRECT("'FY22 QoS'!"&amp;AM$1&amp;":"&amp;AM$1),MATCH($B70&amp;$C70&amp;$D70,'FY22 QoS'!BV:BV,0),1),"")</f>
        <v/>
      </c>
      <c r="AN70" s="186">
        <f ca="1">IFERROR(INDEX(INDIRECT("'FY22 QoS'!"&amp;AN$1&amp;":"&amp;AN$1),MATCH($B70&amp;$C70&amp;$D70,'FY22 QoS'!BW:BW,0),1),"")</f>
        <v>0</v>
      </c>
      <c r="AO70" s="186">
        <f ca="1">IFERROR(INDEX(INDIRECT("'FY22 QoS'!"&amp;AO$1&amp;":"&amp;AO$1),MATCH($B70&amp;$C70&amp;$D70,'FY22 QoS'!BX:BX,0),1),"")</f>
        <v>0</v>
      </c>
      <c r="AP70" s="186">
        <f ca="1">IFERROR(INDEX(INDIRECT("'FY22 QoS'!"&amp;AP$1&amp;":"&amp;AP$1),MATCH($B70&amp;$C70&amp;$D70,'FY22 QoS'!BY:BY,0),1),"")</f>
        <v>0</v>
      </c>
      <c r="AQ70" s="186">
        <f ca="1">IFERROR(INDEX(INDIRECT("'FY22 QoS'!"&amp;AQ$1&amp;":"&amp;AQ$1),MATCH($B70&amp;$C70&amp;$D70,'FY22 QoS'!BZ:BZ,0),1),"")</f>
        <v>26041.666666666668</v>
      </c>
      <c r="AR70" s="186">
        <f ca="1">IFERROR(INDEX(INDIRECT("'FY22 QoS'!"&amp;AR$1&amp;":"&amp;AR$1),MATCH($B70&amp;$C70&amp;$D70,'FY22 QoS'!CA:CA,0),1),"")</f>
        <v>36458.333333333336</v>
      </c>
      <c r="AS70" s="186">
        <f ca="1">IFERROR(INDEX(INDIRECT("'FY22 QoS'!"&amp;AS$1&amp;":"&amp;AS$1),MATCH($B70&amp;$C70&amp;$D70,'FY22 QoS'!CB:CB,0),1),"")</f>
        <v>52083.333333333336</v>
      </c>
      <c r="AT70" s="186">
        <f ca="1">IFERROR(INDEX(INDIRECT("'FY22 QoS'!"&amp;AT$1&amp;":"&amp;AT$1),MATCH($B70&amp;$C70&amp;$D70,'FY22 QoS'!CC:CC,0),1),"")</f>
        <v>67708.333333333343</v>
      </c>
    </row>
    <row r="71" spans="2:48" s="167" customFormat="1" x14ac:dyDescent="0.25">
      <c r="B71" s="167" t="s">
        <v>287</v>
      </c>
      <c r="C71" s="167">
        <v>5</v>
      </c>
      <c r="D71" s="167" t="str">
        <f t="shared" si="31"/>
        <v>Enterprise</v>
      </c>
      <c r="E71" s="167" t="str">
        <f>IFERROR(INDEX('FY22 QoS'!$BB:$BB,MATCH($B71&amp;$C71&amp;$D71,'FY22 QoS'!BR:BR,0),1),"")</f>
        <v/>
      </c>
      <c r="F71" s="167" t="str">
        <f>IFERROR(INDEX('FY22 QoS'!$BB:$BB,MATCH($B71&amp;$C71&amp;$D71,'FY22 QoS'!BS:BS,0),1),"")</f>
        <v/>
      </c>
      <c r="G71" s="167" t="str">
        <f>IFERROR(INDEX('FY22 QoS'!$BB:$BB,MATCH($B71&amp;$C71&amp;$D71,'FY22 QoS'!BT:BT,0),1),"")</f>
        <v/>
      </c>
      <c r="H71" s="181" t="str">
        <f>IFERROR(INDEX('FY22 QoS'!$BB:$BB,MATCH($B71&amp;$C71&amp;$D71,'FY22 QoS'!BU:BU,0),1),"")</f>
        <v/>
      </c>
      <c r="I71" s="181" t="str">
        <f>IFERROR(INDEX('FY22 QoS'!$BB:$BB,MATCH($B71&amp;$C71&amp;$D71,'FY22 QoS'!BV:BV,0),1),"")</f>
        <v/>
      </c>
      <c r="J71" s="181" t="str">
        <f>IFERROR(INDEX('FY22 QoS'!$BB:$BB,MATCH($B71&amp;$C71&amp;$D71,'FY22 QoS'!BW:BW,0),1),"")</f>
        <v/>
      </c>
      <c r="K71" s="181" t="str">
        <f>IFERROR(INDEX('FY22 QoS'!$BB:$BB,MATCH($B71&amp;$C71&amp;$D71,'FY22 QoS'!BX:BX,0),1),"")</f>
        <v/>
      </c>
      <c r="L71" s="181" t="str">
        <f>IFERROR(INDEX('FY22 QoS'!$BB:$BB,MATCH($B71&amp;$C71&amp;$D71,'FY22 QoS'!BY:BY,0),1),"")</f>
        <v>Future Hire</v>
      </c>
      <c r="M71" s="181" t="str">
        <f>IFERROR(INDEX('FY22 QoS'!$BB:$BB,MATCH($B71&amp;$C71&amp;$D71,'FY22 QoS'!BZ:BZ,0),1),"")</f>
        <v>Future Hire</v>
      </c>
      <c r="N71" s="181" t="str">
        <f>IFERROR(INDEX('FY22 QoS'!$BB:$BB,MATCH($B71&amp;$C71&amp;$D71,'FY22 QoS'!CA:CA,0),1),"")</f>
        <v>Future Hire</v>
      </c>
      <c r="O71" s="181" t="str">
        <f>IFERROR(INDEX('FY22 QoS'!$BB:$BB,MATCH($B71&amp;$C71&amp;$D71,'FY22 QoS'!CB:CB,0),1),"")</f>
        <v>Future Hire</v>
      </c>
      <c r="P71" s="181" t="str">
        <f>IFERROR(INDEX('FY22 QoS'!$BB:$BB,MATCH($B71&amp;$C71&amp;$D71,'FY22 QoS'!CC:CC,0),1),"")</f>
        <v>Future Hire</v>
      </c>
      <c r="R71" s="178" t="str">
        <f ca="1">IFERROR(INDEX(INDIRECT("'FY22 QoS'!"&amp;R$1&amp;":"&amp;R$1),MATCH($B71&amp;$C71&amp;$D71,'FY22 QoS'!BU:BU,0),1),"")</f>
        <v/>
      </c>
      <c r="S71" s="178" t="str">
        <f ca="1">IFERROR(INDEX(INDIRECT("'FY22 QoS'!"&amp;S$1&amp;":"&amp;S$1),MATCH($B71&amp;$C71&amp;$D71,'FY22 QoS'!BV:BV,0),1),"")</f>
        <v/>
      </c>
      <c r="T71" s="178" t="str">
        <f ca="1">IFERROR(INDEX(INDIRECT("'FY22 QoS'!"&amp;T$1&amp;":"&amp;T$1),MATCH($B71&amp;$C71&amp;$D71,'FY22 QoS'!BW:BW,0),1),"")</f>
        <v/>
      </c>
      <c r="U71" s="178" t="str">
        <f ca="1">IFERROR(INDEX(INDIRECT("'FY22 QoS'!"&amp;U$1&amp;":"&amp;U$1),MATCH($B71&amp;$C71&amp;$D71,'FY22 QoS'!BX:BX,0),1),"")</f>
        <v/>
      </c>
      <c r="V71" s="178">
        <f ca="1">IFERROR(INDEX(INDIRECT("'FY22 QoS'!"&amp;V$1&amp;":"&amp;V$1),MATCH($B71&amp;$C71&amp;$D71,'FY22 QoS'!BY:BY,0),1),"")</f>
        <v>1</v>
      </c>
      <c r="W71" s="178">
        <f ca="1">IFERROR(INDEX(INDIRECT("'FY22 QoS'!"&amp;W$1&amp;":"&amp;W$1),MATCH($B71&amp;$C71&amp;$D71,'FY22 QoS'!BZ:BZ,0),1),"")</f>
        <v>1</v>
      </c>
      <c r="X71" s="178">
        <f ca="1">IFERROR(INDEX(INDIRECT("'FY22 QoS'!"&amp;X$1&amp;":"&amp;X$1),MATCH($B71&amp;$C71&amp;$D71,'FY22 QoS'!CA:CA,0),1),"")</f>
        <v>1</v>
      </c>
      <c r="Y71" s="178">
        <f ca="1">IFERROR(INDEX(INDIRECT("'FY22 QoS'!"&amp;Y$1&amp;":"&amp;Y$1),MATCH($B71&amp;$C71&amp;$D71,'FY22 QoS'!CB:CB,0),1),"")</f>
        <v>1</v>
      </c>
      <c r="Z71" s="178">
        <f ca="1">IFERROR(INDEX(INDIRECT("'FY22 QoS'!"&amp;Z$1&amp;":"&amp;Z$1),MATCH($B71&amp;$C71&amp;$D71,'FY22 QoS'!CC:CC,0),1),"")</f>
        <v>1</v>
      </c>
      <c r="AB71" s="178" t="str">
        <f ca="1">IFERROR(INDEX(INDIRECT("'FY22 QoS'!"&amp;AB$1&amp;":"&amp;AB$1),MATCH($B71&amp;$C71&amp;$D71,'FY22 QoS'!BU:BU,0),1),"")</f>
        <v/>
      </c>
      <c r="AC71" s="178" t="str">
        <f ca="1">IFERROR(INDEX(INDIRECT("'FY22 QoS'!"&amp;AC$1&amp;":"&amp;AC$1),MATCH($B71&amp;$C71&amp;$D71,'FY22 QoS'!BV:BV,0),1),"")</f>
        <v/>
      </c>
      <c r="AD71" s="178" t="str">
        <f ca="1">IFERROR(INDEX(INDIRECT("'FY22 QoS'!"&amp;AD$1&amp;":"&amp;AD$1),MATCH($B71&amp;$C71&amp;$D71,'FY22 QoS'!BW:BW,0),1),"")</f>
        <v/>
      </c>
      <c r="AE71" s="178" t="str">
        <f ca="1">IFERROR(INDEX(INDIRECT("'FY22 QoS'!"&amp;AE$1&amp;":"&amp;AE$1),MATCH($B71&amp;$C71&amp;$D71,'FY22 QoS'!BX:BX,0),1),"")</f>
        <v/>
      </c>
      <c r="AF71" s="178">
        <f ca="1">IFERROR(INDEX(INDIRECT("'FY22 QoS'!"&amp;AF$1&amp;":"&amp;AF$1),MATCH($B71&amp;$C71&amp;$D71,'FY22 QoS'!BY:BY,0),1),"")</f>
        <v>0</v>
      </c>
      <c r="AG71" s="178">
        <f ca="1">IFERROR(INDEX(INDIRECT("'FY22 QoS'!"&amp;AG$1&amp;":"&amp;AG$1),MATCH($B71&amp;$C71&amp;$D71,'FY22 QoS'!BZ:BZ,0),1),"")</f>
        <v>0.25</v>
      </c>
      <c r="AH71" s="178">
        <f ca="1">IFERROR(INDEX(INDIRECT("'FY22 QoS'!"&amp;AH$1&amp;":"&amp;AH$1),MATCH($B71&amp;$C71&amp;$D71,'FY22 QoS'!CA:CA,0),1),"")</f>
        <v>0.35</v>
      </c>
      <c r="AI71" s="178">
        <f ca="1">IFERROR(INDEX(INDIRECT("'FY22 QoS'!"&amp;AI$1&amp;":"&amp;AI$1),MATCH($B71&amp;$C71&amp;$D71,'FY22 QoS'!CB:CB,0),1),"")</f>
        <v>0.5</v>
      </c>
      <c r="AJ71" s="178">
        <f ca="1">IFERROR(INDEX(INDIRECT("'FY22 QoS'!"&amp;AJ$1&amp;":"&amp;AJ$1),MATCH($B71&amp;$C71&amp;$D71,'FY22 QoS'!CC:CC,0),1),"")</f>
        <v>0.65</v>
      </c>
      <c r="AL71" s="186" t="str">
        <f ca="1">IFERROR(INDEX(INDIRECT("'FY22 QoS'!"&amp;AL$1&amp;":"&amp;AL$1),MATCH($B71&amp;$C71&amp;$D71,'FY22 QoS'!BU:BU,0),1),"")</f>
        <v/>
      </c>
      <c r="AM71" s="186" t="str">
        <f ca="1">IFERROR(INDEX(INDIRECT("'FY22 QoS'!"&amp;AM$1&amp;":"&amp;AM$1),MATCH($B71&amp;$C71&amp;$D71,'FY22 QoS'!BV:BV,0),1),"")</f>
        <v/>
      </c>
      <c r="AN71" s="186" t="str">
        <f ca="1">IFERROR(INDEX(INDIRECT("'FY22 QoS'!"&amp;AN$1&amp;":"&amp;AN$1),MATCH($B71&amp;$C71&amp;$D71,'FY22 QoS'!BW:BW,0),1),"")</f>
        <v/>
      </c>
      <c r="AO71" s="186" t="str">
        <f ca="1">IFERROR(INDEX(INDIRECT("'FY22 QoS'!"&amp;AO$1&amp;":"&amp;AO$1),MATCH($B71&amp;$C71&amp;$D71,'FY22 QoS'!BX:BX,0),1),"")</f>
        <v/>
      </c>
      <c r="AP71" s="186">
        <f ca="1">IFERROR(INDEX(INDIRECT("'FY22 QoS'!"&amp;AP$1&amp;":"&amp;AP$1),MATCH($B71&amp;$C71&amp;$D71,'FY22 QoS'!BY:BY,0),1),"")</f>
        <v>0</v>
      </c>
      <c r="AQ71" s="186">
        <f ca="1">IFERROR(INDEX(INDIRECT("'FY22 QoS'!"&amp;AQ$1&amp;":"&amp;AQ$1),MATCH($B71&amp;$C71&amp;$D71,'FY22 QoS'!BZ:BZ,0),1),"")</f>
        <v>26041.666666666668</v>
      </c>
      <c r="AR71" s="186">
        <f ca="1">IFERROR(INDEX(INDIRECT("'FY22 QoS'!"&amp;AR$1&amp;":"&amp;AR$1),MATCH($B71&amp;$C71&amp;$D71,'FY22 QoS'!CA:CA,0),1),"")</f>
        <v>36458.333333333336</v>
      </c>
      <c r="AS71" s="186">
        <f ca="1">IFERROR(INDEX(INDIRECT("'FY22 QoS'!"&amp;AS$1&amp;":"&amp;AS$1),MATCH($B71&amp;$C71&amp;$D71,'FY22 QoS'!CB:CB,0),1),"")</f>
        <v>52083.333333333336</v>
      </c>
      <c r="AT71" s="186">
        <f ca="1">IFERROR(INDEX(INDIRECT("'FY22 QoS'!"&amp;AT$1&amp;":"&amp;AT$1),MATCH($B71&amp;$C71&amp;$D71,'FY22 QoS'!CC:CC,0),1),"")</f>
        <v>67708.333333333343</v>
      </c>
    </row>
    <row r="72" spans="2:48" s="167" customFormat="1" x14ac:dyDescent="0.25">
      <c r="B72" s="167" t="s">
        <v>287</v>
      </c>
      <c r="C72" s="167">
        <v>6</v>
      </c>
      <c r="D72" s="167" t="str">
        <f t="shared" si="31"/>
        <v>Enterprise</v>
      </c>
      <c r="E72" s="167" t="str">
        <f>IFERROR(INDEX('FY22 QoS'!$BB:$BB,MATCH($B72&amp;$C72&amp;$D72,'FY22 QoS'!BR:BR,0),1),"")</f>
        <v/>
      </c>
      <c r="F72" s="167" t="str">
        <f>IFERROR(INDEX('FY22 QoS'!$BB:$BB,MATCH($B72&amp;$C72&amp;$D72,'FY22 QoS'!BS:BS,0),1),"")</f>
        <v/>
      </c>
      <c r="G72" s="167" t="str">
        <f>IFERROR(INDEX('FY22 QoS'!$BB:$BB,MATCH($B72&amp;$C72&amp;$D72,'FY22 QoS'!BT:BT,0),1),"")</f>
        <v/>
      </c>
      <c r="H72" s="181" t="str">
        <f>IFERROR(INDEX('FY22 QoS'!$BB:$BB,MATCH($B72&amp;$C72&amp;$D72,'FY22 QoS'!BU:BU,0),1),"")</f>
        <v/>
      </c>
      <c r="I72" s="181" t="str">
        <f>IFERROR(INDEX('FY22 QoS'!$BB:$BB,MATCH($B72&amp;$C72&amp;$D72,'FY22 QoS'!BV:BV,0),1),"")</f>
        <v/>
      </c>
      <c r="J72" s="181" t="str">
        <f>IFERROR(INDEX('FY22 QoS'!$BB:$BB,MATCH($B72&amp;$C72&amp;$D72,'FY22 QoS'!BW:BW,0),1),"")</f>
        <v/>
      </c>
      <c r="K72" s="181" t="str">
        <f>IFERROR(INDEX('FY22 QoS'!$BB:$BB,MATCH($B72&amp;$C72&amp;$D72,'FY22 QoS'!BX:BX,0),1),"")</f>
        <v/>
      </c>
      <c r="L72" s="181" t="str">
        <f>IFERROR(INDEX('FY22 QoS'!$BB:$BB,MATCH($B72&amp;$C72&amp;$D72,'FY22 QoS'!BY:BY,0),1),"")</f>
        <v/>
      </c>
      <c r="M72" s="181" t="str">
        <f>IFERROR(INDEX('FY22 QoS'!$BB:$BB,MATCH($B72&amp;$C72&amp;$D72,'FY22 QoS'!BZ:BZ,0),1),"")</f>
        <v/>
      </c>
      <c r="N72" s="181" t="str">
        <f>IFERROR(INDEX('FY22 QoS'!$BB:$BB,MATCH($B72&amp;$C72&amp;$D72,'FY22 QoS'!CA:CA,0),1),"")</f>
        <v/>
      </c>
      <c r="O72" s="181" t="str">
        <f>IFERROR(INDEX('FY22 QoS'!$BB:$BB,MATCH($B72&amp;$C72&amp;$D72,'FY22 QoS'!CB:CB,0),1),"")</f>
        <v/>
      </c>
      <c r="P72" s="181" t="str">
        <f>IFERROR(INDEX('FY22 QoS'!$BB:$BB,MATCH($B72&amp;$C72&amp;$D72,'FY22 QoS'!CC:CC,0),1),"")</f>
        <v/>
      </c>
      <c r="R72" s="178" t="str">
        <f ca="1">IFERROR(INDEX(INDIRECT("'FY22 QoS'!"&amp;R$1&amp;":"&amp;R$1),MATCH($B72&amp;$C72&amp;$D72,'FY22 QoS'!BU:BU,0),1),"")</f>
        <v/>
      </c>
      <c r="S72" s="178" t="str">
        <f ca="1">IFERROR(INDEX(INDIRECT("'FY22 QoS'!"&amp;S$1&amp;":"&amp;S$1),MATCH($B72&amp;$C72&amp;$D72,'FY22 QoS'!BV:BV,0),1),"")</f>
        <v/>
      </c>
      <c r="T72" s="178" t="str">
        <f ca="1">IFERROR(INDEX(INDIRECT("'FY22 QoS'!"&amp;T$1&amp;":"&amp;T$1),MATCH($B72&amp;$C72&amp;$D72,'FY22 QoS'!BW:BW,0),1),"")</f>
        <v/>
      </c>
      <c r="U72" s="178" t="str">
        <f ca="1">IFERROR(INDEX(INDIRECT("'FY22 QoS'!"&amp;U$1&amp;":"&amp;U$1),MATCH($B72&amp;$C72&amp;$D72,'FY22 QoS'!BX:BX,0),1),"")</f>
        <v/>
      </c>
      <c r="V72" s="178" t="str">
        <f ca="1">IFERROR(INDEX(INDIRECT("'FY22 QoS'!"&amp;V$1&amp;":"&amp;V$1),MATCH($B72&amp;$C72&amp;$D72,'FY22 QoS'!BY:BY,0),1),"")</f>
        <v/>
      </c>
      <c r="W72" s="178" t="str">
        <f ca="1">IFERROR(INDEX(INDIRECT("'FY22 QoS'!"&amp;W$1&amp;":"&amp;W$1),MATCH($B72&amp;$C72&amp;$D72,'FY22 QoS'!BZ:BZ,0),1),"")</f>
        <v/>
      </c>
      <c r="X72" s="178" t="str">
        <f ca="1">IFERROR(INDEX(INDIRECT("'FY22 QoS'!"&amp;X$1&amp;":"&amp;X$1),MATCH($B72&amp;$C72&amp;$D72,'FY22 QoS'!CA:CA,0),1),"")</f>
        <v/>
      </c>
      <c r="Y72" s="178" t="str">
        <f ca="1">IFERROR(INDEX(INDIRECT("'FY22 QoS'!"&amp;Y$1&amp;":"&amp;Y$1),MATCH($B72&amp;$C72&amp;$D72,'FY22 QoS'!CB:CB,0),1),"")</f>
        <v/>
      </c>
      <c r="Z72" s="178" t="str">
        <f ca="1">IFERROR(INDEX(INDIRECT("'FY22 QoS'!"&amp;Z$1&amp;":"&amp;Z$1),MATCH($B72&amp;$C72&amp;$D72,'FY22 QoS'!CC:CC,0),1),"")</f>
        <v/>
      </c>
      <c r="AB72" s="178" t="str">
        <f ca="1">IFERROR(INDEX(INDIRECT("'FY22 QoS'!"&amp;AB$1&amp;":"&amp;AB$1),MATCH($B72&amp;$C72&amp;$D72,'FY22 QoS'!BU:BU,0),1),"")</f>
        <v/>
      </c>
      <c r="AC72" s="178" t="str">
        <f ca="1">IFERROR(INDEX(INDIRECT("'FY22 QoS'!"&amp;AC$1&amp;":"&amp;AC$1),MATCH($B72&amp;$C72&amp;$D72,'FY22 QoS'!BV:BV,0),1),"")</f>
        <v/>
      </c>
      <c r="AD72" s="178" t="str">
        <f ca="1">IFERROR(INDEX(INDIRECT("'FY22 QoS'!"&amp;AD$1&amp;":"&amp;AD$1),MATCH($B72&amp;$C72&amp;$D72,'FY22 QoS'!BW:BW,0),1),"")</f>
        <v/>
      </c>
      <c r="AE72" s="178" t="str">
        <f ca="1">IFERROR(INDEX(INDIRECT("'FY22 QoS'!"&amp;AE$1&amp;":"&amp;AE$1),MATCH($B72&amp;$C72&amp;$D72,'FY22 QoS'!BX:BX,0),1),"")</f>
        <v/>
      </c>
      <c r="AF72" s="178" t="str">
        <f ca="1">IFERROR(INDEX(INDIRECT("'FY22 QoS'!"&amp;AF$1&amp;":"&amp;AF$1),MATCH($B72&amp;$C72&amp;$D72,'FY22 QoS'!BY:BY,0),1),"")</f>
        <v/>
      </c>
      <c r="AG72" s="178" t="str">
        <f ca="1">IFERROR(INDEX(INDIRECT("'FY22 QoS'!"&amp;AG$1&amp;":"&amp;AG$1),MATCH($B72&amp;$C72&amp;$D72,'FY22 QoS'!BZ:BZ,0),1),"")</f>
        <v/>
      </c>
      <c r="AH72" s="178" t="str">
        <f ca="1">IFERROR(INDEX(INDIRECT("'FY22 QoS'!"&amp;AH$1&amp;":"&amp;AH$1),MATCH($B72&amp;$C72&amp;$D72,'FY22 QoS'!CA:CA,0),1),"")</f>
        <v/>
      </c>
      <c r="AI72" s="178" t="str">
        <f ca="1">IFERROR(INDEX(INDIRECT("'FY22 QoS'!"&amp;AI$1&amp;":"&amp;AI$1),MATCH($B72&amp;$C72&amp;$D72,'FY22 QoS'!CB:CB,0),1),"")</f>
        <v/>
      </c>
      <c r="AJ72" s="178" t="str">
        <f ca="1">IFERROR(INDEX(INDIRECT("'FY22 QoS'!"&amp;AJ$1&amp;":"&amp;AJ$1),MATCH($B72&amp;$C72&amp;$D72,'FY22 QoS'!CC:CC,0),1),"")</f>
        <v/>
      </c>
      <c r="AL72" s="186" t="str">
        <f ca="1">IFERROR(INDEX(INDIRECT("'FY22 QoS'!"&amp;AL$1&amp;":"&amp;AL$1),MATCH($B72&amp;$C72&amp;$D72,'FY22 QoS'!BU:BU,0),1),"")</f>
        <v/>
      </c>
      <c r="AM72" s="186" t="str">
        <f ca="1">IFERROR(INDEX(INDIRECT("'FY22 QoS'!"&amp;AM$1&amp;":"&amp;AM$1),MATCH($B72&amp;$C72&amp;$D72,'FY22 QoS'!BV:BV,0),1),"")</f>
        <v/>
      </c>
      <c r="AN72" s="186" t="str">
        <f ca="1">IFERROR(INDEX(INDIRECT("'FY22 QoS'!"&amp;AN$1&amp;":"&amp;AN$1),MATCH($B72&amp;$C72&amp;$D72,'FY22 QoS'!BW:BW,0),1),"")</f>
        <v/>
      </c>
      <c r="AO72" s="186" t="str">
        <f ca="1">IFERROR(INDEX(INDIRECT("'FY22 QoS'!"&amp;AO$1&amp;":"&amp;AO$1),MATCH($B72&amp;$C72&amp;$D72,'FY22 QoS'!BX:BX,0),1),"")</f>
        <v/>
      </c>
      <c r="AP72" s="186" t="str">
        <f ca="1">IFERROR(INDEX(INDIRECT("'FY22 QoS'!"&amp;AP$1&amp;":"&amp;AP$1),MATCH($B72&amp;$C72&amp;$D72,'FY22 QoS'!BY:BY,0),1),"")</f>
        <v/>
      </c>
      <c r="AQ72" s="186" t="str">
        <f ca="1">IFERROR(INDEX(INDIRECT("'FY22 QoS'!"&amp;AQ$1&amp;":"&amp;AQ$1),MATCH($B72&amp;$C72&amp;$D72,'FY22 QoS'!BZ:BZ,0),1),"")</f>
        <v/>
      </c>
      <c r="AR72" s="186" t="str">
        <f ca="1">IFERROR(INDEX(INDIRECT("'FY22 QoS'!"&amp;AR$1&amp;":"&amp;AR$1),MATCH($B72&amp;$C72&amp;$D72,'FY22 QoS'!CA:CA,0),1),"")</f>
        <v/>
      </c>
      <c r="AS72" s="186" t="str">
        <f ca="1">IFERROR(INDEX(INDIRECT("'FY22 QoS'!"&amp;AS$1&amp;":"&amp;AS$1),MATCH($B72&amp;$C72&amp;$D72,'FY22 QoS'!CB:CB,0),1),"")</f>
        <v/>
      </c>
      <c r="AT72" s="186" t="str">
        <f ca="1">IFERROR(INDEX(INDIRECT("'FY22 QoS'!"&amp;AT$1&amp;":"&amp;AT$1),MATCH($B72&amp;$C72&amp;$D72,'FY22 QoS'!CC:CC,0),1),"")</f>
        <v/>
      </c>
    </row>
    <row r="73" spans="2:48" s="167" customFormat="1" outlineLevel="1" x14ac:dyDescent="0.25">
      <c r="B73" s="167" t="s">
        <v>287</v>
      </c>
      <c r="C73" s="167">
        <v>7</v>
      </c>
      <c r="D73" s="167" t="str">
        <f t="shared" si="31"/>
        <v>Enterprise</v>
      </c>
      <c r="E73" s="167" t="str">
        <f>IFERROR(INDEX('FY22 QoS'!$BB:$BB,MATCH($B73&amp;$C73&amp;$D73,'FY22 QoS'!BR:BR,0),1),"")</f>
        <v/>
      </c>
      <c r="F73" s="167" t="str">
        <f>IFERROR(INDEX('FY22 QoS'!$BB:$BB,MATCH($B73&amp;$C73&amp;$D73,'FY22 QoS'!BS:BS,0),1),"")</f>
        <v/>
      </c>
      <c r="G73" s="167" t="str">
        <f>IFERROR(INDEX('FY22 QoS'!$BB:$BB,MATCH($B73&amp;$C73&amp;$D73,'FY22 QoS'!BT:BT,0),1),"")</f>
        <v/>
      </c>
      <c r="H73" s="181" t="str">
        <f>IFERROR(INDEX('FY22 QoS'!$BB:$BB,MATCH($B73&amp;$C73&amp;$D73,'FY22 QoS'!BU:BU,0),1),"")</f>
        <v/>
      </c>
      <c r="I73" s="181" t="str">
        <f>IFERROR(INDEX('FY22 QoS'!$BB:$BB,MATCH($B73&amp;$C73&amp;$D73,'FY22 QoS'!BV:BV,0),1),"")</f>
        <v/>
      </c>
      <c r="J73" s="181" t="str">
        <f>IFERROR(INDEX('FY22 QoS'!$BB:$BB,MATCH($B73&amp;$C73&amp;$D73,'FY22 QoS'!BW:BW,0),1),"")</f>
        <v/>
      </c>
      <c r="K73" s="181" t="str">
        <f>IFERROR(INDEX('FY22 QoS'!$BB:$BB,MATCH($B73&amp;$C73&amp;$D73,'FY22 QoS'!BX:BX,0),1),"")</f>
        <v/>
      </c>
      <c r="L73" s="181" t="str">
        <f>IFERROR(INDEX('FY22 QoS'!$BB:$BB,MATCH($B73&amp;$C73&amp;$D73,'FY22 QoS'!BY:BY,0),1),"")</f>
        <v/>
      </c>
      <c r="M73" s="181" t="str">
        <f>IFERROR(INDEX('FY22 QoS'!$BB:$BB,MATCH($B73&amp;$C73&amp;$D73,'FY22 QoS'!BZ:BZ,0),1),"")</f>
        <v/>
      </c>
      <c r="N73" s="181" t="str">
        <f>IFERROR(INDEX('FY22 QoS'!$BB:$BB,MATCH($B73&amp;$C73&amp;$D73,'FY22 QoS'!CA:CA,0),1),"")</f>
        <v/>
      </c>
      <c r="O73" s="181" t="str">
        <f>IFERROR(INDEX('FY22 QoS'!$BB:$BB,MATCH($B73&amp;$C73&amp;$D73,'FY22 QoS'!CB:CB,0),1),"")</f>
        <v/>
      </c>
      <c r="P73" s="181" t="str">
        <f>IFERROR(INDEX('FY22 QoS'!$BB:$BB,MATCH($B73&amp;$C73&amp;$D73,'FY22 QoS'!CC:CC,0),1),"")</f>
        <v/>
      </c>
      <c r="R73" s="178" t="str">
        <f ca="1">IFERROR(INDEX(INDIRECT("'FY22 QoS'!"&amp;R$1&amp;":"&amp;R$1),MATCH($B73&amp;$C73&amp;$D73,'FY22 QoS'!BU:BU,0),1),"")</f>
        <v/>
      </c>
      <c r="S73" s="178" t="str">
        <f ca="1">IFERROR(INDEX(INDIRECT("'FY22 QoS'!"&amp;S$1&amp;":"&amp;S$1),MATCH($B73&amp;$C73&amp;$D73,'FY22 QoS'!BV:BV,0),1),"")</f>
        <v/>
      </c>
      <c r="T73" s="178" t="str">
        <f ca="1">IFERROR(INDEX(INDIRECT("'FY22 QoS'!"&amp;T$1&amp;":"&amp;T$1),MATCH($B73&amp;$C73&amp;$D73,'FY22 QoS'!BW:BW,0),1),"")</f>
        <v/>
      </c>
      <c r="U73" s="178" t="str">
        <f ca="1">IFERROR(INDEX(INDIRECT("'FY22 QoS'!"&amp;U$1&amp;":"&amp;U$1),MATCH($B73&amp;$C73&amp;$D73,'FY22 QoS'!BX:BX,0),1),"")</f>
        <v/>
      </c>
      <c r="V73" s="178" t="str">
        <f ca="1">IFERROR(INDEX(INDIRECT("'FY22 QoS'!"&amp;V$1&amp;":"&amp;V$1),MATCH($B73&amp;$C73&amp;$D73,'FY22 QoS'!BY:BY,0),1),"")</f>
        <v/>
      </c>
      <c r="W73" s="178" t="str">
        <f ca="1">IFERROR(INDEX(INDIRECT("'FY22 QoS'!"&amp;W$1&amp;":"&amp;W$1),MATCH($B73&amp;$C73&amp;$D73,'FY22 QoS'!BZ:BZ,0),1),"")</f>
        <v/>
      </c>
      <c r="X73" s="178" t="str">
        <f ca="1">IFERROR(INDEX(INDIRECT("'FY22 QoS'!"&amp;X$1&amp;":"&amp;X$1),MATCH($B73&amp;$C73&amp;$D73,'FY22 QoS'!CA:CA,0),1),"")</f>
        <v/>
      </c>
      <c r="Y73" s="178" t="str">
        <f ca="1">IFERROR(INDEX(INDIRECT("'FY22 QoS'!"&amp;Y$1&amp;":"&amp;Y$1),MATCH($B73&amp;$C73&amp;$D73,'FY22 QoS'!CB:CB,0),1),"")</f>
        <v/>
      </c>
      <c r="Z73" s="178" t="str">
        <f ca="1">IFERROR(INDEX(INDIRECT("'FY22 QoS'!"&amp;Z$1&amp;":"&amp;Z$1),MATCH($B73&amp;$C73&amp;$D73,'FY22 QoS'!CC:CC,0),1),"")</f>
        <v/>
      </c>
      <c r="AB73" s="178" t="str">
        <f ca="1">IFERROR(INDEX(INDIRECT("'FY22 QoS'!"&amp;AB$1&amp;":"&amp;AB$1),MATCH($B73&amp;$C73&amp;$D73,'FY22 QoS'!BU:BU,0),1),"")</f>
        <v/>
      </c>
      <c r="AC73" s="178" t="str">
        <f ca="1">IFERROR(INDEX(INDIRECT("'FY22 QoS'!"&amp;AC$1&amp;":"&amp;AC$1),MATCH($B73&amp;$C73&amp;$D73,'FY22 QoS'!BV:BV,0),1),"")</f>
        <v/>
      </c>
      <c r="AD73" s="178" t="str">
        <f ca="1">IFERROR(INDEX(INDIRECT("'FY22 QoS'!"&amp;AD$1&amp;":"&amp;AD$1),MATCH($B73&amp;$C73&amp;$D73,'FY22 QoS'!BW:BW,0),1),"")</f>
        <v/>
      </c>
      <c r="AE73" s="178" t="str">
        <f ca="1">IFERROR(INDEX(INDIRECT("'FY22 QoS'!"&amp;AE$1&amp;":"&amp;AE$1),MATCH($B73&amp;$C73&amp;$D73,'FY22 QoS'!BX:BX,0),1),"")</f>
        <v/>
      </c>
      <c r="AF73" s="178" t="str">
        <f ca="1">IFERROR(INDEX(INDIRECT("'FY22 QoS'!"&amp;AF$1&amp;":"&amp;AF$1),MATCH($B73&amp;$C73&amp;$D73,'FY22 QoS'!BY:BY,0),1),"")</f>
        <v/>
      </c>
      <c r="AG73" s="178" t="str">
        <f ca="1">IFERROR(INDEX(INDIRECT("'FY22 QoS'!"&amp;AG$1&amp;":"&amp;AG$1),MATCH($B73&amp;$C73&amp;$D73,'FY22 QoS'!BZ:BZ,0),1),"")</f>
        <v/>
      </c>
      <c r="AH73" s="178" t="str">
        <f ca="1">IFERROR(INDEX(INDIRECT("'FY22 QoS'!"&amp;AH$1&amp;":"&amp;AH$1),MATCH($B73&amp;$C73&amp;$D73,'FY22 QoS'!CA:CA,0),1),"")</f>
        <v/>
      </c>
      <c r="AI73" s="178" t="str">
        <f ca="1">IFERROR(INDEX(INDIRECT("'FY22 QoS'!"&amp;AI$1&amp;":"&amp;AI$1),MATCH($B73&amp;$C73&amp;$D73,'FY22 QoS'!CB:CB,0),1),"")</f>
        <v/>
      </c>
      <c r="AJ73" s="178" t="str">
        <f ca="1">IFERROR(INDEX(INDIRECT("'FY22 QoS'!"&amp;AJ$1&amp;":"&amp;AJ$1),MATCH($B73&amp;$C73&amp;$D73,'FY22 QoS'!CC:CC,0),1),"")</f>
        <v/>
      </c>
      <c r="AL73" s="186" t="str">
        <f ca="1">IFERROR(INDEX(INDIRECT("'FY22 QoS'!"&amp;AL$1&amp;":"&amp;AL$1),MATCH($B73&amp;$C73&amp;$D73,'FY22 QoS'!BU:BU,0),1),"")</f>
        <v/>
      </c>
      <c r="AM73" s="186" t="str">
        <f ca="1">IFERROR(INDEX(INDIRECT("'FY22 QoS'!"&amp;AM$1&amp;":"&amp;AM$1),MATCH($B73&amp;$C73&amp;$D73,'FY22 QoS'!BV:BV,0),1),"")</f>
        <v/>
      </c>
      <c r="AN73" s="186" t="str">
        <f ca="1">IFERROR(INDEX(INDIRECT("'FY22 QoS'!"&amp;AN$1&amp;":"&amp;AN$1),MATCH($B73&amp;$C73&amp;$D73,'FY22 QoS'!BW:BW,0),1),"")</f>
        <v/>
      </c>
      <c r="AO73" s="186" t="str">
        <f ca="1">IFERROR(INDEX(INDIRECT("'FY22 QoS'!"&amp;AO$1&amp;":"&amp;AO$1),MATCH($B73&amp;$C73&amp;$D73,'FY22 QoS'!BX:BX,0),1),"")</f>
        <v/>
      </c>
      <c r="AP73" s="186" t="str">
        <f ca="1">IFERROR(INDEX(INDIRECT("'FY22 QoS'!"&amp;AP$1&amp;":"&amp;AP$1),MATCH($B73&amp;$C73&amp;$D73,'FY22 QoS'!BY:BY,0),1),"")</f>
        <v/>
      </c>
      <c r="AQ73" s="186" t="str">
        <f ca="1">IFERROR(INDEX(INDIRECT("'FY22 QoS'!"&amp;AQ$1&amp;":"&amp;AQ$1),MATCH($B73&amp;$C73&amp;$D73,'FY22 QoS'!BZ:BZ,0),1),"")</f>
        <v/>
      </c>
      <c r="AR73" s="186" t="str">
        <f ca="1">IFERROR(INDEX(INDIRECT("'FY22 QoS'!"&amp;AR$1&amp;":"&amp;AR$1),MATCH($B73&amp;$C73&amp;$D73,'FY22 QoS'!CA:CA,0),1),"")</f>
        <v/>
      </c>
      <c r="AS73" s="186" t="str">
        <f ca="1">IFERROR(INDEX(INDIRECT("'FY22 QoS'!"&amp;AS$1&amp;":"&amp;AS$1),MATCH($B73&amp;$C73&amp;$D73,'FY22 QoS'!CB:CB,0),1),"")</f>
        <v/>
      </c>
      <c r="AT73" s="186" t="str">
        <f ca="1">IFERROR(INDEX(INDIRECT("'FY22 QoS'!"&amp;AT$1&amp;":"&amp;AT$1),MATCH($B73&amp;$C73&amp;$D73,'FY22 QoS'!CC:CC,0),1),"")</f>
        <v/>
      </c>
    </row>
    <row r="74" spans="2:48" s="167" customFormat="1" outlineLevel="1" x14ac:dyDescent="0.25">
      <c r="B74" s="167" t="s">
        <v>287</v>
      </c>
      <c r="C74" s="167">
        <v>8</v>
      </c>
      <c r="D74" s="167" t="str">
        <f t="shared" si="31"/>
        <v>Enterprise</v>
      </c>
      <c r="E74" s="167" t="str">
        <f>IFERROR(INDEX('FY22 QoS'!$BB:$BB,MATCH($B74&amp;$C74&amp;$D74,'FY22 QoS'!BR:BR,0),1),"")</f>
        <v/>
      </c>
      <c r="F74" s="167" t="str">
        <f>IFERROR(INDEX('FY22 QoS'!$BB:$BB,MATCH($B74&amp;$C74&amp;$D74,'FY22 QoS'!BS:BS,0),1),"")</f>
        <v/>
      </c>
      <c r="G74" s="167" t="str">
        <f>IFERROR(INDEX('FY22 QoS'!$BB:$BB,MATCH($B74&amp;$C74&amp;$D74,'FY22 QoS'!BT:BT,0),1),"")</f>
        <v/>
      </c>
      <c r="H74" s="181" t="str">
        <f>IFERROR(INDEX('FY22 QoS'!$BB:$BB,MATCH($B74&amp;$C74&amp;$D74,'FY22 QoS'!BU:BU,0),1),"")</f>
        <v/>
      </c>
      <c r="I74" s="181" t="str">
        <f>IFERROR(INDEX('FY22 QoS'!$BB:$BB,MATCH($B74&amp;$C74&amp;$D74,'FY22 QoS'!BV:BV,0),1),"")</f>
        <v/>
      </c>
      <c r="J74" s="181" t="str">
        <f>IFERROR(INDEX('FY22 QoS'!$BB:$BB,MATCH($B74&amp;$C74&amp;$D74,'FY22 QoS'!BW:BW,0),1),"")</f>
        <v/>
      </c>
      <c r="K74" s="181" t="str">
        <f>IFERROR(INDEX('FY22 QoS'!$BB:$BB,MATCH($B74&amp;$C74&amp;$D74,'FY22 QoS'!BX:BX,0),1),"")</f>
        <v/>
      </c>
      <c r="L74" s="181" t="str">
        <f>IFERROR(INDEX('FY22 QoS'!$BB:$BB,MATCH($B74&amp;$C74&amp;$D74,'FY22 QoS'!BY:BY,0),1),"")</f>
        <v/>
      </c>
      <c r="M74" s="181" t="str">
        <f>IFERROR(INDEX('FY22 QoS'!$BB:$BB,MATCH($B74&amp;$C74&amp;$D74,'FY22 QoS'!BZ:BZ,0),1),"")</f>
        <v/>
      </c>
      <c r="N74" s="181" t="str">
        <f>IFERROR(INDEX('FY22 QoS'!$BB:$BB,MATCH($B74&amp;$C74&amp;$D74,'FY22 QoS'!CA:CA,0),1),"")</f>
        <v/>
      </c>
      <c r="O74" s="181" t="str">
        <f>IFERROR(INDEX('FY22 QoS'!$BB:$BB,MATCH($B74&amp;$C74&amp;$D74,'FY22 QoS'!CB:CB,0),1),"")</f>
        <v/>
      </c>
      <c r="P74" s="181" t="str">
        <f>IFERROR(INDEX('FY22 QoS'!$BB:$BB,MATCH($B74&amp;$C74&amp;$D74,'FY22 QoS'!CC:CC,0),1),"")</f>
        <v/>
      </c>
      <c r="R74" s="178" t="str">
        <f ca="1">IFERROR(INDEX(INDIRECT("'FY22 QoS'!"&amp;R$1&amp;":"&amp;R$1),MATCH($B74&amp;$C74&amp;$D74,'FY22 QoS'!BU:BU,0),1),"")</f>
        <v/>
      </c>
      <c r="S74" s="178" t="str">
        <f ca="1">IFERROR(INDEX(INDIRECT("'FY22 QoS'!"&amp;S$1&amp;":"&amp;S$1),MATCH($B74&amp;$C74&amp;$D74,'FY22 QoS'!BV:BV,0),1),"")</f>
        <v/>
      </c>
      <c r="T74" s="178" t="str">
        <f ca="1">IFERROR(INDEX(INDIRECT("'FY22 QoS'!"&amp;T$1&amp;":"&amp;T$1),MATCH($B74&amp;$C74&amp;$D74,'FY22 QoS'!BW:BW,0),1),"")</f>
        <v/>
      </c>
      <c r="U74" s="178" t="str">
        <f ca="1">IFERROR(INDEX(INDIRECT("'FY22 QoS'!"&amp;U$1&amp;":"&amp;U$1),MATCH($B74&amp;$C74&amp;$D74,'FY22 QoS'!BX:BX,0),1),"")</f>
        <v/>
      </c>
      <c r="V74" s="178" t="str">
        <f ca="1">IFERROR(INDEX(INDIRECT("'FY22 QoS'!"&amp;V$1&amp;":"&amp;V$1),MATCH($B74&amp;$C74&amp;$D74,'FY22 QoS'!BY:BY,0),1),"")</f>
        <v/>
      </c>
      <c r="W74" s="178" t="str">
        <f ca="1">IFERROR(INDEX(INDIRECT("'FY22 QoS'!"&amp;W$1&amp;":"&amp;W$1),MATCH($B74&amp;$C74&amp;$D74,'FY22 QoS'!BZ:BZ,0),1),"")</f>
        <v/>
      </c>
      <c r="X74" s="178" t="str">
        <f ca="1">IFERROR(INDEX(INDIRECT("'FY22 QoS'!"&amp;X$1&amp;":"&amp;X$1),MATCH($B74&amp;$C74&amp;$D74,'FY22 QoS'!CA:CA,0),1),"")</f>
        <v/>
      </c>
      <c r="Y74" s="178" t="str">
        <f ca="1">IFERROR(INDEX(INDIRECT("'FY22 QoS'!"&amp;Y$1&amp;":"&amp;Y$1),MATCH($B74&amp;$C74&amp;$D74,'FY22 QoS'!CB:CB,0),1),"")</f>
        <v/>
      </c>
      <c r="Z74" s="178" t="str">
        <f ca="1">IFERROR(INDEX(INDIRECT("'FY22 QoS'!"&amp;Z$1&amp;":"&amp;Z$1),MATCH($B74&amp;$C74&amp;$D74,'FY22 QoS'!CC:CC,0),1),"")</f>
        <v/>
      </c>
      <c r="AB74" s="178" t="str">
        <f ca="1">IFERROR(INDEX(INDIRECT("'FY22 QoS'!"&amp;AB$1&amp;":"&amp;AB$1),MATCH($B74&amp;$C74&amp;$D74,'FY22 QoS'!BU:BU,0),1),"")</f>
        <v/>
      </c>
      <c r="AC74" s="178" t="str">
        <f ca="1">IFERROR(INDEX(INDIRECT("'FY22 QoS'!"&amp;AC$1&amp;":"&amp;AC$1),MATCH($B74&amp;$C74&amp;$D74,'FY22 QoS'!BV:BV,0),1),"")</f>
        <v/>
      </c>
      <c r="AD74" s="178" t="str">
        <f ca="1">IFERROR(INDEX(INDIRECT("'FY22 QoS'!"&amp;AD$1&amp;":"&amp;AD$1),MATCH($B74&amp;$C74&amp;$D74,'FY22 QoS'!BW:BW,0),1),"")</f>
        <v/>
      </c>
      <c r="AE74" s="178" t="str">
        <f ca="1">IFERROR(INDEX(INDIRECT("'FY22 QoS'!"&amp;AE$1&amp;":"&amp;AE$1),MATCH($B74&amp;$C74&amp;$D74,'FY22 QoS'!BX:BX,0),1),"")</f>
        <v/>
      </c>
      <c r="AF74" s="178" t="str">
        <f ca="1">IFERROR(INDEX(INDIRECT("'FY22 QoS'!"&amp;AF$1&amp;":"&amp;AF$1),MATCH($B74&amp;$C74&amp;$D74,'FY22 QoS'!BY:BY,0),1),"")</f>
        <v/>
      </c>
      <c r="AG74" s="178" t="str">
        <f ca="1">IFERROR(INDEX(INDIRECT("'FY22 QoS'!"&amp;AG$1&amp;":"&amp;AG$1),MATCH($B74&amp;$C74&amp;$D74,'FY22 QoS'!BZ:BZ,0),1),"")</f>
        <v/>
      </c>
      <c r="AH74" s="178" t="str">
        <f ca="1">IFERROR(INDEX(INDIRECT("'FY22 QoS'!"&amp;AH$1&amp;":"&amp;AH$1),MATCH($B74&amp;$C74&amp;$D74,'FY22 QoS'!CA:CA,0),1),"")</f>
        <v/>
      </c>
      <c r="AI74" s="178" t="str">
        <f ca="1">IFERROR(INDEX(INDIRECT("'FY22 QoS'!"&amp;AI$1&amp;":"&amp;AI$1),MATCH($B74&amp;$C74&amp;$D74,'FY22 QoS'!CB:CB,0),1),"")</f>
        <v/>
      </c>
      <c r="AJ74" s="178" t="str">
        <f ca="1">IFERROR(INDEX(INDIRECT("'FY22 QoS'!"&amp;AJ$1&amp;":"&amp;AJ$1),MATCH($B74&amp;$C74&amp;$D74,'FY22 QoS'!CC:CC,0),1),"")</f>
        <v/>
      </c>
      <c r="AL74" s="186" t="str">
        <f ca="1">IFERROR(INDEX(INDIRECT("'FY22 QoS'!"&amp;AL$1&amp;":"&amp;AL$1),MATCH($B74&amp;$C74&amp;$D74,'FY22 QoS'!BU:BU,0),1),"")</f>
        <v/>
      </c>
      <c r="AM74" s="186" t="str">
        <f ca="1">IFERROR(INDEX(INDIRECT("'FY22 QoS'!"&amp;AM$1&amp;":"&amp;AM$1),MATCH($B74&amp;$C74&amp;$D74,'FY22 QoS'!BV:BV,0),1),"")</f>
        <v/>
      </c>
      <c r="AN74" s="186" t="str">
        <f ca="1">IFERROR(INDEX(INDIRECT("'FY22 QoS'!"&amp;AN$1&amp;":"&amp;AN$1),MATCH($B74&amp;$C74&amp;$D74,'FY22 QoS'!BW:BW,0),1),"")</f>
        <v/>
      </c>
      <c r="AO74" s="186" t="str">
        <f ca="1">IFERROR(INDEX(INDIRECT("'FY22 QoS'!"&amp;AO$1&amp;":"&amp;AO$1),MATCH($B74&amp;$C74&amp;$D74,'FY22 QoS'!BX:BX,0),1),"")</f>
        <v/>
      </c>
      <c r="AP74" s="186" t="str">
        <f ca="1">IFERROR(INDEX(INDIRECT("'FY22 QoS'!"&amp;AP$1&amp;":"&amp;AP$1),MATCH($B74&amp;$C74&amp;$D74,'FY22 QoS'!BY:BY,0),1),"")</f>
        <v/>
      </c>
      <c r="AQ74" s="186" t="str">
        <f ca="1">IFERROR(INDEX(INDIRECT("'FY22 QoS'!"&amp;AQ$1&amp;":"&amp;AQ$1),MATCH($B74&amp;$C74&amp;$D74,'FY22 QoS'!BZ:BZ,0),1),"")</f>
        <v/>
      </c>
      <c r="AR74" s="186" t="str">
        <f ca="1">IFERROR(INDEX(INDIRECT("'FY22 QoS'!"&amp;AR$1&amp;":"&amp;AR$1),MATCH($B74&amp;$C74&amp;$D74,'FY22 QoS'!CA:CA,0),1),"")</f>
        <v/>
      </c>
      <c r="AS74" s="186" t="str">
        <f ca="1">IFERROR(INDEX(INDIRECT("'FY22 QoS'!"&amp;AS$1&amp;":"&amp;AS$1),MATCH($B74&amp;$C74&amp;$D74,'FY22 QoS'!CB:CB,0),1),"")</f>
        <v/>
      </c>
      <c r="AT74" s="186" t="str">
        <f ca="1">IFERROR(INDEX(INDIRECT("'FY22 QoS'!"&amp;AT$1&amp;":"&amp;AT$1),MATCH($B74&amp;$C74&amp;$D74,'FY22 QoS'!CC:CC,0),1),"")</f>
        <v/>
      </c>
    </row>
    <row r="75" spans="2:48" s="167" customFormat="1" outlineLevel="1" x14ac:dyDescent="0.25">
      <c r="B75" s="167" t="s">
        <v>287</v>
      </c>
      <c r="C75" s="167">
        <v>9</v>
      </c>
      <c r="D75" s="167" t="str">
        <f t="shared" si="31"/>
        <v>Enterprise</v>
      </c>
      <c r="E75" s="167" t="str">
        <f>IFERROR(INDEX('FY22 QoS'!$BB:$BB,MATCH($B75&amp;$C75&amp;$D75,'FY22 QoS'!BR:BR,0),1),"")</f>
        <v/>
      </c>
      <c r="F75" s="167" t="str">
        <f>IFERROR(INDEX('FY22 QoS'!$BB:$BB,MATCH($B75&amp;$C75&amp;$D75,'FY22 QoS'!BS:BS,0),1),"")</f>
        <v/>
      </c>
      <c r="G75" s="167" t="str">
        <f>IFERROR(INDEX('FY22 QoS'!$BB:$BB,MATCH($B75&amp;$C75&amp;$D75,'FY22 QoS'!BT:BT,0),1),"")</f>
        <v/>
      </c>
      <c r="H75" s="181" t="str">
        <f>IFERROR(INDEX('FY22 QoS'!$BB:$BB,MATCH($B75&amp;$C75&amp;$D75,'FY22 QoS'!BU:BU,0),1),"")</f>
        <v/>
      </c>
      <c r="I75" s="181" t="str">
        <f>IFERROR(INDEX('FY22 QoS'!$BB:$BB,MATCH($B75&amp;$C75&amp;$D75,'FY22 QoS'!BV:BV,0),1),"")</f>
        <v/>
      </c>
      <c r="J75" s="181" t="str">
        <f>IFERROR(INDEX('FY22 QoS'!$BB:$BB,MATCH($B75&amp;$C75&amp;$D75,'FY22 QoS'!BW:BW,0),1),"")</f>
        <v/>
      </c>
      <c r="K75" s="181" t="str">
        <f>IFERROR(INDEX('FY22 QoS'!$BB:$BB,MATCH($B75&amp;$C75&amp;$D75,'FY22 QoS'!BX:BX,0),1),"")</f>
        <v/>
      </c>
      <c r="L75" s="181" t="str">
        <f>IFERROR(INDEX('FY22 QoS'!$BB:$BB,MATCH($B75&amp;$C75&amp;$D75,'FY22 QoS'!BY:BY,0),1),"")</f>
        <v/>
      </c>
      <c r="M75" s="181" t="str">
        <f>IFERROR(INDEX('FY22 QoS'!$BB:$BB,MATCH($B75&amp;$C75&amp;$D75,'FY22 QoS'!BZ:BZ,0),1),"")</f>
        <v/>
      </c>
      <c r="N75" s="181" t="str">
        <f>IFERROR(INDEX('FY22 QoS'!$BB:$BB,MATCH($B75&amp;$C75&amp;$D75,'FY22 QoS'!CA:CA,0),1),"")</f>
        <v/>
      </c>
      <c r="O75" s="181" t="str">
        <f>IFERROR(INDEX('FY22 QoS'!$BB:$BB,MATCH($B75&amp;$C75&amp;$D75,'FY22 QoS'!CB:CB,0),1),"")</f>
        <v/>
      </c>
      <c r="P75" s="181" t="str">
        <f>IFERROR(INDEX('FY22 QoS'!$BB:$BB,MATCH($B75&amp;$C75&amp;$D75,'FY22 QoS'!CC:CC,0),1),"")</f>
        <v/>
      </c>
      <c r="R75" s="178" t="str">
        <f ca="1">IFERROR(INDEX(INDIRECT("'FY22 QoS'!"&amp;R$1&amp;":"&amp;R$1),MATCH($B75&amp;$C75&amp;$D75,'FY22 QoS'!BU:BU,0),1),"")</f>
        <v/>
      </c>
      <c r="S75" s="178" t="str">
        <f ca="1">IFERROR(INDEX(INDIRECT("'FY22 QoS'!"&amp;S$1&amp;":"&amp;S$1),MATCH($B75&amp;$C75&amp;$D75,'FY22 QoS'!BV:BV,0),1),"")</f>
        <v/>
      </c>
      <c r="T75" s="178" t="str">
        <f ca="1">IFERROR(INDEX(INDIRECT("'FY22 QoS'!"&amp;T$1&amp;":"&amp;T$1),MATCH($B75&amp;$C75&amp;$D75,'FY22 QoS'!BW:BW,0),1),"")</f>
        <v/>
      </c>
      <c r="U75" s="178" t="str">
        <f ca="1">IFERROR(INDEX(INDIRECT("'FY22 QoS'!"&amp;U$1&amp;":"&amp;U$1),MATCH($B75&amp;$C75&amp;$D75,'FY22 QoS'!BX:BX,0),1),"")</f>
        <v/>
      </c>
      <c r="V75" s="178" t="str">
        <f ca="1">IFERROR(INDEX(INDIRECT("'FY22 QoS'!"&amp;V$1&amp;":"&amp;V$1),MATCH($B75&amp;$C75&amp;$D75,'FY22 QoS'!BY:BY,0),1),"")</f>
        <v/>
      </c>
      <c r="W75" s="178" t="str">
        <f ca="1">IFERROR(INDEX(INDIRECT("'FY22 QoS'!"&amp;W$1&amp;":"&amp;W$1),MATCH($B75&amp;$C75&amp;$D75,'FY22 QoS'!BZ:BZ,0),1),"")</f>
        <v/>
      </c>
      <c r="X75" s="178" t="str">
        <f ca="1">IFERROR(INDEX(INDIRECT("'FY22 QoS'!"&amp;X$1&amp;":"&amp;X$1),MATCH($B75&amp;$C75&amp;$D75,'FY22 QoS'!CA:CA,0),1),"")</f>
        <v/>
      </c>
      <c r="Y75" s="178" t="str">
        <f ca="1">IFERROR(INDEX(INDIRECT("'FY22 QoS'!"&amp;Y$1&amp;":"&amp;Y$1),MATCH($B75&amp;$C75&amp;$D75,'FY22 QoS'!CB:CB,0),1),"")</f>
        <v/>
      </c>
      <c r="Z75" s="178" t="str">
        <f ca="1">IFERROR(INDEX(INDIRECT("'FY22 QoS'!"&amp;Z$1&amp;":"&amp;Z$1),MATCH($B75&amp;$C75&amp;$D75,'FY22 QoS'!CC:CC,0),1),"")</f>
        <v/>
      </c>
      <c r="AB75" s="178" t="str">
        <f ca="1">IFERROR(INDEX(INDIRECT("'FY22 QoS'!"&amp;AB$1&amp;":"&amp;AB$1),MATCH($B75&amp;$C75&amp;$D75,'FY22 QoS'!BU:BU,0),1),"")</f>
        <v/>
      </c>
      <c r="AC75" s="178" t="str">
        <f ca="1">IFERROR(INDEX(INDIRECT("'FY22 QoS'!"&amp;AC$1&amp;":"&amp;AC$1),MATCH($B75&amp;$C75&amp;$D75,'FY22 QoS'!BV:BV,0),1),"")</f>
        <v/>
      </c>
      <c r="AD75" s="178" t="str">
        <f ca="1">IFERROR(INDEX(INDIRECT("'FY22 QoS'!"&amp;AD$1&amp;":"&amp;AD$1),MATCH($B75&amp;$C75&amp;$D75,'FY22 QoS'!BW:BW,0),1),"")</f>
        <v/>
      </c>
      <c r="AE75" s="178" t="str">
        <f ca="1">IFERROR(INDEX(INDIRECT("'FY22 QoS'!"&amp;AE$1&amp;":"&amp;AE$1),MATCH($B75&amp;$C75&amp;$D75,'FY22 QoS'!BX:BX,0),1),"")</f>
        <v/>
      </c>
      <c r="AF75" s="178" t="str">
        <f ca="1">IFERROR(INDEX(INDIRECT("'FY22 QoS'!"&amp;AF$1&amp;":"&amp;AF$1),MATCH($B75&amp;$C75&amp;$D75,'FY22 QoS'!BY:BY,0),1),"")</f>
        <v/>
      </c>
      <c r="AG75" s="178" t="str">
        <f ca="1">IFERROR(INDEX(INDIRECT("'FY22 QoS'!"&amp;AG$1&amp;":"&amp;AG$1),MATCH($B75&amp;$C75&amp;$D75,'FY22 QoS'!BZ:BZ,0),1),"")</f>
        <v/>
      </c>
      <c r="AH75" s="178" t="str">
        <f ca="1">IFERROR(INDEX(INDIRECT("'FY22 QoS'!"&amp;AH$1&amp;":"&amp;AH$1),MATCH($B75&amp;$C75&amp;$D75,'FY22 QoS'!CA:CA,0),1),"")</f>
        <v/>
      </c>
      <c r="AI75" s="178" t="str">
        <f ca="1">IFERROR(INDEX(INDIRECT("'FY22 QoS'!"&amp;AI$1&amp;":"&amp;AI$1),MATCH($B75&amp;$C75&amp;$D75,'FY22 QoS'!CB:CB,0),1),"")</f>
        <v/>
      </c>
      <c r="AJ75" s="178" t="str">
        <f ca="1">IFERROR(INDEX(INDIRECT("'FY22 QoS'!"&amp;AJ$1&amp;":"&amp;AJ$1),MATCH($B75&amp;$C75&amp;$D75,'FY22 QoS'!CC:CC,0),1),"")</f>
        <v/>
      </c>
      <c r="AL75" s="186" t="str">
        <f ca="1">IFERROR(INDEX(INDIRECT("'FY22 QoS'!"&amp;AL$1&amp;":"&amp;AL$1),MATCH($B75&amp;$C75&amp;$D75,'FY22 QoS'!BU:BU,0),1),"")</f>
        <v/>
      </c>
      <c r="AM75" s="186" t="str">
        <f ca="1">IFERROR(INDEX(INDIRECT("'FY22 QoS'!"&amp;AM$1&amp;":"&amp;AM$1),MATCH($B75&amp;$C75&amp;$D75,'FY22 QoS'!BV:BV,0),1),"")</f>
        <v/>
      </c>
      <c r="AN75" s="186" t="str">
        <f ca="1">IFERROR(INDEX(INDIRECT("'FY22 QoS'!"&amp;AN$1&amp;":"&amp;AN$1),MATCH($B75&amp;$C75&amp;$D75,'FY22 QoS'!BW:BW,0),1),"")</f>
        <v/>
      </c>
      <c r="AO75" s="186" t="str">
        <f ca="1">IFERROR(INDEX(INDIRECT("'FY22 QoS'!"&amp;AO$1&amp;":"&amp;AO$1),MATCH($B75&amp;$C75&amp;$D75,'FY22 QoS'!BX:BX,0),1),"")</f>
        <v/>
      </c>
      <c r="AP75" s="186" t="str">
        <f ca="1">IFERROR(INDEX(INDIRECT("'FY22 QoS'!"&amp;AP$1&amp;":"&amp;AP$1),MATCH($B75&amp;$C75&amp;$D75,'FY22 QoS'!BY:BY,0),1),"")</f>
        <v/>
      </c>
      <c r="AQ75" s="186" t="str">
        <f ca="1">IFERROR(INDEX(INDIRECT("'FY22 QoS'!"&amp;AQ$1&amp;":"&amp;AQ$1),MATCH($B75&amp;$C75&amp;$D75,'FY22 QoS'!BZ:BZ,0),1),"")</f>
        <v/>
      </c>
      <c r="AR75" s="186" t="str">
        <f ca="1">IFERROR(INDEX(INDIRECT("'FY22 QoS'!"&amp;AR$1&amp;":"&amp;AR$1),MATCH($B75&amp;$C75&amp;$D75,'FY22 QoS'!CA:CA,0),1),"")</f>
        <v/>
      </c>
      <c r="AS75" s="186" t="str">
        <f ca="1">IFERROR(INDEX(INDIRECT("'FY22 QoS'!"&amp;AS$1&amp;":"&amp;AS$1),MATCH($B75&amp;$C75&amp;$D75,'FY22 QoS'!CB:CB,0),1),"")</f>
        <v/>
      </c>
      <c r="AT75" s="186" t="str">
        <f ca="1">IFERROR(INDEX(INDIRECT("'FY22 QoS'!"&amp;AT$1&amp;":"&amp;AT$1),MATCH($B75&amp;$C75&amp;$D75,'FY22 QoS'!CC:CC,0),1),"")</f>
        <v/>
      </c>
    </row>
    <row r="76" spans="2:48" s="167" customFormat="1" outlineLevel="1" x14ac:dyDescent="0.25">
      <c r="B76" s="167" t="s">
        <v>287</v>
      </c>
      <c r="C76" s="167">
        <v>10</v>
      </c>
      <c r="D76" s="167" t="str">
        <f t="shared" si="31"/>
        <v>Enterprise</v>
      </c>
      <c r="E76" s="167" t="str">
        <f>IFERROR(INDEX('FY22 QoS'!$BB:$BB,MATCH($B76&amp;$C76&amp;$D76,'FY22 QoS'!BR:BR,0),1),"")</f>
        <v/>
      </c>
      <c r="F76" s="167" t="str">
        <f>IFERROR(INDEX('FY22 QoS'!$BB:$BB,MATCH($B76&amp;$C76&amp;$D76,'FY22 QoS'!BS:BS,0),1),"")</f>
        <v/>
      </c>
      <c r="G76" s="167" t="str">
        <f>IFERROR(INDEX('FY22 QoS'!$BB:$BB,MATCH($B76&amp;$C76&amp;$D76,'FY22 QoS'!BT:BT,0),1),"")</f>
        <v/>
      </c>
      <c r="H76" s="181" t="str">
        <f>IFERROR(INDEX('FY22 QoS'!$BB:$BB,MATCH($B76&amp;$C76&amp;$D76,'FY22 QoS'!BU:BU,0),1),"")</f>
        <v/>
      </c>
      <c r="I76" s="181" t="str">
        <f>IFERROR(INDEX('FY22 QoS'!$BB:$BB,MATCH($B76&amp;$C76&amp;$D76,'FY22 QoS'!BV:BV,0),1),"")</f>
        <v/>
      </c>
      <c r="J76" s="181" t="str">
        <f>IFERROR(INDEX('FY22 QoS'!$BB:$BB,MATCH($B76&amp;$C76&amp;$D76,'FY22 QoS'!BW:BW,0),1),"")</f>
        <v/>
      </c>
      <c r="K76" s="181" t="str">
        <f>IFERROR(INDEX('FY22 QoS'!$BB:$BB,MATCH($B76&amp;$C76&amp;$D76,'FY22 QoS'!BX:BX,0),1),"")</f>
        <v/>
      </c>
      <c r="L76" s="181" t="str">
        <f>IFERROR(INDEX('FY22 QoS'!$BB:$BB,MATCH($B76&amp;$C76&amp;$D76,'FY22 QoS'!BY:BY,0),1),"")</f>
        <v/>
      </c>
      <c r="M76" s="181" t="str">
        <f>IFERROR(INDEX('FY22 QoS'!$BB:$BB,MATCH($B76&amp;$C76&amp;$D76,'FY22 QoS'!BZ:BZ,0),1),"")</f>
        <v/>
      </c>
      <c r="N76" s="181" t="str">
        <f>IFERROR(INDEX('FY22 QoS'!$BB:$BB,MATCH($B76&amp;$C76&amp;$D76,'FY22 QoS'!CA:CA,0),1),"")</f>
        <v/>
      </c>
      <c r="O76" s="181" t="str">
        <f>IFERROR(INDEX('FY22 QoS'!$BB:$BB,MATCH($B76&amp;$C76&amp;$D76,'FY22 QoS'!CB:CB,0),1),"")</f>
        <v/>
      </c>
      <c r="P76" s="181" t="str">
        <f>IFERROR(INDEX('FY22 QoS'!$BB:$BB,MATCH($B76&amp;$C76&amp;$D76,'FY22 QoS'!CC:CC,0),1),"")</f>
        <v/>
      </c>
      <c r="R76" s="178" t="str">
        <f ca="1">IFERROR(INDEX(INDIRECT("'FY22 QoS'!"&amp;R$1&amp;":"&amp;R$1),MATCH($B76&amp;$C76&amp;$D76,'FY22 QoS'!BU:BU,0),1),"")</f>
        <v/>
      </c>
      <c r="S76" s="178" t="str">
        <f ca="1">IFERROR(INDEX(INDIRECT("'FY22 QoS'!"&amp;S$1&amp;":"&amp;S$1),MATCH($B76&amp;$C76&amp;$D76,'FY22 QoS'!BV:BV,0),1),"")</f>
        <v/>
      </c>
      <c r="T76" s="178" t="str">
        <f ca="1">IFERROR(INDEX(INDIRECT("'FY22 QoS'!"&amp;T$1&amp;":"&amp;T$1),MATCH($B76&amp;$C76&amp;$D76,'FY22 QoS'!BW:BW,0),1),"")</f>
        <v/>
      </c>
      <c r="U76" s="178" t="str">
        <f ca="1">IFERROR(INDEX(INDIRECT("'FY22 QoS'!"&amp;U$1&amp;":"&amp;U$1),MATCH($B76&amp;$C76&amp;$D76,'FY22 QoS'!BX:BX,0),1),"")</f>
        <v/>
      </c>
      <c r="V76" s="178" t="str">
        <f ca="1">IFERROR(INDEX(INDIRECT("'FY22 QoS'!"&amp;V$1&amp;":"&amp;V$1),MATCH($B76&amp;$C76&amp;$D76,'FY22 QoS'!BY:BY,0),1),"")</f>
        <v/>
      </c>
      <c r="W76" s="178" t="str">
        <f ca="1">IFERROR(INDEX(INDIRECT("'FY22 QoS'!"&amp;W$1&amp;":"&amp;W$1),MATCH($B76&amp;$C76&amp;$D76,'FY22 QoS'!BZ:BZ,0),1),"")</f>
        <v/>
      </c>
      <c r="X76" s="178" t="str">
        <f ca="1">IFERROR(INDEX(INDIRECT("'FY22 QoS'!"&amp;X$1&amp;":"&amp;X$1),MATCH($B76&amp;$C76&amp;$D76,'FY22 QoS'!CA:CA,0),1),"")</f>
        <v/>
      </c>
      <c r="Y76" s="178" t="str">
        <f ca="1">IFERROR(INDEX(INDIRECT("'FY22 QoS'!"&amp;Y$1&amp;":"&amp;Y$1),MATCH($B76&amp;$C76&amp;$D76,'FY22 QoS'!CB:CB,0),1),"")</f>
        <v/>
      </c>
      <c r="Z76" s="178" t="str">
        <f ca="1">IFERROR(INDEX(INDIRECT("'FY22 QoS'!"&amp;Z$1&amp;":"&amp;Z$1),MATCH($B76&amp;$C76&amp;$D76,'FY22 QoS'!CC:CC,0),1),"")</f>
        <v/>
      </c>
      <c r="AB76" s="178" t="str">
        <f ca="1">IFERROR(INDEX(INDIRECT("'FY22 QoS'!"&amp;AB$1&amp;":"&amp;AB$1),MATCH($B76&amp;$C76&amp;$D76,'FY22 QoS'!BU:BU,0),1),"")</f>
        <v/>
      </c>
      <c r="AC76" s="178" t="str">
        <f ca="1">IFERROR(INDEX(INDIRECT("'FY22 QoS'!"&amp;AC$1&amp;":"&amp;AC$1),MATCH($B76&amp;$C76&amp;$D76,'FY22 QoS'!BV:BV,0),1),"")</f>
        <v/>
      </c>
      <c r="AD76" s="178" t="str">
        <f ca="1">IFERROR(INDEX(INDIRECT("'FY22 QoS'!"&amp;AD$1&amp;":"&amp;AD$1),MATCH($B76&amp;$C76&amp;$D76,'FY22 QoS'!BW:BW,0),1),"")</f>
        <v/>
      </c>
      <c r="AE76" s="178" t="str">
        <f ca="1">IFERROR(INDEX(INDIRECT("'FY22 QoS'!"&amp;AE$1&amp;":"&amp;AE$1),MATCH($B76&amp;$C76&amp;$D76,'FY22 QoS'!BX:BX,0),1),"")</f>
        <v/>
      </c>
      <c r="AF76" s="178" t="str">
        <f ca="1">IFERROR(INDEX(INDIRECT("'FY22 QoS'!"&amp;AF$1&amp;":"&amp;AF$1),MATCH($B76&amp;$C76&amp;$D76,'FY22 QoS'!BY:BY,0),1),"")</f>
        <v/>
      </c>
      <c r="AG76" s="178" t="str">
        <f ca="1">IFERROR(INDEX(INDIRECT("'FY22 QoS'!"&amp;AG$1&amp;":"&amp;AG$1),MATCH($B76&amp;$C76&amp;$D76,'FY22 QoS'!BZ:BZ,0),1),"")</f>
        <v/>
      </c>
      <c r="AH76" s="178" t="str">
        <f ca="1">IFERROR(INDEX(INDIRECT("'FY22 QoS'!"&amp;AH$1&amp;":"&amp;AH$1),MATCH($B76&amp;$C76&amp;$D76,'FY22 QoS'!CA:CA,0),1),"")</f>
        <v/>
      </c>
      <c r="AI76" s="178" t="str">
        <f ca="1">IFERROR(INDEX(INDIRECT("'FY22 QoS'!"&amp;AI$1&amp;":"&amp;AI$1),MATCH($B76&amp;$C76&amp;$D76,'FY22 QoS'!CB:CB,0),1),"")</f>
        <v/>
      </c>
      <c r="AJ76" s="178" t="str">
        <f ca="1">IFERROR(INDEX(INDIRECT("'FY22 QoS'!"&amp;AJ$1&amp;":"&amp;AJ$1),MATCH($B76&amp;$C76&amp;$D76,'FY22 QoS'!CC:CC,0),1),"")</f>
        <v/>
      </c>
      <c r="AL76" s="186" t="str">
        <f ca="1">IFERROR(INDEX(INDIRECT("'FY22 QoS'!"&amp;AL$1&amp;":"&amp;AL$1),MATCH($B76&amp;$C76&amp;$D76,'FY22 QoS'!BU:BU,0),1),"")</f>
        <v/>
      </c>
      <c r="AM76" s="186" t="str">
        <f ca="1">IFERROR(INDEX(INDIRECT("'FY22 QoS'!"&amp;AM$1&amp;":"&amp;AM$1),MATCH($B76&amp;$C76&amp;$D76,'FY22 QoS'!BV:BV,0),1),"")</f>
        <v/>
      </c>
      <c r="AN76" s="186" t="str">
        <f ca="1">IFERROR(INDEX(INDIRECT("'FY22 QoS'!"&amp;AN$1&amp;":"&amp;AN$1),MATCH($B76&amp;$C76&amp;$D76,'FY22 QoS'!BW:BW,0),1),"")</f>
        <v/>
      </c>
      <c r="AO76" s="186" t="str">
        <f ca="1">IFERROR(INDEX(INDIRECT("'FY22 QoS'!"&amp;AO$1&amp;":"&amp;AO$1),MATCH($B76&amp;$C76&amp;$D76,'FY22 QoS'!BX:BX,0),1),"")</f>
        <v/>
      </c>
      <c r="AP76" s="186" t="str">
        <f ca="1">IFERROR(INDEX(INDIRECT("'FY22 QoS'!"&amp;AP$1&amp;":"&amp;AP$1),MATCH($B76&amp;$C76&amp;$D76,'FY22 QoS'!BY:BY,0),1),"")</f>
        <v/>
      </c>
      <c r="AQ76" s="186" t="str">
        <f ca="1">IFERROR(INDEX(INDIRECT("'FY22 QoS'!"&amp;AQ$1&amp;":"&amp;AQ$1),MATCH($B76&amp;$C76&amp;$D76,'FY22 QoS'!BZ:BZ,0),1),"")</f>
        <v/>
      </c>
      <c r="AR76" s="186" t="str">
        <f ca="1">IFERROR(INDEX(INDIRECT("'FY22 QoS'!"&amp;AR$1&amp;":"&amp;AR$1),MATCH($B76&amp;$C76&amp;$D76,'FY22 QoS'!CA:CA,0),1),"")</f>
        <v/>
      </c>
      <c r="AS76" s="186" t="str">
        <f ca="1">IFERROR(INDEX(INDIRECT("'FY22 QoS'!"&amp;AS$1&amp;":"&amp;AS$1),MATCH($B76&amp;$C76&amp;$D76,'FY22 QoS'!CB:CB,0),1),"")</f>
        <v/>
      </c>
      <c r="AT76" s="186" t="str">
        <f ca="1">IFERROR(INDEX(INDIRECT("'FY22 QoS'!"&amp;AT$1&amp;":"&amp;AT$1),MATCH($B76&amp;$C76&amp;$D76,'FY22 QoS'!CC:CC,0),1),"")</f>
        <v/>
      </c>
    </row>
    <row r="77" spans="2:48" s="167" customFormat="1" outlineLevel="1" x14ac:dyDescent="0.25">
      <c r="B77" s="167" t="s">
        <v>287</v>
      </c>
      <c r="C77" s="167">
        <v>11</v>
      </c>
      <c r="D77" s="167" t="str">
        <f t="shared" si="31"/>
        <v>Enterprise</v>
      </c>
      <c r="E77" s="167" t="str">
        <f>IFERROR(INDEX('FY22 QoS'!$BB:$BB,MATCH($B77&amp;$C77&amp;$D77,'FY22 QoS'!BR:BR,0),1),"")</f>
        <v/>
      </c>
      <c r="F77" s="167" t="str">
        <f>IFERROR(INDEX('FY22 QoS'!$BB:$BB,MATCH($B77&amp;$C77&amp;$D77,'FY22 QoS'!BS:BS,0),1),"")</f>
        <v/>
      </c>
      <c r="G77" s="167" t="str">
        <f>IFERROR(INDEX('FY22 QoS'!$BB:$BB,MATCH($B77&amp;$C77&amp;$D77,'FY22 QoS'!BT:BT,0),1),"")</f>
        <v/>
      </c>
      <c r="H77" s="181" t="str">
        <f>IFERROR(INDEX('FY22 QoS'!$BB:$BB,MATCH($B77&amp;$C77&amp;$D77,'FY22 QoS'!BU:BU,0),1),"")</f>
        <v/>
      </c>
      <c r="I77" s="181" t="str">
        <f>IFERROR(INDEX('FY22 QoS'!$BB:$BB,MATCH($B77&amp;$C77&amp;$D77,'FY22 QoS'!BV:BV,0),1),"")</f>
        <v/>
      </c>
      <c r="J77" s="181" t="str">
        <f>IFERROR(INDEX('FY22 QoS'!$BB:$BB,MATCH($B77&amp;$C77&amp;$D77,'FY22 QoS'!BW:BW,0),1),"")</f>
        <v/>
      </c>
      <c r="K77" s="181" t="str">
        <f>IFERROR(INDEX('FY22 QoS'!$BB:$BB,MATCH($B77&amp;$C77&amp;$D77,'FY22 QoS'!BX:BX,0),1),"")</f>
        <v/>
      </c>
      <c r="L77" s="181" t="str">
        <f>IFERROR(INDEX('FY22 QoS'!$BB:$BB,MATCH($B77&amp;$C77&amp;$D77,'FY22 QoS'!BY:BY,0),1),"")</f>
        <v/>
      </c>
      <c r="M77" s="181" t="str">
        <f>IFERROR(INDEX('FY22 QoS'!$BB:$BB,MATCH($B77&amp;$C77&amp;$D77,'FY22 QoS'!BZ:BZ,0),1),"")</f>
        <v/>
      </c>
      <c r="N77" s="181" t="str">
        <f>IFERROR(INDEX('FY22 QoS'!$BB:$BB,MATCH($B77&amp;$C77&amp;$D77,'FY22 QoS'!CA:CA,0),1),"")</f>
        <v/>
      </c>
      <c r="O77" s="181" t="str">
        <f>IFERROR(INDEX('FY22 QoS'!$BB:$BB,MATCH($B77&amp;$C77&amp;$D77,'FY22 QoS'!CB:CB,0),1),"")</f>
        <v/>
      </c>
      <c r="P77" s="181" t="str">
        <f>IFERROR(INDEX('FY22 QoS'!$BB:$BB,MATCH($B77&amp;$C77&amp;$D77,'FY22 QoS'!CC:CC,0),1),"")</f>
        <v/>
      </c>
      <c r="R77" s="178" t="str">
        <f ca="1">IFERROR(INDEX(INDIRECT("'FY22 QoS'!"&amp;R$1&amp;":"&amp;R$1),MATCH($B77&amp;$C77&amp;$D77,'FY22 QoS'!BU:BU,0),1),"")</f>
        <v/>
      </c>
      <c r="S77" s="178" t="str">
        <f ca="1">IFERROR(INDEX(INDIRECT("'FY22 QoS'!"&amp;S$1&amp;":"&amp;S$1),MATCH($B77&amp;$C77&amp;$D77,'FY22 QoS'!BV:BV,0),1),"")</f>
        <v/>
      </c>
      <c r="T77" s="178" t="str">
        <f ca="1">IFERROR(INDEX(INDIRECT("'FY22 QoS'!"&amp;T$1&amp;":"&amp;T$1),MATCH($B77&amp;$C77&amp;$D77,'FY22 QoS'!BW:BW,0),1),"")</f>
        <v/>
      </c>
      <c r="U77" s="178" t="str">
        <f ca="1">IFERROR(INDEX(INDIRECT("'FY22 QoS'!"&amp;U$1&amp;":"&amp;U$1),MATCH($B77&amp;$C77&amp;$D77,'FY22 QoS'!BX:BX,0),1),"")</f>
        <v/>
      </c>
      <c r="V77" s="178" t="str">
        <f ca="1">IFERROR(INDEX(INDIRECT("'FY22 QoS'!"&amp;V$1&amp;":"&amp;V$1),MATCH($B77&amp;$C77&amp;$D77,'FY22 QoS'!BY:BY,0),1),"")</f>
        <v/>
      </c>
      <c r="W77" s="178" t="str">
        <f ca="1">IFERROR(INDEX(INDIRECT("'FY22 QoS'!"&amp;W$1&amp;":"&amp;W$1),MATCH($B77&amp;$C77&amp;$D77,'FY22 QoS'!BZ:BZ,0),1),"")</f>
        <v/>
      </c>
      <c r="X77" s="178" t="str">
        <f ca="1">IFERROR(INDEX(INDIRECT("'FY22 QoS'!"&amp;X$1&amp;":"&amp;X$1),MATCH($B77&amp;$C77&amp;$D77,'FY22 QoS'!CA:CA,0),1),"")</f>
        <v/>
      </c>
      <c r="Y77" s="178" t="str">
        <f ca="1">IFERROR(INDEX(INDIRECT("'FY22 QoS'!"&amp;Y$1&amp;":"&amp;Y$1),MATCH($B77&amp;$C77&amp;$D77,'FY22 QoS'!CB:CB,0),1),"")</f>
        <v/>
      </c>
      <c r="Z77" s="178" t="str">
        <f ca="1">IFERROR(INDEX(INDIRECT("'FY22 QoS'!"&amp;Z$1&amp;":"&amp;Z$1),MATCH($B77&amp;$C77&amp;$D77,'FY22 QoS'!CC:CC,0),1),"")</f>
        <v/>
      </c>
      <c r="AB77" s="178" t="str">
        <f ca="1">IFERROR(INDEX(INDIRECT("'FY22 QoS'!"&amp;AB$1&amp;":"&amp;AB$1),MATCH($B77&amp;$C77&amp;$D77,'FY22 QoS'!BU:BU,0),1),"")</f>
        <v/>
      </c>
      <c r="AC77" s="178" t="str">
        <f ca="1">IFERROR(INDEX(INDIRECT("'FY22 QoS'!"&amp;AC$1&amp;":"&amp;AC$1),MATCH($B77&amp;$C77&amp;$D77,'FY22 QoS'!BV:BV,0),1),"")</f>
        <v/>
      </c>
      <c r="AD77" s="178" t="str">
        <f ca="1">IFERROR(INDEX(INDIRECT("'FY22 QoS'!"&amp;AD$1&amp;":"&amp;AD$1),MATCH($B77&amp;$C77&amp;$D77,'FY22 QoS'!BW:BW,0),1),"")</f>
        <v/>
      </c>
      <c r="AE77" s="178" t="str">
        <f ca="1">IFERROR(INDEX(INDIRECT("'FY22 QoS'!"&amp;AE$1&amp;":"&amp;AE$1),MATCH($B77&amp;$C77&amp;$D77,'FY22 QoS'!BX:BX,0),1),"")</f>
        <v/>
      </c>
      <c r="AF77" s="178" t="str">
        <f ca="1">IFERROR(INDEX(INDIRECT("'FY22 QoS'!"&amp;AF$1&amp;":"&amp;AF$1),MATCH($B77&amp;$C77&amp;$D77,'FY22 QoS'!BY:BY,0),1),"")</f>
        <v/>
      </c>
      <c r="AG77" s="178" t="str">
        <f ca="1">IFERROR(INDEX(INDIRECT("'FY22 QoS'!"&amp;AG$1&amp;":"&amp;AG$1),MATCH($B77&amp;$C77&amp;$D77,'FY22 QoS'!BZ:BZ,0),1),"")</f>
        <v/>
      </c>
      <c r="AH77" s="178" t="str">
        <f ca="1">IFERROR(INDEX(INDIRECT("'FY22 QoS'!"&amp;AH$1&amp;":"&amp;AH$1),MATCH($B77&amp;$C77&amp;$D77,'FY22 QoS'!CA:CA,0),1),"")</f>
        <v/>
      </c>
      <c r="AI77" s="178" t="str">
        <f ca="1">IFERROR(INDEX(INDIRECT("'FY22 QoS'!"&amp;AI$1&amp;":"&amp;AI$1),MATCH($B77&amp;$C77&amp;$D77,'FY22 QoS'!CB:CB,0),1),"")</f>
        <v/>
      </c>
      <c r="AJ77" s="178" t="str">
        <f ca="1">IFERROR(INDEX(INDIRECT("'FY22 QoS'!"&amp;AJ$1&amp;":"&amp;AJ$1),MATCH($B77&amp;$C77&amp;$D77,'FY22 QoS'!CC:CC,0),1),"")</f>
        <v/>
      </c>
      <c r="AL77" s="186" t="str">
        <f ca="1">IFERROR(INDEX(INDIRECT("'FY22 QoS'!"&amp;AL$1&amp;":"&amp;AL$1),MATCH($B77&amp;$C77&amp;$D77,'FY22 QoS'!BU:BU,0),1),"")</f>
        <v/>
      </c>
      <c r="AM77" s="186" t="str">
        <f ca="1">IFERROR(INDEX(INDIRECT("'FY22 QoS'!"&amp;AM$1&amp;":"&amp;AM$1),MATCH($B77&amp;$C77&amp;$D77,'FY22 QoS'!BV:BV,0),1),"")</f>
        <v/>
      </c>
      <c r="AN77" s="186" t="str">
        <f ca="1">IFERROR(INDEX(INDIRECT("'FY22 QoS'!"&amp;AN$1&amp;":"&amp;AN$1),MATCH($B77&amp;$C77&amp;$D77,'FY22 QoS'!BW:BW,0),1),"")</f>
        <v/>
      </c>
      <c r="AO77" s="186" t="str">
        <f ca="1">IFERROR(INDEX(INDIRECT("'FY22 QoS'!"&amp;AO$1&amp;":"&amp;AO$1),MATCH($B77&amp;$C77&amp;$D77,'FY22 QoS'!BX:BX,0),1),"")</f>
        <v/>
      </c>
      <c r="AP77" s="186" t="str">
        <f ca="1">IFERROR(INDEX(INDIRECT("'FY22 QoS'!"&amp;AP$1&amp;":"&amp;AP$1),MATCH($B77&amp;$C77&amp;$D77,'FY22 QoS'!BY:BY,0),1),"")</f>
        <v/>
      </c>
      <c r="AQ77" s="186" t="str">
        <f ca="1">IFERROR(INDEX(INDIRECT("'FY22 QoS'!"&amp;AQ$1&amp;":"&amp;AQ$1),MATCH($B77&amp;$C77&amp;$D77,'FY22 QoS'!BZ:BZ,0),1),"")</f>
        <v/>
      </c>
      <c r="AR77" s="186" t="str">
        <f ca="1">IFERROR(INDEX(INDIRECT("'FY22 QoS'!"&amp;AR$1&amp;":"&amp;AR$1),MATCH($B77&amp;$C77&amp;$D77,'FY22 QoS'!CA:CA,0),1),"")</f>
        <v/>
      </c>
      <c r="AS77" s="186" t="str">
        <f ca="1">IFERROR(INDEX(INDIRECT("'FY22 QoS'!"&amp;AS$1&amp;":"&amp;AS$1),MATCH($B77&amp;$C77&amp;$D77,'FY22 QoS'!CB:CB,0),1),"")</f>
        <v/>
      </c>
      <c r="AT77" s="186" t="str">
        <f ca="1">IFERROR(INDEX(INDIRECT("'FY22 QoS'!"&amp;AT$1&amp;":"&amp;AT$1),MATCH($B77&amp;$C77&amp;$D77,'FY22 QoS'!CC:CC,0),1),"")</f>
        <v/>
      </c>
    </row>
    <row r="78" spans="2:48" s="167" customFormat="1" outlineLevel="1" x14ac:dyDescent="0.25">
      <c r="B78" s="167" t="s">
        <v>287</v>
      </c>
      <c r="C78" s="167">
        <v>12</v>
      </c>
      <c r="D78" s="167" t="str">
        <f t="shared" si="31"/>
        <v>Enterprise</v>
      </c>
      <c r="E78" s="167" t="str">
        <f>IFERROR(INDEX('FY22 QoS'!$BB:$BB,MATCH($B78&amp;$C78&amp;$D78,'FY22 QoS'!BR:BR,0),1),"")</f>
        <v/>
      </c>
      <c r="F78" s="167" t="str">
        <f>IFERROR(INDEX('FY22 QoS'!$BB:$BB,MATCH($B78&amp;$C78&amp;$D78,'FY22 QoS'!BS:BS,0),1),"")</f>
        <v/>
      </c>
      <c r="G78" s="167" t="str">
        <f>IFERROR(INDEX('FY22 QoS'!$BB:$BB,MATCH($B78&amp;$C78&amp;$D78,'FY22 QoS'!BT:BT,0),1),"")</f>
        <v/>
      </c>
      <c r="H78" s="181" t="str">
        <f>IFERROR(INDEX('FY22 QoS'!$BB:$BB,MATCH($B78&amp;$C78&amp;$D78,'FY22 QoS'!BU:BU,0),1),"")</f>
        <v/>
      </c>
      <c r="I78" s="181" t="str">
        <f>IFERROR(INDEX('FY22 QoS'!$BB:$BB,MATCH($B78&amp;$C78&amp;$D78,'FY22 QoS'!BV:BV,0),1),"")</f>
        <v/>
      </c>
      <c r="J78" s="181" t="str">
        <f>IFERROR(INDEX('FY22 QoS'!$BB:$BB,MATCH($B78&amp;$C78&amp;$D78,'FY22 QoS'!BW:BW,0),1),"")</f>
        <v/>
      </c>
      <c r="K78" s="181" t="str">
        <f>IFERROR(INDEX('FY22 QoS'!$BB:$BB,MATCH($B78&amp;$C78&amp;$D78,'FY22 QoS'!BX:BX,0),1),"")</f>
        <v/>
      </c>
      <c r="L78" s="181" t="str">
        <f>IFERROR(INDEX('FY22 QoS'!$BB:$BB,MATCH($B78&amp;$C78&amp;$D78,'FY22 QoS'!BY:BY,0),1),"")</f>
        <v/>
      </c>
      <c r="M78" s="181" t="str">
        <f>IFERROR(INDEX('FY22 QoS'!$BB:$BB,MATCH($B78&amp;$C78&amp;$D78,'FY22 QoS'!BZ:BZ,0),1),"")</f>
        <v/>
      </c>
      <c r="N78" s="181" t="str">
        <f>IFERROR(INDEX('FY22 QoS'!$BB:$BB,MATCH($B78&amp;$C78&amp;$D78,'FY22 QoS'!CA:CA,0),1),"")</f>
        <v/>
      </c>
      <c r="O78" s="181" t="str">
        <f>IFERROR(INDEX('FY22 QoS'!$BB:$BB,MATCH($B78&amp;$C78&amp;$D78,'FY22 QoS'!CB:CB,0),1),"")</f>
        <v/>
      </c>
      <c r="P78" s="181" t="str">
        <f>IFERROR(INDEX('FY22 QoS'!$BB:$BB,MATCH($B78&amp;$C78&amp;$D78,'FY22 QoS'!CC:CC,0),1),"")</f>
        <v/>
      </c>
      <c r="R78" s="178" t="str">
        <f ca="1">IFERROR(INDEX(INDIRECT("'FY22 QoS'!"&amp;R$1&amp;":"&amp;R$1),MATCH($B78&amp;$C78&amp;$D78,'FY22 QoS'!BU:BU,0),1),"")</f>
        <v/>
      </c>
      <c r="S78" s="178" t="str">
        <f ca="1">IFERROR(INDEX(INDIRECT("'FY22 QoS'!"&amp;S$1&amp;":"&amp;S$1),MATCH($B78&amp;$C78&amp;$D78,'FY22 QoS'!BV:BV,0),1),"")</f>
        <v/>
      </c>
      <c r="T78" s="178" t="str">
        <f ca="1">IFERROR(INDEX(INDIRECT("'FY22 QoS'!"&amp;T$1&amp;":"&amp;T$1),MATCH($B78&amp;$C78&amp;$D78,'FY22 QoS'!BW:BW,0),1),"")</f>
        <v/>
      </c>
      <c r="U78" s="178" t="str">
        <f ca="1">IFERROR(INDEX(INDIRECT("'FY22 QoS'!"&amp;U$1&amp;":"&amp;U$1),MATCH($B78&amp;$C78&amp;$D78,'FY22 QoS'!BX:BX,0),1),"")</f>
        <v/>
      </c>
      <c r="V78" s="178" t="str">
        <f ca="1">IFERROR(INDEX(INDIRECT("'FY22 QoS'!"&amp;V$1&amp;":"&amp;V$1),MATCH($B78&amp;$C78&amp;$D78,'FY22 QoS'!BY:BY,0),1),"")</f>
        <v/>
      </c>
      <c r="W78" s="178" t="str">
        <f ca="1">IFERROR(INDEX(INDIRECT("'FY22 QoS'!"&amp;W$1&amp;":"&amp;W$1),MATCH($B78&amp;$C78&amp;$D78,'FY22 QoS'!BZ:BZ,0),1),"")</f>
        <v/>
      </c>
      <c r="X78" s="178" t="str">
        <f ca="1">IFERROR(INDEX(INDIRECT("'FY22 QoS'!"&amp;X$1&amp;":"&amp;X$1),MATCH($B78&amp;$C78&amp;$D78,'FY22 QoS'!CA:CA,0),1),"")</f>
        <v/>
      </c>
      <c r="Y78" s="178" t="str">
        <f ca="1">IFERROR(INDEX(INDIRECT("'FY22 QoS'!"&amp;Y$1&amp;":"&amp;Y$1),MATCH($B78&amp;$C78&amp;$D78,'FY22 QoS'!CB:CB,0),1),"")</f>
        <v/>
      </c>
      <c r="Z78" s="178" t="str">
        <f ca="1">IFERROR(INDEX(INDIRECT("'FY22 QoS'!"&amp;Z$1&amp;":"&amp;Z$1),MATCH($B78&amp;$C78&amp;$D78,'FY22 QoS'!CC:CC,0),1),"")</f>
        <v/>
      </c>
      <c r="AB78" s="178" t="str">
        <f ca="1">IFERROR(INDEX(INDIRECT("'FY22 QoS'!"&amp;AB$1&amp;":"&amp;AB$1),MATCH($B78&amp;$C78&amp;$D78,'FY22 QoS'!BU:BU,0),1),"")</f>
        <v/>
      </c>
      <c r="AC78" s="178" t="str">
        <f ca="1">IFERROR(INDEX(INDIRECT("'FY22 QoS'!"&amp;AC$1&amp;":"&amp;AC$1),MATCH($B78&amp;$C78&amp;$D78,'FY22 QoS'!BV:BV,0),1),"")</f>
        <v/>
      </c>
      <c r="AD78" s="178" t="str">
        <f ca="1">IFERROR(INDEX(INDIRECT("'FY22 QoS'!"&amp;AD$1&amp;":"&amp;AD$1),MATCH($B78&amp;$C78&amp;$D78,'FY22 QoS'!BW:BW,0),1),"")</f>
        <v/>
      </c>
      <c r="AE78" s="178" t="str">
        <f ca="1">IFERROR(INDEX(INDIRECT("'FY22 QoS'!"&amp;AE$1&amp;":"&amp;AE$1),MATCH($B78&amp;$C78&amp;$D78,'FY22 QoS'!BX:BX,0),1),"")</f>
        <v/>
      </c>
      <c r="AF78" s="178" t="str">
        <f ca="1">IFERROR(INDEX(INDIRECT("'FY22 QoS'!"&amp;AF$1&amp;":"&amp;AF$1),MATCH($B78&amp;$C78&amp;$D78,'FY22 QoS'!BY:BY,0),1),"")</f>
        <v/>
      </c>
      <c r="AG78" s="178" t="str">
        <f ca="1">IFERROR(INDEX(INDIRECT("'FY22 QoS'!"&amp;AG$1&amp;":"&amp;AG$1),MATCH($B78&amp;$C78&amp;$D78,'FY22 QoS'!BZ:BZ,0),1),"")</f>
        <v/>
      </c>
      <c r="AH78" s="178" t="str">
        <f ca="1">IFERROR(INDEX(INDIRECT("'FY22 QoS'!"&amp;AH$1&amp;":"&amp;AH$1),MATCH($B78&amp;$C78&amp;$D78,'FY22 QoS'!CA:CA,0),1),"")</f>
        <v/>
      </c>
      <c r="AI78" s="178" t="str">
        <f ca="1">IFERROR(INDEX(INDIRECT("'FY22 QoS'!"&amp;AI$1&amp;":"&amp;AI$1),MATCH($B78&amp;$C78&amp;$D78,'FY22 QoS'!CB:CB,0),1),"")</f>
        <v/>
      </c>
      <c r="AJ78" s="178" t="str">
        <f ca="1">IFERROR(INDEX(INDIRECT("'FY22 QoS'!"&amp;AJ$1&amp;":"&amp;AJ$1),MATCH($B78&amp;$C78&amp;$D78,'FY22 QoS'!CC:CC,0),1),"")</f>
        <v/>
      </c>
      <c r="AL78" s="186" t="str">
        <f ca="1">IFERROR(INDEX(INDIRECT("'FY22 QoS'!"&amp;AL$1&amp;":"&amp;AL$1),MATCH($B78&amp;$C78&amp;$D78,'FY22 QoS'!BU:BU,0),1),"")</f>
        <v/>
      </c>
      <c r="AM78" s="186" t="str">
        <f ca="1">IFERROR(INDEX(INDIRECT("'FY22 QoS'!"&amp;AM$1&amp;":"&amp;AM$1),MATCH($B78&amp;$C78&amp;$D78,'FY22 QoS'!BV:BV,0),1),"")</f>
        <v/>
      </c>
      <c r="AN78" s="186" t="str">
        <f ca="1">IFERROR(INDEX(INDIRECT("'FY22 QoS'!"&amp;AN$1&amp;":"&amp;AN$1),MATCH($B78&amp;$C78&amp;$D78,'FY22 QoS'!BW:BW,0),1),"")</f>
        <v/>
      </c>
      <c r="AO78" s="186" t="str">
        <f ca="1">IFERROR(INDEX(INDIRECT("'FY22 QoS'!"&amp;AO$1&amp;":"&amp;AO$1),MATCH($B78&amp;$C78&amp;$D78,'FY22 QoS'!BX:BX,0),1),"")</f>
        <v/>
      </c>
      <c r="AP78" s="186" t="str">
        <f ca="1">IFERROR(INDEX(INDIRECT("'FY22 QoS'!"&amp;AP$1&amp;":"&amp;AP$1),MATCH($B78&amp;$C78&amp;$D78,'FY22 QoS'!BY:BY,0),1),"")</f>
        <v/>
      </c>
      <c r="AQ78" s="186" t="str">
        <f ca="1">IFERROR(INDEX(INDIRECT("'FY22 QoS'!"&amp;AQ$1&amp;":"&amp;AQ$1),MATCH($B78&amp;$C78&amp;$D78,'FY22 QoS'!BZ:BZ,0),1),"")</f>
        <v/>
      </c>
      <c r="AR78" s="186" t="str">
        <f ca="1">IFERROR(INDEX(INDIRECT("'FY22 QoS'!"&amp;AR$1&amp;":"&amp;AR$1),MATCH($B78&amp;$C78&amp;$D78,'FY22 QoS'!CA:CA,0),1),"")</f>
        <v/>
      </c>
      <c r="AS78" s="186" t="str">
        <f ca="1">IFERROR(INDEX(INDIRECT("'FY22 QoS'!"&amp;AS$1&amp;":"&amp;AS$1),MATCH($B78&amp;$C78&amp;$D78,'FY22 QoS'!CB:CB,0),1),"")</f>
        <v/>
      </c>
      <c r="AT78" s="186" t="str">
        <f ca="1">IFERROR(INDEX(INDIRECT("'FY22 QoS'!"&amp;AT$1&amp;":"&amp;AT$1),MATCH($B78&amp;$C78&amp;$D78,'FY22 QoS'!CC:CC,0),1),"")</f>
        <v/>
      </c>
    </row>
    <row r="79" spans="2:48" s="167" customFormat="1" outlineLevel="1" x14ac:dyDescent="0.25">
      <c r="B79" s="167" t="s">
        <v>287</v>
      </c>
      <c r="C79" s="167">
        <v>13</v>
      </c>
      <c r="D79" s="167" t="str">
        <f t="shared" si="31"/>
        <v>Enterprise</v>
      </c>
      <c r="E79" s="167" t="str">
        <f>IFERROR(INDEX('FY22 QoS'!$BB:$BB,MATCH($B79&amp;$C79&amp;$D79,'FY22 QoS'!BR:BR,0),1),"")</f>
        <v/>
      </c>
      <c r="F79" s="167" t="str">
        <f>IFERROR(INDEX('FY22 QoS'!$BB:$BB,MATCH($B79&amp;$C79&amp;$D79,'FY22 QoS'!BS:BS,0),1),"")</f>
        <v/>
      </c>
      <c r="G79" s="167" t="str">
        <f>IFERROR(INDEX('FY22 QoS'!$BB:$BB,MATCH($B79&amp;$C79&amp;$D79,'FY22 QoS'!BT:BT,0),1),"")</f>
        <v/>
      </c>
      <c r="H79" s="181" t="str">
        <f>IFERROR(INDEX('FY22 QoS'!$BB:$BB,MATCH($B79&amp;$C79&amp;$D79,'FY22 QoS'!BU:BU,0),1),"")</f>
        <v/>
      </c>
      <c r="I79" s="181" t="str">
        <f>IFERROR(INDEX('FY22 QoS'!$BB:$BB,MATCH($B79&amp;$C79&amp;$D79,'FY22 QoS'!BV:BV,0),1),"")</f>
        <v/>
      </c>
      <c r="J79" s="181" t="str">
        <f>IFERROR(INDEX('FY22 QoS'!$BB:$BB,MATCH($B79&amp;$C79&amp;$D79,'FY22 QoS'!BW:BW,0),1),"")</f>
        <v/>
      </c>
      <c r="K79" s="181" t="str">
        <f>IFERROR(INDEX('FY22 QoS'!$BB:$BB,MATCH($B79&amp;$C79&amp;$D79,'FY22 QoS'!BX:BX,0),1),"")</f>
        <v/>
      </c>
      <c r="L79" s="181" t="str">
        <f>IFERROR(INDEX('FY22 QoS'!$BB:$BB,MATCH($B79&amp;$C79&amp;$D79,'FY22 QoS'!BY:BY,0),1),"")</f>
        <v/>
      </c>
      <c r="M79" s="181" t="str">
        <f>IFERROR(INDEX('FY22 QoS'!$BB:$BB,MATCH($B79&amp;$C79&amp;$D79,'FY22 QoS'!BZ:BZ,0),1),"")</f>
        <v/>
      </c>
      <c r="N79" s="181" t="str">
        <f>IFERROR(INDEX('FY22 QoS'!$BB:$BB,MATCH($B79&amp;$C79&amp;$D79,'FY22 QoS'!CA:CA,0),1),"")</f>
        <v/>
      </c>
      <c r="O79" s="181" t="str">
        <f>IFERROR(INDEX('FY22 QoS'!$BB:$BB,MATCH($B79&amp;$C79&amp;$D79,'FY22 QoS'!CB:CB,0),1),"")</f>
        <v/>
      </c>
      <c r="P79" s="181" t="str">
        <f>IFERROR(INDEX('FY22 QoS'!$BB:$BB,MATCH($B79&amp;$C79&amp;$D79,'FY22 QoS'!CC:CC,0),1),"")</f>
        <v/>
      </c>
      <c r="R79" s="178" t="str">
        <f ca="1">IFERROR(INDEX(INDIRECT("'FY22 QoS'!"&amp;R$1&amp;":"&amp;R$1),MATCH($B79&amp;$C79&amp;$D79,'FY22 QoS'!BU:BU,0),1),"")</f>
        <v/>
      </c>
      <c r="S79" s="178" t="str">
        <f ca="1">IFERROR(INDEX(INDIRECT("'FY22 QoS'!"&amp;S$1&amp;":"&amp;S$1),MATCH($B79&amp;$C79&amp;$D79,'FY22 QoS'!BV:BV,0),1),"")</f>
        <v/>
      </c>
      <c r="T79" s="178" t="str">
        <f ca="1">IFERROR(INDEX(INDIRECT("'FY22 QoS'!"&amp;T$1&amp;":"&amp;T$1),MATCH($B79&amp;$C79&amp;$D79,'FY22 QoS'!BW:BW,0),1),"")</f>
        <v/>
      </c>
      <c r="U79" s="178" t="str">
        <f ca="1">IFERROR(INDEX(INDIRECT("'FY22 QoS'!"&amp;U$1&amp;":"&amp;U$1),MATCH($B79&amp;$C79&amp;$D79,'FY22 QoS'!BX:BX,0),1),"")</f>
        <v/>
      </c>
      <c r="V79" s="178" t="str">
        <f ca="1">IFERROR(INDEX(INDIRECT("'FY22 QoS'!"&amp;V$1&amp;":"&amp;V$1),MATCH($B79&amp;$C79&amp;$D79,'FY22 QoS'!BY:BY,0),1),"")</f>
        <v/>
      </c>
      <c r="W79" s="178" t="str">
        <f ca="1">IFERROR(INDEX(INDIRECT("'FY22 QoS'!"&amp;W$1&amp;":"&amp;W$1),MATCH($B79&amp;$C79&amp;$D79,'FY22 QoS'!BZ:BZ,0),1),"")</f>
        <v/>
      </c>
      <c r="X79" s="178" t="str">
        <f ca="1">IFERROR(INDEX(INDIRECT("'FY22 QoS'!"&amp;X$1&amp;":"&amp;X$1),MATCH($B79&amp;$C79&amp;$D79,'FY22 QoS'!CA:CA,0),1),"")</f>
        <v/>
      </c>
      <c r="Y79" s="178" t="str">
        <f ca="1">IFERROR(INDEX(INDIRECT("'FY22 QoS'!"&amp;Y$1&amp;":"&amp;Y$1),MATCH($B79&amp;$C79&amp;$D79,'FY22 QoS'!CB:CB,0),1),"")</f>
        <v/>
      </c>
      <c r="Z79" s="178" t="str">
        <f ca="1">IFERROR(INDEX(INDIRECT("'FY22 QoS'!"&amp;Z$1&amp;":"&amp;Z$1),MATCH($B79&amp;$C79&amp;$D79,'FY22 QoS'!CC:CC,0),1),"")</f>
        <v/>
      </c>
      <c r="AB79" s="178" t="str">
        <f ca="1">IFERROR(INDEX(INDIRECT("'FY22 QoS'!"&amp;AB$1&amp;":"&amp;AB$1),MATCH($B79&amp;$C79&amp;$D79,'FY22 QoS'!BU:BU,0),1),"")</f>
        <v/>
      </c>
      <c r="AC79" s="178" t="str">
        <f ca="1">IFERROR(INDEX(INDIRECT("'FY22 QoS'!"&amp;AC$1&amp;":"&amp;AC$1),MATCH($B79&amp;$C79&amp;$D79,'FY22 QoS'!BV:BV,0),1),"")</f>
        <v/>
      </c>
      <c r="AD79" s="178" t="str">
        <f ca="1">IFERROR(INDEX(INDIRECT("'FY22 QoS'!"&amp;AD$1&amp;":"&amp;AD$1),MATCH($B79&amp;$C79&amp;$D79,'FY22 QoS'!BW:BW,0),1),"")</f>
        <v/>
      </c>
      <c r="AE79" s="178" t="str">
        <f ca="1">IFERROR(INDEX(INDIRECT("'FY22 QoS'!"&amp;AE$1&amp;":"&amp;AE$1),MATCH($B79&amp;$C79&amp;$D79,'FY22 QoS'!BX:BX,0),1),"")</f>
        <v/>
      </c>
      <c r="AF79" s="178" t="str">
        <f ca="1">IFERROR(INDEX(INDIRECT("'FY22 QoS'!"&amp;AF$1&amp;":"&amp;AF$1),MATCH($B79&amp;$C79&amp;$D79,'FY22 QoS'!BY:BY,0),1),"")</f>
        <v/>
      </c>
      <c r="AG79" s="178" t="str">
        <f ca="1">IFERROR(INDEX(INDIRECT("'FY22 QoS'!"&amp;AG$1&amp;":"&amp;AG$1),MATCH($B79&amp;$C79&amp;$D79,'FY22 QoS'!BZ:BZ,0),1),"")</f>
        <v/>
      </c>
      <c r="AH79" s="178" t="str">
        <f ca="1">IFERROR(INDEX(INDIRECT("'FY22 QoS'!"&amp;AH$1&amp;":"&amp;AH$1),MATCH($B79&amp;$C79&amp;$D79,'FY22 QoS'!CA:CA,0),1),"")</f>
        <v/>
      </c>
      <c r="AI79" s="178" t="str">
        <f ca="1">IFERROR(INDEX(INDIRECT("'FY22 QoS'!"&amp;AI$1&amp;":"&amp;AI$1),MATCH($B79&amp;$C79&amp;$D79,'FY22 QoS'!CB:CB,0),1),"")</f>
        <v/>
      </c>
      <c r="AJ79" s="178" t="str">
        <f ca="1">IFERROR(INDEX(INDIRECT("'FY22 QoS'!"&amp;AJ$1&amp;":"&amp;AJ$1),MATCH($B79&amp;$C79&amp;$D79,'FY22 QoS'!CC:CC,0),1),"")</f>
        <v/>
      </c>
      <c r="AL79" s="186" t="str">
        <f ca="1">IFERROR(INDEX(INDIRECT("'FY22 QoS'!"&amp;AL$1&amp;":"&amp;AL$1),MATCH($B79&amp;$C79&amp;$D79,'FY22 QoS'!BU:BU,0),1),"")</f>
        <v/>
      </c>
      <c r="AM79" s="186" t="str">
        <f ca="1">IFERROR(INDEX(INDIRECT("'FY22 QoS'!"&amp;AM$1&amp;":"&amp;AM$1),MATCH($B79&amp;$C79&amp;$D79,'FY22 QoS'!BV:BV,0),1),"")</f>
        <v/>
      </c>
      <c r="AN79" s="186" t="str">
        <f ca="1">IFERROR(INDEX(INDIRECT("'FY22 QoS'!"&amp;AN$1&amp;":"&amp;AN$1),MATCH($B79&amp;$C79&amp;$D79,'FY22 QoS'!BW:BW,0),1),"")</f>
        <v/>
      </c>
      <c r="AO79" s="186" t="str">
        <f ca="1">IFERROR(INDEX(INDIRECT("'FY22 QoS'!"&amp;AO$1&amp;":"&amp;AO$1),MATCH($B79&amp;$C79&amp;$D79,'FY22 QoS'!BX:BX,0),1),"")</f>
        <v/>
      </c>
      <c r="AP79" s="186" t="str">
        <f ca="1">IFERROR(INDEX(INDIRECT("'FY22 QoS'!"&amp;AP$1&amp;":"&amp;AP$1),MATCH($B79&amp;$C79&amp;$D79,'FY22 QoS'!BY:BY,0),1),"")</f>
        <v/>
      </c>
      <c r="AQ79" s="186" t="str">
        <f ca="1">IFERROR(INDEX(INDIRECT("'FY22 QoS'!"&amp;AQ$1&amp;":"&amp;AQ$1),MATCH($B79&amp;$C79&amp;$D79,'FY22 QoS'!BZ:BZ,0),1),"")</f>
        <v/>
      </c>
      <c r="AR79" s="186" t="str">
        <f ca="1">IFERROR(INDEX(INDIRECT("'FY22 QoS'!"&amp;AR$1&amp;":"&amp;AR$1),MATCH($B79&amp;$C79&amp;$D79,'FY22 QoS'!CA:CA,0),1),"")</f>
        <v/>
      </c>
      <c r="AS79" s="186" t="str">
        <f ca="1">IFERROR(INDEX(INDIRECT("'FY22 QoS'!"&amp;AS$1&amp;":"&amp;AS$1),MATCH($B79&amp;$C79&amp;$D79,'FY22 QoS'!CB:CB,0),1),"")</f>
        <v/>
      </c>
      <c r="AT79" s="186" t="str">
        <f ca="1">IFERROR(INDEX(INDIRECT("'FY22 QoS'!"&amp;AT$1&amp;":"&amp;AT$1),MATCH($B79&amp;$C79&amp;$D79,'FY22 QoS'!CC:CC,0),1),"")</f>
        <v/>
      </c>
    </row>
    <row r="80" spans="2:48" s="167" customFormat="1" outlineLevel="1" x14ac:dyDescent="0.25">
      <c r="B80" s="167" t="s">
        <v>287</v>
      </c>
      <c r="C80" s="167">
        <v>14</v>
      </c>
      <c r="D80" s="167" t="str">
        <f t="shared" si="31"/>
        <v>Enterprise</v>
      </c>
      <c r="E80" s="167" t="str">
        <f>IFERROR(INDEX('FY22 QoS'!$BB:$BB,MATCH($B80&amp;$C80&amp;$D80,'FY22 QoS'!BR:BR,0),1),"")</f>
        <v/>
      </c>
      <c r="F80" s="167" t="str">
        <f>IFERROR(INDEX('FY22 QoS'!$BB:$BB,MATCH($B80&amp;$C80&amp;$D80,'FY22 QoS'!BS:BS,0),1),"")</f>
        <v/>
      </c>
      <c r="G80" s="167" t="str">
        <f>IFERROR(INDEX('FY22 QoS'!$BB:$BB,MATCH($B80&amp;$C80&amp;$D80,'FY22 QoS'!BT:BT,0),1),"")</f>
        <v/>
      </c>
      <c r="H80" s="181" t="str">
        <f>IFERROR(INDEX('FY22 QoS'!$BB:$BB,MATCH($B80&amp;$C80&amp;$D80,'FY22 QoS'!BU:BU,0),1),"")</f>
        <v/>
      </c>
      <c r="I80" s="181" t="str">
        <f>IFERROR(INDEX('FY22 QoS'!$BB:$BB,MATCH($B80&amp;$C80&amp;$D80,'FY22 QoS'!BV:BV,0),1),"")</f>
        <v/>
      </c>
      <c r="J80" s="181" t="str">
        <f>IFERROR(INDEX('FY22 QoS'!$BB:$BB,MATCH($B80&amp;$C80&amp;$D80,'FY22 QoS'!BW:BW,0),1),"")</f>
        <v/>
      </c>
      <c r="K80" s="181" t="str">
        <f>IFERROR(INDEX('FY22 QoS'!$BB:$BB,MATCH($B80&amp;$C80&amp;$D80,'FY22 QoS'!BX:BX,0),1),"")</f>
        <v/>
      </c>
      <c r="L80" s="181" t="str">
        <f>IFERROR(INDEX('FY22 QoS'!$BB:$BB,MATCH($B80&amp;$C80&amp;$D80,'FY22 QoS'!BY:BY,0),1),"")</f>
        <v/>
      </c>
      <c r="M80" s="181" t="str">
        <f>IFERROR(INDEX('FY22 QoS'!$BB:$BB,MATCH($B80&amp;$C80&amp;$D80,'FY22 QoS'!BZ:BZ,0),1),"")</f>
        <v/>
      </c>
      <c r="N80" s="181" t="str">
        <f>IFERROR(INDEX('FY22 QoS'!$BB:$BB,MATCH($B80&amp;$C80&amp;$D80,'FY22 QoS'!CA:CA,0),1),"")</f>
        <v/>
      </c>
      <c r="O80" s="181" t="str">
        <f>IFERROR(INDEX('FY22 QoS'!$BB:$BB,MATCH($B80&amp;$C80&amp;$D80,'FY22 QoS'!CB:CB,0),1),"")</f>
        <v/>
      </c>
      <c r="P80" s="181" t="str">
        <f>IFERROR(INDEX('FY22 QoS'!$BB:$BB,MATCH($B80&amp;$C80&amp;$D80,'FY22 QoS'!CC:CC,0),1),"")</f>
        <v/>
      </c>
      <c r="R80" s="178" t="str">
        <f ca="1">IFERROR(INDEX(INDIRECT("'FY22 QoS'!"&amp;R$1&amp;":"&amp;R$1),MATCH($B80&amp;$C80&amp;$D80,'FY22 QoS'!BU:BU,0),1),"")</f>
        <v/>
      </c>
      <c r="S80" s="178" t="str">
        <f ca="1">IFERROR(INDEX(INDIRECT("'FY22 QoS'!"&amp;S$1&amp;":"&amp;S$1),MATCH($B80&amp;$C80&amp;$D80,'FY22 QoS'!BV:BV,0),1),"")</f>
        <v/>
      </c>
      <c r="T80" s="178" t="str">
        <f ca="1">IFERROR(INDEX(INDIRECT("'FY22 QoS'!"&amp;T$1&amp;":"&amp;T$1),MATCH($B80&amp;$C80&amp;$D80,'FY22 QoS'!BW:BW,0),1),"")</f>
        <v/>
      </c>
      <c r="U80" s="178" t="str">
        <f ca="1">IFERROR(INDEX(INDIRECT("'FY22 QoS'!"&amp;U$1&amp;":"&amp;U$1),MATCH($B80&amp;$C80&amp;$D80,'FY22 QoS'!BX:BX,0),1),"")</f>
        <v/>
      </c>
      <c r="V80" s="178" t="str">
        <f ca="1">IFERROR(INDEX(INDIRECT("'FY22 QoS'!"&amp;V$1&amp;":"&amp;V$1),MATCH($B80&amp;$C80&amp;$D80,'FY22 QoS'!BY:BY,0),1),"")</f>
        <v/>
      </c>
      <c r="W80" s="178" t="str">
        <f ca="1">IFERROR(INDEX(INDIRECT("'FY22 QoS'!"&amp;W$1&amp;":"&amp;W$1),MATCH($B80&amp;$C80&amp;$D80,'FY22 QoS'!BZ:BZ,0),1),"")</f>
        <v/>
      </c>
      <c r="X80" s="178" t="str">
        <f ca="1">IFERROR(INDEX(INDIRECT("'FY22 QoS'!"&amp;X$1&amp;":"&amp;X$1),MATCH($B80&amp;$C80&amp;$D80,'FY22 QoS'!CA:CA,0),1),"")</f>
        <v/>
      </c>
      <c r="Y80" s="178" t="str">
        <f ca="1">IFERROR(INDEX(INDIRECT("'FY22 QoS'!"&amp;Y$1&amp;":"&amp;Y$1),MATCH($B80&amp;$C80&amp;$D80,'FY22 QoS'!CB:CB,0),1),"")</f>
        <v/>
      </c>
      <c r="Z80" s="178" t="str">
        <f ca="1">IFERROR(INDEX(INDIRECT("'FY22 QoS'!"&amp;Z$1&amp;":"&amp;Z$1),MATCH($B80&amp;$C80&amp;$D80,'FY22 QoS'!CC:CC,0),1),"")</f>
        <v/>
      </c>
      <c r="AB80" s="178" t="str">
        <f ca="1">IFERROR(INDEX(INDIRECT("'FY22 QoS'!"&amp;AB$1&amp;":"&amp;AB$1),MATCH($B80&amp;$C80&amp;$D80,'FY22 QoS'!BU:BU,0),1),"")</f>
        <v/>
      </c>
      <c r="AC80" s="178" t="str">
        <f ca="1">IFERROR(INDEX(INDIRECT("'FY22 QoS'!"&amp;AC$1&amp;":"&amp;AC$1),MATCH($B80&amp;$C80&amp;$D80,'FY22 QoS'!BV:BV,0),1),"")</f>
        <v/>
      </c>
      <c r="AD80" s="178" t="str">
        <f ca="1">IFERROR(INDEX(INDIRECT("'FY22 QoS'!"&amp;AD$1&amp;":"&amp;AD$1),MATCH($B80&amp;$C80&amp;$D80,'FY22 QoS'!BW:BW,0),1),"")</f>
        <v/>
      </c>
      <c r="AE80" s="178" t="str">
        <f ca="1">IFERROR(INDEX(INDIRECT("'FY22 QoS'!"&amp;AE$1&amp;":"&amp;AE$1),MATCH($B80&amp;$C80&amp;$D80,'FY22 QoS'!BX:BX,0),1),"")</f>
        <v/>
      </c>
      <c r="AF80" s="178" t="str">
        <f ca="1">IFERROR(INDEX(INDIRECT("'FY22 QoS'!"&amp;AF$1&amp;":"&amp;AF$1),MATCH($B80&amp;$C80&amp;$D80,'FY22 QoS'!BY:BY,0),1),"")</f>
        <v/>
      </c>
      <c r="AG80" s="178" t="str">
        <f ca="1">IFERROR(INDEX(INDIRECT("'FY22 QoS'!"&amp;AG$1&amp;":"&amp;AG$1),MATCH($B80&amp;$C80&amp;$D80,'FY22 QoS'!BZ:BZ,0),1),"")</f>
        <v/>
      </c>
      <c r="AH80" s="178" t="str">
        <f ca="1">IFERROR(INDEX(INDIRECT("'FY22 QoS'!"&amp;AH$1&amp;":"&amp;AH$1),MATCH($B80&amp;$C80&amp;$D80,'FY22 QoS'!CA:CA,0),1),"")</f>
        <v/>
      </c>
      <c r="AI80" s="178" t="str">
        <f ca="1">IFERROR(INDEX(INDIRECT("'FY22 QoS'!"&amp;AI$1&amp;":"&amp;AI$1),MATCH($B80&amp;$C80&amp;$D80,'FY22 QoS'!CB:CB,0),1),"")</f>
        <v/>
      </c>
      <c r="AJ80" s="178" t="str">
        <f ca="1">IFERROR(INDEX(INDIRECT("'FY22 QoS'!"&amp;AJ$1&amp;":"&amp;AJ$1),MATCH($B80&amp;$C80&amp;$D80,'FY22 QoS'!CC:CC,0),1),"")</f>
        <v/>
      </c>
      <c r="AL80" s="186" t="str">
        <f ca="1">IFERROR(INDEX(INDIRECT("'FY22 QoS'!"&amp;AL$1&amp;":"&amp;AL$1),MATCH($B80&amp;$C80&amp;$D80,'FY22 QoS'!BU:BU,0),1),"")</f>
        <v/>
      </c>
      <c r="AM80" s="186" t="str">
        <f ca="1">IFERROR(INDEX(INDIRECT("'FY22 QoS'!"&amp;AM$1&amp;":"&amp;AM$1),MATCH($B80&amp;$C80&amp;$D80,'FY22 QoS'!BV:BV,0),1),"")</f>
        <v/>
      </c>
      <c r="AN80" s="186" t="str">
        <f ca="1">IFERROR(INDEX(INDIRECT("'FY22 QoS'!"&amp;AN$1&amp;":"&amp;AN$1),MATCH($B80&amp;$C80&amp;$D80,'FY22 QoS'!BW:BW,0),1),"")</f>
        <v/>
      </c>
      <c r="AO80" s="186" t="str">
        <f ca="1">IFERROR(INDEX(INDIRECT("'FY22 QoS'!"&amp;AO$1&amp;":"&amp;AO$1),MATCH($B80&amp;$C80&amp;$D80,'FY22 QoS'!BX:BX,0),1),"")</f>
        <v/>
      </c>
      <c r="AP80" s="186" t="str">
        <f ca="1">IFERROR(INDEX(INDIRECT("'FY22 QoS'!"&amp;AP$1&amp;":"&amp;AP$1),MATCH($B80&amp;$C80&amp;$D80,'FY22 QoS'!BY:BY,0),1),"")</f>
        <v/>
      </c>
      <c r="AQ80" s="186" t="str">
        <f ca="1">IFERROR(INDEX(INDIRECT("'FY22 QoS'!"&amp;AQ$1&amp;":"&amp;AQ$1),MATCH($B80&amp;$C80&amp;$D80,'FY22 QoS'!BZ:BZ,0),1),"")</f>
        <v/>
      </c>
      <c r="AR80" s="186" t="str">
        <f ca="1">IFERROR(INDEX(INDIRECT("'FY22 QoS'!"&amp;AR$1&amp;":"&amp;AR$1),MATCH($B80&amp;$C80&amp;$D80,'FY22 QoS'!CA:CA,0),1),"")</f>
        <v/>
      </c>
      <c r="AS80" s="186" t="str">
        <f ca="1">IFERROR(INDEX(INDIRECT("'FY22 QoS'!"&amp;AS$1&amp;":"&amp;AS$1),MATCH($B80&amp;$C80&amp;$D80,'FY22 QoS'!CB:CB,0),1),"")</f>
        <v/>
      </c>
      <c r="AT80" s="186" t="str">
        <f ca="1">IFERROR(INDEX(INDIRECT("'FY22 QoS'!"&amp;AT$1&amp;":"&amp;AT$1),MATCH($B80&amp;$C80&amp;$D80,'FY22 QoS'!CC:CC,0),1),"")</f>
        <v/>
      </c>
    </row>
    <row r="81" spans="2:48" s="167" customFormat="1" x14ac:dyDescent="0.25">
      <c r="B81" s="182"/>
      <c r="C81" s="182"/>
      <c r="D81" s="182"/>
      <c r="E81" s="182"/>
      <c r="F81" s="182"/>
      <c r="G81" s="182"/>
      <c r="H81" s="184"/>
      <c r="I81" s="184"/>
      <c r="J81" s="184"/>
      <c r="K81" s="184"/>
      <c r="L81" s="184"/>
      <c r="M81" s="184"/>
      <c r="N81" s="184"/>
      <c r="O81" s="184"/>
      <c r="P81" s="184"/>
      <c r="R81" s="183"/>
      <c r="S81" s="183"/>
      <c r="T81" s="183"/>
      <c r="U81" s="183"/>
      <c r="V81" s="183"/>
      <c r="W81" s="183"/>
      <c r="X81" s="183"/>
      <c r="Y81" s="183"/>
      <c r="Z81" s="183"/>
      <c r="AB81" s="183"/>
      <c r="AC81" s="183"/>
      <c r="AD81" s="183"/>
      <c r="AE81" s="183"/>
      <c r="AF81" s="183"/>
      <c r="AG81" s="183"/>
      <c r="AH81" s="183"/>
      <c r="AI81" s="183"/>
      <c r="AJ81" s="183"/>
      <c r="AL81" s="187"/>
      <c r="AM81" s="187"/>
      <c r="AN81" s="187"/>
      <c r="AO81" s="187"/>
      <c r="AP81" s="187"/>
      <c r="AQ81" s="187"/>
      <c r="AR81" s="187"/>
      <c r="AS81" s="187"/>
      <c r="AT81" s="187"/>
    </row>
    <row r="82" spans="2:48" s="167" customFormat="1" x14ac:dyDescent="0.25">
      <c r="B82" s="167" t="s">
        <v>19</v>
      </c>
      <c r="C82" s="167">
        <v>1</v>
      </c>
      <c r="D82" s="167" t="str">
        <f>$B$3</f>
        <v>Enterprise</v>
      </c>
      <c r="E82" s="167" t="str">
        <f>IFERROR(INDEX('FY22 QoS'!$BB:$BB,MATCH($B82&amp;$C82&amp;$D82,'FY22 QoS'!BR:BR,0),1),"")</f>
        <v>Joe Zusin</v>
      </c>
      <c r="F82" s="167" t="str">
        <f>IFERROR(INDEX('FY22 QoS'!$BB:$BB,MATCH($B82&amp;$C82&amp;$D82,'FY22 QoS'!BS:BS,0),1),"")</f>
        <v>Joe Zusin</v>
      </c>
      <c r="G82" s="167" t="str">
        <f>IFERROR(INDEX('FY22 QoS'!$BB:$BB,MATCH($B82&amp;$C82&amp;$D82,'FY22 QoS'!BT:BT,0),1),"")</f>
        <v>Joe Zusin</v>
      </c>
      <c r="H82" s="181" t="str">
        <f>IFERROR(INDEX('FY22 QoS'!$BB:$BB,MATCH($B82&amp;$C82&amp;$D82,'FY22 QoS'!BU:BU,0),1),"")</f>
        <v>Joe Zusin</v>
      </c>
      <c r="I82" s="181" t="str">
        <f>IFERROR(INDEX('FY22 QoS'!$BB:$BB,MATCH($B82&amp;$C82&amp;$D82,'FY22 QoS'!BV:BV,0),1),"")</f>
        <v>Joe Zusin</v>
      </c>
      <c r="J82" s="181" t="str">
        <f>IFERROR(INDEX('FY22 QoS'!$BB:$BB,MATCH($B82&amp;$C82&amp;$D82,'FY22 QoS'!BW:BW,0),1),"")</f>
        <v>Joe Zusin</v>
      </c>
      <c r="K82" s="181" t="str">
        <f>IFERROR(INDEX('FY22 QoS'!$BB:$BB,MATCH($B82&amp;$C82&amp;$D82,'FY22 QoS'!BX:BX,0),1),"")</f>
        <v>Joe Zusin</v>
      </c>
      <c r="L82" s="181" t="str">
        <f>IFERROR(INDEX('FY22 QoS'!$BB:$BB,MATCH($B82&amp;$C82&amp;$D82,'FY22 QoS'!BY:BY,0),1),"")</f>
        <v>Joe Zusin</v>
      </c>
      <c r="M82" s="181" t="str">
        <f>IFERROR(INDEX('FY22 QoS'!$BB:$BB,MATCH($B82&amp;$C82&amp;$D82,'FY22 QoS'!BZ:BZ,0),1),"")</f>
        <v>Joe Zusin</v>
      </c>
      <c r="N82" s="181" t="str">
        <f>IFERROR(INDEX('FY22 QoS'!$BB:$BB,MATCH($B82&amp;$C82&amp;$D82,'FY22 QoS'!CA:CA,0),1),"")</f>
        <v>Joe Zusin</v>
      </c>
      <c r="O82" s="181" t="str">
        <f>IFERROR(INDEX('FY22 QoS'!$BB:$BB,MATCH($B82&amp;$C82&amp;$D82,'FY22 QoS'!CB:CB,0),1),"")</f>
        <v>Joe Zusin</v>
      </c>
      <c r="P82" s="181" t="str">
        <f>IFERROR(INDEX('FY22 QoS'!$BB:$BB,MATCH($B82&amp;$C82&amp;$D82,'FY22 QoS'!CC:CC,0),1),"")</f>
        <v>Joe Zusin</v>
      </c>
      <c r="R82" s="178">
        <f ca="1">IFERROR(INDEX(INDIRECT("'FY22 QoS'!"&amp;R$1&amp;":"&amp;R$1),MATCH($B82&amp;$C82&amp;$D82,'FY22 QoS'!BU:BU,0),1),"")</f>
        <v>1</v>
      </c>
      <c r="S82" s="178">
        <f ca="1">IFERROR(INDEX(INDIRECT("'FY22 QoS'!"&amp;S$1&amp;":"&amp;S$1),MATCH($B82&amp;$C82&amp;$D82,'FY22 QoS'!BV:BV,0),1),"")</f>
        <v>1</v>
      </c>
      <c r="T82" s="178">
        <f ca="1">IFERROR(INDEX(INDIRECT("'FY22 QoS'!"&amp;T$1&amp;":"&amp;T$1),MATCH($B82&amp;$C82&amp;$D82,'FY22 QoS'!BW:BW,0),1),"")</f>
        <v>1</v>
      </c>
      <c r="U82" s="178">
        <f ca="1">IFERROR(INDEX(INDIRECT("'FY22 QoS'!"&amp;U$1&amp;":"&amp;U$1),MATCH($B82&amp;$C82&amp;$D82,'FY22 QoS'!BX:BX,0),1),"")</f>
        <v>1</v>
      </c>
      <c r="V82" s="178">
        <f ca="1">IFERROR(INDEX(INDIRECT("'FY22 QoS'!"&amp;V$1&amp;":"&amp;V$1),MATCH($B82&amp;$C82&amp;$D82,'FY22 QoS'!BY:BY,0),1),"")</f>
        <v>1</v>
      </c>
      <c r="W82" s="178">
        <f ca="1">IFERROR(INDEX(INDIRECT("'FY22 QoS'!"&amp;W$1&amp;":"&amp;W$1),MATCH($B82&amp;$C82&amp;$D82,'FY22 QoS'!BZ:BZ,0),1),"")</f>
        <v>1</v>
      </c>
      <c r="X82" s="178">
        <f ca="1">IFERROR(INDEX(INDIRECT("'FY22 QoS'!"&amp;X$1&amp;":"&amp;X$1),MATCH($B82&amp;$C82&amp;$D82,'FY22 QoS'!CA:CA,0),1),"")</f>
        <v>1</v>
      </c>
      <c r="Y82" s="178">
        <f ca="1">IFERROR(INDEX(INDIRECT("'FY22 QoS'!"&amp;Y$1&amp;":"&amp;Y$1),MATCH($B82&amp;$C82&amp;$D82,'FY22 QoS'!CB:CB,0),1),"")</f>
        <v>1</v>
      </c>
      <c r="Z82" s="178">
        <f ca="1">IFERROR(INDEX(INDIRECT("'FY22 QoS'!"&amp;Z$1&amp;":"&amp;Z$1),MATCH($B82&amp;$C82&amp;$D82,'FY22 QoS'!CC:CC,0),1),"")</f>
        <v>1</v>
      </c>
      <c r="AB82" s="178">
        <f ca="1">IFERROR(INDEX(INDIRECT("'FY22 QoS'!"&amp;AB$1&amp;":"&amp;AB$1),MATCH($B82&amp;$C82&amp;$D82,'FY22 QoS'!BU:BU,0),1),"")</f>
        <v>1</v>
      </c>
      <c r="AC82" s="178">
        <f ca="1">IFERROR(INDEX(INDIRECT("'FY22 QoS'!"&amp;AC$1&amp;":"&amp;AC$1),MATCH($B82&amp;$C82&amp;$D82,'FY22 QoS'!BV:BV,0),1),"")</f>
        <v>1</v>
      </c>
      <c r="AD82" s="178">
        <f ca="1">IFERROR(INDEX(INDIRECT("'FY22 QoS'!"&amp;AD$1&amp;":"&amp;AD$1),MATCH($B82&amp;$C82&amp;$D82,'FY22 QoS'!BW:BW,0),1),"")</f>
        <v>1</v>
      </c>
      <c r="AE82" s="178">
        <f ca="1">IFERROR(INDEX(INDIRECT("'FY22 QoS'!"&amp;AE$1&amp;":"&amp;AE$1),MATCH($B82&amp;$C82&amp;$D82,'FY22 QoS'!BX:BX,0),1),"")</f>
        <v>1</v>
      </c>
      <c r="AF82" s="178">
        <f ca="1">IFERROR(INDEX(INDIRECT("'FY22 QoS'!"&amp;AF$1&amp;":"&amp;AF$1),MATCH($B82&amp;$C82&amp;$D82,'FY22 QoS'!BY:BY,0),1),"")</f>
        <v>1</v>
      </c>
      <c r="AG82" s="178">
        <f ca="1">IFERROR(INDEX(INDIRECT("'FY22 QoS'!"&amp;AG$1&amp;":"&amp;AG$1),MATCH($B82&amp;$C82&amp;$D82,'FY22 QoS'!BZ:BZ,0),1),"")</f>
        <v>1</v>
      </c>
      <c r="AH82" s="178">
        <f ca="1">IFERROR(INDEX(INDIRECT("'FY22 QoS'!"&amp;AH$1&amp;":"&amp;AH$1),MATCH($B82&amp;$C82&amp;$D82,'FY22 QoS'!CA:CA,0),1),"")</f>
        <v>1</v>
      </c>
      <c r="AI82" s="178">
        <f ca="1">IFERROR(INDEX(INDIRECT("'FY22 QoS'!"&amp;AI$1&amp;":"&amp;AI$1),MATCH($B82&amp;$C82&amp;$D82,'FY22 QoS'!CB:CB,0),1),"")</f>
        <v>1</v>
      </c>
      <c r="AJ82" s="178">
        <f ca="1">IFERROR(INDEX(INDIRECT("'FY22 QoS'!"&amp;AJ$1&amp;":"&amp;AJ$1),MATCH($B82&amp;$C82&amp;$D82,'FY22 QoS'!CC:CC,0),1),"")</f>
        <v>1</v>
      </c>
      <c r="AL82" s="186">
        <f ca="1">IFERROR(INDEX(INDIRECT("'FY22 QoS'!"&amp;AL$1&amp;":"&amp;AL$1),MATCH($B82&amp;$C82&amp;$D82,'FY22 QoS'!BU:BU,0),1),"")</f>
        <v>104166.66666666667</v>
      </c>
      <c r="AM82" s="186">
        <f ca="1">IFERROR(INDEX(INDIRECT("'FY22 QoS'!"&amp;AM$1&amp;":"&amp;AM$1),MATCH($B82&amp;$C82&amp;$D82,'FY22 QoS'!BV:BV,0),1),"")</f>
        <v>104166.66666666667</v>
      </c>
      <c r="AN82" s="186">
        <f ca="1">IFERROR(INDEX(INDIRECT("'FY22 QoS'!"&amp;AN$1&amp;":"&amp;AN$1),MATCH($B82&amp;$C82&amp;$D82,'FY22 QoS'!BW:BW,0),1),"")</f>
        <v>104166.66666666667</v>
      </c>
      <c r="AO82" s="186">
        <f ca="1">IFERROR(INDEX(INDIRECT("'FY22 QoS'!"&amp;AO$1&amp;":"&amp;AO$1),MATCH($B82&amp;$C82&amp;$D82,'FY22 QoS'!BX:BX,0),1),"")</f>
        <v>104166.66666666667</v>
      </c>
      <c r="AP82" s="186">
        <f ca="1">IFERROR(INDEX(INDIRECT("'FY22 QoS'!"&amp;AP$1&amp;":"&amp;AP$1),MATCH($B82&amp;$C82&amp;$D82,'FY22 QoS'!BY:BY,0),1),"")</f>
        <v>104166.66666666667</v>
      </c>
      <c r="AQ82" s="186">
        <f ca="1">IFERROR(INDEX(INDIRECT("'FY22 QoS'!"&amp;AQ$1&amp;":"&amp;AQ$1),MATCH($B82&amp;$C82&amp;$D82,'FY22 QoS'!BZ:BZ,0),1),"")</f>
        <v>104166.66666666667</v>
      </c>
      <c r="AR82" s="186">
        <f ca="1">IFERROR(INDEX(INDIRECT("'FY22 QoS'!"&amp;AR$1&amp;":"&amp;AR$1),MATCH($B82&amp;$C82&amp;$D82,'FY22 QoS'!CA:CA,0),1),"")</f>
        <v>104166.66666666667</v>
      </c>
      <c r="AS82" s="186">
        <f ca="1">IFERROR(INDEX(INDIRECT("'FY22 QoS'!"&amp;AS$1&amp;":"&amp;AS$1),MATCH($B82&amp;$C82&amp;$D82,'FY22 QoS'!CB:CB,0),1),"")</f>
        <v>104166.66666666667</v>
      </c>
      <c r="AT82" s="186">
        <f ca="1">IFERROR(INDEX(INDIRECT("'FY22 QoS'!"&amp;AT$1&amp;":"&amp;AT$1),MATCH($B82&amp;$C82&amp;$D82,'FY22 QoS'!CC:CC,0),1),"")</f>
        <v>104166.66666666667</v>
      </c>
      <c r="AV82" s="286"/>
    </row>
    <row r="83" spans="2:48" s="167" customFormat="1" x14ac:dyDescent="0.25">
      <c r="B83" s="167" t="s">
        <v>19</v>
      </c>
      <c r="C83" s="167">
        <v>2</v>
      </c>
      <c r="D83" s="167" t="str">
        <f t="shared" ref="D83:D95" si="32">$B$3</f>
        <v>Enterprise</v>
      </c>
      <c r="E83" s="167" t="str">
        <f>IFERROR(INDEX('FY22 QoS'!$BB:$BB,MATCH($B83&amp;$C83&amp;$D83,'FY22 QoS'!BR:BR,0),1),"")</f>
        <v>David Curtis</v>
      </c>
      <c r="F83" s="167" t="str">
        <f>IFERROR(INDEX('FY22 QoS'!$BB:$BB,MATCH($B83&amp;$C83&amp;$D83,'FY22 QoS'!BS:BS,0),1),"")</f>
        <v>David Curtis</v>
      </c>
      <c r="G83" s="167" t="str">
        <f>IFERROR(INDEX('FY22 QoS'!$BB:$BB,MATCH($B83&amp;$C83&amp;$D83,'FY22 QoS'!BT:BT,0),1),"")</f>
        <v>David Curtis</v>
      </c>
      <c r="H83" s="181" t="str">
        <f>IFERROR(INDEX('FY22 QoS'!$BB:$BB,MATCH($B83&amp;$C83&amp;$D83,'FY22 QoS'!BU:BU,0),1),"")</f>
        <v>Chris Freeman</v>
      </c>
      <c r="I83" s="181" t="str">
        <f>IFERROR(INDEX('FY22 QoS'!$BB:$BB,MATCH($B83&amp;$C83&amp;$D83,'FY22 QoS'!BV:BV,0),1),"")</f>
        <v>Chris Freeman</v>
      </c>
      <c r="J83" s="181" t="str">
        <f>IFERROR(INDEX('FY22 QoS'!$BB:$BB,MATCH($B83&amp;$C83&amp;$D83,'FY22 QoS'!BW:BW,0),1),"")</f>
        <v>Chris Freeman</v>
      </c>
      <c r="K83" s="181" t="str">
        <f>IFERROR(INDEX('FY22 QoS'!$BB:$BB,MATCH($B83&amp;$C83&amp;$D83,'FY22 QoS'!BX:BX,0),1),"")</f>
        <v>Chris Freeman</v>
      </c>
      <c r="L83" s="181" t="str">
        <f>IFERROR(INDEX('FY22 QoS'!$BB:$BB,MATCH($B83&amp;$C83&amp;$D83,'FY22 QoS'!BY:BY,0),1),"")</f>
        <v>Chris Freeman</v>
      </c>
      <c r="M83" s="181" t="str">
        <f>IFERROR(INDEX('FY22 QoS'!$BB:$BB,MATCH($B83&amp;$C83&amp;$D83,'FY22 QoS'!BZ:BZ,0),1),"")</f>
        <v>Chris Freeman</v>
      </c>
      <c r="N83" s="181" t="str">
        <f>IFERROR(INDEX('FY22 QoS'!$BB:$BB,MATCH($B83&amp;$C83&amp;$D83,'FY22 QoS'!CA:CA,0),1),"")</f>
        <v>Chris Freeman</v>
      </c>
      <c r="O83" s="181" t="str">
        <f>IFERROR(INDEX('FY22 QoS'!$BB:$BB,MATCH($B83&amp;$C83&amp;$D83,'FY22 QoS'!CB:CB,0),1),"")</f>
        <v>Chris Freeman</v>
      </c>
      <c r="P83" s="181" t="str">
        <f>IFERROR(INDEX('FY22 QoS'!$BB:$BB,MATCH($B83&amp;$C83&amp;$D83,'FY22 QoS'!CC:CC,0),1),"")</f>
        <v>Chris Freeman</v>
      </c>
      <c r="R83" s="178">
        <f ca="1">IFERROR(INDEX(INDIRECT("'FY22 QoS'!"&amp;R$1&amp;":"&amp;R$1),MATCH($B83&amp;$C83&amp;$D83,'FY22 QoS'!BU:BU,0),1),"")</f>
        <v>1</v>
      </c>
      <c r="S83" s="178">
        <f ca="1">IFERROR(INDEX(INDIRECT("'FY22 QoS'!"&amp;S$1&amp;":"&amp;S$1),MATCH($B83&amp;$C83&amp;$D83,'FY22 QoS'!BV:BV,0),1),"")</f>
        <v>1</v>
      </c>
      <c r="T83" s="178">
        <f ca="1">IFERROR(INDEX(INDIRECT("'FY22 QoS'!"&amp;T$1&amp;":"&amp;T$1),MATCH($B83&amp;$C83&amp;$D83,'FY22 QoS'!BW:BW,0),1),"")</f>
        <v>1</v>
      </c>
      <c r="U83" s="178">
        <f ca="1">IFERROR(INDEX(INDIRECT("'FY22 QoS'!"&amp;U$1&amp;":"&amp;U$1),MATCH($B83&amp;$C83&amp;$D83,'FY22 QoS'!BX:BX,0),1),"")</f>
        <v>1</v>
      </c>
      <c r="V83" s="178">
        <f ca="1">IFERROR(INDEX(INDIRECT("'FY22 QoS'!"&amp;V$1&amp;":"&amp;V$1),MATCH($B83&amp;$C83&amp;$D83,'FY22 QoS'!BY:BY,0),1),"")</f>
        <v>1</v>
      </c>
      <c r="W83" s="178">
        <f ca="1">IFERROR(INDEX(INDIRECT("'FY22 QoS'!"&amp;W$1&amp;":"&amp;W$1),MATCH($B83&amp;$C83&amp;$D83,'FY22 QoS'!BZ:BZ,0),1),"")</f>
        <v>1</v>
      </c>
      <c r="X83" s="178">
        <f ca="1">IFERROR(INDEX(INDIRECT("'FY22 QoS'!"&amp;X$1&amp;":"&amp;X$1),MATCH($B83&amp;$C83&amp;$D83,'FY22 QoS'!CA:CA,0),1),"")</f>
        <v>1</v>
      </c>
      <c r="Y83" s="178">
        <f ca="1">IFERROR(INDEX(INDIRECT("'FY22 QoS'!"&amp;Y$1&amp;":"&amp;Y$1),MATCH($B83&amp;$C83&amp;$D83,'FY22 QoS'!CB:CB,0),1),"")</f>
        <v>1</v>
      </c>
      <c r="Z83" s="178">
        <f ca="1">IFERROR(INDEX(INDIRECT("'FY22 QoS'!"&amp;Z$1&amp;":"&amp;Z$1),MATCH($B83&amp;$C83&amp;$D83,'FY22 QoS'!CC:CC,0),1),"")</f>
        <v>1</v>
      </c>
      <c r="AB83" s="178">
        <f ca="1">IFERROR(INDEX(INDIRECT("'FY22 QoS'!"&amp;AB$1&amp;":"&amp;AB$1),MATCH($B83&amp;$C83&amp;$D83,'FY22 QoS'!BU:BU,0),1),"")</f>
        <v>0.35</v>
      </c>
      <c r="AC83" s="178">
        <f ca="1">IFERROR(INDEX(INDIRECT("'FY22 QoS'!"&amp;AC$1&amp;":"&amp;AC$1),MATCH($B83&amp;$C83&amp;$D83,'FY22 QoS'!BV:BV,0),1),"")</f>
        <v>0.5</v>
      </c>
      <c r="AD83" s="178">
        <f ca="1">IFERROR(INDEX(INDIRECT("'FY22 QoS'!"&amp;AD$1&amp;":"&amp;AD$1),MATCH($B83&amp;$C83&amp;$D83,'FY22 QoS'!BW:BW,0),1),"")</f>
        <v>0.65</v>
      </c>
      <c r="AE83" s="178">
        <f ca="1">IFERROR(INDEX(INDIRECT("'FY22 QoS'!"&amp;AE$1&amp;":"&amp;AE$1),MATCH($B83&amp;$C83&amp;$D83,'FY22 QoS'!BX:BX,0),1),"")</f>
        <v>0.85</v>
      </c>
      <c r="AF83" s="178">
        <f ca="1">IFERROR(INDEX(INDIRECT("'FY22 QoS'!"&amp;AF$1&amp;":"&amp;AF$1),MATCH($B83&amp;$C83&amp;$D83,'FY22 QoS'!BY:BY,0),1),"")</f>
        <v>1</v>
      </c>
      <c r="AG83" s="178">
        <f ca="1">IFERROR(INDEX(INDIRECT("'FY22 QoS'!"&amp;AG$1&amp;":"&amp;AG$1),MATCH($B83&amp;$C83&amp;$D83,'FY22 QoS'!BZ:BZ,0),1),"")</f>
        <v>1</v>
      </c>
      <c r="AH83" s="178">
        <f ca="1">IFERROR(INDEX(INDIRECT("'FY22 QoS'!"&amp;AH$1&amp;":"&amp;AH$1),MATCH($B83&amp;$C83&amp;$D83,'FY22 QoS'!CA:CA,0),1),"")</f>
        <v>1</v>
      </c>
      <c r="AI83" s="178">
        <f ca="1">IFERROR(INDEX(INDIRECT("'FY22 QoS'!"&amp;AI$1&amp;":"&amp;AI$1),MATCH($B83&amp;$C83&amp;$D83,'FY22 QoS'!CB:CB,0),1),"")</f>
        <v>1</v>
      </c>
      <c r="AJ83" s="178">
        <f ca="1">IFERROR(INDEX(INDIRECT("'FY22 QoS'!"&amp;AJ$1&amp;":"&amp;AJ$1),MATCH($B83&amp;$C83&amp;$D83,'FY22 QoS'!CC:CC,0),1),"")</f>
        <v>1</v>
      </c>
      <c r="AL83" s="186">
        <f ca="1">IFERROR(INDEX(INDIRECT("'FY22 QoS'!"&amp;AL$1&amp;":"&amp;AL$1),MATCH($B83&amp;$C83&amp;$D83,'FY22 QoS'!BU:BU,0),1),"")</f>
        <v>36458.333333333336</v>
      </c>
      <c r="AM83" s="186">
        <f ca="1">IFERROR(INDEX(INDIRECT("'FY22 QoS'!"&amp;AM$1&amp;":"&amp;AM$1),MATCH($B83&amp;$C83&amp;$D83,'FY22 QoS'!BV:BV,0),1),"")</f>
        <v>52083.333333333336</v>
      </c>
      <c r="AN83" s="186">
        <f ca="1">IFERROR(INDEX(INDIRECT("'FY22 QoS'!"&amp;AN$1&amp;":"&amp;AN$1),MATCH($B83&amp;$C83&amp;$D83,'FY22 QoS'!BW:BW,0),1),"")</f>
        <v>67708.333333333343</v>
      </c>
      <c r="AO83" s="186">
        <f ca="1">IFERROR(INDEX(INDIRECT("'FY22 QoS'!"&amp;AO$1&amp;":"&amp;AO$1),MATCH($B83&amp;$C83&amp;$D83,'FY22 QoS'!BX:BX,0),1),"")</f>
        <v>88541.666666666672</v>
      </c>
      <c r="AP83" s="186">
        <f ca="1">IFERROR(INDEX(INDIRECT("'FY22 QoS'!"&amp;AP$1&amp;":"&amp;AP$1),MATCH($B83&amp;$C83&amp;$D83,'FY22 QoS'!BY:BY,0),1),"")</f>
        <v>104166.66666666667</v>
      </c>
      <c r="AQ83" s="186">
        <f ca="1">IFERROR(INDEX(INDIRECT("'FY22 QoS'!"&amp;AQ$1&amp;":"&amp;AQ$1),MATCH($B83&amp;$C83&amp;$D83,'FY22 QoS'!BZ:BZ,0),1),"")</f>
        <v>104166.66666666667</v>
      </c>
      <c r="AR83" s="186">
        <f ca="1">IFERROR(INDEX(INDIRECT("'FY22 QoS'!"&amp;AR$1&amp;":"&amp;AR$1),MATCH($B83&amp;$C83&amp;$D83,'FY22 QoS'!CA:CA,0),1),"")</f>
        <v>104166.66666666667</v>
      </c>
      <c r="AS83" s="186">
        <f ca="1">IFERROR(INDEX(INDIRECT("'FY22 QoS'!"&amp;AS$1&amp;":"&amp;AS$1),MATCH($B83&amp;$C83&amp;$D83,'FY22 QoS'!CB:CB,0),1),"")</f>
        <v>104166.66666666667</v>
      </c>
      <c r="AT83" s="186">
        <f ca="1">IFERROR(INDEX(INDIRECT("'FY22 QoS'!"&amp;AT$1&amp;":"&amp;AT$1),MATCH($B83&amp;$C83&amp;$D83,'FY22 QoS'!CC:CC,0),1),"")</f>
        <v>104166.66666666667</v>
      </c>
    </row>
    <row r="84" spans="2:48" s="167" customFormat="1" x14ac:dyDescent="0.25">
      <c r="B84" s="167" t="s">
        <v>19</v>
      </c>
      <c r="C84" s="167">
        <v>3</v>
      </c>
      <c r="D84" s="167" t="str">
        <f t="shared" si="32"/>
        <v>Enterprise</v>
      </c>
      <c r="E84" s="167" t="str">
        <f>IFERROR(INDEX('FY22 QoS'!$BB:$BB,MATCH($B84&amp;$C84&amp;$D84,'FY22 QoS'!BR:BR,0),1),"")</f>
        <v>Shioban Lawler</v>
      </c>
      <c r="F84" s="167" t="str">
        <f>IFERROR(INDEX('FY22 QoS'!$BB:$BB,MATCH($B84&amp;$C84&amp;$D84,'FY22 QoS'!BS:BS,0),1),"")</f>
        <v>Shioban Lawler</v>
      </c>
      <c r="G84" s="167" t="str">
        <f>IFERROR(INDEX('FY22 QoS'!$BB:$BB,MATCH($B84&amp;$C84&amp;$D84,'FY22 QoS'!BT:BT,0),1),"")</f>
        <v>Shioban Lawler</v>
      </c>
      <c r="H84" s="181" t="str">
        <f>IFERROR(INDEX('FY22 QoS'!$BB:$BB,MATCH($B84&amp;$C84&amp;$D84,'FY22 QoS'!BU:BU,0),1),"")</f>
        <v>Robert Owen</v>
      </c>
      <c r="I84" s="181" t="str">
        <f>IFERROR(INDEX('FY22 QoS'!$BB:$BB,MATCH($B84&amp;$C84&amp;$D84,'FY22 QoS'!BV:BV,0),1),"")</f>
        <v>Robert Owen</v>
      </c>
      <c r="J84" s="181" t="str">
        <f>IFERROR(INDEX('FY22 QoS'!$BB:$BB,MATCH($B84&amp;$C84&amp;$D84,'FY22 QoS'!BW:BW,0),1),"")</f>
        <v>Robert Owen</v>
      </c>
      <c r="K84" s="181" t="str">
        <f>IFERROR(INDEX('FY22 QoS'!$BB:$BB,MATCH($B84&amp;$C84&amp;$D84,'FY22 QoS'!BX:BX,0),1),"")</f>
        <v>Robert Owen</v>
      </c>
      <c r="L84" s="181" t="str">
        <f>IFERROR(INDEX('FY22 QoS'!$BB:$BB,MATCH($B84&amp;$C84&amp;$D84,'FY22 QoS'!BY:BY,0),1),"")</f>
        <v>Robert Owen</v>
      </c>
      <c r="M84" s="181" t="str">
        <f>IFERROR(INDEX('FY22 QoS'!$BB:$BB,MATCH($B84&amp;$C84&amp;$D84,'FY22 QoS'!BZ:BZ,0),1),"")</f>
        <v>Robert Owen</v>
      </c>
      <c r="N84" s="181" t="str">
        <f>IFERROR(INDEX('FY22 QoS'!$BB:$BB,MATCH($B84&amp;$C84&amp;$D84,'FY22 QoS'!CA:CA,0),1),"")</f>
        <v>Robert Owen</v>
      </c>
      <c r="O84" s="181" t="str">
        <f>IFERROR(INDEX('FY22 QoS'!$BB:$BB,MATCH($B84&amp;$C84&amp;$D84,'FY22 QoS'!CB:CB,0),1),"")</f>
        <v>Robert Owen</v>
      </c>
      <c r="P84" s="181" t="str">
        <f>IFERROR(INDEX('FY22 QoS'!$BB:$BB,MATCH($B84&amp;$C84&amp;$D84,'FY22 QoS'!CC:CC,0),1),"")</f>
        <v>Robert Owen</v>
      </c>
      <c r="R84" s="178">
        <f ca="1">IFERROR(INDEX(INDIRECT("'FY22 QoS'!"&amp;R$1&amp;":"&amp;R$1),MATCH($B84&amp;$C84&amp;$D84,'FY22 QoS'!BU:BU,0),1),"")</f>
        <v>1</v>
      </c>
      <c r="S84" s="178">
        <f ca="1">IFERROR(INDEX(INDIRECT("'FY22 QoS'!"&amp;S$1&amp;":"&amp;S$1),MATCH($B84&amp;$C84&amp;$D84,'FY22 QoS'!BV:BV,0),1),"")</f>
        <v>1</v>
      </c>
      <c r="T84" s="178">
        <f ca="1">IFERROR(INDEX(INDIRECT("'FY22 QoS'!"&amp;T$1&amp;":"&amp;T$1),MATCH($B84&amp;$C84&amp;$D84,'FY22 QoS'!BW:BW,0),1),"")</f>
        <v>1</v>
      </c>
      <c r="U84" s="178">
        <f ca="1">IFERROR(INDEX(INDIRECT("'FY22 QoS'!"&amp;U$1&amp;":"&amp;U$1),MATCH($B84&amp;$C84&amp;$D84,'FY22 QoS'!BX:BX,0),1),"")</f>
        <v>1</v>
      </c>
      <c r="V84" s="178">
        <f ca="1">IFERROR(INDEX(INDIRECT("'FY22 QoS'!"&amp;V$1&amp;":"&amp;V$1),MATCH($B84&amp;$C84&amp;$D84,'FY22 QoS'!BY:BY,0),1),"")</f>
        <v>1</v>
      </c>
      <c r="W84" s="178">
        <f ca="1">IFERROR(INDEX(INDIRECT("'FY22 QoS'!"&amp;W$1&amp;":"&amp;W$1),MATCH($B84&amp;$C84&amp;$D84,'FY22 QoS'!BZ:BZ,0),1),"")</f>
        <v>1</v>
      </c>
      <c r="X84" s="178">
        <f ca="1">IFERROR(INDEX(INDIRECT("'FY22 QoS'!"&amp;X$1&amp;":"&amp;X$1),MATCH($B84&amp;$C84&amp;$D84,'FY22 QoS'!CA:CA,0),1),"")</f>
        <v>1</v>
      </c>
      <c r="Y84" s="178">
        <f ca="1">IFERROR(INDEX(INDIRECT("'FY22 QoS'!"&amp;Y$1&amp;":"&amp;Y$1),MATCH($B84&amp;$C84&amp;$D84,'FY22 QoS'!CB:CB,0),1),"")</f>
        <v>1</v>
      </c>
      <c r="Z84" s="178">
        <f ca="1">IFERROR(INDEX(INDIRECT("'FY22 QoS'!"&amp;Z$1&amp;":"&amp;Z$1),MATCH($B84&amp;$C84&amp;$D84,'FY22 QoS'!CC:CC,0),1),"")</f>
        <v>1</v>
      </c>
      <c r="AB84" s="178">
        <f ca="1">IFERROR(INDEX(INDIRECT("'FY22 QoS'!"&amp;AB$1&amp;":"&amp;AB$1),MATCH($B84&amp;$C84&amp;$D84,'FY22 QoS'!BU:BU,0),1),"")</f>
        <v>0.25</v>
      </c>
      <c r="AC84" s="178">
        <f ca="1">IFERROR(INDEX(INDIRECT("'FY22 QoS'!"&amp;AC$1&amp;":"&amp;AC$1),MATCH($B84&amp;$C84&amp;$D84,'FY22 QoS'!BV:BV,0),1),"")</f>
        <v>0.35</v>
      </c>
      <c r="AD84" s="178">
        <f ca="1">IFERROR(INDEX(INDIRECT("'FY22 QoS'!"&amp;AD$1&amp;":"&amp;AD$1),MATCH($B84&amp;$C84&amp;$D84,'FY22 QoS'!BW:BW,0),1),"")</f>
        <v>0.5</v>
      </c>
      <c r="AE84" s="178">
        <f ca="1">IFERROR(INDEX(INDIRECT("'FY22 QoS'!"&amp;AE$1&amp;":"&amp;AE$1),MATCH($B84&amp;$C84&amp;$D84,'FY22 QoS'!BX:BX,0),1),"")</f>
        <v>0.65</v>
      </c>
      <c r="AF84" s="178">
        <f ca="1">IFERROR(INDEX(INDIRECT("'FY22 QoS'!"&amp;AF$1&amp;":"&amp;AF$1),MATCH($B84&amp;$C84&amp;$D84,'FY22 QoS'!BY:BY,0),1),"")</f>
        <v>0.85</v>
      </c>
      <c r="AG84" s="178">
        <f ca="1">IFERROR(INDEX(INDIRECT("'FY22 QoS'!"&amp;AG$1&amp;":"&amp;AG$1),MATCH($B84&amp;$C84&amp;$D84,'FY22 QoS'!BZ:BZ,0),1),"")</f>
        <v>1</v>
      </c>
      <c r="AH84" s="178">
        <f ca="1">IFERROR(INDEX(INDIRECT("'FY22 QoS'!"&amp;AH$1&amp;":"&amp;AH$1),MATCH($B84&amp;$C84&amp;$D84,'FY22 QoS'!CA:CA,0),1),"")</f>
        <v>1</v>
      </c>
      <c r="AI84" s="178">
        <f ca="1">IFERROR(INDEX(INDIRECT("'FY22 QoS'!"&amp;AI$1&amp;":"&amp;AI$1),MATCH($B84&amp;$C84&amp;$D84,'FY22 QoS'!CB:CB,0),1),"")</f>
        <v>1</v>
      </c>
      <c r="AJ84" s="178">
        <f ca="1">IFERROR(INDEX(INDIRECT("'FY22 QoS'!"&amp;AJ$1&amp;":"&amp;AJ$1),MATCH($B84&amp;$C84&amp;$D84,'FY22 QoS'!CC:CC,0),1),"")</f>
        <v>1</v>
      </c>
      <c r="AL84" s="186">
        <f ca="1">IFERROR(INDEX(INDIRECT("'FY22 QoS'!"&amp;AL$1&amp;":"&amp;AL$1),MATCH($B84&amp;$C84&amp;$D84,'FY22 QoS'!BU:BU,0),1),"")</f>
        <v>26041.666666666668</v>
      </c>
      <c r="AM84" s="186">
        <f ca="1">IFERROR(INDEX(INDIRECT("'FY22 QoS'!"&amp;AM$1&amp;":"&amp;AM$1),MATCH($B84&amp;$C84&amp;$D84,'FY22 QoS'!BV:BV,0),1),"")</f>
        <v>36458.333333333336</v>
      </c>
      <c r="AN84" s="186">
        <f ca="1">IFERROR(INDEX(INDIRECT("'FY22 QoS'!"&amp;AN$1&amp;":"&amp;AN$1),MATCH($B84&amp;$C84&amp;$D84,'FY22 QoS'!BW:BW,0),1),"")</f>
        <v>52083.333333333336</v>
      </c>
      <c r="AO84" s="186">
        <f ca="1">IFERROR(INDEX(INDIRECT("'FY22 QoS'!"&amp;AO$1&amp;":"&amp;AO$1),MATCH($B84&amp;$C84&amp;$D84,'FY22 QoS'!BX:BX,0),1),"")</f>
        <v>67708.333333333343</v>
      </c>
      <c r="AP84" s="186">
        <f ca="1">IFERROR(INDEX(INDIRECT("'FY22 QoS'!"&amp;AP$1&amp;":"&amp;AP$1),MATCH($B84&amp;$C84&amp;$D84,'FY22 QoS'!BY:BY,0),1),"")</f>
        <v>88541.666666666672</v>
      </c>
      <c r="AQ84" s="186">
        <f ca="1">IFERROR(INDEX(INDIRECT("'FY22 QoS'!"&amp;AQ$1&amp;":"&amp;AQ$1),MATCH($B84&amp;$C84&amp;$D84,'FY22 QoS'!BZ:BZ,0),1),"")</f>
        <v>104166.66666666667</v>
      </c>
      <c r="AR84" s="186">
        <f ca="1">IFERROR(INDEX(INDIRECT("'FY22 QoS'!"&amp;AR$1&amp;":"&amp;AR$1),MATCH($B84&amp;$C84&amp;$D84,'FY22 QoS'!CA:CA,0),1),"")</f>
        <v>104166.66666666667</v>
      </c>
      <c r="AS84" s="186">
        <f ca="1">IFERROR(INDEX(INDIRECT("'FY22 QoS'!"&amp;AS$1&amp;":"&amp;AS$1),MATCH($B84&amp;$C84&amp;$D84,'FY22 QoS'!CB:CB,0),1),"")</f>
        <v>104166.66666666667</v>
      </c>
      <c r="AT84" s="186">
        <f ca="1">IFERROR(INDEX(INDIRECT("'FY22 QoS'!"&amp;AT$1&amp;":"&amp;AT$1),MATCH($B84&amp;$C84&amp;$D84,'FY22 QoS'!CC:CC,0),1),"")</f>
        <v>104166.66666666667</v>
      </c>
    </row>
    <row r="85" spans="2:48" s="167" customFormat="1" x14ac:dyDescent="0.25">
      <c r="B85" s="167" t="s">
        <v>19</v>
      </c>
      <c r="C85" s="167">
        <v>4</v>
      </c>
      <c r="D85" s="167" t="str">
        <f t="shared" si="32"/>
        <v>Enterprise</v>
      </c>
      <c r="E85" s="167" t="str">
        <f>IFERROR(INDEX('FY22 QoS'!$BB:$BB,MATCH($B85&amp;$C85&amp;$D85,'FY22 QoS'!BR:BR,0),1),"")</f>
        <v>Chris Freeman</v>
      </c>
      <c r="F85" s="167" t="str">
        <f>IFERROR(INDEX('FY22 QoS'!$BB:$BB,MATCH($B85&amp;$C85&amp;$D85,'FY22 QoS'!BS:BS,0),1),"")</f>
        <v>Chris Freeman</v>
      </c>
      <c r="G85" s="167" t="str">
        <f>IFERROR(INDEX('FY22 QoS'!$BB:$BB,MATCH($B85&amp;$C85&amp;$D85,'FY22 QoS'!BT:BT,0),1),"")</f>
        <v>Chris Freeman</v>
      </c>
      <c r="H85" s="181" t="str">
        <f>IFERROR(INDEX('FY22 QoS'!$BB:$BB,MATCH($B85&amp;$C85&amp;$D85,'FY22 QoS'!BU:BU,0),1),"")</f>
        <v>Kevin Urban</v>
      </c>
      <c r="I85" s="181" t="str">
        <f>IFERROR(INDEX('FY22 QoS'!$BB:$BB,MATCH($B85&amp;$C85&amp;$D85,'FY22 QoS'!BV:BV,0),1),"")</f>
        <v>Kevin Urban</v>
      </c>
      <c r="J85" s="181" t="str">
        <f>IFERROR(INDEX('FY22 QoS'!$BB:$BB,MATCH($B85&amp;$C85&amp;$D85,'FY22 QoS'!BW:BW,0),1),"")</f>
        <v>Kevin Urban</v>
      </c>
      <c r="K85" s="181" t="str">
        <f>IFERROR(INDEX('FY22 QoS'!$BB:$BB,MATCH($B85&amp;$C85&amp;$D85,'FY22 QoS'!BX:BX,0),1),"")</f>
        <v>Kevin Urban</v>
      </c>
      <c r="L85" s="181" t="str">
        <f>IFERROR(INDEX('FY22 QoS'!$BB:$BB,MATCH($B85&amp;$C85&amp;$D85,'FY22 QoS'!BY:BY,0),1),"")</f>
        <v>Kevin Urban</v>
      </c>
      <c r="M85" s="181" t="str">
        <f>IFERROR(INDEX('FY22 QoS'!$BB:$BB,MATCH($B85&amp;$C85&amp;$D85,'FY22 QoS'!BZ:BZ,0),1),"")</f>
        <v>Kevin Urban</v>
      </c>
      <c r="N85" s="181" t="str">
        <f>IFERROR(INDEX('FY22 QoS'!$BB:$BB,MATCH($B85&amp;$C85&amp;$D85,'FY22 QoS'!CA:CA,0),1),"")</f>
        <v>Kevin Urban</v>
      </c>
      <c r="O85" s="181" t="str">
        <f>IFERROR(INDEX('FY22 QoS'!$BB:$BB,MATCH($B85&amp;$C85&amp;$D85,'FY22 QoS'!CB:CB,0),1),"")</f>
        <v>Kevin Urban</v>
      </c>
      <c r="P85" s="181" t="str">
        <f>IFERROR(INDEX('FY22 QoS'!$BB:$BB,MATCH($B85&amp;$C85&amp;$D85,'FY22 QoS'!CC:CC,0),1),"")</f>
        <v>Kevin Urban</v>
      </c>
      <c r="R85" s="178">
        <f ca="1">IFERROR(INDEX(INDIRECT("'FY22 QoS'!"&amp;R$1&amp;":"&amp;R$1),MATCH($B85&amp;$C85&amp;$D85,'FY22 QoS'!BU:BU,0),1),"")</f>
        <v>1</v>
      </c>
      <c r="S85" s="178">
        <f ca="1">IFERROR(INDEX(INDIRECT("'FY22 QoS'!"&amp;S$1&amp;":"&amp;S$1),MATCH($B85&amp;$C85&amp;$D85,'FY22 QoS'!BV:BV,0),1),"")</f>
        <v>1</v>
      </c>
      <c r="T85" s="178">
        <f ca="1">IFERROR(INDEX(INDIRECT("'FY22 QoS'!"&amp;T$1&amp;":"&amp;T$1),MATCH($B85&amp;$C85&amp;$D85,'FY22 QoS'!BW:BW,0),1),"")</f>
        <v>1</v>
      </c>
      <c r="U85" s="178">
        <f ca="1">IFERROR(INDEX(INDIRECT("'FY22 QoS'!"&amp;U$1&amp;":"&amp;U$1),MATCH($B85&amp;$C85&amp;$D85,'FY22 QoS'!BX:BX,0),1),"")</f>
        <v>1</v>
      </c>
      <c r="V85" s="178">
        <f ca="1">IFERROR(INDEX(INDIRECT("'FY22 QoS'!"&amp;V$1&amp;":"&amp;V$1),MATCH($B85&amp;$C85&amp;$D85,'FY22 QoS'!BY:BY,0),1),"")</f>
        <v>1</v>
      </c>
      <c r="W85" s="178">
        <f ca="1">IFERROR(INDEX(INDIRECT("'FY22 QoS'!"&amp;W$1&amp;":"&amp;W$1),MATCH($B85&amp;$C85&amp;$D85,'FY22 QoS'!BZ:BZ,0),1),"")</f>
        <v>1</v>
      </c>
      <c r="X85" s="178">
        <f ca="1">IFERROR(INDEX(INDIRECT("'FY22 QoS'!"&amp;X$1&amp;":"&amp;X$1),MATCH($B85&amp;$C85&amp;$D85,'FY22 QoS'!CA:CA,0),1),"")</f>
        <v>1</v>
      </c>
      <c r="Y85" s="178">
        <f ca="1">IFERROR(INDEX(INDIRECT("'FY22 QoS'!"&amp;Y$1&amp;":"&amp;Y$1),MATCH($B85&amp;$C85&amp;$D85,'FY22 QoS'!CB:CB,0),1),"")</f>
        <v>1</v>
      </c>
      <c r="Z85" s="178">
        <f ca="1">IFERROR(INDEX(INDIRECT("'FY22 QoS'!"&amp;Z$1&amp;":"&amp;Z$1),MATCH($B85&amp;$C85&amp;$D85,'FY22 QoS'!CC:CC,0),1),"")</f>
        <v>1</v>
      </c>
      <c r="AB85" s="178">
        <f ca="1">IFERROR(INDEX(INDIRECT("'FY22 QoS'!"&amp;AB$1&amp;":"&amp;AB$1),MATCH($B85&amp;$C85&amp;$D85,'FY22 QoS'!BU:BU,0),1),"")</f>
        <v>0</v>
      </c>
      <c r="AC85" s="178">
        <f ca="1">IFERROR(INDEX(INDIRECT("'FY22 QoS'!"&amp;AC$1&amp;":"&amp;AC$1),MATCH($B85&amp;$C85&amp;$D85,'FY22 QoS'!BV:BV,0),1),"")</f>
        <v>0.25</v>
      </c>
      <c r="AD85" s="178">
        <f ca="1">IFERROR(INDEX(INDIRECT("'FY22 QoS'!"&amp;AD$1&amp;":"&amp;AD$1),MATCH($B85&amp;$C85&amp;$D85,'FY22 QoS'!BW:BW,0),1),"")</f>
        <v>0.35</v>
      </c>
      <c r="AE85" s="178">
        <f ca="1">IFERROR(INDEX(INDIRECT("'FY22 QoS'!"&amp;AE$1&amp;":"&amp;AE$1),MATCH($B85&amp;$C85&amp;$D85,'FY22 QoS'!BX:BX,0),1),"")</f>
        <v>0.5</v>
      </c>
      <c r="AF85" s="178">
        <f ca="1">IFERROR(INDEX(INDIRECT("'FY22 QoS'!"&amp;AF$1&amp;":"&amp;AF$1),MATCH($B85&amp;$C85&amp;$D85,'FY22 QoS'!BY:BY,0),1),"")</f>
        <v>0.65</v>
      </c>
      <c r="AG85" s="178">
        <f ca="1">IFERROR(INDEX(INDIRECT("'FY22 QoS'!"&amp;AG$1&amp;":"&amp;AG$1),MATCH($B85&amp;$C85&amp;$D85,'FY22 QoS'!BZ:BZ,0),1),"")</f>
        <v>0.85</v>
      </c>
      <c r="AH85" s="178">
        <f ca="1">IFERROR(INDEX(INDIRECT("'FY22 QoS'!"&amp;AH$1&amp;":"&amp;AH$1),MATCH($B85&amp;$C85&amp;$D85,'FY22 QoS'!CA:CA,0),1),"")</f>
        <v>1</v>
      </c>
      <c r="AI85" s="178">
        <f ca="1">IFERROR(INDEX(INDIRECT("'FY22 QoS'!"&amp;AI$1&amp;":"&amp;AI$1),MATCH($B85&amp;$C85&amp;$D85,'FY22 QoS'!CB:CB,0),1),"")</f>
        <v>1</v>
      </c>
      <c r="AJ85" s="178">
        <f ca="1">IFERROR(INDEX(INDIRECT("'FY22 QoS'!"&amp;AJ$1&amp;":"&amp;AJ$1),MATCH($B85&amp;$C85&amp;$D85,'FY22 QoS'!CC:CC,0),1),"")</f>
        <v>1</v>
      </c>
      <c r="AL85" s="186">
        <f ca="1">IFERROR(INDEX(INDIRECT("'FY22 QoS'!"&amp;AL$1&amp;":"&amp;AL$1),MATCH($B85&amp;$C85&amp;$D85,'FY22 QoS'!BU:BU,0),1),"")</f>
        <v>0</v>
      </c>
      <c r="AM85" s="186">
        <f ca="1">IFERROR(INDEX(INDIRECT("'FY22 QoS'!"&amp;AM$1&amp;":"&amp;AM$1),MATCH($B85&amp;$C85&amp;$D85,'FY22 QoS'!BV:BV,0),1),"")</f>
        <v>26041.666666666668</v>
      </c>
      <c r="AN85" s="186">
        <f ca="1">IFERROR(INDEX(INDIRECT("'FY22 QoS'!"&amp;AN$1&amp;":"&amp;AN$1),MATCH($B85&amp;$C85&amp;$D85,'FY22 QoS'!BW:BW,0),1),"")</f>
        <v>36458.333333333336</v>
      </c>
      <c r="AO85" s="186">
        <f ca="1">IFERROR(INDEX(INDIRECT("'FY22 QoS'!"&amp;AO$1&amp;":"&amp;AO$1),MATCH($B85&amp;$C85&amp;$D85,'FY22 QoS'!BX:BX,0),1),"")</f>
        <v>52083.333333333336</v>
      </c>
      <c r="AP85" s="186">
        <f ca="1">IFERROR(INDEX(INDIRECT("'FY22 QoS'!"&amp;AP$1&amp;":"&amp;AP$1),MATCH($B85&amp;$C85&amp;$D85,'FY22 QoS'!BY:BY,0),1),"")</f>
        <v>67708.333333333343</v>
      </c>
      <c r="AQ85" s="186">
        <f ca="1">IFERROR(INDEX(INDIRECT("'FY22 QoS'!"&amp;AQ$1&amp;":"&amp;AQ$1),MATCH($B85&amp;$C85&amp;$D85,'FY22 QoS'!BZ:BZ,0),1),"")</f>
        <v>88541.666666666672</v>
      </c>
      <c r="AR85" s="186">
        <f ca="1">IFERROR(INDEX(INDIRECT("'FY22 QoS'!"&amp;AR$1&amp;":"&amp;AR$1),MATCH($B85&amp;$C85&amp;$D85,'FY22 QoS'!CA:CA,0),1),"")</f>
        <v>104166.66666666667</v>
      </c>
      <c r="AS85" s="186">
        <f ca="1">IFERROR(INDEX(INDIRECT("'FY22 QoS'!"&amp;AS$1&amp;":"&amp;AS$1),MATCH($B85&amp;$C85&amp;$D85,'FY22 QoS'!CB:CB,0),1),"")</f>
        <v>104166.66666666667</v>
      </c>
      <c r="AT85" s="186">
        <f ca="1">IFERROR(INDEX(INDIRECT("'FY22 QoS'!"&amp;AT$1&amp;":"&amp;AT$1),MATCH($B85&amp;$C85&amp;$D85,'FY22 QoS'!CC:CC,0),1),"")</f>
        <v>104166.66666666667</v>
      </c>
    </row>
    <row r="86" spans="2:48" s="167" customFormat="1" x14ac:dyDescent="0.25">
      <c r="B86" s="167" t="s">
        <v>19</v>
      </c>
      <c r="C86" s="167">
        <v>5</v>
      </c>
      <c r="D86" s="167" t="str">
        <f t="shared" si="32"/>
        <v>Enterprise</v>
      </c>
      <c r="E86" s="167" t="str">
        <f>IFERROR(INDEX('FY22 QoS'!$BB:$BB,MATCH($B86&amp;$C86&amp;$D86,'FY22 QoS'!BR:BR,0),1),"")</f>
        <v>Robert Owen</v>
      </c>
      <c r="F86" s="167" t="str">
        <f>IFERROR(INDEX('FY22 QoS'!$BB:$BB,MATCH($B86&amp;$C86&amp;$D86,'FY22 QoS'!BS:BS,0),1),"")</f>
        <v>Robert Owen</v>
      </c>
      <c r="G86" s="167" t="str">
        <f>IFERROR(INDEX('FY22 QoS'!$BB:$BB,MATCH($B86&amp;$C86&amp;$D86,'FY22 QoS'!BT:BT,0),1),"")</f>
        <v>Robert Owen</v>
      </c>
      <c r="H86" s="181" t="str">
        <f>IFERROR(INDEX('FY22 QoS'!$BB:$BB,MATCH($B86&amp;$C86&amp;$D86,'FY22 QoS'!BU:BU,0),1),"")</f>
        <v>Inhan Mcgraw</v>
      </c>
      <c r="I86" s="181" t="str">
        <f>IFERROR(INDEX('FY22 QoS'!$BB:$BB,MATCH($B86&amp;$C86&amp;$D86,'FY22 QoS'!BV:BV,0),1),"")</f>
        <v>Inhan Mcgraw</v>
      </c>
      <c r="J86" s="181" t="str">
        <f>IFERROR(INDEX('FY22 QoS'!$BB:$BB,MATCH($B86&amp;$C86&amp;$D86,'FY22 QoS'!BW:BW,0),1),"")</f>
        <v>Inhan Mcgraw</v>
      </c>
      <c r="K86" s="181" t="str">
        <f>IFERROR(INDEX('FY22 QoS'!$BB:$BB,MATCH($B86&amp;$C86&amp;$D86,'FY22 QoS'!BX:BX,0),1),"")</f>
        <v>Inhan Mcgraw</v>
      </c>
      <c r="L86" s="181" t="str">
        <f>IFERROR(INDEX('FY22 QoS'!$BB:$BB,MATCH($B86&amp;$C86&amp;$D86,'FY22 QoS'!BY:BY,0),1),"")</f>
        <v>Inhan Mcgraw</v>
      </c>
      <c r="M86" s="181" t="str">
        <f>IFERROR(INDEX('FY22 QoS'!$BB:$BB,MATCH($B86&amp;$C86&amp;$D86,'FY22 QoS'!BZ:BZ,0),1),"")</f>
        <v>Inhan Mcgraw</v>
      </c>
      <c r="N86" s="181" t="str">
        <f>IFERROR(INDEX('FY22 QoS'!$BB:$BB,MATCH($B86&amp;$C86&amp;$D86,'FY22 QoS'!CA:CA,0),1),"")</f>
        <v>Inhan Mcgraw</v>
      </c>
      <c r="O86" s="181" t="str">
        <f>IFERROR(INDEX('FY22 QoS'!$BB:$BB,MATCH($B86&amp;$C86&amp;$D86,'FY22 QoS'!CB:CB,0),1),"")</f>
        <v>Inhan Mcgraw</v>
      </c>
      <c r="P86" s="181" t="str">
        <f>IFERROR(INDEX('FY22 QoS'!$BB:$BB,MATCH($B86&amp;$C86&amp;$D86,'FY22 QoS'!CC:CC,0),1),"")</f>
        <v>Inhan Mcgraw</v>
      </c>
      <c r="R86" s="178">
        <f ca="1">IFERROR(INDEX(INDIRECT("'FY22 QoS'!"&amp;R$1&amp;":"&amp;R$1),MATCH($B86&amp;$C86&amp;$D86,'FY22 QoS'!BU:BU,0),1),"")</f>
        <v>1</v>
      </c>
      <c r="S86" s="178">
        <f ca="1">IFERROR(INDEX(INDIRECT("'FY22 QoS'!"&amp;S$1&amp;":"&amp;S$1),MATCH($B86&amp;$C86&amp;$D86,'FY22 QoS'!BV:BV,0),1),"")</f>
        <v>1</v>
      </c>
      <c r="T86" s="178">
        <f ca="1">IFERROR(INDEX(INDIRECT("'FY22 QoS'!"&amp;T$1&amp;":"&amp;T$1),MATCH($B86&amp;$C86&amp;$D86,'FY22 QoS'!BW:BW,0),1),"")</f>
        <v>1</v>
      </c>
      <c r="U86" s="178">
        <f ca="1">IFERROR(INDEX(INDIRECT("'FY22 QoS'!"&amp;U$1&amp;":"&amp;U$1),MATCH($B86&amp;$C86&amp;$D86,'FY22 QoS'!BX:BX,0),1),"")</f>
        <v>1</v>
      </c>
      <c r="V86" s="178">
        <f ca="1">IFERROR(INDEX(INDIRECT("'FY22 QoS'!"&amp;V$1&amp;":"&amp;V$1),MATCH($B86&amp;$C86&amp;$D86,'FY22 QoS'!BY:BY,0),1),"")</f>
        <v>1</v>
      </c>
      <c r="W86" s="178">
        <f ca="1">IFERROR(INDEX(INDIRECT("'FY22 QoS'!"&amp;W$1&amp;":"&amp;W$1),MATCH($B86&amp;$C86&amp;$D86,'FY22 QoS'!BZ:BZ,0),1),"")</f>
        <v>1</v>
      </c>
      <c r="X86" s="178">
        <f ca="1">IFERROR(INDEX(INDIRECT("'FY22 QoS'!"&amp;X$1&amp;":"&amp;X$1),MATCH($B86&amp;$C86&amp;$D86,'FY22 QoS'!CA:CA,0),1),"")</f>
        <v>1</v>
      </c>
      <c r="Y86" s="178">
        <f ca="1">IFERROR(INDEX(INDIRECT("'FY22 QoS'!"&amp;Y$1&amp;":"&amp;Y$1),MATCH($B86&amp;$C86&amp;$D86,'FY22 QoS'!CB:CB,0),1),"")</f>
        <v>1</v>
      </c>
      <c r="Z86" s="178">
        <f ca="1">IFERROR(INDEX(INDIRECT("'FY22 QoS'!"&amp;Z$1&amp;":"&amp;Z$1),MATCH($B86&amp;$C86&amp;$D86,'FY22 QoS'!CC:CC,0),1),"")</f>
        <v>1</v>
      </c>
      <c r="AB86" s="178">
        <f ca="1">IFERROR(INDEX(INDIRECT("'FY22 QoS'!"&amp;AB$1&amp;":"&amp;AB$1),MATCH($B86&amp;$C86&amp;$D86,'FY22 QoS'!BU:BU,0),1),"")</f>
        <v>0</v>
      </c>
      <c r="AC86" s="178">
        <f ca="1">IFERROR(INDEX(INDIRECT("'FY22 QoS'!"&amp;AC$1&amp;":"&amp;AC$1),MATCH($B86&amp;$C86&amp;$D86,'FY22 QoS'!BV:BV,0),1),"")</f>
        <v>0</v>
      </c>
      <c r="AD86" s="178">
        <f ca="1">IFERROR(INDEX(INDIRECT("'FY22 QoS'!"&amp;AD$1&amp;":"&amp;AD$1),MATCH($B86&amp;$C86&amp;$D86,'FY22 QoS'!BW:BW,0),1),"")</f>
        <v>0.25</v>
      </c>
      <c r="AE86" s="178">
        <f ca="1">IFERROR(INDEX(INDIRECT("'FY22 QoS'!"&amp;AE$1&amp;":"&amp;AE$1),MATCH($B86&amp;$C86&amp;$D86,'FY22 QoS'!BX:BX,0),1),"")</f>
        <v>0.35</v>
      </c>
      <c r="AF86" s="178">
        <f ca="1">IFERROR(INDEX(INDIRECT("'FY22 QoS'!"&amp;AF$1&amp;":"&amp;AF$1),MATCH($B86&amp;$C86&amp;$D86,'FY22 QoS'!BY:BY,0),1),"")</f>
        <v>0.5</v>
      </c>
      <c r="AG86" s="178">
        <f ca="1">IFERROR(INDEX(INDIRECT("'FY22 QoS'!"&amp;AG$1&amp;":"&amp;AG$1),MATCH($B86&amp;$C86&amp;$D86,'FY22 QoS'!BZ:BZ,0),1),"")</f>
        <v>0.65</v>
      </c>
      <c r="AH86" s="178">
        <f ca="1">IFERROR(INDEX(INDIRECT("'FY22 QoS'!"&amp;AH$1&amp;":"&amp;AH$1),MATCH($B86&amp;$C86&amp;$D86,'FY22 QoS'!CA:CA,0),1),"")</f>
        <v>0.85</v>
      </c>
      <c r="AI86" s="178">
        <f ca="1">IFERROR(INDEX(INDIRECT("'FY22 QoS'!"&amp;AI$1&amp;":"&amp;AI$1),MATCH($B86&amp;$C86&amp;$D86,'FY22 QoS'!CB:CB,0),1),"")</f>
        <v>1</v>
      </c>
      <c r="AJ86" s="178">
        <f ca="1">IFERROR(INDEX(INDIRECT("'FY22 QoS'!"&amp;AJ$1&amp;":"&amp;AJ$1),MATCH($B86&amp;$C86&amp;$D86,'FY22 QoS'!CC:CC,0),1),"")</f>
        <v>1</v>
      </c>
      <c r="AL86" s="186">
        <f ca="1">IFERROR(INDEX(INDIRECT("'FY22 QoS'!"&amp;AL$1&amp;":"&amp;AL$1),MATCH($B86&amp;$C86&amp;$D86,'FY22 QoS'!BU:BU,0),1),"")</f>
        <v>0</v>
      </c>
      <c r="AM86" s="186">
        <f ca="1">IFERROR(INDEX(INDIRECT("'FY22 QoS'!"&amp;AM$1&amp;":"&amp;AM$1),MATCH($B86&amp;$C86&amp;$D86,'FY22 QoS'!BV:BV,0),1),"")</f>
        <v>0</v>
      </c>
      <c r="AN86" s="186">
        <f ca="1">IFERROR(INDEX(INDIRECT("'FY22 QoS'!"&amp;AN$1&amp;":"&amp;AN$1),MATCH($B86&amp;$C86&amp;$D86,'FY22 QoS'!BW:BW,0),1),"")</f>
        <v>26041.666666666668</v>
      </c>
      <c r="AO86" s="186">
        <f ca="1">IFERROR(INDEX(INDIRECT("'FY22 QoS'!"&amp;AO$1&amp;":"&amp;AO$1),MATCH($B86&amp;$C86&amp;$D86,'FY22 QoS'!BX:BX,0),1),"")</f>
        <v>36458.333333333336</v>
      </c>
      <c r="AP86" s="186">
        <f ca="1">IFERROR(INDEX(INDIRECT("'FY22 QoS'!"&amp;AP$1&amp;":"&amp;AP$1),MATCH($B86&amp;$C86&amp;$D86,'FY22 QoS'!BY:BY,0),1),"")</f>
        <v>52083.333333333336</v>
      </c>
      <c r="AQ86" s="186">
        <f ca="1">IFERROR(INDEX(INDIRECT("'FY22 QoS'!"&amp;AQ$1&amp;":"&amp;AQ$1),MATCH($B86&amp;$C86&amp;$D86,'FY22 QoS'!BZ:BZ,0),1),"")</f>
        <v>67708.333333333343</v>
      </c>
      <c r="AR86" s="186">
        <f ca="1">IFERROR(INDEX(INDIRECT("'FY22 QoS'!"&amp;AR$1&amp;":"&amp;AR$1),MATCH($B86&amp;$C86&amp;$D86,'FY22 QoS'!CA:CA,0),1),"")</f>
        <v>88541.666666666672</v>
      </c>
      <c r="AS86" s="186">
        <f ca="1">IFERROR(INDEX(INDIRECT("'FY22 QoS'!"&amp;AS$1&amp;":"&amp;AS$1),MATCH($B86&amp;$C86&amp;$D86,'FY22 QoS'!CB:CB,0),1),"")</f>
        <v>104166.66666666667</v>
      </c>
      <c r="AT86" s="186">
        <f ca="1">IFERROR(INDEX(INDIRECT("'FY22 QoS'!"&amp;AT$1&amp;":"&amp;AT$1),MATCH($B86&amp;$C86&amp;$D86,'FY22 QoS'!CC:CC,0),1),"")</f>
        <v>104166.66666666667</v>
      </c>
    </row>
    <row r="87" spans="2:48" s="167" customFormat="1" x14ac:dyDescent="0.25">
      <c r="B87" s="167" t="s">
        <v>19</v>
      </c>
      <c r="C87" s="167">
        <v>6</v>
      </c>
      <c r="D87" s="167" t="str">
        <f t="shared" si="32"/>
        <v>Enterprise</v>
      </c>
      <c r="E87" s="167" t="str">
        <f>IFERROR(INDEX('FY22 QoS'!$BB:$BB,MATCH($B87&amp;$C87&amp;$D87,'FY22 QoS'!BR:BR,0),1),"")</f>
        <v/>
      </c>
      <c r="F87" s="167" t="str">
        <f>IFERROR(INDEX('FY22 QoS'!$BB:$BB,MATCH($B87&amp;$C87&amp;$D87,'FY22 QoS'!BS:BS,0),1),"")</f>
        <v>Kevin Urban</v>
      </c>
      <c r="G87" s="167" t="str">
        <f>IFERROR(INDEX('FY22 QoS'!$BB:$BB,MATCH($B87&amp;$C87&amp;$D87,'FY22 QoS'!BT:BT,0),1),"")</f>
        <v>Kevin Urban</v>
      </c>
      <c r="H87" s="181" t="str">
        <f>IFERROR(INDEX('FY22 QoS'!$BB:$BB,MATCH($B87&amp;$C87&amp;$D87,'FY22 QoS'!BU:BU,0),1),"")</f>
        <v/>
      </c>
      <c r="I87" s="181" t="str">
        <f>IFERROR(INDEX('FY22 QoS'!$BB:$BB,MATCH($B87&amp;$C87&amp;$D87,'FY22 QoS'!BV:BV,0),1),"")</f>
        <v/>
      </c>
      <c r="J87" s="181" t="str">
        <f>IFERROR(INDEX('FY22 QoS'!$BB:$BB,MATCH($B87&amp;$C87&amp;$D87,'FY22 QoS'!BW:BW,0),1),"")</f>
        <v/>
      </c>
      <c r="K87" s="181" t="str">
        <f>IFERROR(INDEX('FY22 QoS'!$BB:$BB,MATCH($B87&amp;$C87&amp;$D87,'FY22 QoS'!BX:BX,0),1),"")</f>
        <v/>
      </c>
      <c r="L87" s="181" t="str">
        <f>IFERROR(INDEX('FY22 QoS'!$BB:$BB,MATCH($B87&amp;$C87&amp;$D87,'FY22 QoS'!BY:BY,0),1),"")</f>
        <v/>
      </c>
      <c r="M87" s="181" t="str">
        <f>IFERROR(INDEX('FY22 QoS'!$BB:$BB,MATCH($B87&amp;$C87&amp;$D87,'FY22 QoS'!BZ:BZ,0),1),"")</f>
        <v/>
      </c>
      <c r="N87" s="181" t="str">
        <f>IFERROR(INDEX('FY22 QoS'!$BB:$BB,MATCH($B87&amp;$C87&amp;$D87,'FY22 QoS'!CA:CA,0),1),"")</f>
        <v/>
      </c>
      <c r="O87" s="181" t="str">
        <f>IFERROR(INDEX('FY22 QoS'!$BB:$BB,MATCH($B87&amp;$C87&amp;$D87,'FY22 QoS'!CB:CB,0),1),"")</f>
        <v/>
      </c>
      <c r="P87" s="181" t="str">
        <f>IFERROR(INDEX('FY22 QoS'!$BB:$BB,MATCH($B87&amp;$C87&amp;$D87,'FY22 QoS'!CC:CC,0),1),"")</f>
        <v/>
      </c>
      <c r="R87" s="178" t="str">
        <f ca="1">IFERROR(INDEX(INDIRECT("'FY22 QoS'!"&amp;R$1&amp;":"&amp;R$1),MATCH($B87&amp;$C87&amp;$D87,'FY22 QoS'!BU:BU,0),1),"")</f>
        <v/>
      </c>
      <c r="S87" s="178" t="str">
        <f ca="1">IFERROR(INDEX(INDIRECT("'FY22 QoS'!"&amp;S$1&amp;":"&amp;S$1),MATCH($B87&amp;$C87&amp;$D87,'FY22 QoS'!BV:BV,0),1),"")</f>
        <v/>
      </c>
      <c r="T87" s="178" t="str">
        <f ca="1">IFERROR(INDEX(INDIRECT("'FY22 QoS'!"&amp;T$1&amp;":"&amp;T$1),MATCH($B87&amp;$C87&amp;$D87,'FY22 QoS'!BW:BW,0),1),"")</f>
        <v/>
      </c>
      <c r="U87" s="178" t="str">
        <f ca="1">IFERROR(INDEX(INDIRECT("'FY22 QoS'!"&amp;U$1&amp;":"&amp;U$1),MATCH($B87&amp;$C87&amp;$D87,'FY22 QoS'!BX:BX,0),1),"")</f>
        <v/>
      </c>
      <c r="V87" s="178" t="str">
        <f ca="1">IFERROR(INDEX(INDIRECT("'FY22 QoS'!"&amp;V$1&amp;":"&amp;V$1),MATCH($B87&amp;$C87&amp;$D87,'FY22 QoS'!BY:BY,0),1),"")</f>
        <v/>
      </c>
      <c r="W87" s="178" t="str">
        <f ca="1">IFERROR(INDEX(INDIRECT("'FY22 QoS'!"&amp;W$1&amp;":"&amp;W$1),MATCH($B87&amp;$C87&amp;$D87,'FY22 QoS'!BZ:BZ,0),1),"")</f>
        <v/>
      </c>
      <c r="X87" s="178" t="str">
        <f ca="1">IFERROR(INDEX(INDIRECT("'FY22 QoS'!"&amp;X$1&amp;":"&amp;X$1),MATCH($B87&amp;$C87&amp;$D87,'FY22 QoS'!CA:CA,0),1),"")</f>
        <v/>
      </c>
      <c r="Y87" s="178" t="str">
        <f ca="1">IFERROR(INDEX(INDIRECT("'FY22 QoS'!"&amp;Y$1&amp;":"&amp;Y$1),MATCH($B87&amp;$C87&amp;$D87,'FY22 QoS'!CB:CB,0),1),"")</f>
        <v/>
      </c>
      <c r="Z87" s="178" t="str">
        <f ca="1">IFERROR(INDEX(INDIRECT("'FY22 QoS'!"&amp;Z$1&amp;":"&amp;Z$1),MATCH($B87&amp;$C87&amp;$D87,'FY22 QoS'!CC:CC,0),1),"")</f>
        <v/>
      </c>
      <c r="AB87" s="178" t="str">
        <f ca="1">IFERROR(INDEX(INDIRECT("'FY22 QoS'!"&amp;AB$1&amp;":"&amp;AB$1),MATCH($B87&amp;$C87&amp;$D87,'FY22 QoS'!BU:BU,0),1),"")</f>
        <v/>
      </c>
      <c r="AC87" s="178" t="str">
        <f ca="1">IFERROR(INDEX(INDIRECT("'FY22 QoS'!"&amp;AC$1&amp;":"&amp;AC$1),MATCH($B87&amp;$C87&amp;$D87,'FY22 QoS'!BV:BV,0),1),"")</f>
        <v/>
      </c>
      <c r="AD87" s="178" t="str">
        <f ca="1">IFERROR(INDEX(INDIRECT("'FY22 QoS'!"&amp;AD$1&amp;":"&amp;AD$1),MATCH($B87&amp;$C87&amp;$D87,'FY22 QoS'!BW:BW,0),1),"")</f>
        <v/>
      </c>
      <c r="AE87" s="178" t="str">
        <f ca="1">IFERROR(INDEX(INDIRECT("'FY22 QoS'!"&amp;AE$1&amp;":"&amp;AE$1),MATCH($B87&amp;$C87&amp;$D87,'FY22 QoS'!BX:BX,0),1),"")</f>
        <v/>
      </c>
      <c r="AF87" s="178" t="str">
        <f ca="1">IFERROR(INDEX(INDIRECT("'FY22 QoS'!"&amp;AF$1&amp;":"&amp;AF$1),MATCH($B87&amp;$C87&amp;$D87,'FY22 QoS'!BY:BY,0),1),"")</f>
        <v/>
      </c>
      <c r="AG87" s="178" t="str">
        <f ca="1">IFERROR(INDEX(INDIRECT("'FY22 QoS'!"&amp;AG$1&amp;":"&amp;AG$1),MATCH($B87&amp;$C87&amp;$D87,'FY22 QoS'!BZ:BZ,0),1),"")</f>
        <v/>
      </c>
      <c r="AH87" s="178" t="str">
        <f ca="1">IFERROR(INDEX(INDIRECT("'FY22 QoS'!"&amp;AH$1&amp;":"&amp;AH$1),MATCH($B87&amp;$C87&amp;$D87,'FY22 QoS'!CA:CA,0),1),"")</f>
        <v/>
      </c>
      <c r="AI87" s="178" t="str">
        <f ca="1">IFERROR(INDEX(INDIRECT("'FY22 QoS'!"&amp;AI$1&amp;":"&amp;AI$1),MATCH($B87&amp;$C87&amp;$D87,'FY22 QoS'!CB:CB,0),1),"")</f>
        <v/>
      </c>
      <c r="AJ87" s="178" t="str">
        <f ca="1">IFERROR(INDEX(INDIRECT("'FY22 QoS'!"&amp;AJ$1&amp;":"&amp;AJ$1),MATCH($B87&amp;$C87&amp;$D87,'FY22 QoS'!CC:CC,0),1),"")</f>
        <v/>
      </c>
      <c r="AL87" s="186" t="str">
        <f ca="1">IFERROR(INDEX(INDIRECT("'FY22 QoS'!"&amp;AL$1&amp;":"&amp;AL$1),MATCH($B87&amp;$C87&amp;$D87,'FY22 QoS'!BU:BU,0),1),"")</f>
        <v/>
      </c>
      <c r="AM87" s="186" t="str">
        <f ca="1">IFERROR(INDEX(INDIRECT("'FY22 QoS'!"&amp;AM$1&amp;":"&amp;AM$1),MATCH($B87&amp;$C87&amp;$D87,'FY22 QoS'!BV:BV,0),1),"")</f>
        <v/>
      </c>
      <c r="AN87" s="186" t="str">
        <f ca="1">IFERROR(INDEX(INDIRECT("'FY22 QoS'!"&amp;AN$1&amp;":"&amp;AN$1),MATCH($B87&amp;$C87&amp;$D87,'FY22 QoS'!BW:BW,0),1),"")</f>
        <v/>
      </c>
      <c r="AO87" s="186" t="str">
        <f ca="1">IFERROR(INDEX(INDIRECT("'FY22 QoS'!"&amp;AO$1&amp;":"&amp;AO$1),MATCH($B87&amp;$C87&amp;$D87,'FY22 QoS'!BX:BX,0),1),"")</f>
        <v/>
      </c>
      <c r="AP87" s="186" t="str">
        <f ca="1">IFERROR(INDEX(INDIRECT("'FY22 QoS'!"&amp;AP$1&amp;":"&amp;AP$1),MATCH($B87&amp;$C87&amp;$D87,'FY22 QoS'!BY:BY,0),1),"")</f>
        <v/>
      </c>
      <c r="AQ87" s="186" t="str">
        <f ca="1">IFERROR(INDEX(INDIRECT("'FY22 QoS'!"&amp;AQ$1&amp;":"&amp;AQ$1),MATCH($B87&amp;$C87&amp;$D87,'FY22 QoS'!BZ:BZ,0),1),"")</f>
        <v/>
      </c>
      <c r="AR87" s="186" t="str">
        <f ca="1">IFERROR(INDEX(INDIRECT("'FY22 QoS'!"&amp;AR$1&amp;":"&amp;AR$1),MATCH($B87&amp;$C87&amp;$D87,'FY22 QoS'!CA:CA,0),1),"")</f>
        <v/>
      </c>
      <c r="AS87" s="186" t="str">
        <f ca="1">IFERROR(INDEX(INDIRECT("'FY22 QoS'!"&amp;AS$1&amp;":"&amp;AS$1),MATCH($B87&amp;$C87&amp;$D87,'FY22 QoS'!CB:CB,0),1),"")</f>
        <v/>
      </c>
      <c r="AT87" s="186" t="str">
        <f ca="1">IFERROR(INDEX(INDIRECT("'FY22 QoS'!"&amp;AT$1&amp;":"&amp;AT$1),MATCH($B87&amp;$C87&amp;$D87,'FY22 QoS'!CC:CC,0),1),"")</f>
        <v/>
      </c>
    </row>
    <row r="88" spans="2:48" s="167" customFormat="1" outlineLevel="1" x14ac:dyDescent="0.25">
      <c r="B88" s="167" t="s">
        <v>19</v>
      </c>
      <c r="C88" s="167">
        <v>7</v>
      </c>
      <c r="D88" s="167" t="str">
        <f t="shared" si="32"/>
        <v>Enterprise</v>
      </c>
      <c r="E88" s="167" t="str">
        <f>IFERROR(INDEX('FY22 QoS'!$BB:$BB,MATCH($B88&amp;$C88&amp;$D88,'FY22 QoS'!BR:BR,0),1),"")</f>
        <v/>
      </c>
      <c r="F88" s="167" t="str">
        <f>IFERROR(INDEX('FY22 QoS'!$BB:$BB,MATCH($B88&amp;$C88&amp;$D88,'FY22 QoS'!BS:BS,0),1),"")</f>
        <v/>
      </c>
      <c r="G88" s="167" t="str">
        <f>IFERROR(INDEX('FY22 QoS'!$BB:$BB,MATCH($B88&amp;$C88&amp;$D88,'FY22 QoS'!BT:BT,0),1),"")</f>
        <v>Inhan Mcgraw</v>
      </c>
      <c r="H88" s="181" t="str">
        <f>IFERROR(INDEX('FY22 QoS'!$BB:$BB,MATCH($B88&amp;$C88&amp;$D88,'FY22 QoS'!BU:BU,0),1),"")</f>
        <v/>
      </c>
      <c r="I88" s="181" t="str">
        <f>IFERROR(INDEX('FY22 QoS'!$BB:$BB,MATCH($B88&amp;$C88&amp;$D88,'FY22 QoS'!BV:BV,0),1),"")</f>
        <v/>
      </c>
      <c r="J88" s="181" t="str">
        <f>IFERROR(INDEX('FY22 QoS'!$BB:$BB,MATCH($B88&amp;$C88&amp;$D88,'FY22 QoS'!BW:BW,0),1),"")</f>
        <v/>
      </c>
      <c r="K88" s="181" t="str">
        <f>IFERROR(INDEX('FY22 QoS'!$BB:$BB,MATCH($B88&amp;$C88&amp;$D88,'FY22 QoS'!BX:BX,0),1),"")</f>
        <v/>
      </c>
      <c r="L88" s="181" t="str">
        <f>IFERROR(INDEX('FY22 QoS'!$BB:$BB,MATCH($B88&amp;$C88&amp;$D88,'FY22 QoS'!BY:BY,0),1),"")</f>
        <v/>
      </c>
      <c r="M88" s="181" t="str">
        <f>IFERROR(INDEX('FY22 QoS'!$BB:$BB,MATCH($B88&amp;$C88&amp;$D88,'FY22 QoS'!BZ:BZ,0),1),"")</f>
        <v/>
      </c>
      <c r="N88" s="181" t="str">
        <f>IFERROR(INDEX('FY22 QoS'!$BB:$BB,MATCH($B88&amp;$C88&amp;$D88,'FY22 QoS'!CA:CA,0),1),"")</f>
        <v/>
      </c>
      <c r="O88" s="181" t="str">
        <f>IFERROR(INDEX('FY22 QoS'!$BB:$BB,MATCH($B88&amp;$C88&amp;$D88,'FY22 QoS'!CB:CB,0),1),"")</f>
        <v/>
      </c>
      <c r="P88" s="181" t="str">
        <f>IFERROR(INDEX('FY22 QoS'!$BB:$BB,MATCH($B88&amp;$C88&amp;$D88,'FY22 QoS'!CC:CC,0),1),"")</f>
        <v/>
      </c>
      <c r="R88" s="178" t="str">
        <f ca="1">IFERROR(INDEX(INDIRECT("'FY22 QoS'!"&amp;R$1&amp;":"&amp;R$1),MATCH($B88&amp;$C88&amp;$D88,'FY22 QoS'!BU:BU,0),1),"")</f>
        <v/>
      </c>
      <c r="S88" s="178" t="str">
        <f ca="1">IFERROR(INDEX(INDIRECT("'FY22 QoS'!"&amp;S$1&amp;":"&amp;S$1),MATCH($B88&amp;$C88&amp;$D88,'FY22 QoS'!BV:BV,0),1),"")</f>
        <v/>
      </c>
      <c r="T88" s="178" t="str">
        <f ca="1">IFERROR(INDEX(INDIRECT("'FY22 QoS'!"&amp;T$1&amp;":"&amp;T$1),MATCH($B88&amp;$C88&amp;$D88,'FY22 QoS'!BW:BW,0),1),"")</f>
        <v/>
      </c>
      <c r="U88" s="178" t="str">
        <f ca="1">IFERROR(INDEX(INDIRECT("'FY22 QoS'!"&amp;U$1&amp;":"&amp;U$1),MATCH($B88&amp;$C88&amp;$D88,'FY22 QoS'!BX:BX,0),1),"")</f>
        <v/>
      </c>
      <c r="V88" s="178" t="str">
        <f ca="1">IFERROR(INDEX(INDIRECT("'FY22 QoS'!"&amp;V$1&amp;":"&amp;V$1),MATCH($B88&amp;$C88&amp;$D88,'FY22 QoS'!BY:BY,0),1),"")</f>
        <v/>
      </c>
      <c r="W88" s="178" t="str">
        <f ca="1">IFERROR(INDEX(INDIRECT("'FY22 QoS'!"&amp;W$1&amp;":"&amp;W$1),MATCH($B88&amp;$C88&amp;$D88,'FY22 QoS'!BZ:BZ,0),1),"")</f>
        <v/>
      </c>
      <c r="X88" s="178" t="str">
        <f ca="1">IFERROR(INDEX(INDIRECT("'FY22 QoS'!"&amp;X$1&amp;":"&amp;X$1),MATCH($B88&amp;$C88&amp;$D88,'FY22 QoS'!CA:CA,0),1),"")</f>
        <v/>
      </c>
      <c r="Y88" s="178" t="str">
        <f ca="1">IFERROR(INDEX(INDIRECT("'FY22 QoS'!"&amp;Y$1&amp;":"&amp;Y$1),MATCH($B88&amp;$C88&amp;$D88,'FY22 QoS'!CB:CB,0),1),"")</f>
        <v/>
      </c>
      <c r="Z88" s="178" t="str">
        <f ca="1">IFERROR(INDEX(INDIRECT("'FY22 QoS'!"&amp;Z$1&amp;":"&amp;Z$1),MATCH($B88&amp;$C88&amp;$D88,'FY22 QoS'!CC:CC,0),1),"")</f>
        <v/>
      </c>
      <c r="AB88" s="178" t="str">
        <f ca="1">IFERROR(INDEX(INDIRECT("'FY22 QoS'!"&amp;AB$1&amp;":"&amp;AB$1),MATCH($B88&amp;$C88&amp;$D88,'FY22 QoS'!BU:BU,0),1),"")</f>
        <v/>
      </c>
      <c r="AC88" s="178" t="str">
        <f ca="1">IFERROR(INDEX(INDIRECT("'FY22 QoS'!"&amp;AC$1&amp;":"&amp;AC$1),MATCH($B88&amp;$C88&amp;$D88,'FY22 QoS'!BV:BV,0),1),"")</f>
        <v/>
      </c>
      <c r="AD88" s="178" t="str">
        <f ca="1">IFERROR(INDEX(INDIRECT("'FY22 QoS'!"&amp;AD$1&amp;":"&amp;AD$1),MATCH($B88&amp;$C88&amp;$D88,'FY22 QoS'!BW:BW,0),1),"")</f>
        <v/>
      </c>
      <c r="AE88" s="178" t="str">
        <f ca="1">IFERROR(INDEX(INDIRECT("'FY22 QoS'!"&amp;AE$1&amp;":"&amp;AE$1),MATCH($B88&amp;$C88&amp;$D88,'FY22 QoS'!BX:BX,0),1),"")</f>
        <v/>
      </c>
      <c r="AF88" s="178" t="str">
        <f ca="1">IFERROR(INDEX(INDIRECT("'FY22 QoS'!"&amp;AF$1&amp;":"&amp;AF$1),MATCH($B88&amp;$C88&amp;$D88,'FY22 QoS'!BY:BY,0),1),"")</f>
        <v/>
      </c>
      <c r="AG88" s="178" t="str">
        <f ca="1">IFERROR(INDEX(INDIRECT("'FY22 QoS'!"&amp;AG$1&amp;":"&amp;AG$1),MATCH($B88&amp;$C88&amp;$D88,'FY22 QoS'!BZ:BZ,0),1),"")</f>
        <v/>
      </c>
      <c r="AH88" s="178" t="str">
        <f ca="1">IFERROR(INDEX(INDIRECT("'FY22 QoS'!"&amp;AH$1&amp;":"&amp;AH$1),MATCH($B88&amp;$C88&amp;$D88,'FY22 QoS'!CA:CA,0),1),"")</f>
        <v/>
      </c>
      <c r="AI88" s="178" t="str">
        <f ca="1">IFERROR(INDEX(INDIRECT("'FY22 QoS'!"&amp;AI$1&amp;":"&amp;AI$1),MATCH($B88&amp;$C88&amp;$D88,'FY22 QoS'!CB:CB,0),1),"")</f>
        <v/>
      </c>
      <c r="AJ88" s="178" t="str">
        <f ca="1">IFERROR(INDEX(INDIRECT("'FY22 QoS'!"&amp;AJ$1&amp;":"&amp;AJ$1),MATCH($B88&amp;$C88&amp;$D88,'FY22 QoS'!CC:CC,0),1),"")</f>
        <v/>
      </c>
      <c r="AL88" s="186" t="str">
        <f ca="1">IFERROR(INDEX(INDIRECT("'FY22 QoS'!"&amp;AL$1&amp;":"&amp;AL$1),MATCH($B88&amp;$C88&amp;$D88,'FY22 QoS'!BU:BU,0),1),"")</f>
        <v/>
      </c>
      <c r="AM88" s="186" t="str">
        <f ca="1">IFERROR(INDEX(INDIRECT("'FY22 QoS'!"&amp;AM$1&amp;":"&amp;AM$1),MATCH($B88&amp;$C88&amp;$D88,'FY22 QoS'!BV:BV,0),1),"")</f>
        <v/>
      </c>
      <c r="AN88" s="186" t="str">
        <f ca="1">IFERROR(INDEX(INDIRECT("'FY22 QoS'!"&amp;AN$1&amp;":"&amp;AN$1),MATCH($B88&amp;$C88&amp;$D88,'FY22 QoS'!BW:BW,0),1),"")</f>
        <v/>
      </c>
      <c r="AO88" s="186" t="str">
        <f ca="1">IFERROR(INDEX(INDIRECT("'FY22 QoS'!"&amp;AO$1&amp;":"&amp;AO$1),MATCH($B88&amp;$C88&amp;$D88,'FY22 QoS'!BX:BX,0),1),"")</f>
        <v/>
      </c>
      <c r="AP88" s="186" t="str">
        <f ca="1">IFERROR(INDEX(INDIRECT("'FY22 QoS'!"&amp;AP$1&amp;":"&amp;AP$1),MATCH($B88&amp;$C88&amp;$D88,'FY22 QoS'!BY:BY,0),1),"")</f>
        <v/>
      </c>
      <c r="AQ88" s="186" t="str">
        <f ca="1">IFERROR(INDEX(INDIRECT("'FY22 QoS'!"&amp;AQ$1&amp;":"&amp;AQ$1),MATCH($B88&amp;$C88&amp;$D88,'FY22 QoS'!BZ:BZ,0),1),"")</f>
        <v/>
      </c>
      <c r="AR88" s="186" t="str">
        <f ca="1">IFERROR(INDEX(INDIRECT("'FY22 QoS'!"&amp;AR$1&amp;":"&amp;AR$1),MATCH($B88&amp;$C88&amp;$D88,'FY22 QoS'!CA:CA,0),1),"")</f>
        <v/>
      </c>
      <c r="AS88" s="186" t="str">
        <f ca="1">IFERROR(INDEX(INDIRECT("'FY22 QoS'!"&amp;AS$1&amp;":"&amp;AS$1),MATCH($B88&amp;$C88&amp;$D88,'FY22 QoS'!CB:CB,0),1),"")</f>
        <v/>
      </c>
      <c r="AT88" s="186" t="str">
        <f ca="1">IFERROR(INDEX(INDIRECT("'FY22 QoS'!"&amp;AT$1&amp;":"&amp;AT$1),MATCH($B88&amp;$C88&amp;$D88,'FY22 QoS'!CC:CC,0),1),"")</f>
        <v/>
      </c>
    </row>
    <row r="89" spans="2:48" s="167" customFormat="1" outlineLevel="1" x14ac:dyDescent="0.25">
      <c r="B89" s="167" t="s">
        <v>19</v>
      </c>
      <c r="C89" s="167">
        <v>8</v>
      </c>
      <c r="D89" s="167" t="str">
        <f t="shared" si="32"/>
        <v>Enterprise</v>
      </c>
      <c r="E89" s="167" t="str">
        <f>IFERROR(INDEX('FY22 QoS'!$BB:$BB,MATCH($B89&amp;$C89&amp;$D89,'FY22 QoS'!BR:BR,0),1),"")</f>
        <v/>
      </c>
      <c r="F89" s="167" t="str">
        <f>IFERROR(INDEX('FY22 QoS'!$BB:$BB,MATCH($B89&amp;$C89&amp;$D89,'FY22 QoS'!BS:BS,0),1),"")</f>
        <v/>
      </c>
      <c r="G89" s="167" t="str">
        <f>IFERROR(INDEX('FY22 QoS'!$BB:$BB,MATCH($B89&amp;$C89&amp;$D89,'FY22 QoS'!BT:BT,0),1),"")</f>
        <v/>
      </c>
      <c r="H89" s="181" t="str">
        <f>IFERROR(INDEX('FY22 QoS'!$BB:$BB,MATCH($B89&amp;$C89&amp;$D89,'FY22 QoS'!BU:BU,0),1),"")</f>
        <v/>
      </c>
      <c r="I89" s="181" t="str">
        <f>IFERROR(INDEX('FY22 QoS'!$BB:$BB,MATCH($B89&amp;$C89&amp;$D89,'FY22 QoS'!BV:BV,0),1),"")</f>
        <v/>
      </c>
      <c r="J89" s="181" t="str">
        <f>IFERROR(INDEX('FY22 QoS'!$BB:$BB,MATCH($B89&amp;$C89&amp;$D89,'FY22 QoS'!BW:BW,0),1),"")</f>
        <v/>
      </c>
      <c r="K89" s="181" t="str">
        <f>IFERROR(INDEX('FY22 QoS'!$BB:$BB,MATCH($B89&amp;$C89&amp;$D89,'FY22 QoS'!BX:BX,0),1),"")</f>
        <v/>
      </c>
      <c r="L89" s="181" t="str">
        <f>IFERROR(INDEX('FY22 QoS'!$BB:$BB,MATCH($B89&amp;$C89&amp;$D89,'FY22 QoS'!BY:BY,0),1),"")</f>
        <v/>
      </c>
      <c r="M89" s="181" t="str">
        <f>IFERROR(INDEX('FY22 QoS'!$BB:$BB,MATCH($B89&amp;$C89&amp;$D89,'FY22 QoS'!BZ:BZ,0),1),"")</f>
        <v/>
      </c>
      <c r="N89" s="181" t="str">
        <f>IFERROR(INDEX('FY22 QoS'!$BB:$BB,MATCH($B89&amp;$C89&amp;$D89,'FY22 QoS'!CA:CA,0),1),"")</f>
        <v/>
      </c>
      <c r="O89" s="181" t="str">
        <f>IFERROR(INDEX('FY22 QoS'!$BB:$BB,MATCH($B89&amp;$C89&amp;$D89,'FY22 QoS'!CB:CB,0),1),"")</f>
        <v/>
      </c>
      <c r="P89" s="181" t="str">
        <f>IFERROR(INDEX('FY22 QoS'!$BB:$BB,MATCH($B89&amp;$C89&amp;$D89,'FY22 QoS'!CC:CC,0),1),"")</f>
        <v/>
      </c>
      <c r="R89" s="178" t="str">
        <f ca="1">IFERROR(INDEX(INDIRECT("'FY22 QoS'!"&amp;R$1&amp;":"&amp;R$1),MATCH($B89&amp;$C89&amp;$D89,'FY22 QoS'!BU:BU,0),1),"")</f>
        <v/>
      </c>
      <c r="S89" s="178" t="str">
        <f ca="1">IFERROR(INDEX(INDIRECT("'FY22 QoS'!"&amp;S$1&amp;":"&amp;S$1),MATCH($B89&amp;$C89&amp;$D89,'FY22 QoS'!BV:BV,0),1),"")</f>
        <v/>
      </c>
      <c r="T89" s="178" t="str">
        <f ca="1">IFERROR(INDEX(INDIRECT("'FY22 QoS'!"&amp;T$1&amp;":"&amp;T$1),MATCH($B89&amp;$C89&amp;$D89,'FY22 QoS'!BW:BW,0),1),"")</f>
        <v/>
      </c>
      <c r="U89" s="178" t="str">
        <f ca="1">IFERROR(INDEX(INDIRECT("'FY22 QoS'!"&amp;U$1&amp;":"&amp;U$1),MATCH($B89&amp;$C89&amp;$D89,'FY22 QoS'!BX:BX,0),1),"")</f>
        <v/>
      </c>
      <c r="V89" s="178" t="str">
        <f ca="1">IFERROR(INDEX(INDIRECT("'FY22 QoS'!"&amp;V$1&amp;":"&amp;V$1),MATCH($B89&amp;$C89&amp;$D89,'FY22 QoS'!BY:BY,0),1),"")</f>
        <v/>
      </c>
      <c r="W89" s="178" t="str">
        <f ca="1">IFERROR(INDEX(INDIRECT("'FY22 QoS'!"&amp;W$1&amp;":"&amp;W$1),MATCH($B89&amp;$C89&amp;$D89,'FY22 QoS'!BZ:BZ,0),1),"")</f>
        <v/>
      </c>
      <c r="X89" s="178" t="str">
        <f ca="1">IFERROR(INDEX(INDIRECT("'FY22 QoS'!"&amp;X$1&amp;":"&amp;X$1),MATCH($B89&amp;$C89&amp;$D89,'FY22 QoS'!CA:CA,0),1),"")</f>
        <v/>
      </c>
      <c r="Y89" s="178" t="str">
        <f ca="1">IFERROR(INDEX(INDIRECT("'FY22 QoS'!"&amp;Y$1&amp;":"&amp;Y$1),MATCH($B89&amp;$C89&amp;$D89,'FY22 QoS'!CB:CB,0),1),"")</f>
        <v/>
      </c>
      <c r="Z89" s="178" t="str">
        <f ca="1">IFERROR(INDEX(INDIRECT("'FY22 QoS'!"&amp;Z$1&amp;":"&amp;Z$1),MATCH($B89&amp;$C89&amp;$D89,'FY22 QoS'!CC:CC,0),1),"")</f>
        <v/>
      </c>
      <c r="AB89" s="178" t="str">
        <f ca="1">IFERROR(INDEX(INDIRECT("'FY22 QoS'!"&amp;AB$1&amp;":"&amp;AB$1),MATCH($B89&amp;$C89&amp;$D89,'FY22 QoS'!BU:BU,0),1),"")</f>
        <v/>
      </c>
      <c r="AC89" s="178" t="str">
        <f ca="1">IFERROR(INDEX(INDIRECT("'FY22 QoS'!"&amp;AC$1&amp;":"&amp;AC$1),MATCH($B89&amp;$C89&amp;$D89,'FY22 QoS'!BV:BV,0),1),"")</f>
        <v/>
      </c>
      <c r="AD89" s="178" t="str">
        <f ca="1">IFERROR(INDEX(INDIRECT("'FY22 QoS'!"&amp;AD$1&amp;":"&amp;AD$1),MATCH($B89&amp;$C89&amp;$D89,'FY22 QoS'!BW:BW,0),1),"")</f>
        <v/>
      </c>
      <c r="AE89" s="178" t="str">
        <f ca="1">IFERROR(INDEX(INDIRECT("'FY22 QoS'!"&amp;AE$1&amp;":"&amp;AE$1),MATCH($B89&amp;$C89&amp;$D89,'FY22 QoS'!BX:BX,0),1),"")</f>
        <v/>
      </c>
      <c r="AF89" s="178" t="str">
        <f ca="1">IFERROR(INDEX(INDIRECT("'FY22 QoS'!"&amp;AF$1&amp;":"&amp;AF$1),MATCH($B89&amp;$C89&amp;$D89,'FY22 QoS'!BY:BY,0),1),"")</f>
        <v/>
      </c>
      <c r="AG89" s="178" t="str">
        <f ca="1">IFERROR(INDEX(INDIRECT("'FY22 QoS'!"&amp;AG$1&amp;":"&amp;AG$1),MATCH($B89&amp;$C89&amp;$D89,'FY22 QoS'!BZ:BZ,0),1),"")</f>
        <v/>
      </c>
      <c r="AH89" s="178" t="str">
        <f ca="1">IFERROR(INDEX(INDIRECT("'FY22 QoS'!"&amp;AH$1&amp;":"&amp;AH$1),MATCH($B89&amp;$C89&amp;$D89,'FY22 QoS'!CA:CA,0),1),"")</f>
        <v/>
      </c>
      <c r="AI89" s="178" t="str">
        <f ca="1">IFERROR(INDEX(INDIRECT("'FY22 QoS'!"&amp;AI$1&amp;":"&amp;AI$1),MATCH($B89&amp;$C89&amp;$D89,'FY22 QoS'!CB:CB,0),1),"")</f>
        <v/>
      </c>
      <c r="AJ89" s="178" t="str">
        <f ca="1">IFERROR(INDEX(INDIRECT("'FY22 QoS'!"&amp;AJ$1&amp;":"&amp;AJ$1),MATCH($B89&amp;$C89&amp;$D89,'FY22 QoS'!CC:CC,0),1),"")</f>
        <v/>
      </c>
      <c r="AL89" s="186" t="str">
        <f ca="1">IFERROR(INDEX(INDIRECT("'FY22 QoS'!"&amp;AL$1&amp;":"&amp;AL$1),MATCH($B89&amp;$C89&amp;$D89,'FY22 QoS'!BU:BU,0),1),"")</f>
        <v/>
      </c>
      <c r="AM89" s="186" t="str">
        <f ca="1">IFERROR(INDEX(INDIRECT("'FY22 QoS'!"&amp;AM$1&amp;":"&amp;AM$1),MATCH($B89&amp;$C89&amp;$D89,'FY22 QoS'!BV:BV,0),1),"")</f>
        <v/>
      </c>
      <c r="AN89" s="186" t="str">
        <f ca="1">IFERROR(INDEX(INDIRECT("'FY22 QoS'!"&amp;AN$1&amp;":"&amp;AN$1),MATCH($B89&amp;$C89&amp;$D89,'FY22 QoS'!BW:BW,0),1),"")</f>
        <v/>
      </c>
      <c r="AO89" s="186" t="str">
        <f ca="1">IFERROR(INDEX(INDIRECT("'FY22 QoS'!"&amp;AO$1&amp;":"&amp;AO$1),MATCH($B89&amp;$C89&amp;$D89,'FY22 QoS'!BX:BX,0),1),"")</f>
        <v/>
      </c>
      <c r="AP89" s="186" t="str">
        <f ca="1">IFERROR(INDEX(INDIRECT("'FY22 QoS'!"&amp;AP$1&amp;":"&amp;AP$1),MATCH($B89&amp;$C89&amp;$D89,'FY22 QoS'!BY:BY,0),1),"")</f>
        <v/>
      </c>
      <c r="AQ89" s="186" t="str">
        <f ca="1">IFERROR(INDEX(INDIRECT("'FY22 QoS'!"&amp;AQ$1&amp;":"&amp;AQ$1),MATCH($B89&amp;$C89&amp;$D89,'FY22 QoS'!BZ:BZ,0),1),"")</f>
        <v/>
      </c>
      <c r="AR89" s="186" t="str">
        <f ca="1">IFERROR(INDEX(INDIRECT("'FY22 QoS'!"&amp;AR$1&amp;":"&amp;AR$1),MATCH($B89&amp;$C89&amp;$D89,'FY22 QoS'!CA:CA,0),1),"")</f>
        <v/>
      </c>
      <c r="AS89" s="186" t="str">
        <f ca="1">IFERROR(INDEX(INDIRECT("'FY22 QoS'!"&amp;AS$1&amp;":"&amp;AS$1),MATCH($B89&amp;$C89&amp;$D89,'FY22 QoS'!CB:CB,0),1),"")</f>
        <v/>
      </c>
      <c r="AT89" s="186" t="str">
        <f ca="1">IFERROR(INDEX(INDIRECT("'FY22 QoS'!"&amp;AT$1&amp;":"&amp;AT$1),MATCH($B89&amp;$C89&amp;$D89,'FY22 QoS'!CC:CC,0),1),"")</f>
        <v/>
      </c>
    </row>
    <row r="90" spans="2:48" s="167" customFormat="1" outlineLevel="1" x14ac:dyDescent="0.25">
      <c r="B90" s="167" t="s">
        <v>19</v>
      </c>
      <c r="C90" s="167">
        <v>9</v>
      </c>
      <c r="D90" s="167" t="str">
        <f t="shared" si="32"/>
        <v>Enterprise</v>
      </c>
      <c r="E90" s="167" t="str">
        <f>IFERROR(INDEX('FY22 QoS'!$BB:$BB,MATCH($B90&amp;$C90&amp;$D90,'FY22 QoS'!BR:BR,0),1),"")</f>
        <v/>
      </c>
      <c r="F90" s="167" t="str">
        <f>IFERROR(INDEX('FY22 QoS'!$BB:$BB,MATCH($B90&amp;$C90&amp;$D90,'FY22 QoS'!BS:BS,0),1),"")</f>
        <v/>
      </c>
      <c r="G90" s="167" t="str">
        <f>IFERROR(INDEX('FY22 QoS'!$BB:$BB,MATCH($B90&amp;$C90&amp;$D90,'FY22 QoS'!BT:BT,0),1),"")</f>
        <v/>
      </c>
      <c r="H90" s="181" t="str">
        <f>IFERROR(INDEX('FY22 QoS'!$BB:$BB,MATCH($B90&amp;$C90&amp;$D90,'FY22 QoS'!BU:BU,0),1),"")</f>
        <v/>
      </c>
      <c r="I90" s="181" t="str">
        <f>IFERROR(INDEX('FY22 QoS'!$BB:$BB,MATCH($B90&amp;$C90&amp;$D90,'FY22 QoS'!BV:BV,0),1),"")</f>
        <v/>
      </c>
      <c r="J90" s="181" t="str">
        <f>IFERROR(INDEX('FY22 QoS'!$BB:$BB,MATCH($B90&amp;$C90&amp;$D90,'FY22 QoS'!BW:BW,0),1),"")</f>
        <v/>
      </c>
      <c r="K90" s="181" t="str">
        <f>IFERROR(INDEX('FY22 QoS'!$BB:$BB,MATCH($B90&amp;$C90&amp;$D90,'FY22 QoS'!BX:BX,0),1),"")</f>
        <v/>
      </c>
      <c r="L90" s="181" t="str">
        <f>IFERROR(INDEX('FY22 QoS'!$BB:$BB,MATCH($B90&amp;$C90&amp;$D90,'FY22 QoS'!BY:BY,0),1),"")</f>
        <v/>
      </c>
      <c r="M90" s="181" t="str">
        <f>IFERROR(INDEX('FY22 QoS'!$BB:$BB,MATCH($B90&amp;$C90&amp;$D90,'FY22 QoS'!BZ:BZ,0),1),"")</f>
        <v/>
      </c>
      <c r="N90" s="181" t="str">
        <f>IFERROR(INDEX('FY22 QoS'!$BB:$BB,MATCH($B90&amp;$C90&amp;$D90,'FY22 QoS'!CA:CA,0),1),"")</f>
        <v/>
      </c>
      <c r="O90" s="181" t="str">
        <f>IFERROR(INDEX('FY22 QoS'!$BB:$BB,MATCH($B90&amp;$C90&amp;$D90,'FY22 QoS'!CB:CB,0),1),"")</f>
        <v/>
      </c>
      <c r="P90" s="181" t="str">
        <f>IFERROR(INDEX('FY22 QoS'!$BB:$BB,MATCH($B90&amp;$C90&amp;$D90,'FY22 QoS'!CC:CC,0),1),"")</f>
        <v/>
      </c>
      <c r="R90" s="178" t="str">
        <f ca="1">IFERROR(INDEX(INDIRECT("'FY22 QoS'!"&amp;R$1&amp;":"&amp;R$1),MATCH($B90&amp;$C90&amp;$D90,'FY22 QoS'!BU:BU,0),1),"")</f>
        <v/>
      </c>
      <c r="S90" s="178" t="str">
        <f ca="1">IFERROR(INDEX(INDIRECT("'FY22 QoS'!"&amp;S$1&amp;":"&amp;S$1),MATCH($B90&amp;$C90&amp;$D90,'FY22 QoS'!BV:BV,0),1),"")</f>
        <v/>
      </c>
      <c r="T90" s="178" t="str">
        <f ca="1">IFERROR(INDEX(INDIRECT("'FY22 QoS'!"&amp;T$1&amp;":"&amp;T$1),MATCH($B90&amp;$C90&amp;$D90,'FY22 QoS'!BW:BW,0),1),"")</f>
        <v/>
      </c>
      <c r="U90" s="178" t="str">
        <f ca="1">IFERROR(INDEX(INDIRECT("'FY22 QoS'!"&amp;U$1&amp;":"&amp;U$1),MATCH($B90&amp;$C90&amp;$D90,'FY22 QoS'!BX:BX,0),1),"")</f>
        <v/>
      </c>
      <c r="V90" s="178" t="str">
        <f ca="1">IFERROR(INDEX(INDIRECT("'FY22 QoS'!"&amp;V$1&amp;":"&amp;V$1),MATCH($B90&amp;$C90&amp;$D90,'FY22 QoS'!BY:BY,0),1),"")</f>
        <v/>
      </c>
      <c r="W90" s="178" t="str">
        <f ca="1">IFERROR(INDEX(INDIRECT("'FY22 QoS'!"&amp;W$1&amp;":"&amp;W$1),MATCH($B90&amp;$C90&amp;$D90,'FY22 QoS'!BZ:BZ,0),1),"")</f>
        <v/>
      </c>
      <c r="X90" s="178" t="str">
        <f ca="1">IFERROR(INDEX(INDIRECT("'FY22 QoS'!"&amp;X$1&amp;":"&amp;X$1),MATCH($B90&amp;$C90&amp;$D90,'FY22 QoS'!CA:CA,0),1),"")</f>
        <v/>
      </c>
      <c r="Y90" s="178" t="str">
        <f ca="1">IFERROR(INDEX(INDIRECT("'FY22 QoS'!"&amp;Y$1&amp;":"&amp;Y$1),MATCH($B90&amp;$C90&amp;$D90,'FY22 QoS'!CB:CB,0),1),"")</f>
        <v/>
      </c>
      <c r="Z90" s="178" t="str">
        <f ca="1">IFERROR(INDEX(INDIRECT("'FY22 QoS'!"&amp;Z$1&amp;":"&amp;Z$1),MATCH($B90&amp;$C90&amp;$D90,'FY22 QoS'!CC:CC,0),1),"")</f>
        <v/>
      </c>
      <c r="AB90" s="178" t="str">
        <f ca="1">IFERROR(INDEX(INDIRECT("'FY22 QoS'!"&amp;AB$1&amp;":"&amp;AB$1),MATCH($B90&amp;$C90&amp;$D90,'FY22 QoS'!BU:BU,0),1),"")</f>
        <v/>
      </c>
      <c r="AC90" s="178" t="str">
        <f ca="1">IFERROR(INDEX(INDIRECT("'FY22 QoS'!"&amp;AC$1&amp;":"&amp;AC$1),MATCH($B90&amp;$C90&amp;$D90,'FY22 QoS'!BV:BV,0),1),"")</f>
        <v/>
      </c>
      <c r="AD90" s="178" t="str">
        <f ca="1">IFERROR(INDEX(INDIRECT("'FY22 QoS'!"&amp;AD$1&amp;":"&amp;AD$1),MATCH($B90&amp;$C90&amp;$D90,'FY22 QoS'!BW:BW,0),1),"")</f>
        <v/>
      </c>
      <c r="AE90" s="178" t="str">
        <f ca="1">IFERROR(INDEX(INDIRECT("'FY22 QoS'!"&amp;AE$1&amp;":"&amp;AE$1),MATCH($B90&amp;$C90&amp;$D90,'FY22 QoS'!BX:BX,0),1),"")</f>
        <v/>
      </c>
      <c r="AF90" s="178" t="str">
        <f ca="1">IFERROR(INDEX(INDIRECT("'FY22 QoS'!"&amp;AF$1&amp;":"&amp;AF$1),MATCH($B90&amp;$C90&amp;$D90,'FY22 QoS'!BY:BY,0),1),"")</f>
        <v/>
      </c>
      <c r="AG90" s="178" t="str">
        <f ca="1">IFERROR(INDEX(INDIRECT("'FY22 QoS'!"&amp;AG$1&amp;":"&amp;AG$1),MATCH($B90&amp;$C90&amp;$D90,'FY22 QoS'!BZ:BZ,0),1),"")</f>
        <v/>
      </c>
      <c r="AH90" s="178" t="str">
        <f ca="1">IFERROR(INDEX(INDIRECT("'FY22 QoS'!"&amp;AH$1&amp;":"&amp;AH$1),MATCH($B90&amp;$C90&amp;$D90,'FY22 QoS'!CA:CA,0),1),"")</f>
        <v/>
      </c>
      <c r="AI90" s="178" t="str">
        <f ca="1">IFERROR(INDEX(INDIRECT("'FY22 QoS'!"&amp;AI$1&amp;":"&amp;AI$1),MATCH($B90&amp;$C90&amp;$D90,'FY22 QoS'!CB:CB,0),1),"")</f>
        <v/>
      </c>
      <c r="AJ90" s="178" t="str">
        <f ca="1">IFERROR(INDEX(INDIRECT("'FY22 QoS'!"&amp;AJ$1&amp;":"&amp;AJ$1),MATCH($B90&amp;$C90&amp;$D90,'FY22 QoS'!CC:CC,0),1),"")</f>
        <v/>
      </c>
      <c r="AL90" s="186" t="str">
        <f ca="1">IFERROR(INDEX(INDIRECT("'FY22 QoS'!"&amp;AL$1&amp;":"&amp;AL$1),MATCH($B90&amp;$C90&amp;$D90,'FY22 QoS'!BU:BU,0),1),"")</f>
        <v/>
      </c>
      <c r="AM90" s="186" t="str">
        <f ca="1">IFERROR(INDEX(INDIRECT("'FY22 QoS'!"&amp;AM$1&amp;":"&amp;AM$1),MATCH($B90&amp;$C90&amp;$D90,'FY22 QoS'!BV:BV,0),1),"")</f>
        <v/>
      </c>
      <c r="AN90" s="186" t="str">
        <f ca="1">IFERROR(INDEX(INDIRECT("'FY22 QoS'!"&amp;AN$1&amp;":"&amp;AN$1),MATCH($B90&amp;$C90&amp;$D90,'FY22 QoS'!BW:BW,0),1),"")</f>
        <v/>
      </c>
      <c r="AO90" s="186" t="str">
        <f ca="1">IFERROR(INDEX(INDIRECT("'FY22 QoS'!"&amp;AO$1&amp;":"&amp;AO$1),MATCH($B90&amp;$C90&amp;$D90,'FY22 QoS'!BX:BX,0),1),"")</f>
        <v/>
      </c>
      <c r="AP90" s="186" t="str">
        <f ca="1">IFERROR(INDEX(INDIRECT("'FY22 QoS'!"&amp;AP$1&amp;":"&amp;AP$1),MATCH($B90&amp;$C90&amp;$D90,'FY22 QoS'!BY:BY,0),1),"")</f>
        <v/>
      </c>
      <c r="AQ90" s="186" t="str">
        <f ca="1">IFERROR(INDEX(INDIRECT("'FY22 QoS'!"&amp;AQ$1&amp;":"&amp;AQ$1),MATCH($B90&amp;$C90&amp;$D90,'FY22 QoS'!BZ:BZ,0),1),"")</f>
        <v/>
      </c>
      <c r="AR90" s="186" t="str">
        <f ca="1">IFERROR(INDEX(INDIRECT("'FY22 QoS'!"&amp;AR$1&amp;":"&amp;AR$1),MATCH($B90&amp;$C90&amp;$D90,'FY22 QoS'!CA:CA,0),1),"")</f>
        <v/>
      </c>
      <c r="AS90" s="186" t="str">
        <f ca="1">IFERROR(INDEX(INDIRECT("'FY22 QoS'!"&amp;AS$1&amp;":"&amp;AS$1),MATCH($B90&amp;$C90&amp;$D90,'FY22 QoS'!CB:CB,0),1),"")</f>
        <v/>
      </c>
      <c r="AT90" s="186" t="str">
        <f ca="1">IFERROR(INDEX(INDIRECT("'FY22 QoS'!"&amp;AT$1&amp;":"&amp;AT$1),MATCH($B90&amp;$C90&amp;$D90,'FY22 QoS'!CC:CC,0),1),"")</f>
        <v/>
      </c>
    </row>
    <row r="91" spans="2:48" s="167" customFormat="1" outlineLevel="1" x14ac:dyDescent="0.25">
      <c r="B91" s="167" t="s">
        <v>19</v>
      </c>
      <c r="C91" s="167">
        <v>10</v>
      </c>
      <c r="D91" s="167" t="str">
        <f t="shared" si="32"/>
        <v>Enterprise</v>
      </c>
      <c r="E91" s="167" t="str">
        <f>IFERROR(INDEX('FY22 QoS'!$BB:$BB,MATCH($B91&amp;$C91&amp;$D91,'FY22 QoS'!BR:BR,0),1),"")</f>
        <v/>
      </c>
      <c r="F91" s="167" t="str">
        <f>IFERROR(INDEX('FY22 QoS'!$BB:$BB,MATCH($B91&amp;$C91&amp;$D91,'FY22 QoS'!BS:BS,0),1),"")</f>
        <v/>
      </c>
      <c r="G91" s="167" t="str">
        <f>IFERROR(INDEX('FY22 QoS'!$BB:$BB,MATCH($B91&amp;$C91&amp;$D91,'FY22 QoS'!BT:BT,0),1),"")</f>
        <v/>
      </c>
      <c r="H91" s="181" t="str">
        <f>IFERROR(INDEX('FY22 QoS'!$BB:$BB,MATCH($B91&amp;$C91&amp;$D91,'FY22 QoS'!BU:BU,0),1),"")</f>
        <v/>
      </c>
      <c r="I91" s="181" t="str">
        <f>IFERROR(INDEX('FY22 QoS'!$BB:$BB,MATCH($B91&amp;$C91&amp;$D91,'FY22 QoS'!BV:BV,0),1),"")</f>
        <v/>
      </c>
      <c r="J91" s="181" t="str">
        <f>IFERROR(INDEX('FY22 QoS'!$BB:$BB,MATCH($B91&amp;$C91&amp;$D91,'FY22 QoS'!BW:BW,0),1),"")</f>
        <v/>
      </c>
      <c r="K91" s="181" t="str">
        <f>IFERROR(INDEX('FY22 QoS'!$BB:$BB,MATCH($B91&amp;$C91&amp;$D91,'FY22 QoS'!BX:BX,0),1),"")</f>
        <v/>
      </c>
      <c r="L91" s="181" t="str">
        <f>IFERROR(INDEX('FY22 QoS'!$BB:$BB,MATCH($B91&amp;$C91&amp;$D91,'FY22 QoS'!BY:BY,0),1),"")</f>
        <v/>
      </c>
      <c r="M91" s="181" t="str">
        <f>IFERROR(INDEX('FY22 QoS'!$BB:$BB,MATCH($B91&amp;$C91&amp;$D91,'FY22 QoS'!BZ:BZ,0),1),"")</f>
        <v/>
      </c>
      <c r="N91" s="181" t="str">
        <f>IFERROR(INDEX('FY22 QoS'!$BB:$BB,MATCH($B91&amp;$C91&amp;$D91,'FY22 QoS'!CA:CA,0),1),"")</f>
        <v/>
      </c>
      <c r="O91" s="181" t="str">
        <f>IFERROR(INDEX('FY22 QoS'!$BB:$BB,MATCH($B91&amp;$C91&amp;$D91,'FY22 QoS'!CB:CB,0),1),"")</f>
        <v/>
      </c>
      <c r="P91" s="181" t="str">
        <f>IFERROR(INDEX('FY22 QoS'!$BB:$BB,MATCH($B91&amp;$C91&amp;$D91,'FY22 QoS'!CC:CC,0),1),"")</f>
        <v/>
      </c>
      <c r="R91" s="178" t="str">
        <f ca="1">IFERROR(INDEX(INDIRECT("'FY22 QoS'!"&amp;R$1&amp;":"&amp;R$1),MATCH($B91&amp;$C91&amp;$D91,'FY22 QoS'!BU:BU,0),1),"")</f>
        <v/>
      </c>
      <c r="S91" s="178" t="str">
        <f ca="1">IFERROR(INDEX(INDIRECT("'FY22 QoS'!"&amp;S$1&amp;":"&amp;S$1),MATCH($B91&amp;$C91&amp;$D91,'FY22 QoS'!BV:BV,0),1),"")</f>
        <v/>
      </c>
      <c r="T91" s="178" t="str">
        <f ca="1">IFERROR(INDEX(INDIRECT("'FY22 QoS'!"&amp;T$1&amp;":"&amp;T$1),MATCH($B91&amp;$C91&amp;$D91,'FY22 QoS'!BW:BW,0),1),"")</f>
        <v/>
      </c>
      <c r="U91" s="178" t="str">
        <f ca="1">IFERROR(INDEX(INDIRECT("'FY22 QoS'!"&amp;U$1&amp;":"&amp;U$1),MATCH($B91&amp;$C91&amp;$D91,'FY22 QoS'!BX:BX,0),1),"")</f>
        <v/>
      </c>
      <c r="V91" s="178" t="str">
        <f ca="1">IFERROR(INDEX(INDIRECT("'FY22 QoS'!"&amp;V$1&amp;":"&amp;V$1),MATCH($B91&amp;$C91&amp;$D91,'FY22 QoS'!BY:BY,0),1),"")</f>
        <v/>
      </c>
      <c r="W91" s="178" t="str">
        <f ca="1">IFERROR(INDEX(INDIRECT("'FY22 QoS'!"&amp;W$1&amp;":"&amp;W$1),MATCH($B91&amp;$C91&amp;$D91,'FY22 QoS'!BZ:BZ,0),1),"")</f>
        <v/>
      </c>
      <c r="X91" s="178" t="str">
        <f ca="1">IFERROR(INDEX(INDIRECT("'FY22 QoS'!"&amp;X$1&amp;":"&amp;X$1),MATCH($B91&amp;$C91&amp;$D91,'FY22 QoS'!CA:CA,0),1),"")</f>
        <v/>
      </c>
      <c r="Y91" s="178" t="str">
        <f ca="1">IFERROR(INDEX(INDIRECT("'FY22 QoS'!"&amp;Y$1&amp;":"&amp;Y$1),MATCH($B91&amp;$C91&amp;$D91,'FY22 QoS'!CB:CB,0),1),"")</f>
        <v/>
      </c>
      <c r="Z91" s="178" t="str">
        <f ca="1">IFERROR(INDEX(INDIRECT("'FY22 QoS'!"&amp;Z$1&amp;":"&amp;Z$1),MATCH($B91&amp;$C91&amp;$D91,'FY22 QoS'!CC:CC,0),1),"")</f>
        <v/>
      </c>
      <c r="AB91" s="178" t="str">
        <f ca="1">IFERROR(INDEX(INDIRECT("'FY22 QoS'!"&amp;AB$1&amp;":"&amp;AB$1),MATCH($B91&amp;$C91&amp;$D91,'FY22 QoS'!BU:BU,0),1),"")</f>
        <v/>
      </c>
      <c r="AC91" s="178" t="str">
        <f ca="1">IFERROR(INDEX(INDIRECT("'FY22 QoS'!"&amp;AC$1&amp;":"&amp;AC$1),MATCH($B91&amp;$C91&amp;$D91,'FY22 QoS'!BV:BV,0),1),"")</f>
        <v/>
      </c>
      <c r="AD91" s="178" t="str">
        <f ca="1">IFERROR(INDEX(INDIRECT("'FY22 QoS'!"&amp;AD$1&amp;":"&amp;AD$1),MATCH($B91&amp;$C91&amp;$D91,'FY22 QoS'!BW:BW,0),1),"")</f>
        <v/>
      </c>
      <c r="AE91" s="178" t="str">
        <f ca="1">IFERROR(INDEX(INDIRECT("'FY22 QoS'!"&amp;AE$1&amp;":"&amp;AE$1),MATCH($B91&amp;$C91&amp;$D91,'FY22 QoS'!BX:BX,0),1),"")</f>
        <v/>
      </c>
      <c r="AF91" s="178" t="str">
        <f ca="1">IFERROR(INDEX(INDIRECT("'FY22 QoS'!"&amp;AF$1&amp;":"&amp;AF$1),MATCH($B91&amp;$C91&amp;$D91,'FY22 QoS'!BY:BY,0),1),"")</f>
        <v/>
      </c>
      <c r="AG91" s="178" t="str">
        <f ca="1">IFERROR(INDEX(INDIRECT("'FY22 QoS'!"&amp;AG$1&amp;":"&amp;AG$1),MATCH($B91&amp;$C91&amp;$D91,'FY22 QoS'!BZ:BZ,0),1),"")</f>
        <v/>
      </c>
      <c r="AH91" s="178" t="str">
        <f ca="1">IFERROR(INDEX(INDIRECT("'FY22 QoS'!"&amp;AH$1&amp;":"&amp;AH$1),MATCH($B91&amp;$C91&amp;$D91,'FY22 QoS'!CA:CA,0),1),"")</f>
        <v/>
      </c>
      <c r="AI91" s="178" t="str">
        <f ca="1">IFERROR(INDEX(INDIRECT("'FY22 QoS'!"&amp;AI$1&amp;":"&amp;AI$1),MATCH($B91&amp;$C91&amp;$D91,'FY22 QoS'!CB:CB,0),1),"")</f>
        <v/>
      </c>
      <c r="AJ91" s="178" t="str">
        <f ca="1">IFERROR(INDEX(INDIRECT("'FY22 QoS'!"&amp;AJ$1&amp;":"&amp;AJ$1),MATCH($B91&amp;$C91&amp;$D91,'FY22 QoS'!CC:CC,0),1),"")</f>
        <v/>
      </c>
      <c r="AL91" s="186" t="str">
        <f ca="1">IFERROR(INDEX(INDIRECT("'FY22 QoS'!"&amp;AL$1&amp;":"&amp;AL$1),MATCH($B91&amp;$C91&amp;$D91,'FY22 QoS'!BU:BU,0),1),"")</f>
        <v/>
      </c>
      <c r="AM91" s="186" t="str">
        <f ca="1">IFERROR(INDEX(INDIRECT("'FY22 QoS'!"&amp;AM$1&amp;":"&amp;AM$1),MATCH($B91&amp;$C91&amp;$D91,'FY22 QoS'!BV:BV,0),1),"")</f>
        <v/>
      </c>
      <c r="AN91" s="186" t="str">
        <f ca="1">IFERROR(INDEX(INDIRECT("'FY22 QoS'!"&amp;AN$1&amp;":"&amp;AN$1),MATCH($B91&amp;$C91&amp;$D91,'FY22 QoS'!BW:BW,0),1),"")</f>
        <v/>
      </c>
      <c r="AO91" s="186" t="str">
        <f ca="1">IFERROR(INDEX(INDIRECT("'FY22 QoS'!"&amp;AO$1&amp;":"&amp;AO$1),MATCH($B91&amp;$C91&amp;$D91,'FY22 QoS'!BX:BX,0),1),"")</f>
        <v/>
      </c>
      <c r="AP91" s="186" t="str">
        <f ca="1">IFERROR(INDEX(INDIRECT("'FY22 QoS'!"&amp;AP$1&amp;":"&amp;AP$1),MATCH($B91&amp;$C91&amp;$D91,'FY22 QoS'!BY:BY,0),1),"")</f>
        <v/>
      </c>
      <c r="AQ91" s="186" t="str">
        <f ca="1">IFERROR(INDEX(INDIRECT("'FY22 QoS'!"&amp;AQ$1&amp;":"&amp;AQ$1),MATCH($B91&amp;$C91&amp;$D91,'FY22 QoS'!BZ:BZ,0),1),"")</f>
        <v/>
      </c>
      <c r="AR91" s="186" t="str">
        <f ca="1">IFERROR(INDEX(INDIRECT("'FY22 QoS'!"&amp;AR$1&amp;":"&amp;AR$1),MATCH($B91&amp;$C91&amp;$D91,'FY22 QoS'!CA:CA,0),1),"")</f>
        <v/>
      </c>
      <c r="AS91" s="186" t="str">
        <f ca="1">IFERROR(INDEX(INDIRECT("'FY22 QoS'!"&amp;AS$1&amp;":"&amp;AS$1),MATCH($B91&amp;$C91&amp;$D91,'FY22 QoS'!CB:CB,0),1),"")</f>
        <v/>
      </c>
      <c r="AT91" s="186" t="str">
        <f ca="1">IFERROR(INDEX(INDIRECT("'FY22 QoS'!"&amp;AT$1&amp;":"&amp;AT$1),MATCH($B91&amp;$C91&amp;$D91,'FY22 QoS'!CC:CC,0),1),"")</f>
        <v/>
      </c>
    </row>
    <row r="92" spans="2:48" s="167" customFormat="1" outlineLevel="1" x14ac:dyDescent="0.25">
      <c r="B92" s="167" t="s">
        <v>19</v>
      </c>
      <c r="C92" s="167">
        <v>11</v>
      </c>
      <c r="D92" s="167" t="str">
        <f t="shared" si="32"/>
        <v>Enterprise</v>
      </c>
      <c r="E92" s="167" t="str">
        <f>IFERROR(INDEX('FY22 QoS'!$BB:$BB,MATCH($B92&amp;$C92&amp;$D92,'FY22 QoS'!BR:BR,0),1),"")</f>
        <v/>
      </c>
      <c r="F92" s="167" t="str">
        <f>IFERROR(INDEX('FY22 QoS'!$BB:$BB,MATCH($B92&amp;$C92&amp;$D92,'FY22 QoS'!BS:BS,0),1),"")</f>
        <v/>
      </c>
      <c r="G92" s="167" t="str">
        <f>IFERROR(INDEX('FY22 QoS'!$BB:$BB,MATCH($B92&amp;$C92&amp;$D92,'FY22 QoS'!BT:BT,0),1),"")</f>
        <v/>
      </c>
      <c r="H92" s="181" t="str">
        <f>IFERROR(INDEX('FY22 QoS'!$BB:$BB,MATCH($B92&amp;$C92&amp;$D92,'FY22 QoS'!BU:BU,0),1),"")</f>
        <v/>
      </c>
      <c r="I92" s="181" t="str">
        <f>IFERROR(INDEX('FY22 QoS'!$BB:$BB,MATCH($B92&amp;$C92&amp;$D92,'FY22 QoS'!BV:BV,0),1),"")</f>
        <v/>
      </c>
      <c r="J92" s="181" t="str">
        <f>IFERROR(INDEX('FY22 QoS'!$BB:$BB,MATCH($B92&amp;$C92&amp;$D92,'FY22 QoS'!BW:BW,0),1),"")</f>
        <v/>
      </c>
      <c r="K92" s="181" t="str">
        <f>IFERROR(INDEX('FY22 QoS'!$BB:$BB,MATCH($B92&amp;$C92&amp;$D92,'FY22 QoS'!BX:BX,0),1),"")</f>
        <v/>
      </c>
      <c r="L92" s="181" t="str">
        <f>IFERROR(INDEX('FY22 QoS'!$BB:$BB,MATCH($B92&amp;$C92&amp;$D92,'FY22 QoS'!BY:BY,0),1),"")</f>
        <v/>
      </c>
      <c r="M92" s="181" t="str">
        <f>IFERROR(INDEX('FY22 QoS'!$BB:$BB,MATCH($B92&amp;$C92&amp;$D92,'FY22 QoS'!BZ:BZ,0),1),"")</f>
        <v/>
      </c>
      <c r="N92" s="181" t="str">
        <f>IFERROR(INDEX('FY22 QoS'!$BB:$BB,MATCH($B92&amp;$C92&amp;$D92,'FY22 QoS'!CA:CA,0),1),"")</f>
        <v/>
      </c>
      <c r="O92" s="181" t="str">
        <f>IFERROR(INDEX('FY22 QoS'!$BB:$BB,MATCH($B92&amp;$C92&amp;$D92,'FY22 QoS'!CB:CB,0),1),"")</f>
        <v/>
      </c>
      <c r="P92" s="181" t="str">
        <f>IFERROR(INDEX('FY22 QoS'!$BB:$BB,MATCH($B92&amp;$C92&amp;$D92,'FY22 QoS'!CC:CC,0),1),"")</f>
        <v/>
      </c>
      <c r="R92" s="178" t="str">
        <f ca="1">IFERROR(INDEX(INDIRECT("'FY22 QoS'!"&amp;R$1&amp;":"&amp;R$1),MATCH($B92&amp;$C92&amp;$D92,'FY22 QoS'!BU:BU,0),1),"")</f>
        <v/>
      </c>
      <c r="S92" s="178" t="str">
        <f ca="1">IFERROR(INDEX(INDIRECT("'FY22 QoS'!"&amp;S$1&amp;":"&amp;S$1),MATCH($B92&amp;$C92&amp;$D92,'FY22 QoS'!BV:BV,0),1),"")</f>
        <v/>
      </c>
      <c r="T92" s="178" t="str">
        <f ca="1">IFERROR(INDEX(INDIRECT("'FY22 QoS'!"&amp;T$1&amp;":"&amp;T$1),MATCH($B92&amp;$C92&amp;$D92,'FY22 QoS'!BW:BW,0),1),"")</f>
        <v/>
      </c>
      <c r="U92" s="178" t="str">
        <f ca="1">IFERROR(INDEX(INDIRECT("'FY22 QoS'!"&amp;U$1&amp;":"&amp;U$1),MATCH($B92&amp;$C92&amp;$D92,'FY22 QoS'!BX:BX,0),1),"")</f>
        <v/>
      </c>
      <c r="V92" s="178" t="str">
        <f ca="1">IFERROR(INDEX(INDIRECT("'FY22 QoS'!"&amp;V$1&amp;":"&amp;V$1),MATCH($B92&amp;$C92&amp;$D92,'FY22 QoS'!BY:BY,0),1),"")</f>
        <v/>
      </c>
      <c r="W92" s="178" t="str">
        <f ca="1">IFERROR(INDEX(INDIRECT("'FY22 QoS'!"&amp;W$1&amp;":"&amp;W$1),MATCH($B92&amp;$C92&amp;$D92,'FY22 QoS'!BZ:BZ,0),1),"")</f>
        <v/>
      </c>
      <c r="X92" s="178" t="str">
        <f ca="1">IFERROR(INDEX(INDIRECT("'FY22 QoS'!"&amp;X$1&amp;":"&amp;X$1),MATCH($B92&amp;$C92&amp;$D92,'FY22 QoS'!CA:CA,0),1),"")</f>
        <v/>
      </c>
      <c r="Y92" s="178" t="str">
        <f ca="1">IFERROR(INDEX(INDIRECT("'FY22 QoS'!"&amp;Y$1&amp;":"&amp;Y$1),MATCH($B92&amp;$C92&amp;$D92,'FY22 QoS'!CB:CB,0),1),"")</f>
        <v/>
      </c>
      <c r="Z92" s="178" t="str">
        <f ca="1">IFERROR(INDEX(INDIRECT("'FY22 QoS'!"&amp;Z$1&amp;":"&amp;Z$1),MATCH($B92&amp;$C92&amp;$D92,'FY22 QoS'!CC:CC,0),1),"")</f>
        <v/>
      </c>
      <c r="AB92" s="178" t="str">
        <f ca="1">IFERROR(INDEX(INDIRECT("'FY22 QoS'!"&amp;AB$1&amp;":"&amp;AB$1),MATCH($B92&amp;$C92&amp;$D92,'FY22 QoS'!BU:BU,0),1),"")</f>
        <v/>
      </c>
      <c r="AC92" s="178" t="str">
        <f ca="1">IFERROR(INDEX(INDIRECT("'FY22 QoS'!"&amp;AC$1&amp;":"&amp;AC$1),MATCH($B92&amp;$C92&amp;$D92,'FY22 QoS'!BV:BV,0),1),"")</f>
        <v/>
      </c>
      <c r="AD92" s="178" t="str">
        <f ca="1">IFERROR(INDEX(INDIRECT("'FY22 QoS'!"&amp;AD$1&amp;":"&amp;AD$1),MATCH($B92&amp;$C92&amp;$D92,'FY22 QoS'!BW:BW,0),1),"")</f>
        <v/>
      </c>
      <c r="AE92" s="178" t="str">
        <f ca="1">IFERROR(INDEX(INDIRECT("'FY22 QoS'!"&amp;AE$1&amp;":"&amp;AE$1),MATCH($B92&amp;$C92&amp;$D92,'FY22 QoS'!BX:BX,0),1),"")</f>
        <v/>
      </c>
      <c r="AF92" s="178" t="str">
        <f ca="1">IFERROR(INDEX(INDIRECT("'FY22 QoS'!"&amp;AF$1&amp;":"&amp;AF$1),MATCH($B92&amp;$C92&amp;$D92,'FY22 QoS'!BY:BY,0),1),"")</f>
        <v/>
      </c>
      <c r="AG92" s="178" t="str">
        <f ca="1">IFERROR(INDEX(INDIRECT("'FY22 QoS'!"&amp;AG$1&amp;":"&amp;AG$1),MATCH($B92&amp;$C92&amp;$D92,'FY22 QoS'!BZ:BZ,0),1),"")</f>
        <v/>
      </c>
      <c r="AH92" s="178" t="str">
        <f ca="1">IFERROR(INDEX(INDIRECT("'FY22 QoS'!"&amp;AH$1&amp;":"&amp;AH$1),MATCH($B92&amp;$C92&amp;$D92,'FY22 QoS'!CA:CA,0),1),"")</f>
        <v/>
      </c>
      <c r="AI92" s="178" t="str">
        <f ca="1">IFERROR(INDEX(INDIRECT("'FY22 QoS'!"&amp;AI$1&amp;":"&amp;AI$1),MATCH($B92&amp;$C92&amp;$D92,'FY22 QoS'!CB:CB,0),1),"")</f>
        <v/>
      </c>
      <c r="AJ92" s="178" t="str">
        <f ca="1">IFERROR(INDEX(INDIRECT("'FY22 QoS'!"&amp;AJ$1&amp;":"&amp;AJ$1),MATCH($B92&amp;$C92&amp;$D92,'FY22 QoS'!CC:CC,0),1),"")</f>
        <v/>
      </c>
      <c r="AL92" s="186" t="str">
        <f ca="1">IFERROR(INDEX(INDIRECT("'FY22 QoS'!"&amp;AL$1&amp;":"&amp;AL$1),MATCH($B92&amp;$C92&amp;$D92,'FY22 QoS'!BU:BU,0),1),"")</f>
        <v/>
      </c>
      <c r="AM92" s="186" t="str">
        <f ca="1">IFERROR(INDEX(INDIRECT("'FY22 QoS'!"&amp;AM$1&amp;":"&amp;AM$1),MATCH($B92&amp;$C92&amp;$D92,'FY22 QoS'!BV:BV,0),1),"")</f>
        <v/>
      </c>
      <c r="AN92" s="186" t="str">
        <f ca="1">IFERROR(INDEX(INDIRECT("'FY22 QoS'!"&amp;AN$1&amp;":"&amp;AN$1),MATCH($B92&amp;$C92&amp;$D92,'FY22 QoS'!BW:BW,0),1),"")</f>
        <v/>
      </c>
      <c r="AO92" s="186" t="str">
        <f ca="1">IFERROR(INDEX(INDIRECT("'FY22 QoS'!"&amp;AO$1&amp;":"&amp;AO$1),MATCH($B92&amp;$C92&amp;$D92,'FY22 QoS'!BX:BX,0),1),"")</f>
        <v/>
      </c>
      <c r="AP92" s="186" t="str">
        <f ca="1">IFERROR(INDEX(INDIRECT("'FY22 QoS'!"&amp;AP$1&amp;":"&amp;AP$1),MATCH($B92&amp;$C92&amp;$D92,'FY22 QoS'!BY:BY,0),1),"")</f>
        <v/>
      </c>
      <c r="AQ92" s="186" t="str">
        <f ca="1">IFERROR(INDEX(INDIRECT("'FY22 QoS'!"&amp;AQ$1&amp;":"&amp;AQ$1),MATCH($B92&amp;$C92&amp;$D92,'FY22 QoS'!BZ:BZ,0),1),"")</f>
        <v/>
      </c>
      <c r="AR92" s="186" t="str">
        <f ca="1">IFERROR(INDEX(INDIRECT("'FY22 QoS'!"&amp;AR$1&amp;":"&amp;AR$1),MATCH($B92&amp;$C92&amp;$D92,'FY22 QoS'!CA:CA,0),1),"")</f>
        <v/>
      </c>
      <c r="AS92" s="186" t="str">
        <f ca="1">IFERROR(INDEX(INDIRECT("'FY22 QoS'!"&amp;AS$1&amp;":"&amp;AS$1),MATCH($B92&amp;$C92&amp;$D92,'FY22 QoS'!CB:CB,0),1),"")</f>
        <v/>
      </c>
      <c r="AT92" s="186" t="str">
        <f ca="1">IFERROR(INDEX(INDIRECT("'FY22 QoS'!"&amp;AT$1&amp;":"&amp;AT$1),MATCH($B92&amp;$C92&amp;$D92,'FY22 QoS'!CC:CC,0),1),"")</f>
        <v/>
      </c>
    </row>
    <row r="93" spans="2:48" s="167" customFormat="1" outlineLevel="1" x14ac:dyDescent="0.25">
      <c r="B93" s="167" t="s">
        <v>19</v>
      </c>
      <c r="C93" s="167">
        <v>12</v>
      </c>
      <c r="D93" s="167" t="str">
        <f t="shared" si="32"/>
        <v>Enterprise</v>
      </c>
      <c r="E93" s="167" t="str">
        <f>IFERROR(INDEX('FY22 QoS'!$BB:$BB,MATCH($B93&amp;$C93&amp;$D93,'FY22 QoS'!BR:BR,0),1),"")</f>
        <v/>
      </c>
      <c r="F93" s="167" t="str">
        <f>IFERROR(INDEX('FY22 QoS'!$BB:$BB,MATCH($B93&amp;$C93&amp;$D93,'FY22 QoS'!BS:BS,0),1),"")</f>
        <v/>
      </c>
      <c r="G93" s="167" t="str">
        <f>IFERROR(INDEX('FY22 QoS'!$BB:$BB,MATCH($B93&amp;$C93&amp;$D93,'FY22 QoS'!BT:BT,0),1),"")</f>
        <v/>
      </c>
      <c r="H93" s="181" t="str">
        <f>IFERROR(INDEX('FY22 QoS'!$BB:$BB,MATCH($B93&amp;$C93&amp;$D93,'FY22 QoS'!BU:BU,0),1),"")</f>
        <v/>
      </c>
      <c r="I93" s="181" t="str">
        <f>IFERROR(INDEX('FY22 QoS'!$BB:$BB,MATCH($B93&amp;$C93&amp;$D93,'FY22 QoS'!BV:BV,0),1),"")</f>
        <v/>
      </c>
      <c r="J93" s="181" t="str">
        <f>IFERROR(INDEX('FY22 QoS'!$BB:$BB,MATCH($B93&amp;$C93&amp;$D93,'FY22 QoS'!BW:BW,0),1),"")</f>
        <v/>
      </c>
      <c r="K93" s="181" t="str">
        <f>IFERROR(INDEX('FY22 QoS'!$BB:$BB,MATCH($B93&amp;$C93&amp;$D93,'FY22 QoS'!BX:BX,0),1),"")</f>
        <v/>
      </c>
      <c r="L93" s="181" t="str">
        <f>IFERROR(INDEX('FY22 QoS'!$BB:$BB,MATCH($B93&amp;$C93&amp;$D93,'FY22 QoS'!BY:BY,0),1),"")</f>
        <v/>
      </c>
      <c r="M93" s="181" t="str">
        <f>IFERROR(INDEX('FY22 QoS'!$BB:$BB,MATCH($B93&amp;$C93&amp;$D93,'FY22 QoS'!BZ:BZ,0),1),"")</f>
        <v/>
      </c>
      <c r="N93" s="181" t="str">
        <f>IFERROR(INDEX('FY22 QoS'!$BB:$BB,MATCH($B93&amp;$C93&amp;$D93,'FY22 QoS'!CA:CA,0),1),"")</f>
        <v/>
      </c>
      <c r="O93" s="181" t="str">
        <f>IFERROR(INDEX('FY22 QoS'!$BB:$BB,MATCH($B93&amp;$C93&amp;$D93,'FY22 QoS'!CB:CB,0),1),"")</f>
        <v/>
      </c>
      <c r="P93" s="181" t="str">
        <f>IFERROR(INDEX('FY22 QoS'!$BB:$BB,MATCH($B93&amp;$C93&amp;$D93,'FY22 QoS'!CC:CC,0),1),"")</f>
        <v/>
      </c>
      <c r="R93" s="178" t="str">
        <f ca="1">IFERROR(INDEX(INDIRECT("'FY22 QoS'!"&amp;R$1&amp;":"&amp;R$1),MATCH($B93&amp;$C93&amp;$D93,'FY22 QoS'!BU:BU,0),1),"")</f>
        <v/>
      </c>
      <c r="S93" s="178" t="str">
        <f ca="1">IFERROR(INDEX(INDIRECT("'FY22 QoS'!"&amp;S$1&amp;":"&amp;S$1),MATCH($B93&amp;$C93&amp;$D93,'FY22 QoS'!BV:BV,0),1),"")</f>
        <v/>
      </c>
      <c r="T93" s="178" t="str">
        <f ca="1">IFERROR(INDEX(INDIRECT("'FY22 QoS'!"&amp;T$1&amp;":"&amp;T$1),MATCH($B93&amp;$C93&amp;$D93,'FY22 QoS'!BW:BW,0),1),"")</f>
        <v/>
      </c>
      <c r="U93" s="178" t="str">
        <f ca="1">IFERROR(INDEX(INDIRECT("'FY22 QoS'!"&amp;U$1&amp;":"&amp;U$1),MATCH($B93&amp;$C93&amp;$D93,'FY22 QoS'!BX:BX,0),1),"")</f>
        <v/>
      </c>
      <c r="V93" s="178" t="str">
        <f ca="1">IFERROR(INDEX(INDIRECT("'FY22 QoS'!"&amp;V$1&amp;":"&amp;V$1),MATCH($B93&amp;$C93&amp;$D93,'FY22 QoS'!BY:BY,0),1),"")</f>
        <v/>
      </c>
      <c r="W93" s="178" t="str">
        <f ca="1">IFERROR(INDEX(INDIRECT("'FY22 QoS'!"&amp;W$1&amp;":"&amp;W$1),MATCH($B93&amp;$C93&amp;$D93,'FY22 QoS'!BZ:BZ,0),1),"")</f>
        <v/>
      </c>
      <c r="X93" s="178" t="str">
        <f ca="1">IFERROR(INDEX(INDIRECT("'FY22 QoS'!"&amp;X$1&amp;":"&amp;X$1),MATCH($B93&amp;$C93&amp;$D93,'FY22 QoS'!CA:CA,0),1),"")</f>
        <v/>
      </c>
      <c r="Y93" s="178" t="str">
        <f ca="1">IFERROR(INDEX(INDIRECT("'FY22 QoS'!"&amp;Y$1&amp;":"&amp;Y$1),MATCH($B93&amp;$C93&amp;$D93,'FY22 QoS'!CB:CB,0),1),"")</f>
        <v/>
      </c>
      <c r="Z93" s="178" t="str">
        <f ca="1">IFERROR(INDEX(INDIRECT("'FY22 QoS'!"&amp;Z$1&amp;":"&amp;Z$1),MATCH($B93&amp;$C93&amp;$D93,'FY22 QoS'!CC:CC,0),1),"")</f>
        <v/>
      </c>
      <c r="AB93" s="178" t="str">
        <f ca="1">IFERROR(INDEX(INDIRECT("'FY22 QoS'!"&amp;AB$1&amp;":"&amp;AB$1),MATCH($B93&amp;$C93&amp;$D93,'FY22 QoS'!BU:BU,0),1),"")</f>
        <v/>
      </c>
      <c r="AC93" s="178" t="str">
        <f ca="1">IFERROR(INDEX(INDIRECT("'FY22 QoS'!"&amp;AC$1&amp;":"&amp;AC$1),MATCH($B93&amp;$C93&amp;$D93,'FY22 QoS'!BV:BV,0),1),"")</f>
        <v/>
      </c>
      <c r="AD93" s="178" t="str">
        <f ca="1">IFERROR(INDEX(INDIRECT("'FY22 QoS'!"&amp;AD$1&amp;":"&amp;AD$1),MATCH($B93&amp;$C93&amp;$D93,'FY22 QoS'!BW:BW,0),1),"")</f>
        <v/>
      </c>
      <c r="AE93" s="178" t="str">
        <f ca="1">IFERROR(INDEX(INDIRECT("'FY22 QoS'!"&amp;AE$1&amp;":"&amp;AE$1),MATCH($B93&amp;$C93&amp;$D93,'FY22 QoS'!BX:BX,0),1),"")</f>
        <v/>
      </c>
      <c r="AF93" s="178" t="str">
        <f ca="1">IFERROR(INDEX(INDIRECT("'FY22 QoS'!"&amp;AF$1&amp;":"&amp;AF$1),MATCH($B93&amp;$C93&amp;$D93,'FY22 QoS'!BY:BY,0),1),"")</f>
        <v/>
      </c>
      <c r="AG93" s="178" t="str">
        <f ca="1">IFERROR(INDEX(INDIRECT("'FY22 QoS'!"&amp;AG$1&amp;":"&amp;AG$1),MATCH($B93&amp;$C93&amp;$D93,'FY22 QoS'!BZ:BZ,0),1),"")</f>
        <v/>
      </c>
      <c r="AH93" s="178" t="str">
        <f ca="1">IFERROR(INDEX(INDIRECT("'FY22 QoS'!"&amp;AH$1&amp;":"&amp;AH$1),MATCH($B93&amp;$C93&amp;$D93,'FY22 QoS'!CA:CA,0),1),"")</f>
        <v/>
      </c>
      <c r="AI93" s="178" t="str">
        <f ca="1">IFERROR(INDEX(INDIRECT("'FY22 QoS'!"&amp;AI$1&amp;":"&amp;AI$1),MATCH($B93&amp;$C93&amp;$D93,'FY22 QoS'!CB:CB,0),1),"")</f>
        <v/>
      </c>
      <c r="AJ93" s="178" t="str">
        <f ca="1">IFERROR(INDEX(INDIRECT("'FY22 QoS'!"&amp;AJ$1&amp;":"&amp;AJ$1),MATCH($B93&amp;$C93&amp;$D93,'FY22 QoS'!CC:CC,0),1),"")</f>
        <v/>
      </c>
      <c r="AL93" s="186" t="str">
        <f ca="1">IFERROR(INDEX(INDIRECT("'FY22 QoS'!"&amp;AL$1&amp;":"&amp;AL$1),MATCH($B93&amp;$C93&amp;$D93,'FY22 QoS'!BU:BU,0),1),"")</f>
        <v/>
      </c>
      <c r="AM93" s="186" t="str">
        <f ca="1">IFERROR(INDEX(INDIRECT("'FY22 QoS'!"&amp;AM$1&amp;":"&amp;AM$1),MATCH($B93&amp;$C93&amp;$D93,'FY22 QoS'!BV:BV,0),1),"")</f>
        <v/>
      </c>
      <c r="AN93" s="186" t="str">
        <f ca="1">IFERROR(INDEX(INDIRECT("'FY22 QoS'!"&amp;AN$1&amp;":"&amp;AN$1),MATCH($B93&amp;$C93&amp;$D93,'FY22 QoS'!BW:BW,0),1),"")</f>
        <v/>
      </c>
      <c r="AO93" s="186" t="str">
        <f ca="1">IFERROR(INDEX(INDIRECT("'FY22 QoS'!"&amp;AO$1&amp;":"&amp;AO$1),MATCH($B93&amp;$C93&amp;$D93,'FY22 QoS'!BX:BX,0),1),"")</f>
        <v/>
      </c>
      <c r="AP93" s="186" t="str">
        <f ca="1">IFERROR(INDEX(INDIRECT("'FY22 QoS'!"&amp;AP$1&amp;":"&amp;AP$1),MATCH($B93&amp;$C93&amp;$D93,'FY22 QoS'!BY:BY,0),1),"")</f>
        <v/>
      </c>
      <c r="AQ93" s="186" t="str">
        <f ca="1">IFERROR(INDEX(INDIRECT("'FY22 QoS'!"&amp;AQ$1&amp;":"&amp;AQ$1),MATCH($B93&amp;$C93&amp;$D93,'FY22 QoS'!BZ:BZ,0),1),"")</f>
        <v/>
      </c>
      <c r="AR93" s="186" t="str">
        <f ca="1">IFERROR(INDEX(INDIRECT("'FY22 QoS'!"&amp;AR$1&amp;":"&amp;AR$1),MATCH($B93&amp;$C93&amp;$D93,'FY22 QoS'!CA:CA,0),1),"")</f>
        <v/>
      </c>
      <c r="AS93" s="186" t="str">
        <f ca="1">IFERROR(INDEX(INDIRECT("'FY22 QoS'!"&amp;AS$1&amp;":"&amp;AS$1),MATCH($B93&amp;$C93&amp;$D93,'FY22 QoS'!CB:CB,0),1),"")</f>
        <v/>
      </c>
      <c r="AT93" s="186" t="str">
        <f ca="1">IFERROR(INDEX(INDIRECT("'FY22 QoS'!"&amp;AT$1&amp;":"&amp;AT$1),MATCH($B93&amp;$C93&amp;$D93,'FY22 QoS'!CC:CC,0),1),"")</f>
        <v/>
      </c>
    </row>
    <row r="94" spans="2:48" s="167" customFormat="1" outlineLevel="1" x14ac:dyDescent="0.25">
      <c r="B94" s="167" t="s">
        <v>19</v>
      </c>
      <c r="C94" s="167">
        <v>13</v>
      </c>
      <c r="D94" s="167" t="str">
        <f t="shared" si="32"/>
        <v>Enterprise</v>
      </c>
      <c r="E94" s="167" t="str">
        <f>IFERROR(INDEX('FY22 QoS'!$BB:$BB,MATCH($B94&amp;$C94&amp;$D94,'FY22 QoS'!BR:BR,0),1),"")</f>
        <v/>
      </c>
      <c r="F94" s="167" t="str">
        <f>IFERROR(INDEX('FY22 QoS'!$BB:$BB,MATCH($B94&amp;$C94&amp;$D94,'FY22 QoS'!BS:BS,0),1),"")</f>
        <v/>
      </c>
      <c r="G94" s="167" t="str">
        <f>IFERROR(INDEX('FY22 QoS'!$BB:$BB,MATCH($B94&amp;$C94&amp;$D94,'FY22 QoS'!BT:BT,0),1),"")</f>
        <v/>
      </c>
      <c r="H94" s="181" t="str">
        <f>IFERROR(INDEX('FY22 QoS'!$BB:$BB,MATCH($B94&amp;$C94&amp;$D94,'FY22 QoS'!BU:BU,0),1),"")</f>
        <v/>
      </c>
      <c r="I94" s="181" t="str">
        <f>IFERROR(INDEX('FY22 QoS'!$BB:$BB,MATCH($B94&amp;$C94&amp;$D94,'FY22 QoS'!BV:BV,0),1),"")</f>
        <v/>
      </c>
      <c r="J94" s="181" t="str">
        <f>IFERROR(INDEX('FY22 QoS'!$BB:$BB,MATCH($B94&amp;$C94&amp;$D94,'FY22 QoS'!BW:BW,0),1),"")</f>
        <v/>
      </c>
      <c r="K94" s="181" t="str">
        <f>IFERROR(INDEX('FY22 QoS'!$BB:$BB,MATCH($B94&amp;$C94&amp;$D94,'FY22 QoS'!BX:BX,0),1),"")</f>
        <v/>
      </c>
      <c r="L94" s="181" t="str">
        <f>IFERROR(INDEX('FY22 QoS'!$BB:$BB,MATCH($B94&amp;$C94&amp;$D94,'FY22 QoS'!BY:BY,0),1),"")</f>
        <v/>
      </c>
      <c r="M94" s="181" t="str">
        <f>IFERROR(INDEX('FY22 QoS'!$BB:$BB,MATCH($B94&amp;$C94&amp;$D94,'FY22 QoS'!BZ:BZ,0),1),"")</f>
        <v/>
      </c>
      <c r="N94" s="181" t="str">
        <f>IFERROR(INDEX('FY22 QoS'!$BB:$BB,MATCH($B94&amp;$C94&amp;$D94,'FY22 QoS'!CA:CA,0),1),"")</f>
        <v/>
      </c>
      <c r="O94" s="181" t="str">
        <f>IFERROR(INDEX('FY22 QoS'!$BB:$BB,MATCH($B94&amp;$C94&amp;$D94,'FY22 QoS'!CB:CB,0),1),"")</f>
        <v/>
      </c>
      <c r="P94" s="181" t="str">
        <f>IFERROR(INDEX('FY22 QoS'!$BB:$BB,MATCH($B94&amp;$C94&amp;$D94,'FY22 QoS'!CC:CC,0),1),"")</f>
        <v/>
      </c>
      <c r="R94" s="178" t="str">
        <f ca="1">IFERROR(INDEX(INDIRECT("'FY22 QoS'!"&amp;R$1&amp;":"&amp;R$1),MATCH($B94&amp;$C94&amp;$D94,'FY22 QoS'!BU:BU,0),1),"")</f>
        <v/>
      </c>
      <c r="S94" s="178" t="str">
        <f ca="1">IFERROR(INDEX(INDIRECT("'FY22 QoS'!"&amp;S$1&amp;":"&amp;S$1),MATCH($B94&amp;$C94&amp;$D94,'FY22 QoS'!BV:BV,0),1),"")</f>
        <v/>
      </c>
      <c r="T94" s="178" t="str">
        <f ca="1">IFERROR(INDEX(INDIRECT("'FY22 QoS'!"&amp;T$1&amp;":"&amp;T$1),MATCH($B94&amp;$C94&amp;$D94,'FY22 QoS'!BW:BW,0),1),"")</f>
        <v/>
      </c>
      <c r="U94" s="178" t="str">
        <f ca="1">IFERROR(INDEX(INDIRECT("'FY22 QoS'!"&amp;U$1&amp;":"&amp;U$1),MATCH($B94&amp;$C94&amp;$D94,'FY22 QoS'!BX:BX,0),1),"")</f>
        <v/>
      </c>
      <c r="V94" s="178" t="str">
        <f ca="1">IFERROR(INDEX(INDIRECT("'FY22 QoS'!"&amp;V$1&amp;":"&amp;V$1),MATCH($B94&amp;$C94&amp;$D94,'FY22 QoS'!BY:BY,0),1),"")</f>
        <v/>
      </c>
      <c r="W94" s="178" t="str">
        <f ca="1">IFERROR(INDEX(INDIRECT("'FY22 QoS'!"&amp;W$1&amp;":"&amp;W$1),MATCH($B94&amp;$C94&amp;$D94,'FY22 QoS'!BZ:BZ,0),1),"")</f>
        <v/>
      </c>
      <c r="X94" s="178" t="str">
        <f ca="1">IFERROR(INDEX(INDIRECT("'FY22 QoS'!"&amp;X$1&amp;":"&amp;X$1),MATCH($B94&amp;$C94&amp;$D94,'FY22 QoS'!CA:CA,0),1),"")</f>
        <v/>
      </c>
      <c r="Y94" s="178" t="str">
        <f ca="1">IFERROR(INDEX(INDIRECT("'FY22 QoS'!"&amp;Y$1&amp;":"&amp;Y$1),MATCH($B94&amp;$C94&amp;$D94,'FY22 QoS'!CB:CB,0),1),"")</f>
        <v/>
      </c>
      <c r="Z94" s="178" t="str">
        <f ca="1">IFERROR(INDEX(INDIRECT("'FY22 QoS'!"&amp;Z$1&amp;":"&amp;Z$1),MATCH($B94&amp;$C94&amp;$D94,'FY22 QoS'!CC:CC,0),1),"")</f>
        <v/>
      </c>
      <c r="AB94" s="178" t="str">
        <f ca="1">IFERROR(INDEX(INDIRECT("'FY22 QoS'!"&amp;AB$1&amp;":"&amp;AB$1),MATCH($B94&amp;$C94&amp;$D94,'FY22 QoS'!BU:BU,0),1),"")</f>
        <v/>
      </c>
      <c r="AC94" s="178" t="str">
        <f ca="1">IFERROR(INDEX(INDIRECT("'FY22 QoS'!"&amp;AC$1&amp;":"&amp;AC$1),MATCH($B94&amp;$C94&amp;$D94,'FY22 QoS'!BV:BV,0),1),"")</f>
        <v/>
      </c>
      <c r="AD94" s="178" t="str">
        <f ca="1">IFERROR(INDEX(INDIRECT("'FY22 QoS'!"&amp;AD$1&amp;":"&amp;AD$1),MATCH($B94&amp;$C94&amp;$D94,'FY22 QoS'!BW:BW,0),1),"")</f>
        <v/>
      </c>
      <c r="AE94" s="178" t="str">
        <f ca="1">IFERROR(INDEX(INDIRECT("'FY22 QoS'!"&amp;AE$1&amp;":"&amp;AE$1),MATCH($B94&amp;$C94&amp;$D94,'FY22 QoS'!BX:BX,0),1),"")</f>
        <v/>
      </c>
      <c r="AF94" s="178" t="str">
        <f ca="1">IFERROR(INDEX(INDIRECT("'FY22 QoS'!"&amp;AF$1&amp;":"&amp;AF$1),MATCH($B94&amp;$C94&amp;$D94,'FY22 QoS'!BY:BY,0),1),"")</f>
        <v/>
      </c>
      <c r="AG94" s="178" t="str">
        <f ca="1">IFERROR(INDEX(INDIRECT("'FY22 QoS'!"&amp;AG$1&amp;":"&amp;AG$1),MATCH($B94&amp;$C94&amp;$D94,'FY22 QoS'!BZ:BZ,0),1),"")</f>
        <v/>
      </c>
      <c r="AH94" s="178" t="str">
        <f ca="1">IFERROR(INDEX(INDIRECT("'FY22 QoS'!"&amp;AH$1&amp;":"&amp;AH$1),MATCH($B94&amp;$C94&amp;$D94,'FY22 QoS'!CA:CA,0),1),"")</f>
        <v/>
      </c>
      <c r="AI94" s="178" t="str">
        <f ca="1">IFERROR(INDEX(INDIRECT("'FY22 QoS'!"&amp;AI$1&amp;":"&amp;AI$1),MATCH($B94&amp;$C94&amp;$D94,'FY22 QoS'!CB:CB,0),1),"")</f>
        <v/>
      </c>
      <c r="AJ94" s="178" t="str">
        <f ca="1">IFERROR(INDEX(INDIRECT("'FY22 QoS'!"&amp;AJ$1&amp;":"&amp;AJ$1),MATCH($B94&amp;$C94&amp;$D94,'FY22 QoS'!CC:CC,0),1),"")</f>
        <v/>
      </c>
      <c r="AL94" s="186" t="str">
        <f ca="1">IFERROR(INDEX(INDIRECT("'FY22 QoS'!"&amp;AL$1&amp;":"&amp;AL$1),MATCH($B94&amp;$C94&amp;$D94,'FY22 QoS'!BU:BU,0),1),"")</f>
        <v/>
      </c>
      <c r="AM94" s="186" t="str">
        <f ca="1">IFERROR(INDEX(INDIRECT("'FY22 QoS'!"&amp;AM$1&amp;":"&amp;AM$1),MATCH($B94&amp;$C94&amp;$D94,'FY22 QoS'!BV:BV,0),1),"")</f>
        <v/>
      </c>
      <c r="AN94" s="186" t="str">
        <f ca="1">IFERROR(INDEX(INDIRECT("'FY22 QoS'!"&amp;AN$1&amp;":"&amp;AN$1),MATCH($B94&amp;$C94&amp;$D94,'FY22 QoS'!BW:BW,0),1),"")</f>
        <v/>
      </c>
      <c r="AO94" s="186" t="str">
        <f ca="1">IFERROR(INDEX(INDIRECT("'FY22 QoS'!"&amp;AO$1&amp;":"&amp;AO$1),MATCH($B94&amp;$C94&amp;$D94,'FY22 QoS'!BX:BX,0),1),"")</f>
        <v/>
      </c>
      <c r="AP94" s="186" t="str">
        <f ca="1">IFERROR(INDEX(INDIRECT("'FY22 QoS'!"&amp;AP$1&amp;":"&amp;AP$1),MATCH($B94&amp;$C94&amp;$D94,'FY22 QoS'!BY:BY,0),1),"")</f>
        <v/>
      </c>
      <c r="AQ94" s="186" t="str">
        <f ca="1">IFERROR(INDEX(INDIRECT("'FY22 QoS'!"&amp;AQ$1&amp;":"&amp;AQ$1),MATCH($B94&amp;$C94&amp;$D94,'FY22 QoS'!BZ:BZ,0),1),"")</f>
        <v/>
      </c>
      <c r="AR94" s="186" t="str">
        <f ca="1">IFERROR(INDEX(INDIRECT("'FY22 QoS'!"&amp;AR$1&amp;":"&amp;AR$1),MATCH($B94&amp;$C94&amp;$D94,'FY22 QoS'!CA:CA,0),1),"")</f>
        <v/>
      </c>
      <c r="AS94" s="186" t="str">
        <f ca="1">IFERROR(INDEX(INDIRECT("'FY22 QoS'!"&amp;AS$1&amp;":"&amp;AS$1),MATCH($B94&amp;$C94&amp;$D94,'FY22 QoS'!CB:CB,0),1),"")</f>
        <v/>
      </c>
      <c r="AT94" s="186" t="str">
        <f ca="1">IFERROR(INDEX(INDIRECT("'FY22 QoS'!"&amp;AT$1&amp;":"&amp;AT$1),MATCH($B94&amp;$C94&amp;$D94,'FY22 QoS'!CC:CC,0),1),"")</f>
        <v/>
      </c>
    </row>
    <row r="95" spans="2:48" s="167" customFormat="1" outlineLevel="1" x14ac:dyDescent="0.25">
      <c r="B95" s="167" t="s">
        <v>19</v>
      </c>
      <c r="C95" s="167">
        <v>14</v>
      </c>
      <c r="D95" s="167" t="str">
        <f t="shared" si="32"/>
        <v>Enterprise</v>
      </c>
      <c r="E95" s="167" t="str">
        <f>IFERROR(INDEX('FY22 QoS'!$BB:$BB,MATCH($B95&amp;$C95&amp;$D95,'FY22 QoS'!BR:BR,0),1),"")</f>
        <v/>
      </c>
      <c r="F95" s="167" t="str">
        <f>IFERROR(INDEX('FY22 QoS'!$BB:$BB,MATCH($B95&amp;$C95&amp;$D95,'FY22 QoS'!BS:BS,0),1),"")</f>
        <v/>
      </c>
      <c r="G95" s="167" t="str">
        <f>IFERROR(INDEX('FY22 QoS'!$BB:$BB,MATCH($B95&amp;$C95&amp;$D95,'FY22 QoS'!BT:BT,0),1),"")</f>
        <v/>
      </c>
      <c r="H95" s="181" t="str">
        <f>IFERROR(INDEX('FY22 QoS'!$BB:$BB,MATCH($B95&amp;$C95&amp;$D95,'FY22 QoS'!BU:BU,0),1),"")</f>
        <v/>
      </c>
      <c r="I95" s="181" t="str">
        <f>IFERROR(INDEX('FY22 QoS'!$BB:$BB,MATCH($B95&amp;$C95&amp;$D95,'FY22 QoS'!BV:BV,0),1),"")</f>
        <v/>
      </c>
      <c r="J95" s="181" t="str">
        <f>IFERROR(INDEX('FY22 QoS'!$BB:$BB,MATCH($B95&amp;$C95&amp;$D95,'FY22 QoS'!BW:BW,0),1),"")</f>
        <v/>
      </c>
      <c r="K95" s="181" t="str">
        <f>IFERROR(INDEX('FY22 QoS'!$BB:$BB,MATCH($B95&amp;$C95&amp;$D95,'FY22 QoS'!BX:BX,0),1),"")</f>
        <v/>
      </c>
      <c r="L95" s="181" t="str">
        <f>IFERROR(INDEX('FY22 QoS'!$BB:$BB,MATCH($B95&amp;$C95&amp;$D95,'FY22 QoS'!BY:BY,0),1),"")</f>
        <v/>
      </c>
      <c r="M95" s="181" t="str">
        <f>IFERROR(INDEX('FY22 QoS'!$BB:$BB,MATCH($B95&amp;$C95&amp;$D95,'FY22 QoS'!BZ:BZ,0),1),"")</f>
        <v/>
      </c>
      <c r="N95" s="181" t="str">
        <f>IFERROR(INDEX('FY22 QoS'!$BB:$BB,MATCH($B95&amp;$C95&amp;$D95,'FY22 QoS'!CA:CA,0),1),"")</f>
        <v/>
      </c>
      <c r="O95" s="181" t="str">
        <f>IFERROR(INDEX('FY22 QoS'!$BB:$BB,MATCH($B95&amp;$C95&amp;$D95,'FY22 QoS'!CB:CB,0),1),"")</f>
        <v/>
      </c>
      <c r="P95" s="181" t="str">
        <f>IFERROR(INDEX('FY22 QoS'!$BB:$BB,MATCH($B95&amp;$C95&amp;$D95,'FY22 QoS'!CC:CC,0),1),"")</f>
        <v/>
      </c>
      <c r="R95" s="178" t="str">
        <f ca="1">IFERROR(INDEX(INDIRECT("'FY22 QoS'!"&amp;R$1&amp;":"&amp;R$1),MATCH($B95&amp;$C95&amp;$D95,'FY22 QoS'!BU:BU,0),1),"")</f>
        <v/>
      </c>
      <c r="S95" s="178" t="str">
        <f ca="1">IFERROR(INDEX(INDIRECT("'FY22 QoS'!"&amp;S$1&amp;":"&amp;S$1),MATCH($B95&amp;$C95&amp;$D95,'FY22 QoS'!BV:BV,0),1),"")</f>
        <v/>
      </c>
      <c r="T95" s="178" t="str">
        <f ca="1">IFERROR(INDEX(INDIRECT("'FY22 QoS'!"&amp;T$1&amp;":"&amp;T$1),MATCH($B95&amp;$C95&amp;$D95,'FY22 QoS'!BW:BW,0),1),"")</f>
        <v/>
      </c>
      <c r="U95" s="178" t="str">
        <f ca="1">IFERROR(INDEX(INDIRECT("'FY22 QoS'!"&amp;U$1&amp;":"&amp;U$1),MATCH($B95&amp;$C95&amp;$D95,'FY22 QoS'!BX:BX,0),1),"")</f>
        <v/>
      </c>
      <c r="V95" s="178" t="str">
        <f ca="1">IFERROR(INDEX(INDIRECT("'FY22 QoS'!"&amp;V$1&amp;":"&amp;V$1),MATCH($B95&amp;$C95&amp;$D95,'FY22 QoS'!BY:BY,0),1),"")</f>
        <v/>
      </c>
      <c r="W95" s="178" t="str">
        <f ca="1">IFERROR(INDEX(INDIRECT("'FY22 QoS'!"&amp;W$1&amp;":"&amp;W$1),MATCH($B95&amp;$C95&amp;$D95,'FY22 QoS'!BZ:BZ,0),1),"")</f>
        <v/>
      </c>
      <c r="X95" s="178" t="str">
        <f ca="1">IFERROR(INDEX(INDIRECT("'FY22 QoS'!"&amp;X$1&amp;":"&amp;X$1),MATCH($B95&amp;$C95&amp;$D95,'FY22 QoS'!CA:CA,0),1),"")</f>
        <v/>
      </c>
      <c r="Y95" s="178" t="str">
        <f ca="1">IFERROR(INDEX(INDIRECT("'FY22 QoS'!"&amp;Y$1&amp;":"&amp;Y$1),MATCH($B95&amp;$C95&amp;$D95,'FY22 QoS'!CB:CB,0),1),"")</f>
        <v/>
      </c>
      <c r="Z95" s="178" t="str">
        <f ca="1">IFERROR(INDEX(INDIRECT("'FY22 QoS'!"&amp;Z$1&amp;":"&amp;Z$1),MATCH($B95&amp;$C95&amp;$D95,'FY22 QoS'!CC:CC,0),1),"")</f>
        <v/>
      </c>
      <c r="AB95" s="178" t="str">
        <f ca="1">IFERROR(INDEX(INDIRECT("'FY22 QoS'!"&amp;AB$1&amp;":"&amp;AB$1),MATCH($B95&amp;$C95&amp;$D95,'FY22 QoS'!BU:BU,0),1),"")</f>
        <v/>
      </c>
      <c r="AC95" s="178" t="str">
        <f ca="1">IFERROR(INDEX(INDIRECT("'FY22 QoS'!"&amp;AC$1&amp;":"&amp;AC$1),MATCH($B95&amp;$C95&amp;$D95,'FY22 QoS'!BV:BV,0),1),"")</f>
        <v/>
      </c>
      <c r="AD95" s="178" t="str">
        <f ca="1">IFERROR(INDEX(INDIRECT("'FY22 QoS'!"&amp;AD$1&amp;":"&amp;AD$1),MATCH($B95&amp;$C95&amp;$D95,'FY22 QoS'!BW:BW,0),1),"")</f>
        <v/>
      </c>
      <c r="AE95" s="178" t="str">
        <f ca="1">IFERROR(INDEX(INDIRECT("'FY22 QoS'!"&amp;AE$1&amp;":"&amp;AE$1),MATCH($B95&amp;$C95&amp;$D95,'FY22 QoS'!BX:BX,0),1),"")</f>
        <v/>
      </c>
      <c r="AF95" s="178" t="str">
        <f ca="1">IFERROR(INDEX(INDIRECT("'FY22 QoS'!"&amp;AF$1&amp;":"&amp;AF$1),MATCH($B95&amp;$C95&amp;$D95,'FY22 QoS'!BY:BY,0),1),"")</f>
        <v/>
      </c>
      <c r="AG95" s="178" t="str">
        <f ca="1">IFERROR(INDEX(INDIRECT("'FY22 QoS'!"&amp;AG$1&amp;":"&amp;AG$1),MATCH($B95&amp;$C95&amp;$D95,'FY22 QoS'!BZ:BZ,0),1),"")</f>
        <v/>
      </c>
      <c r="AH95" s="178" t="str">
        <f ca="1">IFERROR(INDEX(INDIRECT("'FY22 QoS'!"&amp;AH$1&amp;":"&amp;AH$1),MATCH($B95&amp;$C95&amp;$D95,'FY22 QoS'!CA:CA,0),1),"")</f>
        <v/>
      </c>
      <c r="AI95" s="178" t="str">
        <f ca="1">IFERROR(INDEX(INDIRECT("'FY22 QoS'!"&amp;AI$1&amp;":"&amp;AI$1),MATCH($B95&amp;$C95&amp;$D95,'FY22 QoS'!CB:CB,0),1),"")</f>
        <v/>
      </c>
      <c r="AJ95" s="178" t="str">
        <f ca="1">IFERROR(INDEX(INDIRECT("'FY22 QoS'!"&amp;AJ$1&amp;":"&amp;AJ$1),MATCH($B95&amp;$C95&amp;$D95,'FY22 QoS'!CC:CC,0),1),"")</f>
        <v/>
      </c>
      <c r="AL95" s="186" t="str">
        <f ca="1">IFERROR(INDEX(INDIRECT("'FY22 QoS'!"&amp;AL$1&amp;":"&amp;AL$1),MATCH($B95&amp;$C95&amp;$D95,'FY22 QoS'!BU:BU,0),1),"")</f>
        <v/>
      </c>
      <c r="AM95" s="186" t="str">
        <f ca="1">IFERROR(INDEX(INDIRECT("'FY22 QoS'!"&amp;AM$1&amp;":"&amp;AM$1),MATCH($B95&amp;$C95&amp;$D95,'FY22 QoS'!BV:BV,0),1),"")</f>
        <v/>
      </c>
      <c r="AN95" s="186" t="str">
        <f ca="1">IFERROR(INDEX(INDIRECT("'FY22 QoS'!"&amp;AN$1&amp;":"&amp;AN$1),MATCH($B95&amp;$C95&amp;$D95,'FY22 QoS'!BW:BW,0),1),"")</f>
        <v/>
      </c>
      <c r="AO95" s="186" t="str">
        <f ca="1">IFERROR(INDEX(INDIRECT("'FY22 QoS'!"&amp;AO$1&amp;":"&amp;AO$1),MATCH($B95&amp;$C95&amp;$D95,'FY22 QoS'!BX:BX,0),1),"")</f>
        <v/>
      </c>
      <c r="AP95" s="186" t="str">
        <f ca="1">IFERROR(INDEX(INDIRECT("'FY22 QoS'!"&amp;AP$1&amp;":"&amp;AP$1),MATCH($B95&amp;$C95&amp;$D95,'FY22 QoS'!BY:BY,0),1),"")</f>
        <v/>
      </c>
      <c r="AQ95" s="186" t="str">
        <f ca="1">IFERROR(INDEX(INDIRECT("'FY22 QoS'!"&amp;AQ$1&amp;":"&amp;AQ$1),MATCH($B95&amp;$C95&amp;$D95,'FY22 QoS'!BZ:BZ,0),1),"")</f>
        <v/>
      </c>
      <c r="AR95" s="186" t="str">
        <f ca="1">IFERROR(INDEX(INDIRECT("'FY22 QoS'!"&amp;AR$1&amp;":"&amp;AR$1),MATCH($B95&amp;$C95&amp;$D95,'FY22 QoS'!CA:CA,0),1),"")</f>
        <v/>
      </c>
      <c r="AS95" s="186" t="str">
        <f ca="1">IFERROR(INDEX(INDIRECT("'FY22 QoS'!"&amp;AS$1&amp;":"&amp;AS$1),MATCH($B95&amp;$C95&amp;$D95,'FY22 QoS'!CB:CB,0),1),"")</f>
        <v/>
      </c>
      <c r="AT95" s="186" t="str">
        <f ca="1">IFERROR(INDEX(INDIRECT("'FY22 QoS'!"&amp;AT$1&amp;":"&amp;AT$1),MATCH($B95&amp;$C95&amp;$D95,'FY22 QoS'!CC:CC,0),1),"")</f>
        <v/>
      </c>
    </row>
    <row r="96" spans="2:48" s="167" customFormat="1" x14ac:dyDescent="0.25">
      <c r="B96" s="182"/>
      <c r="C96" s="182"/>
      <c r="D96" s="182"/>
      <c r="E96" s="182"/>
      <c r="F96" s="182"/>
      <c r="G96" s="182"/>
      <c r="H96" s="184"/>
      <c r="I96" s="184"/>
      <c r="J96" s="184"/>
      <c r="K96" s="184"/>
      <c r="L96" s="184"/>
      <c r="M96" s="184"/>
      <c r="N96" s="184"/>
      <c r="O96" s="184"/>
      <c r="P96" s="184"/>
      <c r="R96" s="183"/>
      <c r="S96" s="183"/>
      <c r="T96" s="183"/>
      <c r="U96" s="183"/>
      <c r="V96" s="183"/>
      <c r="W96" s="183"/>
      <c r="X96" s="183"/>
      <c r="Y96" s="183"/>
      <c r="Z96" s="183"/>
      <c r="AB96" s="183"/>
      <c r="AC96" s="183"/>
      <c r="AD96" s="183"/>
      <c r="AE96" s="183"/>
      <c r="AF96" s="183"/>
      <c r="AG96" s="183"/>
      <c r="AH96" s="183"/>
      <c r="AI96" s="183"/>
      <c r="AJ96" s="183"/>
      <c r="AL96" s="187"/>
      <c r="AM96" s="187"/>
      <c r="AN96" s="187"/>
      <c r="AO96" s="187"/>
      <c r="AP96" s="187"/>
      <c r="AQ96" s="187"/>
      <c r="AR96" s="187"/>
      <c r="AS96" s="187"/>
      <c r="AT96" s="187"/>
    </row>
    <row r="97" spans="2:48" s="167" customFormat="1" x14ac:dyDescent="0.25">
      <c r="B97" s="167" t="s">
        <v>18</v>
      </c>
      <c r="C97" s="167">
        <v>1</v>
      </c>
      <c r="D97" s="167" t="str">
        <f>$B$3</f>
        <v>Enterprise</v>
      </c>
      <c r="E97" s="167" t="str">
        <f>IFERROR(INDEX('FY22 QoS'!$BB:$BB,MATCH($B97&amp;$C97&amp;$D97,'FY22 QoS'!BR:BR,0),1),"")</f>
        <v/>
      </c>
      <c r="F97" s="167" t="str">
        <f>IFERROR(INDEX('FY22 QoS'!$BB:$BB,MATCH($B97&amp;$C97&amp;$D97,'FY22 QoS'!BS:BS,0),1),"")</f>
        <v>Bob Ternes</v>
      </c>
      <c r="G97" s="167" t="str">
        <f>IFERROR(INDEX('FY22 QoS'!$BB:$BB,MATCH($B97&amp;$C97&amp;$D97,'FY22 QoS'!BT:BT,0),1),"")</f>
        <v>Bob Ternes</v>
      </c>
      <c r="H97" s="181" t="str">
        <f>IFERROR(INDEX('FY22 QoS'!$BB:$BB,MATCH($B97&amp;$C97&amp;$D97,'FY22 QoS'!BU:BU,0),1),"")</f>
        <v>Bob Ternes</v>
      </c>
      <c r="I97" s="181" t="str">
        <f>IFERROR(INDEX('FY22 QoS'!$BB:$BB,MATCH($B97&amp;$C97&amp;$D97,'FY22 QoS'!BV:BV,0),1),"")</f>
        <v>Bob Ternes</v>
      </c>
      <c r="J97" s="181" t="str">
        <f>IFERROR(INDEX('FY22 QoS'!$BB:$BB,MATCH($B97&amp;$C97&amp;$D97,'FY22 QoS'!BW:BW,0),1),"")</f>
        <v>Bob Ternes</v>
      </c>
      <c r="K97" s="181" t="str">
        <f>IFERROR(INDEX('FY22 QoS'!$BB:$BB,MATCH($B97&amp;$C97&amp;$D97,'FY22 QoS'!BX:BX,0),1),"")</f>
        <v>Bob Ternes</v>
      </c>
      <c r="L97" s="181" t="str">
        <f>IFERROR(INDEX('FY22 QoS'!$BB:$BB,MATCH($B97&amp;$C97&amp;$D97,'FY22 QoS'!BY:BY,0),1),"")</f>
        <v>Bob Ternes</v>
      </c>
      <c r="M97" s="181" t="str">
        <f>IFERROR(INDEX('FY22 QoS'!$BB:$BB,MATCH($B97&amp;$C97&amp;$D97,'FY22 QoS'!BZ:BZ,0),1),"")</f>
        <v>Bob Ternes</v>
      </c>
      <c r="N97" s="181" t="str">
        <f>IFERROR(INDEX('FY22 QoS'!$BB:$BB,MATCH($B97&amp;$C97&amp;$D97,'FY22 QoS'!CA:CA,0),1),"")</f>
        <v>Bob Ternes</v>
      </c>
      <c r="O97" s="181" t="str">
        <f>IFERROR(INDEX('FY22 QoS'!$BB:$BB,MATCH($B97&amp;$C97&amp;$D97,'FY22 QoS'!CB:CB,0),1),"")</f>
        <v>Bob Ternes</v>
      </c>
      <c r="P97" s="181" t="str">
        <f>IFERROR(INDEX('FY22 QoS'!$BB:$BB,MATCH($B97&amp;$C97&amp;$D97,'FY22 QoS'!CC:CC,0),1),"")</f>
        <v>Bob Ternes</v>
      </c>
      <c r="R97" s="178">
        <f ca="1">IFERROR(INDEX(INDIRECT("'FY22 QoS'!"&amp;R$1&amp;":"&amp;R$1),MATCH($B97&amp;$C97&amp;$D97,'FY22 QoS'!BU:BU,0),1),"")</f>
        <v>1</v>
      </c>
      <c r="S97" s="178">
        <f ca="1">IFERROR(INDEX(INDIRECT("'FY22 QoS'!"&amp;S$1&amp;":"&amp;S$1),MATCH($B97&amp;$C97&amp;$D97,'FY22 QoS'!BV:BV,0),1),"")</f>
        <v>1</v>
      </c>
      <c r="T97" s="178">
        <f ca="1">IFERROR(INDEX(INDIRECT("'FY22 QoS'!"&amp;T$1&amp;":"&amp;T$1),MATCH($B97&amp;$C97&amp;$D97,'FY22 QoS'!BW:BW,0),1),"")</f>
        <v>1</v>
      </c>
      <c r="U97" s="178">
        <f ca="1">IFERROR(INDEX(INDIRECT("'FY22 QoS'!"&amp;U$1&amp;":"&amp;U$1),MATCH($B97&amp;$C97&amp;$D97,'FY22 QoS'!BX:BX,0),1),"")</f>
        <v>1</v>
      </c>
      <c r="V97" s="178">
        <f ca="1">IFERROR(INDEX(INDIRECT("'FY22 QoS'!"&amp;V$1&amp;":"&amp;V$1),MATCH($B97&amp;$C97&amp;$D97,'FY22 QoS'!BY:BY,0),1),"")</f>
        <v>1</v>
      </c>
      <c r="W97" s="178">
        <f ca="1">IFERROR(INDEX(INDIRECT("'FY22 QoS'!"&amp;W$1&amp;":"&amp;W$1),MATCH($B97&amp;$C97&amp;$D97,'FY22 QoS'!BZ:BZ,0),1),"")</f>
        <v>1</v>
      </c>
      <c r="X97" s="178">
        <f ca="1">IFERROR(INDEX(INDIRECT("'FY22 QoS'!"&amp;X$1&amp;":"&amp;X$1),MATCH($B97&amp;$C97&amp;$D97,'FY22 QoS'!CA:CA,0),1),"")</f>
        <v>1</v>
      </c>
      <c r="Y97" s="178">
        <f ca="1">IFERROR(INDEX(INDIRECT("'FY22 QoS'!"&amp;Y$1&amp;":"&amp;Y$1),MATCH($B97&amp;$C97&amp;$D97,'FY22 QoS'!CB:CB,0),1),"")</f>
        <v>1</v>
      </c>
      <c r="Z97" s="178">
        <f ca="1">IFERROR(INDEX(INDIRECT("'FY22 QoS'!"&amp;Z$1&amp;":"&amp;Z$1),MATCH($B97&amp;$C97&amp;$D97,'FY22 QoS'!CC:CC,0),1),"")</f>
        <v>1</v>
      </c>
      <c r="AB97" s="178">
        <f ca="1">IFERROR(INDEX(INDIRECT("'FY22 QoS'!"&amp;AB$1&amp;":"&amp;AB$1),MATCH($B97&amp;$C97&amp;$D97,'FY22 QoS'!BU:BU,0),1),"")</f>
        <v>0.35</v>
      </c>
      <c r="AC97" s="178">
        <f ca="1">IFERROR(INDEX(INDIRECT("'FY22 QoS'!"&amp;AC$1&amp;":"&amp;AC$1),MATCH($B97&amp;$C97&amp;$D97,'FY22 QoS'!BV:BV,0),1),"")</f>
        <v>0.5</v>
      </c>
      <c r="AD97" s="178">
        <f ca="1">IFERROR(INDEX(INDIRECT("'FY22 QoS'!"&amp;AD$1&amp;":"&amp;AD$1),MATCH($B97&amp;$C97&amp;$D97,'FY22 QoS'!BW:BW,0),1),"")</f>
        <v>0.65</v>
      </c>
      <c r="AE97" s="178">
        <f ca="1">IFERROR(INDEX(INDIRECT("'FY22 QoS'!"&amp;AE$1&amp;":"&amp;AE$1),MATCH($B97&amp;$C97&amp;$D97,'FY22 QoS'!BX:BX,0),1),"")</f>
        <v>0.85</v>
      </c>
      <c r="AF97" s="178">
        <f ca="1">IFERROR(INDEX(INDIRECT("'FY22 QoS'!"&amp;AF$1&amp;":"&amp;AF$1),MATCH($B97&amp;$C97&amp;$D97,'FY22 QoS'!BY:BY,0),1),"")</f>
        <v>1</v>
      </c>
      <c r="AG97" s="178">
        <f ca="1">IFERROR(INDEX(INDIRECT("'FY22 QoS'!"&amp;AG$1&amp;":"&amp;AG$1),MATCH($B97&amp;$C97&amp;$D97,'FY22 QoS'!BZ:BZ,0),1),"")</f>
        <v>1</v>
      </c>
      <c r="AH97" s="178">
        <f ca="1">IFERROR(INDEX(INDIRECT("'FY22 QoS'!"&amp;AH$1&amp;":"&amp;AH$1),MATCH($B97&amp;$C97&amp;$D97,'FY22 QoS'!CA:CA,0),1),"")</f>
        <v>0.85</v>
      </c>
      <c r="AI97" s="178">
        <f ca="1">IFERROR(INDEX(INDIRECT("'FY22 QoS'!"&amp;AI$1&amp;":"&amp;AI$1),MATCH($B97&amp;$C97&amp;$D97,'FY22 QoS'!CB:CB,0),1),"")</f>
        <v>1</v>
      </c>
      <c r="AJ97" s="178">
        <f ca="1">IFERROR(INDEX(INDIRECT("'FY22 QoS'!"&amp;AJ$1&amp;":"&amp;AJ$1),MATCH($B97&amp;$C97&amp;$D97,'FY22 QoS'!CC:CC,0),1),"")</f>
        <v>1</v>
      </c>
      <c r="AL97" s="186">
        <f ca="1">IFERROR(INDEX(INDIRECT("'FY22 QoS'!"&amp;AL$1&amp;":"&amp;AL$1),MATCH($B97&amp;$C97&amp;$D97,'FY22 QoS'!BU:BU,0),1),"")</f>
        <v>30624.999999999996</v>
      </c>
      <c r="AM97" s="186">
        <f ca="1">IFERROR(INDEX(INDIRECT("'FY22 QoS'!"&amp;AM$1&amp;":"&amp;AM$1),MATCH($B97&amp;$C97&amp;$D97,'FY22 QoS'!BV:BV,0),1),"")</f>
        <v>43750</v>
      </c>
      <c r="AN97" s="186">
        <f ca="1">IFERROR(INDEX(INDIRECT("'FY22 QoS'!"&amp;AN$1&amp;":"&amp;AN$1),MATCH($B97&amp;$C97&amp;$D97,'FY22 QoS'!BW:BW,0),1),"")</f>
        <v>56875</v>
      </c>
      <c r="AO97" s="186">
        <f ca="1">IFERROR(INDEX(INDIRECT("'FY22 QoS'!"&amp;AO$1&amp;":"&amp;AO$1),MATCH($B97&amp;$C97&amp;$D97,'FY22 QoS'!BX:BX,0),1),"")</f>
        <v>74375</v>
      </c>
      <c r="AP97" s="186">
        <f ca="1">IFERROR(INDEX(INDIRECT("'FY22 QoS'!"&amp;AP$1&amp;":"&amp;AP$1),MATCH($B97&amp;$C97&amp;$D97,'FY22 QoS'!BY:BY,0),1),"")</f>
        <v>87500</v>
      </c>
      <c r="AQ97" s="186">
        <f ca="1">IFERROR(INDEX(INDIRECT("'FY22 QoS'!"&amp;AQ$1&amp;":"&amp;AQ$1),MATCH($B97&amp;$C97&amp;$D97,'FY22 QoS'!BZ:BZ,0),1),"")</f>
        <v>87500</v>
      </c>
      <c r="AR97" s="186">
        <f ca="1">IFERROR(INDEX(INDIRECT("'FY22 QoS'!"&amp;AR$1&amp;":"&amp;AR$1),MATCH($B97&amp;$C97&amp;$D97,'FY22 QoS'!CA:CA,0),1),"")</f>
        <v>74375</v>
      </c>
      <c r="AS97" s="186">
        <f ca="1">IFERROR(INDEX(INDIRECT("'FY22 QoS'!"&amp;AS$1&amp;":"&amp;AS$1),MATCH($B97&amp;$C97&amp;$D97,'FY22 QoS'!CB:CB,0),1),"")</f>
        <v>87500</v>
      </c>
      <c r="AT97" s="186">
        <f ca="1">IFERROR(INDEX(INDIRECT("'FY22 QoS'!"&amp;AT$1&amp;":"&amp;AT$1),MATCH($B97&amp;$C97&amp;$D97,'FY22 QoS'!CC:CC,0),1),"")</f>
        <v>87500</v>
      </c>
      <c r="AV97" s="286"/>
    </row>
    <row r="98" spans="2:48" s="167" customFormat="1" x14ac:dyDescent="0.25">
      <c r="B98" s="167" t="s">
        <v>18</v>
      </c>
      <c r="C98" s="167">
        <v>2</v>
      </c>
      <c r="D98" s="167" t="str">
        <f t="shared" ref="D98:D110" si="33">$B$3</f>
        <v>Enterprise</v>
      </c>
      <c r="E98" s="167" t="str">
        <f>IFERROR(INDEX('FY22 QoS'!$BB:$BB,MATCH($B98&amp;$C98&amp;$D98,'FY22 QoS'!BR:BR,0),1),"")</f>
        <v/>
      </c>
      <c r="F98" s="167" t="str">
        <f>IFERROR(INDEX('FY22 QoS'!$BB:$BB,MATCH($B98&amp;$C98&amp;$D98,'FY22 QoS'!BS:BS,0),1),"")</f>
        <v>Chris Crane</v>
      </c>
      <c r="G98" s="167" t="str">
        <f>IFERROR(INDEX('FY22 QoS'!$BB:$BB,MATCH($B98&amp;$C98&amp;$D98,'FY22 QoS'!BT:BT,0),1),"")</f>
        <v>Chris Crane</v>
      </c>
      <c r="H98" s="181" t="str">
        <f>IFERROR(INDEX('FY22 QoS'!$BB:$BB,MATCH($B98&amp;$C98&amp;$D98,'FY22 QoS'!BU:BU,0),1),"")</f>
        <v>Chris Crane</v>
      </c>
      <c r="I98" s="181" t="str">
        <f>IFERROR(INDEX('FY22 QoS'!$BB:$BB,MATCH($B98&amp;$C98&amp;$D98,'FY22 QoS'!BV:BV,0),1),"")</f>
        <v>Chris Crane</v>
      </c>
      <c r="J98" s="181" t="str">
        <f>IFERROR(INDEX('FY22 QoS'!$BB:$BB,MATCH($B98&amp;$C98&amp;$D98,'FY22 QoS'!BW:BW,0),1),"")</f>
        <v>Chris Crane</v>
      </c>
      <c r="K98" s="181" t="str">
        <f>IFERROR(INDEX('FY22 QoS'!$BB:$BB,MATCH($B98&amp;$C98&amp;$D98,'FY22 QoS'!BX:BX,0),1),"")</f>
        <v>Chris Crane</v>
      </c>
      <c r="L98" s="181" t="str">
        <f>IFERROR(INDEX('FY22 QoS'!$BB:$BB,MATCH($B98&amp;$C98&amp;$D98,'FY22 QoS'!BY:BY,0),1),"")</f>
        <v>Chris Crane</v>
      </c>
      <c r="M98" s="181" t="str">
        <f>IFERROR(INDEX('FY22 QoS'!$BB:$BB,MATCH($B98&amp;$C98&amp;$D98,'FY22 QoS'!BZ:BZ,0),1),"")</f>
        <v>Chris Crane</v>
      </c>
      <c r="N98" s="181" t="str">
        <f>IFERROR(INDEX('FY22 QoS'!$BB:$BB,MATCH($B98&amp;$C98&amp;$D98,'FY22 QoS'!CA:CA,0),1),"")</f>
        <v>Chris Crane</v>
      </c>
      <c r="O98" s="181" t="str">
        <f>IFERROR(INDEX('FY22 QoS'!$BB:$BB,MATCH($B98&amp;$C98&amp;$D98,'FY22 QoS'!CB:CB,0),1),"")</f>
        <v>Chris Crane</v>
      </c>
      <c r="P98" s="181" t="str">
        <f>IFERROR(INDEX('FY22 QoS'!$BB:$BB,MATCH($B98&amp;$C98&amp;$D98,'FY22 QoS'!CC:CC,0),1),"")</f>
        <v>Chris Crane</v>
      </c>
      <c r="R98" s="178">
        <f ca="1">IFERROR(INDEX(INDIRECT("'FY22 QoS'!"&amp;R$1&amp;":"&amp;R$1),MATCH($B98&amp;$C98&amp;$D98,'FY22 QoS'!BU:BU,0),1),"")</f>
        <v>1</v>
      </c>
      <c r="S98" s="178">
        <f ca="1">IFERROR(INDEX(INDIRECT("'FY22 QoS'!"&amp;S$1&amp;":"&amp;S$1),MATCH($B98&amp;$C98&amp;$D98,'FY22 QoS'!BV:BV,0),1),"")</f>
        <v>1</v>
      </c>
      <c r="T98" s="178">
        <f ca="1">IFERROR(INDEX(INDIRECT("'FY22 QoS'!"&amp;T$1&amp;":"&amp;T$1),MATCH($B98&amp;$C98&amp;$D98,'FY22 QoS'!BW:BW,0),1),"")</f>
        <v>1</v>
      </c>
      <c r="U98" s="178">
        <f ca="1">IFERROR(INDEX(INDIRECT("'FY22 QoS'!"&amp;U$1&amp;":"&amp;U$1),MATCH($B98&amp;$C98&amp;$D98,'FY22 QoS'!BX:BX,0),1),"")</f>
        <v>1</v>
      </c>
      <c r="V98" s="178">
        <f ca="1">IFERROR(INDEX(INDIRECT("'FY22 QoS'!"&amp;V$1&amp;":"&amp;V$1),MATCH($B98&amp;$C98&amp;$D98,'FY22 QoS'!BY:BY,0),1),"")</f>
        <v>1</v>
      </c>
      <c r="W98" s="178">
        <f ca="1">IFERROR(INDEX(INDIRECT("'FY22 QoS'!"&amp;W$1&amp;":"&amp;W$1),MATCH($B98&amp;$C98&amp;$D98,'FY22 QoS'!BZ:BZ,0),1),"")</f>
        <v>1</v>
      </c>
      <c r="X98" s="178">
        <f ca="1">IFERROR(INDEX(INDIRECT("'FY22 QoS'!"&amp;X$1&amp;":"&amp;X$1),MATCH($B98&amp;$C98&amp;$D98,'FY22 QoS'!CA:CA,0),1),"")</f>
        <v>1</v>
      </c>
      <c r="Y98" s="178">
        <f ca="1">IFERROR(INDEX(INDIRECT("'FY22 QoS'!"&amp;Y$1&amp;":"&amp;Y$1),MATCH($B98&amp;$C98&amp;$D98,'FY22 QoS'!CB:CB,0),1),"")</f>
        <v>1</v>
      </c>
      <c r="Z98" s="178">
        <f ca="1">IFERROR(INDEX(INDIRECT("'FY22 QoS'!"&amp;Z$1&amp;":"&amp;Z$1),MATCH($B98&amp;$C98&amp;$D98,'FY22 QoS'!CC:CC,0),1),"")</f>
        <v>1</v>
      </c>
      <c r="AB98" s="178">
        <f ca="1">IFERROR(INDEX(INDIRECT("'FY22 QoS'!"&amp;AB$1&amp;":"&amp;AB$1),MATCH($B98&amp;$C98&amp;$D98,'FY22 QoS'!BU:BU,0),1),"")</f>
        <v>1</v>
      </c>
      <c r="AC98" s="178">
        <f ca="1">IFERROR(INDEX(INDIRECT("'FY22 QoS'!"&amp;AC$1&amp;":"&amp;AC$1),MATCH($B98&amp;$C98&amp;$D98,'FY22 QoS'!BV:BV,0),1),"")</f>
        <v>1</v>
      </c>
      <c r="AD98" s="178">
        <f ca="1">IFERROR(INDEX(INDIRECT("'FY22 QoS'!"&amp;AD$1&amp;":"&amp;AD$1),MATCH($B98&amp;$C98&amp;$D98,'FY22 QoS'!BW:BW,0),1),"")</f>
        <v>1</v>
      </c>
      <c r="AE98" s="178">
        <f ca="1">IFERROR(INDEX(INDIRECT("'FY22 QoS'!"&amp;AE$1&amp;":"&amp;AE$1),MATCH($B98&amp;$C98&amp;$D98,'FY22 QoS'!BX:BX,0),1),"")</f>
        <v>1</v>
      </c>
      <c r="AF98" s="178">
        <f ca="1">IFERROR(INDEX(INDIRECT("'FY22 QoS'!"&amp;AF$1&amp;":"&amp;AF$1),MATCH($B98&amp;$C98&amp;$D98,'FY22 QoS'!BY:BY,0),1),"")</f>
        <v>1</v>
      </c>
      <c r="AG98" s="178">
        <f ca="1">IFERROR(INDEX(INDIRECT("'FY22 QoS'!"&amp;AG$1&amp;":"&amp;AG$1),MATCH($B98&amp;$C98&amp;$D98,'FY22 QoS'!BZ:BZ,0),1),"")</f>
        <v>1</v>
      </c>
      <c r="AH98" s="178">
        <f ca="1">IFERROR(INDEX(INDIRECT("'FY22 QoS'!"&amp;AH$1&amp;":"&amp;AH$1),MATCH($B98&amp;$C98&amp;$D98,'FY22 QoS'!CA:CA,0),1),"")</f>
        <v>1</v>
      </c>
      <c r="AI98" s="178">
        <f ca="1">IFERROR(INDEX(INDIRECT("'FY22 QoS'!"&amp;AI$1&amp;":"&amp;AI$1),MATCH($B98&amp;$C98&amp;$D98,'FY22 QoS'!CB:CB,0),1),"")</f>
        <v>1</v>
      </c>
      <c r="AJ98" s="178">
        <f ca="1">IFERROR(INDEX(INDIRECT("'FY22 QoS'!"&amp;AJ$1&amp;":"&amp;AJ$1),MATCH($B98&amp;$C98&amp;$D98,'FY22 QoS'!CC:CC,0),1),"")</f>
        <v>1</v>
      </c>
      <c r="AL98" s="186">
        <f ca="1">IFERROR(INDEX(INDIRECT("'FY22 QoS'!"&amp;AL$1&amp;":"&amp;AL$1),MATCH($B98&amp;$C98&amp;$D98,'FY22 QoS'!BU:BU,0),1),"")</f>
        <v>104166.66666666667</v>
      </c>
      <c r="AM98" s="186">
        <f ca="1">IFERROR(INDEX(INDIRECT("'FY22 QoS'!"&amp;AM$1&amp;":"&amp;AM$1),MATCH($B98&amp;$C98&amp;$D98,'FY22 QoS'!BV:BV,0),1),"")</f>
        <v>104166.66666666667</v>
      </c>
      <c r="AN98" s="186">
        <f ca="1">IFERROR(INDEX(INDIRECT("'FY22 QoS'!"&amp;AN$1&amp;":"&amp;AN$1),MATCH($B98&amp;$C98&amp;$D98,'FY22 QoS'!BW:BW,0),1),"")</f>
        <v>104166.66666666667</v>
      </c>
      <c r="AO98" s="186">
        <f ca="1">IFERROR(INDEX(INDIRECT("'FY22 QoS'!"&amp;AO$1&amp;":"&amp;AO$1),MATCH($B98&amp;$C98&amp;$D98,'FY22 QoS'!BX:BX,0),1),"")</f>
        <v>104166.66666666667</v>
      </c>
      <c r="AP98" s="186">
        <f ca="1">IFERROR(INDEX(INDIRECT("'FY22 QoS'!"&amp;AP$1&amp;":"&amp;AP$1),MATCH($B98&amp;$C98&amp;$D98,'FY22 QoS'!BY:BY,0),1),"")</f>
        <v>104166.66666666667</v>
      </c>
      <c r="AQ98" s="186">
        <f ca="1">IFERROR(INDEX(INDIRECT("'FY22 QoS'!"&amp;AQ$1&amp;":"&amp;AQ$1),MATCH($B98&amp;$C98&amp;$D98,'FY22 QoS'!BZ:BZ,0),1),"")</f>
        <v>104166.66666666667</v>
      </c>
      <c r="AR98" s="186">
        <f ca="1">IFERROR(INDEX(INDIRECT("'FY22 QoS'!"&amp;AR$1&amp;":"&amp;AR$1),MATCH($B98&amp;$C98&amp;$D98,'FY22 QoS'!CA:CA,0),1),"")</f>
        <v>104166.66666666667</v>
      </c>
      <c r="AS98" s="186">
        <f ca="1">IFERROR(INDEX(INDIRECT("'FY22 QoS'!"&amp;AS$1&amp;":"&amp;AS$1),MATCH($B98&amp;$C98&amp;$D98,'FY22 QoS'!CB:CB,0),1),"")</f>
        <v>104166.66666666667</v>
      </c>
      <c r="AT98" s="186">
        <f ca="1">IFERROR(INDEX(INDIRECT("'FY22 QoS'!"&amp;AT$1&amp;":"&amp;AT$1),MATCH($B98&amp;$C98&amp;$D98,'FY22 QoS'!CC:CC,0),1),"")</f>
        <v>104166.66666666667</v>
      </c>
    </row>
    <row r="99" spans="2:48" s="167" customFormat="1" x14ac:dyDescent="0.25">
      <c r="B99" s="167" t="s">
        <v>18</v>
      </c>
      <c r="C99" s="167">
        <v>3</v>
      </c>
      <c r="D99" s="167" t="str">
        <f t="shared" si="33"/>
        <v>Enterprise</v>
      </c>
      <c r="E99" s="167" t="str">
        <f>IFERROR(INDEX('FY22 QoS'!$BB:$BB,MATCH($B99&amp;$C99&amp;$D99,'FY22 QoS'!BR:BR,0),1),"")</f>
        <v/>
      </c>
      <c r="F99" s="167" t="str">
        <f>IFERROR(INDEX('FY22 QoS'!$BB:$BB,MATCH($B99&amp;$C99&amp;$D99,'FY22 QoS'!BS:BS,0),1),"")</f>
        <v>Fay Hernandez</v>
      </c>
      <c r="G99" s="167" t="str">
        <f>IFERROR(INDEX('FY22 QoS'!$BB:$BB,MATCH($B99&amp;$C99&amp;$D99,'FY22 QoS'!BT:BT,0),1),"")</f>
        <v>Fay Hernandez</v>
      </c>
      <c r="H99" s="181" t="str">
        <f>IFERROR(INDEX('FY22 QoS'!$BB:$BB,MATCH($B99&amp;$C99&amp;$D99,'FY22 QoS'!BU:BU,0),1),"")</f>
        <v>Fay Hernandez</v>
      </c>
      <c r="I99" s="181" t="str">
        <f>IFERROR(INDEX('FY22 QoS'!$BB:$BB,MATCH($B99&amp;$C99&amp;$D99,'FY22 QoS'!BV:BV,0),1),"")</f>
        <v>Fay Hernandez</v>
      </c>
      <c r="J99" s="181" t="str">
        <f>IFERROR(INDEX('FY22 QoS'!$BB:$BB,MATCH($B99&amp;$C99&amp;$D99,'FY22 QoS'!BW:BW,0),1),"")</f>
        <v>Fay Hernandez</v>
      </c>
      <c r="K99" s="181" t="str">
        <f>IFERROR(INDEX('FY22 QoS'!$BB:$BB,MATCH($B99&amp;$C99&amp;$D99,'FY22 QoS'!BX:BX,0),1),"")</f>
        <v>Fay Hernandez</v>
      </c>
      <c r="L99" s="181" t="str">
        <f>IFERROR(INDEX('FY22 QoS'!$BB:$BB,MATCH($B99&amp;$C99&amp;$D99,'FY22 QoS'!BY:BY,0),1),"")</f>
        <v>Fay Hernandez</v>
      </c>
      <c r="M99" s="181" t="str">
        <f>IFERROR(INDEX('FY22 QoS'!$BB:$BB,MATCH($B99&amp;$C99&amp;$D99,'FY22 QoS'!BZ:BZ,0),1),"")</f>
        <v>Fay Hernandez</v>
      </c>
      <c r="N99" s="181" t="str">
        <f>IFERROR(INDEX('FY22 QoS'!$BB:$BB,MATCH($B99&amp;$C99&amp;$D99,'FY22 QoS'!CA:CA,0),1),"")</f>
        <v>Fay Hernandez</v>
      </c>
      <c r="O99" s="181" t="str">
        <f>IFERROR(INDEX('FY22 QoS'!$BB:$BB,MATCH($B99&amp;$C99&amp;$D99,'FY22 QoS'!CB:CB,0),1),"")</f>
        <v>Fay Hernandez</v>
      </c>
      <c r="P99" s="181" t="str">
        <f>IFERROR(INDEX('FY22 QoS'!$BB:$BB,MATCH($B99&amp;$C99&amp;$D99,'FY22 QoS'!CC:CC,0),1),"")</f>
        <v>Fay Hernandez</v>
      </c>
      <c r="R99" s="178">
        <f ca="1">IFERROR(INDEX(INDIRECT("'FY22 QoS'!"&amp;R$1&amp;":"&amp;R$1),MATCH($B99&amp;$C99&amp;$D99,'FY22 QoS'!BU:BU,0),1),"")</f>
        <v>1</v>
      </c>
      <c r="S99" s="178">
        <f ca="1">IFERROR(INDEX(INDIRECT("'FY22 QoS'!"&amp;S$1&amp;":"&amp;S$1),MATCH($B99&amp;$C99&amp;$D99,'FY22 QoS'!BV:BV,0),1),"")</f>
        <v>1</v>
      </c>
      <c r="T99" s="178">
        <f ca="1">IFERROR(INDEX(INDIRECT("'FY22 QoS'!"&amp;T$1&amp;":"&amp;T$1),MATCH($B99&amp;$C99&amp;$D99,'FY22 QoS'!BW:BW,0),1),"")</f>
        <v>1</v>
      </c>
      <c r="U99" s="178">
        <f ca="1">IFERROR(INDEX(INDIRECT("'FY22 QoS'!"&amp;U$1&amp;":"&amp;U$1),MATCH($B99&amp;$C99&amp;$D99,'FY22 QoS'!BX:BX,0),1),"")</f>
        <v>1</v>
      </c>
      <c r="V99" s="178">
        <f ca="1">IFERROR(INDEX(INDIRECT("'FY22 QoS'!"&amp;V$1&amp;":"&amp;V$1),MATCH($B99&amp;$C99&amp;$D99,'FY22 QoS'!BY:BY,0),1),"")</f>
        <v>1</v>
      </c>
      <c r="W99" s="178">
        <f ca="1">IFERROR(INDEX(INDIRECT("'FY22 QoS'!"&amp;W$1&amp;":"&amp;W$1),MATCH($B99&amp;$C99&amp;$D99,'FY22 QoS'!BZ:BZ,0),1),"")</f>
        <v>1</v>
      </c>
      <c r="X99" s="178">
        <f ca="1">IFERROR(INDEX(INDIRECT("'FY22 QoS'!"&amp;X$1&amp;":"&amp;X$1),MATCH($B99&amp;$C99&amp;$D99,'FY22 QoS'!CA:CA,0),1),"")</f>
        <v>1</v>
      </c>
      <c r="Y99" s="178">
        <f ca="1">IFERROR(INDEX(INDIRECT("'FY22 QoS'!"&amp;Y$1&amp;":"&amp;Y$1),MATCH($B99&amp;$C99&amp;$D99,'FY22 QoS'!CB:CB,0),1),"")</f>
        <v>1</v>
      </c>
      <c r="Z99" s="178">
        <f ca="1">IFERROR(INDEX(INDIRECT("'FY22 QoS'!"&amp;Z$1&amp;":"&amp;Z$1),MATCH($B99&amp;$C99&amp;$D99,'FY22 QoS'!CC:CC,0),1),"")</f>
        <v>1</v>
      </c>
      <c r="AB99" s="178">
        <f ca="1">IFERROR(INDEX(INDIRECT("'FY22 QoS'!"&amp;AB$1&amp;":"&amp;AB$1),MATCH($B99&amp;$C99&amp;$D99,'FY22 QoS'!BU:BU,0),1),"")</f>
        <v>1</v>
      </c>
      <c r="AC99" s="178">
        <f ca="1">IFERROR(INDEX(INDIRECT("'FY22 QoS'!"&amp;AC$1&amp;":"&amp;AC$1),MATCH($B99&amp;$C99&amp;$D99,'FY22 QoS'!BV:BV,0),1),"")</f>
        <v>1</v>
      </c>
      <c r="AD99" s="178">
        <f ca="1">IFERROR(INDEX(INDIRECT("'FY22 QoS'!"&amp;AD$1&amp;":"&amp;AD$1),MATCH($B99&amp;$C99&amp;$D99,'FY22 QoS'!BW:BW,0),1),"")</f>
        <v>1</v>
      </c>
      <c r="AE99" s="178">
        <f ca="1">IFERROR(INDEX(INDIRECT("'FY22 QoS'!"&amp;AE$1&amp;":"&amp;AE$1),MATCH($B99&amp;$C99&amp;$D99,'FY22 QoS'!BX:BX,0),1),"")</f>
        <v>1</v>
      </c>
      <c r="AF99" s="178">
        <f ca="1">IFERROR(INDEX(INDIRECT("'FY22 QoS'!"&amp;AF$1&amp;":"&amp;AF$1),MATCH($B99&amp;$C99&amp;$D99,'FY22 QoS'!BY:BY,0),1),"")</f>
        <v>1</v>
      </c>
      <c r="AG99" s="178">
        <f ca="1">IFERROR(INDEX(INDIRECT("'FY22 QoS'!"&amp;AG$1&amp;":"&amp;AG$1),MATCH($B99&amp;$C99&amp;$D99,'FY22 QoS'!BZ:BZ,0),1),"")</f>
        <v>1</v>
      </c>
      <c r="AH99" s="178">
        <f ca="1">IFERROR(INDEX(INDIRECT("'FY22 QoS'!"&amp;AH$1&amp;":"&amp;AH$1),MATCH($B99&amp;$C99&amp;$D99,'FY22 QoS'!CA:CA,0),1),"")</f>
        <v>1</v>
      </c>
      <c r="AI99" s="178">
        <f ca="1">IFERROR(INDEX(INDIRECT("'FY22 QoS'!"&amp;AI$1&amp;":"&amp;AI$1),MATCH($B99&amp;$C99&amp;$D99,'FY22 QoS'!CB:CB,0),1),"")</f>
        <v>1</v>
      </c>
      <c r="AJ99" s="178">
        <f ca="1">IFERROR(INDEX(INDIRECT("'FY22 QoS'!"&amp;AJ$1&amp;":"&amp;AJ$1),MATCH($B99&amp;$C99&amp;$D99,'FY22 QoS'!CC:CC,0),1),"")</f>
        <v>1</v>
      </c>
      <c r="AL99" s="186">
        <f ca="1">IFERROR(INDEX(INDIRECT("'FY22 QoS'!"&amp;AL$1&amp;":"&amp;AL$1),MATCH($B99&amp;$C99&amp;$D99,'FY22 QoS'!BU:BU,0),1),"")</f>
        <v>104166.66666666667</v>
      </c>
      <c r="AM99" s="186">
        <f ca="1">IFERROR(INDEX(INDIRECT("'FY22 QoS'!"&amp;AM$1&amp;":"&amp;AM$1),MATCH($B99&amp;$C99&amp;$D99,'FY22 QoS'!BV:BV,0),1),"")</f>
        <v>104166.66666666667</v>
      </c>
      <c r="AN99" s="186">
        <f ca="1">IFERROR(INDEX(INDIRECT("'FY22 QoS'!"&amp;AN$1&amp;":"&amp;AN$1),MATCH($B99&amp;$C99&amp;$D99,'FY22 QoS'!BW:BW,0),1),"")</f>
        <v>104166.66666666667</v>
      </c>
      <c r="AO99" s="186">
        <f ca="1">IFERROR(INDEX(INDIRECT("'FY22 QoS'!"&amp;AO$1&amp;":"&amp;AO$1),MATCH($B99&amp;$C99&amp;$D99,'FY22 QoS'!BX:BX,0),1),"")</f>
        <v>104166.66666666667</v>
      </c>
      <c r="AP99" s="186">
        <f ca="1">IFERROR(INDEX(INDIRECT("'FY22 QoS'!"&amp;AP$1&amp;":"&amp;AP$1),MATCH($B99&amp;$C99&amp;$D99,'FY22 QoS'!BY:BY,0),1),"")</f>
        <v>104166.66666666667</v>
      </c>
      <c r="AQ99" s="186">
        <f ca="1">IFERROR(INDEX(INDIRECT("'FY22 QoS'!"&amp;AQ$1&amp;":"&amp;AQ$1),MATCH($B99&amp;$C99&amp;$D99,'FY22 QoS'!BZ:BZ,0),1),"")</f>
        <v>104166.66666666667</v>
      </c>
      <c r="AR99" s="186">
        <f ca="1">IFERROR(INDEX(INDIRECT("'FY22 QoS'!"&amp;AR$1&amp;":"&amp;AR$1),MATCH($B99&amp;$C99&amp;$D99,'FY22 QoS'!CA:CA,0),1),"")</f>
        <v>104166.66666666667</v>
      </c>
      <c r="AS99" s="186">
        <f ca="1">IFERROR(INDEX(INDIRECT("'FY22 QoS'!"&amp;AS$1&amp;":"&amp;AS$1),MATCH($B99&amp;$C99&amp;$D99,'FY22 QoS'!CB:CB,0),1),"")</f>
        <v>104166.66666666667</v>
      </c>
      <c r="AT99" s="186">
        <f ca="1">IFERROR(INDEX(INDIRECT("'FY22 QoS'!"&amp;AT$1&amp;":"&amp;AT$1),MATCH($B99&amp;$C99&amp;$D99,'FY22 QoS'!CC:CC,0),1),"")</f>
        <v>104166.66666666667</v>
      </c>
    </row>
    <row r="100" spans="2:48" s="167" customFormat="1" x14ac:dyDescent="0.25">
      <c r="B100" s="167" t="s">
        <v>18</v>
      </c>
      <c r="C100" s="167">
        <v>4</v>
      </c>
      <c r="D100" s="167" t="str">
        <f t="shared" si="33"/>
        <v>Enterprise</v>
      </c>
      <c r="E100" s="167" t="str">
        <f>IFERROR(INDEX('FY22 QoS'!$BB:$BB,MATCH($B100&amp;$C100&amp;$D100,'FY22 QoS'!BR:BR,0),1),"")</f>
        <v/>
      </c>
      <c r="F100" s="167" t="str">
        <f>IFERROR(INDEX('FY22 QoS'!$BB:$BB,MATCH($B100&amp;$C100&amp;$D100,'FY22 QoS'!BS:BS,0),1),"")</f>
        <v>Jen Pearce</v>
      </c>
      <c r="G100" s="167" t="str">
        <f>IFERROR(INDEX('FY22 QoS'!$BB:$BB,MATCH($B100&amp;$C100&amp;$D100,'FY22 QoS'!BT:BT,0),1),"")</f>
        <v>Jen Pearce</v>
      </c>
      <c r="H100" s="181" t="str">
        <f>IFERROR(INDEX('FY22 QoS'!$BB:$BB,MATCH($B100&amp;$C100&amp;$D100,'FY22 QoS'!BU:BU,0),1),"")</f>
        <v>Jen Pearce</v>
      </c>
      <c r="I100" s="181" t="str">
        <f>IFERROR(INDEX('FY22 QoS'!$BB:$BB,MATCH($B100&amp;$C100&amp;$D100,'FY22 QoS'!BV:BV,0),1),"")</f>
        <v>Jen Pearce</v>
      </c>
      <c r="J100" s="181" t="str">
        <f>IFERROR(INDEX('FY22 QoS'!$BB:$BB,MATCH($B100&amp;$C100&amp;$D100,'FY22 QoS'!BW:BW,0),1),"")</f>
        <v>Jen Pearce</v>
      </c>
      <c r="K100" s="181" t="str">
        <f>IFERROR(INDEX('FY22 QoS'!$BB:$BB,MATCH($B100&amp;$C100&amp;$D100,'FY22 QoS'!BX:BX,0),1),"")</f>
        <v>Jen Pearce</v>
      </c>
      <c r="L100" s="181" t="str">
        <f>IFERROR(INDEX('FY22 QoS'!$BB:$BB,MATCH($B100&amp;$C100&amp;$D100,'FY22 QoS'!BY:BY,0),1),"")</f>
        <v>Jen Pearce</v>
      </c>
      <c r="M100" s="181" t="str">
        <f>IFERROR(INDEX('FY22 QoS'!$BB:$BB,MATCH($B100&amp;$C100&amp;$D100,'FY22 QoS'!BZ:BZ,0),1),"")</f>
        <v>Jen Pearce</v>
      </c>
      <c r="N100" s="181" t="str">
        <f>IFERROR(INDEX('FY22 QoS'!$BB:$BB,MATCH($B100&amp;$C100&amp;$D100,'FY22 QoS'!CA:CA,0),1),"")</f>
        <v>Jen Pearce</v>
      </c>
      <c r="O100" s="181" t="str">
        <f>IFERROR(INDEX('FY22 QoS'!$BB:$BB,MATCH($B100&amp;$C100&amp;$D100,'FY22 QoS'!CB:CB,0),1),"")</f>
        <v>Jen Pearce</v>
      </c>
      <c r="P100" s="181" t="str">
        <f>IFERROR(INDEX('FY22 QoS'!$BB:$BB,MATCH($B100&amp;$C100&amp;$D100,'FY22 QoS'!CC:CC,0),1),"")</f>
        <v>Jen Pearce</v>
      </c>
      <c r="R100" s="178">
        <f ca="1">IFERROR(INDEX(INDIRECT("'FY22 QoS'!"&amp;R$1&amp;":"&amp;R$1),MATCH($B100&amp;$C100&amp;$D100,'FY22 QoS'!BU:BU,0),1),"")</f>
        <v>1</v>
      </c>
      <c r="S100" s="178">
        <f ca="1">IFERROR(INDEX(INDIRECT("'FY22 QoS'!"&amp;S$1&amp;":"&amp;S$1),MATCH($B100&amp;$C100&amp;$D100,'FY22 QoS'!BV:BV,0),1),"")</f>
        <v>1</v>
      </c>
      <c r="T100" s="178">
        <f ca="1">IFERROR(INDEX(INDIRECT("'FY22 QoS'!"&amp;T$1&amp;":"&amp;T$1),MATCH($B100&amp;$C100&amp;$D100,'FY22 QoS'!BW:BW,0),1),"")</f>
        <v>1</v>
      </c>
      <c r="U100" s="178">
        <f ca="1">IFERROR(INDEX(INDIRECT("'FY22 QoS'!"&amp;U$1&amp;":"&amp;U$1),MATCH($B100&amp;$C100&amp;$D100,'FY22 QoS'!BX:BX,0),1),"")</f>
        <v>1</v>
      </c>
      <c r="V100" s="178">
        <f ca="1">IFERROR(INDEX(INDIRECT("'FY22 QoS'!"&amp;V$1&amp;":"&amp;V$1),MATCH($B100&amp;$C100&amp;$D100,'FY22 QoS'!BY:BY,0),1),"")</f>
        <v>1</v>
      </c>
      <c r="W100" s="178">
        <f ca="1">IFERROR(INDEX(INDIRECT("'FY22 QoS'!"&amp;W$1&amp;":"&amp;W$1),MATCH($B100&amp;$C100&amp;$D100,'FY22 QoS'!BZ:BZ,0),1),"")</f>
        <v>1</v>
      </c>
      <c r="X100" s="178">
        <f ca="1">IFERROR(INDEX(INDIRECT("'FY22 QoS'!"&amp;X$1&amp;":"&amp;X$1),MATCH($B100&amp;$C100&amp;$D100,'FY22 QoS'!CA:CA,0),1),"")</f>
        <v>1</v>
      </c>
      <c r="Y100" s="178">
        <f ca="1">IFERROR(INDEX(INDIRECT("'FY22 QoS'!"&amp;Y$1&amp;":"&amp;Y$1),MATCH($B100&amp;$C100&amp;$D100,'FY22 QoS'!CB:CB,0),1),"")</f>
        <v>1</v>
      </c>
      <c r="Z100" s="178">
        <f ca="1">IFERROR(INDEX(INDIRECT("'FY22 QoS'!"&amp;Z$1&amp;":"&amp;Z$1),MATCH($B100&amp;$C100&amp;$D100,'FY22 QoS'!CC:CC,0),1),"")</f>
        <v>1</v>
      </c>
      <c r="AB100" s="178">
        <f ca="1">IFERROR(INDEX(INDIRECT("'FY22 QoS'!"&amp;AB$1&amp;":"&amp;AB$1),MATCH($B100&amp;$C100&amp;$D100,'FY22 QoS'!BU:BU,0),1),"")</f>
        <v>1</v>
      </c>
      <c r="AC100" s="178">
        <f ca="1">IFERROR(INDEX(INDIRECT("'FY22 QoS'!"&amp;AC$1&amp;":"&amp;AC$1),MATCH($B100&amp;$C100&amp;$D100,'FY22 QoS'!BV:BV,0),1),"")</f>
        <v>1</v>
      </c>
      <c r="AD100" s="178">
        <f ca="1">IFERROR(INDEX(INDIRECT("'FY22 QoS'!"&amp;AD$1&amp;":"&amp;AD$1),MATCH($B100&amp;$C100&amp;$D100,'FY22 QoS'!BW:BW,0),1),"")</f>
        <v>1</v>
      </c>
      <c r="AE100" s="178">
        <f ca="1">IFERROR(INDEX(INDIRECT("'FY22 QoS'!"&amp;AE$1&amp;":"&amp;AE$1),MATCH($B100&amp;$C100&amp;$D100,'FY22 QoS'!BX:BX,0),1),"")</f>
        <v>1</v>
      </c>
      <c r="AF100" s="178">
        <f ca="1">IFERROR(INDEX(INDIRECT("'FY22 QoS'!"&amp;AF$1&amp;":"&amp;AF$1),MATCH($B100&amp;$C100&amp;$D100,'FY22 QoS'!BY:BY,0),1),"")</f>
        <v>1</v>
      </c>
      <c r="AG100" s="178">
        <f ca="1">IFERROR(INDEX(INDIRECT("'FY22 QoS'!"&amp;AG$1&amp;":"&amp;AG$1),MATCH($B100&amp;$C100&amp;$D100,'FY22 QoS'!BZ:BZ,0),1),"")</f>
        <v>1</v>
      </c>
      <c r="AH100" s="178">
        <f ca="1">IFERROR(INDEX(INDIRECT("'FY22 QoS'!"&amp;AH$1&amp;":"&amp;AH$1),MATCH($B100&amp;$C100&amp;$D100,'FY22 QoS'!CA:CA,0),1),"")</f>
        <v>1</v>
      </c>
      <c r="AI100" s="178">
        <f ca="1">IFERROR(INDEX(INDIRECT("'FY22 QoS'!"&amp;AI$1&amp;":"&amp;AI$1),MATCH($B100&amp;$C100&amp;$D100,'FY22 QoS'!CB:CB,0),1),"")</f>
        <v>1</v>
      </c>
      <c r="AJ100" s="178">
        <f ca="1">IFERROR(INDEX(INDIRECT("'FY22 QoS'!"&amp;AJ$1&amp;":"&amp;AJ$1),MATCH($B100&amp;$C100&amp;$D100,'FY22 QoS'!CC:CC,0),1),"")</f>
        <v>1</v>
      </c>
      <c r="AL100" s="186">
        <f ca="1">IFERROR(INDEX(INDIRECT("'FY22 QoS'!"&amp;AL$1&amp;":"&amp;AL$1),MATCH($B100&amp;$C100&amp;$D100,'FY22 QoS'!BU:BU,0),1),"")</f>
        <v>104166.66666666667</v>
      </c>
      <c r="AM100" s="186">
        <f ca="1">IFERROR(INDEX(INDIRECT("'FY22 QoS'!"&amp;AM$1&amp;":"&amp;AM$1),MATCH($B100&amp;$C100&amp;$D100,'FY22 QoS'!BV:BV,0),1),"")</f>
        <v>104166.66666666667</v>
      </c>
      <c r="AN100" s="186">
        <f ca="1">IFERROR(INDEX(INDIRECT("'FY22 QoS'!"&amp;AN$1&amp;":"&amp;AN$1),MATCH($B100&amp;$C100&amp;$D100,'FY22 QoS'!BW:BW,0),1),"")</f>
        <v>104166.66666666667</v>
      </c>
      <c r="AO100" s="186">
        <f ca="1">IFERROR(INDEX(INDIRECT("'FY22 QoS'!"&amp;AO$1&amp;":"&amp;AO$1),MATCH($B100&amp;$C100&amp;$D100,'FY22 QoS'!BX:BX,0),1),"")</f>
        <v>104166.66666666667</v>
      </c>
      <c r="AP100" s="186">
        <f ca="1">IFERROR(INDEX(INDIRECT("'FY22 QoS'!"&amp;AP$1&amp;":"&amp;AP$1),MATCH($B100&amp;$C100&amp;$D100,'FY22 QoS'!BY:BY,0),1),"")</f>
        <v>104166.66666666667</v>
      </c>
      <c r="AQ100" s="186">
        <f ca="1">IFERROR(INDEX(INDIRECT("'FY22 QoS'!"&amp;AQ$1&amp;":"&amp;AQ$1),MATCH($B100&amp;$C100&amp;$D100,'FY22 QoS'!BZ:BZ,0),1),"")</f>
        <v>104166.66666666667</v>
      </c>
      <c r="AR100" s="186">
        <f ca="1">IFERROR(INDEX(INDIRECT("'FY22 QoS'!"&amp;AR$1&amp;":"&amp;AR$1),MATCH($B100&amp;$C100&amp;$D100,'FY22 QoS'!CA:CA,0),1),"")</f>
        <v>104166.66666666667</v>
      </c>
      <c r="AS100" s="186">
        <f ca="1">IFERROR(INDEX(INDIRECT("'FY22 QoS'!"&amp;AS$1&amp;":"&amp;AS$1),MATCH($B100&amp;$C100&amp;$D100,'FY22 QoS'!CB:CB,0),1),"")</f>
        <v>104166.66666666667</v>
      </c>
      <c r="AT100" s="186">
        <f ca="1">IFERROR(INDEX(INDIRECT("'FY22 QoS'!"&amp;AT$1&amp;":"&amp;AT$1),MATCH($B100&amp;$C100&amp;$D100,'FY22 QoS'!CC:CC,0),1),"")</f>
        <v>104166.66666666667</v>
      </c>
    </row>
    <row r="101" spans="2:48" s="167" customFormat="1" x14ac:dyDescent="0.25">
      <c r="B101" s="167" t="s">
        <v>18</v>
      </c>
      <c r="C101" s="167">
        <v>5</v>
      </c>
      <c r="D101" s="167" t="str">
        <f t="shared" si="33"/>
        <v>Enterprise</v>
      </c>
      <c r="E101" s="167" t="str">
        <f>IFERROR(INDEX('FY22 QoS'!$BB:$BB,MATCH($B101&amp;$C101&amp;$D101,'FY22 QoS'!BR:BR,0),1),"")</f>
        <v/>
      </c>
      <c r="F101" s="167" t="str">
        <f>IFERROR(INDEX('FY22 QoS'!$BB:$BB,MATCH($B101&amp;$C101&amp;$D101,'FY22 QoS'!BS:BS,0),1),"")</f>
        <v>Nick Valldeperas</v>
      </c>
      <c r="G101" s="167" t="str">
        <f>IFERROR(INDEX('FY22 QoS'!$BB:$BB,MATCH($B101&amp;$C101&amp;$D101,'FY22 QoS'!BT:BT,0),1),"")</f>
        <v>Nick Valldeperas</v>
      </c>
      <c r="H101" s="181" t="str">
        <f>IFERROR(INDEX('FY22 QoS'!$BB:$BB,MATCH($B101&amp;$C101&amp;$D101,'FY22 QoS'!BU:BU,0),1),"")</f>
        <v>Nick Valldeperas</v>
      </c>
      <c r="I101" s="181" t="str">
        <f>IFERROR(INDEX('FY22 QoS'!$BB:$BB,MATCH($B101&amp;$C101&amp;$D101,'FY22 QoS'!BV:BV,0),1),"")</f>
        <v>Nick Valldeperas</v>
      </c>
      <c r="J101" s="181" t="str">
        <f>IFERROR(INDEX('FY22 QoS'!$BB:$BB,MATCH($B101&amp;$C101&amp;$D101,'FY22 QoS'!BW:BW,0),1),"")</f>
        <v>Nick Valldeperas</v>
      </c>
      <c r="K101" s="181" t="str">
        <f>IFERROR(INDEX('FY22 QoS'!$BB:$BB,MATCH($B101&amp;$C101&amp;$D101,'FY22 QoS'!BX:BX,0),1),"")</f>
        <v>Nick Valldeperas</v>
      </c>
      <c r="L101" s="181" t="str">
        <f>IFERROR(INDEX('FY22 QoS'!$BB:$BB,MATCH($B101&amp;$C101&amp;$D101,'FY22 QoS'!BY:BY,0),1),"")</f>
        <v>Nick Valldeperas</v>
      </c>
      <c r="M101" s="181" t="str">
        <f>IFERROR(INDEX('FY22 QoS'!$BB:$BB,MATCH($B101&amp;$C101&amp;$D101,'FY22 QoS'!BZ:BZ,0),1),"")</f>
        <v>Nick Valldeperas</v>
      </c>
      <c r="N101" s="181" t="str">
        <f>IFERROR(INDEX('FY22 QoS'!$BB:$BB,MATCH($B101&amp;$C101&amp;$D101,'FY22 QoS'!CA:CA,0),1),"")</f>
        <v>Nick Valldeperas</v>
      </c>
      <c r="O101" s="181" t="str">
        <f>IFERROR(INDEX('FY22 QoS'!$BB:$BB,MATCH($B101&amp;$C101&amp;$D101,'FY22 QoS'!CB:CB,0),1),"")</f>
        <v>Nick Valldeperas</v>
      </c>
      <c r="P101" s="181" t="str">
        <f>IFERROR(INDEX('FY22 QoS'!$BB:$BB,MATCH($B101&amp;$C101&amp;$D101,'FY22 QoS'!CC:CC,0),1),"")</f>
        <v>Nick Valldeperas</v>
      </c>
      <c r="R101" s="178">
        <f ca="1">IFERROR(INDEX(INDIRECT("'FY22 QoS'!"&amp;R$1&amp;":"&amp;R$1),MATCH($B101&amp;$C101&amp;$D101,'FY22 QoS'!BU:BU,0),1),"")</f>
        <v>1</v>
      </c>
      <c r="S101" s="178">
        <f ca="1">IFERROR(INDEX(INDIRECT("'FY22 QoS'!"&amp;S$1&amp;":"&amp;S$1),MATCH($B101&amp;$C101&amp;$D101,'FY22 QoS'!BV:BV,0),1),"")</f>
        <v>1</v>
      </c>
      <c r="T101" s="178">
        <f ca="1">IFERROR(INDEX(INDIRECT("'FY22 QoS'!"&amp;T$1&amp;":"&amp;T$1),MATCH($B101&amp;$C101&amp;$D101,'FY22 QoS'!BW:BW,0),1),"")</f>
        <v>1</v>
      </c>
      <c r="U101" s="178">
        <f ca="1">IFERROR(INDEX(INDIRECT("'FY22 QoS'!"&amp;U$1&amp;":"&amp;U$1),MATCH($B101&amp;$C101&amp;$D101,'FY22 QoS'!BX:BX,0),1),"")</f>
        <v>1</v>
      </c>
      <c r="V101" s="178">
        <f ca="1">IFERROR(INDEX(INDIRECT("'FY22 QoS'!"&amp;V$1&amp;":"&amp;V$1),MATCH($B101&amp;$C101&amp;$D101,'FY22 QoS'!BY:BY,0),1),"")</f>
        <v>1</v>
      </c>
      <c r="W101" s="178">
        <f ca="1">IFERROR(INDEX(INDIRECT("'FY22 QoS'!"&amp;W$1&amp;":"&amp;W$1),MATCH($B101&amp;$C101&amp;$D101,'FY22 QoS'!BZ:BZ,0),1),"")</f>
        <v>1</v>
      </c>
      <c r="X101" s="178">
        <f ca="1">IFERROR(INDEX(INDIRECT("'FY22 QoS'!"&amp;X$1&amp;":"&amp;X$1),MATCH($B101&amp;$C101&amp;$D101,'FY22 QoS'!CA:CA,0),1),"")</f>
        <v>1</v>
      </c>
      <c r="Y101" s="178">
        <f ca="1">IFERROR(INDEX(INDIRECT("'FY22 QoS'!"&amp;Y$1&amp;":"&amp;Y$1),MATCH($B101&amp;$C101&amp;$D101,'FY22 QoS'!CB:CB,0),1),"")</f>
        <v>1</v>
      </c>
      <c r="Z101" s="178">
        <f ca="1">IFERROR(INDEX(INDIRECT("'FY22 QoS'!"&amp;Z$1&amp;":"&amp;Z$1),MATCH($B101&amp;$C101&amp;$D101,'FY22 QoS'!CC:CC,0),1),"")</f>
        <v>1</v>
      </c>
      <c r="AB101" s="178">
        <f ca="1">IFERROR(INDEX(INDIRECT("'FY22 QoS'!"&amp;AB$1&amp;":"&amp;AB$1),MATCH($B101&amp;$C101&amp;$D101,'FY22 QoS'!BU:BU,0),1),"")</f>
        <v>1</v>
      </c>
      <c r="AC101" s="178">
        <f ca="1">IFERROR(INDEX(INDIRECT("'FY22 QoS'!"&amp;AC$1&amp;":"&amp;AC$1),MATCH($B101&amp;$C101&amp;$D101,'FY22 QoS'!BV:BV,0),1),"")</f>
        <v>1</v>
      </c>
      <c r="AD101" s="178">
        <f ca="1">IFERROR(INDEX(INDIRECT("'FY22 QoS'!"&amp;AD$1&amp;":"&amp;AD$1),MATCH($B101&amp;$C101&amp;$D101,'FY22 QoS'!BW:BW,0),1),"")</f>
        <v>1</v>
      </c>
      <c r="AE101" s="178">
        <f ca="1">IFERROR(INDEX(INDIRECT("'FY22 QoS'!"&amp;AE$1&amp;":"&amp;AE$1),MATCH($B101&amp;$C101&amp;$D101,'FY22 QoS'!BX:BX,0),1),"")</f>
        <v>1</v>
      </c>
      <c r="AF101" s="178">
        <f ca="1">IFERROR(INDEX(INDIRECT("'FY22 QoS'!"&amp;AF$1&amp;":"&amp;AF$1),MATCH($B101&amp;$C101&amp;$D101,'FY22 QoS'!BY:BY,0),1),"")</f>
        <v>1</v>
      </c>
      <c r="AG101" s="178">
        <f ca="1">IFERROR(INDEX(INDIRECT("'FY22 QoS'!"&amp;AG$1&amp;":"&amp;AG$1),MATCH($B101&amp;$C101&amp;$D101,'FY22 QoS'!BZ:BZ,0),1),"")</f>
        <v>1</v>
      </c>
      <c r="AH101" s="178">
        <f ca="1">IFERROR(INDEX(INDIRECT("'FY22 QoS'!"&amp;AH$1&amp;":"&amp;AH$1),MATCH($B101&amp;$C101&amp;$D101,'FY22 QoS'!CA:CA,0),1),"")</f>
        <v>1</v>
      </c>
      <c r="AI101" s="178">
        <f ca="1">IFERROR(INDEX(INDIRECT("'FY22 QoS'!"&amp;AI$1&amp;":"&amp;AI$1),MATCH($B101&amp;$C101&amp;$D101,'FY22 QoS'!CB:CB,0),1),"")</f>
        <v>1</v>
      </c>
      <c r="AJ101" s="178">
        <f ca="1">IFERROR(INDEX(INDIRECT("'FY22 QoS'!"&amp;AJ$1&amp;":"&amp;AJ$1),MATCH($B101&amp;$C101&amp;$D101,'FY22 QoS'!CC:CC,0),1),"")</f>
        <v>1</v>
      </c>
      <c r="AL101" s="186">
        <f ca="1">IFERROR(INDEX(INDIRECT("'FY22 QoS'!"&amp;AL$1&amp;":"&amp;AL$1),MATCH($B101&amp;$C101&amp;$D101,'FY22 QoS'!BU:BU,0),1),"")</f>
        <v>104166.66666666667</v>
      </c>
      <c r="AM101" s="186">
        <f ca="1">IFERROR(INDEX(INDIRECT("'FY22 QoS'!"&amp;AM$1&amp;":"&amp;AM$1),MATCH($B101&amp;$C101&amp;$D101,'FY22 QoS'!BV:BV,0),1),"")</f>
        <v>104166.66666666667</v>
      </c>
      <c r="AN101" s="186">
        <f ca="1">IFERROR(INDEX(INDIRECT("'FY22 QoS'!"&amp;AN$1&amp;":"&amp;AN$1),MATCH($B101&amp;$C101&amp;$D101,'FY22 QoS'!BW:BW,0),1),"")</f>
        <v>104166.66666666667</v>
      </c>
      <c r="AO101" s="186">
        <f ca="1">IFERROR(INDEX(INDIRECT("'FY22 QoS'!"&amp;AO$1&amp;":"&amp;AO$1),MATCH($B101&amp;$C101&amp;$D101,'FY22 QoS'!BX:BX,0),1),"")</f>
        <v>104166.66666666667</v>
      </c>
      <c r="AP101" s="186">
        <f ca="1">IFERROR(INDEX(INDIRECT("'FY22 QoS'!"&amp;AP$1&amp;":"&amp;AP$1),MATCH($B101&amp;$C101&amp;$D101,'FY22 QoS'!BY:BY,0),1),"")</f>
        <v>104166.66666666667</v>
      </c>
      <c r="AQ101" s="186">
        <f ca="1">IFERROR(INDEX(INDIRECT("'FY22 QoS'!"&amp;AQ$1&amp;":"&amp;AQ$1),MATCH($B101&amp;$C101&amp;$D101,'FY22 QoS'!BZ:BZ,0),1),"")</f>
        <v>104166.66666666667</v>
      </c>
      <c r="AR101" s="186">
        <f ca="1">IFERROR(INDEX(INDIRECT("'FY22 QoS'!"&amp;AR$1&amp;":"&amp;AR$1),MATCH($B101&amp;$C101&amp;$D101,'FY22 QoS'!CA:CA,0),1),"")</f>
        <v>104166.66666666667</v>
      </c>
      <c r="AS101" s="186">
        <f ca="1">IFERROR(INDEX(INDIRECT("'FY22 QoS'!"&amp;AS$1&amp;":"&amp;AS$1),MATCH($B101&amp;$C101&amp;$D101,'FY22 QoS'!CB:CB,0),1),"")</f>
        <v>104166.66666666667</v>
      </c>
      <c r="AT101" s="186">
        <f ca="1">IFERROR(INDEX(INDIRECT("'FY22 QoS'!"&amp;AT$1&amp;":"&amp;AT$1),MATCH($B101&amp;$C101&amp;$D101,'FY22 QoS'!CC:CC,0),1),"")</f>
        <v>104166.66666666667</v>
      </c>
    </row>
    <row r="102" spans="2:48" s="167" customFormat="1" x14ac:dyDescent="0.25">
      <c r="B102" s="167" t="s">
        <v>18</v>
      </c>
      <c r="C102" s="167">
        <v>6</v>
      </c>
      <c r="D102" s="167" t="str">
        <f t="shared" si="33"/>
        <v>Enterprise</v>
      </c>
      <c r="E102" s="167" t="str">
        <f>IFERROR(INDEX('FY22 QoS'!$BB:$BB,MATCH($B102&amp;$C102&amp;$D102,'FY22 QoS'!BR:BR,0),1),"")</f>
        <v/>
      </c>
      <c r="F102" s="167" t="str">
        <f>IFERROR(INDEX('FY22 QoS'!$BB:$BB,MATCH($B102&amp;$C102&amp;$D102,'FY22 QoS'!BS:BS,0),1),"")</f>
        <v/>
      </c>
      <c r="G102" s="167" t="str">
        <f>IFERROR(INDEX('FY22 QoS'!$BB:$BB,MATCH($B102&amp;$C102&amp;$D102,'FY22 QoS'!BT:BT,0),1),"")</f>
        <v/>
      </c>
      <c r="H102" s="181" t="str">
        <f>IFERROR(INDEX('FY22 QoS'!$BB:$BB,MATCH($B102&amp;$C102&amp;$D102,'FY22 QoS'!BU:BU,0),1),"")</f>
        <v/>
      </c>
      <c r="I102" s="181" t="str">
        <f>IFERROR(INDEX('FY22 QoS'!$BB:$BB,MATCH($B102&amp;$C102&amp;$D102,'FY22 QoS'!BV:BV,0),1),"")</f>
        <v/>
      </c>
      <c r="J102" s="181" t="str">
        <f>IFERROR(INDEX('FY22 QoS'!$BB:$BB,MATCH($B102&amp;$C102&amp;$D102,'FY22 QoS'!BW:BW,0),1),"")</f>
        <v>Future Hire</v>
      </c>
      <c r="K102" s="181" t="str">
        <f>IFERROR(INDEX('FY22 QoS'!$BB:$BB,MATCH($B102&amp;$C102&amp;$D102,'FY22 QoS'!BX:BX,0),1),"")</f>
        <v>Future Hire</v>
      </c>
      <c r="L102" s="181" t="str">
        <f>IFERROR(INDEX('FY22 QoS'!$BB:$BB,MATCH($B102&amp;$C102&amp;$D102,'FY22 QoS'!BY:BY,0),1),"")</f>
        <v>Future Hire</v>
      </c>
      <c r="M102" s="181" t="str">
        <f>IFERROR(INDEX('FY22 QoS'!$BB:$BB,MATCH($B102&amp;$C102&amp;$D102,'FY22 QoS'!BZ:BZ,0),1),"")</f>
        <v>Future Hire</v>
      </c>
      <c r="N102" s="181" t="str">
        <f>IFERROR(INDEX('FY22 QoS'!$BB:$BB,MATCH($B102&amp;$C102&amp;$D102,'FY22 QoS'!CA:CA,0),1),"")</f>
        <v>Future Hire</v>
      </c>
      <c r="O102" s="181" t="str">
        <f>IFERROR(INDEX('FY22 QoS'!$BB:$BB,MATCH($B102&amp;$C102&amp;$D102,'FY22 QoS'!CB:CB,0),1),"")</f>
        <v>Future Hire</v>
      </c>
      <c r="P102" s="181" t="str">
        <f>IFERROR(INDEX('FY22 QoS'!$BB:$BB,MATCH($B102&amp;$C102&amp;$D102,'FY22 QoS'!CC:CC,0),1),"")</f>
        <v>Future Hire</v>
      </c>
      <c r="R102" s="178" t="str">
        <f ca="1">IFERROR(INDEX(INDIRECT("'FY22 QoS'!"&amp;R$1&amp;":"&amp;R$1),MATCH($B102&amp;$C102&amp;$D102,'FY22 QoS'!BU:BU,0),1),"")</f>
        <v/>
      </c>
      <c r="S102" s="178" t="str">
        <f ca="1">IFERROR(INDEX(INDIRECT("'FY22 QoS'!"&amp;S$1&amp;":"&amp;S$1),MATCH($B102&amp;$C102&amp;$D102,'FY22 QoS'!BV:BV,0),1),"")</f>
        <v/>
      </c>
      <c r="T102" s="178">
        <f ca="1">IFERROR(INDEX(INDIRECT("'FY22 QoS'!"&amp;T$1&amp;":"&amp;T$1),MATCH($B102&amp;$C102&amp;$D102,'FY22 QoS'!BW:BW,0),1),"")</f>
        <v>1</v>
      </c>
      <c r="U102" s="178">
        <f ca="1">IFERROR(INDEX(INDIRECT("'FY22 QoS'!"&amp;U$1&amp;":"&amp;U$1),MATCH($B102&amp;$C102&amp;$D102,'FY22 QoS'!BX:BX,0),1),"")</f>
        <v>1</v>
      </c>
      <c r="V102" s="178">
        <f ca="1">IFERROR(INDEX(INDIRECT("'FY22 QoS'!"&amp;V$1&amp;":"&amp;V$1),MATCH($B102&amp;$C102&amp;$D102,'FY22 QoS'!BY:BY,0),1),"")</f>
        <v>1</v>
      </c>
      <c r="W102" s="178">
        <f ca="1">IFERROR(INDEX(INDIRECT("'FY22 QoS'!"&amp;W$1&amp;":"&amp;W$1),MATCH($B102&amp;$C102&amp;$D102,'FY22 QoS'!BZ:BZ,0),1),"")</f>
        <v>1</v>
      </c>
      <c r="X102" s="178">
        <f ca="1">IFERROR(INDEX(INDIRECT("'FY22 QoS'!"&amp;X$1&amp;":"&amp;X$1),MATCH($B102&amp;$C102&amp;$D102,'FY22 QoS'!CA:CA,0),1),"")</f>
        <v>1</v>
      </c>
      <c r="Y102" s="178">
        <f ca="1">IFERROR(INDEX(INDIRECT("'FY22 QoS'!"&amp;Y$1&amp;":"&amp;Y$1),MATCH($B102&amp;$C102&amp;$D102,'FY22 QoS'!CB:CB,0),1),"")</f>
        <v>1</v>
      </c>
      <c r="Z102" s="178">
        <f ca="1">IFERROR(INDEX(INDIRECT("'FY22 QoS'!"&amp;Z$1&amp;":"&amp;Z$1),MATCH($B102&amp;$C102&amp;$D102,'FY22 QoS'!CC:CC,0),1),"")</f>
        <v>1</v>
      </c>
      <c r="AB102" s="178" t="str">
        <f ca="1">IFERROR(INDEX(INDIRECT("'FY22 QoS'!"&amp;AB$1&amp;":"&amp;AB$1),MATCH($B102&amp;$C102&amp;$D102,'FY22 QoS'!BU:BU,0),1),"")</f>
        <v/>
      </c>
      <c r="AC102" s="178" t="str">
        <f ca="1">IFERROR(INDEX(INDIRECT("'FY22 QoS'!"&amp;AC$1&amp;":"&amp;AC$1),MATCH($B102&amp;$C102&amp;$D102,'FY22 QoS'!BV:BV,0),1),"")</f>
        <v/>
      </c>
      <c r="AD102" s="178">
        <f ca="1">IFERROR(INDEX(INDIRECT("'FY22 QoS'!"&amp;AD$1&amp;":"&amp;AD$1),MATCH($B102&amp;$C102&amp;$D102,'FY22 QoS'!BW:BW,0),1),"")</f>
        <v>0</v>
      </c>
      <c r="AE102" s="178">
        <f ca="1">IFERROR(INDEX(INDIRECT("'FY22 QoS'!"&amp;AE$1&amp;":"&amp;AE$1),MATCH($B102&amp;$C102&amp;$D102,'FY22 QoS'!BX:BX,0),1),"")</f>
        <v>0</v>
      </c>
      <c r="AF102" s="178">
        <f ca="1">IFERROR(INDEX(INDIRECT("'FY22 QoS'!"&amp;AF$1&amp;":"&amp;AF$1),MATCH($B102&amp;$C102&amp;$D102,'FY22 QoS'!BY:BY,0),1),"")</f>
        <v>0</v>
      </c>
      <c r="AG102" s="178">
        <f ca="1">IFERROR(INDEX(INDIRECT("'FY22 QoS'!"&amp;AG$1&amp;":"&amp;AG$1),MATCH($B102&amp;$C102&amp;$D102,'FY22 QoS'!BZ:BZ,0),1),"")</f>
        <v>0.25</v>
      </c>
      <c r="AH102" s="178">
        <f ca="1">IFERROR(INDEX(INDIRECT("'FY22 QoS'!"&amp;AH$1&amp;":"&amp;AH$1),MATCH($B102&amp;$C102&amp;$D102,'FY22 QoS'!CA:CA,0),1),"")</f>
        <v>0.35</v>
      </c>
      <c r="AI102" s="178">
        <f ca="1">IFERROR(INDEX(INDIRECT("'FY22 QoS'!"&amp;AI$1&amp;":"&amp;AI$1),MATCH($B102&amp;$C102&amp;$D102,'FY22 QoS'!CB:CB,0),1),"")</f>
        <v>0.5</v>
      </c>
      <c r="AJ102" s="178">
        <f ca="1">IFERROR(INDEX(INDIRECT("'FY22 QoS'!"&amp;AJ$1&amp;":"&amp;AJ$1),MATCH($B102&amp;$C102&amp;$D102,'FY22 QoS'!CC:CC,0),1),"")</f>
        <v>0.65</v>
      </c>
      <c r="AL102" s="186" t="str">
        <f ca="1">IFERROR(INDEX(INDIRECT("'FY22 QoS'!"&amp;AL$1&amp;":"&amp;AL$1),MATCH($B102&amp;$C102&amp;$D102,'FY22 QoS'!BU:BU,0),1),"")</f>
        <v/>
      </c>
      <c r="AM102" s="186" t="str">
        <f ca="1">IFERROR(INDEX(INDIRECT("'FY22 QoS'!"&amp;AM$1&amp;":"&amp;AM$1),MATCH($B102&amp;$C102&amp;$D102,'FY22 QoS'!BV:BV,0),1),"")</f>
        <v/>
      </c>
      <c r="AN102" s="186">
        <f ca="1">IFERROR(INDEX(INDIRECT("'FY22 QoS'!"&amp;AN$1&amp;":"&amp;AN$1),MATCH($B102&amp;$C102&amp;$D102,'FY22 QoS'!BW:BW,0),1),"")</f>
        <v>0</v>
      </c>
      <c r="AO102" s="186">
        <f ca="1">IFERROR(INDEX(INDIRECT("'FY22 QoS'!"&amp;AO$1&amp;":"&amp;AO$1),MATCH($B102&amp;$C102&amp;$D102,'FY22 QoS'!BX:BX,0),1),"")</f>
        <v>0</v>
      </c>
      <c r="AP102" s="186">
        <f ca="1">IFERROR(INDEX(INDIRECT("'FY22 QoS'!"&amp;AP$1&amp;":"&amp;AP$1),MATCH($B102&amp;$C102&amp;$D102,'FY22 QoS'!BY:BY,0),1),"")</f>
        <v>0</v>
      </c>
      <c r="AQ102" s="186">
        <f ca="1">IFERROR(INDEX(INDIRECT("'FY22 QoS'!"&amp;AQ$1&amp;":"&amp;AQ$1),MATCH($B102&amp;$C102&amp;$D102,'FY22 QoS'!BZ:BZ,0),1),"")</f>
        <v>26041.666666666668</v>
      </c>
      <c r="AR102" s="186">
        <f ca="1">IFERROR(INDEX(INDIRECT("'FY22 QoS'!"&amp;AR$1&amp;":"&amp;AR$1),MATCH($B102&amp;$C102&amp;$D102,'FY22 QoS'!CA:CA,0),1),"")</f>
        <v>36458.333333333336</v>
      </c>
      <c r="AS102" s="186">
        <f ca="1">IFERROR(INDEX(INDIRECT("'FY22 QoS'!"&amp;AS$1&amp;":"&amp;AS$1),MATCH($B102&amp;$C102&amp;$D102,'FY22 QoS'!CB:CB,0),1),"")</f>
        <v>52083.333333333336</v>
      </c>
      <c r="AT102" s="186">
        <f ca="1">IFERROR(INDEX(INDIRECT("'FY22 QoS'!"&amp;AT$1&amp;":"&amp;AT$1),MATCH($B102&amp;$C102&amp;$D102,'FY22 QoS'!CC:CC,0),1),"")</f>
        <v>67708.333333333343</v>
      </c>
    </row>
    <row r="103" spans="2:48" s="167" customFormat="1" x14ac:dyDescent="0.25">
      <c r="B103" s="167" t="s">
        <v>18</v>
      </c>
      <c r="C103" s="167">
        <v>7</v>
      </c>
      <c r="D103" s="167" t="str">
        <f t="shared" si="33"/>
        <v>Enterprise</v>
      </c>
      <c r="E103" s="167" t="str">
        <f>IFERROR(INDEX('FY22 QoS'!$BB:$BB,MATCH($B103&amp;$C103&amp;$D103,'FY22 QoS'!BR:BR,0),1),"")</f>
        <v/>
      </c>
      <c r="F103" s="167" t="str">
        <f>IFERROR(INDEX('FY22 QoS'!$BB:$BB,MATCH($B103&amp;$C103&amp;$D103,'FY22 QoS'!BS:BS,0),1),"")</f>
        <v/>
      </c>
      <c r="G103" s="167" t="str">
        <f>IFERROR(INDEX('FY22 QoS'!$BB:$BB,MATCH($B103&amp;$C103&amp;$D103,'FY22 QoS'!BT:BT,0),1),"")</f>
        <v/>
      </c>
      <c r="H103" s="181" t="str">
        <f>IFERROR(INDEX('FY22 QoS'!$BB:$BB,MATCH($B103&amp;$C103&amp;$D103,'FY22 QoS'!BU:BU,0),1),"")</f>
        <v/>
      </c>
      <c r="I103" s="181" t="str">
        <f>IFERROR(INDEX('FY22 QoS'!$BB:$BB,MATCH($B103&amp;$C103&amp;$D103,'FY22 QoS'!BV:BV,0),1),"")</f>
        <v/>
      </c>
      <c r="J103" s="181" t="str">
        <f>IFERROR(INDEX('FY22 QoS'!$BB:$BB,MATCH($B103&amp;$C103&amp;$D103,'FY22 QoS'!BW:BW,0),1),"")</f>
        <v/>
      </c>
      <c r="K103" s="181" t="str">
        <f>IFERROR(INDEX('FY22 QoS'!$BB:$BB,MATCH($B103&amp;$C103&amp;$D103,'FY22 QoS'!BX:BX,0),1),"")</f>
        <v/>
      </c>
      <c r="L103" s="181" t="str">
        <f>IFERROR(INDEX('FY22 QoS'!$BB:$BB,MATCH($B103&amp;$C103&amp;$D103,'FY22 QoS'!BY:BY,0),1),"")</f>
        <v/>
      </c>
      <c r="M103" s="181" t="str">
        <f>IFERROR(INDEX('FY22 QoS'!$BB:$BB,MATCH($B103&amp;$C103&amp;$D103,'FY22 QoS'!BZ:BZ,0),1),"")</f>
        <v/>
      </c>
      <c r="N103" s="181" t="str">
        <f>IFERROR(INDEX('FY22 QoS'!$BB:$BB,MATCH($B103&amp;$C103&amp;$D103,'FY22 QoS'!CA:CA,0),1),"")</f>
        <v/>
      </c>
      <c r="O103" s="181" t="str">
        <f>IFERROR(INDEX('FY22 QoS'!$BB:$BB,MATCH($B103&amp;$C103&amp;$D103,'FY22 QoS'!CB:CB,0),1),"")</f>
        <v/>
      </c>
      <c r="P103" s="181" t="str">
        <f>IFERROR(INDEX('FY22 QoS'!$BB:$BB,MATCH($B103&amp;$C103&amp;$D103,'FY22 QoS'!CC:CC,0),1),"")</f>
        <v/>
      </c>
      <c r="R103" s="178" t="str">
        <f ca="1">IFERROR(INDEX(INDIRECT("'FY22 QoS'!"&amp;R$1&amp;":"&amp;R$1),MATCH($B103&amp;$C103&amp;$D103,'FY22 QoS'!BU:BU,0),1),"")</f>
        <v/>
      </c>
      <c r="S103" s="178" t="str">
        <f ca="1">IFERROR(INDEX(INDIRECT("'FY22 QoS'!"&amp;S$1&amp;":"&amp;S$1),MATCH($B103&amp;$C103&amp;$D103,'FY22 QoS'!BV:BV,0),1),"")</f>
        <v/>
      </c>
      <c r="T103" s="178" t="str">
        <f ca="1">IFERROR(INDEX(INDIRECT("'FY22 QoS'!"&amp;T$1&amp;":"&amp;T$1),MATCH($B103&amp;$C103&amp;$D103,'FY22 QoS'!BW:BW,0),1),"")</f>
        <v/>
      </c>
      <c r="U103" s="178" t="str">
        <f ca="1">IFERROR(INDEX(INDIRECT("'FY22 QoS'!"&amp;U$1&amp;":"&amp;U$1),MATCH($B103&amp;$C103&amp;$D103,'FY22 QoS'!BX:BX,0),1),"")</f>
        <v/>
      </c>
      <c r="V103" s="178" t="str">
        <f ca="1">IFERROR(INDEX(INDIRECT("'FY22 QoS'!"&amp;V$1&amp;":"&amp;V$1),MATCH($B103&amp;$C103&amp;$D103,'FY22 QoS'!BY:BY,0),1),"")</f>
        <v/>
      </c>
      <c r="W103" s="178" t="str">
        <f ca="1">IFERROR(INDEX(INDIRECT("'FY22 QoS'!"&amp;W$1&amp;":"&amp;W$1),MATCH($B103&amp;$C103&amp;$D103,'FY22 QoS'!BZ:BZ,0),1),"")</f>
        <v/>
      </c>
      <c r="X103" s="178" t="str">
        <f ca="1">IFERROR(INDEX(INDIRECT("'FY22 QoS'!"&amp;X$1&amp;":"&amp;X$1),MATCH($B103&amp;$C103&amp;$D103,'FY22 QoS'!CA:CA,0),1),"")</f>
        <v/>
      </c>
      <c r="Y103" s="178" t="str">
        <f ca="1">IFERROR(INDEX(INDIRECT("'FY22 QoS'!"&amp;Y$1&amp;":"&amp;Y$1),MATCH($B103&amp;$C103&amp;$D103,'FY22 QoS'!CB:CB,0),1),"")</f>
        <v/>
      </c>
      <c r="Z103" s="178" t="str">
        <f ca="1">IFERROR(INDEX(INDIRECT("'FY22 QoS'!"&amp;Z$1&amp;":"&amp;Z$1),MATCH($B103&amp;$C103&amp;$D103,'FY22 QoS'!CC:CC,0),1),"")</f>
        <v/>
      </c>
      <c r="AB103" s="178" t="str">
        <f ca="1">IFERROR(INDEX(INDIRECT("'FY22 QoS'!"&amp;AB$1&amp;":"&amp;AB$1),MATCH($B103&amp;$C103&amp;$D103,'FY22 QoS'!BU:BU,0),1),"")</f>
        <v/>
      </c>
      <c r="AC103" s="178" t="str">
        <f ca="1">IFERROR(INDEX(INDIRECT("'FY22 QoS'!"&amp;AC$1&amp;":"&amp;AC$1),MATCH($B103&amp;$C103&amp;$D103,'FY22 QoS'!BV:BV,0),1),"")</f>
        <v/>
      </c>
      <c r="AD103" s="178" t="str">
        <f ca="1">IFERROR(INDEX(INDIRECT("'FY22 QoS'!"&amp;AD$1&amp;":"&amp;AD$1),MATCH($B103&amp;$C103&amp;$D103,'FY22 QoS'!BW:BW,0),1),"")</f>
        <v/>
      </c>
      <c r="AE103" s="178" t="str">
        <f ca="1">IFERROR(INDEX(INDIRECT("'FY22 QoS'!"&amp;AE$1&amp;":"&amp;AE$1),MATCH($B103&amp;$C103&amp;$D103,'FY22 QoS'!BX:BX,0),1),"")</f>
        <v/>
      </c>
      <c r="AF103" s="178" t="str">
        <f ca="1">IFERROR(INDEX(INDIRECT("'FY22 QoS'!"&amp;AF$1&amp;":"&amp;AF$1),MATCH($B103&amp;$C103&amp;$D103,'FY22 QoS'!BY:BY,0),1),"")</f>
        <v/>
      </c>
      <c r="AG103" s="178" t="str">
        <f ca="1">IFERROR(INDEX(INDIRECT("'FY22 QoS'!"&amp;AG$1&amp;":"&amp;AG$1),MATCH($B103&amp;$C103&amp;$D103,'FY22 QoS'!BZ:BZ,0),1),"")</f>
        <v/>
      </c>
      <c r="AH103" s="178" t="str">
        <f ca="1">IFERROR(INDEX(INDIRECT("'FY22 QoS'!"&amp;AH$1&amp;":"&amp;AH$1),MATCH($B103&amp;$C103&amp;$D103,'FY22 QoS'!CA:CA,0),1),"")</f>
        <v/>
      </c>
      <c r="AI103" s="178" t="str">
        <f ca="1">IFERROR(INDEX(INDIRECT("'FY22 QoS'!"&amp;AI$1&amp;":"&amp;AI$1),MATCH($B103&amp;$C103&amp;$D103,'FY22 QoS'!CB:CB,0),1),"")</f>
        <v/>
      </c>
      <c r="AJ103" s="178" t="str">
        <f ca="1">IFERROR(INDEX(INDIRECT("'FY22 QoS'!"&amp;AJ$1&amp;":"&amp;AJ$1),MATCH($B103&amp;$C103&amp;$D103,'FY22 QoS'!CC:CC,0),1),"")</f>
        <v/>
      </c>
      <c r="AL103" s="186" t="str">
        <f ca="1">IFERROR(INDEX(INDIRECT("'FY22 QoS'!"&amp;AL$1&amp;":"&amp;AL$1),MATCH($B103&amp;$C103&amp;$D103,'FY22 QoS'!BU:BU,0),1),"")</f>
        <v/>
      </c>
      <c r="AM103" s="186" t="str">
        <f ca="1">IFERROR(INDEX(INDIRECT("'FY22 QoS'!"&amp;AM$1&amp;":"&amp;AM$1),MATCH($B103&amp;$C103&amp;$D103,'FY22 QoS'!BV:BV,0),1),"")</f>
        <v/>
      </c>
      <c r="AN103" s="186" t="str">
        <f ca="1">IFERROR(INDEX(INDIRECT("'FY22 QoS'!"&amp;AN$1&amp;":"&amp;AN$1),MATCH($B103&amp;$C103&amp;$D103,'FY22 QoS'!BW:BW,0),1),"")</f>
        <v/>
      </c>
      <c r="AO103" s="186" t="str">
        <f ca="1">IFERROR(INDEX(INDIRECT("'FY22 QoS'!"&amp;AO$1&amp;":"&amp;AO$1),MATCH($B103&amp;$C103&amp;$D103,'FY22 QoS'!BX:BX,0),1),"")</f>
        <v/>
      </c>
      <c r="AP103" s="186" t="str">
        <f ca="1">IFERROR(INDEX(INDIRECT("'FY22 QoS'!"&amp;AP$1&amp;":"&amp;AP$1),MATCH($B103&amp;$C103&amp;$D103,'FY22 QoS'!BY:BY,0),1),"")</f>
        <v/>
      </c>
      <c r="AQ103" s="186" t="str">
        <f ca="1">IFERROR(INDEX(INDIRECT("'FY22 QoS'!"&amp;AQ$1&amp;":"&amp;AQ$1),MATCH($B103&amp;$C103&amp;$D103,'FY22 QoS'!BZ:BZ,0),1),"")</f>
        <v/>
      </c>
      <c r="AR103" s="186" t="str">
        <f ca="1">IFERROR(INDEX(INDIRECT("'FY22 QoS'!"&amp;AR$1&amp;":"&amp;AR$1),MATCH($B103&amp;$C103&amp;$D103,'FY22 QoS'!CA:CA,0),1),"")</f>
        <v/>
      </c>
      <c r="AS103" s="186" t="str">
        <f ca="1">IFERROR(INDEX(INDIRECT("'FY22 QoS'!"&amp;AS$1&amp;":"&amp;AS$1),MATCH($B103&amp;$C103&amp;$D103,'FY22 QoS'!CB:CB,0),1),"")</f>
        <v/>
      </c>
      <c r="AT103" s="186" t="str">
        <f ca="1">IFERROR(INDEX(INDIRECT("'FY22 QoS'!"&amp;AT$1&amp;":"&amp;AT$1),MATCH($B103&amp;$C103&amp;$D103,'FY22 QoS'!CC:CC,0),1),"")</f>
        <v/>
      </c>
    </row>
    <row r="104" spans="2:48" s="167" customFormat="1" outlineLevel="1" x14ac:dyDescent="0.25">
      <c r="B104" s="167" t="s">
        <v>18</v>
      </c>
      <c r="C104" s="167">
        <v>8</v>
      </c>
      <c r="D104" s="167" t="str">
        <f t="shared" si="33"/>
        <v>Enterprise</v>
      </c>
      <c r="E104" s="167" t="str">
        <f>IFERROR(INDEX('FY22 QoS'!$BB:$BB,MATCH($B104&amp;$C104&amp;$D104,'FY22 QoS'!BR:BR,0),1),"")</f>
        <v/>
      </c>
      <c r="F104" s="167" t="str">
        <f>IFERROR(INDEX('FY22 QoS'!$BB:$BB,MATCH($B104&amp;$C104&amp;$D104,'FY22 QoS'!BS:BS,0),1),"")</f>
        <v/>
      </c>
      <c r="G104" s="167" t="str">
        <f>IFERROR(INDEX('FY22 QoS'!$BB:$BB,MATCH($B104&amp;$C104&amp;$D104,'FY22 QoS'!BT:BT,0),1),"")</f>
        <v/>
      </c>
      <c r="H104" s="181" t="str">
        <f>IFERROR(INDEX('FY22 QoS'!$BB:$BB,MATCH($B104&amp;$C104&amp;$D104,'FY22 QoS'!BU:BU,0),1),"")</f>
        <v/>
      </c>
      <c r="I104" s="181" t="str">
        <f>IFERROR(INDEX('FY22 QoS'!$BB:$BB,MATCH($B104&amp;$C104&amp;$D104,'FY22 QoS'!BV:BV,0),1),"")</f>
        <v/>
      </c>
      <c r="J104" s="181" t="str">
        <f>IFERROR(INDEX('FY22 QoS'!$BB:$BB,MATCH($B104&amp;$C104&amp;$D104,'FY22 QoS'!BW:BW,0),1),"")</f>
        <v/>
      </c>
      <c r="K104" s="181" t="str">
        <f>IFERROR(INDEX('FY22 QoS'!$BB:$BB,MATCH($B104&amp;$C104&amp;$D104,'FY22 QoS'!BX:BX,0),1),"")</f>
        <v/>
      </c>
      <c r="L104" s="181" t="str">
        <f>IFERROR(INDEX('FY22 QoS'!$BB:$BB,MATCH($B104&amp;$C104&amp;$D104,'FY22 QoS'!BY:BY,0),1),"")</f>
        <v/>
      </c>
      <c r="M104" s="181" t="str">
        <f>IFERROR(INDEX('FY22 QoS'!$BB:$BB,MATCH($B104&amp;$C104&amp;$D104,'FY22 QoS'!BZ:BZ,0),1),"")</f>
        <v/>
      </c>
      <c r="N104" s="181" t="str">
        <f>IFERROR(INDEX('FY22 QoS'!$BB:$BB,MATCH($B104&amp;$C104&amp;$D104,'FY22 QoS'!CA:CA,0),1),"")</f>
        <v/>
      </c>
      <c r="O104" s="181" t="str">
        <f>IFERROR(INDEX('FY22 QoS'!$BB:$BB,MATCH($B104&amp;$C104&amp;$D104,'FY22 QoS'!CB:CB,0),1),"")</f>
        <v/>
      </c>
      <c r="P104" s="181" t="str">
        <f>IFERROR(INDEX('FY22 QoS'!$BB:$BB,MATCH($B104&amp;$C104&amp;$D104,'FY22 QoS'!CC:CC,0),1),"")</f>
        <v/>
      </c>
      <c r="R104" s="178" t="str">
        <f ca="1">IFERROR(INDEX(INDIRECT("'FY22 QoS'!"&amp;R$1&amp;":"&amp;R$1),MATCH($B104&amp;$C104&amp;$D104,'FY22 QoS'!BU:BU,0),1),"")</f>
        <v/>
      </c>
      <c r="S104" s="178" t="str">
        <f ca="1">IFERROR(INDEX(INDIRECT("'FY22 QoS'!"&amp;S$1&amp;":"&amp;S$1),MATCH($B104&amp;$C104&amp;$D104,'FY22 QoS'!BV:BV,0),1),"")</f>
        <v/>
      </c>
      <c r="T104" s="178" t="str">
        <f ca="1">IFERROR(INDEX(INDIRECT("'FY22 QoS'!"&amp;T$1&amp;":"&amp;T$1),MATCH($B104&amp;$C104&amp;$D104,'FY22 QoS'!BW:BW,0),1),"")</f>
        <v/>
      </c>
      <c r="U104" s="178" t="str">
        <f ca="1">IFERROR(INDEX(INDIRECT("'FY22 QoS'!"&amp;U$1&amp;":"&amp;U$1),MATCH($B104&amp;$C104&amp;$D104,'FY22 QoS'!BX:BX,0),1),"")</f>
        <v/>
      </c>
      <c r="V104" s="178" t="str">
        <f ca="1">IFERROR(INDEX(INDIRECT("'FY22 QoS'!"&amp;V$1&amp;":"&amp;V$1),MATCH($B104&amp;$C104&amp;$D104,'FY22 QoS'!BY:BY,0),1),"")</f>
        <v/>
      </c>
      <c r="W104" s="178" t="str">
        <f ca="1">IFERROR(INDEX(INDIRECT("'FY22 QoS'!"&amp;W$1&amp;":"&amp;W$1),MATCH($B104&amp;$C104&amp;$D104,'FY22 QoS'!BZ:BZ,0),1),"")</f>
        <v/>
      </c>
      <c r="X104" s="178" t="str">
        <f ca="1">IFERROR(INDEX(INDIRECT("'FY22 QoS'!"&amp;X$1&amp;":"&amp;X$1),MATCH($B104&amp;$C104&amp;$D104,'FY22 QoS'!CA:CA,0),1),"")</f>
        <v/>
      </c>
      <c r="Y104" s="178" t="str">
        <f ca="1">IFERROR(INDEX(INDIRECT("'FY22 QoS'!"&amp;Y$1&amp;":"&amp;Y$1),MATCH($B104&amp;$C104&amp;$D104,'FY22 QoS'!CB:CB,0),1),"")</f>
        <v/>
      </c>
      <c r="Z104" s="178" t="str">
        <f ca="1">IFERROR(INDEX(INDIRECT("'FY22 QoS'!"&amp;Z$1&amp;":"&amp;Z$1),MATCH($B104&amp;$C104&amp;$D104,'FY22 QoS'!CC:CC,0),1),"")</f>
        <v/>
      </c>
      <c r="AB104" s="178" t="str">
        <f ca="1">IFERROR(INDEX(INDIRECT("'FY22 QoS'!"&amp;AB$1&amp;":"&amp;AB$1),MATCH($B104&amp;$C104&amp;$D104,'FY22 QoS'!BU:BU,0),1),"")</f>
        <v/>
      </c>
      <c r="AC104" s="178" t="str">
        <f ca="1">IFERROR(INDEX(INDIRECT("'FY22 QoS'!"&amp;AC$1&amp;":"&amp;AC$1),MATCH($B104&amp;$C104&amp;$D104,'FY22 QoS'!BV:BV,0),1),"")</f>
        <v/>
      </c>
      <c r="AD104" s="178" t="str">
        <f ca="1">IFERROR(INDEX(INDIRECT("'FY22 QoS'!"&amp;AD$1&amp;":"&amp;AD$1),MATCH($B104&amp;$C104&amp;$D104,'FY22 QoS'!BW:BW,0),1),"")</f>
        <v/>
      </c>
      <c r="AE104" s="178" t="str">
        <f ca="1">IFERROR(INDEX(INDIRECT("'FY22 QoS'!"&amp;AE$1&amp;":"&amp;AE$1),MATCH($B104&amp;$C104&amp;$D104,'FY22 QoS'!BX:BX,0),1),"")</f>
        <v/>
      </c>
      <c r="AF104" s="178" t="str">
        <f ca="1">IFERROR(INDEX(INDIRECT("'FY22 QoS'!"&amp;AF$1&amp;":"&amp;AF$1),MATCH($B104&amp;$C104&amp;$D104,'FY22 QoS'!BY:BY,0),1),"")</f>
        <v/>
      </c>
      <c r="AG104" s="178" t="str">
        <f ca="1">IFERROR(INDEX(INDIRECT("'FY22 QoS'!"&amp;AG$1&amp;":"&amp;AG$1),MATCH($B104&amp;$C104&amp;$D104,'FY22 QoS'!BZ:BZ,0),1),"")</f>
        <v/>
      </c>
      <c r="AH104" s="178" t="str">
        <f ca="1">IFERROR(INDEX(INDIRECT("'FY22 QoS'!"&amp;AH$1&amp;":"&amp;AH$1),MATCH($B104&amp;$C104&amp;$D104,'FY22 QoS'!CA:CA,0),1),"")</f>
        <v/>
      </c>
      <c r="AI104" s="178" t="str">
        <f ca="1">IFERROR(INDEX(INDIRECT("'FY22 QoS'!"&amp;AI$1&amp;":"&amp;AI$1),MATCH($B104&amp;$C104&amp;$D104,'FY22 QoS'!CB:CB,0),1),"")</f>
        <v/>
      </c>
      <c r="AJ104" s="178" t="str">
        <f ca="1">IFERROR(INDEX(INDIRECT("'FY22 QoS'!"&amp;AJ$1&amp;":"&amp;AJ$1),MATCH($B104&amp;$C104&amp;$D104,'FY22 QoS'!CC:CC,0),1),"")</f>
        <v/>
      </c>
      <c r="AL104" s="186" t="str">
        <f ca="1">IFERROR(INDEX(INDIRECT("'FY22 QoS'!"&amp;AL$1&amp;":"&amp;AL$1),MATCH($B104&amp;$C104&amp;$D104,'FY22 QoS'!BU:BU,0),1),"")</f>
        <v/>
      </c>
      <c r="AM104" s="186" t="str">
        <f ca="1">IFERROR(INDEX(INDIRECT("'FY22 QoS'!"&amp;AM$1&amp;":"&amp;AM$1),MATCH($B104&amp;$C104&amp;$D104,'FY22 QoS'!BV:BV,0),1),"")</f>
        <v/>
      </c>
      <c r="AN104" s="186" t="str">
        <f ca="1">IFERROR(INDEX(INDIRECT("'FY22 QoS'!"&amp;AN$1&amp;":"&amp;AN$1),MATCH($B104&amp;$C104&amp;$D104,'FY22 QoS'!BW:BW,0),1),"")</f>
        <v/>
      </c>
      <c r="AO104" s="186" t="str">
        <f ca="1">IFERROR(INDEX(INDIRECT("'FY22 QoS'!"&amp;AO$1&amp;":"&amp;AO$1),MATCH($B104&amp;$C104&amp;$D104,'FY22 QoS'!BX:BX,0),1),"")</f>
        <v/>
      </c>
      <c r="AP104" s="186" t="str">
        <f ca="1">IFERROR(INDEX(INDIRECT("'FY22 QoS'!"&amp;AP$1&amp;":"&amp;AP$1),MATCH($B104&amp;$C104&amp;$D104,'FY22 QoS'!BY:BY,0),1),"")</f>
        <v/>
      </c>
      <c r="AQ104" s="186" t="str">
        <f ca="1">IFERROR(INDEX(INDIRECT("'FY22 QoS'!"&amp;AQ$1&amp;":"&amp;AQ$1),MATCH($B104&amp;$C104&amp;$D104,'FY22 QoS'!BZ:BZ,0),1),"")</f>
        <v/>
      </c>
      <c r="AR104" s="186" t="str">
        <f ca="1">IFERROR(INDEX(INDIRECT("'FY22 QoS'!"&amp;AR$1&amp;":"&amp;AR$1),MATCH($B104&amp;$C104&amp;$D104,'FY22 QoS'!CA:CA,0),1),"")</f>
        <v/>
      </c>
      <c r="AS104" s="186" t="str">
        <f ca="1">IFERROR(INDEX(INDIRECT("'FY22 QoS'!"&amp;AS$1&amp;":"&amp;AS$1),MATCH($B104&amp;$C104&amp;$D104,'FY22 QoS'!CB:CB,0),1),"")</f>
        <v/>
      </c>
      <c r="AT104" s="186" t="str">
        <f ca="1">IFERROR(INDEX(INDIRECT("'FY22 QoS'!"&amp;AT$1&amp;":"&amp;AT$1),MATCH($B104&amp;$C104&amp;$D104,'FY22 QoS'!CC:CC,0),1),"")</f>
        <v/>
      </c>
    </row>
    <row r="105" spans="2:48" s="167" customFormat="1" outlineLevel="1" x14ac:dyDescent="0.25">
      <c r="B105" s="167" t="s">
        <v>18</v>
      </c>
      <c r="C105" s="167">
        <v>9</v>
      </c>
      <c r="D105" s="167" t="str">
        <f t="shared" si="33"/>
        <v>Enterprise</v>
      </c>
      <c r="E105" s="167" t="str">
        <f>IFERROR(INDEX('FY22 QoS'!$BB:$BB,MATCH($B105&amp;$C105&amp;$D105,'FY22 QoS'!BR:BR,0),1),"")</f>
        <v/>
      </c>
      <c r="F105" s="167" t="str">
        <f>IFERROR(INDEX('FY22 QoS'!$BB:$BB,MATCH($B105&amp;$C105&amp;$D105,'FY22 QoS'!BS:BS,0),1),"")</f>
        <v/>
      </c>
      <c r="G105" s="167" t="str">
        <f>IFERROR(INDEX('FY22 QoS'!$BB:$BB,MATCH($B105&amp;$C105&amp;$D105,'FY22 QoS'!BT:BT,0),1),"")</f>
        <v/>
      </c>
      <c r="H105" s="181" t="str">
        <f>IFERROR(INDEX('FY22 QoS'!$BB:$BB,MATCH($B105&amp;$C105&amp;$D105,'FY22 QoS'!BU:BU,0),1),"")</f>
        <v/>
      </c>
      <c r="I105" s="181" t="str">
        <f>IFERROR(INDEX('FY22 QoS'!$BB:$BB,MATCH($B105&amp;$C105&amp;$D105,'FY22 QoS'!BV:BV,0),1),"")</f>
        <v/>
      </c>
      <c r="J105" s="181" t="str">
        <f>IFERROR(INDEX('FY22 QoS'!$BB:$BB,MATCH($B105&amp;$C105&amp;$D105,'FY22 QoS'!BW:BW,0),1),"")</f>
        <v/>
      </c>
      <c r="K105" s="181" t="str">
        <f>IFERROR(INDEX('FY22 QoS'!$BB:$BB,MATCH($B105&amp;$C105&amp;$D105,'FY22 QoS'!BX:BX,0),1),"")</f>
        <v/>
      </c>
      <c r="L105" s="181" t="str">
        <f>IFERROR(INDEX('FY22 QoS'!$BB:$BB,MATCH($B105&amp;$C105&amp;$D105,'FY22 QoS'!BY:BY,0),1),"")</f>
        <v/>
      </c>
      <c r="M105" s="181" t="str">
        <f>IFERROR(INDEX('FY22 QoS'!$BB:$BB,MATCH($B105&amp;$C105&amp;$D105,'FY22 QoS'!BZ:BZ,0),1),"")</f>
        <v/>
      </c>
      <c r="N105" s="181" t="str">
        <f>IFERROR(INDEX('FY22 QoS'!$BB:$BB,MATCH($B105&amp;$C105&amp;$D105,'FY22 QoS'!CA:CA,0),1),"")</f>
        <v/>
      </c>
      <c r="O105" s="181" t="str">
        <f>IFERROR(INDEX('FY22 QoS'!$BB:$BB,MATCH($B105&amp;$C105&amp;$D105,'FY22 QoS'!CB:CB,0),1),"")</f>
        <v/>
      </c>
      <c r="P105" s="181" t="str">
        <f>IFERROR(INDEX('FY22 QoS'!$BB:$BB,MATCH($B105&amp;$C105&amp;$D105,'FY22 QoS'!CC:CC,0),1),"")</f>
        <v/>
      </c>
      <c r="R105" s="178" t="str">
        <f ca="1">IFERROR(INDEX(INDIRECT("'FY22 QoS'!"&amp;R$1&amp;":"&amp;R$1),MATCH($B105&amp;$C105&amp;$D105,'FY22 QoS'!BU:BU,0),1),"")</f>
        <v/>
      </c>
      <c r="S105" s="178" t="str">
        <f ca="1">IFERROR(INDEX(INDIRECT("'FY22 QoS'!"&amp;S$1&amp;":"&amp;S$1),MATCH($B105&amp;$C105&amp;$D105,'FY22 QoS'!BV:BV,0),1),"")</f>
        <v/>
      </c>
      <c r="T105" s="178" t="str">
        <f ca="1">IFERROR(INDEX(INDIRECT("'FY22 QoS'!"&amp;T$1&amp;":"&amp;T$1),MATCH($B105&amp;$C105&amp;$D105,'FY22 QoS'!BW:BW,0),1),"")</f>
        <v/>
      </c>
      <c r="U105" s="178" t="str">
        <f ca="1">IFERROR(INDEX(INDIRECT("'FY22 QoS'!"&amp;U$1&amp;":"&amp;U$1),MATCH($B105&amp;$C105&amp;$D105,'FY22 QoS'!BX:BX,0),1),"")</f>
        <v/>
      </c>
      <c r="V105" s="178" t="str">
        <f ca="1">IFERROR(INDEX(INDIRECT("'FY22 QoS'!"&amp;V$1&amp;":"&amp;V$1),MATCH($B105&amp;$C105&amp;$D105,'FY22 QoS'!BY:BY,0),1),"")</f>
        <v/>
      </c>
      <c r="W105" s="178" t="str">
        <f ca="1">IFERROR(INDEX(INDIRECT("'FY22 QoS'!"&amp;W$1&amp;":"&amp;W$1),MATCH($B105&amp;$C105&amp;$D105,'FY22 QoS'!BZ:BZ,0),1),"")</f>
        <v/>
      </c>
      <c r="X105" s="178" t="str">
        <f ca="1">IFERROR(INDEX(INDIRECT("'FY22 QoS'!"&amp;X$1&amp;":"&amp;X$1),MATCH($B105&amp;$C105&amp;$D105,'FY22 QoS'!CA:CA,0),1),"")</f>
        <v/>
      </c>
      <c r="Y105" s="178" t="str">
        <f ca="1">IFERROR(INDEX(INDIRECT("'FY22 QoS'!"&amp;Y$1&amp;":"&amp;Y$1),MATCH($B105&amp;$C105&amp;$D105,'FY22 QoS'!CB:CB,0),1),"")</f>
        <v/>
      </c>
      <c r="Z105" s="178" t="str">
        <f ca="1">IFERROR(INDEX(INDIRECT("'FY22 QoS'!"&amp;Z$1&amp;":"&amp;Z$1),MATCH($B105&amp;$C105&amp;$D105,'FY22 QoS'!CC:CC,0),1),"")</f>
        <v/>
      </c>
      <c r="AB105" s="178" t="str">
        <f ca="1">IFERROR(INDEX(INDIRECT("'FY22 QoS'!"&amp;AB$1&amp;":"&amp;AB$1),MATCH($B105&amp;$C105&amp;$D105,'FY22 QoS'!BU:BU,0),1),"")</f>
        <v/>
      </c>
      <c r="AC105" s="178" t="str">
        <f ca="1">IFERROR(INDEX(INDIRECT("'FY22 QoS'!"&amp;AC$1&amp;":"&amp;AC$1),MATCH($B105&amp;$C105&amp;$D105,'FY22 QoS'!BV:BV,0),1),"")</f>
        <v/>
      </c>
      <c r="AD105" s="178" t="str">
        <f ca="1">IFERROR(INDEX(INDIRECT("'FY22 QoS'!"&amp;AD$1&amp;":"&amp;AD$1),MATCH($B105&amp;$C105&amp;$D105,'FY22 QoS'!BW:BW,0),1),"")</f>
        <v/>
      </c>
      <c r="AE105" s="178" t="str">
        <f ca="1">IFERROR(INDEX(INDIRECT("'FY22 QoS'!"&amp;AE$1&amp;":"&amp;AE$1),MATCH($B105&amp;$C105&amp;$D105,'FY22 QoS'!BX:BX,0),1),"")</f>
        <v/>
      </c>
      <c r="AF105" s="178" t="str">
        <f ca="1">IFERROR(INDEX(INDIRECT("'FY22 QoS'!"&amp;AF$1&amp;":"&amp;AF$1),MATCH($B105&amp;$C105&amp;$D105,'FY22 QoS'!BY:BY,0),1),"")</f>
        <v/>
      </c>
      <c r="AG105" s="178" t="str">
        <f ca="1">IFERROR(INDEX(INDIRECT("'FY22 QoS'!"&amp;AG$1&amp;":"&amp;AG$1),MATCH($B105&amp;$C105&amp;$D105,'FY22 QoS'!BZ:BZ,0),1),"")</f>
        <v/>
      </c>
      <c r="AH105" s="178" t="str">
        <f ca="1">IFERROR(INDEX(INDIRECT("'FY22 QoS'!"&amp;AH$1&amp;":"&amp;AH$1),MATCH($B105&amp;$C105&amp;$D105,'FY22 QoS'!CA:CA,0),1),"")</f>
        <v/>
      </c>
      <c r="AI105" s="178" t="str">
        <f ca="1">IFERROR(INDEX(INDIRECT("'FY22 QoS'!"&amp;AI$1&amp;":"&amp;AI$1),MATCH($B105&amp;$C105&amp;$D105,'FY22 QoS'!CB:CB,0),1),"")</f>
        <v/>
      </c>
      <c r="AJ105" s="178" t="str">
        <f ca="1">IFERROR(INDEX(INDIRECT("'FY22 QoS'!"&amp;AJ$1&amp;":"&amp;AJ$1),MATCH($B105&amp;$C105&amp;$D105,'FY22 QoS'!CC:CC,0),1),"")</f>
        <v/>
      </c>
      <c r="AL105" s="186" t="str">
        <f ca="1">IFERROR(INDEX(INDIRECT("'FY22 QoS'!"&amp;AL$1&amp;":"&amp;AL$1),MATCH($B105&amp;$C105&amp;$D105,'FY22 QoS'!BU:BU,0),1),"")</f>
        <v/>
      </c>
      <c r="AM105" s="186" t="str">
        <f ca="1">IFERROR(INDEX(INDIRECT("'FY22 QoS'!"&amp;AM$1&amp;":"&amp;AM$1),MATCH($B105&amp;$C105&amp;$D105,'FY22 QoS'!BV:BV,0),1),"")</f>
        <v/>
      </c>
      <c r="AN105" s="186" t="str">
        <f ca="1">IFERROR(INDEX(INDIRECT("'FY22 QoS'!"&amp;AN$1&amp;":"&amp;AN$1),MATCH($B105&amp;$C105&amp;$D105,'FY22 QoS'!BW:BW,0),1),"")</f>
        <v/>
      </c>
      <c r="AO105" s="186" t="str">
        <f ca="1">IFERROR(INDEX(INDIRECT("'FY22 QoS'!"&amp;AO$1&amp;":"&amp;AO$1),MATCH($B105&amp;$C105&amp;$D105,'FY22 QoS'!BX:BX,0),1),"")</f>
        <v/>
      </c>
      <c r="AP105" s="186" t="str">
        <f ca="1">IFERROR(INDEX(INDIRECT("'FY22 QoS'!"&amp;AP$1&amp;":"&amp;AP$1),MATCH($B105&amp;$C105&amp;$D105,'FY22 QoS'!BY:BY,0),1),"")</f>
        <v/>
      </c>
      <c r="AQ105" s="186" t="str">
        <f ca="1">IFERROR(INDEX(INDIRECT("'FY22 QoS'!"&amp;AQ$1&amp;":"&amp;AQ$1),MATCH($B105&amp;$C105&amp;$D105,'FY22 QoS'!BZ:BZ,0),1),"")</f>
        <v/>
      </c>
      <c r="AR105" s="186" t="str">
        <f ca="1">IFERROR(INDEX(INDIRECT("'FY22 QoS'!"&amp;AR$1&amp;":"&amp;AR$1),MATCH($B105&amp;$C105&amp;$D105,'FY22 QoS'!CA:CA,0),1),"")</f>
        <v/>
      </c>
      <c r="AS105" s="186" t="str">
        <f ca="1">IFERROR(INDEX(INDIRECT("'FY22 QoS'!"&amp;AS$1&amp;":"&amp;AS$1),MATCH($B105&amp;$C105&amp;$D105,'FY22 QoS'!CB:CB,0),1),"")</f>
        <v/>
      </c>
      <c r="AT105" s="186" t="str">
        <f ca="1">IFERROR(INDEX(INDIRECT("'FY22 QoS'!"&amp;AT$1&amp;":"&amp;AT$1),MATCH($B105&amp;$C105&amp;$D105,'FY22 QoS'!CC:CC,0),1),"")</f>
        <v/>
      </c>
    </row>
    <row r="106" spans="2:48" s="167" customFormat="1" outlineLevel="1" x14ac:dyDescent="0.25">
      <c r="B106" s="167" t="s">
        <v>18</v>
      </c>
      <c r="C106" s="167">
        <v>10</v>
      </c>
      <c r="D106" s="167" t="str">
        <f t="shared" si="33"/>
        <v>Enterprise</v>
      </c>
      <c r="E106" s="167" t="str">
        <f>IFERROR(INDEX('FY22 QoS'!$BB:$BB,MATCH($B106&amp;$C106&amp;$D106,'FY22 QoS'!BR:BR,0),1),"")</f>
        <v/>
      </c>
      <c r="F106" s="167" t="str">
        <f>IFERROR(INDEX('FY22 QoS'!$BB:$BB,MATCH($B106&amp;$C106&amp;$D106,'FY22 QoS'!BS:BS,0),1),"")</f>
        <v/>
      </c>
      <c r="G106" s="167" t="str">
        <f>IFERROR(INDEX('FY22 QoS'!$BB:$BB,MATCH($B106&amp;$C106&amp;$D106,'FY22 QoS'!BT:BT,0),1),"")</f>
        <v/>
      </c>
      <c r="H106" s="181" t="str">
        <f>IFERROR(INDEX('FY22 QoS'!$BB:$BB,MATCH($B106&amp;$C106&amp;$D106,'FY22 QoS'!BU:BU,0),1),"")</f>
        <v/>
      </c>
      <c r="I106" s="181" t="str">
        <f>IFERROR(INDEX('FY22 QoS'!$BB:$BB,MATCH($B106&amp;$C106&amp;$D106,'FY22 QoS'!BV:BV,0),1),"")</f>
        <v/>
      </c>
      <c r="J106" s="181" t="str">
        <f>IFERROR(INDEX('FY22 QoS'!$BB:$BB,MATCH($B106&amp;$C106&amp;$D106,'FY22 QoS'!BW:BW,0),1),"")</f>
        <v/>
      </c>
      <c r="K106" s="181" t="str">
        <f>IFERROR(INDEX('FY22 QoS'!$BB:$BB,MATCH($B106&amp;$C106&amp;$D106,'FY22 QoS'!BX:BX,0),1),"")</f>
        <v/>
      </c>
      <c r="L106" s="181" t="str">
        <f>IFERROR(INDEX('FY22 QoS'!$BB:$BB,MATCH($B106&amp;$C106&amp;$D106,'FY22 QoS'!BY:BY,0),1),"")</f>
        <v/>
      </c>
      <c r="M106" s="181" t="str">
        <f>IFERROR(INDEX('FY22 QoS'!$BB:$BB,MATCH($B106&amp;$C106&amp;$D106,'FY22 QoS'!BZ:BZ,0),1),"")</f>
        <v/>
      </c>
      <c r="N106" s="181" t="str">
        <f>IFERROR(INDEX('FY22 QoS'!$BB:$BB,MATCH($B106&amp;$C106&amp;$D106,'FY22 QoS'!CA:CA,0),1),"")</f>
        <v/>
      </c>
      <c r="O106" s="181" t="str">
        <f>IFERROR(INDEX('FY22 QoS'!$BB:$BB,MATCH($B106&amp;$C106&amp;$D106,'FY22 QoS'!CB:CB,0),1),"")</f>
        <v/>
      </c>
      <c r="P106" s="181" t="str">
        <f>IFERROR(INDEX('FY22 QoS'!$BB:$BB,MATCH($B106&amp;$C106&amp;$D106,'FY22 QoS'!CC:CC,0),1),"")</f>
        <v/>
      </c>
      <c r="R106" s="178" t="str">
        <f ca="1">IFERROR(INDEX(INDIRECT("'FY22 QoS'!"&amp;R$1&amp;":"&amp;R$1),MATCH($B106&amp;$C106&amp;$D106,'FY22 QoS'!BU:BU,0),1),"")</f>
        <v/>
      </c>
      <c r="S106" s="178" t="str">
        <f ca="1">IFERROR(INDEX(INDIRECT("'FY22 QoS'!"&amp;S$1&amp;":"&amp;S$1),MATCH($B106&amp;$C106&amp;$D106,'FY22 QoS'!BV:BV,0),1),"")</f>
        <v/>
      </c>
      <c r="T106" s="178" t="str">
        <f ca="1">IFERROR(INDEX(INDIRECT("'FY22 QoS'!"&amp;T$1&amp;":"&amp;T$1),MATCH($B106&amp;$C106&amp;$D106,'FY22 QoS'!BW:BW,0),1),"")</f>
        <v/>
      </c>
      <c r="U106" s="178" t="str">
        <f ca="1">IFERROR(INDEX(INDIRECT("'FY22 QoS'!"&amp;U$1&amp;":"&amp;U$1),MATCH($B106&amp;$C106&amp;$D106,'FY22 QoS'!BX:BX,0),1),"")</f>
        <v/>
      </c>
      <c r="V106" s="178" t="str">
        <f ca="1">IFERROR(INDEX(INDIRECT("'FY22 QoS'!"&amp;V$1&amp;":"&amp;V$1),MATCH($B106&amp;$C106&amp;$D106,'FY22 QoS'!BY:BY,0),1),"")</f>
        <v/>
      </c>
      <c r="W106" s="178" t="str">
        <f ca="1">IFERROR(INDEX(INDIRECT("'FY22 QoS'!"&amp;W$1&amp;":"&amp;W$1),MATCH($B106&amp;$C106&amp;$D106,'FY22 QoS'!BZ:BZ,0),1),"")</f>
        <v/>
      </c>
      <c r="X106" s="178" t="str">
        <f ca="1">IFERROR(INDEX(INDIRECT("'FY22 QoS'!"&amp;X$1&amp;":"&amp;X$1),MATCH($B106&amp;$C106&amp;$D106,'FY22 QoS'!CA:CA,0),1),"")</f>
        <v/>
      </c>
      <c r="Y106" s="178" t="str">
        <f ca="1">IFERROR(INDEX(INDIRECT("'FY22 QoS'!"&amp;Y$1&amp;":"&amp;Y$1),MATCH($B106&amp;$C106&amp;$D106,'FY22 QoS'!CB:CB,0),1),"")</f>
        <v/>
      </c>
      <c r="Z106" s="178" t="str">
        <f ca="1">IFERROR(INDEX(INDIRECT("'FY22 QoS'!"&amp;Z$1&amp;":"&amp;Z$1),MATCH($B106&amp;$C106&amp;$D106,'FY22 QoS'!CC:CC,0),1),"")</f>
        <v/>
      </c>
      <c r="AB106" s="178" t="str">
        <f ca="1">IFERROR(INDEX(INDIRECT("'FY22 QoS'!"&amp;AB$1&amp;":"&amp;AB$1),MATCH($B106&amp;$C106&amp;$D106,'FY22 QoS'!BU:BU,0),1),"")</f>
        <v/>
      </c>
      <c r="AC106" s="178" t="str">
        <f ca="1">IFERROR(INDEX(INDIRECT("'FY22 QoS'!"&amp;AC$1&amp;":"&amp;AC$1),MATCH($B106&amp;$C106&amp;$D106,'FY22 QoS'!BV:BV,0),1),"")</f>
        <v/>
      </c>
      <c r="AD106" s="178" t="str">
        <f ca="1">IFERROR(INDEX(INDIRECT("'FY22 QoS'!"&amp;AD$1&amp;":"&amp;AD$1),MATCH($B106&amp;$C106&amp;$D106,'FY22 QoS'!BW:BW,0),1),"")</f>
        <v/>
      </c>
      <c r="AE106" s="178" t="str">
        <f ca="1">IFERROR(INDEX(INDIRECT("'FY22 QoS'!"&amp;AE$1&amp;":"&amp;AE$1),MATCH($B106&amp;$C106&amp;$D106,'FY22 QoS'!BX:BX,0),1),"")</f>
        <v/>
      </c>
      <c r="AF106" s="178" t="str">
        <f ca="1">IFERROR(INDEX(INDIRECT("'FY22 QoS'!"&amp;AF$1&amp;":"&amp;AF$1),MATCH($B106&amp;$C106&amp;$D106,'FY22 QoS'!BY:BY,0),1),"")</f>
        <v/>
      </c>
      <c r="AG106" s="178" t="str">
        <f ca="1">IFERROR(INDEX(INDIRECT("'FY22 QoS'!"&amp;AG$1&amp;":"&amp;AG$1),MATCH($B106&amp;$C106&amp;$D106,'FY22 QoS'!BZ:BZ,0),1),"")</f>
        <v/>
      </c>
      <c r="AH106" s="178" t="str">
        <f ca="1">IFERROR(INDEX(INDIRECT("'FY22 QoS'!"&amp;AH$1&amp;":"&amp;AH$1),MATCH($B106&amp;$C106&amp;$D106,'FY22 QoS'!CA:CA,0),1),"")</f>
        <v/>
      </c>
      <c r="AI106" s="178" t="str">
        <f ca="1">IFERROR(INDEX(INDIRECT("'FY22 QoS'!"&amp;AI$1&amp;":"&amp;AI$1),MATCH($B106&amp;$C106&amp;$D106,'FY22 QoS'!CB:CB,0),1),"")</f>
        <v/>
      </c>
      <c r="AJ106" s="178" t="str">
        <f ca="1">IFERROR(INDEX(INDIRECT("'FY22 QoS'!"&amp;AJ$1&amp;":"&amp;AJ$1),MATCH($B106&amp;$C106&amp;$D106,'FY22 QoS'!CC:CC,0),1),"")</f>
        <v/>
      </c>
      <c r="AL106" s="186" t="str">
        <f ca="1">IFERROR(INDEX(INDIRECT("'FY22 QoS'!"&amp;AL$1&amp;":"&amp;AL$1),MATCH($B106&amp;$C106&amp;$D106,'FY22 QoS'!BU:BU,0),1),"")</f>
        <v/>
      </c>
      <c r="AM106" s="186" t="str">
        <f ca="1">IFERROR(INDEX(INDIRECT("'FY22 QoS'!"&amp;AM$1&amp;":"&amp;AM$1),MATCH($B106&amp;$C106&amp;$D106,'FY22 QoS'!BV:BV,0),1),"")</f>
        <v/>
      </c>
      <c r="AN106" s="186" t="str">
        <f ca="1">IFERROR(INDEX(INDIRECT("'FY22 QoS'!"&amp;AN$1&amp;":"&amp;AN$1),MATCH($B106&amp;$C106&amp;$D106,'FY22 QoS'!BW:BW,0),1),"")</f>
        <v/>
      </c>
      <c r="AO106" s="186" t="str">
        <f ca="1">IFERROR(INDEX(INDIRECT("'FY22 QoS'!"&amp;AO$1&amp;":"&amp;AO$1),MATCH($B106&amp;$C106&amp;$D106,'FY22 QoS'!BX:BX,0),1),"")</f>
        <v/>
      </c>
      <c r="AP106" s="186" t="str">
        <f ca="1">IFERROR(INDEX(INDIRECT("'FY22 QoS'!"&amp;AP$1&amp;":"&amp;AP$1),MATCH($B106&amp;$C106&amp;$D106,'FY22 QoS'!BY:BY,0),1),"")</f>
        <v/>
      </c>
      <c r="AQ106" s="186" t="str">
        <f ca="1">IFERROR(INDEX(INDIRECT("'FY22 QoS'!"&amp;AQ$1&amp;":"&amp;AQ$1),MATCH($B106&amp;$C106&amp;$D106,'FY22 QoS'!BZ:BZ,0),1),"")</f>
        <v/>
      </c>
      <c r="AR106" s="186" t="str">
        <f ca="1">IFERROR(INDEX(INDIRECT("'FY22 QoS'!"&amp;AR$1&amp;":"&amp;AR$1),MATCH($B106&amp;$C106&amp;$D106,'FY22 QoS'!CA:CA,0),1),"")</f>
        <v/>
      </c>
      <c r="AS106" s="186" t="str">
        <f ca="1">IFERROR(INDEX(INDIRECT("'FY22 QoS'!"&amp;AS$1&amp;":"&amp;AS$1),MATCH($B106&amp;$C106&amp;$D106,'FY22 QoS'!CB:CB,0),1),"")</f>
        <v/>
      </c>
      <c r="AT106" s="186" t="str">
        <f ca="1">IFERROR(INDEX(INDIRECT("'FY22 QoS'!"&amp;AT$1&amp;":"&amp;AT$1),MATCH($B106&amp;$C106&amp;$D106,'FY22 QoS'!CC:CC,0),1),"")</f>
        <v/>
      </c>
    </row>
    <row r="107" spans="2:48" s="167" customFormat="1" outlineLevel="1" x14ac:dyDescent="0.25">
      <c r="B107" s="167" t="s">
        <v>18</v>
      </c>
      <c r="C107" s="167">
        <v>11</v>
      </c>
      <c r="D107" s="167" t="str">
        <f t="shared" si="33"/>
        <v>Enterprise</v>
      </c>
      <c r="E107" s="167" t="str">
        <f>IFERROR(INDEX('FY22 QoS'!$BB:$BB,MATCH($B107&amp;$C107&amp;$D107,'FY22 QoS'!BR:BR,0),1),"")</f>
        <v/>
      </c>
      <c r="F107" s="167" t="str">
        <f>IFERROR(INDEX('FY22 QoS'!$BB:$BB,MATCH($B107&amp;$C107&amp;$D107,'FY22 QoS'!BS:BS,0),1),"")</f>
        <v/>
      </c>
      <c r="G107" s="167" t="str">
        <f>IFERROR(INDEX('FY22 QoS'!$BB:$BB,MATCH($B107&amp;$C107&amp;$D107,'FY22 QoS'!BT:BT,0),1),"")</f>
        <v/>
      </c>
      <c r="H107" s="181" t="str">
        <f>IFERROR(INDEX('FY22 QoS'!$BB:$BB,MATCH($B107&amp;$C107&amp;$D107,'FY22 QoS'!BU:BU,0),1),"")</f>
        <v/>
      </c>
      <c r="I107" s="181" t="str">
        <f>IFERROR(INDEX('FY22 QoS'!$BB:$BB,MATCH($B107&amp;$C107&amp;$D107,'FY22 QoS'!BV:BV,0),1),"")</f>
        <v/>
      </c>
      <c r="J107" s="181" t="str">
        <f>IFERROR(INDEX('FY22 QoS'!$BB:$BB,MATCH($B107&amp;$C107&amp;$D107,'FY22 QoS'!BW:BW,0),1),"")</f>
        <v/>
      </c>
      <c r="K107" s="181" t="str">
        <f>IFERROR(INDEX('FY22 QoS'!$BB:$BB,MATCH($B107&amp;$C107&amp;$D107,'FY22 QoS'!BX:BX,0),1),"")</f>
        <v/>
      </c>
      <c r="L107" s="181" t="str">
        <f>IFERROR(INDEX('FY22 QoS'!$BB:$BB,MATCH($B107&amp;$C107&amp;$D107,'FY22 QoS'!BY:BY,0),1),"")</f>
        <v/>
      </c>
      <c r="M107" s="181" t="str">
        <f>IFERROR(INDEX('FY22 QoS'!$BB:$BB,MATCH($B107&amp;$C107&amp;$D107,'FY22 QoS'!BZ:BZ,0),1),"")</f>
        <v/>
      </c>
      <c r="N107" s="181" t="str">
        <f>IFERROR(INDEX('FY22 QoS'!$BB:$BB,MATCH($B107&amp;$C107&amp;$D107,'FY22 QoS'!CA:CA,0),1),"")</f>
        <v/>
      </c>
      <c r="O107" s="181" t="str">
        <f>IFERROR(INDEX('FY22 QoS'!$BB:$BB,MATCH($B107&amp;$C107&amp;$D107,'FY22 QoS'!CB:CB,0),1),"")</f>
        <v/>
      </c>
      <c r="P107" s="181" t="str">
        <f>IFERROR(INDEX('FY22 QoS'!$BB:$BB,MATCH($B107&amp;$C107&amp;$D107,'FY22 QoS'!CC:CC,0),1),"")</f>
        <v/>
      </c>
      <c r="R107" s="178" t="str">
        <f ca="1">IFERROR(INDEX(INDIRECT("'FY22 QoS'!"&amp;R$1&amp;":"&amp;R$1),MATCH($B107&amp;$C107&amp;$D107,'FY22 QoS'!BU:BU,0),1),"")</f>
        <v/>
      </c>
      <c r="S107" s="178" t="str">
        <f ca="1">IFERROR(INDEX(INDIRECT("'FY22 QoS'!"&amp;S$1&amp;":"&amp;S$1),MATCH($B107&amp;$C107&amp;$D107,'FY22 QoS'!BV:BV,0),1),"")</f>
        <v/>
      </c>
      <c r="T107" s="178" t="str">
        <f ca="1">IFERROR(INDEX(INDIRECT("'FY22 QoS'!"&amp;T$1&amp;":"&amp;T$1),MATCH($B107&amp;$C107&amp;$D107,'FY22 QoS'!BW:BW,0),1),"")</f>
        <v/>
      </c>
      <c r="U107" s="178" t="str">
        <f ca="1">IFERROR(INDEX(INDIRECT("'FY22 QoS'!"&amp;U$1&amp;":"&amp;U$1),MATCH($B107&amp;$C107&amp;$D107,'FY22 QoS'!BX:BX,0),1),"")</f>
        <v/>
      </c>
      <c r="V107" s="178" t="str">
        <f ca="1">IFERROR(INDEX(INDIRECT("'FY22 QoS'!"&amp;V$1&amp;":"&amp;V$1),MATCH($B107&amp;$C107&amp;$D107,'FY22 QoS'!BY:BY,0),1),"")</f>
        <v/>
      </c>
      <c r="W107" s="178" t="str">
        <f ca="1">IFERROR(INDEX(INDIRECT("'FY22 QoS'!"&amp;W$1&amp;":"&amp;W$1),MATCH($B107&amp;$C107&amp;$D107,'FY22 QoS'!BZ:BZ,0),1),"")</f>
        <v/>
      </c>
      <c r="X107" s="178" t="str">
        <f ca="1">IFERROR(INDEX(INDIRECT("'FY22 QoS'!"&amp;X$1&amp;":"&amp;X$1),MATCH($B107&amp;$C107&amp;$D107,'FY22 QoS'!CA:CA,0),1),"")</f>
        <v/>
      </c>
      <c r="Y107" s="178" t="str">
        <f ca="1">IFERROR(INDEX(INDIRECT("'FY22 QoS'!"&amp;Y$1&amp;":"&amp;Y$1),MATCH($B107&amp;$C107&amp;$D107,'FY22 QoS'!CB:CB,0),1),"")</f>
        <v/>
      </c>
      <c r="Z107" s="178" t="str">
        <f ca="1">IFERROR(INDEX(INDIRECT("'FY22 QoS'!"&amp;Z$1&amp;":"&amp;Z$1),MATCH($B107&amp;$C107&amp;$D107,'FY22 QoS'!CC:CC,0),1),"")</f>
        <v/>
      </c>
      <c r="AB107" s="178" t="str">
        <f ca="1">IFERROR(INDEX(INDIRECT("'FY22 QoS'!"&amp;AB$1&amp;":"&amp;AB$1),MATCH($B107&amp;$C107&amp;$D107,'FY22 QoS'!BU:BU,0),1),"")</f>
        <v/>
      </c>
      <c r="AC107" s="178" t="str">
        <f ca="1">IFERROR(INDEX(INDIRECT("'FY22 QoS'!"&amp;AC$1&amp;":"&amp;AC$1),MATCH($B107&amp;$C107&amp;$D107,'FY22 QoS'!BV:BV,0),1),"")</f>
        <v/>
      </c>
      <c r="AD107" s="178" t="str">
        <f ca="1">IFERROR(INDEX(INDIRECT("'FY22 QoS'!"&amp;AD$1&amp;":"&amp;AD$1),MATCH($B107&amp;$C107&amp;$D107,'FY22 QoS'!BW:BW,0),1),"")</f>
        <v/>
      </c>
      <c r="AE107" s="178" t="str">
        <f ca="1">IFERROR(INDEX(INDIRECT("'FY22 QoS'!"&amp;AE$1&amp;":"&amp;AE$1),MATCH($B107&amp;$C107&amp;$D107,'FY22 QoS'!BX:BX,0),1),"")</f>
        <v/>
      </c>
      <c r="AF107" s="178" t="str">
        <f ca="1">IFERROR(INDEX(INDIRECT("'FY22 QoS'!"&amp;AF$1&amp;":"&amp;AF$1),MATCH($B107&amp;$C107&amp;$D107,'FY22 QoS'!BY:BY,0),1),"")</f>
        <v/>
      </c>
      <c r="AG107" s="178" t="str">
        <f ca="1">IFERROR(INDEX(INDIRECT("'FY22 QoS'!"&amp;AG$1&amp;":"&amp;AG$1),MATCH($B107&amp;$C107&amp;$D107,'FY22 QoS'!BZ:BZ,0),1),"")</f>
        <v/>
      </c>
      <c r="AH107" s="178" t="str">
        <f ca="1">IFERROR(INDEX(INDIRECT("'FY22 QoS'!"&amp;AH$1&amp;":"&amp;AH$1),MATCH($B107&amp;$C107&amp;$D107,'FY22 QoS'!CA:CA,0),1),"")</f>
        <v/>
      </c>
      <c r="AI107" s="178" t="str">
        <f ca="1">IFERROR(INDEX(INDIRECT("'FY22 QoS'!"&amp;AI$1&amp;":"&amp;AI$1),MATCH($B107&amp;$C107&amp;$D107,'FY22 QoS'!CB:CB,0),1),"")</f>
        <v/>
      </c>
      <c r="AJ107" s="178" t="str">
        <f ca="1">IFERROR(INDEX(INDIRECT("'FY22 QoS'!"&amp;AJ$1&amp;":"&amp;AJ$1),MATCH($B107&amp;$C107&amp;$D107,'FY22 QoS'!CC:CC,0),1),"")</f>
        <v/>
      </c>
      <c r="AL107" s="186" t="str">
        <f ca="1">IFERROR(INDEX(INDIRECT("'FY22 QoS'!"&amp;AL$1&amp;":"&amp;AL$1),MATCH($B107&amp;$C107&amp;$D107,'FY22 QoS'!BU:BU,0),1),"")</f>
        <v/>
      </c>
      <c r="AM107" s="186" t="str">
        <f ca="1">IFERROR(INDEX(INDIRECT("'FY22 QoS'!"&amp;AM$1&amp;":"&amp;AM$1),MATCH($B107&amp;$C107&amp;$D107,'FY22 QoS'!BV:BV,0),1),"")</f>
        <v/>
      </c>
      <c r="AN107" s="186" t="str">
        <f ca="1">IFERROR(INDEX(INDIRECT("'FY22 QoS'!"&amp;AN$1&amp;":"&amp;AN$1),MATCH($B107&amp;$C107&amp;$D107,'FY22 QoS'!BW:BW,0),1),"")</f>
        <v/>
      </c>
      <c r="AO107" s="186" t="str">
        <f ca="1">IFERROR(INDEX(INDIRECT("'FY22 QoS'!"&amp;AO$1&amp;":"&amp;AO$1),MATCH($B107&amp;$C107&amp;$D107,'FY22 QoS'!BX:BX,0),1),"")</f>
        <v/>
      </c>
      <c r="AP107" s="186" t="str">
        <f ca="1">IFERROR(INDEX(INDIRECT("'FY22 QoS'!"&amp;AP$1&amp;":"&amp;AP$1),MATCH($B107&amp;$C107&amp;$D107,'FY22 QoS'!BY:BY,0),1),"")</f>
        <v/>
      </c>
      <c r="AQ107" s="186" t="str">
        <f ca="1">IFERROR(INDEX(INDIRECT("'FY22 QoS'!"&amp;AQ$1&amp;":"&amp;AQ$1),MATCH($B107&amp;$C107&amp;$D107,'FY22 QoS'!BZ:BZ,0),1),"")</f>
        <v/>
      </c>
      <c r="AR107" s="186" t="str">
        <f ca="1">IFERROR(INDEX(INDIRECT("'FY22 QoS'!"&amp;AR$1&amp;":"&amp;AR$1),MATCH($B107&amp;$C107&amp;$D107,'FY22 QoS'!CA:CA,0),1),"")</f>
        <v/>
      </c>
      <c r="AS107" s="186" t="str">
        <f ca="1">IFERROR(INDEX(INDIRECT("'FY22 QoS'!"&amp;AS$1&amp;":"&amp;AS$1),MATCH($B107&amp;$C107&amp;$D107,'FY22 QoS'!CB:CB,0),1),"")</f>
        <v/>
      </c>
      <c r="AT107" s="186" t="str">
        <f ca="1">IFERROR(INDEX(INDIRECT("'FY22 QoS'!"&amp;AT$1&amp;":"&amp;AT$1),MATCH($B107&amp;$C107&amp;$D107,'FY22 QoS'!CC:CC,0),1),"")</f>
        <v/>
      </c>
    </row>
    <row r="108" spans="2:48" s="167" customFormat="1" outlineLevel="1" x14ac:dyDescent="0.25">
      <c r="B108" s="167" t="s">
        <v>18</v>
      </c>
      <c r="C108" s="167">
        <v>12</v>
      </c>
      <c r="D108" s="167" t="str">
        <f t="shared" si="33"/>
        <v>Enterprise</v>
      </c>
      <c r="E108" s="167" t="str">
        <f>IFERROR(INDEX('FY22 QoS'!$BB:$BB,MATCH($B108&amp;$C108&amp;$D108,'FY22 QoS'!BR:BR,0),1),"")</f>
        <v/>
      </c>
      <c r="F108" s="167" t="str">
        <f>IFERROR(INDEX('FY22 QoS'!$BB:$BB,MATCH($B108&amp;$C108&amp;$D108,'FY22 QoS'!BS:BS,0),1),"")</f>
        <v/>
      </c>
      <c r="G108" s="167" t="str">
        <f>IFERROR(INDEX('FY22 QoS'!$BB:$BB,MATCH($B108&amp;$C108&amp;$D108,'FY22 QoS'!BT:BT,0),1),"")</f>
        <v/>
      </c>
      <c r="H108" s="181" t="str">
        <f>IFERROR(INDEX('FY22 QoS'!$BB:$BB,MATCH($B108&amp;$C108&amp;$D108,'FY22 QoS'!BU:BU,0),1),"")</f>
        <v/>
      </c>
      <c r="I108" s="181" t="str">
        <f>IFERROR(INDEX('FY22 QoS'!$BB:$BB,MATCH($B108&amp;$C108&amp;$D108,'FY22 QoS'!BV:BV,0),1),"")</f>
        <v/>
      </c>
      <c r="J108" s="181" t="str">
        <f>IFERROR(INDEX('FY22 QoS'!$BB:$BB,MATCH($B108&amp;$C108&amp;$D108,'FY22 QoS'!BW:BW,0),1),"")</f>
        <v/>
      </c>
      <c r="K108" s="181" t="str">
        <f>IFERROR(INDEX('FY22 QoS'!$BB:$BB,MATCH($B108&amp;$C108&amp;$D108,'FY22 QoS'!BX:BX,0),1),"")</f>
        <v/>
      </c>
      <c r="L108" s="181" t="str">
        <f>IFERROR(INDEX('FY22 QoS'!$BB:$BB,MATCH($B108&amp;$C108&amp;$D108,'FY22 QoS'!BY:BY,0),1),"")</f>
        <v/>
      </c>
      <c r="M108" s="181" t="str">
        <f>IFERROR(INDEX('FY22 QoS'!$BB:$BB,MATCH($B108&amp;$C108&amp;$D108,'FY22 QoS'!BZ:BZ,0),1),"")</f>
        <v/>
      </c>
      <c r="N108" s="181" t="str">
        <f>IFERROR(INDEX('FY22 QoS'!$BB:$BB,MATCH($B108&amp;$C108&amp;$D108,'FY22 QoS'!CA:CA,0),1),"")</f>
        <v/>
      </c>
      <c r="O108" s="181" t="str">
        <f>IFERROR(INDEX('FY22 QoS'!$BB:$BB,MATCH($B108&amp;$C108&amp;$D108,'FY22 QoS'!CB:CB,0),1),"")</f>
        <v/>
      </c>
      <c r="P108" s="181" t="str">
        <f>IFERROR(INDEX('FY22 QoS'!$BB:$BB,MATCH($B108&amp;$C108&amp;$D108,'FY22 QoS'!CC:CC,0),1),"")</f>
        <v/>
      </c>
      <c r="R108" s="178" t="str">
        <f ca="1">IFERROR(INDEX(INDIRECT("'FY22 QoS'!"&amp;R$1&amp;":"&amp;R$1),MATCH($B108&amp;$C108&amp;$D108,'FY22 QoS'!BU:BU,0),1),"")</f>
        <v/>
      </c>
      <c r="S108" s="178" t="str">
        <f ca="1">IFERROR(INDEX(INDIRECT("'FY22 QoS'!"&amp;S$1&amp;":"&amp;S$1),MATCH($B108&amp;$C108&amp;$D108,'FY22 QoS'!BV:BV,0),1),"")</f>
        <v/>
      </c>
      <c r="T108" s="178" t="str">
        <f ca="1">IFERROR(INDEX(INDIRECT("'FY22 QoS'!"&amp;T$1&amp;":"&amp;T$1),MATCH($B108&amp;$C108&amp;$D108,'FY22 QoS'!BW:BW,0),1),"")</f>
        <v/>
      </c>
      <c r="U108" s="178" t="str">
        <f ca="1">IFERROR(INDEX(INDIRECT("'FY22 QoS'!"&amp;U$1&amp;":"&amp;U$1),MATCH($B108&amp;$C108&amp;$D108,'FY22 QoS'!BX:BX,0),1),"")</f>
        <v/>
      </c>
      <c r="V108" s="178" t="str">
        <f ca="1">IFERROR(INDEX(INDIRECT("'FY22 QoS'!"&amp;V$1&amp;":"&amp;V$1),MATCH($B108&amp;$C108&amp;$D108,'FY22 QoS'!BY:BY,0),1),"")</f>
        <v/>
      </c>
      <c r="W108" s="178" t="str">
        <f ca="1">IFERROR(INDEX(INDIRECT("'FY22 QoS'!"&amp;W$1&amp;":"&amp;W$1),MATCH($B108&amp;$C108&amp;$D108,'FY22 QoS'!BZ:BZ,0),1),"")</f>
        <v/>
      </c>
      <c r="X108" s="178" t="str">
        <f ca="1">IFERROR(INDEX(INDIRECT("'FY22 QoS'!"&amp;X$1&amp;":"&amp;X$1),MATCH($B108&amp;$C108&amp;$D108,'FY22 QoS'!CA:CA,0),1),"")</f>
        <v/>
      </c>
      <c r="Y108" s="178" t="str">
        <f ca="1">IFERROR(INDEX(INDIRECT("'FY22 QoS'!"&amp;Y$1&amp;":"&amp;Y$1),MATCH($B108&amp;$C108&amp;$D108,'FY22 QoS'!CB:CB,0),1),"")</f>
        <v/>
      </c>
      <c r="Z108" s="178" t="str">
        <f ca="1">IFERROR(INDEX(INDIRECT("'FY22 QoS'!"&amp;Z$1&amp;":"&amp;Z$1),MATCH($B108&amp;$C108&amp;$D108,'FY22 QoS'!CC:CC,0),1),"")</f>
        <v/>
      </c>
      <c r="AB108" s="178" t="str">
        <f ca="1">IFERROR(INDEX(INDIRECT("'FY22 QoS'!"&amp;AB$1&amp;":"&amp;AB$1),MATCH($B108&amp;$C108&amp;$D108,'FY22 QoS'!BU:BU,0),1),"")</f>
        <v/>
      </c>
      <c r="AC108" s="178" t="str">
        <f ca="1">IFERROR(INDEX(INDIRECT("'FY22 QoS'!"&amp;AC$1&amp;":"&amp;AC$1),MATCH($B108&amp;$C108&amp;$D108,'FY22 QoS'!BV:BV,0),1),"")</f>
        <v/>
      </c>
      <c r="AD108" s="178" t="str">
        <f ca="1">IFERROR(INDEX(INDIRECT("'FY22 QoS'!"&amp;AD$1&amp;":"&amp;AD$1),MATCH($B108&amp;$C108&amp;$D108,'FY22 QoS'!BW:BW,0),1),"")</f>
        <v/>
      </c>
      <c r="AE108" s="178" t="str">
        <f ca="1">IFERROR(INDEX(INDIRECT("'FY22 QoS'!"&amp;AE$1&amp;":"&amp;AE$1),MATCH($B108&amp;$C108&amp;$D108,'FY22 QoS'!BX:BX,0),1),"")</f>
        <v/>
      </c>
      <c r="AF108" s="178" t="str">
        <f ca="1">IFERROR(INDEX(INDIRECT("'FY22 QoS'!"&amp;AF$1&amp;":"&amp;AF$1),MATCH($B108&amp;$C108&amp;$D108,'FY22 QoS'!BY:BY,0),1),"")</f>
        <v/>
      </c>
      <c r="AG108" s="178" t="str">
        <f ca="1">IFERROR(INDEX(INDIRECT("'FY22 QoS'!"&amp;AG$1&amp;":"&amp;AG$1),MATCH($B108&amp;$C108&amp;$D108,'FY22 QoS'!BZ:BZ,0),1),"")</f>
        <v/>
      </c>
      <c r="AH108" s="178" t="str">
        <f ca="1">IFERROR(INDEX(INDIRECT("'FY22 QoS'!"&amp;AH$1&amp;":"&amp;AH$1),MATCH($B108&amp;$C108&amp;$D108,'FY22 QoS'!CA:CA,0),1),"")</f>
        <v/>
      </c>
      <c r="AI108" s="178" t="str">
        <f ca="1">IFERROR(INDEX(INDIRECT("'FY22 QoS'!"&amp;AI$1&amp;":"&amp;AI$1),MATCH($B108&amp;$C108&amp;$D108,'FY22 QoS'!CB:CB,0),1),"")</f>
        <v/>
      </c>
      <c r="AJ108" s="178" t="str">
        <f ca="1">IFERROR(INDEX(INDIRECT("'FY22 QoS'!"&amp;AJ$1&amp;":"&amp;AJ$1),MATCH($B108&amp;$C108&amp;$D108,'FY22 QoS'!CC:CC,0),1),"")</f>
        <v/>
      </c>
      <c r="AL108" s="186" t="str">
        <f ca="1">IFERROR(INDEX(INDIRECT("'FY22 QoS'!"&amp;AL$1&amp;":"&amp;AL$1),MATCH($B108&amp;$C108&amp;$D108,'FY22 QoS'!BU:BU,0),1),"")</f>
        <v/>
      </c>
      <c r="AM108" s="186" t="str">
        <f ca="1">IFERROR(INDEX(INDIRECT("'FY22 QoS'!"&amp;AM$1&amp;":"&amp;AM$1),MATCH($B108&amp;$C108&amp;$D108,'FY22 QoS'!BV:BV,0),1),"")</f>
        <v/>
      </c>
      <c r="AN108" s="186" t="str">
        <f ca="1">IFERROR(INDEX(INDIRECT("'FY22 QoS'!"&amp;AN$1&amp;":"&amp;AN$1),MATCH($B108&amp;$C108&amp;$D108,'FY22 QoS'!BW:BW,0),1),"")</f>
        <v/>
      </c>
      <c r="AO108" s="186" t="str">
        <f ca="1">IFERROR(INDEX(INDIRECT("'FY22 QoS'!"&amp;AO$1&amp;":"&amp;AO$1),MATCH($B108&amp;$C108&amp;$D108,'FY22 QoS'!BX:BX,0),1),"")</f>
        <v/>
      </c>
      <c r="AP108" s="186" t="str">
        <f ca="1">IFERROR(INDEX(INDIRECT("'FY22 QoS'!"&amp;AP$1&amp;":"&amp;AP$1),MATCH($B108&amp;$C108&amp;$D108,'FY22 QoS'!BY:BY,0),1),"")</f>
        <v/>
      </c>
      <c r="AQ108" s="186" t="str">
        <f ca="1">IFERROR(INDEX(INDIRECT("'FY22 QoS'!"&amp;AQ$1&amp;":"&amp;AQ$1),MATCH($B108&amp;$C108&amp;$D108,'FY22 QoS'!BZ:BZ,0),1),"")</f>
        <v/>
      </c>
      <c r="AR108" s="186" t="str">
        <f ca="1">IFERROR(INDEX(INDIRECT("'FY22 QoS'!"&amp;AR$1&amp;":"&amp;AR$1),MATCH($B108&amp;$C108&amp;$D108,'FY22 QoS'!CA:CA,0),1),"")</f>
        <v/>
      </c>
      <c r="AS108" s="186" t="str">
        <f ca="1">IFERROR(INDEX(INDIRECT("'FY22 QoS'!"&amp;AS$1&amp;":"&amp;AS$1),MATCH($B108&amp;$C108&amp;$D108,'FY22 QoS'!CB:CB,0),1),"")</f>
        <v/>
      </c>
      <c r="AT108" s="186" t="str">
        <f ca="1">IFERROR(INDEX(INDIRECT("'FY22 QoS'!"&amp;AT$1&amp;":"&amp;AT$1),MATCH($B108&amp;$C108&amp;$D108,'FY22 QoS'!CC:CC,0),1),"")</f>
        <v/>
      </c>
    </row>
    <row r="109" spans="2:48" s="167" customFormat="1" outlineLevel="1" x14ac:dyDescent="0.25">
      <c r="B109" s="167" t="s">
        <v>18</v>
      </c>
      <c r="C109" s="167">
        <v>13</v>
      </c>
      <c r="D109" s="167" t="str">
        <f t="shared" si="33"/>
        <v>Enterprise</v>
      </c>
      <c r="E109" s="167" t="str">
        <f>IFERROR(INDEX('FY22 QoS'!$BB:$BB,MATCH($B109&amp;$C109&amp;$D109,'FY22 QoS'!BR:BR,0),1),"")</f>
        <v/>
      </c>
      <c r="F109" s="167" t="str">
        <f>IFERROR(INDEX('FY22 QoS'!$BB:$BB,MATCH($B109&amp;$C109&amp;$D109,'FY22 QoS'!BS:BS,0),1),"")</f>
        <v/>
      </c>
      <c r="G109" s="167" t="str">
        <f>IFERROR(INDEX('FY22 QoS'!$BB:$BB,MATCH($B109&amp;$C109&amp;$D109,'FY22 QoS'!BT:BT,0),1),"")</f>
        <v/>
      </c>
      <c r="H109" s="181" t="str">
        <f>IFERROR(INDEX('FY22 QoS'!$BB:$BB,MATCH($B109&amp;$C109&amp;$D109,'FY22 QoS'!BU:BU,0),1),"")</f>
        <v/>
      </c>
      <c r="I109" s="181" t="str">
        <f>IFERROR(INDEX('FY22 QoS'!$BB:$BB,MATCH($B109&amp;$C109&amp;$D109,'FY22 QoS'!BV:BV,0),1),"")</f>
        <v/>
      </c>
      <c r="J109" s="181" t="str">
        <f>IFERROR(INDEX('FY22 QoS'!$BB:$BB,MATCH($B109&amp;$C109&amp;$D109,'FY22 QoS'!BW:BW,0),1),"")</f>
        <v/>
      </c>
      <c r="K109" s="181" t="str">
        <f>IFERROR(INDEX('FY22 QoS'!$BB:$BB,MATCH($B109&amp;$C109&amp;$D109,'FY22 QoS'!BX:BX,0),1),"")</f>
        <v/>
      </c>
      <c r="L109" s="181" t="str">
        <f>IFERROR(INDEX('FY22 QoS'!$BB:$BB,MATCH($B109&amp;$C109&amp;$D109,'FY22 QoS'!BY:BY,0),1),"")</f>
        <v/>
      </c>
      <c r="M109" s="181" t="str">
        <f>IFERROR(INDEX('FY22 QoS'!$BB:$BB,MATCH($B109&amp;$C109&amp;$D109,'FY22 QoS'!BZ:BZ,0),1),"")</f>
        <v/>
      </c>
      <c r="N109" s="181" t="str">
        <f>IFERROR(INDEX('FY22 QoS'!$BB:$BB,MATCH($B109&amp;$C109&amp;$D109,'FY22 QoS'!CA:CA,0),1),"")</f>
        <v/>
      </c>
      <c r="O109" s="181" t="str">
        <f>IFERROR(INDEX('FY22 QoS'!$BB:$BB,MATCH($B109&amp;$C109&amp;$D109,'FY22 QoS'!CB:CB,0),1),"")</f>
        <v/>
      </c>
      <c r="P109" s="181" t="str">
        <f>IFERROR(INDEX('FY22 QoS'!$BB:$BB,MATCH($B109&amp;$C109&amp;$D109,'FY22 QoS'!CC:CC,0),1),"")</f>
        <v/>
      </c>
      <c r="R109" s="178" t="str">
        <f ca="1">IFERROR(INDEX(INDIRECT("'FY22 QoS'!"&amp;R$1&amp;":"&amp;R$1),MATCH($B109&amp;$C109&amp;$D109,'FY22 QoS'!BU:BU,0),1),"")</f>
        <v/>
      </c>
      <c r="S109" s="178" t="str">
        <f ca="1">IFERROR(INDEX(INDIRECT("'FY22 QoS'!"&amp;S$1&amp;":"&amp;S$1),MATCH($B109&amp;$C109&amp;$D109,'FY22 QoS'!BV:BV,0),1),"")</f>
        <v/>
      </c>
      <c r="T109" s="178" t="str">
        <f ca="1">IFERROR(INDEX(INDIRECT("'FY22 QoS'!"&amp;T$1&amp;":"&amp;T$1),MATCH($B109&amp;$C109&amp;$D109,'FY22 QoS'!BW:BW,0),1),"")</f>
        <v/>
      </c>
      <c r="U109" s="178" t="str">
        <f ca="1">IFERROR(INDEX(INDIRECT("'FY22 QoS'!"&amp;U$1&amp;":"&amp;U$1),MATCH($B109&amp;$C109&amp;$D109,'FY22 QoS'!BX:BX,0),1),"")</f>
        <v/>
      </c>
      <c r="V109" s="178" t="str">
        <f ca="1">IFERROR(INDEX(INDIRECT("'FY22 QoS'!"&amp;V$1&amp;":"&amp;V$1),MATCH($B109&amp;$C109&amp;$D109,'FY22 QoS'!BY:BY,0),1),"")</f>
        <v/>
      </c>
      <c r="W109" s="178" t="str">
        <f ca="1">IFERROR(INDEX(INDIRECT("'FY22 QoS'!"&amp;W$1&amp;":"&amp;W$1),MATCH($B109&amp;$C109&amp;$D109,'FY22 QoS'!BZ:BZ,0),1),"")</f>
        <v/>
      </c>
      <c r="X109" s="178" t="str">
        <f ca="1">IFERROR(INDEX(INDIRECT("'FY22 QoS'!"&amp;X$1&amp;":"&amp;X$1),MATCH($B109&amp;$C109&amp;$D109,'FY22 QoS'!CA:CA,0),1),"")</f>
        <v/>
      </c>
      <c r="Y109" s="178" t="str">
        <f ca="1">IFERROR(INDEX(INDIRECT("'FY22 QoS'!"&amp;Y$1&amp;":"&amp;Y$1),MATCH($B109&amp;$C109&amp;$D109,'FY22 QoS'!CB:CB,0),1),"")</f>
        <v/>
      </c>
      <c r="Z109" s="178" t="str">
        <f ca="1">IFERROR(INDEX(INDIRECT("'FY22 QoS'!"&amp;Z$1&amp;":"&amp;Z$1),MATCH($B109&amp;$C109&amp;$D109,'FY22 QoS'!CC:CC,0),1),"")</f>
        <v/>
      </c>
      <c r="AB109" s="178" t="str">
        <f ca="1">IFERROR(INDEX(INDIRECT("'FY22 QoS'!"&amp;AB$1&amp;":"&amp;AB$1),MATCH($B109&amp;$C109&amp;$D109,'FY22 QoS'!BU:BU,0),1),"")</f>
        <v/>
      </c>
      <c r="AC109" s="178" t="str">
        <f ca="1">IFERROR(INDEX(INDIRECT("'FY22 QoS'!"&amp;AC$1&amp;":"&amp;AC$1),MATCH($B109&amp;$C109&amp;$D109,'FY22 QoS'!BV:BV,0),1),"")</f>
        <v/>
      </c>
      <c r="AD109" s="178" t="str">
        <f ca="1">IFERROR(INDEX(INDIRECT("'FY22 QoS'!"&amp;AD$1&amp;":"&amp;AD$1),MATCH($B109&amp;$C109&amp;$D109,'FY22 QoS'!BW:BW,0),1),"")</f>
        <v/>
      </c>
      <c r="AE109" s="178" t="str">
        <f ca="1">IFERROR(INDEX(INDIRECT("'FY22 QoS'!"&amp;AE$1&amp;":"&amp;AE$1),MATCH($B109&amp;$C109&amp;$D109,'FY22 QoS'!BX:BX,0),1),"")</f>
        <v/>
      </c>
      <c r="AF109" s="178" t="str">
        <f ca="1">IFERROR(INDEX(INDIRECT("'FY22 QoS'!"&amp;AF$1&amp;":"&amp;AF$1),MATCH($B109&amp;$C109&amp;$D109,'FY22 QoS'!BY:BY,0),1),"")</f>
        <v/>
      </c>
      <c r="AG109" s="178" t="str">
        <f ca="1">IFERROR(INDEX(INDIRECT("'FY22 QoS'!"&amp;AG$1&amp;":"&amp;AG$1),MATCH($B109&amp;$C109&amp;$D109,'FY22 QoS'!BZ:BZ,0),1),"")</f>
        <v/>
      </c>
      <c r="AH109" s="178" t="str">
        <f ca="1">IFERROR(INDEX(INDIRECT("'FY22 QoS'!"&amp;AH$1&amp;":"&amp;AH$1),MATCH($B109&amp;$C109&amp;$D109,'FY22 QoS'!CA:CA,0),1),"")</f>
        <v/>
      </c>
      <c r="AI109" s="178" t="str">
        <f ca="1">IFERROR(INDEX(INDIRECT("'FY22 QoS'!"&amp;AI$1&amp;":"&amp;AI$1),MATCH($B109&amp;$C109&amp;$D109,'FY22 QoS'!CB:CB,0),1),"")</f>
        <v/>
      </c>
      <c r="AJ109" s="178" t="str">
        <f ca="1">IFERROR(INDEX(INDIRECT("'FY22 QoS'!"&amp;AJ$1&amp;":"&amp;AJ$1),MATCH($B109&amp;$C109&amp;$D109,'FY22 QoS'!CC:CC,0),1),"")</f>
        <v/>
      </c>
      <c r="AL109" s="186" t="str">
        <f ca="1">IFERROR(INDEX(INDIRECT("'FY22 QoS'!"&amp;AL$1&amp;":"&amp;AL$1),MATCH($B109&amp;$C109&amp;$D109,'FY22 QoS'!BU:BU,0),1),"")</f>
        <v/>
      </c>
      <c r="AM109" s="186" t="str">
        <f ca="1">IFERROR(INDEX(INDIRECT("'FY22 QoS'!"&amp;AM$1&amp;":"&amp;AM$1),MATCH($B109&amp;$C109&amp;$D109,'FY22 QoS'!BV:BV,0),1),"")</f>
        <v/>
      </c>
      <c r="AN109" s="186" t="str">
        <f ca="1">IFERROR(INDEX(INDIRECT("'FY22 QoS'!"&amp;AN$1&amp;":"&amp;AN$1),MATCH($B109&amp;$C109&amp;$D109,'FY22 QoS'!BW:BW,0),1),"")</f>
        <v/>
      </c>
      <c r="AO109" s="186" t="str">
        <f ca="1">IFERROR(INDEX(INDIRECT("'FY22 QoS'!"&amp;AO$1&amp;":"&amp;AO$1),MATCH($B109&amp;$C109&amp;$D109,'FY22 QoS'!BX:BX,0),1),"")</f>
        <v/>
      </c>
      <c r="AP109" s="186" t="str">
        <f ca="1">IFERROR(INDEX(INDIRECT("'FY22 QoS'!"&amp;AP$1&amp;":"&amp;AP$1),MATCH($B109&amp;$C109&amp;$D109,'FY22 QoS'!BY:BY,0),1),"")</f>
        <v/>
      </c>
      <c r="AQ109" s="186" t="str">
        <f ca="1">IFERROR(INDEX(INDIRECT("'FY22 QoS'!"&amp;AQ$1&amp;":"&amp;AQ$1),MATCH($B109&amp;$C109&amp;$D109,'FY22 QoS'!BZ:BZ,0),1),"")</f>
        <v/>
      </c>
      <c r="AR109" s="186" t="str">
        <f ca="1">IFERROR(INDEX(INDIRECT("'FY22 QoS'!"&amp;AR$1&amp;":"&amp;AR$1),MATCH($B109&amp;$C109&amp;$D109,'FY22 QoS'!CA:CA,0),1),"")</f>
        <v/>
      </c>
      <c r="AS109" s="186" t="str">
        <f ca="1">IFERROR(INDEX(INDIRECT("'FY22 QoS'!"&amp;AS$1&amp;":"&amp;AS$1),MATCH($B109&amp;$C109&amp;$D109,'FY22 QoS'!CB:CB,0),1),"")</f>
        <v/>
      </c>
      <c r="AT109" s="186" t="str">
        <f ca="1">IFERROR(INDEX(INDIRECT("'FY22 QoS'!"&amp;AT$1&amp;":"&amp;AT$1),MATCH($B109&amp;$C109&amp;$D109,'FY22 QoS'!CC:CC,0),1),"")</f>
        <v/>
      </c>
    </row>
    <row r="110" spans="2:48" s="167" customFormat="1" outlineLevel="1" x14ac:dyDescent="0.25">
      <c r="B110" s="167" t="s">
        <v>18</v>
      </c>
      <c r="C110" s="167">
        <v>14</v>
      </c>
      <c r="D110" s="167" t="str">
        <f t="shared" si="33"/>
        <v>Enterprise</v>
      </c>
      <c r="E110" s="167" t="str">
        <f>IFERROR(INDEX('FY22 QoS'!$BB:$BB,MATCH($B110&amp;$C110&amp;$D110,'FY22 QoS'!BR:BR,0),1),"")</f>
        <v/>
      </c>
      <c r="F110" s="167" t="str">
        <f>IFERROR(INDEX('FY22 QoS'!$BB:$BB,MATCH($B110&amp;$C110&amp;$D110,'FY22 QoS'!BS:BS,0),1),"")</f>
        <v/>
      </c>
      <c r="G110" s="167" t="str">
        <f>IFERROR(INDEX('FY22 QoS'!$BB:$BB,MATCH($B110&amp;$C110&amp;$D110,'FY22 QoS'!BT:BT,0),1),"")</f>
        <v/>
      </c>
      <c r="H110" s="181" t="str">
        <f>IFERROR(INDEX('FY22 QoS'!$BB:$BB,MATCH($B110&amp;$C110&amp;$D110,'FY22 QoS'!BU:BU,0),1),"")</f>
        <v/>
      </c>
      <c r="I110" s="181" t="str">
        <f>IFERROR(INDEX('FY22 QoS'!$BB:$BB,MATCH($B110&amp;$C110&amp;$D110,'FY22 QoS'!BV:BV,0),1),"")</f>
        <v/>
      </c>
      <c r="J110" s="181" t="str">
        <f>IFERROR(INDEX('FY22 QoS'!$BB:$BB,MATCH($B110&amp;$C110&amp;$D110,'FY22 QoS'!BW:BW,0),1),"")</f>
        <v/>
      </c>
      <c r="K110" s="181" t="str">
        <f>IFERROR(INDEX('FY22 QoS'!$BB:$BB,MATCH($B110&amp;$C110&amp;$D110,'FY22 QoS'!BX:BX,0),1),"")</f>
        <v/>
      </c>
      <c r="L110" s="181" t="str">
        <f>IFERROR(INDEX('FY22 QoS'!$BB:$BB,MATCH($B110&amp;$C110&amp;$D110,'FY22 QoS'!BY:BY,0),1),"")</f>
        <v/>
      </c>
      <c r="M110" s="181" t="str">
        <f>IFERROR(INDEX('FY22 QoS'!$BB:$BB,MATCH($B110&amp;$C110&amp;$D110,'FY22 QoS'!BZ:BZ,0),1),"")</f>
        <v/>
      </c>
      <c r="N110" s="181" t="str">
        <f>IFERROR(INDEX('FY22 QoS'!$BB:$BB,MATCH($B110&amp;$C110&amp;$D110,'FY22 QoS'!CA:CA,0),1),"")</f>
        <v/>
      </c>
      <c r="O110" s="181" t="str">
        <f>IFERROR(INDEX('FY22 QoS'!$BB:$BB,MATCH($B110&amp;$C110&amp;$D110,'FY22 QoS'!CB:CB,0),1),"")</f>
        <v/>
      </c>
      <c r="P110" s="181" t="str">
        <f>IFERROR(INDEX('FY22 QoS'!$BB:$BB,MATCH($B110&amp;$C110&amp;$D110,'FY22 QoS'!CC:CC,0),1),"")</f>
        <v/>
      </c>
      <c r="R110" s="178" t="str">
        <f ca="1">IFERROR(INDEX(INDIRECT("'FY22 QoS'!"&amp;R$1&amp;":"&amp;R$1),MATCH($B110&amp;$C110&amp;$D110,'FY22 QoS'!BU:BU,0),1),"")</f>
        <v/>
      </c>
      <c r="S110" s="178" t="str">
        <f ca="1">IFERROR(INDEX(INDIRECT("'FY22 QoS'!"&amp;S$1&amp;":"&amp;S$1),MATCH($B110&amp;$C110&amp;$D110,'FY22 QoS'!BV:BV,0),1),"")</f>
        <v/>
      </c>
      <c r="T110" s="178" t="str">
        <f ca="1">IFERROR(INDEX(INDIRECT("'FY22 QoS'!"&amp;T$1&amp;":"&amp;T$1),MATCH($B110&amp;$C110&amp;$D110,'FY22 QoS'!BW:BW,0),1),"")</f>
        <v/>
      </c>
      <c r="U110" s="178" t="str">
        <f ca="1">IFERROR(INDEX(INDIRECT("'FY22 QoS'!"&amp;U$1&amp;":"&amp;U$1),MATCH($B110&amp;$C110&amp;$D110,'FY22 QoS'!BX:BX,0),1),"")</f>
        <v/>
      </c>
      <c r="V110" s="178" t="str">
        <f ca="1">IFERROR(INDEX(INDIRECT("'FY22 QoS'!"&amp;V$1&amp;":"&amp;V$1),MATCH($B110&amp;$C110&amp;$D110,'FY22 QoS'!BY:BY,0),1),"")</f>
        <v/>
      </c>
      <c r="W110" s="178" t="str">
        <f ca="1">IFERROR(INDEX(INDIRECT("'FY22 QoS'!"&amp;W$1&amp;":"&amp;W$1),MATCH($B110&amp;$C110&amp;$D110,'FY22 QoS'!BZ:BZ,0),1),"")</f>
        <v/>
      </c>
      <c r="X110" s="178" t="str">
        <f ca="1">IFERROR(INDEX(INDIRECT("'FY22 QoS'!"&amp;X$1&amp;":"&amp;X$1),MATCH($B110&amp;$C110&amp;$D110,'FY22 QoS'!CA:CA,0),1),"")</f>
        <v/>
      </c>
      <c r="Y110" s="178" t="str">
        <f ca="1">IFERROR(INDEX(INDIRECT("'FY22 QoS'!"&amp;Y$1&amp;":"&amp;Y$1),MATCH($B110&amp;$C110&amp;$D110,'FY22 QoS'!CB:CB,0),1),"")</f>
        <v/>
      </c>
      <c r="Z110" s="178" t="str">
        <f ca="1">IFERROR(INDEX(INDIRECT("'FY22 QoS'!"&amp;Z$1&amp;":"&amp;Z$1),MATCH($B110&amp;$C110&amp;$D110,'FY22 QoS'!CC:CC,0),1),"")</f>
        <v/>
      </c>
      <c r="AB110" s="178" t="str">
        <f ca="1">IFERROR(INDEX(INDIRECT("'FY22 QoS'!"&amp;AB$1&amp;":"&amp;AB$1),MATCH($B110&amp;$C110&amp;$D110,'FY22 QoS'!BU:BU,0),1),"")</f>
        <v/>
      </c>
      <c r="AC110" s="178" t="str">
        <f ca="1">IFERROR(INDEX(INDIRECT("'FY22 QoS'!"&amp;AC$1&amp;":"&amp;AC$1),MATCH($B110&amp;$C110&amp;$D110,'FY22 QoS'!BV:BV,0),1),"")</f>
        <v/>
      </c>
      <c r="AD110" s="178" t="str">
        <f ca="1">IFERROR(INDEX(INDIRECT("'FY22 QoS'!"&amp;AD$1&amp;":"&amp;AD$1),MATCH($B110&amp;$C110&amp;$D110,'FY22 QoS'!BW:BW,0),1),"")</f>
        <v/>
      </c>
      <c r="AE110" s="178" t="str">
        <f ca="1">IFERROR(INDEX(INDIRECT("'FY22 QoS'!"&amp;AE$1&amp;":"&amp;AE$1),MATCH($B110&amp;$C110&amp;$D110,'FY22 QoS'!BX:BX,0),1),"")</f>
        <v/>
      </c>
      <c r="AF110" s="178" t="str">
        <f ca="1">IFERROR(INDEX(INDIRECT("'FY22 QoS'!"&amp;AF$1&amp;":"&amp;AF$1),MATCH($B110&amp;$C110&amp;$D110,'FY22 QoS'!BY:BY,0),1),"")</f>
        <v/>
      </c>
      <c r="AG110" s="178" t="str">
        <f ca="1">IFERROR(INDEX(INDIRECT("'FY22 QoS'!"&amp;AG$1&amp;":"&amp;AG$1),MATCH($B110&amp;$C110&amp;$D110,'FY22 QoS'!BZ:BZ,0),1),"")</f>
        <v/>
      </c>
      <c r="AH110" s="178" t="str">
        <f ca="1">IFERROR(INDEX(INDIRECT("'FY22 QoS'!"&amp;AH$1&amp;":"&amp;AH$1),MATCH($B110&amp;$C110&amp;$D110,'FY22 QoS'!CA:CA,0),1),"")</f>
        <v/>
      </c>
      <c r="AI110" s="178" t="str">
        <f ca="1">IFERROR(INDEX(INDIRECT("'FY22 QoS'!"&amp;AI$1&amp;":"&amp;AI$1),MATCH($B110&amp;$C110&amp;$D110,'FY22 QoS'!CB:CB,0),1),"")</f>
        <v/>
      </c>
      <c r="AJ110" s="178" t="str">
        <f ca="1">IFERROR(INDEX(INDIRECT("'FY22 QoS'!"&amp;AJ$1&amp;":"&amp;AJ$1),MATCH($B110&amp;$C110&amp;$D110,'FY22 QoS'!CC:CC,0),1),"")</f>
        <v/>
      </c>
      <c r="AL110" s="186" t="str">
        <f ca="1">IFERROR(INDEX(INDIRECT("'FY22 QoS'!"&amp;AL$1&amp;":"&amp;AL$1),MATCH($B110&amp;$C110&amp;$D110,'FY22 QoS'!BU:BU,0),1),"")</f>
        <v/>
      </c>
      <c r="AM110" s="186" t="str">
        <f ca="1">IFERROR(INDEX(INDIRECT("'FY22 QoS'!"&amp;AM$1&amp;":"&amp;AM$1),MATCH($B110&amp;$C110&amp;$D110,'FY22 QoS'!BV:BV,0),1),"")</f>
        <v/>
      </c>
      <c r="AN110" s="186" t="str">
        <f ca="1">IFERROR(INDEX(INDIRECT("'FY22 QoS'!"&amp;AN$1&amp;":"&amp;AN$1),MATCH($B110&amp;$C110&amp;$D110,'FY22 QoS'!BW:BW,0),1),"")</f>
        <v/>
      </c>
      <c r="AO110" s="186" t="str">
        <f ca="1">IFERROR(INDEX(INDIRECT("'FY22 QoS'!"&amp;AO$1&amp;":"&amp;AO$1),MATCH($B110&amp;$C110&amp;$D110,'FY22 QoS'!BX:BX,0),1),"")</f>
        <v/>
      </c>
      <c r="AP110" s="186" t="str">
        <f ca="1">IFERROR(INDEX(INDIRECT("'FY22 QoS'!"&amp;AP$1&amp;":"&amp;AP$1),MATCH($B110&amp;$C110&amp;$D110,'FY22 QoS'!BY:BY,0),1),"")</f>
        <v/>
      </c>
      <c r="AQ110" s="186" t="str">
        <f ca="1">IFERROR(INDEX(INDIRECT("'FY22 QoS'!"&amp;AQ$1&amp;":"&amp;AQ$1),MATCH($B110&amp;$C110&amp;$D110,'FY22 QoS'!BZ:BZ,0),1),"")</f>
        <v/>
      </c>
      <c r="AR110" s="186" t="str">
        <f ca="1">IFERROR(INDEX(INDIRECT("'FY22 QoS'!"&amp;AR$1&amp;":"&amp;AR$1),MATCH($B110&amp;$C110&amp;$D110,'FY22 QoS'!CA:CA,0),1),"")</f>
        <v/>
      </c>
      <c r="AS110" s="186" t="str">
        <f ca="1">IFERROR(INDEX(INDIRECT("'FY22 QoS'!"&amp;AS$1&amp;":"&amp;AS$1),MATCH($B110&amp;$C110&amp;$D110,'FY22 QoS'!CB:CB,0),1),"")</f>
        <v/>
      </c>
      <c r="AT110" s="186" t="str">
        <f ca="1">IFERROR(INDEX(INDIRECT("'FY22 QoS'!"&amp;AT$1&amp;":"&amp;AT$1),MATCH($B110&amp;$C110&amp;$D110,'FY22 QoS'!CC:CC,0),1),"")</f>
        <v/>
      </c>
    </row>
    <row r="111" spans="2:48" s="167" customFormat="1" x14ac:dyDescent="0.25">
      <c r="B111" s="182"/>
      <c r="C111" s="182"/>
      <c r="D111" s="182"/>
      <c r="E111" s="182"/>
      <c r="F111" s="182"/>
      <c r="G111" s="182"/>
      <c r="H111" s="184"/>
      <c r="I111" s="184"/>
      <c r="J111" s="184"/>
      <c r="K111" s="184"/>
      <c r="L111" s="184"/>
      <c r="M111" s="184"/>
      <c r="N111" s="184"/>
      <c r="O111" s="184"/>
      <c r="P111" s="184"/>
      <c r="R111" s="183"/>
      <c r="S111" s="183"/>
      <c r="T111" s="183"/>
      <c r="U111" s="183"/>
      <c r="V111" s="183"/>
      <c r="W111" s="183"/>
      <c r="X111" s="183"/>
      <c r="Y111" s="183"/>
      <c r="Z111" s="183"/>
      <c r="AB111" s="183"/>
      <c r="AC111" s="183"/>
      <c r="AD111" s="183"/>
      <c r="AE111" s="183"/>
      <c r="AF111" s="183"/>
      <c r="AG111" s="183"/>
      <c r="AH111" s="183"/>
      <c r="AI111" s="183"/>
      <c r="AJ111" s="183"/>
      <c r="AL111" s="187"/>
      <c r="AM111" s="187"/>
      <c r="AN111" s="187"/>
      <c r="AO111" s="187"/>
      <c r="AP111" s="187"/>
      <c r="AQ111" s="187"/>
      <c r="AR111" s="187"/>
      <c r="AS111" s="187"/>
      <c r="AT111" s="187"/>
    </row>
    <row r="112" spans="2:48" s="167" customFormat="1" x14ac:dyDescent="0.25">
      <c r="B112" s="167" t="s">
        <v>31</v>
      </c>
      <c r="C112" s="167">
        <v>1</v>
      </c>
      <c r="D112" s="167" t="str">
        <f>$B$3</f>
        <v>Enterprise</v>
      </c>
      <c r="E112" s="167" t="str">
        <f>IFERROR(INDEX('FY22 QoS'!$BB:$BB,MATCH($B112&amp;$C112&amp;$D112,'FY22 QoS'!BR:BR,0),1),"")</f>
        <v/>
      </c>
      <c r="F112" s="167" t="str">
        <f>IFERROR(INDEX('FY22 QoS'!$BB:$BB,MATCH($B112&amp;$C112&amp;$D112,'FY22 QoS'!BS:BS,0),1),"")</f>
        <v/>
      </c>
      <c r="G112" s="167" t="str">
        <f>IFERROR(INDEX('FY22 QoS'!$BB:$BB,MATCH($B112&amp;$C112&amp;$D112,'FY22 QoS'!BT:BT,0),1),"")</f>
        <v/>
      </c>
      <c r="H112" s="181" t="str">
        <f>IFERROR(INDEX('FY22 QoS'!$BB:$BB,MATCH($B112&amp;$C112&amp;$D112,'FY22 QoS'!BU:BU,0),1),"")</f>
        <v>Trevor Usken</v>
      </c>
      <c r="I112" s="181" t="str">
        <f>IFERROR(INDEX('FY22 QoS'!$BB:$BB,MATCH($B112&amp;$C112&amp;$D112,'FY22 QoS'!BV:BV,0),1),"")</f>
        <v>Trevor Usken</v>
      </c>
      <c r="J112" s="181" t="str">
        <f>IFERROR(INDEX('FY22 QoS'!$BB:$BB,MATCH($B112&amp;$C112&amp;$D112,'FY22 QoS'!BW:BW,0),1),"")</f>
        <v>Trevor Usken</v>
      </c>
      <c r="K112" s="181" t="str">
        <f>IFERROR(INDEX('FY22 QoS'!$BB:$BB,MATCH($B112&amp;$C112&amp;$D112,'FY22 QoS'!BX:BX,0),1),"")</f>
        <v>Trevor Usken</v>
      </c>
      <c r="L112" s="181" t="str">
        <f>IFERROR(INDEX('FY22 QoS'!$BB:$BB,MATCH($B112&amp;$C112&amp;$D112,'FY22 QoS'!BY:BY,0),1),"")</f>
        <v>Trevor Usken</v>
      </c>
      <c r="M112" s="181" t="str">
        <f>IFERROR(INDEX('FY22 QoS'!$BB:$BB,MATCH($B112&amp;$C112&amp;$D112,'FY22 QoS'!BZ:BZ,0),1),"")</f>
        <v>Trevor Usken</v>
      </c>
      <c r="N112" s="181" t="str">
        <f>IFERROR(INDEX('FY22 QoS'!$BB:$BB,MATCH($B112&amp;$C112&amp;$D112,'FY22 QoS'!CA:CA,0),1),"")</f>
        <v>Trevor Usken</v>
      </c>
      <c r="O112" s="181" t="str">
        <f>IFERROR(INDEX('FY22 QoS'!$BB:$BB,MATCH($B112&amp;$C112&amp;$D112,'FY22 QoS'!CB:CB,0),1),"")</f>
        <v>Trevor Usken</v>
      </c>
      <c r="P112" s="181" t="str">
        <f>IFERROR(INDEX('FY22 QoS'!$BB:$BB,MATCH($B112&amp;$C112&amp;$D112,'FY22 QoS'!CC:CC,0),1),"")</f>
        <v>Trevor Usken</v>
      </c>
      <c r="R112" s="178">
        <f ca="1">IFERROR(INDEX(INDIRECT("'FY22 QoS'!"&amp;R$1&amp;":"&amp;R$1),MATCH($B112&amp;$C112&amp;$D112,'FY22 QoS'!BU:BU,0),1),"")</f>
        <v>1</v>
      </c>
      <c r="S112" s="178">
        <f ca="1">IFERROR(INDEX(INDIRECT("'FY22 QoS'!"&amp;S$1&amp;":"&amp;S$1),MATCH($B112&amp;$C112&amp;$D112,'FY22 QoS'!BV:BV,0),1),"")</f>
        <v>1</v>
      </c>
      <c r="T112" s="178">
        <f ca="1">IFERROR(INDEX(INDIRECT("'FY22 QoS'!"&amp;T$1&amp;":"&amp;T$1),MATCH($B112&amp;$C112&amp;$D112,'FY22 QoS'!BW:BW,0),1),"")</f>
        <v>1</v>
      </c>
      <c r="U112" s="178">
        <f ca="1">IFERROR(INDEX(INDIRECT("'FY22 QoS'!"&amp;U$1&amp;":"&amp;U$1),MATCH($B112&amp;$C112&amp;$D112,'FY22 QoS'!BX:BX,0),1),"")</f>
        <v>1</v>
      </c>
      <c r="V112" s="178">
        <f ca="1">IFERROR(INDEX(INDIRECT("'FY22 QoS'!"&amp;V$1&amp;":"&amp;V$1),MATCH($B112&amp;$C112&amp;$D112,'FY22 QoS'!BY:BY,0),1),"")</f>
        <v>1</v>
      </c>
      <c r="W112" s="178">
        <f ca="1">IFERROR(INDEX(INDIRECT("'FY22 QoS'!"&amp;W$1&amp;":"&amp;W$1),MATCH($B112&amp;$C112&amp;$D112,'FY22 QoS'!BZ:BZ,0),1),"")</f>
        <v>1</v>
      </c>
      <c r="X112" s="178">
        <f ca="1">IFERROR(INDEX(INDIRECT("'FY22 QoS'!"&amp;X$1&amp;":"&amp;X$1),MATCH($B112&amp;$C112&amp;$D112,'FY22 QoS'!CA:CA,0),1),"")</f>
        <v>1</v>
      </c>
      <c r="Y112" s="178">
        <f ca="1">IFERROR(INDEX(INDIRECT("'FY22 QoS'!"&amp;Y$1&amp;":"&amp;Y$1),MATCH($B112&amp;$C112&amp;$D112,'FY22 QoS'!CB:CB,0),1),"")</f>
        <v>1</v>
      </c>
      <c r="Z112" s="178">
        <f ca="1">IFERROR(INDEX(INDIRECT("'FY22 QoS'!"&amp;Z$1&amp;":"&amp;Z$1),MATCH($B112&amp;$C112&amp;$D112,'FY22 QoS'!CC:CC,0),1),"")</f>
        <v>1</v>
      </c>
      <c r="AB112" s="178">
        <f ca="1">IFERROR(INDEX(INDIRECT("'FY22 QoS'!"&amp;AB$1&amp;":"&amp;AB$1),MATCH($B112&amp;$C112&amp;$D112,'FY22 QoS'!BU:BU,0),1),"")</f>
        <v>1</v>
      </c>
      <c r="AC112" s="178">
        <f ca="1">IFERROR(INDEX(INDIRECT("'FY22 QoS'!"&amp;AC$1&amp;":"&amp;AC$1),MATCH($B112&amp;$C112&amp;$D112,'FY22 QoS'!BV:BV,0),1),"")</f>
        <v>1</v>
      </c>
      <c r="AD112" s="178">
        <f ca="1">IFERROR(INDEX(INDIRECT("'FY22 QoS'!"&amp;AD$1&amp;":"&amp;AD$1),MATCH($B112&amp;$C112&amp;$D112,'FY22 QoS'!BW:BW,0),1),"")</f>
        <v>1</v>
      </c>
      <c r="AE112" s="178">
        <f ca="1">IFERROR(INDEX(INDIRECT("'FY22 QoS'!"&amp;AE$1&amp;":"&amp;AE$1),MATCH($B112&amp;$C112&amp;$D112,'FY22 QoS'!BX:BX,0),1),"")</f>
        <v>1</v>
      </c>
      <c r="AF112" s="178">
        <f ca="1">IFERROR(INDEX(INDIRECT("'FY22 QoS'!"&amp;AF$1&amp;":"&amp;AF$1),MATCH($B112&amp;$C112&amp;$D112,'FY22 QoS'!BY:BY,0),1),"")</f>
        <v>1</v>
      </c>
      <c r="AG112" s="178">
        <f ca="1">IFERROR(INDEX(INDIRECT("'FY22 QoS'!"&amp;AG$1&amp;":"&amp;AG$1),MATCH($B112&amp;$C112&amp;$D112,'FY22 QoS'!BZ:BZ,0),1),"")</f>
        <v>1</v>
      </c>
      <c r="AH112" s="178">
        <f ca="1">IFERROR(INDEX(INDIRECT("'FY22 QoS'!"&amp;AH$1&amp;":"&amp;AH$1),MATCH($B112&amp;$C112&amp;$D112,'FY22 QoS'!CA:CA,0),1),"")</f>
        <v>1</v>
      </c>
      <c r="AI112" s="178">
        <f ca="1">IFERROR(INDEX(INDIRECT("'FY22 QoS'!"&amp;AI$1&amp;":"&amp;AI$1),MATCH($B112&amp;$C112&amp;$D112,'FY22 QoS'!CB:CB,0),1),"")</f>
        <v>1</v>
      </c>
      <c r="AJ112" s="178">
        <f ca="1">IFERROR(INDEX(INDIRECT("'FY22 QoS'!"&amp;AJ$1&amp;":"&amp;AJ$1),MATCH($B112&amp;$C112&amp;$D112,'FY22 QoS'!CC:CC,0),1),"")</f>
        <v>1</v>
      </c>
      <c r="AL112" s="186">
        <f ca="1">IFERROR(INDEX(INDIRECT("'FY22 QoS'!"&amp;AL$1&amp;":"&amp;AL$1),MATCH($B112&amp;$C112&amp;$D112,'FY22 QoS'!BU:BU,0),1),"")</f>
        <v>87500</v>
      </c>
      <c r="AM112" s="186">
        <f ca="1">IFERROR(INDEX(INDIRECT("'FY22 QoS'!"&amp;AM$1&amp;":"&amp;AM$1),MATCH($B112&amp;$C112&amp;$D112,'FY22 QoS'!BV:BV,0),1),"")</f>
        <v>87500</v>
      </c>
      <c r="AN112" s="186">
        <f ca="1">IFERROR(INDEX(INDIRECT("'FY22 QoS'!"&amp;AN$1&amp;":"&amp;AN$1),MATCH($B112&amp;$C112&amp;$D112,'FY22 QoS'!BW:BW,0),1),"")</f>
        <v>87500</v>
      </c>
      <c r="AO112" s="186">
        <f ca="1">IFERROR(INDEX(INDIRECT("'FY22 QoS'!"&amp;AO$1&amp;":"&amp;AO$1),MATCH($B112&amp;$C112&amp;$D112,'FY22 QoS'!BX:BX,0),1),"")</f>
        <v>87500</v>
      </c>
      <c r="AP112" s="186">
        <f ca="1">IFERROR(INDEX(INDIRECT("'FY22 QoS'!"&amp;AP$1&amp;":"&amp;AP$1),MATCH($B112&amp;$C112&amp;$D112,'FY22 QoS'!BY:BY,0),1),"")</f>
        <v>87500</v>
      </c>
      <c r="AQ112" s="186">
        <f ca="1">IFERROR(INDEX(INDIRECT("'FY22 QoS'!"&amp;AQ$1&amp;":"&amp;AQ$1),MATCH($B112&amp;$C112&amp;$D112,'FY22 QoS'!BZ:BZ,0),1),"")</f>
        <v>87500</v>
      </c>
      <c r="AR112" s="186">
        <f ca="1">IFERROR(INDEX(INDIRECT("'FY22 QoS'!"&amp;AR$1&amp;":"&amp;AR$1),MATCH($B112&amp;$C112&amp;$D112,'FY22 QoS'!CA:CA,0),1),"")</f>
        <v>87500</v>
      </c>
      <c r="AS112" s="186">
        <f ca="1">IFERROR(INDEX(INDIRECT("'FY22 QoS'!"&amp;AS$1&amp;":"&amp;AS$1),MATCH($B112&amp;$C112&amp;$D112,'FY22 QoS'!CB:CB,0),1),"")</f>
        <v>87500</v>
      </c>
      <c r="AT112" s="186">
        <f ca="1">IFERROR(INDEX(INDIRECT("'FY22 QoS'!"&amp;AT$1&amp;":"&amp;AT$1),MATCH($B112&amp;$C112&amp;$D112,'FY22 QoS'!CC:CC,0),1),"")</f>
        <v>87500</v>
      </c>
      <c r="AV112" s="286"/>
    </row>
    <row r="113" spans="2:46" s="167" customFormat="1" x14ac:dyDescent="0.25">
      <c r="B113" s="167" t="s">
        <v>31</v>
      </c>
      <c r="C113" s="167">
        <v>2</v>
      </c>
      <c r="D113" s="167" t="str">
        <f t="shared" ref="D113:D125" si="34">$B$3</f>
        <v>Enterprise</v>
      </c>
      <c r="E113" s="167" t="str">
        <f>IFERROR(INDEX('FY22 QoS'!$BB:$BB,MATCH($B113&amp;$C113&amp;$D113,'FY22 QoS'!BR:BR,0),1),"")</f>
        <v/>
      </c>
      <c r="F113" s="167" t="str">
        <f>IFERROR(INDEX('FY22 QoS'!$BB:$BB,MATCH($B113&amp;$C113&amp;$D113,'FY22 QoS'!BS:BS,0),1),"")</f>
        <v/>
      </c>
      <c r="G113" s="167" t="str">
        <f>IFERROR(INDEX('FY22 QoS'!$BB:$BB,MATCH($B113&amp;$C113&amp;$D113,'FY22 QoS'!BT:BT,0),1),"")</f>
        <v/>
      </c>
      <c r="H113" s="181" t="str">
        <f>IFERROR(INDEX('FY22 QoS'!$BB:$BB,MATCH($B113&amp;$C113&amp;$D113,'FY22 QoS'!BU:BU,0),1),"")</f>
        <v>Charlie Holliday</v>
      </c>
      <c r="I113" s="181" t="str">
        <f>IFERROR(INDEX('FY22 QoS'!$BB:$BB,MATCH($B113&amp;$C113&amp;$D113,'FY22 QoS'!BV:BV,0),1),"")</f>
        <v>Charlie Holliday</v>
      </c>
      <c r="J113" s="181" t="str">
        <f>IFERROR(INDEX('FY22 QoS'!$BB:$BB,MATCH($B113&amp;$C113&amp;$D113,'FY22 QoS'!BW:BW,0),1),"")</f>
        <v>Future Hire</v>
      </c>
      <c r="K113" s="181" t="str">
        <f>IFERROR(INDEX('FY22 QoS'!$BB:$BB,MATCH($B113&amp;$C113&amp;$D113,'FY22 QoS'!BX:BX,0),1),"")</f>
        <v>Future Hire</v>
      </c>
      <c r="L113" s="181" t="str">
        <f>IFERROR(INDEX('FY22 QoS'!$BB:$BB,MATCH($B113&amp;$C113&amp;$D113,'FY22 QoS'!BY:BY,0),1),"")</f>
        <v>Future Hire</v>
      </c>
      <c r="M113" s="181" t="str">
        <f>IFERROR(INDEX('FY22 QoS'!$BB:$BB,MATCH($B113&amp;$C113&amp;$D113,'FY22 QoS'!BZ:BZ,0),1),"")</f>
        <v>Future Hire</v>
      </c>
      <c r="N113" s="181" t="str">
        <f>IFERROR(INDEX('FY22 QoS'!$BB:$BB,MATCH($B113&amp;$C113&amp;$D113,'FY22 QoS'!CA:CA,0),1),"")</f>
        <v>Future Hire</v>
      </c>
      <c r="O113" s="181" t="str">
        <f>IFERROR(INDEX('FY22 QoS'!$BB:$BB,MATCH($B113&amp;$C113&amp;$D113,'FY22 QoS'!CB:CB,0),1),"")</f>
        <v>Future Hire</v>
      </c>
      <c r="P113" s="181" t="str">
        <f>IFERROR(INDEX('FY22 QoS'!$BB:$BB,MATCH($B113&amp;$C113&amp;$D113,'FY22 QoS'!CC:CC,0),1),"")</f>
        <v>Future Hire</v>
      </c>
      <c r="R113" s="178">
        <f ca="1">IFERROR(INDEX(INDIRECT("'FY22 QoS'!"&amp;R$1&amp;":"&amp;R$1),MATCH($B113&amp;$C113&amp;$D113,'FY22 QoS'!BU:BU,0),1),"")</f>
        <v>1</v>
      </c>
      <c r="S113" s="178">
        <f ca="1">IFERROR(INDEX(INDIRECT("'FY22 QoS'!"&amp;S$1&amp;":"&amp;S$1),MATCH($B113&amp;$C113&amp;$D113,'FY22 QoS'!BV:BV,0),1),"")</f>
        <v>1</v>
      </c>
      <c r="T113" s="178">
        <f ca="1">IFERROR(INDEX(INDIRECT("'FY22 QoS'!"&amp;T$1&amp;":"&amp;T$1),MATCH($B113&amp;$C113&amp;$D113,'FY22 QoS'!BW:BW,0),1),"")</f>
        <v>1</v>
      </c>
      <c r="U113" s="178">
        <f ca="1">IFERROR(INDEX(INDIRECT("'FY22 QoS'!"&amp;U$1&amp;":"&amp;U$1),MATCH($B113&amp;$C113&amp;$D113,'FY22 QoS'!BX:BX,0),1),"")</f>
        <v>1</v>
      </c>
      <c r="V113" s="178">
        <f ca="1">IFERROR(INDEX(INDIRECT("'FY22 QoS'!"&amp;V$1&amp;":"&amp;V$1),MATCH($B113&amp;$C113&amp;$D113,'FY22 QoS'!BY:BY,0),1),"")</f>
        <v>1</v>
      </c>
      <c r="W113" s="178">
        <f ca="1">IFERROR(INDEX(INDIRECT("'FY22 QoS'!"&amp;W$1&amp;":"&amp;W$1),MATCH($B113&amp;$C113&amp;$D113,'FY22 QoS'!BZ:BZ,0),1),"")</f>
        <v>1</v>
      </c>
      <c r="X113" s="178">
        <f ca="1">IFERROR(INDEX(INDIRECT("'FY22 QoS'!"&amp;X$1&amp;":"&amp;X$1),MATCH($B113&amp;$C113&amp;$D113,'FY22 QoS'!CA:CA,0),1),"")</f>
        <v>1</v>
      </c>
      <c r="Y113" s="178">
        <f ca="1">IFERROR(INDEX(INDIRECT("'FY22 QoS'!"&amp;Y$1&amp;":"&amp;Y$1),MATCH($B113&amp;$C113&amp;$D113,'FY22 QoS'!CB:CB,0),1),"")</f>
        <v>1</v>
      </c>
      <c r="Z113" s="178">
        <f ca="1">IFERROR(INDEX(INDIRECT("'FY22 QoS'!"&amp;Z$1&amp;":"&amp;Z$1),MATCH($B113&amp;$C113&amp;$D113,'FY22 QoS'!CC:CC,0),1),"")</f>
        <v>1</v>
      </c>
      <c r="AB113" s="178">
        <f ca="1">IFERROR(INDEX(INDIRECT("'FY22 QoS'!"&amp;AB$1&amp;":"&amp;AB$1),MATCH($B113&amp;$C113&amp;$D113,'FY22 QoS'!BU:BU,0),1),"")</f>
        <v>1</v>
      </c>
      <c r="AC113" s="178">
        <f ca="1">IFERROR(INDEX(INDIRECT("'FY22 QoS'!"&amp;AC$1&amp;":"&amp;AC$1),MATCH($B113&amp;$C113&amp;$D113,'FY22 QoS'!BV:BV,0),1),"")</f>
        <v>1</v>
      </c>
      <c r="AD113" s="178">
        <f ca="1">IFERROR(INDEX(INDIRECT("'FY22 QoS'!"&amp;AD$1&amp;":"&amp;AD$1),MATCH($B113&amp;$C113&amp;$D113,'FY22 QoS'!BW:BW,0),1),"")</f>
        <v>0</v>
      </c>
      <c r="AE113" s="178">
        <f ca="1">IFERROR(INDEX(INDIRECT("'FY22 QoS'!"&amp;AE$1&amp;":"&amp;AE$1),MATCH($B113&amp;$C113&amp;$D113,'FY22 QoS'!BX:BX,0),1),"")</f>
        <v>0</v>
      </c>
      <c r="AF113" s="178">
        <f ca="1">IFERROR(INDEX(INDIRECT("'FY22 QoS'!"&amp;AF$1&amp;":"&amp;AF$1),MATCH($B113&amp;$C113&amp;$D113,'FY22 QoS'!BY:BY,0),1),"")</f>
        <v>0</v>
      </c>
      <c r="AG113" s="178">
        <f ca="1">IFERROR(INDEX(INDIRECT("'FY22 QoS'!"&amp;AG$1&amp;":"&amp;AG$1),MATCH($B113&amp;$C113&amp;$D113,'FY22 QoS'!BZ:BZ,0),1),"")</f>
        <v>0.25</v>
      </c>
      <c r="AH113" s="178">
        <f ca="1">IFERROR(INDEX(INDIRECT("'FY22 QoS'!"&amp;AH$1&amp;":"&amp;AH$1),MATCH($B113&amp;$C113&amp;$D113,'FY22 QoS'!CA:CA,0),1),"")</f>
        <v>0.35</v>
      </c>
      <c r="AI113" s="178">
        <f ca="1">IFERROR(INDEX(INDIRECT("'FY22 QoS'!"&amp;AI$1&amp;":"&amp;AI$1),MATCH($B113&amp;$C113&amp;$D113,'FY22 QoS'!CB:CB,0),1),"")</f>
        <v>0.5</v>
      </c>
      <c r="AJ113" s="178">
        <f ca="1">IFERROR(INDEX(INDIRECT("'FY22 QoS'!"&amp;AJ$1&amp;":"&amp;AJ$1),MATCH($B113&amp;$C113&amp;$D113,'FY22 QoS'!CC:CC,0),1),"")</f>
        <v>0.65</v>
      </c>
      <c r="AL113" s="186">
        <f ca="1">IFERROR(INDEX(INDIRECT("'FY22 QoS'!"&amp;AL$1&amp;":"&amp;AL$1),MATCH($B113&amp;$C113&amp;$D113,'FY22 QoS'!BU:BU,0),1),"")</f>
        <v>104166.66666666667</v>
      </c>
      <c r="AM113" s="186">
        <f ca="1">IFERROR(INDEX(INDIRECT("'FY22 QoS'!"&amp;AM$1&amp;":"&amp;AM$1),MATCH($B113&amp;$C113&amp;$D113,'FY22 QoS'!BV:BV,0),1),"")</f>
        <v>104166.66666666667</v>
      </c>
      <c r="AN113" s="186">
        <f ca="1">IFERROR(INDEX(INDIRECT("'FY22 QoS'!"&amp;AN$1&amp;":"&amp;AN$1),MATCH($B113&amp;$C113&amp;$D113,'FY22 QoS'!BW:BW,0),1),"")</f>
        <v>0</v>
      </c>
      <c r="AO113" s="186">
        <f ca="1">IFERROR(INDEX(INDIRECT("'FY22 QoS'!"&amp;AO$1&amp;":"&amp;AO$1),MATCH($B113&amp;$C113&amp;$D113,'FY22 QoS'!BX:BX,0),1),"")</f>
        <v>0</v>
      </c>
      <c r="AP113" s="186">
        <f ca="1">IFERROR(INDEX(INDIRECT("'FY22 QoS'!"&amp;AP$1&amp;":"&amp;AP$1),MATCH($B113&amp;$C113&amp;$D113,'FY22 QoS'!BY:BY,0),1),"")</f>
        <v>0</v>
      </c>
      <c r="AQ113" s="186">
        <f ca="1">IFERROR(INDEX(INDIRECT("'FY22 QoS'!"&amp;AQ$1&amp;":"&amp;AQ$1),MATCH($B113&amp;$C113&amp;$D113,'FY22 QoS'!BZ:BZ,0),1),"")</f>
        <v>21875</v>
      </c>
      <c r="AR113" s="186">
        <f ca="1">IFERROR(INDEX(INDIRECT("'FY22 QoS'!"&amp;AR$1&amp;":"&amp;AR$1),MATCH($B113&amp;$C113&amp;$D113,'FY22 QoS'!CA:CA,0),1),"")</f>
        <v>30624.999999999996</v>
      </c>
      <c r="AS113" s="186">
        <f ca="1">IFERROR(INDEX(INDIRECT("'FY22 QoS'!"&amp;AS$1&amp;":"&amp;AS$1),MATCH($B113&amp;$C113&amp;$D113,'FY22 QoS'!CB:CB,0),1),"")</f>
        <v>43750</v>
      </c>
      <c r="AT113" s="186">
        <f ca="1">IFERROR(INDEX(INDIRECT("'FY22 QoS'!"&amp;AT$1&amp;":"&amp;AT$1),MATCH($B113&amp;$C113&amp;$D113,'FY22 QoS'!CC:CC,0),1),"")</f>
        <v>56875</v>
      </c>
    </row>
    <row r="114" spans="2:46" s="167" customFormat="1" x14ac:dyDescent="0.25">
      <c r="B114" s="167" t="s">
        <v>31</v>
      </c>
      <c r="C114" s="167">
        <v>3</v>
      </c>
      <c r="D114" s="167" t="str">
        <f t="shared" si="34"/>
        <v>Enterprise</v>
      </c>
      <c r="E114" s="167" t="str">
        <f>IFERROR(INDEX('FY22 QoS'!$BB:$BB,MATCH($B114&amp;$C114&amp;$D114,'FY22 QoS'!BR:BR,0),1),"")</f>
        <v/>
      </c>
      <c r="F114" s="167" t="str">
        <f>IFERROR(INDEX('FY22 QoS'!$BB:$BB,MATCH($B114&amp;$C114&amp;$D114,'FY22 QoS'!BS:BS,0),1),"")</f>
        <v/>
      </c>
      <c r="G114" s="167" t="str">
        <f>IFERROR(INDEX('FY22 QoS'!$BB:$BB,MATCH($B114&amp;$C114&amp;$D114,'FY22 QoS'!BT:BT,0),1),"")</f>
        <v/>
      </c>
      <c r="H114" s="181" t="str">
        <f>IFERROR(INDEX('FY22 QoS'!$BB:$BB,MATCH($B114&amp;$C114&amp;$D114,'FY22 QoS'!BU:BU,0),1),"")</f>
        <v>Courtney Montpas</v>
      </c>
      <c r="I114" s="181" t="str">
        <f>IFERROR(INDEX('FY22 QoS'!$BB:$BB,MATCH($B114&amp;$C114&amp;$D114,'FY22 QoS'!BV:BV,0),1),"")</f>
        <v>Courtney Montpas</v>
      </c>
      <c r="J114" s="181" t="str">
        <f>IFERROR(INDEX('FY22 QoS'!$BB:$BB,MATCH($B114&amp;$C114&amp;$D114,'FY22 QoS'!BW:BW,0),1),"")</f>
        <v>Charlie Holliday</v>
      </c>
      <c r="K114" s="181" t="str">
        <f>IFERROR(INDEX('FY22 QoS'!$BB:$BB,MATCH($B114&amp;$C114&amp;$D114,'FY22 QoS'!BX:BX,0),1),"")</f>
        <v>Charlie Holliday</v>
      </c>
      <c r="L114" s="181" t="str">
        <f>IFERROR(INDEX('FY22 QoS'!$BB:$BB,MATCH($B114&amp;$C114&amp;$D114,'FY22 QoS'!BY:BY,0),1),"")</f>
        <v>Charlie Holliday</v>
      </c>
      <c r="M114" s="181" t="str">
        <f>IFERROR(INDEX('FY22 QoS'!$BB:$BB,MATCH($B114&amp;$C114&amp;$D114,'FY22 QoS'!BZ:BZ,0),1),"")</f>
        <v>Charlie Holliday</v>
      </c>
      <c r="N114" s="181" t="str">
        <f>IFERROR(INDEX('FY22 QoS'!$BB:$BB,MATCH($B114&amp;$C114&amp;$D114,'FY22 QoS'!CA:CA,0),1),"")</f>
        <v>Charlie Holliday</v>
      </c>
      <c r="O114" s="181" t="str">
        <f>IFERROR(INDEX('FY22 QoS'!$BB:$BB,MATCH($B114&amp;$C114&amp;$D114,'FY22 QoS'!CB:CB,0),1),"")</f>
        <v>Charlie Holliday</v>
      </c>
      <c r="P114" s="181" t="str">
        <f>IFERROR(INDEX('FY22 QoS'!$BB:$BB,MATCH($B114&amp;$C114&amp;$D114,'FY22 QoS'!CC:CC,0),1),"")</f>
        <v>Charlie Holliday</v>
      </c>
      <c r="R114" s="178">
        <f ca="1">IFERROR(INDEX(INDIRECT("'FY22 QoS'!"&amp;R$1&amp;":"&amp;R$1),MATCH($B114&amp;$C114&amp;$D114,'FY22 QoS'!BU:BU,0),1),"")</f>
        <v>1</v>
      </c>
      <c r="S114" s="178">
        <f ca="1">IFERROR(INDEX(INDIRECT("'FY22 QoS'!"&amp;S$1&amp;":"&amp;S$1),MATCH($B114&amp;$C114&amp;$D114,'FY22 QoS'!BV:BV,0),1),"")</f>
        <v>1</v>
      </c>
      <c r="T114" s="178">
        <f ca="1">IFERROR(INDEX(INDIRECT("'FY22 QoS'!"&amp;T$1&amp;":"&amp;T$1),MATCH($B114&amp;$C114&amp;$D114,'FY22 QoS'!BW:BW,0),1),"")</f>
        <v>1</v>
      </c>
      <c r="U114" s="178">
        <f ca="1">IFERROR(INDEX(INDIRECT("'FY22 QoS'!"&amp;U$1&amp;":"&amp;U$1),MATCH($B114&amp;$C114&amp;$D114,'FY22 QoS'!BX:BX,0),1),"")</f>
        <v>1</v>
      </c>
      <c r="V114" s="178">
        <f ca="1">IFERROR(INDEX(INDIRECT("'FY22 QoS'!"&amp;V$1&amp;":"&amp;V$1),MATCH($B114&amp;$C114&amp;$D114,'FY22 QoS'!BY:BY,0),1),"")</f>
        <v>1</v>
      </c>
      <c r="W114" s="178">
        <f ca="1">IFERROR(INDEX(INDIRECT("'FY22 QoS'!"&amp;W$1&amp;":"&amp;W$1),MATCH($B114&amp;$C114&amp;$D114,'FY22 QoS'!BZ:BZ,0),1),"")</f>
        <v>1</v>
      </c>
      <c r="X114" s="178">
        <f ca="1">IFERROR(INDEX(INDIRECT("'FY22 QoS'!"&amp;X$1&amp;":"&amp;X$1),MATCH($B114&amp;$C114&amp;$D114,'FY22 QoS'!CA:CA,0),1),"")</f>
        <v>1</v>
      </c>
      <c r="Y114" s="178">
        <f ca="1">IFERROR(INDEX(INDIRECT("'FY22 QoS'!"&amp;Y$1&amp;":"&amp;Y$1),MATCH($B114&amp;$C114&amp;$D114,'FY22 QoS'!CB:CB,0),1),"")</f>
        <v>1</v>
      </c>
      <c r="Z114" s="178">
        <f ca="1">IFERROR(INDEX(INDIRECT("'FY22 QoS'!"&amp;Z$1&amp;":"&amp;Z$1),MATCH($B114&amp;$C114&amp;$D114,'FY22 QoS'!CC:CC,0),1),"")</f>
        <v>1</v>
      </c>
      <c r="AB114" s="178">
        <f ca="1">IFERROR(INDEX(INDIRECT("'FY22 QoS'!"&amp;AB$1&amp;":"&amp;AB$1),MATCH($B114&amp;$C114&amp;$D114,'FY22 QoS'!BU:BU,0),1),"")</f>
        <v>0</v>
      </c>
      <c r="AC114" s="178">
        <f ca="1">IFERROR(INDEX(INDIRECT("'FY22 QoS'!"&amp;AC$1&amp;":"&amp;AC$1),MATCH($B114&amp;$C114&amp;$D114,'FY22 QoS'!BV:BV,0),1),"")</f>
        <v>0</v>
      </c>
      <c r="AD114" s="178">
        <f ca="1">IFERROR(INDEX(INDIRECT("'FY22 QoS'!"&amp;AD$1&amp;":"&amp;AD$1),MATCH($B114&amp;$C114&amp;$D114,'FY22 QoS'!BW:BW,0),1),"")</f>
        <v>1</v>
      </c>
      <c r="AE114" s="178">
        <f ca="1">IFERROR(INDEX(INDIRECT("'FY22 QoS'!"&amp;AE$1&amp;":"&amp;AE$1),MATCH($B114&amp;$C114&amp;$D114,'FY22 QoS'!BX:BX,0),1),"")</f>
        <v>1</v>
      </c>
      <c r="AF114" s="178">
        <f ca="1">IFERROR(INDEX(INDIRECT("'FY22 QoS'!"&amp;AF$1&amp;":"&amp;AF$1),MATCH($B114&amp;$C114&amp;$D114,'FY22 QoS'!BY:BY,0),1),"")</f>
        <v>1</v>
      </c>
      <c r="AG114" s="178">
        <f ca="1">IFERROR(INDEX(INDIRECT("'FY22 QoS'!"&amp;AG$1&amp;":"&amp;AG$1),MATCH($B114&amp;$C114&amp;$D114,'FY22 QoS'!BZ:BZ,0),1),"")</f>
        <v>1</v>
      </c>
      <c r="AH114" s="178">
        <f ca="1">IFERROR(INDEX(INDIRECT("'FY22 QoS'!"&amp;AH$1&amp;":"&amp;AH$1),MATCH($B114&amp;$C114&amp;$D114,'FY22 QoS'!CA:CA,0),1),"")</f>
        <v>1</v>
      </c>
      <c r="AI114" s="178">
        <f ca="1">IFERROR(INDEX(INDIRECT("'FY22 QoS'!"&amp;AI$1&amp;":"&amp;AI$1),MATCH($B114&amp;$C114&amp;$D114,'FY22 QoS'!CB:CB,0),1),"")</f>
        <v>1</v>
      </c>
      <c r="AJ114" s="178">
        <f ca="1">IFERROR(INDEX(INDIRECT("'FY22 QoS'!"&amp;AJ$1&amp;":"&amp;AJ$1),MATCH($B114&amp;$C114&amp;$D114,'FY22 QoS'!CC:CC,0),1),"")</f>
        <v>1</v>
      </c>
      <c r="AL114" s="186">
        <f ca="1">IFERROR(INDEX(INDIRECT("'FY22 QoS'!"&amp;AL$1&amp;":"&amp;AL$1),MATCH($B114&amp;$C114&amp;$D114,'FY22 QoS'!BU:BU,0),1),"")</f>
        <v>0</v>
      </c>
      <c r="AM114" s="186">
        <f ca="1">IFERROR(INDEX(INDIRECT("'FY22 QoS'!"&amp;AM$1&amp;":"&amp;AM$1),MATCH($B114&amp;$C114&amp;$D114,'FY22 QoS'!BV:BV,0),1),"")</f>
        <v>0</v>
      </c>
      <c r="AN114" s="186">
        <f ca="1">IFERROR(INDEX(INDIRECT("'FY22 QoS'!"&amp;AN$1&amp;":"&amp;AN$1),MATCH($B114&amp;$C114&amp;$D114,'FY22 QoS'!BW:BW,0),1),"")</f>
        <v>104166.66666666667</v>
      </c>
      <c r="AO114" s="186">
        <f ca="1">IFERROR(INDEX(INDIRECT("'FY22 QoS'!"&amp;AO$1&amp;":"&amp;AO$1),MATCH($B114&amp;$C114&amp;$D114,'FY22 QoS'!BX:BX,0),1),"")</f>
        <v>104166.66666666667</v>
      </c>
      <c r="AP114" s="186">
        <f ca="1">IFERROR(INDEX(INDIRECT("'FY22 QoS'!"&amp;AP$1&amp;":"&amp;AP$1),MATCH($B114&amp;$C114&amp;$D114,'FY22 QoS'!BY:BY,0),1),"")</f>
        <v>104166.66666666667</v>
      </c>
      <c r="AQ114" s="186">
        <f ca="1">IFERROR(INDEX(INDIRECT("'FY22 QoS'!"&amp;AQ$1&amp;":"&amp;AQ$1),MATCH($B114&amp;$C114&amp;$D114,'FY22 QoS'!BZ:BZ,0),1),"")</f>
        <v>104166.66666666667</v>
      </c>
      <c r="AR114" s="186">
        <f ca="1">IFERROR(INDEX(INDIRECT("'FY22 QoS'!"&amp;AR$1&amp;":"&amp;AR$1),MATCH($B114&amp;$C114&amp;$D114,'FY22 QoS'!CA:CA,0),1),"")</f>
        <v>104166.66666666667</v>
      </c>
      <c r="AS114" s="186">
        <f ca="1">IFERROR(INDEX(INDIRECT("'FY22 QoS'!"&amp;AS$1&amp;":"&amp;AS$1),MATCH($B114&amp;$C114&amp;$D114,'FY22 QoS'!CB:CB,0),1),"")</f>
        <v>104166.66666666667</v>
      </c>
      <c r="AT114" s="186">
        <f ca="1">IFERROR(INDEX(INDIRECT("'FY22 QoS'!"&amp;AT$1&amp;":"&amp;AT$1),MATCH($B114&amp;$C114&amp;$D114,'FY22 QoS'!CC:CC,0),1),"")</f>
        <v>104166.66666666667</v>
      </c>
    </row>
    <row r="115" spans="2:46" s="167" customFormat="1" x14ac:dyDescent="0.25">
      <c r="B115" s="167" t="s">
        <v>31</v>
      </c>
      <c r="C115" s="167">
        <v>4</v>
      </c>
      <c r="D115" s="167" t="str">
        <f t="shared" si="34"/>
        <v>Enterprise</v>
      </c>
      <c r="E115" s="167" t="str">
        <f>IFERROR(INDEX('FY22 QoS'!$BB:$BB,MATCH($B115&amp;$C115&amp;$D115,'FY22 QoS'!BR:BR,0),1),"")</f>
        <v/>
      </c>
      <c r="F115" s="167" t="str">
        <f>IFERROR(INDEX('FY22 QoS'!$BB:$BB,MATCH($B115&amp;$C115&amp;$D115,'FY22 QoS'!BS:BS,0),1),"")</f>
        <v/>
      </c>
      <c r="G115" s="167" t="str">
        <f>IFERROR(INDEX('FY22 QoS'!$BB:$BB,MATCH($B115&amp;$C115&amp;$D115,'FY22 QoS'!BT:BT,0),1),"")</f>
        <v/>
      </c>
      <c r="H115" s="181" t="str">
        <f>IFERROR(INDEX('FY22 QoS'!$BB:$BB,MATCH($B115&amp;$C115&amp;$D115,'FY22 QoS'!BU:BU,0),1),"")</f>
        <v/>
      </c>
      <c r="I115" s="181" t="str">
        <f>IFERROR(INDEX('FY22 QoS'!$BB:$BB,MATCH($B115&amp;$C115&amp;$D115,'FY22 QoS'!BV:BV,0),1),"")</f>
        <v/>
      </c>
      <c r="J115" s="181" t="str">
        <f>IFERROR(INDEX('FY22 QoS'!$BB:$BB,MATCH($B115&amp;$C115&amp;$D115,'FY22 QoS'!BW:BW,0),1),"")</f>
        <v>Courtney Montpas</v>
      </c>
      <c r="K115" s="181" t="str">
        <f>IFERROR(INDEX('FY22 QoS'!$BB:$BB,MATCH($B115&amp;$C115&amp;$D115,'FY22 QoS'!BX:BX,0),1),"")</f>
        <v>Future Hire</v>
      </c>
      <c r="L115" s="181" t="str">
        <f>IFERROR(INDEX('FY22 QoS'!$BB:$BB,MATCH($B115&amp;$C115&amp;$D115,'FY22 QoS'!BY:BY,0),1),"")</f>
        <v>Future Hire</v>
      </c>
      <c r="M115" s="181" t="str">
        <f>IFERROR(INDEX('FY22 QoS'!$BB:$BB,MATCH($B115&amp;$C115&amp;$D115,'FY22 QoS'!BZ:BZ,0),1),"")</f>
        <v>Future Hire</v>
      </c>
      <c r="N115" s="181" t="str">
        <f>IFERROR(INDEX('FY22 QoS'!$BB:$BB,MATCH($B115&amp;$C115&amp;$D115,'FY22 QoS'!CA:CA,0),1),"")</f>
        <v>Future Hire</v>
      </c>
      <c r="O115" s="181" t="str">
        <f>IFERROR(INDEX('FY22 QoS'!$BB:$BB,MATCH($B115&amp;$C115&amp;$D115,'FY22 QoS'!CB:CB,0),1),"")</f>
        <v>Future Hire</v>
      </c>
      <c r="P115" s="181" t="str">
        <f>IFERROR(INDEX('FY22 QoS'!$BB:$BB,MATCH($B115&amp;$C115&amp;$D115,'FY22 QoS'!CC:CC,0),1),"")</f>
        <v>Future Hire</v>
      </c>
      <c r="R115" s="178" t="str">
        <f ca="1">IFERROR(INDEX(INDIRECT("'FY22 QoS'!"&amp;R$1&amp;":"&amp;R$1),MATCH($B115&amp;$C115&amp;$D115,'FY22 QoS'!BU:BU,0),1),"")</f>
        <v/>
      </c>
      <c r="S115" s="178" t="str">
        <f ca="1">IFERROR(INDEX(INDIRECT("'FY22 QoS'!"&amp;S$1&amp;":"&amp;S$1),MATCH($B115&amp;$C115&amp;$D115,'FY22 QoS'!BV:BV,0),1),"")</f>
        <v/>
      </c>
      <c r="T115" s="178">
        <f ca="1">IFERROR(INDEX(INDIRECT("'FY22 QoS'!"&amp;T$1&amp;":"&amp;T$1),MATCH($B115&amp;$C115&amp;$D115,'FY22 QoS'!BW:BW,0),1),"")</f>
        <v>1</v>
      </c>
      <c r="U115" s="178">
        <f ca="1">IFERROR(INDEX(INDIRECT("'FY22 QoS'!"&amp;U$1&amp;":"&amp;U$1),MATCH($B115&amp;$C115&amp;$D115,'FY22 QoS'!BX:BX,0),1),"")</f>
        <v>1</v>
      </c>
      <c r="V115" s="178">
        <f ca="1">IFERROR(INDEX(INDIRECT("'FY22 QoS'!"&amp;V$1&amp;":"&amp;V$1),MATCH($B115&amp;$C115&amp;$D115,'FY22 QoS'!BY:BY,0),1),"")</f>
        <v>1</v>
      </c>
      <c r="W115" s="178">
        <f ca="1">IFERROR(INDEX(INDIRECT("'FY22 QoS'!"&amp;W$1&amp;":"&amp;W$1),MATCH($B115&amp;$C115&amp;$D115,'FY22 QoS'!BZ:BZ,0),1),"")</f>
        <v>1</v>
      </c>
      <c r="X115" s="178">
        <f ca="1">IFERROR(INDEX(INDIRECT("'FY22 QoS'!"&amp;X$1&amp;":"&amp;X$1),MATCH($B115&amp;$C115&amp;$D115,'FY22 QoS'!CA:CA,0),1),"")</f>
        <v>1</v>
      </c>
      <c r="Y115" s="178">
        <f ca="1">IFERROR(INDEX(INDIRECT("'FY22 QoS'!"&amp;Y$1&amp;":"&amp;Y$1),MATCH($B115&amp;$C115&amp;$D115,'FY22 QoS'!CB:CB,0),1),"")</f>
        <v>1</v>
      </c>
      <c r="Z115" s="178">
        <f ca="1">IFERROR(INDEX(INDIRECT("'FY22 QoS'!"&amp;Z$1&amp;":"&amp;Z$1),MATCH($B115&amp;$C115&amp;$D115,'FY22 QoS'!CC:CC,0),1),"")</f>
        <v>1</v>
      </c>
      <c r="AB115" s="178" t="str">
        <f ca="1">IFERROR(INDEX(INDIRECT("'FY22 QoS'!"&amp;AB$1&amp;":"&amp;AB$1),MATCH($B115&amp;$C115&amp;$D115,'FY22 QoS'!BU:BU,0),1),"")</f>
        <v/>
      </c>
      <c r="AC115" s="178" t="str">
        <f ca="1">IFERROR(INDEX(INDIRECT("'FY22 QoS'!"&amp;AC$1&amp;":"&amp;AC$1),MATCH($B115&amp;$C115&amp;$D115,'FY22 QoS'!BV:BV,0),1),"")</f>
        <v/>
      </c>
      <c r="AD115" s="178">
        <f ca="1">IFERROR(INDEX(INDIRECT("'FY22 QoS'!"&amp;AD$1&amp;":"&amp;AD$1),MATCH($B115&amp;$C115&amp;$D115,'FY22 QoS'!BW:BW,0),1),"")</f>
        <v>0</v>
      </c>
      <c r="AE115" s="178">
        <f ca="1">IFERROR(INDEX(INDIRECT("'FY22 QoS'!"&amp;AE$1&amp;":"&amp;AE$1),MATCH($B115&amp;$C115&amp;$D115,'FY22 QoS'!BX:BX,0),1),"")</f>
        <v>0</v>
      </c>
      <c r="AF115" s="178">
        <f ca="1">IFERROR(INDEX(INDIRECT("'FY22 QoS'!"&amp;AF$1&amp;":"&amp;AF$1),MATCH($B115&amp;$C115&amp;$D115,'FY22 QoS'!BY:BY,0),1),"")</f>
        <v>0</v>
      </c>
      <c r="AG115" s="178">
        <f ca="1">IFERROR(INDEX(INDIRECT("'FY22 QoS'!"&amp;AG$1&amp;":"&amp;AG$1),MATCH($B115&amp;$C115&amp;$D115,'FY22 QoS'!BZ:BZ,0),1),"")</f>
        <v>0</v>
      </c>
      <c r="AH115" s="178">
        <f ca="1">IFERROR(INDEX(INDIRECT("'FY22 QoS'!"&amp;AH$1&amp;":"&amp;AH$1),MATCH($B115&amp;$C115&amp;$D115,'FY22 QoS'!CA:CA,0),1),"")</f>
        <v>0.25</v>
      </c>
      <c r="AI115" s="178">
        <f ca="1">IFERROR(INDEX(INDIRECT("'FY22 QoS'!"&amp;AI$1&amp;":"&amp;AI$1),MATCH($B115&amp;$C115&amp;$D115,'FY22 QoS'!CB:CB,0),1),"")</f>
        <v>0.35</v>
      </c>
      <c r="AJ115" s="178">
        <f ca="1">IFERROR(INDEX(INDIRECT("'FY22 QoS'!"&amp;AJ$1&amp;":"&amp;AJ$1),MATCH($B115&amp;$C115&amp;$D115,'FY22 QoS'!CC:CC,0),1),"")</f>
        <v>0.5</v>
      </c>
      <c r="AL115" s="186" t="str">
        <f ca="1">IFERROR(INDEX(INDIRECT("'FY22 QoS'!"&amp;AL$1&amp;":"&amp;AL$1),MATCH($B115&amp;$C115&amp;$D115,'FY22 QoS'!BU:BU,0),1),"")</f>
        <v/>
      </c>
      <c r="AM115" s="186" t="str">
        <f ca="1">IFERROR(INDEX(INDIRECT("'FY22 QoS'!"&amp;AM$1&amp;":"&amp;AM$1),MATCH($B115&amp;$C115&amp;$D115,'FY22 QoS'!BV:BV,0),1),"")</f>
        <v/>
      </c>
      <c r="AN115" s="186">
        <f ca="1">IFERROR(INDEX(INDIRECT("'FY22 QoS'!"&amp;AN$1&amp;":"&amp;AN$1),MATCH($B115&amp;$C115&amp;$D115,'FY22 QoS'!BW:BW,0),1),"")</f>
        <v>0</v>
      </c>
      <c r="AO115" s="186">
        <f ca="1">IFERROR(INDEX(INDIRECT("'FY22 QoS'!"&amp;AO$1&amp;":"&amp;AO$1),MATCH($B115&amp;$C115&amp;$D115,'FY22 QoS'!BX:BX,0),1),"")</f>
        <v>0</v>
      </c>
      <c r="AP115" s="186">
        <f ca="1">IFERROR(INDEX(INDIRECT("'FY22 QoS'!"&amp;AP$1&amp;":"&amp;AP$1),MATCH($B115&amp;$C115&amp;$D115,'FY22 QoS'!BY:BY,0),1),"")</f>
        <v>0</v>
      </c>
      <c r="AQ115" s="186">
        <f ca="1">IFERROR(INDEX(INDIRECT("'FY22 QoS'!"&amp;AQ$1&amp;":"&amp;AQ$1),MATCH($B115&amp;$C115&amp;$D115,'FY22 QoS'!BZ:BZ,0),1),"")</f>
        <v>0</v>
      </c>
      <c r="AR115" s="186">
        <f ca="1">IFERROR(INDEX(INDIRECT("'FY22 QoS'!"&amp;AR$1&amp;":"&amp;AR$1),MATCH($B115&amp;$C115&amp;$D115,'FY22 QoS'!CA:CA,0),1),"")</f>
        <v>26041.666666666668</v>
      </c>
      <c r="AS115" s="186">
        <f ca="1">IFERROR(INDEX(INDIRECT("'FY22 QoS'!"&amp;AS$1&amp;":"&amp;AS$1),MATCH($B115&amp;$C115&amp;$D115,'FY22 QoS'!CB:CB,0),1),"")</f>
        <v>36458.333333333336</v>
      </c>
      <c r="AT115" s="186">
        <f ca="1">IFERROR(INDEX(INDIRECT("'FY22 QoS'!"&amp;AT$1&amp;":"&amp;AT$1),MATCH($B115&amp;$C115&amp;$D115,'FY22 QoS'!CC:CC,0),1),"")</f>
        <v>52083.333333333336</v>
      </c>
    </row>
    <row r="116" spans="2:46" s="167" customFormat="1" x14ac:dyDescent="0.25">
      <c r="B116" s="167" t="s">
        <v>31</v>
      </c>
      <c r="C116" s="167">
        <v>5</v>
      </c>
      <c r="D116" s="167" t="str">
        <f t="shared" si="34"/>
        <v>Enterprise</v>
      </c>
      <c r="E116" s="167" t="str">
        <f>IFERROR(INDEX('FY22 QoS'!$BB:$BB,MATCH($B116&amp;$C116&amp;$D116,'FY22 QoS'!BR:BR,0),1),"")</f>
        <v/>
      </c>
      <c r="F116" s="167" t="str">
        <f>IFERROR(INDEX('FY22 QoS'!$BB:$BB,MATCH($B116&amp;$C116&amp;$D116,'FY22 QoS'!BS:BS,0),1),"")</f>
        <v/>
      </c>
      <c r="G116" s="167" t="str">
        <f>IFERROR(INDEX('FY22 QoS'!$BB:$BB,MATCH($B116&amp;$C116&amp;$D116,'FY22 QoS'!BT:BT,0),1),"")</f>
        <v/>
      </c>
      <c r="H116" s="181" t="str">
        <f>IFERROR(INDEX('FY22 QoS'!$BB:$BB,MATCH($B116&amp;$C116&amp;$D116,'FY22 QoS'!BU:BU,0),1),"")</f>
        <v/>
      </c>
      <c r="I116" s="181" t="str">
        <f>IFERROR(INDEX('FY22 QoS'!$BB:$BB,MATCH($B116&amp;$C116&amp;$D116,'FY22 QoS'!BV:BV,0),1),"")</f>
        <v/>
      </c>
      <c r="J116" s="181" t="str">
        <f>IFERROR(INDEX('FY22 QoS'!$BB:$BB,MATCH($B116&amp;$C116&amp;$D116,'FY22 QoS'!BW:BW,0),1),"")</f>
        <v/>
      </c>
      <c r="K116" s="181" t="str">
        <f>IFERROR(INDEX('FY22 QoS'!$BB:$BB,MATCH($B116&amp;$C116&amp;$D116,'FY22 QoS'!BX:BX,0),1),"")</f>
        <v>Courtney Montpas</v>
      </c>
      <c r="L116" s="181" t="str">
        <f>IFERROR(INDEX('FY22 QoS'!$BB:$BB,MATCH($B116&amp;$C116&amp;$D116,'FY22 QoS'!BY:BY,0),1),"")</f>
        <v>Courtney Montpas</v>
      </c>
      <c r="M116" s="181" t="str">
        <f>IFERROR(INDEX('FY22 QoS'!$BB:$BB,MATCH($B116&amp;$C116&amp;$D116,'FY22 QoS'!BZ:BZ,0),1),"")</f>
        <v>Courtney Montpas</v>
      </c>
      <c r="N116" s="181" t="str">
        <f>IFERROR(INDEX('FY22 QoS'!$BB:$BB,MATCH($B116&amp;$C116&amp;$D116,'FY22 QoS'!CA:CA,0),1),"")</f>
        <v>Courtney Montpas</v>
      </c>
      <c r="O116" s="181" t="str">
        <f>IFERROR(INDEX('FY22 QoS'!$BB:$BB,MATCH($B116&amp;$C116&amp;$D116,'FY22 QoS'!CB:CB,0),1),"")</f>
        <v>Courtney Montpas</v>
      </c>
      <c r="P116" s="181" t="str">
        <f>IFERROR(INDEX('FY22 QoS'!$BB:$BB,MATCH($B116&amp;$C116&amp;$D116,'FY22 QoS'!CC:CC,0),1),"")</f>
        <v>Courtney Montpas</v>
      </c>
      <c r="R116" s="178" t="str">
        <f ca="1">IFERROR(INDEX(INDIRECT("'FY22 QoS'!"&amp;R$1&amp;":"&amp;R$1),MATCH($B116&amp;$C116&amp;$D116,'FY22 QoS'!BU:BU,0),1),"")</f>
        <v/>
      </c>
      <c r="S116" s="178" t="str">
        <f ca="1">IFERROR(INDEX(INDIRECT("'FY22 QoS'!"&amp;S$1&amp;":"&amp;S$1),MATCH($B116&amp;$C116&amp;$D116,'FY22 QoS'!BV:BV,0),1),"")</f>
        <v/>
      </c>
      <c r="T116" s="178" t="str">
        <f ca="1">IFERROR(INDEX(INDIRECT("'FY22 QoS'!"&amp;T$1&amp;":"&amp;T$1),MATCH($B116&amp;$C116&amp;$D116,'FY22 QoS'!BW:BW,0),1),"")</f>
        <v/>
      </c>
      <c r="U116" s="178">
        <f ca="1">IFERROR(INDEX(INDIRECT("'FY22 QoS'!"&amp;U$1&amp;":"&amp;U$1),MATCH($B116&amp;$C116&amp;$D116,'FY22 QoS'!BX:BX,0),1),"")</f>
        <v>1</v>
      </c>
      <c r="V116" s="178">
        <f ca="1">IFERROR(INDEX(INDIRECT("'FY22 QoS'!"&amp;V$1&amp;":"&amp;V$1),MATCH($B116&amp;$C116&amp;$D116,'FY22 QoS'!BY:BY,0),1),"")</f>
        <v>1</v>
      </c>
      <c r="W116" s="178">
        <f ca="1">IFERROR(INDEX(INDIRECT("'FY22 QoS'!"&amp;W$1&amp;":"&amp;W$1),MATCH($B116&amp;$C116&amp;$D116,'FY22 QoS'!BZ:BZ,0),1),"")</f>
        <v>1</v>
      </c>
      <c r="X116" s="178">
        <f ca="1">IFERROR(INDEX(INDIRECT("'FY22 QoS'!"&amp;X$1&amp;":"&amp;X$1),MATCH($B116&amp;$C116&amp;$D116,'FY22 QoS'!CA:CA,0),1),"")</f>
        <v>1</v>
      </c>
      <c r="Y116" s="178">
        <f ca="1">IFERROR(INDEX(INDIRECT("'FY22 QoS'!"&amp;Y$1&amp;":"&amp;Y$1),MATCH($B116&amp;$C116&amp;$D116,'FY22 QoS'!CB:CB,0),1),"")</f>
        <v>1</v>
      </c>
      <c r="Z116" s="178">
        <f ca="1">IFERROR(INDEX(INDIRECT("'FY22 QoS'!"&amp;Z$1&amp;":"&amp;Z$1),MATCH($B116&amp;$C116&amp;$D116,'FY22 QoS'!CC:CC,0),1),"")</f>
        <v>1</v>
      </c>
      <c r="AB116" s="178" t="str">
        <f ca="1">IFERROR(INDEX(INDIRECT("'FY22 QoS'!"&amp;AB$1&amp;":"&amp;AB$1),MATCH($B116&amp;$C116&amp;$D116,'FY22 QoS'!BU:BU,0),1),"")</f>
        <v/>
      </c>
      <c r="AC116" s="178" t="str">
        <f ca="1">IFERROR(INDEX(INDIRECT("'FY22 QoS'!"&amp;AC$1&amp;":"&amp;AC$1),MATCH($B116&amp;$C116&amp;$D116,'FY22 QoS'!BV:BV,0),1),"")</f>
        <v/>
      </c>
      <c r="AD116" s="178" t="str">
        <f ca="1">IFERROR(INDEX(INDIRECT("'FY22 QoS'!"&amp;AD$1&amp;":"&amp;AD$1),MATCH($B116&amp;$C116&amp;$D116,'FY22 QoS'!BW:BW,0),1),"")</f>
        <v/>
      </c>
      <c r="AE116" s="178">
        <f ca="1">IFERROR(INDEX(INDIRECT("'FY22 QoS'!"&amp;AE$1&amp;":"&amp;AE$1),MATCH($B116&amp;$C116&amp;$D116,'FY22 QoS'!BX:BX,0),1),"")</f>
        <v>0.25</v>
      </c>
      <c r="AF116" s="178">
        <f ca="1">IFERROR(INDEX(INDIRECT("'FY22 QoS'!"&amp;AF$1&amp;":"&amp;AF$1),MATCH($B116&amp;$C116&amp;$D116,'FY22 QoS'!BY:BY,0),1),"")</f>
        <v>0.35</v>
      </c>
      <c r="AG116" s="178">
        <f ca="1">IFERROR(INDEX(INDIRECT("'FY22 QoS'!"&amp;AG$1&amp;":"&amp;AG$1),MATCH($B116&amp;$C116&amp;$D116,'FY22 QoS'!BZ:BZ,0),1),"")</f>
        <v>0.5</v>
      </c>
      <c r="AH116" s="178">
        <f ca="1">IFERROR(INDEX(INDIRECT("'FY22 QoS'!"&amp;AH$1&amp;":"&amp;AH$1),MATCH($B116&amp;$C116&amp;$D116,'FY22 QoS'!CA:CA,0),1),"")</f>
        <v>0.65</v>
      </c>
      <c r="AI116" s="178">
        <f ca="1">IFERROR(INDEX(INDIRECT("'FY22 QoS'!"&amp;AI$1&amp;":"&amp;AI$1),MATCH($B116&amp;$C116&amp;$D116,'FY22 QoS'!CB:CB,0),1),"")</f>
        <v>0.85</v>
      </c>
      <c r="AJ116" s="178">
        <f ca="1">IFERROR(INDEX(INDIRECT("'FY22 QoS'!"&amp;AJ$1&amp;":"&amp;AJ$1),MATCH($B116&amp;$C116&amp;$D116,'FY22 QoS'!CC:CC,0),1),"")</f>
        <v>1</v>
      </c>
      <c r="AL116" s="186" t="str">
        <f ca="1">IFERROR(INDEX(INDIRECT("'FY22 QoS'!"&amp;AL$1&amp;":"&amp;AL$1),MATCH($B116&amp;$C116&amp;$D116,'FY22 QoS'!BU:BU,0),1),"")</f>
        <v/>
      </c>
      <c r="AM116" s="186" t="str">
        <f ca="1">IFERROR(INDEX(INDIRECT("'FY22 QoS'!"&amp;AM$1&amp;":"&amp;AM$1),MATCH($B116&amp;$C116&amp;$D116,'FY22 QoS'!BV:BV,0),1),"")</f>
        <v/>
      </c>
      <c r="AN116" s="186" t="str">
        <f ca="1">IFERROR(INDEX(INDIRECT("'FY22 QoS'!"&amp;AN$1&amp;":"&amp;AN$1),MATCH($B116&amp;$C116&amp;$D116,'FY22 QoS'!BW:BW,0),1),"")</f>
        <v/>
      </c>
      <c r="AO116" s="186">
        <f ca="1">IFERROR(INDEX(INDIRECT("'FY22 QoS'!"&amp;AO$1&amp;":"&amp;AO$1),MATCH($B116&amp;$C116&amp;$D116,'FY22 QoS'!BX:BX,0),1),"")</f>
        <v>21875</v>
      </c>
      <c r="AP116" s="186">
        <f ca="1">IFERROR(INDEX(INDIRECT("'FY22 QoS'!"&amp;AP$1&amp;":"&amp;AP$1),MATCH($B116&amp;$C116&amp;$D116,'FY22 QoS'!BY:BY,0),1),"")</f>
        <v>30624.999999999996</v>
      </c>
      <c r="AQ116" s="186">
        <f ca="1">IFERROR(INDEX(INDIRECT("'FY22 QoS'!"&amp;AQ$1&amp;":"&amp;AQ$1),MATCH($B116&amp;$C116&amp;$D116,'FY22 QoS'!BZ:BZ,0),1),"")</f>
        <v>43750</v>
      </c>
      <c r="AR116" s="186">
        <f ca="1">IFERROR(INDEX(INDIRECT("'FY22 QoS'!"&amp;AR$1&amp;":"&amp;AR$1),MATCH($B116&amp;$C116&amp;$D116,'FY22 QoS'!CA:CA,0),1),"")</f>
        <v>56875</v>
      </c>
      <c r="AS116" s="186">
        <f ca="1">IFERROR(INDEX(INDIRECT("'FY22 QoS'!"&amp;AS$1&amp;":"&amp;AS$1),MATCH($B116&amp;$C116&amp;$D116,'FY22 QoS'!CB:CB,0),1),"")</f>
        <v>74375</v>
      </c>
      <c r="AT116" s="186">
        <f ca="1">IFERROR(INDEX(INDIRECT("'FY22 QoS'!"&amp;AT$1&amp;":"&amp;AT$1),MATCH($B116&amp;$C116&amp;$D116,'FY22 QoS'!CC:CC,0),1),"")</f>
        <v>87500</v>
      </c>
    </row>
    <row r="117" spans="2:46" s="167" customFormat="1" x14ac:dyDescent="0.25">
      <c r="B117" s="167" t="s">
        <v>31</v>
      </c>
      <c r="C117" s="167">
        <v>6</v>
      </c>
      <c r="D117" s="167" t="str">
        <f t="shared" si="34"/>
        <v>Enterprise</v>
      </c>
      <c r="E117" s="167" t="str">
        <f>IFERROR(INDEX('FY22 QoS'!$BB:$BB,MATCH($B117&amp;$C117&amp;$D117,'FY22 QoS'!BR:BR,0),1),"")</f>
        <v/>
      </c>
      <c r="F117" s="167" t="str">
        <f>IFERROR(INDEX('FY22 QoS'!$BB:$BB,MATCH($B117&amp;$C117&amp;$D117,'FY22 QoS'!BS:BS,0),1),"")</f>
        <v/>
      </c>
      <c r="G117" s="167" t="str">
        <f>IFERROR(INDEX('FY22 QoS'!$BB:$BB,MATCH($B117&amp;$C117&amp;$D117,'FY22 QoS'!BT:BT,0),1),"")</f>
        <v/>
      </c>
      <c r="H117" s="181" t="str">
        <f>IFERROR(INDEX('FY22 QoS'!$BB:$BB,MATCH($B117&amp;$C117&amp;$D117,'FY22 QoS'!BU:BU,0),1),"")</f>
        <v/>
      </c>
      <c r="I117" s="181" t="str">
        <f>IFERROR(INDEX('FY22 QoS'!$BB:$BB,MATCH($B117&amp;$C117&amp;$D117,'FY22 QoS'!BV:BV,0),1),"")</f>
        <v/>
      </c>
      <c r="J117" s="181" t="str">
        <f>IFERROR(INDEX('FY22 QoS'!$BB:$BB,MATCH($B117&amp;$C117&amp;$D117,'FY22 QoS'!BW:BW,0),1),"")</f>
        <v/>
      </c>
      <c r="K117" s="181" t="str">
        <f>IFERROR(INDEX('FY22 QoS'!$BB:$BB,MATCH($B117&amp;$C117&amp;$D117,'FY22 QoS'!BX:BX,0),1),"")</f>
        <v/>
      </c>
      <c r="L117" s="181" t="str">
        <f>IFERROR(INDEX('FY22 QoS'!$BB:$BB,MATCH($B117&amp;$C117&amp;$D117,'FY22 QoS'!BY:BY,0),1),"")</f>
        <v/>
      </c>
      <c r="M117" s="181" t="str">
        <f>IFERROR(INDEX('FY22 QoS'!$BB:$BB,MATCH($B117&amp;$C117&amp;$D117,'FY22 QoS'!BZ:BZ,0),1),"")</f>
        <v/>
      </c>
      <c r="N117" s="181" t="str">
        <f>IFERROR(INDEX('FY22 QoS'!$BB:$BB,MATCH($B117&amp;$C117&amp;$D117,'FY22 QoS'!CA:CA,0),1),"")</f>
        <v/>
      </c>
      <c r="O117" s="181" t="str">
        <f>IFERROR(INDEX('FY22 QoS'!$BB:$BB,MATCH($B117&amp;$C117&amp;$D117,'FY22 QoS'!CB:CB,0),1),"")</f>
        <v/>
      </c>
      <c r="P117" s="181" t="str">
        <f>IFERROR(INDEX('FY22 QoS'!$BB:$BB,MATCH($B117&amp;$C117&amp;$D117,'FY22 QoS'!CC:CC,0),1),"")</f>
        <v/>
      </c>
      <c r="R117" s="178" t="str">
        <f ca="1">IFERROR(INDEX(INDIRECT("'FY22 QoS'!"&amp;R$1&amp;":"&amp;R$1),MATCH($B117&amp;$C117&amp;$D117,'FY22 QoS'!BU:BU,0),1),"")</f>
        <v/>
      </c>
      <c r="S117" s="178" t="str">
        <f ca="1">IFERROR(INDEX(INDIRECT("'FY22 QoS'!"&amp;S$1&amp;":"&amp;S$1),MATCH($B117&amp;$C117&amp;$D117,'FY22 QoS'!BV:BV,0),1),"")</f>
        <v/>
      </c>
      <c r="T117" s="178" t="str">
        <f ca="1">IFERROR(INDEX(INDIRECT("'FY22 QoS'!"&amp;T$1&amp;":"&amp;T$1),MATCH($B117&amp;$C117&amp;$D117,'FY22 QoS'!BW:BW,0),1),"")</f>
        <v/>
      </c>
      <c r="U117" s="178" t="str">
        <f ca="1">IFERROR(INDEX(INDIRECT("'FY22 QoS'!"&amp;U$1&amp;":"&amp;U$1),MATCH($B117&amp;$C117&amp;$D117,'FY22 QoS'!BX:BX,0),1),"")</f>
        <v/>
      </c>
      <c r="V117" s="178" t="str">
        <f ca="1">IFERROR(INDEX(INDIRECT("'FY22 QoS'!"&amp;V$1&amp;":"&amp;V$1),MATCH($B117&amp;$C117&amp;$D117,'FY22 QoS'!BY:BY,0),1),"")</f>
        <v/>
      </c>
      <c r="W117" s="178" t="str">
        <f ca="1">IFERROR(INDEX(INDIRECT("'FY22 QoS'!"&amp;W$1&amp;":"&amp;W$1),MATCH($B117&amp;$C117&amp;$D117,'FY22 QoS'!BZ:BZ,0),1),"")</f>
        <v/>
      </c>
      <c r="X117" s="178" t="str">
        <f ca="1">IFERROR(INDEX(INDIRECT("'FY22 QoS'!"&amp;X$1&amp;":"&amp;X$1),MATCH($B117&amp;$C117&amp;$D117,'FY22 QoS'!CA:CA,0),1),"")</f>
        <v/>
      </c>
      <c r="Y117" s="178" t="str">
        <f ca="1">IFERROR(INDEX(INDIRECT("'FY22 QoS'!"&amp;Y$1&amp;":"&amp;Y$1),MATCH($B117&amp;$C117&amp;$D117,'FY22 QoS'!CB:CB,0),1),"")</f>
        <v/>
      </c>
      <c r="Z117" s="178" t="str">
        <f ca="1">IFERROR(INDEX(INDIRECT("'FY22 QoS'!"&amp;Z$1&amp;":"&amp;Z$1),MATCH($B117&amp;$C117&amp;$D117,'FY22 QoS'!CC:CC,0),1),"")</f>
        <v/>
      </c>
      <c r="AB117" s="178" t="str">
        <f ca="1">IFERROR(INDEX(INDIRECT("'FY22 QoS'!"&amp;AB$1&amp;":"&amp;AB$1),MATCH($B117&amp;$C117&amp;$D117,'FY22 QoS'!BU:BU,0),1),"")</f>
        <v/>
      </c>
      <c r="AC117" s="178" t="str">
        <f ca="1">IFERROR(INDEX(INDIRECT("'FY22 QoS'!"&amp;AC$1&amp;":"&amp;AC$1),MATCH($B117&amp;$C117&amp;$D117,'FY22 QoS'!BV:BV,0),1),"")</f>
        <v/>
      </c>
      <c r="AD117" s="178" t="str">
        <f ca="1">IFERROR(INDEX(INDIRECT("'FY22 QoS'!"&amp;AD$1&amp;":"&amp;AD$1),MATCH($B117&amp;$C117&amp;$D117,'FY22 QoS'!BW:BW,0),1),"")</f>
        <v/>
      </c>
      <c r="AE117" s="178" t="str">
        <f ca="1">IFERROR(INDEX(INDIRECT("'FY22 QoS'!"&amp;AE$1&amp;":"&amp;AE$1),MATCH($B117&amp;$C117&amp;$D117,'FY22 QoS'!BX:BX,0),1),"")</f>
        <v/>
      </c>
      <c r="AF117" s="178" t="str">
        <f ca="1">IFERROR(INDEX(INDIRECT("'FY22 QoS'!"&amp;AF$1&amp;":"&amp;AF$1),MATCH($B117&amp;$C117&amp;$D117,'FY22 QoS'!BY:BY,0),1),"")</f>
        <v/>
      </c>
      <c r="AG117" s="178" t="str">
        <f ca="1">IFERROR(INDEX(INDIRECT("'FY22 QoS'!"&amp;AG$1&amp;":"&amp;AG$1),MATCH($B117&amp;$C117&amp;$D117,'FY22 QoS'!BZ:BZ,0),1),"")</f>
        <v/>
      </c>
      <c r="AH117" s="178" t="str">
        <f ca="1">IFERROR(INDEX(INDIRECT("'FY22 QoS'!"&amp;AH$1&amp;":"&amp;AH$1),MATCH($B117&amp;$C117&amp;$D117,'FY22 QoS'!CA:CA,0),1),"")</f>
        <v/>
      </c>
      <c r="AI117" s="178" t="str">
        <f ca="1">IFERROR(INDEX(INDIRECT("'FY22 QoS'!"&amp;AI$1&amp;":"&amp;AI$1),MATCH($B117&amp;$C117&amp;$D117,'FY22 QoS'!CB:CB,0),1),"")</f>
        <v/>
      </c>
      <c r="AJ117" s="178" t="str">
        <f ca="1">IFERROR(INDEX(INDIRECT("'FY22 QoS'!"&amp;AJ$1&amp;":"&amp;AJ$1),MATCH($B117&amp;$C117&amp;$D117,'FY22 QoS'!CC:CC,0),1),"")</f>
        <v/>
      </c>
      <c r="AL117" s="186" t="str">
        <f ca="1">IFERROR(INDEX(INDIRECT("'FY22 QoS'!"&amp;AL$1&amp;":"&amp;AL$1),MATCH($B117&amp;$C117&amp;$D117,'FY22 QoS'!BU:BU,0),1),"")</f>
        <v/>
      </c>
      <c r="AM117" s="186" t="str">
        <f ca="1">IFERROR(INDEX(INDIRECT("'FY22 QoS'!"&amp;AM$1&amp;":"&amp;AM$1),MATCH($B117&amp;$C117&amp;$D117,'FY22 QoS'!BV:BV,0),1),"")</f>
        <v/>
      </c>
      <c r="AN117" s="186" t="str">
        <f ca="1">IFERROR(INDEX(INDIRECT("'FY22 QoS'!"&amp;AN$1&amp;":"&amp;AN$1),MATCH($B117&amp;$C117&amp;$D117,'FY22 QoS'!BW:BW,0),1),"")</f>
        <v/>
      </c>
      <c r="AO117" s="186" t="str">
        <f ca="1">IFERROR(INDEX(INDIRECT("'FY22 QoS'!"&amp;AO$1&amp;":"&amp;AO$1),MATCH($B117&amp;$C117&amp;$D117,'FY22 QoS'!BX:BX,0),1),"")</f>
        <v/>
      </c>
      <c r="AP117" s="186" t="str">
        <f ca="1">IFERROR(INDEX(INDIRECT("'FY22 QoS'!"&amp;AP$1&amp;":"&amp;AP$1),MATCH($B117&amp;$C117&amp;$D117,'FY22 QoS'!BY:BY,0),1),"")</f>
        <v/>
      </c>
      <c r="AQ117" s="186" t="str">
        <f ca="1">IFERROR(INDEX(INDIRECT("'FY22 QoS'!"&amp;AQ$1&amp;":"&amp;AQ$1),MATCH($B117&amp;$C117&amp;$D117,'FY22 QoS'!BZ:BZ,0),1),"")</f>
        <v/>
      </c>
      <c r="AR117" s="186" t="str">
        <f ca="1">IFERROR(INDEX(INDIRECT("'FY22 QoS'!"&amp;AR$1&amp;":"&amp;AR$1),MATCH($B117&amp;$C117&amp;$D117,'FY22 QoS'!CA:CA,0),1),"")</f>
        <v/>
      </c>
      <c r="AS117" s="186" t="str">
        <f ca="1">IFERROR(INDEX(INDIRECT("'FY22 QoS'!"&amp;AS$1&amp;":"&amp;AS$1),MATCH($B117&amp;$C117&amp;$D117,'FY22 QoS'!CB:CB,0),1),"")</f>
        <v/>
      </c>
      <c r="AT117" s="186" t="str">
        <f ca="1">IFERROR(INDEX(INDIRECT("'FY22 QoS'!"&amp;AT$1&amp;":"&amp;AT$1),MATCH($B117&amp;$C117&amp;$D117,'FY22 QoS'!CC:CC,0),1),"")</f>
        <v/>
      </c>
    </row>
    <row r="118" spans="2:46" s="167" customFormat="1" outlineLevel="1" x14ac:dyDescent="0.25">
      <c r="B118" s="167" t="s">
        <v>31</v>
      </c>
      <c r="C118" s="167">
        <v>7</v>
      </c>
      <c r="D118" s="167" t="str">
        <f t="shared" si="34"/>
        <v>Enterprise</v>
      </c>
      <c r="E118" s="167" t="str">
        <f>IFERROR(INDEX('FY22 QoS'!$BB:$BB,MATCH($B118&amp;$C118&amp;$D118,'FY22 QoS'!BR:BR,0),1),"")</f>
        <v/>
      </c>
      <c r="F118" s="167" t="str">
        <f>IFERROR(INDEX('FY22 QoS'!$BB:$BB,MATCH($B118&amp;$C118&amp;$D118,'FY22 QoS'!BS:BS,0),1),"")</f>
        <v/>
      </c>
      <c r="G118" s="167" t="str">
        <f>IFERROR(INDEX('FY22 QoS'!$BB:$BB,MATCH($B118&amp;$C118&amp;$D118,'FY22 QoS'!BT:BT,0),1),"")</f>
        <v/>
      </c>
      <c r="H118" s="167" t="str">
        <f>IFERROR(INDEX('FY22 QoS'!$BB:$BB,MATCH($B118&amp;$C118&amp;$D118,'FY22 QoS'!BU:BU,0),1),"")</f>
        <v/>
      </c>
      <c r="I118" s="167" t="str">
        <f>IFERROR(INDEX('FY22 QoS'!$BB:$BB,MATCH($B118&amp;$C118&amp;$D118,'FY22 QoS'!BV:BV,0),1),"")</f>
        <v/>
      </c>
      <c r="J118" s="167" t="str">
        <f>IFERROR(INDEX('FY22 QoS'!$BB:$BB,MATCH($B118&amp;$C118&amp;$D118,'FY22 QoS'!BW:BW,0),1),"")</f>
        <v/>
      </c>
      <c r="K118" s="167" t="str">
        <f>IFERROR(INDEX('FY22 QoS'!$BB:$BB,MATCH($B118&amp;$C118&amp;$D118,'FY22 QoS'!BX:BX,0),1),"")</f>
        <v/>
      </c>
      <c r="L118" s="167" t="str">
        <f>IFERROR(INDEX('FY22 QoS'!$BB:$BB,MATCH($B118&amp;$C118&amp;$D118,'FY22 QoS'!BY:BY,0),1),"")</f>
        <v/>
      </c>
      <c r="M118" s="167" t="str">
        <f>IFERROR(INDEX('FY22 QoS'!$BB:$BB,MATCH($B118&amp;$C118&amp;$D118,'FY22 QoS'!BZ:BZ,0),1),"")</f>
        <v/>
      </c>
      <c r="N118" s="167" t="str">
        <f>IFERROR(INDEX('FY22 QoS'!$BB:$BB,MATCH($B118&amp;$C118&amp;$D118,'FY22 QoS'!CA:CA,0),1),"")</f>
        <v/>
      </c>
      <c r="O118" s="167" t="str">
        <f>IFERROR(INDEX('FY22 QoS'!$BB:$BB,MATCH($B118&amp;$C118&amp;$D118,'FY22 QoS'!CB:CB,0),1),"")</f>
        <v/>
      </c>
      <c r="P118" s="167" t="str">
        <f>IFERROR(INDEX('FY22 QoS'!$BB:$BB,MATCH($B118&amp;$C118&amp;$D118,'FY22 QoS'!CC:CC,0),1),"")</f>
        <v/>
      </c>
      <c r="R118" s="178" t="str">
        <f ca="1">IFERROR(INDEX(INDIRECT("'FY22 QoS'!"&amp;R$1&amp;":"&amp;R$1),MATCH($B118&amp;$C118&amp;$D118,'FY22 QoS'!BU:BU,0),1),"")</f>
        <v/>
      </c>
      <c r="S118" s="178" t="str">
        <f ca="1">IFERROR(INDEX(INDIRECT("'FY22 QoS'!"&amp;S$1&amp;":"&amp;S$1),MATCH($B118&amp;$C118&amp;$D118,'FY22 QoS'!BV:BV,0),1),"")</f>
        <v/>
      </c>
      <c r="T118" s="178" t="str">
        <f ca="1">IFERROR(INDEX(INDIRECT("'FY22 QoS'!"&amp;T$1&amp;":"&amp;T$1),MATCH($B118&amp;$C118&amp;$D118,'FY22 QoS'!BW:BW,0),1),"")</f>
        <v/>
      </c>
      <c r="U118" s="178" t="str">
        <f ca="1">IFERROR(INDEX(INDIRECT("'FY22 QoS'!"&amp;U$1&amp;":"&amp;U$1),MATCH($B118&amp;$C118&amp;$D118,'FY22 QoS'!BX:BX,0),1),"")</f>
        <v/>
      </c>
      <c r="V118" s="178" t="str">
        <f ca="1">IFERROR(INDEX(INDIRECT("'FY22 QoS'!"&amp;V$1&amp;":"&amp;V$1),MATCH($B118&amp;$C118&amp;$D118,'FY22 QoS'!BY:BY,0),1),"")</f>
        <v/>
      </c>
      <c r="W118" s="178" t="str">
        <f ca="1">IFERROR(INDEX(INDIRECT("'FY22 QoS'!"&amp;W$1&amp;":"&amp;W$1),MATCH($B118&amp;$C118&amp;$D118,'FY22 QoS'!BZ:BZ,0),1),"")</f>
        <v/>
      </c>
      <c r="X118" s="178" t="str">
        <f ca="1">IFERROR(INDEX(INDIRECT("'FY22 QoS'!"&amp;X$1&amp;":"&amp;X$1),MATCH($B118&amp;$C118&amp;$D118,'FY22 QoS'!CA:CA,0),1),"")</f>
        <v/>
      </c>
      <c r="Y118" s="178" t="str">
        <f ca="1">IFERROR(INDEX(INDIRECT("'FY22 QoS'!"&amp;Y$1&amp;":"&amp;Y$1),MATCH($B118&amp;$C118&amp;$D118,'FY22 QoS'!CB:CB,0),1),"")</f>
        <v/>
      </c>
      <c r="Z118" s="178" t="str">
        <f ca="1">IFERROR(INDEX(INDIRECT("'FY22 QoS'!"&amp;Z$1&amp;":"&amp;Z$1),MATCH($B118&amp;$C118&amp;$D118,'FY22 QoS'!CC:CC,0),1),"")</f>
        <v/>
      </c>
      <c r="AB118" s="178" t="str">
        <f ca="1">IFERROR(INDEX(INDIRECT("'FY22 QoS'!"&amp;AB$1&amp;":"&amp;AB$1),MATCH($B118&amp;$C118&amp;$D118,'FY22 QoS'!BU:BU,0),1),"")</f>
        <v/>
      </c>
      <c r="AC118" s="178" t="str">
        <f ca="1">IFERROR(INDEX(INDIRECT("'FY22 QoS'!"&amp;AC$1&amp;":"&amp;AC$1),MATCH($B118&amp;$C118&amp;$D118,'FY22 QoS'!BV:BV,0),1),"")</f>
        <v/>
      </c>
      <c r="AD118" s="178" t="str">
        <f ca="1">IFERROR(INDEX(INDIRECT("'FY22 QoS'!"&amp;AD$1&amp;":"&amp;AD$1),MATCH($B118&amp;$C118&amp;$D118,'FY22 QoS'!BW:BW,0),1),"")</f>
        <v/>
      </c>
      <c r="AE118" s="178" t="str">
        <f ca="1">IFERROR(INDEX(INDIRECT("'FY22 QoS'!"&amp;AE$1&amp;":"&amp;AE$1),MATCH($B118&amp;$C118&amp;$D118,'FY22 QoS'!BX:BX,0),1),"")</f>
        <v/>
      </c>
      <c r="AF118" s="178" t="str">
        <f ca="1">IFERROR(INDEX(INDIRECT("'FY22 QoS'!"&amp;AF$1&amp;":"&amp;AF$1),MATCH($B118&amp;$C118&amp;$D118,'FY22 QoS'!BY:BY,0),1),"")</f>
        <v/>
      </c>
      <c r="AG118" s="178" t="str">
        <f ca="1">IFERROR(INDEX(INDIRECT("'FY22 QoS'!"&amp;AG$1&amp;":"&amp;AG$1),MATCH($B118&amp;$C118&amp;$D118,'FY22 QoS'!BZ:BZ,0),1),"")</f>
        <v/>
      </c>
      <c r="AH118" s="178" t="str">
        <f ca="1">IFERROR(INDEX(INDIRECT("'FY22 QoS'!"&amp;AH$1&amp;":"&amp;AH$1),MATCH($B118&amp;$C118&amp;$D118,'FY22 QoS'!CA:CA,0),1),"")</f>
        <v/>
      </c>
      <c r="AI118" s="178" t="str">
        <f ca="1">IFERROR(INDEX(INDIRECT("'FY22 QoS'!"&amp;AI$1&amp;":"&amp;AI$1),MATCH($B118&amp;$C118&amp;$D118,'FY22 QoS'!CB:CB,0),1),"")</f>
        <v/>
      </c>
      <c r="AJ118" s="178" t="str">
        <f ca="1">IFERROR(INDEX(INDIRECT("'FY22 QoS'!"&amp;AJ$1&amp;":"&amp;AJ$1),MATCH($B118&amp;$C118&amp;$D118,'FY22 QoS'!CC:CC,0),1),"")</f>
        <v/>
      </c>
      <c r="AL118" s="186" t="str">
        <f ca="1">IFERROR(INDEX(INDIRECT("'FY22 QoS'!"&amp;AL$1&amp;":"&amp;AL$1),MATCH($B118&amp;$C118&amp;$D118,'FY22 QoS'!BU:BU,0),1),"")</f>
        <v/>
      </c>
      <c r="AM118" s="186" t="str">
        <f ca="1">IFERROR(INDEX(INDIRECT("'FY22 QoS'!"&amp;AM$1&amp;":"&amp;AM$1),MATCH($B118&amp;$C118&amp;$D118,'FY22 QoS'!BV:BV,0),1),"")</f>
        <v/>
      </c>
      <c r="AN118" s="186" t="str">
        <f ca="1">IFERROR(INDEX(INDIRECT("'FY22 QoS'!"&amp;AN$1&amp;":"&amp;AN$1),MATCH($B118&amp;$C118&amp;$D118,'FY22 QoS'!BW:BW,0),1),"")</f>
        <v/>
      </c>
      <c r="AO118" s="186" t="str">
        <f ca="1">IFERROR(INDEX(INDIRECT("'FY22 QoS'!"&amp;AO$1&amp;":"&amp;AO$1),MATCH($B118&amp;$C118&amp;$D118,'FY22 QoS'!BX:BX,0),1),"")</f>
        <v/>
      </c>
      <c r="AP118" s="186" t="str">
        <f ca="1">IFERROR(INDEX(INDIRECT("'FY22 QoS'!"&amp;AP$1&amp;":"&amp;AP$1),MATCH($B118&amp;$C118&amp;$D118,'FY22 QoS'!BY:BY,0),1),"")</f>
        <v/>
      </c>
      <c r="AQ118" s="186" t="str">
        <f ca="1">IFERROR(INDEX(INDIRECT("'FY22 QoS'!"&amp;AQ$1&amp;":"&amp;AQ$1),MATCH($B118&amp;$C118&amp;$D118,'FY22 QoS'!BZ:BZ,0),1),"")</f>
        <v/>
      </c>
      <c r="AR118" s="186" t="str">
        <f ca="1">IFERROR(INDEX(INDIRECT("'FY22 QoS'!"&amp;AR$1&amp;":"&amp;AR$1),MATCH($B118&amp;$C118&amp;$D118,'FY22 QoS'!CA:CA,0),1),"")</f>
        <v/>
      </c>
      <c r="AS118" s="186" t="str">
        <f ca="1">IFERROR(INDEX(INDIRECT("'FY22 QoS'!"&amp;AS$1&amp;":"&amp;AS$1),MATCH($B118&amp;$C118&amp;$D118,'FY22 QoS'!CB:CB,0),1),"")</f>
        <v/>
      </c>
      <c r="AT118" s="186" t="str">
        <f ca="1">IFERROR(INDEX(INDIRECT("'FY22 QoS'!"&amp;AT$1&amp;":"&amp;AT$1),MATCH($B118&amp;$C118&amp;$D118,'FY22 QoS'!CC:CC,0),1),"")</f>
        <v/>
      </c>
    </row>
    <row r="119" spans="2:46" s="167" customFormat="1" outlineLevel="1" x14ac:dyDescent="0.25">
      <c r="B119" s="167" t="s">
        <v>31</v>
      </c>
      <c r="C119" s="167">
        <v>8</v>
      </c>
      <c r="D119" s="167" t="str">
        <f t="shared" si="34"/>
        <v>Enterprise</v>
      </c>
      <c r="E119" s="167" t="str">
        <f>IFERROR(INDEX('FY22 QoS'!$BB:$BB,MATCH($B119&amp;$C119&amp;$D119,'FY22 QoS'!BR:BR,0),1),"")</f>
        <v/>
      </c>
      <c r="F119" s="167" t="str">
        <f>IFERROR(INDEX('FY22 QoS'!$BB:$BB,MATCH($B119&amp;$C119&amp;$D119,'FY22 QoS'!BS:BS,0),1),"")</f>
        <v/>
      </c>
      <c r="G119" s="167" t="str">
        <f>IFERROR(INDEX('FY22 QoS'!$BB:$BB,MATCH($B119&amp;$C119&amp;$D119,'FY22 QoS'!BT:BT,0),1),"")</f>
        <v/>
      </c>
      <c r="H119" s="167" t="str">
        <f>IFERROR(INDEX('FY22 QoS'!$BB:$BB,MATCH($B119&amp;$C119&amp;$D119,'FY22 QoS'!BU:BU,0),1),"")</f>
        <v/>
      </c>
      <c r="I119" s="167" t="str">
        <f>IFERROR(INDEX('FY22 QoS'!$BB:$BB,MATCH($B119&amp;$C119&amp;$D119,'FY22 QoS'!BV:BV,0),1),"")</f>
        <v/>
      </c>
      <c r="J119" s="167" t="str">
        <f>IFERROR(INDEX('FY22 QoS'!$BB:$BB,MATCH($B119&amp;$C119&amp;$D119,'FY22 QoS'!BW:BW,0),1),"")</f>
        <v/>
      </c>
      <c r="K119" s="167" t="str">
        <f>IFERROR(INDEX('FY22 QoS'!$BB:$BB,MATCH($B119&amp;$C119&amp;$D119,'FY22 QoS'!BX:BX,0),1),"")</f>
        <v/>
      </c>
      <c r="L119" s="167" t="str">
        <f>IFERROR(INDEX('FY22 QoS'!$BB:$BB,MATCH($B119&amp;$C119&amp;$D119,'FY22 QoS'!BY:BY,0),1),"")</f>
        <v/>
      </c>
      <c r="M119" s="167" t="str">
        <f>IFERROR(INDEX('FY22 QoS'!$BB:$BB,MATCH($B119&amp;$C119&amp;$D119,'FY22 QoS'!BZ:BZ,0),1),"")</f>
        <v/>
      </c>
      <c r="N119" s="167" t="str">
        <f>IFERROR(INDEX('FY22 QoS'!$BB:$BB,MATCH($B119&amp;$C119&amp;$D119,'FY22 QoS'!CA:CA,0),1),"")</f>
        <v/>
      </c>
      <c r="O119" s="167" t="str">
        <f>IFERROR(INDEX('FY22 QoS'!$BB:$BB,MATCH($B119&amp;$C119&amp;$D119,'FY22 QoS'!CB:CB,0),1),"")</f>
        <v/>
      </c>
      <c r="P119" s="167" t="str">
        <f>IFERROR(INDEX('FY22 QoS'!$BB:$BB,MATCH($B119&amp;$C119&amp;$D119,'FY22 QoS'!CC:CC,0),1),"")</f>
        <v/>
      </c>
      <c r="R119" s="178" t="str">
        <f ca="1">IFERROR(INDEX(INDIRECT("'FY22 QoS'!"&amp;R$1&amp;":"&amp;R$1),MATCH($B119&amp;$C119&amp;$D119,'FY22 QoS'!BU:BU,0),1),"")</f>
        <v/>
      </c>
      <c r="S119" s="178" t="str">
        <f ca="1">IFERROR(INDEX(INDIRECT("'FY22 QoS'!"&amp;S$1&amp;":"&amp;S$1),MATCH($B119&amp;$C119&amp;$D119,'FY22 QoS'!BV:BV,0),1),"")</f>
        <v/>
      </c>
      <c r="T119" s="178" t="str">
        <f ca="1">IFERROR(INDEX(INDIRECT("'FY22 QoS'!"&amp;T$1&amp;":"&amp;T$1),MATCH($B119&amp;$C119&amp;$D119,'FY22 QoS'!BW:BW,0),1),"")</f>
        <v/>
      </c>
      <c r="U119" s="178" t="str">
        <f ca="1">IFERROR(INDEX(INDIRECT("'FY22 QoS'!"&amp;U$1&amp;":"&amp;U$1),MATCH($B119&amp;$C119&amp;$D119,'FY22 QoS'!BX:BX,0),1),"")</f>
        <v/>
      </c>
      <c r="V119" s="178" t="str">
        <f ca="1">IFERROR(INDEX(INDIRECT("'FY22 QoS'!"&amp;V$1&amp;":"&amp;V$1),MATCH($B119&amp;$C119&amp;$D119,'FY22 QoS'!BY:BY,0),1),"")</f>
        <v/>
      </c>
      <c r="W119" s="178" t="str">
        <f ca="1">IFERROR(INDEX(INDIRECT("'FY22 QoS'!"&amp;W$1&amp;":"&amp;W$1),MATCH($B119&amp;$C119&amp;$D119,'FY22 QoS'!BZ:BZ,0),1),"")</f>
        <v/>
      </c>
      <c r="X119" s="178" t="str">
        <f ca="1">IFERROR(INDEX(INDIRECT("'FY22 QoS'!"&amp;X$1&amp;":"&amp;X$1),MATCH($B119&amp;$C119&amp;$D119,'FY22 QoS'!CA:CA,0),1),"")</f>
        <v/>
      </c>
      <c r="Y119" s="178" t="str">
        <f ca="1">IFERROR(INDEX(INDIRECT("'FY22 QoS'!"&amp;Y$1&amp;":"&amp;Y$1),MATCH($B119&amp;$C119&amp;$D119,'FY22 QoS'!CB:CB,0),1),"")</f>
        <v/>
      </c>
      <c r="Z119" s="178" t="str">
        <f ca="1">IFERROR(INDEX(INDIRECT("'FY22 QoS'!"&amp;Z$1&amp;":"&amp;Z$1),MATCH($B119&amp;$C119&amp;$D119,'FY22 QoS'!CC:CC,0),1),"")</f>
        <v/>
      </c>
      <c r="AB119" s="178" t="str">
        <f ca="1">IFERROR(INDEX(INDIRECT("'FY22 QoS'!"&amp;AB$1&amp;":"&amp;AB$1),MATCH($B119&amp;$C119&amp;$D119,'FY22 QoS'!BU:BU,0),1),"")</f>
        <v/>
      </c>
      <c r="AC119" s="178" t="str">
        <f ca="1">IFERROR(INDEX(INDIRECT("'FY22 QoS'!"&amp;AC$1&amp;":"&amp;AC$1),MATCH($B119&amp;$C119&amp;$D119,'FY22 QoS'!BV:BV,0),1),"")</f>
        <v/>
      </c>
      <c r="AD119" s="178" t="str">
        <f ca="1">IFERROR(INDEX(INDIRECT("'FY22 QoS'!"&amp;AD$1&amp;":"&amp;AD$1),MATCH($B119&amp;$C119&amp;$D119,'FY22 QoS'!BW:BW,0),1),"")</f>
        <v/>
      </c>
      <c r="AE119" s="178" t="str">
        <f ca="1">IFERROR(INDEX(INDIRECT("'FY22 QoS'!"&amp;AE$1&amp;":"&amp;AE$1),MATCH($B119&amp;$C119&amp;$D119,'FY22 QoS'!BX:BX,0),1),"")</f>
        <v/>
      </c>
      <c r="AF119" s="178" t="str">
        <f ca="1">IFERROR(INDEX(INDIRECT("'FY22 QoS'!"&amp;AF$1&amp;":"&amp;AF$1),MATCH($B119&amp;$C119&amp;$D119,'FY22 QoS'!BY:BY,0),1),"")</f>
        <v/>
      </c>
      <c r="AG119" s="178" t="str">
        <f ca="1">IFERROR(INDEX(INDIRECT("'FY22 QoS'!"&amp;AG$1&amp;":"&amp;AG$1),MATCH($B119&amp;$C119&amp;$D119,'FY22 QoS'!BZ:BZ,0),1),"")</f>
        <v/>
      </c>
      <c r="AH119" s="178" t="str">
        <f ca="1">IFERROR(INDEX(INDIRECT("'FY22 QoS'!"&amp;AH$1&amp;":"&amp;AH$1),MATCH($B119&amp;$C119&amp;$D119,'FY22 QoS'!CA:CA,0),1),"")</f>
        <v/>
      </c>
      <c r="AI119" s="178" t="str">
        <f ca="1">IFERROR(INDEX(INDIRECT("'FY22 QoS'!"&amp;AI$1&amp;":"&amp;AI$1),MATCH($B119&amp;$C119&amp;$D119,'FY22 QoS'!CB:CB,0),1),"")</f>
        <v/>
      </c>
      <c r="AJ119" s="178" t="str">
        <f ca="1">IFERROR(INDEX(INDIRECT("'FY22 QoS'!"&amp;AJ$1&amp;":"&amp;AJ$1),MATCH($B119&amp;$C119&amp;$D119,'FY22 QoS'!CC:CC,0),1),"")</f>
        <v/>
      </c>
      <c r="AL119" s="186" t="str">
        <f ca="1">IFERROR(INDEX(INDIRECT("'FY22 QoS'!"&amp;AL$1&amp;":"&amp;AL$1),MATCH($B119&amp;$C119&amp;$D119,'FY22 QoS'!BU:BU,0),1),"")</f>
        <v/>
      </c>
      <c r="AM119" s="186" t="str">
        <f ca="1">IFERROR(INDEX(INDIRECT("'FY22 QoS'!"&amp;AM$1&amp;":"&amp;AM$1),MATCH($B119&amp;$C119&amp;$D119,'FY22 QoS'!BV:BV,0),1),"")</f>
        <v/>
      </c>
      <c r="AN119" s="186" t="str">
        <f ca="1">IFERROR(INDEX(INDIRECT("'FY22 QoS'!"&amp;AN$1&amp;":"&amp;AN$1),MATCH($B119&amp;$C119&amp;$D119,'FY22 QoS'!BW:BW,0),1),"")</f>
        <v/>
      </c>
      <c r="AO119" s="186" t="str">
        <f ca="1">IFERROR(INDEX(INDIRECT("'FY22 QoS'!"&amp;AO$1&amp;":"&amp;AO$1),MATCH($B119&amp;$C119&amp;$D119,'FY22 QoS'!BX:BX,0),1),"")</f>
        <v/>
      </c>
      <c r="AP119" s="186" t="str">
        <f ca="1">IFERROR(INDEX(INDIRECT("'FY22 QoS'!"&amp;AP$1&amp;":"&amp;AP$1),MATCH($B119&amp;$C119&amp;$D119,'FY22 QoS'!BY:BY,0),1),"")</f>
        <v/>
      </c>
      <c r="AQ119" s="186" t="str">
        <f ca="1">IFERROR(INDEX(INDIRECT("'FY22 QoS'!"&amp;AQ$1&amp;":"&amp;AQ$1),MATCH($B119&amp;$C119&amp;$D119,'FY22 QoS'!BZ:BZ,0),1),"")</f>
        <v/>
      </c>
      <c r="AR119" s="186" t="str">
        <f ca="1">IFERROR(INDEX(INDIRECT("'FY22 QoS'!"&amp;AR$1&amp;":"&amp;AR$1),MATCH($B119&amp;$C119&amp;$D119,'FY22 QoS'!CA:CA,0),1),"")</f>
        <v/>
      </c>
      <c r="AS119" s="186" t="str">
        <f ca="1">IFERROR(INDEX(INDIRECT("'FY22 QoS'!"&amp;AS$1&amp;":"&amp;AS$1),MATCH($B119&amp;$C119&amp;$D119,'FY22 QoS'!CB:CB,0),1),"")</f>
        <v/>
      </c>
      <c r="AT119" s="186" t="str">
        <f ca="1">IFERROR(INDEX(INDIRECT("'FY22 QoS'!"&amp;AT$1&amp;":"&amp;AT$1),MATCH($B119&amp;$C119&amp;$D119,'FY22 QoS'!CC:CC,0),1),"")</f>
        <v/>
      </c>
    </row>
    <row r="120" spans="2:46" s="167" customFormat="1" outlineLevel="1" x14ac:dyDescent="0.25">
      <c r="B120" s="167" t="s">
        <v>31</v>
      </c>
      <c r="C120" s="167">
        <v>9</v>
      </c>
      <c r="D120" s="167" t="str">
        <f t="shared" si="34"/>
        <v>Enterprise</v>
      </c>
      <c r="E120" s="167" t="str">
        <f>IFERROR(INDEX('FY22 QoS'!$BB:$BB,MATCH($B120&amp;$C120&amp;$D120,'FY22 QoS'!BR:BR,0),1),"")</f>
        <v/>
      </c>
      <c r="F120" s="167" t="str">
        <f>IFERROR(INDEX('FY22 QoS'!$BB:$BB,MATCH($B120&amp;$C120&amp;$D120,'FY22 QoS'!BS:BS,0),1),"")</f>
        <v/>
      </c>
      <c r="G120" s="167" t="str">
        <f>IFERROR(INDEX('FY22 QoS'!$BB:$BB,MATCH($B120&amp;$C120&amp;$D120,'FY22 QoS'!BT:BT,0),1),"")</f>
        <v/>
      </c>
      <c r="H120" s="167" t="str">
        <f>IFERROR(INDEX('FY22 QoS'!$BB:$BB,MATCH($B120&amp;$C120&amp;$D120,'FY22 QoS'!BU:BU,0),1),"")</f>
        <v/>
      </c>
      <c r="I120" s="167" t="str">
        <f>IFERROR(INDEX('FY22 QoS'!$BB:$BB,MATCH($B120&amp;$C120&amp;$D120,'FY22 QoS'!BV:BV,0),1),"")</f>
        <v/>
      </c>
      <c r="J120" s="167" t="str">
        <f>IFERROR(INDEX('FY22 QoS'!$BB:$BB,MATCH($B120&amp;$C120&amp;$D120,'FY22 QoS'!BW:BW,0),1),"")</f>
        <v/>
      </c>
      <c r="K120" s="167" t="str">
        <f>IFERROR(INDEX('FY22 QoS'!$BB:$BB,MATCH($B120&amp;$C120&amp;$D120,'FY22 QoS'!BX:BX,0),1),"")</f>
        <v/>
      </c>
      <c r="L120" s="167" t="str">
        <f>IFERROR(INDEX('FY22 QoS'!$BB:$BB,MATCH($B120&amp;$C120&amp;$D120,'FY22 QoS'!BY:BY,0),1),"")</f>
        <v/>
      </c>
      <c r="M120" s="167" t="str">
        <f>IFERROR(INDEX('FY22 QoS'!$BB:$BB,MATCH($B120&amp;$C120&amp;$D120,'FY22 QoS'!BZ:BZ,0),1),"")</f>
        <v/>
      </c>
      <c r="N120" s="167" t="str">
        <f>IFERROR(INDEX('FY22 QoS'!$BB:$BB,MATCH($B120&amp;$C120&amp;$D120,'FY22 QoS'!CA:CA,0),1),"")</f>
        <v/>
      </c>
      <c r="O120" s="167" t="str">
        <f>IFERROR(INDEX('FY22 QoS'!$BB:$BB,MATCH($B120&amp;$C120&amp;$D120,'FY22 QoS'!CB:CB,0),1),"")</f>
        <v/>
      </c>
      <c r="P120" s="167" t="str">
        <f>IFERROR(INDEX('FY22 QoS'!$BB:$BB,MATCH($B120&amp;$C120&amp;$D120,'FY22 QoS'!CC:CC,0),1),"")</f>
        <v/>
      </c>
      <c r="R120" s="178" t="str">
        <f ca="1">IFERROR(INDEX(INDIRECT("'FY22 QoS'!"&amp;R$1&amp;":"&amp;R$1),MATCH($B120&amp;$C120&amp;$D120,'FY22 QoS'!BU:BU,0),1),"")</f>
        <v/>
      </c>
      <c r="S120" s="178" t="str">
        <f ca="1">IFERROR(INDEX(INDIRECT("'FY22 QoS'!"&amp;S$1&amp;":"&amp;S$1),MATCH($B120&amp;$C120&amp;$D120,'FY22 QoS'!BV:BV,0),1),"")</f>
        <v/>
      </c>
      <c r="T120" s="178" t="str">
        <f ca="1">IFERROR(INDEX(INDIRECT("'FY22 QoS'!"&amp;T$1&amp;":"&amp;T$1),MATCH($B120&amp;$C120&amp;$D120,'FY22 QoS'!BW:BW,0),1),"")</f>
        <v/>
      </c>
      <c r="U120" s="178" t="str">
        <f ca="1">IFERROR(INDEX(INDIRECT("'FY22 QoS'!"&amp;U$1&amp;":"&amp;U$1),MATCH($B120&amp;$C120&amp;$D120,'FY22 QoS'!BX:BX,0),1),"")</f>
        <v/>
      </c>
      <c r="V120" s="178" t="str">
        <f ca="1">IFERROR(INDEX(INDIRECT("'FY22 QoS'!"&amp;V$1&amp;":"&amp;V$1),MATCH($B120&amp;$C120&amp;$D120,'FY22 QoS'!BY:BY,0),1),"")</f>
        <v/>
      </c>
      <c r="W120" s="178" t="str">
        <f ca="1">IFERROR(INDEX(INDIRECT("'FY22 QoS'!"&amp;W$1&amp;":"&amp;W$1),MATCH($B120&amp;$C120&amp;$D120,'FY22 QoS'!BZ:BZ,0),1),"")</f>
        <v/>
      </c>
      <c r="X120" s="178" t="str">
        <f ca="1">IFERROR(INDEX(INDIRECT("'FY22 QoS'!"&amp;X$1&amp;":"&amp;X$1),MATCH($B120&amp;$C120&amp;$D120,'FY22 QoS'!CA:CA,0),1),"")</f>
        <v/>
      </c>
      <c r="Y120" s="178" t="str">
        <f ca="1">IFERROR(INDEX(INDIRECT("'FY22 QoS'!"&amp;Y$1&amp;":"&amp;Y$1),MATCH($B120&amp;$C120&amp;$D120,'FY22 QoS'!CB:CB,0),1),"")</f>
        <v/>
      </c>
      <c r="Z120" s="178" t="str">
        <f ca="1">IFERROR(INDEX(INDIRECT("'FY22 QoS'!"&amp;Z$1&amp;":"&amp;Z$1),MATCH($B120&amp;$C120&amp;$D120,'FY22 QoS'!CC:CC,0),1),"")</f>
        <v/>
      </c>
      <c r="AB120" s="178" t="str">
        <f ca="1">IFERROR(INDEX(INDIRECT("'FY22 QoS'!"&amp;AB$1&amp;":"&amp;AB$1),MATCH($B120&amp;$C120&amp;$D120,'FY22 QoS'!BU:BU,0),1),"")</f>
        <v/>
      </c>
      <c r="AC120" s="178" t="str">
        <f ca="1">IFERROR(INDEX(INDIRECT("'FY22 QoS'!"&amp;AC$1&amp;":"&amp;AC$1),MATCH($B120&amp;$C120&amp;$D120,'FY22 QoS'!BV:BV,0),1),"")</f>
        <v/>
      </c>
      <c r="AD120" s="178" t="str">
        <f ca="1">IFERROR(INDEX(INDIRECT("'FY22 QoS'!"&amp;AD$1&amp;":"&amp;AD$1),MATCH($B120&amp;$C120&amp;$D120,'FY22 QoS'!BW:BW,0),1),"")</f>
        <v/>
      </c>
      <c r="AE120" s="178" t="str">
        <f ca="1">IFERROR(INDEX(INDIRECT("'FY22 QoS'!"&amp;AE$1&amp;":"&amp;AE$1),MATCH($B120&amp;$C120&amp;$D120,'FY22 QoS'!BX:BX,0),1),"")</f>
        <v/>
      </c>
      <c r="AF120" s="178" t="str">
        <f ca="1">IFERROR(INDEX(INDIRECT("'FY22 QoS'!"&amp;AF$1&amp;":"&amp;AF$1),MATCH($B120&amp;$C120&amp;$D120,'FY22 QoS'!BY:BY,0),1),"")</f>
        <v/>
      </c>
      <c r="AG120" s="178" t="str">
        <f ca="1">IFERROR(INDEX(INDIRECT("'FY22 QoS'!"&amp;AG$1&amp;":"&amp;AG$1),MATCH($B120&amp;$C120&amp;$D120,'FY22 QoS'!BZ:BZ,0),1),"")</f>
        <v/>
      </c>
      <c r="AH120" s="178" t="str">
        <f ca="1">IFERROR(INDEX(INDIRECT("'FY22 QoS'!"&amp;AH$1&amp;":"&amp;AH$1),MATCH($B120&amp;$C120&amp;$D120,'FY22 QoS'!CA:CA,0),1),"")</f>
        <v/>
      </c>
      <c r="AI120" s="178" t="str">
        <f ca="1">IFERROR(INDEX(INDIRECT("'FY22 QoS'!"&amp;AI$1&amp;":"&amp;AI$1),MATCH($B120&amp;$C120&amp;$D120,'FY22 QoS'!CB:CB,0),1),"")</f>
        <v/>
      </c>
      <c r="AJ120" s="178" t="str">
        <f ca="1">IFERROR(INDEX(INDIRECT("'FY22 QoS'!"&amp;AJ$1&amp;":"&amp;AJ$1),MATCH($B120&amp;$C120&amp;$D120,'FY22 QoS'!CC:CC,0),1),"")</f>
        <v/>
      </c>
      <c r="AL120" s="186" t="str">
        <f ca="1">IFERROR(INDEX(INDIRECT("'FY22 QoS'!"&amp;AL$1&amp;":"&amp;AL$1),MATCH($B120&amp;$C120&amp;$D120,'FY22 QoS'!BU:BU,0),1),"")</f>
        <v/>
      </c>
      <c r="AM120" s="186" t="str">
        <f ca="1">IFERROR(INDEX(INDIRECT("'FY22 QoS'!"&amp;AM$1&amp;":"&amp;AM$1),MATCH($B120&amp;$C120&amp;$D120,'FY22 QoS'!BV:BV,0),1),"")</f>
        <v/>
      </c>
      <c r="AN120" s="186" t="str">
        <f ca="1">IFERROR(INDEX(INDIRECT("'FY22 QoS'!"&amp;AN$1&amp;":"&amp;AN$1),MATCH($B120&amp;$C120&amp;$D120,'FY22 QoS'!BW:BW,0),1),"")</f>
        <v/>
      </c>
      <c r="AO120" s="186" t="str">
        <f ca="1">IFERROR(INDEX(INDIRECT("'FY22 QoS'!"&amp;AO$1&amp;":"&amp;AO$1),MATCH($B120&amp;$C120&amp;$D120,'FY22 QoS'!BX:BX,0),1),"")</f>
        <v/>
      </c>
      <c r="AP120" s="186" t="str">
        <f ca="1">IFERROR(INDEX(INDIRECT("'FY22 QoS'!"&amp;AP$1&amp;":"&amp;AP$1),MATCH($B120&amp;$C120&amp;$D120,'FY22 QoS'!BY:BY,0),1),"")</f>
        <v/>
      </c>
      <c r="AQ120" s="186" t="str">
        <f ca="1">IFERROR(INDEX(INDIRECT("'FY22 QoS'!"&amp;AQ$1&amp;":"&amp;AQ$1),MATCH($B120&amp;$C120&amp;$D120,'FY22 QoS'!BZ:BZ,0),1),"")</f>
        <v/>
      </c>
      <c r="AR120" s="186" t="str">
        <f ca="1">IFERROR(INDEX(INDIRECT("'FY22 QoS'!"&amp;AR$1&amp;":"&amp;AR$1),MATCH($B120&amp;$C120&amp;$D120,'FY22 QoS'!CA:CA,0),1),"")</f>
        <v/>
      </c>
      <c r="AS120" s="186" t="str">
        <f ca="1">IFERROR(INDEX(INDIRECT("'FY22 QoS'!"&amp;AS$1&amp;":"&amp;AS$1),MATCH($B120&amp;$C120&amp;$D120,'FY22 QoS'!CB:CB,0),1),"")</f>
        <v/>
      </c>
      <c r="AT120" s="186" t="str">
        <f ca="1">IFERROR(INDEX(INDIRECT("'FY22 QoS'!"&amp;AT$1&amp;":"&amp;AT$1),MATCH($B120&amp;$C120&amp;$D120,'FY22 QoS'!CC:CC,0),1),"")</f>
        <v/>
      </c>
    </row>
    <row r="121" spans="2:46" s="167" customFormat="1" outlineLevel="1" x14ac:dyDescent="0.25">
      <c r="B121" s="167" t="s">
        <v>31</v>
      </c>
      <c r="C121" s="167">
        <v>10</v>
      </c>
      <c r="D121" s="167" t="str">
        <f t="shared" si="34"/>
        <v>Enterprise</v>
      </c>
      <c r="E121" s="167" t="str">
        <f>IFERROR(INDEX('FY22 QoS'!$BB:$BB,MATCH($B121&amp;$C121&amp;$D121,'FY22 QoS'!BR:BR,0),1),"")</f>
        <v/>
      </c>
      <c r="F121" s="167" t="str">
        <f>IFERROR(INDEX('FY22 QoS'!$BB:$BB,MATCH($B121&amp;$C121&amp;$D121,'FY22 QoS'!BS:BS,0),1),"")</f>
        <v/>
      </c>
      <c r="G121" s="167" t="str">
        <f>IFERROR(INDEX('FY22 QoS'!$BB:$BB,MATCH($B121&amp;$C121&amp;$D121,'FY22 QoS'!BT:BT,0),1),"")</f>
        <v/>
      </c>
      <c r="H121" s="167" t="str">
        <f>IFERROR(INDEX('FY22 QoS'!$BB:$BB,MATCH($B121&amp;$C121&amp;$D121,'FY22 QoS'!BU:BU,0),1),"")</f>
        <v/>
      </c>
      <c r="I121" s="167" t="str">
        <f>IFERROR(INDEX('FY22 QoS'!$BB:$BB,MATCH($B121&amp;$C121&amp;$D121,'FY22 QoS'!BV:BV,0),1),"")</f>
        <v/>
      </c>
      <c r="J121" s="167" t="str">
        <f>IFERROR(INDEX('FY22 QoS'!$BB:$BB,MATCH($B121&amp;$C121&amp;$D121,'FY22 QoS'!BW:BW,0),1),"")</f>
        <v/>
      </c>
      <c r="K121" s="167" t="str">
        <f>IFERROR(INDEX('FY22 QoS'!$BB:$BB,MATCH($B121&amp;$C121&amp;$D121,'FY22 QoS'!BX:BX,0),1),"")</f>
        <v/>
      </c>
      <c r="L121" s="167" t="str">
        <f>IFERROR(INDEX('FY22 QoS'!$BB:$BB,MATCH($B121&amp;$C121&amp;$D121,'FY22 QoS'!BY:BY,0),1),"")</f>
        <v/>
      </c>
      <c r="M121" s="167" t="str">
        <f>IFERROR(INDEX('FY22 QoS'!$BB:$BB,MATCH($B121&amp;$C121&amp;$D121,'FY22 QoS'!BZ:BZ,0),1),"")</f>
        <v/>
      </c>
      <c r="N121" s="167" t="str">
        <f>IFERROR(INDEX('FY22 QoS'!$BB:$BB,MATCH($B121&amp;$C121&amp;$D121,'FY22 QoS'!CA:CA,0),1),"")</f>
        <v/>
      </c>
      <c r="O121" s="167" t="str">
        <f>IFERROR(INDEX('FY22 QoS'!$BB:$BB,MATCH($B121&amp;$C121&amp;$D121,'FY22 QoS'!CB:CB,0),1),"")</f>
        <v/>
      </c>
      <c r="P121" s="167" t="str">
        <f>IFERROR(INDEX('FY22 QoS'!$BB:$BB,MATCH($B121&amp;$C121&amp;$D121,'FY22 QoS'!CC:CC,0),1),"")</f>
        <v/>
      </c>
      <c r="R121" s="178" t="str">
        <f ca="1">IFERROR(INDEX(INDIRECT("'FY22 QoS'!"&amp;R$1&amp;":"&amp;R$1),MATCH($B121&amp;$C121&amp;$D121,'FY22 QoS'!BU:BU,0),1),"")</f>
        <v/>
      </c>
      <c r="S121" s="178" t="str">
        <f ca="1">IFERROR(INDEX(INDIRECT("'FY22 QoS'!"&amp;S$1&amp;":"&amp;S$1),MATCH($B121&amp;$C121&amp;$D121,'FY22 QoS'!BV:BV,0),1),"")</f>
        <v/>
      </c>
      <c r="T121" s="178" t="str">
        <f ca="1">IFERROR(INDEX(INDIRECT("'FY22 QoS'!"&amp;T$1&amp;":"&amp;T$1),MATCH($B121&amp;$C121&amp;$D121,'FY22 QoS'!BW:BW,0),1),"")</f>
        <v/>
      </c>
      <c r="U121" s="178" t="str">
        <f ca="1">IFERROR(INDEX(INDIRECT("'FY22 QoS'!"&amp;U$1&amp;":"&amp;U$1),MATCH($B121&amp;$C121&amp;$D121,'FY22 QoS'!BX:BX,0),1),"")</f>
        <v/>
      </c>
      <c r="V121" s="178" t="str">
        <f ca="1">IFERROR(INDEX(INDIRECT("'FY22 QoS'!"&amp;V$1&amp;":"&amp;V$1),MATCH($B121&amp;$C121&amp;$D121,'FY22 QoS'!BY:BY,0),1),"")</f>
        <v/>
      </c>
      <c r="W121" s="178" t="str">
        <f ca="1">IFERROR(INDEX(INDIRECT("'FY22 QoS'!"&amp;W$1&amp;":"&amp;W$1),MATCH($B121&amp;$C121&amp;$D121,'FY22 QoS'!BZ:BZ,0),1),"")</f>
        <v/>
      </c>
      <c r="X121" s="178" t="str">
        <f ca="1">IFERROR(INDEX(INDIRECT("'FY22 QoS'!"&amp;X$1&amp;":"&amp;X$1),MATCH($B121&amp;$C121&amp;$D121,'FY22 QoS'!CA:CA,0),1),"")</f>
        <v/>
      </c>
      <c r="Y121" s="178" t="str">
        <f ca="1">IFERROR(INDEX(INDIRECT("'FY22 QoS'!"&amp;Y$1&amp;":"&amp;Y$1),MATCH($B121&amp;$C121&amp;$D121,'FY22 QoS'!CB:CB,0),1),"")</f>
        <v/>
      </c>
      <c r="Z121" s="178" t="str">
        <f ca="1">IFERROR(INDEX(INDIRECT("'FY22 QoS'!"&amp;Z$1&amp;":"&amp;Z$1),MATCH($B121&amp;$C121&amp;$D121,'FY22 QoS'!CC:CC,0),1),"")</f>
        <v/>
      </c>
      <c r="AB121" s="178" t="str">
        <f ca="1">IFERROR(INDEX(INDIRECT("'FY22 QoS'!"&amp;AB$1&amp;":"&amp;AB$1),MATCH($B121&amp;$C121&amp;$D121,'FY22 QoS'!BU:BU,0),1),"")</f>
        <v/>
      </c>
      <c r="AC121" s="178" t="str">
        <f ca="1">IFERROR(INDEX(INDIRECT("'FY22 QoS'!"&amp;AC$1&amp;":"&amp;AC$1),MATCH($B121&amp;$C121&amp;$D121,'FY22 QoS'!BV:BV,0),1),"")</f>
        <v/>
      </c>
      <c r="AD121" s="178" t="str">
        <f ca="1">IFERROR(INDEX(INDIRECT("'FY22 QoS'!"&amp;AD$1&amp;":"&amp;AD$1),MATCH($B121&amp;$C121&amp;$D121,'FY22 QoS'!BW:BW,0),1),"")</f>
        <v/>
      </c>
      <c r="AE121" s="178" t="str">
        <f ca="1">IFERROR(INDEX(INDIRECT("'FY22 QoS'!"&amp;AE$1&amp;":"&amp;AE$1),MATCH($B121&amp;$C121&amp;$D121,'FY22 QoS'!BX:BX,0),1),"")</f>
        <v/>
      </c>
      <c r="AF121" s="178" t="str">
        <f ca="1">IFERROR(INDEX(INDIRECT("'FY22 QoS'!"&amp;AF$1&amp;":"&amp;AF$1),MATCH($B121&amp;$C121&amp;$D121,'FY22 QoS'!BY:BY,0),1),"")</f>
        <v/>
      </c>
      <c r="AG121" s="178" t="str">
        <f ca="1">IFERROR(INDEX(INDIRECT("'FY22 QoS'!"&amp;AG$1&amp;":"&amp;AG$1),MATCH($B121&amp;$C121&amp;$D121,'FY22 QoS'!BZ:BZ,0),1),"")</f>
        <v/>
      </c>
      <c r="AH121" s="178" t="str">
        <f ca="1">IFERROR(INDEX(INDIRECT("'FY22 QoS'!"&amp;AH$1&amp;":"&amp;AH$1),MATCH($B121&amp;$C121&amp;$D121,'FY22 QoS'!CA:CA,0),1),"")</f>
        <v/>
      </c>
      <c r="AI121" s="178" t="str">
        <f ca="1">IFERROR(INDEX(INDIRECT("'FY22 QoS'!"&amp;AI$1&amp;":"&amp;AI$1),MATCH($B121&amp;$C121&amp;$D121,'FY22 QoS'!CB:CB,0),1),"")</f>
        <v/>
      </c>
      <c r="AJ121" s="178" t="str">
        <f ca="1">IFERROR(INDEX(INDIRECT("'FY22 QoS'!"&amp;AJ$1&amp;":"&amp;AJ$1),MATCH($B121&amp;$C121&amp;$D121,'FY22 QoS'!CC:CC,0),1),"")</f>
        <v/>
      </c>
      <c r="AL121" s="178" t="str">
        <f ca="1">IFERROR(INDEX(INDIRECT("'FY22 QoS'!"&amp;AL$1&amp;":"&amp;AL$1),MATCH($B121&amp;$C121&amp;$D121,'FY22 QoS'!BU:BU,0),1),"")</f>
        <v/>
      </c>
      <c r="AM121" s="178" t="str">
        <f ca="1">IFERROR(INDEX(INDIRECT("'FY22 QoS'!"&amp;AM$1&amp;":"&amp;AM$1),MATCH($B121&amp;$C121&amp;$D121,'FY22 QoS'!BV:BV,0),1),"")</f>
        <v/>
      </c>
      <c r="AN121" s="178" t="str">
        <f ca="1">IFERROR(INDEX(INDIRECT("'FY22 QoS'!"&amp;AN$1&amp;":"&amp;AN$1),MATCH($B121&amp;$C121&amp;$D121,'FY22 QoS'!BW:BW,0),1),"")</f>
        <v/>
      </c>
      <c r="AO121" s="178" t="str">
        <f ca="1">IFERROR(INDEX(INDIRECT("'FY22 QoS'!"&amp;AO$1&amp;":"&amp;AO$1),MATCH($B121&amp;$C121&amp;$D121,'FY22 QoS'!BX:BX,0),1),"")</f>
        <v/>
      </c>
      <c r="AP121" s="178" t="str">
        <f ca="1">IFERROR(INDEX(INDIRECT("'FY22 QoS'!"&amp;AP$1&amp;":"&amp;AP$1),MATCH($B121&amp;$C121&amp;$D121,'FY22 QoS'!BY:BY,0),1),"")</f>
        <v/>
      </c>
      <c r="AQ121" s="178" t="str">
        <f ca="1">IFERROR(INDEX(INDIRECT("'FY22 QoS'!"&amp;AQ$1&amp;":"&amp;AQ$1),MATCH($B121&amp;$C121&amp;$D121,'FY22 QoS'!BZ:BZ,0),1),"")</f>
        <v/>
      </c>
      <c r="AR121" s="178" t="str">
        <f ca="1">IFERROR(INDEX(INDIRECT("'FY22 QoS'!"&amp;AR$1&amp;":"&amp;AR$1),MATCH($B121&amp;$C121&amp;$D121,'FY22 QoS'!CA:CA,0),1),"")</f>
        <v/>
      </c>
      <c r="AS121" s="178" t="str">
        <f ca="1">IFERROR(INDEX(INDIRECT("'FY22 QoS'!"&amp;AS$1&amp;":"&amp;AS$1),MATCH($B121&amp;$C121&amp;$D121,'FY22 QoS'!CB:CB,0),1),"")</f>
        <v/>
      </c>
      <c r="AT121" s="178" t="str">
        <f ca="1">IFERROR(INDEX(INDIRECT("'FY22 QoS'!"&amp;AT$1&amp;":"&amp;AT$1),MATCH($B121&amp;$C121&amp;$D121,'FY22 QoS'!CC:CC,0),1),"")</f>
        <v/>
      </c>
    </row>
    <row r="122" spans="2:46" s="167" customFormat="1" outlineLevel="1" x14ac:dyDescent="0.25">
      <c r="B122" s="167" t="s">
        <v>31</v>
      </c>
      <c r="C122" s="167">
        <v>11</v>
      </c>
      <c r="D122" s="167" t="str">
        <f t="shared" si="34"/>
        <v>Enterprise</v>
      </c>
      <c r="E122" s="167" t="str">
        <f>IFERROR(INDEX('FY22 QoS'!$BB:$BB,MATCH($B122&amp;$C122&amp;$D122,'FY22 QoS'!BR:BR,0),1),"")</f>
        <v/>
      </c>
      <c r="F122" s="167" t="str">
        <f>IFERROR(INDEX('FY22 QoS'!$BB:$BB,MATCH($B122&amp;$C122&amp;$D122,'FY22 QoS'!BS:BS,0),1),"")</f>
        <v/>
      </c>
      <c r="G122" s="167" t="str">
        <f>IFERROR(INDEX('FY22 QoS'!$BB:$BB,MATCH($B122&amp;$C122&amp;$D122,'FY22 QoS'!BT:BT,0),1),"")</f>
        <v/>
      </c>
      <c r="H122" s="167" t="str">
        <f>IFERROR(INDEX('FY22 QoS'!$BB:$BB,MATCH($B122&amp;$C122&amp;$D122,'FY22 QoS'!BU:BU,0),1),"")</f>
        <v/>
      </c>
      <c r="I122" s="167" t="str">
        <f>IFERROR(INDEX('FY22 QoS'!$BB:$BB,MATCH($B122&amp;$C122&amp;$D122,'FY22 QoS'!BV:BV,0),1),"")</f>
        <v/>
      </c>
      <c r="J122" s="167" t="str">
        <f>IFERROR(INDEX('FY22 QoS'!$BB:$BB,MATCH($B122&amp;$C122&amp;$D122,'FY22 QoS'!BW:BW,0),1),"")</f>
        <v/>
      </c>
      <c r="K122" s="167" t="str">
        <f>IFERROR(INDEX('FY22 QoS'!$BB:$BB,MATCH($B122&amp;$C122&amp;$D122,'FY22 QoS'!BX:BX,0),1),"")</f>
        <v/>
      </c>
      <c r="L122" s="167" t="str">
        <f>IFERROR(INDEX('FY22 QoS'!$BB:$BB,MATCH($B122&amp;$C122&amp;$D122,'FY22 QoS'!BY:BY,0),1),"")</f>
        <v/>
      </c>
      <c r="M122" s="167" t="str">
        <f>IFERROR(INDEX('FY22 QoS'!$BB:$BB,MATCH($B122&amp;$C122&amp;$D122,'FY22 QoS'!BZ:BZ,0),1),"")</f>
        <v/>
      </c>
      <c r="N122" s="167" t="str">
        <f>IFERROR(INDEX('FY22 QoS'!$BB:$BB,MATCH($B122&amp;$C122&amp;$D122,'FY22 QoS'!CA:CA,0),1),"")</f>
        <v/>
      </c>
      <c r="O122" s="167" t="str">
        <f>IFERROR(INDEX('FY22 QoS'!$BB:$BB,MATCH($B122&amp;$C122&amp;$D122,'FY22 QoS'!CB:CB,0),1),"")</f>
        <v/>
      </c>
      <c r="P122" s="167" t="str">
        <f>IFERROR(INDEX('FY22 QoS'!$BB:$BB,MATCH($B122&amp;$C122&amp;$D122,'FY22 QoS'!CC:CC,0),1),"")</f>
        <v/>
      </c>
      <c r="R122" s="178" t="str">
        <f ca="1">IFERROR(INDEX(INDIRECT("'FY22 QoS'!"&amp;R$1&amp;":"&amp;R$1),MATCH($B122&amp;$C122&amp;$D122,'FY22 QoS'!BU:BU,0),1),"")</f>
        <v/>
      </c>
      <c r="S122" s="178" t="str">
        <f ca="1">IFERROR(INDEX(INDIRECT("'FY22 QoS'!"&amp;S$1&amp;":"&amp;S$1),MATCH($B122&amp;$C122&amp;$D122,'FY22 QoS'!BV:BV,0),1),"")</f>
        <v/>
      </c>
      <c r="T122" s="178" t="str">
        <f ca="1">IFERROR(INDEX(INDIRECT("'FY22 QoS'!"&amp;T$1&amp;":"&amp;T$1),MATCH($B122&amp;$C122&amp;$D122,'FY22 QoS'!BW:BW,0),1),"")</f>
        <v/>
      </c>
      <c r="U122" s="178" t="str">
        <f ca="1">IFERROR(INDEX(INDIRECT("'FY22 QoS'!"&amp;U$1&amp;":"&amp;U$1),MATCH($B122&amp;$C122&amp;$D122,'FY22 QoS'!BX:BX,0),1),"")</f>
        <v/>
      </c>
      <c r="V122" s="178" t="str">
        <f ca="1">IFERROR(INDEX(INDIRECT("'FY22 QoS'!"&amp;V$1&amp;":"&amp;V$1),MATCH($B122&amp;$C122&amp;$D122,'FY22 QoS'!BY:BY,0),1),"")</f>
        <v/>
      </c>
      <c r="W122" s="178" t="str">
        <f ca="1">IFERROR(INDEX(INDIRECT("'FY22 QoS'!"&amp;W$1&amp;":"&amp;W$1),MATCH($B122&amp;$C122&amp;$D122,'FY22 QoS'!BZ:BZ,0),1),"")</f>
        <v/>
      </c>
      <c r="X122" s="178" t="str">
        <f ca="1">IFERROR(INDEX(INDIRECT("'FY22 QoS'!"&amp;X$1&amp;":"&amp;X$1),MATCH($B122&amp;$C122&amp;$D122,'FY22 QoS'!CA:CA,0),1),"")</f>
        <v/>
      </c>
      <c r="Y122" s="178" t="str">
        <f ca="1">IFERROR(INDEX(INDIRECT("'FY22 QoS'!"&amp;Y$1&amp;":"&amp;Y$1),MATCH($B122&amp;$C122&amp;$D122,'FY22 QoS'!CB:CB,0),1),"")</f>
        <v/>
      </c>
      <c r="Z122" s="178" t="str">
        <f ca="1">IFERROR(INDEX(INDIRECT("'FY22 QoS'!"&amp;Z$1&amp;":"&amp;Z$1),MATCH($B122&amp;$C122&amp;$D122,'FY22 QoS'!CC:CC,0),1),"")</f>
        <v/>
      </c>
      <c r="AB122" s="178" t="str">
        <f ca="1">IFERROR(INDEX(INDIRECT("'FY22 QoS'!"&amp;AB$1&amp;":"&amp;AB$1),MATCH($B122&amp;$C122&amp;$D122,'FY22 QoS'!BU:BU,0),1),"")</f>
        <v/>
      </c>
      <c r="AC122" s="178" t="str">
        <f ca="1">IFERROR(INDEX(INDIRECT("'FY22 QoS'!"&amp;AC$1&amp;":"&amp;AC$1),MATCH($B122&amp;$C122&amp;$D122,'FY22 QoS'!BV:BV,0),1),"")</f>
        <v/>
      </c>
      <c r="AD122" s="178" t="str">
        <f ca="1">IFERROR(INDEX(INDIRECT("'FY22 QoS'!"&amp;AD$1&amp;":"&amp;AD$1),MATCH($B122&amp;$C122&amp;$D122,'FY22 QoS'!BW:BW,0),1),"")</f>
        <v/>
      </c>
      <c r="AE122" s="178" t="str">
        <f ca="1">IFERROR(INDEX(INDIRECT("'FY22 QoS'!"&amp;AE$1&amp;":"&amp;AE$1),MATCH($B122&amp;$C122&amp;$D122,'FY22 QoS'!BX:BX,0),1),"")</f>
        <v/>
      </c>
      <c r="AF122" s="178" t="str">
        <f ca="1">IFERROR(INDEX(INDIRECT("'FY22 QoS'!"&amp;AF$1&amp;":"&amp;AF$1),MATCH($B122&amp;$C122&amp;$D122,'FY22 QoS'!BY:BY,0),1),"")</f>
        <v/>
      </c>
      <c r="AG122" s="178" t="str">
        <f ca="1">IFERROR(INDEX(INDIRECT("'FY22 QoS'!"&amp;AG$1&amp;":"&amp;AG$1),MATCH($B122&amp;$C122&amp;$D122,'FY22 QoS'!BZ:BZ,0),1),"")</f>
        <v/>
      </c>
      <c r="AH122" s="178" t="str">
        <f ca="1">IFERROR(INDEX(INDIRECT("'FY22 QoS'!"&amp;AH$1&amp;":"&amp;AH$1),MATCH($B122&amp;$C122&amp;$D122,'FY22 QoS'!CA:CA,0),1),"")</f>
        <v/>
      </c>
      <c r="AI122" s="178" t="str">
        <f ca="1">IFERROR(INDEX(INDIRECT("'FY22 QoS'!"&amp;AI$1&amp;":"&amp;AI$1),MATCH($B122&amp;$C122&amp;$D122,'FY22 QoS'!CB:CB,0),1),"")</f>
        <v/>
      </c>
      <c r="AJ122" s="178" t="str">
        <f ca="1">IFERROR(INDEX(INDIRECT("'FY22 QoS'!"&amp;AJ$1&amp;":"&amp;AJ$1),MATCH($B122&amp;$C122&amp;$D122,'FY22 QoS'!CC:CC,0),1),"")</f>
        <v/>
      </c>
      <c r="AL122" s="178" t="str">
        <f ca="1">IFERROR(INDEX(INDIRECT("'FY22 QoS'!"&amp;AL$1&amp;":"&amp;AL$1),MATCH($B122&amp;$C122&amp;$D122,'FY22 QoS'!BU:BU,0),1),"")</f>
        <v/>
      </c>
      <c r="AM122" s="178" t="str">
        <f ca="1">IFERROR(INDEX(INDIRECT("'FY22 QoS'!"&amp;AM$1&amp;":"&amp;AM$1),MATCH($B122&amp;$C122&amp;$D122,'FY22 QoS'!BV:BV,0),1),"")</f>
        <v/>
      </c>
      <c r="AN122" s="178" t="str">
        <f ca="1">IFERROR(INDEX(INDIRECT("'FY22 QoS'!"&amp;AN$1&amp;":"&amp;AN$1),MATCH($B122&amp;$C122&amp;$D122,'FY22 QoS'!BW:BW,0),1),"")</f>
        <v/>
      </c>
      <c r="AO122" s="178" t="str">
        <f ca="1">IFERROR(INDEX(INDIRECT("'FY22 QoS'!"&amp;AO$1&amp;":"&amp;AO$1),MATCH($B122&amp;$C122&amp;$D122,'FY22 QoS'!BX:BX,0),1),"")</f>
        <v/>
      </c>
      <c r="AP122" s="178" t="str">
        <f ca="1">IFERROR(INDEX(INDIRECT("'FY22 QoS'!"&amp;AP$1&amp;":"&amp;AP$1),MATCH($B122&amp;$C122&amp;$D122,'FY22 QoS'!BY:BY,0),1),"")</f>
        <v/>
      </c>
      <c r="AQ122" s="178" t="str">
        <f ca="1">IFERROR(INDEX(INDIRECT("'FY22 QoS'!"&amp;AQ$1&amp;":"&amp;AQ$1),MATCH($B122&amp;$C122&amp;$D122,'FY22 QoS'!BZ:BZ,0),1),"")</f>
        <v/>
      </c>
      <c r="AR122" s="178" t="str">
        <f ca="1">IFERROR(INDEX(INDIRECT("'FY22 QoS'!"&amp;AR$1&amp;":"&amp;AR$1),MATCH($B122&amp;$C122&amp;$D122,'FY22 QoS'!CA:CA,0),1),"")</f>
        <v/>
      </c>
      <c r="AS122" s="178" t="str">
        <f ca="1">IFERROR(INDEX(INDIRECT("'FY22 QoS'!"&amp;AS$1&amp;":"&amp;AS$1),MATCH($B122&amp;$C122&amp;$D122,'FY22 QoS'!CB:CB,0),1),"")</f>
        <v/>
      </c>
      <c r="AT122" s="178" t="str">
        <f ca="1">IFERROR(INDEX(INDIRECT("'FY22 QoS'!"&amp;AT$1&amp;":"&amp;AT$1),MATCH($B122&amp;$C122&amp;$D122,'FY22 QoS'!CC:CC,0),1),"")</f>
        <v/>
      </c>
    </row>
    <row r="123" spans="2:46" s="167" customFormat="1" outlineLevel="1" x14ac:dyDescent="0.25">
      <c r="B123" s="167" t="s">
        <v>31</v>
      </c>
      <c r="C123" s="167">
        <v>12</v>
      </c>
      <c r="D123" s="167" t="str">
        <f t="shared" si="34"/>
        <v>Enterprise</v>
      </c>
      <c r="E123" s="167" t="str">
        <f>IFERROR(INDEX('FY22 QoS'!$BB:$BB,MATCH($B123&amp;$C123&amp;$D123,'FY22 QoS'!BR:BR,0),1),"")</f>
        <v/>
      </c>
      <c r="F123" s="167" t="str">
        <f>IFERROR(INDEX('FY22 QoS'!$BB:$BB,MATCH($B123&amp;$C123&amp;$D123,'FY22 QoS'!BS:BS,0),1),"")</f>
        <v/>
      </c>
      <c r="G123" s="167" t="str">
        <f>IFERROR(INDEX('FY22 QoS'!$BB:$BB,MATCH($B123&amp;$C123&amp;$D123,'FY22 QoS'!BT:BT,0),1),"")</f>
        <v/>
      </c>
      <c r="H123" s="167" t="str">
        <f>IFERROR(INDEX('FY22 QoS'!$BB:$BB,MATCH($B123&amp;$C123&amp;$D123,'FY22 QoS'!BU:BU,0),1),"")</f>
        <v/>
      </c>
      <c r="I123" s="167" t="str">
        <f>IFERROR(INDEX('FY22 QoS'!$BB:$BB,MATCH($B123&amp;$C123&amp;$D123,'FY22 QoS'!BV:BV,0),1),"")</f>
        <v/>
      </c>
      <c r="J123" s="167" t="str">
        <f>IFERROR(INDEX('FY22 QoS'!$BB:$BB,MATCH($B123&amp;$C123&amp;$D123,'FY22 QoS'!BW:BW,0),1),"")</f>
        <v/>
      </c>
      <c r="K123" s="167" t="str">
        <f>IFERROR(INDEX('FY22 QoS'!$BB:$BB,MATCH($B123&amp;$C123&amp;$D123,'FY22 QoS'!BX:BX,0),1),"")</f>
        <v/>
      </c>
      <c r="L123" s="167" t="str">
        <f>IFERROR(INDEX('FY22 QoS'!$BB:$BB,MATCH($B123&amp;$C123&amp;$D123,'FY22 QoS'!BY:BY,0),1),"")</f>
        <v/>
      </c>
      <c r="M123" s="167" t="str">
        <f>IFERROR(INDEX('FY22 QoS'!$BB:$BB,MATCH($B123&amp;$C123&amp;$D123,'FY22 QoS'!BZ:BZ,0),1),"")</f>
        <v/>
      </c>
      <c r="N123" s="167" t="str">
        <f>IFERROR(INDEX('FY22 QoS'!$BB:$BB,MATCH($B123&amp;$C123&amp;$D123,'FY22 QoS'!CA:CA,0),1),"")</f>
        <v/>
      </c>
      <c r="O123" s="167" t="str">
        <f>IFERROR(INDEX('FY22 QoS'!$BB:$BB,MATCH($B123&amp;$C123&amp;$D123,'FY22 QoS'!CB:CB,0),1),"")</f>
        <v/>
      </c>
      <c r="P123" s="167" t="str">
        <f>IFERROR(INDEX('FY22 QoS'!$BB:$BB,MATCH($B123&amp;$C123&amp;$D123,'FY22 QoS'!CC:CC,0),1),"")</f>
        <v/>
      </c>
      <c r="R123" s="178" t="str">
        <f ca="1">IFERROR(INDEX(INDIRECT("'FY22 QoS'!"&amp;R$1&amp;":"&amp;R$1),MATCH($B123&amp;$C123&amp;$D123,'FY22 QoS'!BU:BU,0),1),"")</f>
        <v/>
      </c>
      <c r="S123" s="178" t="str">
        <f ca="1">IFERROR(INDEX(INDIRECT("'FY22 QoS'!"&amp;S$1&amp;":"&amp;S$1),MATCH($B123&amp;$C123&amp;$D123,'FY22 QoS'!BV:BV,0),1),"")</f>
        <v/>
      </c>
      <c r="T123" s="178" t="str">
        <f ca="1">IFERROR(INDEX(INDIRECT("'FY22 QoS'!"&amp;T$1&amp;":"&amp;T$1),MATCH($B123&amp;$C123&amp;$D123,'FY22 QoS'!BW:BW,0),1),"")</f>
        <v/>
      </c>
      <c r="U123" s="178" t="str">
        <f ca="1">IFERROR(INDEX(INDIRECT("'FY22 QoS'!"&amp;U$1&amp;":"&amp;U$1),MATCH($B123&amp;$C123&amp;$D123,'FY22 QoS'!BX:BX,0),1),"")</f>
        <v/>
      </c>
      <c r="V123" s="178" t="str">
        <f ca="1">IFERROR(INDEX(INDIRECT("'FY22 QoS'!"&amp;V$1&amp;":"&amp;V$1),MATCH($B123&amp;$C123&amp;$D123,'FY22 QoS'!BY:BY,0),1),"")</f>
        <v/>
      </c>
      <c r="W123" s="178" t="str">
        <f ca="1">IFERROR(INDEX(INDIRECT("'FY22 QoS'!"&amp;W$1&amp;":"&amp;W$1),MATCH($B123&amp;$C123&amp;$D123,'FY22 QoS'!BZ:BZ,0),1),"")</f>
        <v/>
      </c>
      <c r="X123" s="178" t="str">
        <f ca="1">IFERROR(INDEX(INDIRECT("'FY22 QoS'!"&amp;X$1&amp;":"&amp;X$1),MATCH($B123&amp;$C123&amp;$D123,'FY22 QoS'!CA:CA,0),1),"")</f>
        <v/>
      </c>
      <c r="Y123" s="178" t="str">
        <f ca="1">IFERROR(INDEX(INDIRECT("'FY22 QoS'!"&amp;Y$1&amp;":"&amp;Y$1),MATCH($B123&amp;$C123&amp;$D123,'FY22 QoS'!CB:CB,0),1),"")</f>
        <v/>
      </c>
      <c r="Z123" s="178" t="str">
        <f ca="1">IFERROR(INDEX(INDIRECT("'FY22 QoS'!"&amp;Z$1&amp;":"&amp;Z$1),MATCH($B123&amp;$C123&amp;$D123,'FY22 QoS'!CC:CC,0),1),"")</f>
        <v/>
      </c>
      <c r="AB123" s="178" t="str">
        <f ca="1">IFERROR(INDEX(INDIRECT("'FY22 QoS'!"&amp;AB$1&amp;":"&amp;AB$1),MATCH($B123&amp;$C123&amp;$D123,'FY22 QoS'!BU:BU,0),1),"")</f>
        <v/>
      </c>
      <c r="AC123" s="178" t="str">
        <f ca="1">IFERROR(INDEX(INDIRECT("'FY22 QoS'!"&amp;AC$1&amp;":"&amp;AC$1),MATCH($B123&amp;$C123&amp;$D123,'FY22 QoS'!BV:BV,0),1),"")</f>
        <v/>
      </c>
      <c r="AD123" s="178" t="str">
        <f ca="1">IFERROR(INDEX(INDIRECT("'FY22 QoS'!"&amp;AD$1&amp;":"&amp;AD$1),MATCH($B123&amp;$C123&amp;$D123,'FY22 QoS'!BW:BW,0),1),"")</f>
        <v/>
      </c>
      <c r="AE123" s="178" t="str">
        <f ca="1">IFERROR(INDEX(INDIRECT("'FY22 QoS'!"&amp;AE$1&amp;":"&amp;AE$1),MATCH($B123&amp;$C123&amp;$D123,'FY22 QoS'!BX:BX,0),1),"")</f>
        <v/>
      </c>
      <c r="AF123" s="178" t="str">
        <f ca="1">IFERROR(INDEX(INDIRECT("'FY22 QoS'!"&amp;AF$1&amp;":"&amp;AF$1),MATCH($B123&amp;$C123&amp;$D123,'FY22 QoS'!BY:BY,0),1),"")</f>
        <v/>
      </c>
      <c r="AG123" s="178" t="str">
        <f ca="1">IFERROR(INDEX(INDIRECT("'FY22 QoS'!"&amp;AG$1&amp;":"&amp;AG$1),MATCH($B123&amp;$C123&amp;$D123,'FY22 QoS'!BZ:BZ,0),1),"")</f>
        <v/>
      </c>
      <c r="AH123" s="178" t="str">
        <f ca="1">IFERROR(INDEX(INDIRECT("'FY22 QoS'!"&amp;AH$1&amp;":"&amp;AH$1),MATCH($B123&amp;$C123&amp;$D123,'FY22 QoS'!CA:CA,0),1),"")</f>
        <v/>
      </c>
      <c r="AI123" s="178" t="str">
        <f ca="1">IFERROR(INDEX(INDIRECT("'FY22 QoS'!"&amp;AI$1&amp;":"&amp;AI$1),MATCH($B123&amp;$C123&amp;$D123,'FY22 QoS'!CB:CB,0),1),"")</f>
        <v/>
      </c>
      <c r="AJ123" s="178" t="str">
        <f ca="1">IFERROR(INDEX(INDIRECT("'FY22 QoS'!"&amp;AJ$1&amp;":"&amp;AJ$1),MATCH($B123&amp;$C123&amp;$D123,'FY22 QoS'!CC:CC,0),1),"")</f>
        <v/>
      </c>
      <c r="AL123" s="178" t="str">
        <f ca="1">IFERROR(INDEX(INDIRECT("'FY22 QoS'!"&amp;AL$1&amp;":"&amp;AL$1),MATCH($B123&amp;$C123&amp;$D123,'FY22 QoS'!BU:BU,0),1),"")</f>
        <v/>
      </c>
      <c r="AM123" s="178" t="str">
        <f ca="1">IFERROR(INDEX(INDIRECT("'FY22 QoS'!"&amp;AM$1&amp;":"&amp;AM$1),MATCH($B123&amp;$C123&amp;$D123,'FY22 QoS'!BV:BV,0),1),"")</f>
        <v/>
      </c>
      <c r="AN123" s="178" t="str">
        <f ca="1">IFERROR(INDEX(INDIRECT("'FY22 QoS'!"&amp;AN$1&amp;":"&amp;AN$1),MATCH($B123&amp;$C123&amp;$D123,'FY22 QoS'!BW:BW,0),1),"")</f>
        <v/>
      </c>
      <c r="AO123" s="178" t="str">
        <f ca="1">IFERROR(INDEX(INDIRECT("'FY22 QoS'!"&amp;AO$1&amp;":"&amp;AO$1),MATCH($B123&amp;$C123&amp;$D123,'FY22 QoS'!BX:BX,0),1),"")</f>
        <v/>
      </c>
      <c r="AP123" s="178" t="str">
        <f ca="1">IFERROR(INDEX(INDIRECT("'FY22 QoS'!"&amp;AP$1&amp;":"&amp;AP$1),MATCH($B123&amp;$C123&amp;$D123,'FY22 QoS'!BY:BY,0),1),"")</f>
        <v/>
      </c>
      <c r="AQ123" s="178" t="str">
        <f ca="1">IFERROR(INDEX(INDIRECT("'FY22 QoS'!"&amp;AQ$1&amp;":"&amp;AQ$1),MATCH($B123&amp;$C123&amp;$D123,'FY22 QoS'!BZ:BZ,0),1),"")</f>
        <v/>
      </c>
      <c r="AR123" s="178" t="str">
        <f ca="1">IFERROR(INDEX(INDIRECT("'FY22 QoS'!"&amp;AR$1&amp;":"&amp;AR$1),MATCH($B123&amp;$C123&amp;$D123,'FY22 QoS'!CA:CA,0),1),"")</f>
        <v/>
      </c>
      <c r="AS123" s="178" t="str">
        <f ca="1">IFERROR(INDEX(INDIRECT("'FY22 QoS'!"&amp;AS$1&amp;":"&amp;AS$1),MATCH($B123&amp;$C123&amp;$D123,'FY22 QoS'!CB:CB,0),1),"")</f>
        <v/>
      </c>
      <c r="AT123" s="178" t="str">
        <f ca="1">IFERROR(INDEX(INDIRECT("'FY22 QoS'!"&amp;AT$1&amp;":"&amp;AT$1),MATCH($B123&amp;$C123&amp;$D123,'FY22 QoS'!CC:CC,0),1),"")</f>
        <v/>
      </c>
    </row>
    <row r="124" spans="2:46" s="167" customFormat="1" outlineLevel="1" x14ac:dyDescent="0.25">
      <c r="B124" s="167" t="s">
        <v>31</v>
      </c>
      <c r="C124" s="167">
        <v>13</v>
      </c>
      <c r="D124" s="167" t="str">
        <f t="shared" si="34"/>
        <v>Enterprise</v>
      </c>
      <c r="E124" s="167" t="str">
        <f>IFERROR(INDEX('FY22 QoS'!$BB:$BB,MATCH($B124&amp;$C124&amp;$D124,'FY22 QoS'!BR:BR,0),1),"")</f>
        <v/>
      </c>
      <c r="F124" s="167" t="str">
        <f>IFERROR(INDEX('FY22 QoS'!$BB:$BB,MATCH($B124&amp;$C124&amp;$D124,'FY22 QoS'!BS:BS,0),1),"")</f>
        <v/>
      </c>
      <c r="G124" s="167" t="str">
        <f>IFERROR(INDEX('FY22 QoS'!$BB:$BB,MATCH($B124&amp;$C124&amp;$D124,'FY22 QoS'!BT:BT,0),1),"")</f>
        <v/>
      </c>
      <c r="H124" s="167" t="str">
        <f>IFERROR(INDEX('FY22 QoS'!$BB:$BB,MATCH($B124&amp;$C124&amp;$D124,'FY22 QoS'!BU:BU,0),1),"")</f>
        <v/>
      </c>
      <c r="I124" s="167" t="str">
        <f>IFERROR(INDEX('FY22 QoS'!$BB:$BB,MATCH($B124&amp;$C124&amp;$D124,'FY22 QoS'!BV:BV,0),1),"")</f>
        <v/>
      </c>
      <c r="J124" s="167" t="str">
        <f>IFERROR(INDEX('FY22 QoS'!$BB:$BB,MATCH($B124&amp;$C124&amp;$D124,'FY22 QoS'!BW:BW,0),1),"")</f>
        <v/>
      </c>
      <c r="K124" s="167" t="str">
        <f>IFERROR(INDEX('FY22 QoS'!$BB:$BB,MATCH($B124&amp;$C124&amp;$D124,'FY22 QoS'!BX:BX,0),1),"")</f>
        <v/>
      </c>
      <c r="L124" s="167" t="str">
        <f>IFERROR(INDEX('FY22 QoS'!$BB:$BB,MATCH($B124&amp;$C124&amp;$D124,'FY22 QoS'!BY:BY,0),1),"")</f>
        <v/>
      </c>
      <c r="M124" s="167" t="str">
        <f>IFERROR(INDEX('FY22 QoS'!$BB:$BB,MATCH($B124&amp;$C124&amp;$D124,'FY22 QoS'!BZ:BZ,0),1),"")</f>
        <v/>
      </c>
      <c r="N124" s="167" t="str">
        <f>IFERROR(INDEX('FY22 QoS'!$BB:$BB,MATCH($B124&amp;$C124&amp;$D124,'FY22 QoS'!CA:CA,0),1),"")</f>
        <v/>
      </c>
      <c r="O124" s="167" t="str">
        <f>IFERROR(INDEX('FY22 QoS'!$BB:$BB,MATCH($B124&amp;$C124&amp;$D124,'FY22 QoS'!CB:CB,0),1),"")</f>
        <v/>
      </c>
      <c r="P124" s="167" t="str">
        <f>IFERROR(INDEX('FY22 QoS'!$BB:$BB,MATCH($B124&amp;$C124&amp;$D124,'FY22 QoS'!CC:CC,0),1),"")</f>
        <v/>
      </c>
      <c r="R124" s="178" t="str">
        <f ca="1">IFERROR(INDEX(INDIRECT("'FY22 QoS'!"&amp;R$1&amp;":"&amp;R$1),MATCH($B124&amp;$C124&amp;$D124,'FY22 QoS'!BU:BU,0),1),"")</f>
        <v/>
      </c>
      <c r="S124" s="178" t="str">
        <f ca="1">IFERROR(INDEX(INDIRECT("'FY22 QoS'!"&amp;S$1&amp;":"&amp;S$1),MATCH($B124&amp;$C124&amp;$D124,'FY22 QoS'!BV:BV,0),1),"")</f>
        <v/>
      </c>
      <c r="T124" s="178" t="str">
        <f ca="1">IFERROR(INDEX(INDIRECT("'FY22 QoS'!"&amp;T$1&amp;":"&amp;T$1),MATCH($B124&amp;$C124&amp;$D124,'FY22 QoS'!BW:BW,0),1),"")</f>
        <v/>
      </c>
      <c r="U124" s="178" t="str">
        <f ca="1">IFERROR(INDEX(INDIRECT("'FY22 QoS'!"&amp;U$1&amp;":"&amp;U$1),MATCH($B124&amp;$C124&amp;$D124,'FY22 QoS'!BX:BX,0),1),"")</f>
        <v/>
      </c>
      <c r="V124" s="178" t="str">
        <f ca="1">IFERROR(INDEX(INDIRECT("'FY22 QoS'!"&amp;V$1&amp;":"&amp;V$1),MATCH($B124&amp;$C124&amp;$D124,'FY22 QoS'!BY:BY,0),1),"")</f>
        <v/>
      </c>
      <c r="W124" s="178" t="str">
        <f ca="1">IFERROR(INDEX(INDIRECT("'FY22 QoS'!"&amp;W$1&amp;":"&amp;W$1),MATCH($B124&amp;$C124&amp;$D124,'FY22 QoS'!BZ:BZ,0),1),"")</f>
        <v/>
      </c>
      <c r="X124" s="178" t="str">
        <f ca="1">IFERROR(INDEX(INDIRECT("'FY22 QoS'!"&amp;X$1&amp;":"&amp;X$1),MATCH($B124&amp;$C124&amp;$D124,'FY22 QoS'!CA:CA,0),1),"")</f>
        <v/>
      </c>
      <c r="Y124" s="178" t="str">
        <f ca="1">IFERROR(INDEX(INDIRECT("'FY22 QoS'!"&amp;Y$1&amp;":"&amp;Y$1),MATCH($B124&amp;$C124&amp;$D124,'FY22 QoS'!CB:CB,0),1),"")</f>
        <v/>
      </c>
      <c r="Z124" s="178" t="str">
        <f ca="1">IFERROR(INDEX(INDIRECT("'FY22 QoS'!"&amp;Z$1&amp;":"&amp;Z$1),MATCH($B124&amp;$C124&amp;$D124,'FY22 QoS'!CC:CC,0),1),"")</f>
        <v/>
      </c>
      <c r="AB124" s="178" t="str">
        <f ca="1">IFERROR(INDEX(INDIRECT("'FY22 QoS'!"&amp;AB$1&amp;":"&amp;AB$1),MATCH($B124&amp;$C124&amp;$D124,'FY22 QoS'!BU:BU,0),1),"")</f>
        <v/>
      </c>
      <c r="AC124" s="178" t="str">
        <f ca="1">IFERROR(INDEX(INDIRECT("'FY22 QoS'!"&amp;AC$1&amp;":"&amp;AC$1),MATCH($B124&amp;$C124&amp;$D124,'FY22 QoS'!BV:BV,0),1),"")</f>
        <v/>
      </c>
      <c r="AD124" s="178" t="str">
        <f ca="1">IFERROR(INDEX(INDIRECT("'FY22 QoS'!"&amp;AD$1&amp;":"&amp;AD$1),MATCH($B124&amp;$C124&amp;$D124,'FY22 QoS'!BW:BW,0),1),"")</f>
        <v/>
      </c>
      <c r="AE124" s="178" t="str">
        <f ca="1">IFERROR(INDEX(INDIRECT("'FY22 QoS'!"&amp;AE$1&amp;":"&amp;AE$1),MATCH($B124&amp;$C124&amp;$D124,'FY22 QoS'!BX:BX,0),1),"")</f>
        <v/>
      </c>
      <c r="AF124" s="178" t="str">
        <f ca="1">IFERROR(INDEX(INDIRECT("'FY22 QoS'!"&amp;AF$1&amp;":"&amp;AF$1),MATCH($B124&amp;$C124&amp;$D124,'FY22 QoS'!BY:BY,0),1),"")</f>
        <v/>
      </c>
      <c r="AG124" s="178" t="str">
        <f ca="1">IFERROR(INDEX(INDIRECT("'FY22 QoS'!"&amp;AG$1&amp;":"&amp;AG$1),MATCH($B124&amp;$C124&amp;$D124,'FY22 QoS'!BZ:BZ,0),1),"")</f>
        <v/>
      </c>
      <c r="AH124" s="178" t="str">
        <f ca="1">IFERROR(INDEX(INDIRECT("'FY22 QoS'!"&amp;AH$1&amp;":"&amp;AH$1),MATCH($B124&amp;$C124&amp;$D124,'FY22 QoS'!CA:CA,0),1),"")</f>
        <v/>
      </c>
      <c r="AI124" s="178" t="str">
        <f ca="1">IFERROR(INDEX(INDIRECT("'FY22 QoS'!"&amp;AI$1&amp;":"&amp;AI$1),MATCH($B124&amp;$C124&amp;$D124,'FY22 QoS'!CB:CB,0),1),"")</f>
        <v/>
      </c>
      <c r="AJ124" s="178" t="str">
        <f ca="1">IFERROR(INDEX(INDIRECT("'FY22 QoS'!"&amp;AJ$1&amp;":"&amp;AJ$1),MATCH($B124&amp;$C124&amp;$D124,'FY22 QoS'!CC:CC,0),1),"")</f>
        <v/>
      </c>
      <c r="AL124" s="178" t="str">
        <f ca="1">IFERROR(INDEX(INDIRECT("'FY22 QoS'!"&amp;AL$1&amp;":"&amp;AL$1),MATCH($B124&amp;$C124&amp;$D124,'FY22 QoS'!BU:BU,0),1),"")</f>
        <v/>
      </c>
      <c r="AM124" s="178" t="str">
        <f ca="1">IFERROR(INDEX(INDIRECT("'FY22 QoS'!"&amp;AM$1&amp;":"&amp;AM$1),MATCH($B124&amp;$C124&amp;$D124,'FY22 QoS'!BV:BV,0),1),"")</f>
        <v/>
      </c>
      <c r="AN124" s="178" t="str">
        <f ca="1">IFERROR(INDEX(INDIRECT("'FY22 QoS'!"&amp;AN$1&amp;":"&amp;AN$1),MATCH($B124&amp;$C124&amp;$D124,'FY22 QoS'!BW:BW,0),1),"")</f>
        <v/>
      </c>
      <c r="AO124" s="178" t="str">
        <f ca="1">IFERROR(INDEX(INDIRECT("'FY22 QoS'!"&amp;AO$1&amp;":"&amp;AO$1),MATCH($B124&amp;$C124&amp;$D124,'FY22 QoS'!BX:BX,0),1),"")</f>
        <v/>
      </c>
      <c r="AP124" s="178" t="str">
        <f ca="1">IFERROR(INDEX(INDIRECT("'FY22 QoS'!"&amp;AP$1&amp;":"&amp;AP$1),MATCH($B124&amp;$C124&amp;$D124,'FY22 QoS'!BY:BY,0),1),"")</f>
        <v/>
      </c>
      <c r="AQ124" s="178" t="str">
        <f ca="1">IFERROR(INDEX(INDIRECT("'FY22 QoS'!"&amp;AQ$1&amp;":"&amp;AQ$1),MATCH($B124&amp;$C124&amp;$D124,'FY22 QoS'!BZ:BZ,0),1),"")</f>
        <v/>
      </c>
      <c r="AR124" s="178" t="str">
        <f ca="1">IFERROR(INDEX(INDIRECT("'FY22 QoS'!"&amp;AR$1&amp;":"&amp;AR$1),MATCH($B124&amp;$C124&amp;$D124,'FY22 QoS'!CA:CA,0),1),"")</f>
        <v/>
      </c>
      <c r="AS124" s="178" t="str">
        <f ca="1">IFERROR(INDEX(INDIRECT("'FY22 QoS'!"&amp;AS$1&amp;":"&amp;AS$1),MATCH($B124&amp;$C124&amp;$D124,'FY22 QoS'!CB:CB,0),1),"")</f>
        <v/>
      </c>
      <c r="AT124" s="178" t="str">
        <f ca="1">IFERROR(INDEX(INDIRECT("'FY22 QoS'!"&amp;AT$1&amp;":"&amp;AT$1),MATCH($B124&amp;$C124&amp;$D124,'FY22 QoS'!CC:CC,0),1),"")</f>
        <v/>
      </c>
    </row>
    <row r="125" spans="2:46" s="167" customFormat="1" outlineLevel="1" x14ac:dyDescent="0.25">
      <c r="B125" s="167" t="s">
        <v>31</v>
      </c>
      <c r="C125" s="167">
        <v>14</v>
      </c>
      <c r="D125" s="167" t="str">
        <f t="shared" si="34"/>
        <v>Enterprise</v>
      </c>
      <c r="E125" s="167" t="str">
        <f>IFERROR(INDEX('FY22 QoS'!$BB:$BB,MATCH($B125&amp;$C125&amp;$D125,'FY22 QoS'!BR:BR,0),1),"")</f>
        <v/>
      </c>
      <c r="F125" s="167" t="str">
        <f>IFERROR(INDEX('FY22 QoS'!$BB:$BB,MATCH($B125&amp;$C125&amp;$D125,'FY22 QoS'!BS:BS,0),1),"")</f>
        <v/>
      </c>
      <c r="G125" s="167" t="str">
        <f>IFERROR(INDEX('FY22 QoS'!$BB:$BB,MATCH($B125&amp;$C125&amp;$D125,'FY22 QoS'!BT:BT,0),1),"")</f>
        <v/>
      </c>
      <c r="H125" s="167" t="str">
        <f>IFERROR(INDEX('FY22 QoS'!$BB:$BB,MATCH($B125&amp;$C125&amp;$D125,'FY22 QoS'!BU:BU,0),1),"")</f>
        <v/>
      </c>
      <c r="I125" s="167" t="str">
        <f>IFERROR(INDEX('FY22 QoS'!$BB:$BB,MATCH($B125&amp;$C125&amp;$D125,'FY22 QoS'!BV:BV,0),1),"")</f>
        <v/>
      </c>
      <c r="J125" s="167" t="str">
        <f>IFERROR(INDEX('FY22 QoS'!$BB:$BB,MATCH($B125&amp;$C125&amp;$D125,'FY22 QoS'!BW:BW,0),1),"")</f>
        <v/>
      </c>
      <c r="K125" s="167" t="str">
        <f>IFERROR(INDEX('FY22 QoS'!$BB:$BB,MATCH($B125&amp;$C125&amp;$D125,'FY22 QoS'!BX:BX,0),1),"")</f>
        <v/>
      </c>
      <c r="L125" s="167" t="str">
        <f>IFERROR(INDEX('FY22 QoS'!$BB:$BB,MATCH($B125&amp;$C125&amp;$D125,'FY22 QoS'!BY:BY,0),1),"")</f>
        <v/>
      </c>
      <c r="M125" s="167" t="str">
        <f>IFERROR(INDEX('FY22 QoS'!$BB:$BB,MATCH($B125&amp;$C125&amp;$D125,'FY22 QoS'!BZ:BZ,0),1),"")</f>
        <v/>
      </c>
      <c r="N125" s="167" t="str">
        <f>IFERROR(INDEX('FY22 QoS'!$BB:$BB,MATCH($B125&amp;$C125&amp;$D125,'FY22 QoS'!CA:CA,0),1),"")</f>
        <v/>
      </c>
      <c r="O125" s="167" t="str">
        <f>IFERROR(INDEX('FY22 QoS'!$BB:$BB,MATCH($B125&amp;$C125&amp;$D125,'FY22 QoS'!CB:CB,0),1),"")</f>
        <v/>
      </c>
      <c r="P125" s="167" t="str">
        <f>IFERROR(INDEX('FY22 QoS'!$BB:$BB,MATCH($B125&amp;$C125&amp;$D125,'FY22 QoS'!CC:CC,0),1),"")</f>
        <v/>
      </c>
      <c r="R125" s="178" t="str">
        <f ca="1">IFERROR(INDEX(INDIRECT("'FY22 QoS'!"&amp;R$1&amp;":"&amp;R$1),MATCH($B125&amp;$C125&amp;$D125,'FY22 QoS'!BU:BU,0),1),"")</f>
        <v/>
      </c>
      <c r="S125" s="178" t="str">
        <f ca="1">IFERROR(INDEX(INDIRECT("'FY22 QoS'!"&amp;S$1&amp;":"&amp;S$1),MATCH($B125&amp;$C125&amp;$D125,'FY22 QoS'!BV:BV,0),1),"")</f>
        <v/>
      </c>
      <c r="T125" s="178" t="str">
        <f ca="1">IFERROR(INDEX(INDIRECT("'FY22 QoS'!"&amp;T$1&amp;":"&amp;T$1),MATCH($B125&amp;$C125&amp;$D125,'FY22 QoS'!BW:BW,0),1),"")</f>
        <v/>
      </c>
      <c r="U125" s="178" t="str">
        <f ca="1">IFERROR(INDEX(INDIRECT("'FY22 QoS'!"&amp;U$1&amp;":"&amp;U$1),MATCH($B125&amp;$C125&amp;$D125,'FY22 QoS'!BX:BX,0),1),"")</f>
        <v/>
      </c>
      <c r="V125" s="178" t="str">
        <f ca="1">IFERROR(INDEX(INDIRECT("'FY22 QoS'!"&amp;V$1&amp;":"&amp;V$1),MATCH($B125&amp;$C125&amp;$D125,'FY22 QoS'!BY:BY,0),1),"")</f>
        <v/>
      </c>
      <c r="W125" s="178" t="str">
        <f ca="1">IFERROR(INDEX(INDIRECT("'FY22 QoS'!"&amp;W$1&amp;":"&amp;W$1),MATCH($B125&amp;$C125&amp;$D125,'FY22 QoS'!BZ:BZ,0),1),"")</f>
        <v/>
      </c>
      <c r="X125" s="178" t="str">
        <f ca="1">IFERROR(INDEX(INDIRECT("'FY22 QoS'!"&amp;X$1&amp;":"&amp;X$1),MATCH($B125&amp;$C125&amp;$D125,'FY22 QoS'!CA:CA,0),1),"")</f>
        <v/>
      </c>
      <c r="Y125" s="178" t="str">
        <f ca="1">IFERROR(INDEX(INDIRECT("'FY22 QoS'!"&amp;Y$1&amp;":"&amp;Y$1),MATCH($B125&amp;$C125&amp;$D125,'FY22 QoS'!CB:CB,0),1),"")</f>
        <v/>
      </c>
      <c r="Z125" s="178" t="str">
        <f ca="1">IFERROR(INDEX(INDIRECT("'FY22 QoS'!"&amp;Z$1&amp;":"&amp;Z$1),MATCH($B125&amp;$C125&amp;$D125,'FY22 QoS'!CC:CC,0),1),"")</f>
        <v/>
      </c>
      <c r="AB125" s="178" t="str">
        <f ca="1">IFERROR(INDEX(INDIRECT("'FY22 QoS'!"&amp;AB$1&amp;":"&amp;AB$1),MATCH($B125&amp;$C125&amp;$D125,'FY22 QoS'!BU:BU,0),1),"")</f>
        <v/>
      </c>
      <c r="AC125" s="178" t="str">
        <f ca="1">IFERROR(INDEX(INDIRECT("'FY22 QoS'!"&amp;AC$1&amp;":"&amp;AC$1),MATCH($B125&amp;$C125&amp;$D125,'FY22 QoS'!BV:BV,0),1),"")</f>
        <v/>
      </c>
      <c r="AD125" s="178" t="str">
        <f ca="1">IFERROR(INDEX(INDIRECT("'FY22 QoS'!"&amp;AD$1&amp;":"&amp;AD$1),MATCH($B125&amp;$C125&amp;$D125,'FY22 QoS'!BW:BW,0),1),"")</f>
        <v/>
      </c>
      <c r="AE125" s="178" t="str">
        <f ca="1">IFERROR(INDEX(INDIRECT("'FY22 QoS'!"&amp;AE$1&amp;":"&amp;AE$1),MATCH($B125&amp;$C125&amp;$D125,'FY22 QoS'!BX:BX,0),1),"")</f>
        <v/>
      </c>
      <c r="AF125" s="178" t="str">
        <f ca="1">IFERROR(INDEX(INDIRECT("'FY22 QoS'!"&amp;AF$1&amp;":"&amp;AF$1),MATCH($B125&amp;$C125&amp;$D125,'FY22 QoS'!BY:BY,0),1),"")</f>
        <v/>
      </c>
      <c r="AG125" s="178" t="str">
        <f ca="1">IFERROR(INDEX(INDIRECT("'FY22 QoS'!"&amp;AG$1&amp;":"&amp;AG$1),MATCH($B125&amp;$C125&amp;$D125,'FY22 QoS'!BZ:BZ,0),1),"")</f>
        <v/>
      </c>
      <c r="AH125" s="178" t="str">
        <f ca="1">IFERROR(INDEX(INDIRECT("'FY22 QoS'!"&amp;AH$1&amp;":"&amp;AH$1),MATCH($B125&amp;$C125&amp;$D125,'FY22 QoS'!CA:CA,0),1),"")</f>
        <v/>
      </c>
      <c r="AI125" s="178" t="str">
        <f ca="1">IFERROR(INDEX(INDIRECT("'FY22 QoS'!"&amp;AI$1&amp;":"&amp;AI$1),MATCH($B125&amp;$C125&amp;$D125,'FY22 QoS'!CB:CB,0),1),"")</f>
        <v/>
      </c>
      <c r="AJ125" s="178" t="str">
        <f ca="1">IFERROR(INDEX(INDIRECT("'FY22 QoS'!"&amp;AJ$1&amp;":"&amp;AJ$1),MATCH($B125&amp;$C125&amp;$D125,'FY22 QoS'!CC:CC,0),1),"")</f>
        <v/>
      </c>
      <c r="AL125" s="178" t="str">
        <f ca="1">IFERROR(INDEX(INDIRECT("'FY22 QoS'!"&amp;AL$1&amp;":"&amp;AL$1),MATCH($B125&amp;$C125&amp;$D125,'FY22 QoS'!BU:BU,0),1),"")</f>
        <v/>
      </c>
      <c r="AM125" s="178" t="str">
        <f ca="1">IFERROR(INDEX(INDIRECT("'FY22 QoS'!"&amp;AM$1&amp;":"&amp;AM$1),MATCH($B125&amp;$C125&amp;$D125,'FY22 QoS'!BV:BV,0),1),"")</f>
        <v/>
      </c>
      <c r="AN125" s="178" t="str">
        <f ca="1">IFERROR(INDEX(INDIRECT("'FY22 QoS'!"&amp;AN$1&amp;":"&amp;AN$1),MATCH($B125&amp;$C125&amp;$D125,'FY22 QoS'!BW:BW,0),1),"")</f>
        <v/>
      </c>
      <c r="AO125" s="178" t="str">
        <f ca="1">IFERROR(INDEX(INDIRECT("'FY22 QoS'!"&amp;AO$1&amp;":"&amp;AO$1),MATCH($B125&amp;$C125&amp;$D125,'FY22 QoS'!BX:BX,0),1),"")</f>
        <v/>
      </c>
      <c r="AP125" s="178" t="str">
        <f ca="1">IFERROR(INDEX(INDIRECT("'FY22 QoS'!"&amp;AP$1&amp;":"&amp;AP$1),MATCH($B125&amp;$C125&amp;$D125,'FY22 QoS'!BY:BY,0),1),"")</f>
        <v/>
      </c>
      <c r="AQ125" s="178" t="str">
        <f ca="1">IFERROR(INDEX(INDIRECT("'FY22 QoS'!"&amp;AQ$1&amp;":"&amp;AQ$1),MATCH($B125&amp;$C125&amp;$D125,'FY22 QoS'!BZ:BZ,0),1),"")</f>
        <v/>
      </c>
      <c r="AR125" s="178" t="str">
        <f ca="1">IFERROR(INDEX(INDIRECT("'FY22 QoS'!"&amp;AR$1&amp;":"&amp;AR$1),MATCH($B125&amp;$C125&amp;$D125,'FY22 QoS'!CA:CA,0),1),"")</f>
        <v/>
      </c>
      <c r="AS125" s="178" t="str">
        <f ca="1">IFERROR(INDEX(INDIRECT("'FY22 QoS'!"&amp;AS$1&amp;":"&amp;AS$1),MATCH($B125&amp;$C125&amp;$D125,'FY22 QoS'!CB:CB,0),1),"")</f>
        <v/>
      </c>
      <c r="AT125" s="178" t="str">
        <f ca="1">IFERROR(INDEX(INDIRECT("'FY22 QoS'!"&amp;AT$1&amp;":"&amp;AT$1),MATCH($B125&amp;$C125&amp;$D125,'FY22 QoS'!CC:CC,0),1),"")</f>
        <v/>
      </c>
    </row>
    <row r="126" spans="2:46" s="167" customFormat="1" x14ac:dyDescent="0.25">
      <c r="B126" s="176"/>
      <c r="C126" s="176"/>
      <c r="D126" s="176"/>
      <c r="E126" s="176"/>
      <c r="F126" s="176"/>
      <c r="G126" s="176"/>
      <c r="H126" s="176"/>
      <c r="I126" s="176"/>
      <c r="J126" s="176"/>
      <c r="K126" s="176"/>
      <c r="L126" s="176"/>
      <c r="M126" s="176"/>
      <c r="N126" s="176"/>
      <c r="O126" s="176"/>
      <c r="P126" s="176"/>
      <c r="R126" s="176"/>
      <c r="S126" s="176"/>
      <c r="T126" s="176"/>
      <c r="U126" s="176"/>
      <c r="V126" s="176"/>
      <c r="W126" s="176"/>
      <c r="X126" s="176"/>
      <c r="Y126" s="176"/>
      <c r="Z126" s="176"/>
      <c r="AB126" s="176"/>
      <c r="AC126" s="176"/>
      <c r="AD126" s="176"/>
      <c r="AE126" s="176"/>
      <c r="AF126" s="176"/>
      <c r="AG126" s="176"/>
      <c r="AH126" s="176"/>
      <c r="AI126" s="176"/>
      <c r="AJ126" s="176"/>
      <c r="AL126" s="176"/>
      <c r="AM126" s="176"/>
      <c r="AN126" s="176"/>
      <c r="AO126" s="176"/>
      <c r="AP126" s="176"/>
      <c r="AQ126" s="176"/>
      <c r="AR126" s="176"/>
      <c r="AS126" s="176"/>
      <c r="AT126" s="176"/>
    </row>
    <row r="127" spans="2:46" s="167" customFormat="1" x14ac:dyDescent="0.25"/>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68657-D1AC-4502-909D-A4667E032234}">
  <dimension ref="A1:BH87"/>
  <sheetViews>
    <sheetView showGridLines="0" topLeftCell="A2" zoomScaleNormal="100" workbookViewId="0">
      <selection activeCell="M61" sqref="M61"/>
    </sheetView>
  </sheetViews>
  <sheetFormatPr defaultColWidth="8.85546875" defaultRowHeight="15" outlineLevelRow="1" outlineLevelCol="1" x14ac:dyDescent="0.25"/>
  <cols>
    <col min="1" max="1" width="9.140625" style="167"/>
    <col min="2" max="2" width="24.42578125" customWidth="1"/>
    <col min="3" max="4" width="5.7109375" hidden="1" customWidth="1" outlineLevel="1"/>
    <col min="5" max="7" width="17.7109375" hidden="1" customWidth="1" outlineLevel="1"/>
    <col min="8" max="8" width="17.7109375" customWidth="1" collapsed="1"/>
    <col min="9" max="16" width="17.7109375" customWidth="1"/>
    <col min="17" max="17" width="9.140625" style="167"/>
    <col min="18" max="26" width="12" customWidth="1"/>
    <col min="27" max="27" width="9.140625" style="167"/>
    <col min="28" max="36" width="12" customWidth="1"/>
    <col min="37" max="37" width="9.140625" style="167"/>
    <col min="38" max="46" width="12" customWidth="1"/>
    <col min="47" max="47" width="9.140625" style="167"/>
    <col min="50" max="50" width="19.42578125" hidden="1" customWidth="1" outlineLevel="1"/>
    <col min="51" max="59" width="11" hidden="1" customWidth="1" outlineLevel="1"/>
    <col min="60" max="60" width="9.140625" collapsed="1"/>
  </cols>
  <sheetData>
    <row r="1" spans="2:59" hidden="1" outlineLevel="1" x14ac:dyDescent="0.25">
      <c r="R1" t="s">
        <v>319</v>
      </c>
      <c r="S1" t="s">
        <v>320</v>
      </c>
      <c r="T1" t="s">
        <v>321</v>
      </c>
      <c r="U1" t="s">
        <v>322</v>
      </c>
      <c r="V1" t="s">
        <v>323</v>
      </c>
      <c r="W1" t="s">
        <v>324</v>
      </c>
      <c r="X1" t="s">
        <v>325</v>
      </c>
      <c r="Y1" t="s">
        <v>326</v>
      </c>
      <c r="Z1" t="s">
        <v>327</v>
      </c>
      <c r="AB1" t="s">
        <v>310</v>
      </c>
      <c r="AC1" t="s">
        <v>311</v>
      </c>
      <c r="AD1" t="s">
        <v>312</v>
      </c>
      <c r="AE1" t="s">
        <v>313</v>
      </c>
      <c r="AF1" t="s">
        <v>314</v>
      </c>
      <c r="AG1" t="s">
        <v>315</v>
      </c>
      <c r="AH1" t="s">
        <v>316</v>
      </c>
      <c r="AI1" t="s">
        <v>317</v>
      </c>
      <c r="AJ1" t="s">
        <v>318</v>
      </c>
      <c r="AL1" t="s">
        <v>328</v>
      </c>
      <c r="AM1" t="s">
        <v>329</v>
      </c>
      <c r="AN1" t="s">
        <v>330</v>
      </c>
      <c r="AO1" t="s">
        <v>331</v>
      </c>
      <c r="AP1" t="s">
        <v>332</v>
      </c>
      <c r="AQ1" t="s">
        <v>333</v>
      </c>
      <c r="AR1" t="s">
        <v>334</v>
      </c>
      <c r="AS1" t="s">
        <v>335</v>
      </c>
      <c r="AT1" t="s">
        <v>336</v>
      </c>
    </row>
    <row r="2" spans="2:59" collapsed="1" x14ac:dyDescent="0.25"/>
    <row r="3" spans="2:59" x14ac:dyDescent="0.25">
      <c r="B3" s="9" t="s">
        <v>17</v>
      </c>
      <c r="C3" s="9"/>
      <c r="D3" s="9"/>
      <c r="E3" s="9"/>
      <c r="F3" s="9"/>
      <c r="G3" s="9"/>
      <c r="H3" s="9"/>
      <c r="I3" s="9"/>
      <c r="J3" s="9"/>
      <c r="K3" s="9"/>
      <c r="L3" s="9"/>
      <c r="M3" s="9"/>
      <c r="N3" s="9"/>
      <c r="O3" s="9"/>
      <c r="P3" s="9"/>
      <c r="R3" s="9" t="s">
        <v>230</v>
      </c>
      <c r="S3" s="9"/>
      <c r="T3" s="9"/>
      <c r="U3" s="9"/>
      <c r="V3" s="9"/>
      <c r="W3" s="9"/>
      <c r="X3" s="9"/>
      <c r="Y3" s="9"/>
      <c r="Z3" s="9"/>
      <c r="AB3" s="9" t="s">
        <v>46</v>
      </c>
      <c r="AC3" s="9"/>
      <c r="AD3" s="9"/>
      <c r="AE3" s="9"/>
      <c r="AF3" s="9"/>
      <c r="AG3" s="9"/>
      <c r="AH3" s="9"/>
      <c r="AI3" s="9"/>
      <c r="AJ3" s="9"/>
      <c r="AL3" s="9" t="s">
        <v>53</v>
      </c>
      <c r="AM3" s="9"/>
      <c r="AN3" s="9"/>
      <c r="AO3" s="9"/>
      <c r="AP3" s="9"/>
      <c r="AQ3" s="9"/>
      <c r="AR3" s="9"/>
      <c r="AS3" s="9"/>
      <c r="AT3" s="9"/>
    </row>
    <row r="5" spans="2:59" s="167" customFormat="1" x14ac:dyDescent="0.25">
      <c r="E5" s="179">
        <v>44228</v>
      </c>
      <c r="F5" s="179">
        <v>44256</v>
      </c>
      <c r="G5" s="179">
        <v>44287</v>
      </c>
      <c r="H5" s="180">
        <v>44317</v>
      </c>
      <c r="I5" s="180">
        <v>44348</v>
      </c>
      <c r="J5" s="180">
        <v>44378</v>
      </c>
      <c r="K5" s="179">
        <v>44409</v>
      </c>
      <c r="L5" s="179">
        <v>44440</v>
      </c>
      <c r="M5" s="179">
        <v>44470</v>
      </c>
      <c r="N5" s="180">
        <v>44501</v>
      </c>
      <c r="O5" s="180">
        <v>44531</v>
      </c>
      <c r="P5" s="180">
        <v>44562</v>
      </c>
      <c r="R5" s="180">
        <v>44317</v>
      </c>
      <c r="S5" s="180">
        <v>44348</v>
      </c>
      <c r="T5" s="180">
        <v>44378</v>
      </c>
      <c r="U5" s="179">
        <v>44409</v>
      </c>
      <c r="V5" s="179">
        <v>44440</v>
      </c>
      <c r="W5" s="179">
        <v>44470</v>
      </c>
      <c r="X5" s="180">
        <v>44501</v>
      </c>
      <c r="Y5" s="180">
        <v>44531</v>
      </c>
      <c r="Z5" s="180">
        <v>44562</v>
      </c>
      <c r="AB5" s="180">
        <v>44317</v>
      </c>
      <c r="AC5" s="180">
        <v>44348</v>
      </c>
      <c r="AD5" s="180">
        <v>44378</v>
      </c>
      <c r="AE5" s="179">
        <v>44409</v>
      </c>
      <c r="AF5" s="179">
        <v>44440</v>
      </c>
      <c r="AG5" s="179">
        <v>44470</v>
      </c>
      <c r="AH5" s="180">
        <v>44501</v>
      </c>
      <c r="AI5" s="180">
        <v>44531</v>
      </c>
      <c r="AJ5" s="180">
        <v>44562</v>
      </c>
      <c r="AL5" s="180">
        <v>44317</v>
      </c>
      <c r="AM5" s="180">
        <v>44348</v>
      </c>
      <c r="AN5" s="180">
        <v>44378</v>
      </c>
      <c r="AO5" s="179">
        <v>44409</v>
      </c>
      <c r="AP5" s="179">
        <v>44440</v>
      </c>
      <c r="AQ5" s="179">
        <v>44470</v>
      </c>
      <c r="AR5" s="180">
        <v>44501</v>
      </c>
      <c r="AS5" s="180">
        <v>44531</v>
      </c>
      <c r="AT5" s="180">
        <v>44562</v>
      </c>
      <c r="AY5" s="180">
        <v>44317</v>
      </c>
      <c r="AZ5" s="180">
        <v>44348</v>
      </c>
      <c r="BA5" s="180">
        <v>44378</v>
      </c>
      <c r="BB5" s="179">
        <v>44409</v>
      </c>
      <c r="BC5" s="179">
        <v>44440</v>
      </c>
      <c r="BD5" s="179">
        <v>44470</v>
      </c>
      <c r="BE5" s="180">
        <v>44501</v>
      </c>
      <c r="BF5" s="180">
        <v>44531</v>
      </c>
      <c r="BG5" s="180">
        <v>44562</v>
      </c>
    </row>
    <row r="6" spans="2:59" s="167" customFormat="1" x14ac:dyDescent="0.25">
      <c r="B6" s="182"/>
      <c r="C6" s="182"/>
      <c r="D6" s="182"/>
      <c r="E6" s="182"/>
      <c r="F6" s="182"/>
      <c r="G6" s="182"/>
      <c r="H6" s="182"/>
      <c r="I6" s="182"/>
      <c r="J6" s="182"/>
      <c r="K6" s="182"/>
      <c r="L6" s="182"/>
      <c r="M6" s="182"/>
      <c r="N6" s="182"/>
      <c r="O6" s="182"/>
      <c r="P6" s="182"/>
      <c r="R6" s="183"/>
      <c r="S6" s="183"/>
      <c r="T6" s="183"/>
      <c r="U6" s="183"/>
      <c r="V6" s="183"/>
      <c r="W6" s="183"/>
      <c r="X6" s="183"/>
      <c r="Y6" s="183"/>
      <c r="Z6" s="183"/>
      <c r="AB6" s="183"/>
      <c r="AC6" s="183"/>
      <c r="AD6" s="183"/>
      <c r="AE6" s="183"/>
      <c r="AF6" s="183"/>
      <c r="AG6" s="183"/>
      <c r="AH6" s="183"/>
      <c r="AI6" s="183"/>
      <c r="AJ6" s="183"/>
      <c r="AL6" s="183"/>
      <c r="AM6" s="183"/>
      <c r="AN6" s="183"/>
      <c r="AO6" s="183"/>
      <c r="AP6" s="183"/>
      <c r="AQ6" s="183"/>
      <c r="AR6" s="183"/>
      <c r="AS6" s="183"/>
      <c r="AT6" s="183"/>
      <c r="AY6" s="178"/>
      <c r="AZ6" s="178"/>
      <c r="BA6" s="178"/>
      <c r="BB6" s="178"/>
      <c r="BC6" s="178"/>
      <c r="BD6" s="178"/>
      <c r="BE6" s="178"/>
      <c r="BF6" s="178"/>
      <c r="BG6" s="178"/>
    </row>
    <row r="7" spans="2:59" s="167" customFormat="1" x14ac:dyDescent="0.25">
      <c r="B7" s="167" t="s">
        <v>15</v>
      </c>
      <c r="C7" s="167">
        <v>1</v>
      </c>
      <c r="D7" s="167" t="str">
        <f>$B$3</f>
        <v>SubSuccess</v>
      </c>
      <c r="E7" s="167" t="str">
        <f>IFERROR(INDEX('FY22 QoS'!$BB:$BB,MATCH($B7&amp;$C7&amp;$D7,'FY22 QoS'!BR:BR,0),1),"")</f>
        <v>Molly Bodin</v>
      </c>
      <c r="F7" s="167" t="str">
        <f>IFERROR(INDEX('FY22 QoS'!$BB:$BB,MATCH($B7&amp;$C7&amp;$D7,'FY22 QoS'!BS:BS,0),1),"")</f>
        <v>Molly Bodin</v>
      </c>
      <c r="G7" s="167" t="str">
        <f>IFERROR(INDEX('FY22 QoS'!$BB:$BB,MATCH($B7&amp;$C7&amp;$D7,'FY22 QoS'!BT:BT,0),1),"")</f>
        <v>Molly Bodin</v>
      </c>
      <c r="H7" s="167" t="str">
        <f>IFERROR(INDEX('FY22 QoS'!$BB:$BB,MATCH($B7&amp;$C7&amp;$D7,'FY22 QoS'!BU:BU,0),1),"")</f>
        <v>Molly Bodin</v>
      </c>
      <c r="I7" s="167" t="str">
        <f>IFERROR(INDEX('FY22 QoS'!$BB:$BB,MATCH($B7&amp;$C7&amp;$D7,'FY22 QoS'!BV:BV,0),1),"")</f>
        <v>Molly Bodin</v>
      </c>
      <c r="J7" s="167" t="str">
        <f>IFERROR(INDEX('FY22 QoS'!$BB:$BB,MATCH($B7&amp;$C7&amp;$D7,'FY22 QoS'!BW:BW,0),1),"")</f>
        <v>Molly Bodin</v>
      </c>
      <c r="K7" s="167" t="str">
        <f>IFERROR(INDEX('FY22 QoS'!$BB:$BB,MATCH($B7&amp;$C7&amp;$D7,'FY22 QoS'!BX:BX,0),1),"")</f>
        <v>Molly Bodin</v>
      </c>
      <c r="L7" s="167" t="str">
        <f>IFERROR(INDEX('FY22 QoS'!$BB:$BB,MATCH($B7&amp;$C7&amp;$D7,'FY22 QoS'!BY:BY,0),1),"")</f>
        <v>Molly Bodin</v>
      </c>
      <c r="M7" s="167" t="str">
        <f>IFERROR(INDEX('FY22 QoS'!$BB:$BB,MATCH($B7&amp;$C7&amp;$D7,'FY22 QoS'!BZ:BZ,0),1),"")</f>
        <v>Molly Bodin</v>
      </c>
      <c r="N7" s="167" t="str">
        <f>IFERROR(INDEX('FY22 QoS'!$BB:$BB,MATCH($B7&amp;$C7&amp;$D7,'FY22 QoS'!CA:CA,0),1),"")</f>
        <v>Molly Bodin</v>
      </c>
      <c r="O7" s="167" t="str">
        <f>IFERROR(INDEX('FY22 QoS'!$BB:$BB,MATCH($B7&amp;$C7&amp;$D7,'FY22 QoS'!CB:CB,0),1),"")</f>
        <v>Molly Bodin</v>
      </c>
      <c r="P7" s="167" t="str">
        <f>IFERROR(INDEX('FY22 QoS'!$BB:$BB,MATCH($B7&amp;$C7&amp;$D7,'FY22 QoS'!CC:CC,0),1),"")</f>
        <v>Molly Bodin</v>
      </c>
      <c r="R7" s="178">
        <f ca="1">IFERROR(INDEX(INDIRECT("'FY22 QoS'!"&amp;R$1&amp;":"&amp;R$1),MATCH($B7&amp;$C7&amp;$D7,'FY22 QoS'!BU:BU,0),1),"")</f>
        <v>1</v>
      </c>
      <c r="S7" s="178">
        <f ca="1">IFERROR(INDEX(INDIRECT("'FY22 QoS'!"&amp;S$1&amp;":"&amp;S$1),MATCH($B7&amp;$C7&amp;$D7,'FY22 QoS'!BV:BV,0),1),"")</f>
        <v>1</v>
      </c>
      <c r="T7" s="178">
        <f ca="1">IFERROR(INDEX(INDIRECT("'FY22 QoS'!"&amp;T$1&amp;":"&amp;T$1),MATCH($B7&amp;$C7&amp;$D7,'FY22 QoS'!BW:BW,0),1),"")</f>
        <v>1</v>
      </c>
      <c r="U7" s="178">
        <f ca="1">IFERROR(INDEX(INDIRECT("'FY22 QoS'!"&amp;U$1&amp;":"&amp;U$1),MATCH($B7&amp;$C7&amp;$D7,'FY22 QoS'!BX:BX,0),1),"")</f>
        <v>1</v>
      </c>
      <c r="V7" s="178">
        <f ca="1">IFERROR(INDEX(INDIRECT("'FY22 QoS'!"&amp;V$1&amp;":"&amp;V$1),MATCH($B7&amp;$C7&amp;$D7,'FY22 QoS'!BY:BY,0),1),"")</f>
        <v>1</v>
      </c>
      <c r="W7" s="178">
        <f ca="1">IFERROR(INDEX(INDIRECT("'FY22 QoS'!"&amp;W$1&amp;":"&amp;W$1),MATCH($B7&amp;$C7&amp;$D7,'FY22 QoS'!BZ:BZ,0),1),"")</f>
        <v>1</v>
      </c>
      <c r="X7" s="178">
        <f ca="1">IFERROR(INDEX(INDIRECT("'FY22 QoS'!"&amp;X$1&amp;":"&amp;X$1),MATCH($B7&amp;$C7&amp;$D7,'FY22 QoS'!CA:CA,0),1),"")</f>
        <v>1</v>
      </c>
      <c r="Y7" s="178">
        <f ca="1">IFERROR(INDEX(INDIRECT("'FY22 QoS'!"&amp;Y$1&amp;":"&amp;Y$1),MATCH($B7&amp;$C7&amp;$D7,'FY22 QoS'!CB:CB,0),1),"")</f>
        <v>1</v>
      </c>
      <c r="Z7" s="178">
        <f ca="1">IFERROR(INDEX(INDIRECT("'FY22 QoS'!"&amp;Z$1&amp;":"&amp;Z$1),MATCH($B7&amp;$C7&amp;$D7,'FY22 QoS'!CC:CC,0),1),"")</f>
        <v>1</v>
      </c>
      <c r="AB7" s="178">
        <f ca="1">IFERROR(INDEX(INDIRECT("'FY22 QoS'!"&amp;AB$1&amp;":"&amp;AB$1),MATCH($B7&amp;$C7&amp;$D7,'FY22 QoS'!BU:BU,0),1),"")</f>
        <v>1</v>
      </c>
      <c r="AC7" s="178">
        <f ca="1">IFERROR(INDEX(INDIRECT("'FY22 QoS'!"&amp;AC$1&amp;":"&amp;AC$1),MATCH($B7&amp;$C7&amp;$D7,'FY22 QoS'!BV:BV,0),1),"")</f>
        <v>1</v>
      </c>
      <c r="AD7" s="178">
        <f ca="1">IFERROR(INDEX(INDIRECT("'FY22 QoS'!"&amp;AD$1&amp;":"&amp;AD$1),MATCH($B7&amp;$C7&amp;$D7,'FY22 QoS'!BW:BW,0),1),"")</f>
        <v>1</v>
      </c>
      <c r="AE7" s="178">
        <f ca="1">IFERROR(INDEX(INDIRECT("'FY22 QoS'!"&amp;AE$1&amp;":"&amp;AE$1),MATCH($B7&amp;$C7&amp;$D7,'FY22 QoS'!BX:BX,0),1),"")</f>
        <v>1</v>
      </c>
      <c r="AF7" s="178">
        <f ca="1">IFERROR(INDEX(INDIRECT("'FY22 QoS'!"&amp;AF$1&amp;":"&amp;AF$1),MATCH($B7&amp;$C7&amp;$D7,'FY22 QoS'!BY:BY,0),1),"")</f>
        <v>1</v>
      </c>
      <c r="AG7" s="178">
        <f ca="1">IFERROR(INDEX(INDIRECT("'FY22 QoS'!"&amp;AG$1&amp;":"&amp;AG$1),MATCH($B7&amp;$C7&amp;$D7,'FY22 QoS'!BZ:BZ,0),1),"")</f>
        <v>1</v>
      </c>
      <c r="AH7" s="178">
        <f ca="1">IFERROR(INDEX(INDIRECT("'FY22 QoS'!"&amp;AH$1&amp;":"&amp;AH$1),MATCH($B7&amp;$C7&amp;$D7,'FY22 QoS'!CA:CA,0),1),"")</f>
        <v>1</v>
      </c>
      <c r="AI7" s="178">
        <f ca="1">IFERROR(INDEX(INDIRECT("'FY22 QoS'!"&amp;AI$1&amp;":"&amp;AI$1),MATCH($B7&amp;$C7&amp;$D7,'FY22 QoS'!CB:CB,0),1),"")</f>
        <v>1</v>
      </c>
      <c r="AJ7" s="178">
        <f ca="1">IFERROR(INDEX(INDIRECT("'FY22 QoS'!"&amp;AJ$1&amp;":"&amp;AJ$1),MATCH($B7&amp;$C7&amp;$D7,'FY22 QoS'!CC:CC,0),1),"")</f>
        <v>1</v>
      </c>
      <c r="AL7" s="186">
        <f ca="1">IFERROR(INDEX(INDIRECT("'FY22 QoS'!"&amp;AL$1&amp;":"&amp;AL$1),MATCH($B7&amp;$C7&amp;$D7,'FY22 QoS'!BU:BU,0),1),"")</f>
        <v>35000</v>
      </c>
      <c r="AM7" s="186">
        <f ca="1">IFERROR(INDEX(INDIRECT("'FY22 QoS'!"&amp;AM$1&amp;":"&amp;AM$1),MATCH($B7&amp;$C7&amp;$D7,'FY22 QoS'!BV:BV,0),1),"")</f>
        <v>35000</v>
      </c>
      <c r="AN7" s="186">
        <f ca="1">IFERROR(INDEX(INDIRECT("'FY22 QoS'!"&amp;AN$1&amp;":"&amp;AN$1),MATCH($B7&amp;$C7&amp;$D7,'FY22 QoS'!BW:BW,0),1),"")</f>
        <v>35000</v>
      </c>
      <c r="AO7" s="186">
        <f ca="1">IFERROR(INDEX(INDIRECT("'FY22 QoS'!"&amp;AO$1&amp;":"&amp;AO$1),MATCH($B7&amp;$C7&amp;$D7,'FY22 QoS'!BX:BX,0),1),"")</f>
        <v>35000</v>
      </c>
      <c r="AP7" s="186">
        <f ca="1">IFERROR(INDEX(INDIRECT("'FY22 QoS'!"&amp;AP$1&amp;":"&amp;AP$1),MATCH($B7&amp;$C7&amp;$D7,'FY22 QoS'!BY:BY,0),1),"")</f>
        <v>35000</v>
      </c>
      <c r="AQ7" s="186">
        <f ca="1">IFERROR(INDEX(INDIRECT("'FY22 QoS'!"&amp;AQ$1&amp;":"&amp;AQ$1),MATCH($B7&amp;$C7&amp;$D7,'FY22 QoS'!BZ:BZ,0),1),"")</f>
        <v>35000</v>
      </c>
      <c r="AR7" s="186">
        <f ca="1">IFERROR(INDEX(INDIRECT("'FY22 QoS'!"&amp;AR$1&amp;":"&amp;AR$1),MATCH($B7&amp;$C7&amp;$D7,'FY22 QoS'!CA:CA,0),1),"")</f>
        <v>35000</v>
      </c>
      <c r="AS7" s="186">
        <f ca="1">IFERROR(INDEX(INDIRECT("'FY22 QoS'!"&amp;AS$1&amp;":"&amp;AS$1),MATCH($B7&amp;$C7&amp;$D7,'FY22 QoS'!CB:CB,0),1),"")</f>
        <v>35000</v>
      </c>
      <c r="AT7" s="186">
        <f ca="1">IFERROR(INDEX(INDIRECT("'FY22 QoS'!"&amp;AT$1&amp;":"&amp;AT$1),MATCH($B7&amp;$C7&amp;$D7,'FY22 QoS'!CC:CC,0),1),"")</f>
        <v>35000</v>
      </c>
      <c r="AX7" s="167" t="s">
        <v>200</v>
      </c>
      <c r="AY7" s="178">
        <f t="shared" ref="AY7:AY19" ca="1" si="0">SUMIF(H:H,$AX7,R:R)</f>
        <v>1</v>
      </c>
      <c r="AZ7" s="178">
        <f t="shared" ref="AZ7:AZ19" ca="1" si="1">SUMIF(I:I,$AX7,S:S)</f>
        <v>1</v>
      </c>
      <c r="BA7" s="178">
        <f t="shared" ref="BA7:BA19" ca="1" si="2">SUMIF(J:J,$AX7,T:T)</f>
        <v>1</v>
      </c>
      <c r="BB7" s="178">
        <f t="shared" ref="BB7:BB19" ca="1" si="3">SUMIF(K:K,$AX7,U:U)</f>
        <v>1</v>
      </c>
      <c r="BC7" s="178">
        <f t="shared" ref="BC7:BC19" ca="1" si="4">SUMIF(L:L,$AX7,V:V)</f>
        <v>1</v>
      </c>
      <c r="BD7" s="178">
        <f t="shared" ref="BD7:BD19" ca="1" si="5">SUMIF(M:M,$AX7,W:W)</f>
        <v>1</v>
      </c>
      <c r="BE7" s="178">
        <f t="shared" ref="BE7:BE19" ca="1" si="6">SUMIF(N:N,$AX7,X:X)</f>
        <v>1</v>
      </c>
      <c r="BF7" s="178">
        <f t="shared" ref="BF7:BF19" ca="1" si="7">SUMIF(O:O,$AX7,Y:Y)</f>
        <v>1</v>
      </c>
      <c r="BG7" s="178">
        <f t="shared" ref="BG7:BG19" ca="1" si="8">SUMIF(P:P,$AX7,Z:Z)</f>
        <v>1</v>
      </c>
    </row>
    <row r="8" spans="2:59" s="167" customFormat="1" x14ac:dyDescent="0.25">
      <c r="B8" s="167" t="s">
        <v>15</v>
      </c>
      <c r="C8" s="167">
        <v>2</v>
      </c>
      <c r="D8" s="167" t="str">
        <f t="shared" ref="D8:D20" si="9">$B$3</f>
        <v>SubSuccess</v>
      </c>
      <c r="E8" s="167" t="str">
        <f>IFERROR(INDEX('FY22 QoS'!$BB:$BB,MATCH($B8&amp;$C8&amp;$D8,'FY22 QoS'!BR:BR,0),1),"")</f>
        <v>Malcolm Harris</v>
      </c>
      <c r="F8" s="167" t="str">
        <f>IFERROR(INDEX('FY22 QoS'!$BB:$BB,MATCH($B8&amp;$C8&amp;$D8,'FY22 QoS'!BS:BS,0),1),"")</f>
        <v>Malcolm Harris</v>
      </c>
      <c r="G8" s="167" t="str">
        <f>IFERROR(INDEX('FY22 QoS'!$BB:$BB,MATCH($B8&amp;$C8&amp;$D8,'FY22 QoS'!BT:BT,0),1),"")</f>
        <v>Malcolm Harris</v>
      </c>
      <c r="H8" s="281" t="str">
        <f>IFERROR(INDEX('FY22 QoS'!$BB:$BB,MATCH($B8&amp;$C8&amp;$D8,'FY22 QoS'!BU:BU,0),1),"")</f>
        <v>Malcolm Harris</v>
      </c>
      <c r="I8" s="330" t="str">
        <f>IFERROR(INDEX('FY22 QoS'!$BB:$BB,MATCH($B8&amp;$C8&amp;$D8,'FY22 QoS'!BV:BV,0),1),"")</f>
        <v>Future Hire</v>
      </c>
      <c r="J8" s="167" t="str">
        <f>IFERROR(INDEX('FY22 QoS'!$BB:$BB,MATCH($B8&amp;$C8&amp;$D8,'FY22 QoS'!BW:BW,0),1),"")</f>
        <v>Future Hire</v>
      </c>
      <c r="K8" s="167" t="str">
        <f>IFERROR(INDEX('FY22 QoS'!$BB:$BB,MATCH($B8&amp;$C8&amp;$D8,'FY22 QoS'!BX:BX,0),1),"")</f>
        <v>Future Hire</v>
      </c>
      <c r="L8" s="167" t="str">
        <f>IFERROR(INDEX('FY22 QoS'!$BB:$BB,MATCH($B8&amp;$C8&amp;$D8,'FY22 QoS'!BY:BY,0),1),"")</f>
        <v>Future Hire</v>
      </c>
      <c r="M8" s="167" t="str">
        <f>IFERROR(INDEX('FY22 QoS'!$BB:$BB,MATCH($B8&amp;$C8&amp;$D8,'FY22 QoS'!BZ:BZ,0),1),"")</f>
        <v>Future Hire</v>
      </c>
      <c r="N8" s="167" t="str">
        <f>IFERROR(INDEX('FY22 QoS'!$BB:$BB,MATCH($B8&amp;$C8&amp;$D8,'FY22 QoS'!CA:CA,0),1),"")</f>
        <v>Future Hire</v>
      </c>
      <c r="O8" s="167" t="str">
        <f>IFERROR(INDEX('FY22 QoS'!$BB:$BB,MATCH($B8&amp;$C8&amp;$D8,'FY22 QoS'!CB:CB,0),1),"")</f>
        <v>Future Hire</v>
      </c>
      <c r="P8" s="167" t="str">
        <f>IFERROR(INDEX('FY22 QoS'!$BB:$BB,MATCH($B8&amp;$C8&amp;$D8,'FY22 QoS'!CC:CC,0),1),"")</f>
        <v>Future Hire</v>
      </c>
      <c r="R8" s="178">
        <f ca="1">IFERROR(INDEX(INDIRECT("'FY22 QoS'!"&amp;R$1&amp;":"&amp;R$1),MATCH($B8&amp;$C8&amp;$D8,'FY22 QoS'!BU:BU,0),1),"")</f>
        <v>1</v>
      </c>
      <c r="S8" s="178">
        <f ca="1">IFERROR(INDEX(INDIRECT("'FY22 QoS'!"&amp;S$1&amp;":"&amp;S$1),MATCH($B8&amp;$C8&amp;$D8,'FY22 QoS'!BV:BV,0),1),"")</f>
        <v>1</v>
      </c>
      <c r="T8" s="178">
        <f ca="1">IFERROR(INDEX(INDIRECT("'FY22 QoS'!"&amp;T$1&amp;":"&amp;T$1),MATCH($B8&amp;$C8&amp;$D8,'FY22 QoS'!BW:BW,0),1),"")</f>
        <v>1</v>
      </c>
      <c r="U8" s="178">
        <f ca="1">IFERROR(INDEX(INDIRECT("'FY22 QoS'!"&amp;U$1&amp;":"&amp;U$1),MATCH($B8&amp;$C8&amp;$D8,'FY22 QoS'!BX:BX,0),1),"")</f>
        <v>1</v>
      </c>
      <c r="V8" s="178">
        <f ca="1">IFERROR(INDEX(INDIRECT("'FY22 QoS'!"&amp;V$1&amp;":"&amp;V$1),MATCH($B8&amp;$C8&amp;$D8,'FY22 QoS'!BY:BY,0),1),"")</f>
        <v>1</v>
      </c>
      <c r="W8" s="178">
        <f ca="1">IFERROR(INDEX(INDIRECT("'FY22 QoS'!"&amp;W$1&amp;":"&amp;W$1),MATCH($B8&amp;$C8&amp;$D8,'FY22 QoS'!BZ:BZ,0),1),"")</f>
        <v>1</v>
      </c>
      <c r="X8" s="178">
        <f ca="1">IFERROR(INDEX(INDIRECT("'FY22 QoS'!"&amp;X$1&amp;":"&amp;X$1),MATCH($B8&amp;$C8&amp;$D8,'FY22 QoS'!CA:CA,0),1),"")</f>
        <v>1</v>
      </c>
      <c r="Y8" s="178">
        <f ca="1">IFERROR(INDEX(INDIRECT("'FY22 QoS'!"&amp;Y$1&amp;":"&amp;Y$1),MATCH($B8&amp;$C8&amp;$D8,'FY22 QoS'!CB:CB,0),1),"")</f>
        <v>1</v>
      </c>
      <c r="Z8" s="178">
        <f ca="1">IFERROR(INDEX(INDIRECT("'FY22 QoS'!"&amp;Z$1&amp;":"&amp;Z$1),MATCH($B8&amp;$C8&amp;$D8,'FY22 QoS'!CC:CC,0),1),"")</f>
        <v>1</v>
      </c>
      <c r="AB8" s="178">
        <f ca="1">IFERROR(INDEX(INDIRECT("'FY22 QoS'!"&amp;AB$1&amp;":"&amp;AB$1),MATCH($B8&amp;$C8&amp;$D8,'FY22 QoS'!BU:BU,0),1),"")</f>
        <v>1</v>
      </c>
      <c r="AC8" s="178">
        <f ca="1">IFERROR(INDEX(INDIRECT("'FY22 QoS'!"&amp;AC$1&amp;":"&amp;AC$1),MATCH($B8&amp;$C8&amp;$D8,'FY22 QoS'!BV:BV,0),1),"")</f>
        <v>0</v>
      </c>
      <c r="AD8" s="178">
        <f ca="1">IFERROR(INDEX(INDIRECT("'FY22 QoS'!"&amp;AD$1&amp;":"&amp;AD$1),MATCH($B8&amp;$C8&amp;$D8,'FY22 QoS'!BW:BW,0),1),"")</f>
        <v>0.5</v>
      </c>
      <c r="AE8" s="178">
        <f ca="1">IFERROR(INDEX(INDIRECT("'FY22 QoS'!"&amp;AE$1&amp;":"&amp;AE$1),MATCH($B8&amp;$C8&amp;$D8,'FY22 QoS'!BX:BX,0),1),"")</f>
        <v>1</v>
      </c>
      <c r="AF8" s="178">
        <f ca="1">IFERROR(INDEX(INDIRECT("'FY22 QoS'!"&amp;AF$1&amp;":"&amp;AF$1),MATCH($B8&amp;$C8&amp;$D8,'FY22 QoS'!BY:BY,0),1),"")</f>
        <v>1</v>
      </c>
      <c r="AG8" s="178">
        <f ca="1">IFERROR(INDEX(INDIRECT("'FY22 QoS'!"&amp;AG$1&amp;":"&amp;AG$1),MATCH($B8&amp;$C8&amp;$D8,'FY22 QoS'!BZ:BZ,0),1),"")</f>
        <v>1</v>
      </c>
      <c r="AH8" s="178">
        <f ca="1">IFERROR(INDEX(INDIRECT("'FY22 QoS'!"&amp;AH$1&amp;":"&amp;AH$1),MATCH($B8&amp;$C8&amp;$D8,'FY22 QoS'!CA:CA,0),1),"")</f>
        <v>1</v>
      </c>
      <c r="AI8" s="178">
        <f ca="1">IFERROR(INDEX(INDIRECT("'FY22 QoS'!"&amp;AI$1&amp;":"&amp;AI$1),MATCH($B8&amp;$C8&amp;$D8,'FY22 QoS'!CB:CB,0),1),"")</f>
        <v>1</v>
      </c>
      <c r="AJ8" s="178">
        <f ca="1">IFERROR(INDEX(INDIRECT("'FY22 QoS'!"&amp;AJ$1&amp;":"&amp;AJ$1),MATCH($B8&amp;$C8&amp;$D8,'FY22 QoS'!CC:CC,0),1),"")</f>
        <v>1</v>
      </c>
      <c r="AL8" s="186">
        <f ca="1">IFERROR(INDEX(INDIRECT("'FY22 QoS'!"&amp;AL$1&amp;":"&amp;AL$1),MATCH($B8&amp;$C8&amp;$D8,'FY22 QoS'!BU:BU,0),1),"")</f>
        <v>35000</v>
      </c>
      <c r="AM8" s="186">
        <f ca="1">IFERROR(INDEX(INDIRECT("'FY22 QoS'!"&amp;AM$1&amp;":"&amp;AM$1),MATCH($B8&amp;$C8&amp;$D8,'FY22 QoS'!BV:BV,0),1),"")</f>
        <v>0</v>
      </c>
      <c r="AN8" s="186">
        <f ca="1">IFERROR(INDEX(INDIRECT("'FY22 QoS'!"&amp;AN$1&amp;":"&amp;AN$1),MATCH($B8&amp;$C8&amp;$D8,'FY22 QoS'!BW:BW,0),1),"")</f>
        <v>17500</v>
      </c>
      <c r="AO8" s="186">
        <f ca="1">IFERROR(INDEX(INDIRECT("'FY22 QoS'!"&amp;AO$1&amp;":"&amp;AO$1),MATCH($B8&amp;$C8&amp;$D8,'FY22 QoS'!BX:BX,0),1),"")</f>
        <v>35000</v>
      </c>
      <c r="AP8" s="186">
        <f ca="1">IFERROR(INDEX(INDIRECT("'FY22 QoS'!"&amp;AP$1&amp;":"&amp;AP$1),MATCH($B8&amp;$C8&amp;$D8,'FY22 QoS'!BY:BY,0),1),"")</f>
        <v>35000</v>
      </c>
      <c r="AQ8" s="186">
        <f ca="1">IFERROR(INDEX(INDIRECT("'FY22 QoS'!"&amp;AQ$1&amp;":"&amp;AQ$1),MATCH($B8&amp;$C8&amp;$D8,'FY22 QoS'!BZ:BZ,0),1),"")</f>
        <v>35000</v>
      </c>
      <c r="AR8" s="186">
        <f ca="1">IFERROR(INDEX(INDIRECT("'FY22 QoS'!"&amp;AR$1&amp;":"&amp;AR$1),MATCH($B8&amp;$C8&amp;$D8,'FY22 QoS'!CA:CA,0),1),"")</f>
        <v>35000</v>
      </c>
      <c r="AS8" s="186">
        <f ca="1">IFERROR(INDEX(INDIRECT("'FY22 QoS'!"&amp;AS$1&amp;":"&amp;AS$1),MATCH($B8&amp;$C8&amp;$D8,'FY22 QoS'!CB:CB,0),1),"")</f>
        <v>35000</v>
      </c>
      <c r="AT8" s="186">
        <f ca="1">IFERROR(INDEX(INDIRECT("'FY22 QoS'!"&amp;AT$1&amp;":"&amp;AT$1),MATCH($B8&amp;$C8&amp;$D8,'FY22 QoS'!CC:CC,0),1),"")</f>
        <v>35000</v>
      </c>
      <c r="AX8" s="167" t="s">
        <v>199</v>
      </c>
      <c r="AY8" s="178">
        <f t="shared" ca="1" si="0"/>
        <v>1</v>
      </c>
      <c r="AZ8" s="178">
        <f t="shared" si="1"/>
        <v>0</v>
      </c>
      <c r="BA8" s="178">
        <f t="shared" si="2"/>
        <v>0</v>
      </c>
      <c r="BB8" s="178">
        <f t="shared" si="3"/>
        <v>0</v>
      </c>
      <c r="BC8" s="178">
        <f t="shared" si="4"/>
        <v>0</v>
      </c>
      <c r="BD8" s="178">
        <f t="shared" si="5"/>
        <v>0</v>
      </c>
      <c r="BE8" s="178">
        <f t="shared" si="6"/>
        <v>0</v>
      </c>
      <c r="BF8" s="178">
        <f t="shared" si="7"/>
        <v>0</v>
      </c>
      <c r="BG8" s="178">
        <f t="shared" si="8"/>
        <v>0</v>
      </c>
    </row>
    <row r="9" spans="2:59" s="167" customFormat="1" x14ac:dyDescent="0.25">
      <c r="B9" s="167" t="s">
        <v>15</v>
      </c>
      <c r="C9" s="167">
        <v>3</v>
      </c>
      <c r="D9" s="167" t="str">
        <f t="shared" si="9"/>
        <v>SubSuccess</v>
      </c>
      <c r="E9" s="167" t="str">
        <f>IFERROR(INDEX('FY22 QoS'!$BB:$BB,MATCH($B9&amp;$C9&amp;$D9,'FY22 QoS'!BR:BR,0),1),"")</f>
        <v>Chelsey Parks</v>
      </c>
      <c r="F9" s="167" t="str">
        <f>IFERROR(INDEX('FY22 QoS'!$BB:$BB,MATCH($B9&amp;$C9&amp;$D9,'FY22 QoS'!BS:BS,0),1),"")</f>
        <v>Chelsey Parks</v>
      </c>
      <c r="G9" s="167" t="str">
        <f>IFERROR(INDEX('FY22 QoS'!$BB:$BB,MATCH($B9&amp;$C9&amp;$D9,'FY22 QoS'!BT:BT,0),1),"")</f>
        <v>Chelsey Parks</v>
      </c>
      <c r="H9" s="167" t="str">
        <f>IFERROR(INDEX('FY22 QoS'!$BB:$BB,MATCH($B9&amp;$C9&amp;$D9,'FY22 QoS'!BU:BU,0),1),"")</f>
        <v>Chelsey Parks</v>
      </c>
      <c r="I9" s="167" t="str">
        <f>IFERROR(INDEX('FY22 QoS'!$BB:$BB,MATCH($B9&amp;$C9&amp;$D9,'FY22 QoS'!BV:BV,0),1),"")</f>
        <v>Chelsey Parks</v>
      </c>
      <c r="J9" s="167" t="str">
        <f>IFERROR(INDEX('FY22 QoS'!$BB:$BB,MATCH($B9&amp;$C9&amp;$D9,'FY22 QoS'!BW:BW,0),1),"")</f>
        <v>Chelsey Parks</v>
      </c>
      <c r="K9" s="167" t="str">
        <f>IFERROR(INDEX('FY22 QoS'!$BB:$BB,MATCH($B9&amp;$C9&amp;$D9,'FY22 QoS'!BX:BX,0),1),"")</f>
        <v>Chelsey Parks</v>
      </c>
      <c r="L9" s="167" t="str">
        <f>IFERROR(INDEX('FY22 QoS'!$BB:$BB,MATCH($B9&amp;$C9&amp;$D9,'FY22 QoS'!BY:BY,0),1),"")</f>
        <v>Chelsey Parks</v>
      </c>
      <c r="M9" s="167" t="str">
        <f>IFERROR(INDEX('FY22 QoS'!$BB:$BB,MATCH($B9&amp;$C9&amp;$D9,'FY22 QoS'!BZ:BZ,0),1),"")</f>
        <v>Chelsey Parks</v>
      </c>
      <c r="N9" s="167" t="str">
        <f>IFERROR(INDEX('FY22 QoS'!$BB:$BB,MATCH($B9&amp;$C9&amp;$D9,'FY22 QoS'!CA:CA,0),1),"")</f>
        <v>Chelsey Parks</v>
      </c>
      <c r="O9" s="167" t="str">
        <f>IFERROR(INDEX('FY22 QoS'!$BB:$BB,MATCH($B9&amp;$C9&amp;$D9,'FY22 QoS'!CB:CB,0),1),"")</f>
        <v>Chelsey Parks</v>
      </c>
      <c r="P9" s="167" t="str">
        <f>IFERROR(INDEX('FY22 QoS'!$BB:$BB,MATCH($B9&amp;$C9&amp;$D9,'FY22 QoS'!CC:CC,0),1),"")</f>
        <v>Chelsey Parks</v>
      </c>
      <c r="R9" s="178">
        <f ca="1">IFERROR(INDEX(INDIRECT("'FY22 QoS'!"&amp;R$1&amp;":"&amp;R$1),MATCH($B9&amp;$C9&amp;$D9,'FY22 QoS'!BU:BU,0),1),"")</f>
        <v>1</v>
      </c>
      <c r="S9" s="178">
        <f ca="1">IFERROR(INDEX(INDIRECT("'FY22 QoS'!"&amp;S$1&amp;":"&amp;S$1),MATCH($B9&amp;$C9&amp;$D9,'FY22 QoS'!BV:BV,0),1),"")</f>
        <v>1</v>
      </c>
      <c r="T9" s="178">
        <f ca="1">IFERROR(INDEX(INDIRECT("'FY22 QoS'!"&amp;T$1&amp;":"&amp;T$1),MATCH($B9&amp;$C9&amp;$D9,'FY22 QoS'!BW:BW,0),1),"")</f>
        <v>1</v>
      </c>
      <c r="U9" s="178">
        <f ca="1">IFERROR(INDEX(INDIRECT("'FY22 QoS'!"&amp;U$1&amp;":"&amp;U$1),MATCH($B9&amp;$C9&amp;$D9,'FY22 QoS'!BX:BX,0),1),"")</f>
        <v>1</v>
      </c>
      <c r="V9" s="178">
        <f ca="1">IFERROR(INDEX(INDIRECT("'FY22 QoS'!"&amp;V$1&amp;":"&amp;V$1),MATCH($B9&amp;$C9&amp;$D9,'FY22 QoS'!BY:BY,0),1),"")</f>
        <v>1</v>
      </c>
      <c r="W9" s="178">
        <f ca="1">IFERROR(INDEX(INDIRECT("'FY22 QoS'!"&amp;W$1&amp;":"&amp;W$1),MATCH($B9&amp;$C9&amp;$D9,'FY22 QoS'!BZ:BZ,0),1),"")</f>
        <v>1</v>
      </c>
      <c r="X9" s="178">
        <f ca="1">IFERROR(INDEX(INDIRECT("'FY22 QoS'!"&amp;X$1&amp;":"&amp;X$1),MATCH($B9&amp;$C9&amp;$D9,'FY22 QoS'!CA:CA,0),1),"")</f>
        <v>1</v>
      </c>
      <c r="Y9" s="178">
        <f ca="1">IFERROR(INDEX(INDIRECT("'FY22 QoS'!"&amp;Y$1&amp;":"&amp;Y$1),MATCH($B9&amp;$C9&amp;$D9,'FY22 QoS'!CB:CB,0),1),"")</f>
        <v>1</v>
      </c>
      <c r="Z9" s="178">
        <f ca="1">IFERROR(INDEX(INDIRECT("'FY22 QoS'!"&amp;Z$1&amp;":"&amp;Z$1),MATCH($B9&amp;$C9&amp;$D9,'FY22 QoS'!CC:CC,0),1),"")</f>
        <v>1</v>
      </c>
      <c r="AB9" s="178">
        <f ca="1">IFERROR(INDEX(INDIRECT("'FY22 QoS'!"&amp;AB$1&amp;":"&amp;AB$1),MATCH($B9&amp;$C9&amp;$D9,'FY22 QoS'!BU:BU,0),1),"")</f>
        <v>1</v>
      </c>
      <c r="AC9" s="178">
        <f ca="1">IFERROR(INDEX(INDIRECT("'FY22 QoS'!"&amp;AC$1&amp;":"&amp;AC$1),MATCH($B9&amp;$C9&amp;$D9,'FY22 QoS'!BV:BV,0),1),"")</f>
        <v>1</v>
      </c>
      <c r="AD9" s="178">
        <f ca="1">IFERROR(INDEX(INDIRECT("'FY22 QoS'!"&amp;AD$1&amp;":"&amp;AD$1),MATCH($B9&amp;$C9&amp;$D9,'FY22 QoS'!BW:BW,0),1),"")</f>
        <v>1</v>
      </c>
      <c r="AE9" s="178">
        <f ca="1">IFERROR(INDEX(INDIRECT("'FY22 QoS'!"&amp;AE$1&amp;":"&amp;AE$1),MATCH($B9&amp;$C9&amp;$D9,'FY22 QoS'!BX:BX,0),1),"")</f>
        <v>1</v>
      </c>
      <c r="AF9" s="178">
        <f ca="1">IFERROR(INDEX(INDIRECT("'FY22 QoS'!"&amp;AF$1&amp;":"&amp;AF$1),MATCH($B9&amp;$C9&amp;$D9,'FY22 QoS'!BY:BY,0),1),"")</f>
        <v>1</v>
      </c>
      <c r="AG9" s="178">
        <f ca="1">IFERROR(INDEX(INDIRECT("'FY22 QoS'!"&amp;AG$1&amp;":"&amp;AG$1),MATCH($B9&amp;$C9&amp;$D9,'FY22 QoS'!BZ:BZ,0),1),"")</f>
        <v>1</v>
      </c>
      <c r="AH9" s="178">
        <f ca="1">IFERROR(INDEX(INDIRECT("'FY22 QoS'!"&amp;AH$1&amp;":"&amp;AH$1),MATCH($B9&amp;$C9&amp;$D9,'FY22 QoS'!CA:CA,0),1),"")</f>
        <v>1</v>
      </c>
      <c r="AI9" s="178">
        <f ca="1">IFERROR(INDEX(INDIRECT("'FY22 QoS'!"&amp;AI$1&amp;":"&amp;AI$1),MATCH($B9&amp;$C9&amp;$D9,'FY22 QoS'!CB:CB,0),1),"")</f>
        <v>1</v>
      </c>
      <c r="AJ9" s="178">
        <f ca="1">IFERROR(INDEX(INDIRECT("'FY22 QoS'!"&amp;AJ$1&amp;":"&amp;AJ$1),MATCH($B9&amp;$C9&amp;$D9,'FY22 QoS'!CC:CC,0),1),"")</f>
        <v>1</v>
      </c>
      <c r="AL9" s="186">
        <f ca="1">IFERROR(INDEX(INDIRECT("'FY22 QoS'!"&amp;AL$1&amp;":"&amp;AL$1),MATCH($B9&amp;$C9&amp;$D9,'FY22 QoS'!BU:BU,0),1),"")</f>
        <v>35000</v>
      </c>
      <c r="AM9" s="186">
        <f ca="1">IFERROR(INDEX(INDIRECT("'FY22 QoS'!"&amp;AM$1&amp;":"&amp;AM$1),MATCH($B9&amp;$C9&amp;$D9,'FY22 QoS'!BV:BV,0),1),"")</f>
        <v>35000</v>
      </c>
      <c r="AN9" s="186">
        <f ca="1">IFERROR(INDEX(INDIRECT("'FY22 QoS'!"&amp;AN$1&amp;":"&amp;AN$1),MATCH($B9&amp;$C9&amp;$D9,'FY22 QoS'!BW:BW,0),1),"")</f>
        <v>35000</v>
      </c>
      <c r="AO9" s="186">
        <f ca="1">IFERROR(INDEX(INDIRECT("'FY22 QoS'!"&amp;AO$1&amp;":"&amp;AO$1),MATCH($B9&amp;$C9&amp;$D9,'FY22 QoS'!BX:BX,0),1),"")</f>
        <v>35000</v>
      </c>
      <c r="AP9" s="186">
        <f ca="1">IFERROR(INDEX(INDIRECT("'FY22 QoS'!"&amp;AP$1&amp;":"&amp;AP$1),MATCH($B9&amp;$C9&amp;$D9,'FY22 QoS'!BY:BY,0),1),"")</f>
        <v>35000</v>
      </c>
      <c r="AQ9" s="186">
        <f ca="1">IFERROR(INDEX(INDIRECT("'FY22 QoS'!"&amp;AQ$1&amp;":"&amp;AQ$1),MATCH($B9&amp;$C9&amp;$D9,'FY22 QoS'!BZ:BZ,0),1),"")</f>
        <v>35000</v>
      </c>
      <c r="AR9" s="186">
        <f ca="1">IFERROR(INDEX(INDIRECT("'FY22 QoS'!"&amp;AR$1&amp;":"&amp;AR$1),MATCH($B9&amp;$C9&amp;$D9,'FY22 QoS'!CA:CA,0),1),"")</f>
        <v>35000</v>
      </c>
      <c r="AS9" s="186">
        <f ca="1">IFERROR(INDEX(INDIRECT("'FY22 QoS'!"&amp;AS$1&amp;":"&amp;AS$1),MATCH($B9&amp;$C9&amp;$D9,'FY22 QoS'!CB:CB,0),1),"")</f>
        <v>35000</v>
      </c>
      <c r="AT9" s="186">
        <f ca="1">IFERROR(INDEX(INDIRECT("'FY22 QoS'!"&amp;AT$1&amp;":"&amp;AT$1),MATCH($B9&amp;$C9&amp;$D9,'FY22 QoS'!CC:CC,0),1),"")</f>
        <v>35000</v>
      </c>
      <c r="AX9" s="167" t="s">
        <v>198</v>
      </c>
      <c r="AY9" s="178">
        <f t="shared" ca="1" si="0"/>
        <v>1</v>
      </c>
      <c r="AZ9" s="178">
        <f t="shared" ca="1" si="1"/>
        <v>1</v>
      </c>
      <c r="BA9" s="178">
        <f t="shared" ca="1" si="2"/>
        <v>1</v>
      </c>
      <c r="BB9" s="178">
        <f t="shared" ca="1" si="3"/>
        <v>1</v>
      </c>
      <c r="BC9" s="178">
        <f t="shared" ca="1" si="4"/>
        <v>1</v>
      </c>
      <c r="BD9" s="178">
        <f t="shared" ca="1" si="5"/>
        <v>1</v>
      </c>
      <c r="BE9" s="178">
        <f t="shared" ca="1" si="6"/>
        <v>1</v>
      </c>
      <c r="BF9" s="178">
        <f t="shared" ca="1" si="7"/>
        <v>1</v>
      </c>
      <c r="BG9" s="178">
        <f t="shared" ca="1" si="8"/>
        <v>1</v>
      </c>
    </row>
    <row r="10" spans="2:59" s="167" customFormat="1" x14ac:dyDescent="0.25">
      <c r="B10" s="167" t="s">
        <v>15</v>
      </c>
      <c r="C10" s="167">
        <v>4</v>
      </c>
      <c r="D10" s="167" t="str">
        <f t="shared" si="9"/>
        <v>SubSuccess</v>
      </c>
      <c r="E10" s="167" t="str">
        <f>IFERROR(INDEX('FY22 QoS'!$BB:$BB,MATCH($B10&amp;$C10&amp;$D10,'FY22 QoS'!BR:BR,0),1),"")</f>
        <v>Scott Magri</v>
      </c>
      <c r="F10" s="167" t="str">
        <f>IFERROR(INDEX('FY22 QoS'!$BB:$BB,MATCH($B10&amp;$C10&amp;$D10,'FY22 QoS'!BS:BS,0),1),"")</f>
        <v>Scott Magri</v>
      </c>
      <c r="G10" s="167" t="str">
        <f>IFERROR(INDEX('FY22 QoS'!$BB:$BB,MATCH($B10&amp;$C10&amp;$D10,'FY22 QoS'!BT:BT,0),1),"")</f>
        <v>Scott Magri</v>
      </c>
      <c r="H10" s="167" t="str">
        <f>IFERROR(INDEX('FY22 QoS'!$BB:$BB,MATCH($B10&amp;$C10&amp;$D10,'FY22 QoS'!BU:BU,0),1),"")</f>
        <v>Scott Magri</v>
      </c>
      <c r="I10" s="167" t="str">
        <f>IFERROR(INDEX('FY22 QoS'!$BB:$BB,MATCH($B10&amp;$C10&amp;$D10,'FY22 QoS'!BV:BV,0),1),"")</f>
        <v>Scott Magri</v>
      </c>
      <c r="J10" s="167" t="str">
        <f>IFERROR(INDEX('FY22 QoS'!$BB:$BB,MATCH($B10&amp;$C10&amp;$D10,'FY22 QoS'!BW:BW,0),1),"")</f>
        <v>Scott Magri</v>
      </c>
      <c r="K10" s="167" t="str">
        <f>IFERROR(INDEX('FY22 QoS'!$BB:$BB,MATCH($B10&amp;$C10&amp;$D10,'FY22 QoS'!BX:BX,0),1),"")</f>
        <v>Scott Magri</v>
      </c>
      <c r="L10" s="181" t="str">
        <f>IFERROR(INDEX('FY22 QoS'!$BB:$BB,MATCH($B10&amp;$C10&amp;$D10,'FY22 QoS'!BY:BY,0),1),"")</f>
        <v>Scott Magri</v>
      </c>
      <c r="M10" s="181" t="str">
        <f>IFERROR(INDEX('FY22 QoS'!$BB:$BB,MATCH($B10&amp;$C10&amp;$D10,'FY22 QoS'!BZ:BZ,0),1),"")</f>
        <v>Scott Magri</v>
      </c>
      <c r="N10" s="181" t="str">
        <f>IFERROR(INDEX('FY22 QoS'!$BB:$BB,MATCH($B10&amp;$C10&amp;$D10,'FY22 QoS'!CA:CA,0),1),"")</f>
        <v>Scott Magri</v>
      </c>
      <c r="O10" s="181" t="str">
        <f>IFERROR(INDEX('FY22 QoS'!$BB:$BB,MATCH($B10&amp;$C10&amp;$D10,'FY22 QoS'!CB:CB,0),1),"")</f>
        <v>Scott Magri</v>
      </c>
      <c r="P10" s="181" t="str">
        <f>IFERROR(INDEX('FY22 QoS'!$BB:$BB,MATCH($B10&amp;$C10&amp;$D10,'FY22 QoS'!CC:CC,0),1),"")</f>
        <v>Scott Magri</v>
      </c>
      <c r="R10" s="178">
        <f ca="1">IFERROR(INDEX(INDIRECT("'FY22 QoS'!"&amp;R$1&amp;":"&amp;R$1),MATCH($B10&amp;$C10&amp;$D10,'FY22 QoS'!BU:BU,0),1),"")</f>
        <v>1</v>
      </c>
      <c r="S10" s="178">
        <f ca="1">IFERROR(INDEX(INDIRECT("'FY22 QoS'!"&amp;S$1&amp;":"&amp;S$1),MATCH($B10&amp;$C10&amp;$D10,'FY22 QoS'!BV:BV,0),1),"")</f>
        <v>1</v>
      </c>
      <c r="T10" s="178">
        <f ca="1">IFERROR(INDEX(INDIRECT("'FY22 QoS'!"&amp;T$1&amp;":"&amp;T$1),MATCH($B10&amp;$C10&amp;$D10,'FY22 QoS'!BW:BW,0),1),"")</f>
        <v>1</v>
      </c>
      <c r="U10" s="178">
        <f ca="1">IFERROR(INDEX(INDIRECT("'FY22 QoS'!"&amp;U$1&amp;":"&amp;U$1),MATCH($B10&amp;$C10&amp;$D10,'FY22 QoS'!BX:BX,0),1),"")</f>
        <v>1</v>
      </c>
      <c r="V10" s="178">
        <f ca="1">IFERROR(INDEX(INDIRECT("'FY22 QoS'!"&amp;V$1&amp;":"&amp;V$1),MATCH($B10&amp;$C10&amp;$D10,'FY22 QoS'!BY:BY,0),1),"")</f>
        <v>1</v>
      </c>
      <c r="W10" s="178">
        <f ca="1">IFERROR(INDEX(INDIRECT("'FY22 QoS'!"&amp;W$1&amp;":"&amp;W$1),MATCH($B10&amp;$C10&amp;$D10,'FY22 QoS'!BZ:BZ,0),1),"")</f>
        <v>1</v>
      </c>
      <c r="X10" s="178">
        <f ca="1">IFERROR(INDEX(INDIRECT("'FY22 QoS'!"&amp;X$1&amp;":"&amp;X$1),MATCH($B10&amp;$C10&amp;$D10,'FY22 QoS'!CA:CA,0),1),"")</f>
        <v>1</v>
      </c>
      <c r="Y10" s="178">
        <f ca="1">IFERROR(INDEX(INDIRECT("'FY22 QoS'!"&amp;Y$1&amp;":"&amp;Y$1),MATCH($B10&amp;$C10&amp;$D10,'FY22 QoS'!CB:CB,0),1),"")</f>
        <v>1</v>
      </c>
      <c r="Z10" s="178">
        <f ca="1">IFERROR(INDEX(INDIRECT("'FY22 QoS'!"&amp;Z$1&amp;":"&amp;Z$1),MATCH($B10&amp;$C10&amp;$D10,'FY22 QoS'!CC:CC,0),1),"")</f>
        <v>1</v>
      </c>
      <c r="AB10" s="178">
        <f ca="1">IFERROR(INDEX(INDIRECT("'FY22 QoS'!"&amp;AB$1&amp;":"&amp;AB$1),MATCH($B10&amp;$C10&amp;$D10,'FY22 QoS'!BU:BU,0),1),"")</f>
        <v>1</v>
      </c>
      <c r="AC10" s="178">
        <f ca="1">IFERROR(INDEX(INDIRECT("'FY22 QoS'!"&amp;AC$1&amp;":"&amp;AC$1),MATCH($B10&amp;$C10&amp;$D10,'FY22 QoS'!BV:BV,0),1),"")</f>
        <v>1</v>
      </c>
      <c r="AD10" s="178">
        <f ca="1">IFERROR(INDEX(INDIRECT("'FY22 QoS'!"&amp;AD$1&amp;":"&amp;AD$1),MATCH($B10&amp;$C10&amp;$D10,'FY22 QoS'!BW:BW,0),1),"")</f>
        <v>1</v>
      </c>
      <c r="AE10" s="178">
        <f ca="1">IFERROR(INDEX(INDIRECT("'FY22 QoS'!"&amp;AE$1&amp;":"&amp;AE$1),MATCH($B10&amp;$C10&amp;$D10,'FY22 QoS'!BX:BX,0),1),"")</f>
        <v>1</v>
      </c>
      <c r="AF10" s="178">
        <f ca="1">IFERROR(INDEX(INDIRECT("'FY22 QoS'!"&amp;AF$1&amp;":"&amp;AF$1),MATCH($B10&amp;$C10&amp;$D10,'FY22 QoS'!BY:BY,0),1),"")</f>
        <v>1</v>
      </c>
      <c r="AG10" s="178">
        <f ca="1">IFERROR(INDEX(INDIRECT("'FY22 QoS'!"&amp;AG$1&amp;":"&amp;AG$1),MATCH($B10&amp;$C10&amp;$D10,'FY22 QoS'!BZ:BZ,0),1),"")</f>
        <v>1</v>
      </c>
      <c r="AH10" s="178">
        <f ca="1">IFERROR(INDEX(INDIRECT("'FY22 QoS'!"&amp;AH$1&amp;":"&amp;AH$1),MATCH($B10&amp;$C10&amp;$D10,'FY22 QoS'!CA:CA,0),1),"")</f>
        <v>1</v>
      </c>
      <c r="AI10" s="178">
        <f ca="1">IFERROR(INDEX(INDIRECT("'FY22 QoS'!"&amp;AI$1&amp;":"&amp;AI$1),MATCH($B10&amp;$C10&amp;$D10,'FY22 QoS'!CB:CB,0),1),"")</f>
        <v>1</v>
      </c>
      <c r="AJ10" s="178">
        <f ca="1">IFERROR(INDEX(INDIRECT("'FY22 QoS'!"&amp;AJ$1&amp;":"&amp;AJ$1),MATCH($B10&amp;$C10&amp;$D10,'FY22 QoS'!CC:CC,0),1),"")</f>
        <v>1</v>
      </c>
      <c r="AL10" s="186">
        <f ca="1">IFERROR(INDEX(INDIRECT("'FY22 QoS'!"&amp;AL$1&amp;":"&amp;AL$1),MATCH($B10&amp;$C10&amp;$D10,'FY22 QoS'!BU:BU,0),1),"")</f>
        <v>41666.666666666664</v>
      </c>
      <c r="AM10" s="186">
        <f ca="1">IFERROR(INDEX(INDIRECT("'FY22 QoS'!"&amp;AM$1&amp;":"&amp;AM$1),MATCH($B10&amp;$C10&amp;$D10,'FY22 QoS'!BV:BV,0),1),"")</f>
        <v>41666.666666666664</v>
      </c>
      <c r="AN10" s="186">
        <f ca="1">IFERROR(INDEX(INDIRECT("'FY22 QoS'!"&amp;AN$1&amp;":"&amp;AN$1),MATCH($B10&amp;$C10&amp;$D10,'FY22 QoS'!BW:BW,0),1),"")</f>
        <v>41666.666666666664</v>
      </c>
      <c r="AO10" s="186">
        <f ca="1">IFERROR(INDEX(INDIRECT("'FY22 QoS'!"&amp;AO$1&amp;":"&amp;AO$1),MATCH($B10&amp;$C10&amp;$D10,'FY22 QoS'!BX:BX,0),1),"")</f>
        <v>41666.666666666664</v>
      </c>
      <c r="AP10" s="186">
        <f ca="1">IFERROR(INDEX(INDIRECT("'FY22 QoS'!"&amp;AP$1&amp;":"&amp;AP$1),MATCH($B10&amp;$C10&amp;$D10,'FY22 QoS'!BY:BY,0),1),"")</f>
        <v>41666.666666666664</v>
      </c>
      <c r="AQ10" s="186">
        <f ca="1">IFERROR(INDEX(INDIRECT("'FY22 QoS'!"&amp;AQ$1&amp;":"&amp;AQ$1),MATCH($B10&amp;$C10&amp;$D10,'FY22 QoS'!BZ:BZ,0),1),"")</f>
        <v>41666.666666666664</v>
      </c>
      <c r="AR10" s="186">
        <f ca="1">IFERROR(INDEX(INDIRECT("'FY22 QoS'!"&amp;AR$1&amp;":"&amp;AR$1),MATCH($B10&amp;$C10&amp;$D10,'FY22 QoS'!CA:CA,0),1),"")</f>
        <v>41666.666666666664</v>
      </c>
      <c r="AS10" s="186">
        <f ca="1">IFERROR(INDEX(INDIRECT("'FY22 QoS'!"&amp;AS$1&amp;":"&amp;AS$1),MATCH($B10&amp;$C10&amp;$D10,'FY22 QoS'!CB:CB,0),1),"")</f>
        <v>41666.666666666664</v>
      </c>
      <c r="AT10" s="186">
        <f ca="1">IFERROR(INDEX(INDIRECT("'FY22 QoS'!"&amp;AT$1&amp;":"&amp;AT$1),MATCH($B10&amp;$C10&amp;$D10,'FY22 QoS'!CC:CC,0),1),"")</f>
        <v>41666.666666666664</v>
      </c>
      <c r="AX10" s="167" t="s">
        <v>84</v>
      </c>
      <c r="AY10" s="178">
        <f t="shared" si="0"/>
        <v>0</v>
      </c>
      <c r="AZ10" s="178">
        <f t="shared" ca="1" si="1"/>
        <v>1</v>
      </c>
      <c r="BA10" s="178">
        <f t="shared" ca="1" si="2"/>
        <v>3</v>
      </c>
      <c r="BB10" s="178">
        <f t="shared" ca="1" si="3"/>
        <v>3</v>
      </c>
      <c r="BC10" s="178">
        <f t="shared" ca="1" si="4"/>
        <v>5</v>
      </c>
      <c r="BD10" s="178">
        <f t="shared" ca="1" si="5"/>
        <v>5</v>
      </c>
      <c r="BE10" s="178">
        <f t="shared" ca="1" si="6"/>
        <v>5</v>
      </c>
      <c r="BF10" s="178">
        <f t="shared" ca="1" si="7"/>
        <v>7</v>
      </c>
      <c r="BG10" s="178">
        <f t="shared" ca="1" si="8"/>
        <v>7</v>
      </c>
    </row>
    <row r="11" spans="2:59" s="167" customFormat="1" x14ac:dyDescent="0.25">
      <c r="B11" s="167" t="s">
        <v>15</v>
      </c>
      <c r="C11" s="167">
        <v>5</v>
      </c>
      <c r="D11" s="167" t="str">
        <f t="shared" si="9"/>
        <v>SubSuccess</v>
      </c>
      <c r="E11" s="167" t="str">
        <f>IFERROR(INDEX('FY22 QoS'!$BB:$BB,MATCH($B11&amp;$C11&amp;$D11,'FY22 QoS'!BR:BR,0),1),"")</f>
        <v/>
      </c>
      <c r="F11" s="167" t="str">
        <f>IFERROR(INDEX('FY22 QoS'!$BB:$BB,MATCH($B11&amp;$C11&amp;$D11,'FY22 QoS'!BS:BS,0),1),"")</f>
        <v/>
      </c>
      <c r="G11" s="167" t="str">
        <f>IFERROR(INDEX('FY22 QoS'!$BB:$BB,MATCH($B11&amp;$C11&amp;$D11,'FY22 QoS'!BT:BT,0),1),"")</f>
        <v>Mike Warnick</v>
      </c>
      <c r="H11" s="167" t="str">
        <f>IFERROR(INDEX('FY22 QoS'!$BB:$BB,MATCH($B11&amp;$C11&amp;$D11,'FY22 QoS'!BU:BU,0),1),"")</f>
        <v>Mike Warnick</v>
      </c>
      <c r="I11" s="167" t="str">
        <f>IFERROR(INDEX('FY22 QoS'!$BB:$BB,MATCH($B11&amp;$C11&amp;$D11,'FY22 QoS'!BV:BV,0),1),"")</f>
        <v>Mike Warnick</v>
      </c>
      <c r="J11" s="167" t="str">
        <f>IFERROR(INDEX('FY22 QoS'!$BB:$BB,MATCH($B11&amp;$C11&amp;$D11,'FY22 QoS'!BW:BW,0),1),"")</f>
        <v>Mike Warnick</v>
      </c>
      <c r="K11" s="167" t="str">
        <f>IFERROR(INDEX('FY22 QoS'!$BB:$BB,MATCH($B11&amp;$C11&amp;$D11,'FY22 QoS'!BX:BX,0),1),"")</f>
        <v>Mike Warnick</v>
      </c>
      <c r="L11" s="167" t="str">
        <f>IFERROR(INDEX('FY22 QoS'!$BB:$BB,MATCH($B11&amp;$C11&amp;$D11,'FY22 QoS'!BY:BY,0),1),"")</f>
        <v>Mike Warnick</v>
      </c>
      <c r="M11" s="167" t="str">
        <f>IFERROR(INDEX('FY22 QoS'!$BB:$BB,MATCH($B11&amp;$C11&amp;$D11,'FY22 QoS'!BZ:BZ,0),1),"")</f>
        <v>Mike Warnick</v>
      </c>
      <c r="N11" s="167" t="str">
        <f>IFERROR(INDEX('FY22 QoS'!$BB:$BB,MATCH($B11&amp;$C11&amp;$D11,'FY22 QoS'!CA:CA,0),1),"")</f>
        <v>Mike Warnick</v>
      </c>
      <c r="O11" s="167" t="str">
        <f>IFERROR(INDEX('FY22 QoS'!$BB:$BB,MATCH($B11&amp;$C11&amp;$D11,'FY22 QoS'!CB:CB,0),1),"")</f>
        <v>Mike Warnick</v>
      </c>
      <c r="P11" s="167" t="str">
        <f>IFERROR(INDEX('FY22 QoS'!$BB:$BB,MATCH($B11&amp;$C11&amp;$D11,'FY22 QoS'!CC:CC,0),1),"")</f>
        <v>Mike Warnick</v>
      </c>
      <c r="R11" s="178">
        <f ca="1">IFERROR(INDEX(INDIRECT("'FY22 QoS'!"&amp;R$1&amp;":"&amp;R$1),MATCH($B11&amp;$C11&amp;$D11,'FY22 QoS'!BU:BU,0),1),"")</f>
        <v>1</v>
      </c>
      <c r="S11" s="178">
        <f ca="1">IFERROR(INDEX(INDIRECT("'FY22 QoS'!"&amp;S$1&amp;":"&amp;S$1),MATCH($B11&amp;$C11&amp;$D11,'FY22 QoS'!BV:BV,0),1),"")</f>
        <v>1</v>
      </c>
      <c r="T11" s="178">
        <f ca="1">IFERROR(INDEX(INDIRECT("'FY22 QoS'!"&amp;T$1&amp;":"&amp;T$1),MATCH($B11&amp;$C11&amp;$D11,'FY22 QoS'!BW:BW,0),1),"")</f>
        <v>1</v>
      </c>
      <c r="U11" s="178">
        <f ca="1">IFERROR(INDEX(INDIRECT("'FY22 QoS'!"&amp;U$1&amp;":"&amp;U$1),MATCH($B11&amp;$C11&amp;$D11,'FY22 QoS'!BX:BX,0),1),"")</f>
        <v>1</v>
      </c>
      <c r="V11" s="178">
        <f ca="1">IFERROR(INDEX(INDIRECT("'FY22 QoS'!"&amp;V$1&amp;":"&amp;V$1),MATCH($B11&amp;$C11&amp;$D11,'FY22 QoS'!BY:BY,0),1),"")</f>
        <v>1</v>
      </c>
      <c r="W11" s="178">
        <f ca="1">IFERROR(INDEX(INDIRECT("'FY22 QoS'!"&amp;W$1&amp;":"&amp;W$1),MATCH($B11&amp;$C11&amp;$D11,'FY22 QoS'!BZ:BZ,0),1),"")</f>
        <v>1</v>
      </c>
      <c r="X11" s="178">
        <f ca="1">IFERROR(INDEX(INDIRECT("'FY22 QoS'!"&amp;X$1&amp;":"&amp;X$1),MATCH($B11&amp;$C11&amp;$D11,'FY22 QoS'!CA:CA,0),1),"")</f>
        <v>1</v>
      </c>
      <c r="Y11" s="178">
        <f ca="1">IFERROR(INDEX(INDIRECT("'FY22 QoS'!"&amp;Y$1&amp;":"&amp;Y$1),MATCH($B11&amp;$C11&amp;$D11,'FY22 QoS'!CB:CB,0),1),"")</f>
        <v>1</v>
      </c>
      <c r="Z11" s="178">
        <f ca="1">IFERROR(INDEX(INDIRECT("'FY22 QoS'!"&amp;Z$1&amp;":"&amp;Z$1),MATCH($B11&amp;$C11&amp;$D11,'FY22 QoS'!CC:CC,0),1),"")</f>
        <v>1</v>
      </c>
      <c r="AB11" s="178">
        <f ca="1">IFERROR(INDEX(INDIRECT("'FY22 QoS'!"&amp;AB$1&amp;":"&amp;AB$1),MATCH($B11&amp;$C11&amp;$D11,'FY22 QoS'!BU:BU,0),1),"")</f>
        <v>0.5</v>
      </c>
      <c r="AC11" s="178">
        <f ca="1">IFERROR(INDEX(INDIRECT("'FY22 QoS'!"&amp;AC$1&amp;":"&amp;AC$1),MATCH($B11&amp;$C11&amp;$D11,'FY22 QoS'!BV:BV,0),1),"")</f>
        <v>1</v>
      </c>
      <c r="AD11" s="178">
        <f ca="1">IFERROR(INDEX(INDIRECT("'FY22 QoS'!"&amp;AD$1&amp;":"&amp;AD$1),MATCH($B11&amp;$C11&amp;$D11,'FY22 QoS'!BW:BW,0),1),"")</f>
        <v>1</v>
      </c>
      <c r="AE11" s="178">
        <f ca="1">IFERROR(INDEX(INDIRECT("'FY22 QoS'!"&amp;AE$1&amp;":"&amp;AE$1),MATCH($B11&amp;$C11&amp;$D11,'FY22 QoS'!BX:BX,0),1),"")</f>
        <v>1</v>
      </c>
      <c r="AF11" s="178">
        <f ca="1">IFERROR(INDEX(INDIRECT("'FY22 QoS'!"&amp;AF$1&amp;":"&amp;AF$1),MATCH($B11&amp;$C11&amp;$D11,'FY22 QoS'!BY:BY,0),1),"")</f>
        <v>1</v>
      </c>
      <c r="AG11" s="178">
        <f ca="1">IFERROR(INDEX(INDIRECT("'FY22 QoS'!"&amp;AG$1&amp;":"&amp;AG$1),MATCH($B11&amp;$C11&amp;$D11,'FY22 QoS'!BZ:BZ,0),1),"")</f>
        <v>1</v>
      </c>
      <c r="AH11" s="178">
        <f ca="1">IFERROR(INDEX(INDIRECT("'FY22 QoS'!"&amp;AH$1&amp;":"&amp;AH$1),MATCH($B11&amp;$C11&amp;$D11,'FY22 QoS'!CA:CA,0),1),"")</f>
        <v>1</v>
      </c>
      <c r="AI11" s="178">
        <f ca="1">IFERROR(INDEX(INDIRECT("'FY22 QoS'!"&amp;AI$1&amp;":"&amp;AI$1),MATCH($B11&amp;$C11&amp;$D11,'FY22 QoS'!CB:CB,0),1),"")</f>
        <v>1</v>
      </c>
      <c r="AJ11" s="178">
        <f ca="1">IFERROR(INDEX(INDIRECT("'FY22 QoS'!"&amp;AJ$1&amp;":"&amp;AJ$1),MATCH($B11&amp;$C11&amp;$D11,'FY22 QoS'!CC:CC,0),1),"")</f>
        <v>1</v>
      </c>
      <c r="AL11" s="186">
        <f ca="1">IFERROR(INDEX(INDIRECT("'FY22 QoS'!"&amp;AL$1&amp;":"&amp;AL$1),MATCH($B11&amp;$C11&amp;$D11,'FY22 QoS'!BU:BU,0),1),"")</f>
        <v>17500</v>
      </c>
      <c r="AM11" s="186">
        <f ca="1">IFERROR(INDEX(INDIRECT("'FY22 QoS'!"&amp;AM$1&amp;":"&amp;AM$1),MATCH($B11&amp;$C11&amp;$D11,'FY22 QoS'!BV:BV,0),1),"")</f>
        <v>35000</v>
      </c>
      <c r="AN11" s="186">
        <f ca="1">IFERROR(INDEX(INDIRECT("'FY22 QoS'!"&amp;AN$1&amp;":"&amp;AN$1),MATCH($B11&amp;$C11&amp;$D11,'FY22 QoS'!BW:BW,0),1),"")</f>
        <v>35000</v>
      </c>
      <c r="AO11" s="186">
        <f ca="1">IFERROR(INDEX(INDIRECT("'FY22 QoS'!"&amp;AO$1&amp;":"&amp;AO$1),MATCH($B11&amp;$C11&amp;$D11,'FY22 QoS'!BX:BX,0),1),"")</f>
        <v>35000</v>
      </c>
      <c r="AP11" s="186">
        <f ca="1">IFERROR(INDEX(INDIRECT("'FY22 QoS'!"&amp;AP$1&amp;":"&amp;AP$1),MATCH($B11&amp;$C11&amp;$D11,'FY22 QoS'!BY:BY,0),1),"")</f>
        <v>35000</v>
      </c>
      <c r="AQ11" s="186">
        <f ca="1">IFERROR(INDEX(INDIRECT("'FY22 QoS'!"&amp;AQ$1&amp;":"&amp;AQ$1),MATCH($B11&amp;$C11&amp;$D11,'FY22 QoS'!BZ:BZ,0),1),"")</f>
        <v>35000</v>
      </c>
      <c r="AR11" s="186">
        <f ca="1">IFERROR(INDEX(INDIRECT("'FY22 QoS'!"&amp;AR$1&amp;":"&amp;AR$1),MATCH($B11&amp;$C11&amp;$D11,'FY22 QoS'!CA:CA,0),1),"")</f>
        <v>35000</v>
      </c>
      <c r="AS11" s="186">
        <f ca="1">IFERROR(INDEX(INDIRECT("'FY22 QoS'!"&amp;AS$1&amp;":"&amp;AS$1),MATCH($B11&amp;$C11&amp;$D11,'FY22 QoS'!CB:CB,0),1),"")</f>
        <v>35000</v>
      </c>
      <c r="AT11" s="186">
        <f ca="1">IFERROR(INDEX(INDIRECT("'FY22 QoS'!"&amp;AT$1&amp;":"&amp;AT$1),MATCH($B11&amp;$C11&amp;$D11,'FY22 QoS'!CC:CC,0),1),"")</f>
        <v>35000</v>
      </c>
      <c r="AX11" s="167" t="s">
        <v>196</v>
      </c>
      <c r="AY11" s="178">
        <f t="shared" ca="1" si="0"/>
        <v>1</v>
      </c>
      <c r="AZ11" s="178">
        <f t="shared" ca="1" si="1"/>
        <v>1</v>
      </c>
      <c r="BA11" s="178">
        <f t="shared" ca="1" si="2"/>
        <v>1</v>
      </c>
      <c r="BB11" s="178">
        <f t="shared" ca="1" si="3"/>
        <v>1</v>
      </c>
      <c r="BC11" s="178">
        <f t="shared" ca="1" si="4"/>
        <v>1</v>
      </c>
      <c r="BD11" s="178">
        <f t="shared" ca="1" si="5"/>
        <v>1</v>
      </c>
      <c r="BE11" s="178">
        <f t="shared" ca="1" si="6"/>
        <v>1</v>
      </c>
      <c r="BF11" s="178">
        <f t="shared" ca="1" si="7"/>
        <v>1</v>
      </c>
      <c r="BG11" s="178">
        <f t="shared" ca="1" si="8"/>
        <v>1</v>
      </c>
    </row>
    <row r="12" spans="2:59" s="167" customFormat="1" x14ac:dyDescent="0.25">
      <c r="B12" s="167" t="s">
        <v>15</v>
      </c>
      <c r="C12" s="181">
        <v>6</v>
      </c>
      <c r="D12" s="181" t="str">
        <f t="shared" si="9"/>
        <v>SubSuccess</v>
      </c>
      <c r="E12" s="181" t="str">
        <f>IFERROR(INDEX('FY22 QoS'!$BB:$BB,MATCH($B12&amp;$C12&amp;$D12,'FY22 QoS'!BR:BR,0),1),"")</f>
        <v/>
      </c>
      <c r="F12" s="181" t="str">
        <f>IFERROR(INDEX('FY22 QoS'!$BB:$BB,MATCH($B12&amp;$C12&amp;$D12,'FY22 QoS'!BS:BS,0),1),"")</f>
        <v/>
      </c>
      <c r="G12" s="181" t="str">
        <f>IFERROR(INDEX('FY22 QoS'!$BB:$BB,MATCH($B12&amp;$C12&amp;$D12,'FY22 QoS'!BT:BT,0),1),"")</f>
        <v>Virgil Fowler</v>
      </c>
      <c r="H12" s="181" t="str">
        <f>IFERROR(INDEX('FY22 QoS'!$BB:$BB,MATCH($B12&amp;$C12&amp;$D12,'FY22 QoS'!BU:BU,0),1),"")</f>
        <v>Virgil Fowler</v>
      </c>
      <c r="I12" s="181" t="str">
        <f>IFERROR(INDEX('FY22 QoS'!$BB:$BB,MATCH($B12&amp;$C12&amp;$D12,'FY22 QoS'!BV:BV,0),1),"")</f>
        <v>Virgil Fowler</v>
      </c>
      <c r="J12" s="181" t="str">
        <f>IFERROR(INDEX('FY22 QoS'!$BB:$BB,MATCH($B12&amp;$C12&amp;$D12,'FY22 QoS'!BW:BW,0),1),"")</f>
        <v>Virgil Fowler</v>
      </c>
      <c r="K12" s="181" t="str">
        <f>IFERROR(INDEX('FY22 QoS'!$BB:$BB,MATCH($B12&amp;$C12&amp;$D12,'FY22 QoS'!BX:BX,0),1),"")</f>
        <v>Virgil Fowler</v>
      </c>
      <c r="L12" s="181" t="str">
        <f>IFERROR(INDEX('FY22 QoS'!$BB:$BB,MATCH($B12&amp;$C12&amp;$D12,'FY22 QoS'!BY:BY,0),1),"")</f>
        <v>Virgil Fowler</v>
      </c>
      <c r="M12" s="181" t="str">
        <f>IFERROR(INDEX('FY22 QoS'!$BB:$BB,MATCH($B12&amp;$C12&amp;$D12,'FY22 QoS'!BZ:BZ,0),1),"")</f>
        <v>Virgil Fowler</v>
      </c>
      <c r="N12" s="181" t="str">
        <f>IFERROR(INDEX('FY22 QoS'!$BB:$BB,MATCH($B12&amp;$C12&amp;$D12,'FY22 QoS'!CA:CA,0),1),"")</f>
        <v>Virgil Fowler</v>
      </c>
      <c r="O12" s="181" t="str">
        <f>IFERROR(INDEX('FY22 QoS'!$BB:$BB,MATCH($B12&amp;$C12&amp;$D12,'FY22 QoS'!CB:CB,0),1),"")</f>
        <v>Virgil Fowler</v>
      </c>
      <c r="P12" s="181" t="str">
        <f>IFERROR(INDEX('FY22 QoS'!$BB:$BB,MATCH($B12&amp;$C12&amp;$D12,'FY22 QoS'!CC:CC,0),1),"")</f>
        <v>Virgil Fowler</v>
      </c>
      <c r="Q12" s="181"/>
      <c r="R12" s="178">
        <f ca="1">IFERROR(INDEX(INDIRECT("'FY22 QoS'!"&amp;R$1&amp;":"&amp;R$1),MATCH($B12&amp;$C12&amp;$D12,'FY22 QoS'!BU:BU,0),1),"")</f>
        <v>1</v>
      </c>
      <c r="S12" s="178">
        <f ca="1">IFERROR(INDEX(INDIRECT("'FY22 QoS'!"&amp;S$1&amp;":"&amp;S$1),MATCH($B12&amp;$C12&amp;$D12,'FY22 QoS'!BV:BV,0),1),"")</f>
        <v>1</v>
      </c>
      <c r="T12" s="178">
        <f ca="1">IFERROR(INDEX(INDIRECT("'FY22 QoS'!"&amp;T$1&amp;":"&amp;T$1),MATCH($B12&amp;$C12&amp;$D12,'FY22 QoS'!BW:BW,0),1),"")</f>
        <v>1</v>
      </c>
      <c r="U12" s="178">
        <f ca="1">IFERROR(INDEX(INDIRECT("'FY22 QoS'!"&amp;U$1&amp;":"&amp;U$1),MATCH($B12&amp;$C12&amp;$D12,'FY22 QoS'!BX:BX,0),1),"")</f>
        <v>1</v>
      </c>
      <c r="V12" s="178">
        <f ca="1">IFERROR(INDEX(INDIRECT("'FY22 QoS'!"&amp;V$1&amp;":"&amp;V$1),MATCH($B12&amp;$C12&amp;$D12,'FY22 QoS'!BY:BY,0),1),"")</f>
        <v>1</v>
      </c>
      <c r="W12" s="178">
        <f ca="1">IFERROR(INDEX(INDIRECT("'FY22 QoS'!"&amp;W$1&amp;":"&amp;W$1),MATCH($B12&amp;$C12&amp;$D12,'FY22 QoS'!BZ:BZ,0),1),"")</f>
        <v>1</v>
      </c>
      <c r="X12" s="178">
        <f ca="1">IFERROR(INDEX(INDIRECT("'FY22 QoS'!"&amp;X$1&amp;":"&amp;X$1),MATCH($B12&amp;$C12&amp;$D12,'FY22 QoS'!CA:CA,0),1),"")</f>
        <v>1</v>
      </c>
      <c r="Y12" s="178">
        <f ca="1">IFERROR(INDEX(INDIRECT("'FY22 QoS'!"&amp;Y$1&amp;":"&amp;Y$1),MATCH($B12&amp;$C12&amp;$D12,'FY22 QoS'!CB:CB,0),1),"")</f>
        <v>1</v>
      </c>
      <c r="Z12" s="178">
        <f ca="1">IFERROR(INDEX(INDIRECT("'FY22 QoS'!"&amp;Z$1&amp;":"&amp;Z$1),MATCH($B12&amp;$C12&amp;$D12,'FY22 QoS'!CC:CC,0),1),"")</f>
        <v>1</v>
      </c>
      <c r="AA12" s="181"/>
      <c r="AB12" s="178">
        <f ca="1">IFERROR(INDEX(INDIRECT("'FY22 QoS'!"&amp;AB$1&amp;":"&amp;AB$1),MATCH($B12&amp;$C12&amp;$D12,'FY22 QoS'!BU:BU,0),1),"")</f>
        <v>0</v>
      </c>
      <c r="AC12" s="178">
        <f ca="1">IFERROR(INDEX(INDIRECT("'FY22 QoS'!"&amp;AC$1&amp;":"&amp;AC$1),MATCH($B12&amp;$C12&amp;$D12,'FY22 QoS'!BV:BV,0),1),"")</f>
        <v>0.5</v>
      </c>
      <c r="AD12" s="178">
        <f ca="1">IFERROR(INDEX(INDIRECT("'FY22 QoS'!"&amp;AD$1&amp;":"&amp;AD$1),MATCH($B12&amp;$C12&amp;$D12,'FY22 QoS'!BW:BW,0),1),"")</f>
        <v>1</v>
      </c>
      <c r="AE12" s="178">
        <f ca="1">IFERROR(INDEX(INDIRECT("'FY22 QoS'!"&amp;AE$1&amp;":"&amp;AE$1),MATCH($B12&amp;$C12&amp;$D12,'FY22 QoS'!BX:BX,0),1),"")</f>
        <v>1</v>
      </c>
      <c r="AF12" s="178">
        <f ca="1">IFERROR(INDEX(INDIRECT("'FY22 QoS'!"&amp;AF$1&amp;":"&amp;AF$1),MATCH($B12&amp;$C12&amp;$D12,'FY22 QoS'!BY:BY,0),1),"")</f>
        <v>1</v>
      </c>
      <c r="AG12" s="178">
        <f ca="1">IFERROR(INDEX(INDIRECT("'FY22 QoS'!"&amp;AG$1&amp;":"&amp;AG$1),MATCH($B12&amp;$C12&amp;$D12,'FY22 QoS'!BZ:BZ,0),1),"")</f>
        <v>1</v>
      </c>
      <c r="AH12" s="178">
        <f ca="1">IFERROR(INDEX(INDIRECT("'FY22 QoS'!"&amp;AH$1&amp;":"&amp;AH$1),MATCH($B12&amp;$C12&amp;$D12,'FY22 QoS'!CA:CA,0),1),"")</f>
        <v>1</v>
      </c>
      <c r="AI12" s="178">
        <f ca="1">IFERROR(INDEX(INDIRECT("'FY22 QoS'!"&amp;AI$1&amp;":"&amp;AI$1),MATCH($B12&amp;$C12&amp;$D12,'FY22 QoS'!CB:CB,0),1),"")</f>
        <v>1</v>
      </c>
      <c r="AJ12" s="178">
        <f ca="1">IFERROR(INDEX(INDIRECT("'FY22 QoS'!"&amp;AJ$1&amp;":"&amp;AJ$1),MATCH($B12&amp;$C12&amp;$D12,'FY22 QoS'!CC:CC,0),1),"")</f>
        <v>1</v>
      </c>
      <c r="AK12" s="181"/>
      <c r="AL12" s="186">
        <f ca="1">IFERROR(INDEX(INDIRECT("'FY22 QoS'!"&amp;AL$1&amp;":"&amp;AL$1),MATCH($B12&amp;$C12&amp;$D12,'FY22 QoS'!BU:BU,0),1),"")</f>
        <v>0</v>
      </c>
      <c r="AM12" s="186">
        <f ca="1">IFERROR(INDEX(INDIRECT("'FY22 QoS'!"&amp;AM$1&amp;":"&amp;AM$1),MATCH($B12&amp;$C12&amp;$D12,'FY22 QoS'!BV:BV,0),1),"")</f>
        <v>17500</v>
      </c>
      <c r="AN12" s="186">
        <f ca="1">IFERROR(INDEX(INDIRECT("'FY22 QoS'!"&amp;AN$1&amp;":"&amp;AN$1),MATCH($B12&amp;$C12&amp;$D12,'FY22 QoS'!BW:BW,0),1),"")</f>
        <v>35000</v>
      </c>
      <c r="AO12" s="186">
        <f ca="1">IFERROR(INDEX(INDIRECT("'FY22 QoS'!"&amp;AO$1&amp;":"&amp;AO$1),MATCH($B12&amp;$C12&amp;$D12,'FY22 QoS'!BX:BX,0),1),"")</f>
        <v>35000</v>
      </c>
      <c r="AP12" s="186">
        <f ca="1">IFERROR(INDEX(INDIRECT("'FY22 QoS'!"&amp;AP$1&amp;":"&amp;AP$1),MATCH($B12&amp;$C12&amp;$D12,'FY22 QoS'!BY:BY,0),1),"")</f>
        <v>35000</v>
      </c>
      <c r="AQ12" s="186">
        <f ca="1">IFERROR(INDEX(INDIRECT("'FY22 QoS'!"&amp;AQ$1&amp;":"&amp;AQ$1),MATCH($B12&amp;$C12&amp;$D12,'FY22 QoS'!BZ:BZ,0),1),"")</f>
        <v>35000</v>
      </c>
      <c r="AR12" s="186">
        <f ca="1">IFERROR(INDEX(INDIRECT("'FY22 QoS'!"&amp;AR$1&amp;":"&amp;AR$1),MATCH($B12&amp;$C12&amp;$D12,'FY22 QoS'!CA:CA,0),1),"")</f>
        <v>35000</v>
      </c>
      <c r="AS12" s="186">
        <f ca="1">IFERROR(INDEX(INDIRECT("'FY22 QoS'!"&amp;AS$1&amp;":"&amp;AS$1),MATCH($B12&amp;$C12&amp;$D12,'FY22 QoS'!CB:CB,0),1),"")</f>
        <v>35000</v>
      </c>
      <c r="AT12" s="186">
        <f ca="1">IFERROR(INDEX(INDIRECT("'FY22 QoS'!"&amp;AT$1&amp;":"&amp;AT$1),MATCH($B12&amp;$C12&amp;$D12,'FY22 QoS'!CC:CC,0),1),"")</f>
        <v>35000</v>
      </c>
      <c r="AX12" s="167" t="s">
        <v>290</v>
      </c>
      <c r="AY12" s="178">
        <f t="shared" ca="1" si="0"/>
        <v>1</v>
      </c>
      <c r="AZ12" s="178">
        <f t="shared" ca="1" si="1"/>
        <v>1</v>
      </c>
      <c r="BA12" s="178">
        <f t="shared" ca="1" si="2"/>
        <v>1</v>
      </c>
      <c r="BB12" s="178">
        <f t="shared" ca="1" si="3"/>
        <v>1</v>
      </c>
      <c r="BC12" s="178">
        <f t="shared" ca="1" si="4"/>
        <v>1</v>
      </c>
      <c r="BD12" s="178">
        <f t="shared" ca="1" si="5"/>
        <v>1</v>
      </c>
      <c r="BE12" s="178">
        <f t="shared" ca="1" si="6"/>
        <v>1</v>
      </c>
      <c r="BF12" s="178">
        <f t="shared" ca="1" si="7"/>
        <v>1</v>
      </c>
      <c r="BG12" s="178">
        <f t="shared" ca="1" si="8"/>
        <v>1</v>
      </c>
    </row>
    <row r="13" spans="2:59" s="167" customFormat="1" x14ac:dyDescent="0.25">
      <c r="B13" s="167" t="s">
        <v>15</v>
      </c>
      <c r="C13" s="181">
        <v>7</v>
      </c>
      <c r="D13" s="181" t="str">
        <f t="shared" si="9"/>
        <v>SubSuccess</v>
      </c>
      <c r="E13" s="181" t="str">
        <f>IFERROR(INDEX('FY22 QoS'!$BB:$BB,MATCH($B13&amp;$C13&amp;$D13,'FY22 QoS'!BR:BR,0),1),"")</f>
        <v/>
      </c>
      <c r="F13" s="181" t="str">
        <f>IFERROR(INDEX('FY22 QoS'!$BB:$BB,MATCH($B13&amp;$C13&amp;$D13,'FY22 QoS'!BS:BS,0),1),"")</f>
        <v/>
      </c>
      <c r="G13" s="181" t="str">
        <f>IFERROR(INDEX('FY22 QoS'!$BB:$BB,MATCH($B13&amp;$C13&amp;$D13,'FY22 QoS'!BT:BT,0),1),"")</f>
        <v/>
      </c>
      <c r="H13" s="181" t="str">
        <f>IFERROR(INDEX('FY22 QoS'!$BB:$BB,MATCH($B13&amp;$C13&amp;$D13,'FY22 QoS'!BU:BU,0),1),"")</f>
        <v/>
      </c>
      <c r="I13" s="181" t="str">
        <f>IFERROR(INDEX('FY22 QoS'!$BB:$BB,MATCH($B13&amp;$C13&amp;$D13,'FY22 QoS'!BV:BV,0),1),"")</f>
        <v/>
      </c>
      <c r="J13" s="181" t="str">
        <f>IFERROR(INDEX('FY22 QoS'!$BB:$BB,MATCH($B13&amp;$C13&amp;$D13,'FY22 QoS'!BW:BW,0),1),"")</f>
        <v/>
      </c>
      <c r="K13" s="181" t="str">
        <f>IFERROR(INDEX('FY22 QoS'!$BB:$BB,MATCH($B13&amp;$C13&amp;$D13,'FY22 QoS'!BX:BX,0),1),"")</f>
        <v/>
      </c>
      <c r="L13" s="181" t="str">
        <f>IFERROR(INDEX('FY22 QoS'!$BB:$BB,MATCH($B13&amp;$C13&amp;$D13,'FY22 QoS'!BY:BY,0),1),"")</f>
        <v/>
      </c>
      <c r="M13" s="181" t="str">
        <f>IFERROR(INDEX('FY22 QoS'!$BB:$BB,MATCH($B13&amp;$C13&amp;$D13,'FY22 QoS'!BZ:BZ,0),1),"")</f>
        <v/>
      </c>
      <c r="N13" s="181" t="str">
        <f>IFERROR(INDEX('FY22 QoS'!$BB:$BB,MATCH($B13&amp;$C13&amp;$D13,'FY22 QoS'!CA:CA,0),1),"")</f>
        <v/>
      </c>
      <c r="O13" s="181" t="str">
        <f>IFERROR(INDEX('FY22 QoS'!$BB:$BB,MATCH($B13&amp;$C13&amp;$D13,'FY22 QoS'!CB:CB,0),1),"")</f>
        <v/>
      </c>
      <c r="P13" s="181" t="str">
        <f>IFERROR(INDEX('FY22 QoS'!$BB:$BB,MATCH($B13&amp;$C13&amp;$D13,'FY22 QoS'!CC:CC,0),1),"")</f>
        <v/>
      </c>
      <c r="Q13" s="181"/>
      <c r="R13" s="178" t="str">
        <f ca="1">IFERROR(INDEX(INDIRECT("'FY22 QoS'!"&amp;R$1&amp;":"&amp;R$1),MATCH($B13&amp;$C13&amp;$D13,'FY22 QoS'!BU:BU,0),1),"")</f>
        <v/>
      </c>
      <c r="S13" s="178" t="str">
        <f ca="1">IFERROR(INDEX(INDIRECT("'FY22 QoS'!"&amp;S$1&amp;":"&amp;S$1),MATCH($B13&amp;$C13&amp;$D13,'FY22 QoS'!BV:BV,0),1),"")</f>
        <v/>
      </c>
      <c r="T13" s="178" t="str">
        <f ca="1">IFERROR(INDEX(INDIRECT("'FY22 QoS'!"&amp;T$1&amp;":"&amp;T$1),MATCH($B13&amp;$C13&amp;$D13,'FY22 QoS'!BW:BW,0),1),"")</f>
        <v/>
      </c>
      <c r="U13" s="178" t="str">
        <f ca="1">IFERROR(INDEX(INDIRECT("'FY22 QoS'!"&amp;U$1&amp;":"&amp;U$1),MATCH($B13&amp;$C13&amp;$D13,'FY22 QoS'!BX:BX,0),1),"")</f>
        <v/>
      </c>
      <c r="V13" s="178" t="str">
        <f ca="1">IFERROR(INDEX(INDIRECT("'FY22 QoS'!"&amp;V$1&amp;":"&amp;V$1),MATCH($B13&amp;$C13&amp;$D13,'FY22 QoS'!BY:BY,0),1),"")</f>
        <v/>
      </c>
      <c r="W13" s="178" t="str">
        <f ca="1">IFERROR(INDEX(INDIRECT("'FY22 QoS'!"&amp;W$1&amp;":"&amp;W$1),MATCH($B13&amp;$C13&amp;$D13,'FY22 QoS'!BZ:BZ,0),1),"")</f>
        <v/>
      </c>
      <c r="X13" s="178" t="str">
        <f ca="1">IFERROR(INDEX(INDIRECT("'FY22 QoS'!"&amp;X$1&amp;":"&amp;X$1),MATCH($B13&amp;$C13&amp;$D13,'FY22 QoS'!CA:CA,0),1),"")</f>
        <v/>
      </c>
      <c r="Y13" s="178" t="str">
        <f ca="1">IFERROR(INDEX(INDIRECT("'FY22 QoS'!"&amp;Y$1&amp;":"&amp;Y$1),MATCH($B13&amp;$C13&amp;$D13,'FY22 QoS'!CB:CB,0),1),"")</f>
        <v/>
      </c>
      <c r="Z13" s="178" t="str">
        <f ca="1">IFERROR(INDEX(INDIRECT("'FY22 QoS'!"&amp;Z$1&amp;":"&amp;Z$1),MATCH($B13&amp;$C13&amp;$D13,'FY22 QoS'!CC:CC,0),1),"")</f>
        <v/>
      </c>
      <c r="AA13" s="181"/>
      <c r="AB13" s="178" t="str">
        <f ca="1">IFERROR(INDEX(INDIRECT("'FY22 QoS'!"&amp;AB$1&amp;":"&amp;AB$1),MATCH($B13&amp;$C13&amp;$D13,'FY22 QoS'!BU:BU,0),1),"")</f>
        <v/>
      </c>
      <c r="AC13" s="178" t="str">
        <f ca="1">IFERROR(INDEX(INDIRECT("'FY22 QoS'!"&amp;AC$1&amp;":"&amp;AC$1),MATCH($B13&amp;$C13&amp;$D13,'FY22 QoS'!BV:BV,0),1),"")</f>
        <v/>
      </c>
      <c r="AD13" s="178" t="str">
        <f ca="1">IFERROR(INDEX(INDIRECT("'FY22 QoS'!"&amp;AD$1&amp;":"&amp;AD$1),MATCH($B13&amp;$C13&amp;$D13,'FY22 QoS'!BW:BW,0),1),"")</f>
        <v/>
      </c>
      <c r="AE13" s="178" t="str">
        <f ca="1">IFERROR(INDEX(INDIRECT("'FY22 QoS'!"&amp;AE$1&amp;":"&amp;AE$1),MATCH($B13&amp;$C13&amp;$D13,'FY22 QoS'!BX:BX,0),1),"")</f>
        <v/>
      </c>
      <c r="AF13" s="178" t="str">
        <f ca="1">IFERROR(INDEX(INDIRECT("'FY22 QoS'!"&amp;AF$1&amp;":"&amp;AF$1),MATCH($B13&amp;$C13&amp;$D13,'FY22 QoS'!BY:BY,0),1),"")</f>
        <v/>
      </c>
      <c r="AG13" s="178" t="str">
        <f ca="1">IFERROR(INDEX(INDIRECT("'FY22 QoS'!"&amp;AG$1&amp;":"&amp;AG$1),MATCH($B13&amp;$C13&amp;$D13,'FY22 QoS'!BZ:BZ,0),1),"")</f>
        <v/>
      </c>
      <c r="AH13" s="178" t="str">
        <f ca="1">IFERROR(INDEX(INDIRECT("'FY22 QoS'!"&amp;AH$1&amp;":"&amp;AH$1),MATCH($B13&amp;$C13&amp;$D13,'FY22 QoS'!CA:CA,0),1),"")</f>
        <v/>
      </c>
      <c r="AI13" s="178" t="str">
        <f ca="1">IFERROR(INDEX(INDIRECT("'FY22 QoS'!"&amp;AI$1&amp;":"&amp;AI$1),MATCH($B13&amp;$C13&amp;$D13,'FY22 QoS'!CB:CB,0),1),"")</f>
        <v/>
      </c>
      <c r="AJ13" s="178" t="str">
        <f ca="1">IFERROR(INDEX(INDIRECT("'FY22 QoS'!"&amp;AJ$1&amp;":"&amp;AJ$1),MATCH($B13&amp;$C13&amp;$D13,'FY22 QoS'!CC:CC,0),1),"")</f>
        <v/>
      </c>
      <c r="AK13" s="181"/>
      <c r="AL13" s="186" t="str">
        <f ca="1">IFERROR(INDEX(INDIRECT("'FY22 QoS'!"&amp;AL$1&amp;":"&amp;AL$1),MATCH($B13&amp;$C13&amp;$D13,'FY22 QoS'!BU:BU,0),1),"")</f>
        <v/>
      </c>
      <c r="AM13" s="186" t="str">
        <f ca="1">IFERROR(INDEX(INDIRECT("'FY22 QoS'!"&amp;AM$1&amp;":"&amp;AM$1),MATCH($B13&amp;$C13&amp;$D13,'FY22 QoS'!BV:BV,0),1),"")</f>
        <v/>
      </c>
      <c r="AN13" s="186" t="str">
        <f ca="1">IFERROR(INDEX(INDIRECT("'FY22 QoS'!"&amp;AN$1&amp;":"&amp;AN$1),MATCH($B13&amp;$C13&amp;$D13,'FY22 QoS'!BW:BW,0),1),"")</f>
        <v/>
      </c>
      <c r="AO13" s="186" t="str">
        <f ca="1">IFERROR(INDEX(INDIRECT("'FY22 QoS'!"&amp;AO$1&amp;":"&amp;AO$1),MATCH($B13&amp;$C13&amp;$D13,'FY22 QoS'!BX:BX,0),1),"")</f>
        <v/>
      </c>
      <c r="AP13" s="186" t="str">
        <f ca="1">IFERROR(INDEX(INDIRECT("'FY22 QoS'!"&amp;AP$1&amp;":"&amp;AP$1),MATCH($B13&amp;$C13&amp;$D13,'FY22 QoS'!BY:BY,0),1),"")</f>
        <v/>
      </c>
      <c r="AQ13" s="186" t="str">
        <f ca="1">IFERROR(INDEX(INDIRECT("'FY22 QoS'!"&amp;AQ$1&amp;":"&amp;AQ$1),MATCH($B13&amp;$C13&amp;$D13,'FY22 QoS'!BZ:BZ,0),1),"")</f>
        <v/>
      </c>
      <c r="AR13" s="186" t="str">
        <f ca="1">IFERROR(INDEX(INDIRECT("'FY22 QoS'!"&amp;AR$1&amp;":"&amp;AR$1),MATCH($B13&amp;$C13&amp;$D13,'FY22 QoS'!CA:CA,0),1),"")</f>
        <v/>
      </c>
      <c r="AS13" s="186" t="str">
        <f ca="1">IFERROR(INDEX(INDIRECT("'FY22 QoS'!"&amp;AS$1&amp;":"&amp;AS$1),MATCH($B13&amp;$C13&amp;$D13,'FY22 QoS'!CB:CB,0),1),"")</f>
        <v/>
      </c>
      <c r="AT13" s="186" t="str">
        <f ca="1">IFERROR(INDEX(INDIRECT("'FY22 QoS'!"&amp;AT$1&amp;":"&amp;AT$1),MATCH($B13&amp;$C13&amp;$D13,'FY22 QoS'!CC:CC,0),1),"")</f>
        <v/>
      </c>
      <c r="AX13" s="167" t="s">
        <v>296</v>
      </c>
      <c r="AY13" s="178">
        <f t="shared" ca="1" si="0"/>
        <v>1</v>
      </c>
      <c r="AZ13" s="178">
        <f t="shared" ca="1" si="1"/>
        <v>1</v>
      </c>
      <c r="BA13" s="178">
        <f t="shared" ca="1" si="2"/>
        <v>1</v>
      </c>
      <c r="BB13" s="178">
        <f t="shared" ca="1" si="3"/>
        <v>1</v>
      </c>
      <c r="BC13" s="178">
        <f t="shared" ca="1" si="4"/>
        <v>1</v>
      </c>
      <c r="BD13" s="178">
        <f t="shared" ca="1" si="5"/>
        <v>1</v>
      </c>
      <c r="BE13" s="178">
        <f t="shared" ca="1" si="6"/>
        <v>1</v>
      </c>
      <c r="BF13" s="178">
        <f t="shared" ca="1" si="7"/>
        <v>1</v>
      </c>
      <c r="BG13" s="178">
        <f t="shared" ca="1" si="8"/>
        <v>1</v>
      </c>
    </row>
    <row r="14" spans="2:59" s="167" customFormat="1" hidden="1" outlineLevel="1" x14ac:dyDescent="0.25">
      <c r="B14" s="167" t="s">
        <v>15</v>
      </c>
      <c r="C14" s="181">
        <v>8</v>
      </c>
      <c r="D14" s="181" t="str">
        <f t="shared" si="9"/>
        <v>SubSuccess</v>
      </c>
      <c r="E14" s="181" t="str">
        <f>IFERROR(INDEX('FY22 QoS'!$BB:$BB,MATCH($B14&amp;$C14&amp;$D14,'FY22 QoS'!BR:BR,0),1),"")</f>
        <v/>
      </c>
      <c r="F14" s="181" t="str">
        <f>IFERROR(INDEX('FY22 QoS'!$BB:$BB,MATCH($B14&amp;$C14&amp;$D14,'FY22 QoS'!BS:BS,0),1),"")</f>
        <v/>
      </c>
      <c r="G14" s="181" t="str">
        <f>IFERROR(INDEX('FY22 QoS'!$BB:$BB,MATCH($B14&amp;$C14&amp;$D14,'FY22 QoS'!BT:BT,0),1),"")</f>
        <v/>
      </c>
      <c r="H14" s="181" t="str">
        <f>IFERROR(INDEX('FY22 QoS'!$BB:$BB,MATCH($B14&amp;$C14&amp;$D14,'FY22 QoS'!BU:BU,0),1),"")</f>
        <v/>
      </c>
      <c r="I14" s="181" t="str">
        <f>IFERROR(INDEX('FY22 QoS'!$BB:$BB,MATCH($B14&amp;$C14&amp;$D14,'FY22 QoS'!BV:BV,0),1),"")</f>
        <v/>
      </c>
      <c r="J14" s="181" t="str">
        <f>IFERROR(INDEX('FY22 QoS'!$BB:$BB,MATCH($B14&amp;$C14&amp;$D14,'FY22 QoS'!BW:BW,0),1),"")</f>
        <v/>
      </c>
      <c r="K14" s="181" t="str">
        <f>IFERROR(INDEX('FY22 QoS'!$BB:$BB,MATCH($B14&amp;$C14&amp;$D14,'FY22 QoS'!BX:BX,0),1),"")</f>
        <v/>
      </c>
      <c r="L14" s="181" t="str">
        <f>IFERROR(INDEX('FY22 QoS'!$BB:$BB,MATCH($B14&amp;$C14&amp;$D14,'FY22 QoS'!BY:BY,0),1),"")</f>
        <v/>
      </c>
      <c r="M14" s="181" t="str">
        <f>IFERROR(INDEX('FY22 QoS'!$BB:$BB,MATCH($B14&amp;$C14&amp;$D14,'FY22 QoS'!BZ:BZ,0),1),"")</f>
        <v/>
      </c>
      <c r="N14" s="181" t="str">
        <f>IFERROR(INDEX('FY22 QoS'!$BB:$BB,MATCH($B14&amp;$C14&amp;$D14,'FY22 QoS'!CA:CA,0),1),"")</f>
        <v/>
      </c>
      <c r="O14" s="181" t="str">
        <f>IFERROR(INDEX('FY22 QoS'!$BB:$BB,MATCH($B14&amp;$C14&amp;$D14,'FY22 QoS'!CB:CB,0),1),"")</f>
        <v/>
      </c>
      <c r="P14" s="181" t="str">
        <f>IFERROR(INDEX('FY22 QoS'!$BB:$BB,MATCH($B14&amp;$C14&amp;$D14,'FY22 QoS'!CC:CC,0),1),"")</f>
        <v/>
      </c>
      <c r="Q14" s="181"/>
      <c r="R14" s="178" t="str">
        <f ca="1">IFERROR(INDEX(INDIRECT("'FY22 QoS'!"&amp;R$1&amp;":"&amp;R$1),MATCH($B14&amp;$C14&amp;$D14,'FY22 QoS'!BU:BU,0),1),"")</f>
        <v/>
      </c>
      <c r="S14" s="178" t="str">
        <f ca="1">IFERROR(INDEX(INDIRECT("'FY22 QoS'!"&amp;S$1&amp;":"&amp;S$1),MATCH($B14&amp;$C14&amp;$D14,'FY22 QoS'!BV:BV,0),1),"")</f>
        <v/>
      </c>
      <c r="T14" s="178" t="str">
        <f ca="1">IFERROR(INDEX(INDIRECT("'FY22 QoS'!"&amp;T$1&amp;":"&amp;T$1),MATCH($B14&amp;$C14&amp;$D14,'FY22 QoS'!BW:BW,0),1),"")</f>
        <v/>
      </c>
      <c r="U14" s="178" t="str">
        <f ca="1">IFERROR(INDEX(INDIRECT("'FY22 QoS'!"&amp;U$1&amp;":"&amp;U$1),MATCH($B14&amp;$C14&amp;$D14,'FY22 QoS'!BX:BX,0),1),"")</f>
        <v/>
      </c>
      <c r="V14" s="178" t="str">
        <f ca="1">IFERROR(INDEX(INDIRECT("'FY22 QoS'!"&amp;V$1&amp;":"&amp;V$1),MATCH($B14&amp;$C14&amp;$D14,'FY22 QoS'!BY:BY,0),1),"")</f>
        <v/>
      </c>
      <c r="W14" s="178" t="str">
        <f ca="1">IFERROR(INDEX(INDIRECT("'FY22 QoS'!"&amp;W$1&amp;":"&amp;W$1),MATCH($B14&amp;$C14&amp;$D14,'FY22 QoS'!BZ:BZ,0),1),"")</f>
        <v/>
      </c>
      <c r="X14" s="178" t="str">
        <f ca="1">IFERROR(INDEX(INDIRECT("'FY22 QoS'!"&amp;X$1&amp;":"&amp;X$1),MATCH($B14&amp;$C14&amp;$D14,'FY22 QoS'!CA:CA,0),1),"")</f>
        <v/>
      </c>
      <c r="Y14" s="178" t="str">
        <f ca="1">IFERROR(INDEX(INDIRECT("'FY22 QoS'!"&amp;Y$1&amp;":"&amp;Y$1),MATCH($B14&amp;$C14&amp;$D14,'FY22 QoS'!CB:CB,0),1),"")</f>
        <v/>
      </c>
      <c r="Z14" s="178" t="str">
        <f ca="1">IFERROR(INDEX(INDIRECT("'FY22 QoS'!"&amp;Z$1&amp;":"&amp;Z$1),MATCH($B14&amp;$C14&amp;$D14,'FY22 QoS'!CC:CC,0),1),"")</f>
        <v/>
      </c>
      <c r="AA14" s="181"/>
      <c r="AB14" s="178" t="str">
        <f ca="1">IFERROR(INDEX(INDIRECT("'FY22 QoS'!"&amp;AB$1&amp;":"&amp;AB$1),MATCH($B14&amp;$C14&amp;$D14,'FY22 QoS'!BU:BU,0),1),"")</f>
        <v/>
      </c>
      <c r="AC14" s="178" t="str">
        <f ca="1">IFERROR(INDEX(INDIRECT("'FY22 QoS'!"&amp;AC$1&amp;":"&amp;AC$1),MATCH($B14&amp;$C14&amp;$D14,'FY22 QoS'!BV:BV,0),1),"")</f>
        <v/>
      </c>
      <c r="AD14" s="178" t="str">
        <f ca="1">IFERROR(INDEX(INDIRECT("'FY22 QoS'!"&amp;AD$1&amp;":"&amp;AD$1),MATCH($B14&amp;$C14&amp;$D14,'FY22 QoS'!BW:BW,0),1),"")</f>
        <v/>
      </c>
      <c r="AE14" s="178" t="str">
        <f ca="1">IFERROR(INDEX(INDIRECT("'FY22 QoS'!"&amp;AE$1&amp;":"&amp;AE$1),MATCH($B14&amp;$C14&amp;$D14,'FY22 QoS'!BX:BX,0),1),"")</f>
        <v/>
      </c>
      <c r="AF14" s="178" t="str">
        <f ca="1">IFERROR(INDEX(INDIRECT("'FY22 QoS'!"&amp;AF$1&amp;":"&amp;AF$1),MATCH($B14&amp;$C14&amp;$D14,'FY22 QoS'!BY:BY,0),1),"")</f>
        <v/>
      </c>
      <c r="AG14" s="178" t="str">
        <f ca="1">IFERROR(INDEX(INDIRECT("'FY22 QoS'!"&amp;AG$1&amp;":"&amp;AG$1),MATCH($B14&amp;$C14&amp;$D14,'FY22 QoS'!BZ:BZ,0),1),"")</f>
        <v/>
      </c>
      <c r="AH14" s="178" t="str">
        <f ca="1">IFERROR(INDEX(INDIRECT("'FY22 QoS'!"&amp;AH$1&amp;":"&amp;AH$1),MATCH($B14&amp;$C14&amp;$D14,'FY22 QoS'!CA:CA,0),1),"")</f>
        <v/>
      </c>
      <c r="AI14" s="178" t="str">
        <f ca="1">IFERROR(INDEX(INDIRECT("'FY22 QoS'!"&amp;AI$1&amp;":"&amp;AI$1),MATCH($B14&amp;$C14&amp;$D14,'FY22 QoS'!CB:CB,0),1),"")</f>
        <v/>
      </c>
      <c r="AJ14" s="178" t="str">
        <f ca="1">IFERROR(INDEX(INDIRECT("'FY22 QoS'!"&amp;AJ$1&amp;":"&amp;AJ$1),MATCH($B14&amp;$C14&amp;$D14,'FY22 QoS'!CC:CC,0),1),"")</f>
        <v/>
      </c>
      <c r="AK14" s="181"/>
      <c r="AL14" s="186" t="str">
        <f ca="1">IFERROR(INDEX(INDIRECT("'FY22 QoS'!"&amp;AL$1&amp;":"&amp;AL$1),MATCH($B14&amp;$C14&amp;$D14,'FY22 QoS'!BU:BU,0),1),"")</f>
        <v/>
      </c>
      <c r="AM14" s="186" t="str">
        <f ca="1">IFERROR(INDEX(INDIRECT("'FY22 QoS'!"&amp;AM$1&amp;":"&amp;AM$1),MATCH($B14&amp;$C14&amp;$D14,'FY22 QoS'!BV:BV,0),1),"")</f>
        <v/>
      </c>
      <c r="AN14" s="186" t="str">
        <f ca="1">IFERROR(INDEX(INDIRECT("'FY22 QoS'!"&amp;AN$1&amp;":"&amp;AN$1),MATCH($B14&amp;$C14&amp;$D14,'FY22 QoS'!BW:BW,0),1),"")</f>
        <v/>
      </c>
      <c r="AO14" s="186" t="str">
        <f ca="1">IFERROR(INDEX(INDIRECT("'FY22 QoS'!"&amp;AO$1&amp;":"&amp;AO$1),MATCH($B14&amp;$C14&amp;$D14,'FY22 QoS'!BX:BX,0),1),"")</f>
        <v/>
      </c>
      <c r="AP14" s="186" t="str">
        <f ca="1">IFERROR(INDEX(INDIRECT("'FY22 QoS'!"&amp;AP$1&amp;":"&amp;AP$1),MATCH($B14&amp;$C14&amp;$D14,'FY22 QoS'!BY:BY,0),1),"")</f>
        <v/>
      </c>
      <c r="AQ14" s="186" t="str">
        <f ca="1">IFERROR(INDEX(INDIRECT("'FY22 QoS'!"&amp;AQ$1&amp;":"&amp;AQ$1),MATCH($B14&amp;$C14&amp;$D14,'FY22 QoS'!BZ:BZ,0),1),"")</f>
        <v/>
      </c>
      <c r="AR14" s="186" t="str">
        <f ca="1">IFERROR(INDEX(INDIRECT("'FY22 QoS'!"&amp;AR$1&amp;":"&amp;AR$1),MATCH($B14&amp;$C14&amp;$D14,'FY22 QoS'!CA:CA,0),1),"")</f>
        <v/>
      </c>
      <c r="AS14" s="186" t="str">
        <f ca="1">IFERROR(INDEX(INDIRECT("'FY22 QoS'!"&amp;AS$1&amp;":"&amp;AS$1),MATCH($B14&amp;$C14&amp;$D14,'FY22 QoS'!CB:CB,0),1),"")</f>
        <v/>
      </c>
      <c r="AT14" s="186" t="str">
        <f ca="1">IFERROR(INDEX(INDIRECT("'FY22 QoS'!"&amp;AT$1&amp;":"&amp;AT$1),MATCH($B14&amp;$C14&amp;$D14,'FY22 QoS'!CC:CC,0),1),"")</f>
        <v/>
      </c>
      <c r="AX14" s="167" t="s">
        <v>194</v>
      </c>
      <c r="AY14" s="178">
        <f t="shared" ca="1" si="0"/>
        <v>1</v>
      </c>
      <c r="AZ14" s="178">
        <f t="shared" ca="1" si="1"/>
        <v>1</v>
      </c>
      <c r="BA14" s="178">
        <f t="shared" ca="1" si="2"/>
        <v>1</v>
      </c>
      <c r="BB14" s="178">
        <f t="shared" ca="1" si="3"/>
        <v>1</v>
      </c>
      <c r="BC14" s="178">
        <f t="shared" ca="1" si="4"/>
        <v>1</v>
      </c>
      <c r="BD14" s="178">
        <f t="shared" ca="1" si="5"/>
        <v>1</v>
      </c>
      <c r="BE14" s="178">
        <f t="shared" ca="1" si="6"/>
        <v>1</v>
      </c>
      <c r="BF14" s="178">
        <f t="shared" ca="1" si="7"/>
        <v>1</v>
      </c>
      <c r="BG14" s="178">
        <f t="shared" ca="1" si="8"/>
        <v>1</v>
      </c>
    </row>
    <row r="15" spans="2:59" s="167" customFormat="1" hidden="1" outlineLevel="1" x14ac:dyDescent="0.25">
      <c r="B15" s="167" t="s">
        <v>15</v>
      </c>
      <c r="C15" s="181">
        <v>9</v>
      </c>
      <c r="D15" s="181" t="str">
        <f t="shared" si="9"/>
        <v>SubSuccess</v>
      </c>
      <c r="E15" s="181" t="str">
        <f>IFERROR(INDEX('FY22 QoS'!$BB:$BB,MATCH($B15&amp;$C15&amp;$D15,'FY22 QoS'!BR:BR,0),1),"")</f>
        <v/>
      </c>
      <c r="F15" s="181" t="str">
        <f>IFERROR(INDEX('FY22 QoS'!$BB:$BB,MATCH($B15&amp;$C15&amp;$D15,'FY22 QoS'!BS:BS,0),1),"")</f>
        <v/>
      </c>
      <c r="G15" s="181" t="str">
        <f>IFERROR(INDEX('FY22 QoS'!$BB:$BB,MATCH($B15&amp;$C15&amp;$D15,'FY22 QoS'!BT:BT,0),1),"")</f>
        <v/>
      </c>
      <c r="H15" s="181" t="str">
        <f>IFERROR(INDEX('FY22 QoS'!$BB:$BB,MATCH($B15&amp;$C15&amp;$D15,'FY22 QoS'!BU:BU,0),1),"")</f>
        <v/>
      </c>
      <c r="I15" s="181" t="str">
        <f>IFERROR(INDEX('FY22 QoS'!$BB:$BB,MATCH($B15&amp;$C15&amp;$D15,'FY22 QoS'!BV:BV,0),1),"")</f>
        <v/>
      </c>
      <c r="J15" s="181" t="str">
        <f>IFERROR(INDEX('FY22 QoS'!$BB:$BB,MATCH($B15&amp;$C15&amp;$D15,'FY22 QoS'!BW:BW,0),1),"")</f>
        <v/>
      </c>
      <c r="K15" s="181" t="str">
        <f>IFERROR(INDEX('FY22 QoS'!$BB:$BB,MATCH($B15&amp;$C15&amp;$D15,'FY22 QoS'!BX:BX,0),1),"")</f>
        <v/>
      </c>
      <c r="L15" s="181" t="str">
        <f>IFERROR(INDEX('FY22 QoS'!$BB:$BB,MATCH($B15&amp;$C15&amp;$D15,'FY22 QoS'!BY:BY,0),1),"")</f>
        <v/>
      </c>
      <c r="M15" s="181" t="str">
        <f>IFERROR(INDEX('FY22 QoS'!$BB:$BB,MATCH($B15&amp;$C15&amp;$D15,'FY22 QoS'!BZ:BZ,0),1),"")</f>
        <v/>
      </c>
      <c r="N15" s="181" t="str">
        <f>IFERROR(INDEX('FY22 QoS'!$BB:$BB,MATCH($B15&amp;$C15&amp;$D15,'FY22 QoS'!CA:CA,0),1),"")</f>
        <v/>
      </c>
      <c r="O15" s="181" t="str">
        <f>IFERROR(INDEX('FY22 QoS'!$BB:$BB,MATCH($B15&amp;$C15&amp;$D15,'FY22 QoS'!CB:CB,0),1),"")</f>
        <v/>
      </c>
      <c r="P15" s="181" t="str">
        <f>IFERROR(INDEX('FY22 QoS'!$BB:$BB,MATCH($B15&amp;$C15&amp;$D15,'FY22 QoS'!CC:CC,0),1),"")</f>
        <v/>
      </c>
      <c r="Q15" s="181"/>
      <c r="R15" s="178" t="str">
        <f ca="1">IFERROR(INDEX(INDIRECT("'FY22 QoS'!"&amp;R$1&amp;":"&amp;R$1),MATCH($B15&amp;$C15&amp;$D15,'FY22 QoS'!BU:BU,0),1),"")</f>
        <v/>
      </c>
      <c r="S15" s="178" t="str">
        <f ca="1">IFERROR(INDEX(INDIRECT("'FY22 QoS'!"&amp;S$1&amp;":"&amp;S$1),MATCH($B15&amp;$C15&amp;$D15,'FY22 QoS'!BV:BV,0),1),"")</f>
        <v/>
      </c>
      <c r="T15" s="178" t="str">
        <f ca="1">IFERROR(INDEX(INDIRECT("'FY22 QoS'!"&amp;T$1&amp;":"&amp;T$1),MATCH($B15&amp;$C15&amp;$D15,'FY22 QoS'!BW:BW,0),1),"")</f>
        <v/>
      </c>
      <c r="U15" s="178" t="str">
        <f ca="1">IFERROR(INDEX(INDIRECT("'FY22 QoS'!"&amp;U$1&amp;":"&amp;U$1),MATCH($B15&amp;$C15&amp;$D15,'FY22 QoS'!BX:BX,0),1),"")</f>
        <v/>
      </c>
      <c r="V15" s="178" t="str">
        <f ca="1">IFERROR(INDEX(INDIRECT("'FY22 QoS'!"&amp;V$1&amp;":"&amp;V$1),MATCH($B15&amp;$C15&amp;$D15,'FY22 QoS'!BY:BY,0),1),"")</f>
        <v/>
      </c>
      <c r="W15" s="178" t="str">
        <f ca="1">IFERROR(INDEX(INDIRECT("'FY22 QoS'!"&amp;W$1&amp;":"&amp;W$1),MATCH($B15&amp;$C15&amp;$D15,'FY22 QoS'!BZ:BZ,0),1),"")</f>
        <v/>
      </c>
      <c r="X15" s="178" t="str">
        <f ca="1">IFERROR(INDEX(INDIRECT("'FY22 QoS'!"&amp;X$1&amp;":"&amp;X$1),MATCH($B15&amp;$C15&amp;$D15,'FY22 QoS'!CA:CA,0),1),"")</f>
        <v/>
      </c>
      <c r="Y15" s="178" t="str">
        <f ca="1">IFERROR(INDEX(INDIRECT("'FY22 QoS'!"&amp;Y$1&amp;":"&amp;Y$1),MATCH($B15&amp;$C15&amp;$D15,'FY22 QoS'!CB:CB,0),1),"")</f>
        <v/>
      </c>
      <c r="Z15" s="178" t="str">
        <f ca="1">IFERROR(INDEX(INDIRECT("'FY22 QoS'!"&amp;Z$1&amp;":"&amp;Z$1),MATCH($B15&amp;$C15&amp;$D15,'FY22 QoS'!CC:CC,0),1),"")</f>
        <v/>
      </c>
      <c r="AA15" s="181"/>
      <c r="AB15" s="178" t="str">
        <f ca="1">IFERROR(INDEX(INDIRECT("'FY22 QoS'!"&amp;AB$1&amp;":"&amp;AB$1),MATCH($B15&amp;$C15&amp;$D15,'FY22 QoS'!BU:BU,0),1),"")</f>
        <v/>
      </c>
      <c r="AC15" s="178" t="str">
        <f ca="1">IFERROR(INDEX(INDIRECT("'FY22 QoS'!"&amp;AC$1&amp;":"&amp;AC$1),MATCH($B15&amp;$C15&amp;$D15,'FY22 QoS'!BV:BV,0),1),"")</f>
        <v/>
      </c>
      <c r="AD15" s="178" t="str">
        <f ca="1">IFERROR(INDEX(INDIRECT("'FY22 QoS'!"&amp;AD$1&amp;":"&amp;AD$1),MATCH($B15&amp;$C15&amp;$D15,'FY22 QoS'!BW:BW,0),1),"")</f>
        <v/>
      </c>
      <c r="AE15" s="178" t="str">
        <f ca="1">IFERROR(INDEX(INDIRECT("'FY22 QoS'!"&amp;AE$1&amp;":"&amp;AE$1),MATCH($B15&amp;$C15&amp;$D15,'FY22 QoS'!BX:BX,0),1),"")</f>
        <v/>
      </c>
      <c r="AF15" s="178" t="str">
        <f ca="1">IFERROR(INDEX(INDIRECT("'FY22 QoS'!"&amp;AF$1&amp;":"&amp;AF$1),MATCH($B15&amp;$C15&amp;$D15,'FY22 QoS'!BY:BY,0),1),"")</f>
        <v/>
      </c>
      <c r="AG15" s="178" t="str">
        <f ca="1">IFERROR(INDEX(INDIRECT("'FY22 QoS'!"&amp;AG$1&amp;":"&amp;AG$1),MATCH($B15&amp;$C15&amp;$D15,'FY22 QoS'!BZ:BZ,0),1),"")</f>
        <v/>
      </c>
      <c r="AH15" s="178" t="str">
        <f ca="1">IFERROR(INDEX(INDIRECT("'FY22 QoS'!"&amp;AH$1&amp;":"&amp;AH$1),MATCH($B15&amp;$C15&amp;$D15,'FY22 QoS'!CA:CA,0),1),"")</f>
        <v/>
      </c>
      <c r="AI15" s="178" t="str">
        <f ca="1">IFERROR(INDEX(INDIRECT("'FY22 QoS'!"&amp;AI$1&amp;":"&amp;AI$1),MATCH($B15&amp;$C15&amp;$D15,'FY22 QoS'!CB:CB,0),1),"")</f>
        <v/>
      </c>
      <c r="AJ15" s="178" t="str">
        <f ca="1">IFERROR(INDEX(INDIRECT("'FY22 QoS'!"&amp;AJ$1&amp;":"&amp;AJ$1),MATCH($B15&amp;$C15&amp;$D15,'FY22 QoS'!CC:CC,0),1),"")</f>
        <v/>
      </c>
      <c r="AK15" s="181"/>
      <c r="AL15" s="186" t="str">
        <f ca="1">IFERROR(INDEX(INDIRECT("'FY22 QoS'!"&amp;AL$1&amp;":"&amp;AL$1),MATCH($B15&amp;$C15&amp;$D15,'FY22 QoS'!BU:BU,0),1),"")</f>
        <v/>
      </c>
      <c r="AM15" s="186" t="str">
        <f ca="1">IFERROR(INDEX(INDIRECT("'FY22 QoS'!"&amp;AM$1&amp;":"&amp;AM$1),MATCH($B15&amp;$C15&amp;$D15,'FY22 QoS'!BV:BV,0),1),"")</f>
        <v/>
      </c>
      <c r="AN15" s="186" t="str">
        <f ca="1">IFERROR(INDEX(INDIRECT("'FY22 QoS'!"&amp;AN$1&amp;":"&amp;AN$1),MATCH($B15&amp;$C15&amp;$D15,'FY22 QoS'!BW:BW,0),1),"")</f>
        <v/>
      </c>
      <c r="AO15" s="186" t="str">
        <f ca="1">IFERROR(INDEX(INDIRECT("'FY22 QoS'!"&amp;AO$1&amp;":"&amp;AO$1),MATCH($B15&amp;$C15&amp;$D15,'FY22 QoS'!BX:BX,0),1),"")</f>
        <v/>
      </c>
      <c r="AP15" s="186" t="str">
        <f ca="1">IFERROR(INDEX(INDIRECT("'FY22 QoS'!"&amp;AP$1&amp;":"&amp;AP$1),MATCH($B15&amp;$C15&amp;$D15,'FY22 QoS'!BY:BY,0),1),"")</f>
        <v/>
      </c>
      <c r="AQ15" s="186" t="str">
        <f ca="1">IFERROR(INDEX(INDIRECT("'FY22 QoS'!"&amp;AQ$1&amp;":"&amp;AQ$1),MATCH($B15&amp;$C15&amp;$D15,'FY22 QoS'!BZ:BZ,0),1),"")</f>
        <v/>
      </c>
      <c r="AR15" s="186" t="str">
        <f ca="1">IFERROR(INDEX(INDIRECT("'FY22 QoS'!"&amp;AR$1&amp;":"&amp;AR$1),MATCH($B15&amp;$C15&amp;$D15,'FY22 QoS'!CA:CA,0),1),"")</f>
        <v/>
      </c>
      <c r="AS15" s="186" t="str">
        <f ca="1">IFERROR(INDEX(INDIRECT("'FY22 QoS'!"&amp;AS$1&amp;":"&amp;AS$1),MATCH($B15&amp;$C15&amp;$D15,'FY22 QoS'!CB:CB,0),1),"")</f>
        <v/>
      </c>
      <c r="AT15" s="186" t="str">
        <f ca="1">IFERROR(INDEX(INDIRECT("'FY22 QoS'!"&amp;AT$1&amp;":"&amp;AT$1),MATCH($B15&amp;$C15&amp;$D15,'FY22 QoS'!CC:CC,0),1),"")</f>
        <v/>
      </c>
      <c r="AX15" s="167" t="s">
        <v>193</v>
      </c>
      <c r="AY15" s="178">
        <f t="shared" ca="1" si="0"/>
        <v>1</v>
      </c>
      <c r="AZ15" s="178">
        <f t="shared" ca="1" si="1"/>
        <v>1</v>
      </c>
      <c r="BA15" s="178">
        <f t="shared" ca="1" si="2"/>
        <v>1</v>
      </c>
      <c r="BB15" s="178">
        <f t="shared" ca="1" si="3"/>
        <v>1</v>
      </c>
      <c r="BC15" s="178">
        <f t="shared" ca="1" si="4"/>
        <v>1</v>
      </c>
      <c r="BD15" s="178">
        <f t="shared" ca="1" si="5"/>
        <v>1</v>
      </c>
      <c r="BE15" s="178">
        <f t="shared" ca="1" si="6"/>
        <v>1</v>
      </c>
      <c r="BF15" s="178">
        <f t="shared" ca="1" si="7"/>
        <v>1</v>
      </c>
      <c r="BG15" s="178">
        <f t="shared" ca="1" si="8"/>
        <v>1</v>
      </c>
    </row>
    <row r="16" spans="2:59" s="167" customFormat="1" hidden="1" outlineLevel="1" x14ac:dyDescent="0.25">
      <c r="B16" s="167" t="s">
        <v>15</v>
      </c>
      <c r="C16" s="181">
        <v>10</v>
      </c>
      <c r="D16" s="181" t="str">
        <f t="shared" si="9"/>
        <v>SubSuccess</v>
      </c>
      <c r="E16" s="181" t="str">
        <f>IFERROR(INDEX('FY22 QoS'!$BB:$BB,MATCH($B16&amp;$C16&amp;$D16,'FY22 QoS'!BR:BR,0),1),"")</f>
        <v/>
      </c>
      <c r="F16" s="181" t="str">
        <f>IFERROR(INDEX('FY22 QoS'!$BB:$BB,MATCH($B16&amp;$C16&amp;$D16,'FY22 QoS'!BS:BS,0),1),"")</f>
        <v/>
      </c>
      <c r="G16" s="181" t="str">
        <f>IFERROR(INDEX('FY22 QoS'!$BB:$BB,MATCH($B16&amp;$C16&amp;$D16,'FY22 QoS'!BT:BT,0),1),"")</f>
        <v/>
      </c>
      <c r="H16" s="181" t="str">
        <f>IFERROR(INDEX('FY22 QoS'!$BB:$BB,MATCH($B16&amp;$C16&amp;$D16,'FY22 QoS'!BU:BU,0),1),"")</f>
        <v/>
      </c>
      <c r="I16" s="181" t="str">
        <f>IFERROR(INDEX('FY22 QoS'!$BB:$BB,MATCH($B16&amp;$C16&amp;$D16,'FY22 QoS'!BV:BV,0),1),"")</f>
        <v/>
      </c>
      <c r="J16" s="181" t="str">
        <f>IFERROR(INDEX('FY22 QoS'!$BB:$BB,MATCH($B16&amp;$C16&amp;$D16,'FY22 QoS'!BW:BW,0),1),"")</f>
        <v/>
      </c>
      <c r="K16" s="181" t="str">
        <f>IFERROR(INDEX('FY22 QoS'!$BB:$BB,MATCH($B16&amp;$C16&amp;$D16,'FY22 QoS'!BX:BX,0),1),"")</f>
        <v/>
      </c>
      <c r="L16" s="181" t="str">
        <f>IFERROR(INDEX('FY22 QoS'!$BB:$BB,MATCH($B16&amp;$C16&amp;$D16,'FY22 QoS'!BY:BY,0),1),"")</f>
        <v/>
      </c>
      <c r="M16" s="181" t="str">
        <f>IFERROR(INDEX('FY22 QoS'!$BB:$BB,MATCH($B16&amp;$C16&amp;$D16,'FY22 QoS'!BZ:BZ,0),1),"")</f>
        <v/>
      </c>
      <c r="N16" s="181" t="str">
        <f>IFERROR(INDEX('FY22 QoS'!$BB:$BB,MATCH($B16&amp;$C16&amp;$D16,'FY22 QoS'!CA:CA,0),1),"")</f>
        <v/>
      </c>
      <c r="O16" s="181" t="str">
        <f>IFERROR(INDEX('FY22 QoS'!$BB:$BB,MATCH($B16&amp;$C16&amp;$D16,'FY22 QoS'!CB:CB,0),1),"")</f>
        <v/>
      </c>
      <c r="P16" s="181" t="str">
        <f>IFERROR(INDEX('FY22 QoS'!$BB:$BB,MATCH($B16&amp;$C16&amp;$D16,'FY22 QoS'!CC:CC,0),1),"")</f>
        <v/>
      </c>
      <c r="Q16" s="181"/>
      <c r="R16" s="178" t="str">
        <f ca="1">IFERROR(INDEX(INDIRECT("'FY22 QoS'!"&amp;R$1&amp;":"&amp;R$1),MATCH($B16&amp;$C16&amp;$D16,'FY22 QoS'!BU:BU,0),1),"")</f>
        <v/>
      </c>
      <c r="S16" s="178" t="str">
        <f ca="1">IFERROR(INDEX(INDIRECT("'FY22 QoS'!"&amp;S$1&amp;":"&amp;S$1),MATCH($B16&amp;$C16&amp;$D16,'FY22 QoS'!BV:BV,0),1),"")</f>
        <v/>
      </c>
      <c r="T16" s="178" t="str">
        <f ca="1">IFERROR(INDEX(INDIRECT("'FY22 QoS'!"&amp;T$1&amp;":"&amp;T$1),MATCH($B16&amp;$C16&amp;$D16,'FY22 QoS'!BW:BW,0),1),"")</f>
        <v/>
      </c>
      <c r="U16" s="178" t="str">
        <f ca="1">IFERROR(INDEX(INDIRECT("'FY22 QoS'!"&amp;U$1&amp;":"&amp;U$1),MATCH($B16&amp;$C16&amp;$D16,'FY22 QoS'!BX:BX,0),1),"")</f>
        <v/>
      </c>
      <c r="V16" s="178" t="str">
        <f ca="1">IFERROR(INDEX(INDIRECT("'FY22 QoS'!"&amp;V$1&amp;":"&amp;V$1),MATCH($B16&amp;$C16&amp;$D16,'FY22 QoS'!BY:BY,0),1),"")</f>
        <v/>
      </c>
      <c r="W16" s="178" t="str">
        <f ca="1">IFERROR(INDEX(INDIRECT("'FY22 QoS'!"&amp;W$1&amp;":"&amp;W$1),MATCH($B16&amp;$C16&amp;$D16,'FY22 QoS'!BZ:BZ,0),1),"")</f>
        <v/>
      </c>
      <c r="X16" s="178" t="str">
        <f ca="1">IFERROR(INDEX(INDIRECT("'FY22 QoS'!"&amp;X$1&amp;":"&amp;X$1),MATCH($B16&amp;$C16&amp;$D16,'FY22 QoS'!CA:CA,0),1),"")</f>
        <v/>
      </c>
      <c r="Y16" s="178" t="str">
        <f ca="1">IFERROR(INDEX(INDIRECT("'FY22 QoS'!"&amp;Y$1&amp;":"&amp;Y$1),MATCH($B16&amp;$C16&amp;$D16,'FY22 QoS'!CB:CB,0),1),"")</f>
        <v/>
      </c>
      <c r="Z16" s="178" t="str">
        <f ca="1">IFERROR(INDEX(INDIRECT("'FY22 QoS'!"&amp;Z$1&amp;":"&amp;Z$1),MATCH($B16&amp;$C16&amp;$D16,'FY22 QoS'!CC:CC,0),1),"")</f>
        <v/>
      </c>
      <c r="AA16" s="181"/>
      <c r="AB16" s="178" t="str">
        <f ca="1">IFERROR(INDEX(INDIRECT("'FY22 QoS'!"&amp;AB$1&amp;":"&amp;AB$1),MATCH($B16&amp;$C16&amp;$D16,'FY22 QoS'!BU:BU,0),1),"")</f>
        <v/>
      </c>
      <c r="AC16" s="178" t="str">
        <f ca="1">IFERROR(INDEX(INDIRECT("'FY22 QoS'!"&amp;AC$1&amp;":"&amp;AC$1),MATCH($B16&amp;$C16&amp;$D16,'FY22 QoS'!BV:BV,0),1),"")</f>
        <v/>
      </c>
      <c r="AD16" s="178" t="str">
        <f ca="1">IFERROR(INDEX(INDIRECT("'FY22 QoS'!"&amp;AD$1&amp;":"&amp;AD$1),MATCH($B16&amp;$C16&amp;$D16,'FY22 QoS'!BW:BW,0),1),"")</f>
        <v/>
      </c>
      <c r="AE16" s="178" t="str">
        <f ca="1">IFERROR(INDEX(INDIRECT("'FY22 QoS'!"&amp;AE$1&amp;":"&amp;AE$1),MATCH($B16&amp;$C16&amp;$D16,'FY22 QoS'!BX:BX,0),1),"")</f>
        <v/>
      </c>
      <c r="AF16" s="178" t="str">
        <f ca="1">IFERROR(INDEX(INDIRECT("'FY22 QoS'!"&amp;AF$1&amp;":"&amp;AF$1),MATCH($B16&amp;$C16&amp;$D16,'FY22 QoS'!BY:BY,0),1),"")</f>
        <v/>
      </c>
      <c r="AG16" s="178" t="str">
        <f ca="1">IFERROR(INDEX(INDIRECT("'FY22 QoS'!"&amp;AG$1&amp;":"&amp;AG$1),MATCH($B16&amp;$C16&amp;$D16,'FY22 QoS'!BZ:BZ,0),1),"")</f>
        <v/>
      </c>
      <c r="AH16" s="178" t="str">
        <f ca="1">IFERROR(INDEX(INDIRECT("'FY22 QoS'!"&amp;AH$1&amp;":"&amp;AH$1),MATCH($B16&amp;$C16&amp;$D16,'FY22 QoS'!CA:CA,0),1),"")</f>
        <v/>
      </c>
      <c r="AI16" s="178" t="str">
        <f ca="1">IFERROR(INDEX(INDIRECT("'FY22 QoS'!"&amp;AI$1&amp;":"&amp;AI$1),MATCH($B16&amp;$C16&amp;$D16,'FY22 QoS'!CB:CB,0),1),"")</f>
        <v/>
      </c>
      <c r="AJ16" s="178" t="str">
        <f ca="1">IFERROR(INDEX(INDIRECT("'FY22 QoS'!"&amp;AJ$1&amp;":"&amp;AJ$1),MATCH($B16&amp;$C16&amp;$D16,'FY22 QoS'!CC:CC,0),1),"")</f>
        <v/>
      </c>
      <c r="AK16" s="181"/>
      <c r="AL16" s="186" t="str">
        <f ca="1">IFERROR(INDEX(INDIRECT("'FY22 QoS'!"&amp;AL$1&amp;":"&amp;AL$1),MATCH($B16&amp;$C16&amp;$D16,'FY22 QoS'!BU:BU,0),1),"")</f>
        <v/>
      </c>
      <c r="AM16" s="186" t="str">
        <f ca="1">IFERROR(INDEX(INDIRECT("'FY22 QoS'!"&amp;AM$1&amp;":"&amp;AM$1),MATCH($B16&amp;$C16&amp;$D16,'FY22 QoS'!BV:BV,0),1),"")</f>
        <v/>
      </c>
      <c r="AN16" s="186" t="str">
        <f ca="1">IFERROR(INDEX(INDIRECT("'FY22 QoS'!"&amp;AN$1&amp;":"&amp;AN$1),MATCH($B16&amp;$C16&amp;$D16,'FY22 QoS'!BW:BW,0),1),"")</f>
        <v/>
      </c>
      <c r="AO16" s="186" t="str">
        <f ca="1">IFERROR(INDEX(INDIRECT("'FY22 QoS'!"&amp;AO$1&amp;":"&amp;AO$1),MATCH($B16&amp;$C16&amp;$D16,'FY22 QoS'!BX:BX,0),1),"")</f>
        <v/>
      </c>
      <c r="AP16" s="186" t="str">
        <f ca="1">IFERROR(INDEX(INDIRECT("'FY22 QoS'!"&amp;AP$1&amp;":"&amp;AP$1),MATCH($B16&amp;$C16&amp;$D16,'FY22 QoS'!BY:BY,0),1),"")</f>
        <v/>
      </c>
      <c r="AQ16" s="186" t="str">
        <f ca="1">IFERROR(INDEX(INDIRECT("'FY22 QoS'!"&amp;AQ$1&amp;":"&amp;AQ$1),MATCH($B16&amp;$C16&amp;$D16,'FY22 QoS'!BZ:BZ,0),1),"")</f>
        <v/>
      </c>
      <c r="AR16" s="186" t="str">
        <f ca="1">IFERROR(INDEX(INDIRECT("'FY22 QoS'!"&amp;AR$1&amp;":"&amp;AR$1),MATCH($B16&amp;$C16&amp;$D16,'FY22 QoS'!CA:CA,0),1),"")</f>
        <v/>
      </c>
      <c r="AS16" s="186" t="str">
        <f ca="1">IFERROR(INDEX(INDIRECT("'FY22 QoS'!"&amp;AS$1&amp;":"&amp;AS$1),MATCH($B16&amp;$C16&amp;$D16,'FY22 QoS'!CB:CB,0),1),"")</f>
        <v/>
      </c>
      <c r="AT16" s="186" t="str">
        <f ca="1">IFERROR(INDEX(INDIRECT("'FY22 QoS'!"&amp;AT$1&amp;":"&amp;AT$1),MATCH($B16&amp;$C16&amp;$D16,'FY22 QoS'!CC:CC,0),1),"")</f>
        <v/>
      </c>
      <c r="AX16" s="167" t="s">
        <v>192</v>
      </c>
      <c r="AY16" s="178">
        <f t="shared" ca="1" si="0"/>
        <v>1</v>
      </c>
      <c r="AZ16" s="178">
        <f t="shared" ca="1" si="1"/>
        <v>1</v>
      </c>
      <c r="BA16" s="178">
        <f t="shared" ca="1" si="2"/>
        <v>1</v>
      </c>
      <c r="BB16" s="178">
        <f t="shared" ca="1" si="3"/>
        <v>1</v>
      </c>
      <c r="BC16" s="178">
        <f t="shared" ca="1" si="4"/>
        <v>1</v>
      </c>
      <c r="BD16" s="178">
        <f t="shared" ca="1" si="5"/>
        <v>1</v>
      </c>
      <c r="BE16" s="178">
        <f t="shared" ca="1" si="6"/>
        <v>1</v>
      </c>
      <c r="BF16" s="178">
        <f t="shared" ca="1" si="7"/>
        <v>1</v>
      </c>
      <c r="BG16" s="178">
        <f t="shared" ca="1" si="8"/>
        <v>1</v>
      </c>
    </row>
    <row r="17" spans="2:59" s="167" customFormat="1" hidden="1" outlineLevel="1" x14ac:dyDescent="0.25">
      <c r="B17" s="167" t="s">
        <v>15</v>
      </c>
      <c r="C17" s="181">
        <v>11</v>
      </c>
      <c r="D17" s="181" t="str">
        <f t="shared" si="9"/>
        <v>SubSuccess</v>
      </c>
      <c r="E17" s="181" t="str">
        <f>IFERROR(INDEX('FY22 QoS'!$BB:$BB,MATCH($B17&amp;$C17&amp;$D17,'FY22 QoS'!BR:BR,0),1),"")</f>
        <v/>
      </c>
      <c r="F17" s="181" t="str">
        <f>IFERROR(INDEX('FY22 QoS'!$BB:$BB,MATCH($B17&amp;$C17&amp;$D17,'FY22 QoS'!BS:BS,0),1),"")</f>
        <v/>
      </c>
      <c r="G17" s="181" t="str">
        <f>IFERROR(INDEX('FY22 QoS'!$BB:$BB,MATCH($B17&amp;$C17&amp;$D17,'FY22 QoS'!BT:BT,0),1),"")</f>
        <v/>
      </c>
      <c r="H17" s="181" t="str">
        <f>IFERROR(INDEX('FY22 QoS'!$BB:$BB,MATCH($B17&amp;$C17&amp;$D17,'FY22 QoS'!BU:BU,0),1),"")</f>
        <v/>
      </c>
      <c r="I17" s="181" t="str">
        <f>IFERROR(INDEX('FY22 QoS'!$BB:$BB,MATCH($B17&amp;$C17&amp;$D17,'FY22 QoS'!BV:BV,0),1),"")</f>
        <v/>
      </c>
      <c r="J17" s="181" t="str">
        <f>IFERROR(INDEX('FY22 QoS'!$BB:$BB,MATCH($B17&amp;$C17&amp;$D17,'FY22 QoS'!BW:BW,0),1),"")</f>
        <v/>
      </c>
      <c r="K17" s="181" t="str">
        <f>IFERROR(INDEX('FY22 QoS'!$BB:$BB,MATCH($B17&amp;$C17&amp;$D17,'FY22 QoS'!BX:BX,0),1),"")</f>
        <v/>
      </c>
      <c r="L17" s="181" t="str">
        <f>IFERROR(INDEX('FY22 QoS'!$BB:$BB,MATCH($B17&amp;$C17&amp;$D17,'FY22 QoS'!BY:BY,0),1),"")</f>
        <v/>
      </c>
      <c r="M17" s="181" t="str">
        <f>IFERROR(INDEX('FY22 QoS'!$BB:$BB,MATCH($B17&amp;$C17&amp;$D17,'FY22 QoS'!BZ:BZ,0),1),"")</f>
        <v/>
      </c>
      <c r="N17" s="181" t="str">
        <f>IFERROR(INDEX('FY22 QoS'!$BB:$BB,MATCH($B17&amp;$C17&amp;$D17,'FY22 QoS'!CA:CA,0),1),"")</f>
        <v/>
      </c>
      <c r="O17" s="181" t="str">
        <f>IFERROR(INDEX('FY22 QoS'!$BB:$BB,MATCH($B17&amp;$C17&amp;$D17,'FY22 QoS'!CB:CB,0),1),"")</f>
        <v/>
      </c>
      <c r="P17" s="181" t="str">
        <f>IFERROR(INDEX('FY22 QoS'!$BB:$BB,MATCH($B17&amp;$C17&amp;$D17,'FY22 QoS'!CC:CC,0),1),"")</f>
        <v/>
      </c>
      <c r="Q17" s="181"/>
      <c r="R17" s="178" t="str">
        <f ca="1">IFERROR(INDEX(INDIRECT("'FY22 QoS'!"&amp;R$1&amp;":"&amp;R$1),MATCH($B17&amp;$C17&amp;$D17,'FY22 QoS'!BU:BU,0),1),"")</f>
        <v/>
      </c>
      <c r="S17" s="178" t="str">
        <f ca="1">IFERROR(INDEX(INDIRECT("'FY22 QoS'!"&amp;S$1&amp;":"&amp;S$1),MATCH($B17&amp;$C17&amp;$D17,'FY22 QoS'!BV:BV,0),1),"")</f>
        <v/>
      </c>
      <c r="T17" s="178" t="str">
        <f ca="1">IFERROR(INDEX(INDIRECT("'FY22 QoS'!"&amp;T$1&amp;":"&amp;T$1),MATCH($B17&amp;$C17&amp;$D17,'FY22 QoS'!BW:BW,0),1),"")</f>
        <v/>
      </c>
      <c r="U17" s="178" t="str">
        <f ca="1">IFERROR(INDEX(INDIRECT("'FY22 QoS'!"&amp;U$1&amp;":"&amp;U$1),MATCH($B17&amp;$C17&amp;$D17,'FY22 QoS'!BX:BX,0),1),"")</f>
        <v/>
      </c>
      <c r="V17" s="178" t="str">
        <f ca="1">IFERROR(INDEX(INDIRECT("'FY22 QoS'!"&amp;V$1&amp;":"&amp;V$1),MATCH($B17&amp;$C17&amp;$D17,'FY22 QoS'!BY:BY,0),1),"")</f>
        <v/>
      </c>
      <c r="W17" s="178" t="str">
        <f ca="1">IFERROR(INDEX(INDIRECT("'FY22 QoS'!"&amp;W$1&amp;":"&amp;W$1),MATCH($B17&amp;$C17&amp;$D17,'FY22 QoS'!BZ:BZ,0),1),"")</f>
        <v/>
      </c>
      <c r="X17" s="178" t="str">
        <f ca="1">IFERROR(INDEX(INDIRECT("'FY22 QoS'!"&amp;X$1&amp;":"&amp;X$1),MATCH($B17&amp;$C17&amp;$D17,'FY22 QoS'!CA:CA,0),1),"")</f>
        <v/>
      </c>
      <c r="Y17" s="178" t="str">
        <f ca="1">IFERROR(INDEX(INDIRECT("'FY22 QoS'!"&amp;Y$1&amp;":"&amp;Y$1),MATCH($B17&amp;$C17&amp;$D17,'FY22 QoS'!CB:CB,0),1),"")</f>
        <v/>
      </c>
      <c r="Z17" s="178" t="str">
        <f ca="1">IFERROR(INDEX(INDIRECT("'FY22 QoS'!"&amp;Z$1&amp;":"&amp;Z$1),MATCH($B17&amp;$C17&amp;$D17,'FY22 QoS'!CC:CC,0),1),"")</f>
        <v/>
      </c>
      <c r="AA17" s="181"/>
      <c r="AB17" s="178" t="str">
        <f ca="1">IFERROR(INDEX(INDIRECT("'FY22 QoS'!"&amp;AB$1&amp;":"&amp;AB$1),MATCH($B17&amp;$C17&amp;$D17,'FY22 QoS'!BU:BU,0),1),"")</f>
        <v/>
      </c>
      <c r="AC17" s="178" t="str">
        <f ca="1">IFERROR(INDEX(INDIRECT("'FY22 QoS'!"&amp;AC$1&amp;":"&amp;AC$1),MATCH($B17&amp;$C17&amp;$D17,'FY22 QoS'!BV:BV,0),1),"")</f>
        <v/>
      </c>
      <c r="AD17" s="178" t="str">
        <f ca="1">IFERROR(INDEX(INDIRECT("'FY22 QoS'!"&amp;AD$1&amp;":"&amp;AD$1),MATCH($B17&amp;$C17&amp;$D17,'FY22 QoS'!BW:BW,0),1),"")</f>
        <v/>
      </c>
      <c r="AE17" s="178" t="str">
        <f ca="1">IFERROR(INDEX(INDIRECT("'FY22 QoS'!"&amp;AE$1&amp;":"&amp;AE$1),MATCH($B17&amp;$C17&amp;$D17,'FY22 QoS'!BX:BX,0),1),"")</f>
        <v/>
      </c>
      <c r="AF17" s="178" t="str">
        <f ca="1">IFERROR(INDEX(INDIRECT("'FY22 QoS'!"&amp;AF$1&amp;":"&amp;AF$1),MATCH($B17&amp;$C17&amp;$D17,'FY22 QoS'!BY:BY,0),1),"")</f>
        <v/>
      </c>
      <c r="AG17" s="178" t="str">
        <f ca="1">IFERROR(INDEX(INDIRECT("'FY22 QoS'!"&amp;AG$1&amp;":"&amp;AG$1),MATCH($B17&amp;$C17&amp;$D17,'FY22 QoS'!BZ:BZ,0),1),"")</f>
        <v/>
      </c>
      <c r="AH17" s="178" t="str">
        <f ca="1">IFERROR(INDEX(INDIRECT("'FY22 QoS'!"&amp;AH$1&amp;":"&amp;AH$1),MATCH($B17&amp;$C17&amp;$D17,'FY22 QoS'!CA:CA,0),1),"")</f>
        <v/>
      </c>
      <c r="AI17" s="178" t="str">
        <f ca="1">IFERROR(INDEX(INDIRECT("'FY22 QoS'!"&amp;AI$1&amp;":"&amp;AI$1),MATCH($B17&amp;$C17&amp;$D17,'FY22 QoS'!CB:CB,0),1),"")</f>
        <v/>
      </c>
      <c r="AJ17" s="178" t="str">
        <f ca="1">IFERROR(INDEX(INDIRECT("'FY22 QoS'!"&amp;AJ$1&amp;":"&amp;AJ$1),MATCH($B17&amp;$C17&amp;$D17,'FY22 QoS'!CC:CC,0),1),"")</f>
        <v/>
      </c>
      <c r="AK17" s="181"/>
      <c r="AL17" s="186" t="str">
        <f ca="1">IFERROR(INDEX(INDIRECT("'FY22 QoS'!"&amp;AL$1&amp;":"&amp;AL$1),MATCH($B17&amp;$C17&amp;$D17,'FY22 QoS'!BU:BU,0),1),"")</f>
        <v/>
      </c>
      <c r="AM17" s="186" t="str">
        <f ca="1">IFERROR(INDEX(INDIRECT("'FY22 QoS'!"&amp;AM$1&amp;":"&amp;AM$1),MATCH($B17&amp;$C17&amp;$D17,'FY22 QoS'!BV:BV,0),1),"")</f>
        <v/>
      </c>
      <c r="AN17" s="186" t="str">
        <f ca="1">IFERROR(INDEX(INDIRECT("'FY22 QoS'!"&amp;AN$1&amp;":"&amp;AN$1),MATCH($B17&amp;$C17&amp;$D17,'FY22 QoS'!BW:BW,0),1),"")</f>
        <v/>
      </c>
      <c r="AO17" s="186" t="str">
        <f ca="1">IFERROR(INDEX(INDIRECT("'FY22 QoS'!"&amp;AO$1&amp;":"&amp;AO$1),MATCH($B17&amp;$C17&amp;$D17,'FY22 QoS'!BX:BX,0),1),"")</f>
        <v/>
      </c>
      <c r="AP17" s="186" t="str">
        <f ca="1">IFERROR(INDEX(INDIRECT("'FY22 QoS'!"&amp;AP$1&amp;":"&amp;AP$1),MATCH($B17&amp;$C17&amp;$D17,'FY22 QoS'!BY:BY,0),1),"")</f>
        <v/>
      </c>
      <c r="AQ17" s="186" t="str">
        <f ca="1">IFERROR(INDEX(INDIRECT("'FY22 QoS'!"&amp;AQ$1&amp;":"&amp;AQ$1),MATCH($B17&amp;$C17&amp;$D17,'FY22 QoS'!BZ:BZ,0),1),"")</f>
        <v/>
      </c>
      <c r="AR17" s="186" t="str">
        <f ca="1">IFERROR(INDEX(INDIRECT("'FY22 QoS'!"&amp;AR$1&amp;":"&amp;AR$1),MATCH($B17&amp;$C17&amp;$D17,'FY22 QoS'!CA:CA,0),1),"")</f>
        <v/>
      </c>
      <c r="AS17" s="186" t="str">
        <f ca="1">IFERROR(INDEX(INDIRECT("'FY22 QoS'!"&amp;AS$1&amp;":"&amp;AS$1),MATCH($B17&amp;$C17&amp;$D17,'FY22 QoS'!CB:CB,0),1),"")</f>
        <v/>
      </c>
      <c r="AT17" s="186" t="str">
        <f ca="1">IFERROR(INDEX(INDIRECT("'FY22 QoS'!"&amp;AT$1&amp;":"&amp;AT$1),MATCH($B17&amp;$C17&amp;$D17,'FY22 QoS'!CC:CC,0),1),"")</f>
        <v/>
      </c>
      <c r="AX17" s="167" t="s">
        <v>191</v>
      </c>
      <c r="AY17" s="178">
        <f t="shared" ca="1" si="0"/>
        <v>1</v>
      </c>
      <c r="AZ17" s="178">
        <f t="shared" ca="1" si="1"/>
        <v>1</v>
      </c>
      <c r="BA17" s="178">
        <f t="shared" ca="1" si="2"/>
        <v>1</v>
      </c>
      <c r="BB17" s="178">
        <f t="shared" ca="1" si="3"/>
        <v>1</v>
      </c>
      <c r="BC17" s="178">
        <f t="shared" ca="1" si="4"/>
        <v>1</v>
      </c>
      <c r="BD17" s="178">
        <f t="shared" ca="1" si="5"/>
        <v>1</v>
      </c>
      <c r="BE17" s="178">
        <f t="shared" ca="1" si="6"/>
        <v>1</v>
      </c>
      <c r="BF17" s="178">
        <f t="shared" ca="1" si="7"/>
        <v>1</v>
      </c>
      <c r="BG17" s="178">
        <f t="shared" ca="1" si="8"/>
        <v>1</v>
      </c>
    </row>
    <row r="18" spans="2:59" s="167" customFormat="1" hidden="1" outlineLevel="1" x14ac:dyDescent="0.25">
      <c r="B18" s="167" t="s">
        <v>15</v>
      </c>
      <c r="C18" s="181">
        <v>12</v>
      </c>
      <c r="D18" s="181" t="str">
        <f t="shared" si="9"/>
        <v>SubSuccess</v>
      </c>
      <c r="E18" s="181" t="str">
        <f>IFERROR(INDEX('FY22 QoS'!$BB:$BB,MATCH($B18&amp;$C18&amp;$D18,'FY22 QoS'!BR:BR,0),1),"")</f>
        <v/>
      </c>
      <c r="F18" s="181" t="str">
        <f>IFERROR(INDEX('FY22 QoS'!$BB:$BB,MATCH($B18&amp;$C18&amp;$D18,'FY22 QoS'!BS:BS,0),1),"")</f>
        <v/>
      </c>
      <c r="G18" s="181" t="str">
        <f>IFERROR(INDEX('FY22 QoS'!$BB:$BB,MATCH($B18&amp;$C18&amp;$D18,'FY22 QoS'!BT:BT,0),1),"")</f>
        <v/>
      </c>
      <c r="H18" s="181" t="str">
        <f>IFERROR(INDEX('FY22 QoS'!$BB:$BB,MATCH($B18&amp;$C18&amp;$D18,'FY22 QoS'!BU:BU,0),1),"")</f>
        <v/>
      </c>
      <c r="I18" s="181" t="str">
        <f>IFERROR(INDEX('FY22 QoS'!$BB:$BB,MATCH($B18&amp;$C18&amp;$D18,'FY22 QoS'!BV:BV,0),1),"")</f>
        <v/>
      </c>
      <c r="J18" s="181" t="str">
        <f>IFERROR(INDEX('FY22 QoS'!$BB:$BB,MATCH($B18&amp;$C18&amp;$D18,'FY22 QoS'!BW:BW,0),1),"")</f>
        <v/>
      </c>
      <c r="K18" s="181" t="str">
        <f>IFERROR(INDEX('FY22 QoS'!$BB:$BB,MATCH($B18&amp;$C18&amp;$D18,'FY22 QoS'!BX:BX,0),1),"")</f>
        <v/>
      </c>
      <c r="L18" s="181" t="str">
        <f>IFERROR(INDEX('FY22 QoS'!$BB:$BB,MATCH($B18&amp;$C18&amp;$D18,'FY22 QoS'!BY:BY,0),1),"")</f>
        <v/>
      </c>
      <c r="M18" s="181" t="str">
        <f>IFERROR(INDEX('FY22 QoS'!$BB:$BB,MATCH($B18&amp;$C18&amp;$D18,'FY22 QoS'!BZ:BZ,0),1),"")</f>
        <v/>
      </c>
      <c r="N18" s="181" t="str">
        <f>IFERROR(INDEX('FY22 QoS'!$BB:$BB,MATCH($B18&amp;$C18&amp;$D18,'FY22 QoS'!CA:CA,0),1),"")</f>
        <v/>
      </c>
      <c r="O18" s="181" t="str">
        <f>IFERROR(INDEX('FY22 QoS'!$BB:$BB,MATCH($B18&amp;$C18&amp;$D18,'FY22 QoS'!CB:CB,0),1),"")</f>
        <v/>
      </c>
      <c r="P18" s="181" t="str">
        <f>IFERROR(INDEX('FY22 QoS'!$BB:$BB,MATCH($B18&amp;$C18&amp;$D18,'FY22 QoS'!CC:CC,0),1),"")</f>
        <v/>
      </c>
      <c r="Q18" s="181"/>
      <c r="R18" s="178" t="str">
        <f ca="1">IFERROR(INDEX(INDIRECT("'FY22 QoS'!"&amp;R$1&amp;":"&amp;R$1),MATCH($B18&amp;$C18&amp;$D18,'FY22 QoS'!BU:BU,0),1),"")</f>
        <v/>
      </c>
      <c r="S18" s="178" t="str">
        <f ca="1">IFERROR(INDEX(INDIRECT("'FY22 QoS'!"&amp;S$1&amp;":"&amp;S$1),MATCH($B18&amp;$C18&amp;$D18,'FY22 QoS'!BV:BV,0),1),"")</f>
        <v/>
      </c>
      <c r="T18" s="178" t="str">
        <f ca="1">IFERROR(INDEX(INDIRECT("'FY22 QoS'!"&amp;T$1&amp;":"&amp;T$1),MATCH($B18&amp;$C18&amp;$D18,'FY22 QoS'!BW:BW,0),1),"")</f>
        <v/>
      </c>
      <c r="U18" s="178" t="str">
        <f ca="1">IFERROR(INDEX(INDIRECT("'FY22 QoS'!"&amp;U$1&amp;":"&amp;U$1),MATCH($B18&amp;$C18&amp;$D18,'FY22 QoS'!BX:BX,0),1),"")</f>
        <v/>
      </c>
      <c r="V18" s="178" t="str">
        <f ca="1">IFERROR(INDEX(INDIRECT("'FY22 QoS'!"&amp;V$1&amp;":"&amp;V$1),MATCH($B18&amp;$C18&amp;$D18,'FY22 QoS'!BY:BY,0),1),"")</f>
        <v/>
      </c>
      <c r="W18" s="178" t="str">
        <f ca="1">IFERROR(INDEX(INDIRECT("'FY22 QoS'!"&amp;W$1&amp;":"&amp;W$1),MATCH($B18&amp;$C18&amp;$D18,'FY22 QoS'!BZ:BZ,0),1),"")</f>
        <v/>
      </c>
      <c r="X18" s="178" t="str">
        <f ca="1">IFERROR(INDEX(INDIRECT("'FY22 QoS'!"&amp;X$1&amp;":"&amp;X$1),MATCH($B18&amp;$C18&amp;$D18,'FY22 QoS'!CA:CA,0),1),"")</f>
        <v/>
      </c>
      <c r="Y18" s="178" t="str">
        <f ca="1">IFERROR(INDEX(INDIRECT("'FY22 QoS'!"&amp;Y$1&amp;":"&amp;Y$1),MATCH($B18&amp;$C18&amp;$D18,'FY22 QoS'!CB:CB,0),1),"")</f>
        <v/>
      </c>
      <c r="Z18" s="178" t="str">
        <f ca="1">IFERROR(INDEX(INDIRECT("'FY22 QoS'!"&amp;Z$1&amp;":"&amp;Z$1),MATCH($B18&amp;$C18&amp;$D18,'FY22 QoS'!CC:CC,0),1),"")</f>
        <v/>
      </c>
      <c r="AA18" s="181"/>
      <c r="AB18" s="178" t="str">
        <f ca="1">IFERROR(INDEX(INDIRECT("'FY22 QoS'!"&amp;AB$1&amp;":"&amp;AB$1),MATCH($B18&amp;$C18&amp;$D18,'FY22 QoS'!BU:BU,0),1),"")</f>
        <v/>
      </c>
      <c r="AC18" s="178" t="str">
        <f ca="1">IFERROR(INDEX(INDIRECT("'FY22 QoS'!"&amp;AC$1&amp;":"&amp;AC$1),MATCH($B18&amp;$C18&amp;$D18,'FY22 QoS'!BV:BV,0),1),"")</f>
        <v/>
      </c>
      <c r="AD18" s="178" t="str">
        <f ca="1">IFERROR(INDEX(INDIRECT("'FY22 QoS'!"&amp;AD$1&amp;":"&amp;AD$1),MATCH($B18&amp;$C18&amp;$D18,'FY22 QoS'!BW:BW,0),1),"")</f>
        <v/>
      </c>
      <c r="AE18" s="178" t="str">
        <f ca="1">IFERROR(INDEX(INDIRECT("'FY22 QoS'!"&amp;AE$1&amp;":"&amp;AE$1),MATCH($B18&amp;$C18&amp;$D18,'FY22 QoS'!BX:BX,0),1),"")</f>
        <v/>
      </c>
      <c r="AF18" s="178" t="str">
        <f ca="1">IFERROR(INDEX(INDIRECT("'FY22 QoS'!"&amp;AF$1&amp;":"&amp;AF$1),MATCH($B18&amp;$C18&amp;$D18,'FY22 QoS'!BY:BY,0),1),"")</f>
        <v/>
      </c>
      <c r="AG18" s="178" t="str">
        <f ca="1">IFERROR(INDEX(INDIRECT("'FY22 QoS'!"&amp;AG$1&amp;":"&amp;AG$1),MATCH($B18&amp;$C18&amp;$D18,'FY22 QoS'!BZ:BZ,0),1),"")</f>
        <v/>
      </c>
      <c r="AH18" s="178" t="str">
        <f ca="1">IFERROR(INDEX(INDIRECT("'FY22 QoS'!"&amp;AH$1&amp;":"&amp;AH$1),MATCH($B18&amp;$C18&amp;$D18,'FY22 QoS'!CA:CA,0),1),"")</f>
        <v/>
      </c>
      <c r="AI18" s="178" t="str">
        <f ca="1">IFERROR(INDEX(INDIRECT("'FY22 QoS'!"&amp;AI$1&amp;":"&amp;AI$1),MATCH($B18&amp;$C18&amp;$D18,'FY22 QoS'!CB:CB,0),1),"")</f>
        <v/>
      </c>
      <c r="AJ18" s="178" t="str">
        <f ca="1">IFERROR(INDEX(INDIRECT("'FY22 QoS'!"&amp;AJ$1&amp;":"&amp;AJ$1),MATCH($B18&amp;$C18&amp;$D18,'FY22 QoS'!CC:CC,0),1),"")</f>
        <v/>
      </c>
      <c r="AK18" s="181"/>
      <c r="AL18" s="186" t="str">
        <f ca="1">IFERROR(INDEX(INDIRECT("'FY22 QoS'!"&amp;AL$1&amp;":"&amp;AL$1),MATCH($B18&amp;$C18&amp;$D18,'FY22 QoS'!BU:BU,0),1),"")</f>
        <v/>
      </c>
      <c r="AM18" s="186" t="str">
        <f ca="1">IFERROR(INDEX(INDIRECT("'FY22 QoS'!"&amp;AM$1&amp;":"&amp;AM$1),MATCH($B18&amp;$C18&amp;$D18,'FY22 QoS'!BV:BV,0),1),"")</f>
        <v/>
      </c>
      <c r="AN18" s="186" t="str">
        <f ca="1">IFERROR(INDEX(INDIRECT("'FY22 QoS'!"&amp;AN$1&amp;":"&amp;AN$1),MATCH($B18&amp;$C18&amp;$D18,'FY22 QoS'!BW:BW,0),1),"")</f>
        <v/>
      </c>
      <c r="AO18" s="186" t="str">
        <f ca="1">IFERROR(INDEX(INDIRECT("'FY22 QoS'!"&amp;AO$1&amp;":"&amp;AO$1),MATCH($B18&amp;$C18&amp;$D18,'FY22 QoS'!BX:BX,0),1),"")</f>
        <v/>
      </c>
      <c r="AP18" s="186" t="str">
        <f ca="1">IFERROR(INDEX(INDIRECT("'FY22 QoS'!"&amp;AP$1&amp;":"&amp;AP$1),MATCH($B18&amp;$C18&amp;$D18,'FY22 QoS'!BY:BY,0),1),"")</f>
        <v/>
      </c>
      <c r="AQ18" s="186" t="str">
        <f ca="1">IFERROR(INDEX(INDIRECT("'FY22 QoS'!"&amp;AQ$1&amp;":"&amp;AQ$1),MATCH($B18&amp;$C18&amp;$D18,'FY22 QoS'!BZ:BZ,0),1),"")</f>
        <v/>
      </c>
      <c r="AR18" s="186" t="str">
        <f ca="1">IFERROR(INDEX(INDIRECT("'FY22 QoS'!"&amp;AR$1&amp;":"&amp;AR$1),MATCH($B18&amp;$C18&amp;$D18,'FY22 QoS'!CA:CA,0),1),"")</f>
        <v/>
      </c>
      <c r="AS18" s="186" t="str">
        <f ca="1">IFERROR(INDEX(INDIRECT("'FY22 QoS'!"&amp;AS$1&amp;":"&amp;AS$1),MATCH($B18&amp;$C18&amp;$D18,'FY22 QoS'!CB:CB,0),1),"")</f>
        <v/>
      </c>
      <c r="AT18" s="186" t="str">
        <f ca="1">IFERROR(INDEX(INDIRECT("'FY22 QoS'!"&amp;AT$1&amp;":"&amp;AT$1),MATCH($B18&amp;$C18&amp;$D18,'FY22 QoS'!CC:CC,0),1),"")</f>
        <v/>
      </c>
      <c r="AX18" s="167" t="s">
        <v>190</v>
      </c>
      <c r="AY18" s="178">
        <f t="shared" ca="1" si="0"/>
        <v>1</v>
      </c>
      <c r="AZ18" s="178">
        <f t="shared" ca="1" si="1"/>
        <v>1</v>
      </c>
      <c r="BA18" s="178">
        <f t="shared" ca="1" si="2"/>
        <v>1</v>
      </c>
      <c r="BB18" s="178">
        <f t="shared" ca="1" si="3"/>
        <v>1</v>
      </c>
      <c r="BC18" s="178">
        <f t="shared" ca="1" si="4"/>
        <v>1</v>
      </c>
      <c r="BD18" s="178">
        <f t="shared" ca="1" si="5"/>
        <v>1</v>
      </c>
      <c r="BE18" s="178">
        <f t="shared" ca="1" si="6"/>
        <v>1</v>
      </c>
      <c r="BF18" s="178">
        <f t="shared" ca="1" si="7"/>
        <v>1</v>
      </c>
      <c r="BG18" s="178">
        <f t="shared" ca="1" si="8"/>
        <v>1</v>
      </c>
    </row>
    <row r="19" spans="2:59" s="167" customFormat="1" hidden="1" outlineLevel="1" x14ac:dyDescent="0.25">
      <c r="B19" s="167" t="s">
        <v>15</v>
      </c>
      <c r="C19" s="181">
        <v>13</v>
      </c>
      <c r="D19" s="181" t="str">
        <f t="shared" si="9"/>
        <v>SubSuccess</v>
      </c>
      <c r="E19" s="181" t="str">
        <f>IFERROR(INDEX('FY22 QoS'!$BB:$BB,MATCH($B19&amp;$C19&amp;$D19,'FY22 QoS'!BR:BR,0),1),"")</f>
        <v/>
      </c>
      <c r="F19" s="181" t="str">
        <f>IFERROR(INDEX('FY22 QoS'!$BB:$BB,MATCH($B19&amp;$C19&amp;$D19,'FY22 QoS'!BS:BS,0),1),"")</f>
        <v/>
      </c>
      <c r="G19" s="181" t="str">
        <f>IFERROR(INDEX('FY22 QoS'!$BB:$BB,MATCH($B19&amp;$C19&amp;$D19,'FY22 QoS'!BT:BT,0),1),"")</f>
        <v/>
      </c>
      <c r="H19" s="181" t="str">
        <f>IFERROR(INDEX('FY22 QoS'!$BB:$BB,MATCH($B19&amp;$C19&amp;$D19,'FY22 QoS'!BU:BU,0),1),"")</f>
        <v/>
      </c>
      <c r="I19" s="181" t="str">
        <f>IFERROR(INDEX('FY22 QoS'!$BB:$BB,MATCH($B19&amp;$C19&amp;$D19,'FY22 QoS'!BV:BV,0),1),"")</f>
        <v/>
      </c>
      <c r="J19" s="181" t="str">
        <f>IFERROR(INDEX('FY22 QoS'!$BB:$BB,MATCH($B19&amp;$C19&amp;$D19,'FY22 QoS'!BW:BW,0),1),"")</f>
        <v/>
      </c>
      <c r="K19" s="181" t="str">
        <f>IFERROR(INDEX('FY22 QoS'!$BB:$BB,MATCH($B19&amp;$C19&amp;$D19,'FY22 QoS'!BX:BX,0),1),"")</f>
        <v/>
      </c>
      <c r="L19" s="181" t="str">
        <f>IFERROR(INDEX('FY22 QoS'!$BB:$BB,MATCH($B19&amp;$C19&amp;$D19,'FY22 QoS'!BY:BY,0),1),"")</f>
        <v/>
      </c>
      <c r="M19" s="181" t="str">
        <f>IFERROR(INDEX('FY22 QoS'!$BB:$BB,MATCH($B19&amp;$C19&amp;$D19,'FY22 QoS'!BZ:BZ,0),1),"")</f>
        <v/>
      </c>
      <c r="N19" s="181" t="str">
        <f>IFERROR(INDEX('FY22 QoS'!$BB:$BB,MATCH($B19&amp;$C19&amp;$D19,'FY22 QoS'!CA:CA,0),1),"")</f>
        <v/>
      </c>
      <c r="O19" s="181" t="str">
        <f>IFERROR(INDEX('FY22 QoS'!$BB:$BB,MATCH($B19&amp;$C19&amp;$D19,'FY22 QoS'!CB:CB,0),1),"")</f>
        <v/>
      </c>
      <c r="P19" s="181" t="str">
        <f>IFERROR(INDEX('FY22 QoS'!$BB:$BB,MATCH($B19&amp;$C19&amp;$D19,'FY22 QoS'!CC:CC,0),1),"")</f>
        <v/>
      </c>
      <c r="Q19" s="181"/>
      <c r="R19" s="178" t="str">
        <f ca="1">IFERROR(INDEX(INDIRECT("'FY22 QoS'!"&amp;R$1&amp;":"&amp;R$1),MATCH($B19&amp;$C19&amp;$D19,'FY22 QoS'!BU:BU,0),1),"")</f>
        <v/>
      </c>
      <c r="S19" s="178" t="str">
        <f ca="1">IFERROR(INDEX(INDIRECT("'FY22 QoS'!"&amp;S$1&amp;":"&amp;S$1),MATCH($B19&amp;$C19&amp;$D19,'FY22 QoS'!BV:BV,0),1),"")</f>
        <v/>
      </c>
      <c r="T19" s="178" t="str">
        <f ca="1">IFERROR(INDEX(INDIRECT("'FY22 QoS'!"&amp;T$1&amp;":"&amp;T$1),MATCH($B19&amp;$C19&amp;$D19,'FY22 QoS'!BW:BW,0),1),"")</f>
        <v/>
      </c>
      <c r="U19" s="178" t="str">
        <f ca="1">IFERROR(INDEX(INDIRECT("'FY22 QoS'!"&amp;U$1&amp;":"&amp;U$1),MATCH($B19&amp;$C19&amp;$D19,'FY22 QoS'!BX:BX,0),1),"")</f>
        <v/>
      </c>
      <c r="V19" s="178" t="str">
        <f ca="1">IFERROR(INDEX(INDIRECT("'FY22 QoS'!"&amp;V$1&amp;":"&amp;V$1),MATCH($B19&amp;$C19&amp;$D19,'FY22 QoS'!BY:BY,0),1),"")</f>
        <v/>
      </c>
      <c r="W19" s="178" t="str">
        <f ca="1">IFERROR(INDEX(INDIRECT("'FY22 QoS'!"&amp;W$1&amp;":"&amp;W$1),MATCH($B19&amp;$C19&amp;$D19,'FY22 QoS'!BZ:BZ,0),1),"")</f>
        <v/>
      </c>
      <c r="X19" s="178" t="str">
        <f ca="1">IFERROR(INDEX(INDIRECT("'FY22 QoS'!"&amp;X$1&amp;":"&amp;X$1),MATCH($B19&amp;$C19&amp;$D19,'FY22 QoS'!CA:CA,0),1),"")</f>
        <v/>
      </c>
      <c r="Y19" s="178" t="str">
        <f ca="1">IFERROR(INDEX(INDIRECT("'FY22 QoS'!"&amp;Y$1&amp;":"&amp;Y$1),MATCH($B19&amp;$C19&amp;$D19,'FY22 QoS'!CB:CB,0),1),"")</f>
        <v/>
      </c>
      <c r="Z19" s="178" t="str">
        <f ca="1">IFERROR(INDEX(INDIRECT("'FY22 QoS'!"&amp;Z$1&amp;":"&amp;Z$1),MATCH($B19&amp;$C19&amp;$D19,'FY22 QoS'!CC:CC,0),1),"")</f>
        <v/>
      </c>
      <c r="AA19" s="181"/>
      <c r="AB19" s="178" t="str">
        <f ca="1">IFERROR(INDEX(INDIRECT("'FY22 QoS'!"&amp;AB$1&amp;":"&amp;AB$1),MATCH($B19&amp;$C19&amp;$D19,'FY22 QoS'!BU:BU,0),1),"")</f>
        <v/>
      </c>
      <c r="AC19" s="178" t="str">
        <f ca="1">IFERROR(INDEX(INDIRECT("'FY22 QoS'!"&amp;AC$1&amp;":"&amp;AC$1),MATCH($B19&amp;$C19&amp;$D19,'FY22 QoS'!BV:BV,0),1),"")</f>
        <v/>
      </c>
      <c r="AD19" s="178" t="str">
        <f ca="1">IFERROR(INDEX(INDIRECT("'FY22 QoS'!"&amp;AD$1&amp;":"&amp;AD$1),MATCH($B19&amp;$C19&amp;$D19,'FY22 QoS'!BW:BW,0),1),"")</f>
        <v/>
      </c>
      <c r="AE19" s="178" t="str">
        <f ca="1">IFERROR(INDEX(INDIRECT("'FY22 QoS'!"&amp;AE$1&amp;":"&amp;AE$1),MATCH($B19&amp;$C19&amp;$D19,'FY22 QoS'!BX:BX,0),1),"")</f>
        <v/>
      </c>
      <c r="AF19" s="178" t="str">
        <f ca="1">IFERROR(INDEX(INDIRECT("'FY22 QoS'!"&amp;AF$1&amp;":"&amp;AF$1),MATCH($B19&amp;$C19&amp;$D19,'FY22 QoS'!BY:BY,0),1),"")</f>
        <v/>
      </c>
      <c r="AG19" s="178" t="str">
        <f ca="1">IFERROR(INDEX(INDIRECT("'FY22 QoS'!"&amp;AG$1&amp;":"&amp;AG$1),MATCH($B19&amp;$C19&amp;$D19,'FY22 QoS'!BZ:BZ,0),1),"")</f>
        <v/>
      </c>
      <c r="AH19" s="178" t="str">
        <f ca="1">IFERROR(INDEX(INDIRECT("'FY22 QoS'!"&amp;AH$1&amp;":"&amp;AH$1),MATCH($B19&amp;$C19&amp;$D19,'FY22 QoS'!CA:CA,0),1),"")</f>
        <v/>
      </c>
      <c r="AI19" s="178" t="str">
        <f ca="1">IFERROR(INDEX(INDIRECT("'FY22 QoS'!"&amp;AI$1&amp;":"&amp;AI$1),MATCH($B19&amp;$C19&amp;$D19,'FY22 QoS'!CB:CB,0),1),"")</f>
        <v/>
      </c>
      <c r="AJ19" s="178" t="str">
        <f ca="1">IFERROR(INDEX(INDIRECT("'FY22 QoS'!"&amp;AJ$1&amp;":"&amp;AJ$1),MATCH($B19&amp;$C19&amp;$D19,'FY22 QoS'!CC:CC,0),1),"")</f>
        <v/>
      </c>
      <c r="AK19" s="181"/>
      <c r="AL19" s="186" t="str">
        <f ca="1">IFERROR(INDEX(INDIRECT("'FY22 QoS'!"&amp;AL$1&amp;":"&amp;AL$1),MATCH($B19&amp;$C19&amp;$D19,'FY22 QoS'!BU:BU,0),1),"")</f>
        <v/>
      </c>
      <c r="AM19" s="186" t="str">
        <f ca="1">IFERROR(INDEX(INDIRECT("'FY22 QoS'!"&amp;AM$1&amp;":"&amp;AM$1),MATCH($B19&amp;$C19&amp;$D19,'FY22 QoS'!BV:BV,0),1),"")</f>
        <v/>
      </c>
      <c r="AN19" s="186" t="str">
        <f ca="1">IFERROR(INDEX(INDIRECT("'FY22 QoS'!"&amp;AN$1&amp;":"&amp;AN$1),MATCH($B19&amp;$C19&amp;$D19,'FY22 QoS'!BW:BW,0),1),"")</f>
        <v/>
      </c>
      <c r="AO19" s="186" t="str">
        <f ca="1">IFERROR(INDEX(INDIRECT("'FY22 QoS'!"&amp;AO$1&amp;":"&amp;AO$1),MATCH($B19&amp;$C19&amp;$D19,'FY22 QoS'!BX:BX,0),1),"")</f>
        <v/>
      </c>
      <c r="AP19" s="186" t="str">
        <f ca="1">IFERROR(INDEX(INDIRECT("'FY22 QoS'!"&amp;AP$1&amp;":"&amp;AP$1),MATCH($B19&amp;$C19&amp;$D19,'FY22 QoS'!BY:BY,0),1),"")</f>
        <v/>
      </c>
      <c r="AQ19" s="186" t="str">
        <f ca="1">IFERROR(INDEX(INDIRECT("'FY22 QoS'!"&amp;AQ$1&amp;":"&amp;AQ$1),MATCH($B19&amp;$C19&amp;$D19,'FY22 QoS'!BZ:BZ,0),1),"")</f>
        <v/>
      </c>
      <c r="AR19" s="186" t="str">
        <f ca="1">IFERROR(INDEX(INDIRECT("'FY22 QoS'!"&amp;AR$1&amp;":"&amp;AR$1),MATCH($B19&amp;$C19&amp;$D19,'FY22 QoS'!CA:CA,0),1),"")</f>
        <v/>
      </c>
      <c r="AS19" s="186" t="str">
        <f ca="1">IFERROR(INDEX(INDIRECT("'FY22 QoS'!"&amp;AS$1&amp;":"&amp;AS$1),MATCH($B19&amp;$C19&amp;$D19,'FY22 QoS'!CB:CB,0),1),"")</f>
        <v/>
      </c>
      <c r="AT19" s="186" t="str">
        <f ca="1">IFERROR(INDEX(INDIRECT("'FY22 QoS'!"&amp;AT$1&amp;":"&amp;AT$1),MATCH($B19&amp;$C19&amp;$D19,'FY22 QoS'!CC:CC,0),1),"")</f>
        <v/>
      </c>
      <c r="AX19" s="167" t="s">
        <v>188</v>
      </c>
      <c r="AY19" s="178">
        <f t="shared" si="0"/>
        <v>0</v>
      </c>
      <c r="AZ19" s="178">
        <f t="shared" si="1"/>
        <v>0</v>
      </c>
      <c r="BA19" s="178">
        <f t="shared" si="2"/>
        <v>0</v>
      </c>
      <c r="BB19" s="178">
        <f t="shared" si="3"/>
        <v>0</v>
      </c>
      <c r="BC19" s="178">
        <f t="shared" si="4"/>
        <v>0</v>
      </c>
      <c r="BD19" s="178">
        <f t="shared" si="5"/>
        <v>0</v>
      </c>
      <c r="BE19" s="178">
        <f t="shared" si="6"/>
        <v>0</v>
      </c>
      <c r="BF19" s="178">
        <f t="shared" si="7"/>
        <v>0</v>
      </c>
      <c r="BG19" s="178">
        <f t="shared" si="8"/>
        <v>0</v>
      </c>
    </row>
    <row r="20" spans="2:59" s="167" customFormat="1" hidden="1" outlineLevel="1" x14ac:dyDescent="0.25">
      <c r="B20" s="167" t="s">
        <v>15</v>
      </c>
      <c r="C20" s="181">
        <v>14</v>
      </c>
      <c r="D20" s="181" t="str">
        <f t="shared" si="9"/>
        <v>SubSuccess</v>
      </c>
      <c r="E20" s="181" t="str">
        <f>IFERROR(INDEX('FY22 QoS'!$BB:$BB,MATCH($B20&amp;$C20&amp;$D20,'FY22 QoS'!BR:BR,0),1),"")</f>
        <v/>
      </c>
      <c r="F20" s="181" t="str">
        <f>IFERROR(INDEX('FY22 QoS'!$BB:$BB,MATCH($B20&amp;$C20&amp;$D20,'FY22 QoS'!BS:BS,0),1),"")</f>
        <v/>
      </c>
      <c r="G20" s="181" t="str">
        <f>IFERROR(INDEX('FY22 QoS'!$BB:$BB,MATCH($B20&amp;$C20&amp;$D20,'FY22 QoS'!BT:BT,0),1),"")</f>
        <v/>
      </c>
      <c r="H20" s="181" t="str">
        <f>IFERROR(INDEX('FY22 QoS'!$BB:$BB,MATCH($B20&amp;$C20&amp;$D20,'FY22 QoS'!BU:BU,0),1),"")</f>
        <v/>
      </c>
      <c r="I20" s="181" t="str">
        <f>IFERROR(INDEX('FY22 QoS'!$BB:$BB,MATCH($B20&amp;$C20&amp;$D20,'FY22 QoS'!BV:BV,0),1),"")</f>
        <v/>
      </c>
      <c r="J20" s="181" t="str">
        <f>IFERROR(INDEX('FY22 QoS'!$BB:$BB,MATCH($B20&amp;$C20&amp;$D20,'FY22 QoS'!BW:BW,0),1),"")</f>
        <v/>
      </c>
      <c r="K20" s="181" t="str">
        <f>IFERROR(INDEX('FY22 QoS'!$BB:$BB,MATCH($B20&amp;$C20&amp;$D20,'FY22 QoS'!BX:BX,0),1),"")</f>
        <v/>
      </c>
      <c r="L20" s="181" t="str">
        <f>IFERROR(INDEX('FY22 QoS'!$BB:$BB,MATCH($B20&amp;$C20&amp;$D20,'FY22 QoS'!BY:BY,0),1),"")</f>
        <v/>
      </c>
      <c r="M20" s="181" t="str">
        <f>IFERROR(INDEX('FY22 QoS'!$BB:$BB,MATCH($B20&amp;$C20&amp;$D20,'FY22 QoS'!BZ:BZ,0),1),"")</f>
        <v/>
      </c>
      <c r="N20" s="181" t="str">
        <f>IFERROR(INDEX('FY22 QoS'!$BB:$BB,MATCH($B20&amp;$C20&amp;$D20,'FY22 QoS'!CA:CA,0),1),"")</f>
        <v/>
      </c>
      <c r="O20" s="181" t="str">
        <f>IFERROR(INDEX('FY22 QoS'!$BB:$BB,MATCH($B20&amp;$C20&amp;$D20,'FY22 QoS'!CB:CB,0),1),"")</f>
        <v/>
      </c>
      <c r="P20" s="181" t="str">
        <f>IFERROR(INDEX('FY22 QoS'!$BB:$BB,MATCH($B20&amp;$C20&amp;$D20,'FY22 QoS'!CC:CC,0),1),"")</f>
        <v/>
      </c>
      <c r="Q20" s="181"/>
      <c r="R20" s="178" t="str">
        <f ca="1">IFERROR(INDEX(INDIRECT("'FY22 QoS'!"&amp;R$1&amp;":"&amp;R$1),MATCH($B20&amp;$C20&amp;$D20,'FY22 QoS'!BU:BU,0),1),"")</f>
        <v/>
      </c>
      <c r="S20" s="178" t="str">
        <f ca="1">IFERROR(INDEX(INDIRECT("'FY22 QoS'!"&amp;S$1&amp;":"&amp;S$1),MATCH($B20&amp;$C20&amp;$D20,'FY22 QoS'!BV:BV,0),1),"")</f>
        <v/>
      </c>
      <c r="T20" s="178" t="str">
        <f ca="1">IFERROR(INDEX(INDIRECT("'FY22 QoS'!"&amp;T$1&amp;":"&amp;T$1),MATCH($B20&amp;$C20&amp;$D20,'FY22 QoS'!BW:BW,0),1),"")</f>
        <v/>
      </c>
      <c r="U20" s="178" t="str">
        <f ca="1">IFERROR(INDEX(INDIRECT("'FY22 QoS'!"&amp;U$1&amp;":"&amp;U$1),MATCH($B20&amp;$C20&amp;$D20,'FY22 QoS'!BX:BX,0),1),"")</f>
        <v/>
      </c>
      <c r="V20" s="178" t="str">
        <f ca="1">IFERROR(INDEX(INDIRECT("'FY22 QoS'!"&amp;V$1&amp;":"&amp;V$1),MATCH($B20&amp;$C20&amp;$D20,'FY22 QoS'!BY:BY,0),1),"")</f>
        <v/>
      </c>
      <c r="W20" s="178" t="str">
        <f ca="1">IFERROR(INDEX(INDIRECT("'FY22 QoS'!"&amp;W$1&amp;":"&amp;W$1),MATCH($B20&amp;$C20&amp;$D20,'FY22 QoS'!BZ:BZ,0),1),"")</f>
        <v/>
      </c>
      <c r="X20" s="178" t="str">
        <f ca="1">IFERROR(INDEX(INDIRECT("'FY22 QoS'!"&amp;X$1&amp;":"&amp;X$1),MATCH($B20&amp;$C20&amp;$D20,'FY22 QoS'!CA:CA,0),1),"")</f>
        <v/>
      </c>
      <c r="Y20" s="178" t="str">
        <f ca="1">IFERROR(INDEX(INDIRECT("'FY22 QoS'!"&amp;Y$1&amp;":"&amp;Y$1),MATCH($B20&amp;$C20&amp;$D20,'FY22 QoS'!CB:CB,0),1),"")</f>
        <v/>
      </c>
      <c r="Z20" s="178" t="str">
        <f ca="1">IFERROR(INDEX(INDIRECT("'FY22 QoS'!"&amp;Z$1&amp;":"&amp;Z$1),MATCH($B20&amp;$C20&amp;$D20,'FY22 QoS'!CC:CC,0),1),"")</f>
        <v/>
      </c>
      <c r="AA20" s="181"/>
      <c r="AB20" s="178" t="str">
        <f ca="1">IFERROR(INDEX(INDIRECT("'FY22 QoS'!"&amp;AB$1&amp;":"&amp;AB$1),MATCH($B20&amp;$C20&amp;$D20,'FY22 QoS'!BU:BU,0),1),"")</f>
        <v/>
      </c>
      <c r="AC20" s="178" t="str">
        <f ca="1">IFERROR(INDEX(INDIRECT("'FY22 QoS'!"&amp;AC$1&amp;":"&amp;AC$1),MATCH($B20&amp;$C20&amp;$D20,'FY22 QoS'!BV:BV,0),1),"")</f>
        <v/>
      </c>
      <c r="AD20" s="178" t="str">
        <f ca="1">IFERROR(INDEX(INDIRECT("'FY22 QoS'!"&amp;AD$1&amp;":"&amp;AD$1),MATCH($B20&amp;$C20&amp;$D20,'FY22 QoS'!BW:BW,0),1),"")</f>
        <v/>
      </c>
      <c r="AE20" s="178" t="str">
        <f ca="1">IFERROR(INDEX(INDIRECT("'FY22 QoS'!"&amp;AE$1&amp;":"&amp;AE$1),MATCH($B20&amp;$C20&amp;$D20,'FY22 QoS'!BX:BX,0),1),"")</f>
        <v/>
      </c>
      <c r="AF20" s="178" t="str">
        <f ca="1">IFERROR(INDEX(INDIRECT("'FY22 QoS'!"&amp;AF$1&amp;":"&amp;AF$1),MATCH($B20&amp;$C20&amp;$D20,'FY22 QoS'!BY:BY,0),1),"")</f>
        <v/>
      </c>
      <c r="AG20" s="178" t="str">
        <f ca="1">IFERROR(INDEX(INDIRECT("'FY22 QoS'!"&amp;AG$1&amp;":"&amp;AG$1),MATCH($B20&amp;$C20&amp;$D20,'FY22 QoS'!BZ:BZ,0),1),"")</f>
        <v/>
      </c>
      <c r="AH20" s="178" t="str">
        <f ca="1">IFERROR(INDEX(INDIRECT("'FY22 QoS'!"&amp;AH$1&amp;":"&amp;AH$1),MATCH($B20&amp;$C20&amp;$D20,'FY22 QoS'!CA:CA,0),1),"")</f>
        <v/>
      </c>
      <c r="AI20" s="178" t="str">
        <f ca="1">IFERROR(INDEX(INDIRECT("'FY22 QoS'!"&amp;AI$1&amp;":"&amp;AI$1),MATCH($B20&amp;$C20&amp;$D20,'FY22 QoS'!CB:CB,0),1),"")</f>
        <v/>
      </c>
      <c r="AJ20" s="178" t="str">
        <f ca="1">IFERROR(INDEX(INDIRECT("'FY22 QoS'!"&amp;AJ$1&amp;":"&amp;AJ$1),MATCH($B20&amp;$C20&amp;$D20,'FY22 QoS'!CC:CC,0),1),"")</f>
        <v/>
      </c>
      <c r="AK20" s="181"/>
      <c r="AL20" s="186" t="str">
        <f ca="1">IFERROR(INDEX(INDIRECT("'FY22 QoS'!"&amp;AL$1&amp;":"&amp;AL$1),MATCH($B20&amp;$C20&amp;$D20,'FY22 QoS'!BU:BU,0),1),"")</f>
        <v/>
      </c>
      <c r="AM20" s="186" t="str">
        <f ca="1">IFERROR(INDEX(INDIRECT("'FY22 QoS'!"&amp;AM$1&amp;":"&amp;AM$1),MATCH($B20&amp;$C20&amp;$D20,'FY22 QoS'!BV:BV,0),1),"")</f>
        <v/>
      </c>
      <c r="AN20" s="186" t="str">
        <f ca="1">IFERROR(INDEX(INDIRECT("'FY22 QoS'!"&amp;AN$1&amp;":"&amp;AN$1),MATCH($B20&amp;$C20&amp;$D20,'FY22 QoS'!BW:BW,0),1),"")</f>
        <v/>
      </c>
      <c r="AO20" s="186" t="str">
        <f ca="1">IFERROR(INDEX(INDIRECT("'FY22 QoS'!"&amp;AO$1&amp;":"&amp;AO$1),MATCH($B20&amp;$C20&amp;$D20,'FY22 QoS'!BX:BX,0),1),"")</f>
        <v/>
      </c>
      <c r="AP20" s="186" t="str">
        <f ca="1">IFERROR(INDEX(INDIRECT("'FY22 QoS'!"&amp;AP$1&amp;":"&amp;AP$1),MATCH($B20&amp;$C20&amp;$D20,'FY22 QoS'!BY:BY,0),1),"")</f>
        <v/>
      </c>
      <c r="AQ20" s="186" t="str">
        <f ca="1">IFERROR(INDEX(INDIRECT("'FY22 QoS'!"&amp;AQ$1&amp;":"&amp;AQ$1),MATCH($B20&amp;$C20&amp;$D20,'FY22 QoS'!BZ:BZ,0),1),"")</f>
        <v/>
      </c>
      <c r="AR20" s="186" t="str">
        <f ca="1">IFERROR(INDEX(INDIRECT("'FY22 QoS'!"&amp;AR$1&amp;":"&amp;AR$1),MATCH($B20&amp;$C20&amp;$D20,'FY22 QoS'!CA:CA,0),1),"")</f>
        <v/>
      </c>
      <c r="AS20" s="186" t="str">
        <f ca="1">IFERROR(INDEX(INDIRECT("'FY22 QoS'!"&amp;AS$1&amp;":"&amp;AS$1),MATCH($B20&amp;$C20&amp;$D20,'FY22 QoS'!CB:CB,0),1),"")</f>
        <v/>
      </c>
      <c r="AT20" s="186" t="str">
        <f ca="1">IFERROR(INDEX(INDIRECT("'FY22 QoS'!"&amp;AT$1&amp;":"&amp;AT$1),MATCH($B20&amp;$C20&amp;$D20,'FY22 QoS'!CC:CC,0),1),"")</f>
        <v/>
      </c>
      <c r="AY20" s="178"/>
      <c r="AZ20" s="178"/>
      <c r="BA20" s="178"/>
      <c r="BB20" s="178"/>
      <c r="BC20" s="178"/>
      <c r="BD20" s="178"/>
      <c r="BE20" s="178"/>
      <c r="BF20" s="178"/>
      <c r="BG20" s="178"/>
    </row>
    <row r="21" spans="2:59" s="167" customFormat="1" collapsed="1" x14ac:dyDescent="0.25">
      <c r="B21" s="184"/>
      <c r="C21" s="184"/>
      <c r="D21" s="184"/>
      <c r="E21" s="184"/>
      <c r="F21" s="184"/>
      <c r="G21" s="184"/>
      <c r="H21" s="184"/>
      <c r="I21" s="184"/>
      <c r="J21" s="184"/>
      <c r="K21" s="184"/>
      <c r="L21" s="184"/>
      <c r="M21" s="184"/>
      <c r="N21" s="184"/>
      <c r="O21" s="184"/>
      <c r="P21" s="184"/>
      <c r="Q21" s="181"/>
      <c r="R21" s="183"/>
      <c r="S21" s="183"/>
      <c r="T21" s="183"/>
      <c r="U21" s="183"/>
      <c r="V21" s="183"/>
      <c r="W21" s="183"/>
      <c r="X21" s="183"/>
      <c r="Y21" s="183"/>
      <c r="Z21" s="183"/>
      <c r="AA21" s="181"/>
      <c r="AB21" s="183"/>
      <c r="AC21" s="183"/>
      <c r="AD21" s="183"/>
      <c r="AE21" s="183"/>
      <c r="AF21" s="183"/>
      <c r="AG21" s="183"/>
      <c r="AH21" s="183"/>
      <c r="AI21" s="183"/>
      <c r="AJ21" s="183"/>
      <c r="AK21" s="181"/>
      <c r="AL21" s="187"/>
      <c r="AM21" s="187"/>
      <c r="AN21" s="187"/>
      <c r="AO21" s="187"/>
      <c r="AP21" s="187"/>
      <c r="AQ21" s="187"/>
      <c r="AR21" s="187"/>
      <c r="AS21" s="187"/>
      <c r="AT21" s="187"/>
      <c r="AY21" s="178"/>
      <c r="AZ21" s="178"/>
      <c r="BA21" s="178"/>
      <c r="BB21" s="178"/>
      <c r="BC21" s="178"/>
      <c r="BD21" s="178"/>
      <c r="BE21" s="178"/>
      <c r="BF21" s="178"/>
      <c r="BG21" s="178"/>
    </row>
    <row r="22" spans="2:59" s="167" customFormat="1" x14ac:dyDescent="0.25">
      <c r="B22" s="167" t="s">
        <v>275</v>
      </c>
      <c r="C22" s="181">
        <v>1</v>
      </c>
      <c r="D22" s="181" t="str">
        <f>$B$3</f>
        <v>SubSuccess</v>
      </c>
      <c r="E22" s="181" t="str">
        <f>IFERROR(INDEX('FY22 QoS'!$BB:$BB,MATCH($B22&amp;$C22&amp;$D22,'FY22 QoS'!BR:BR,0),1),"")</f>
        <v/>
      </c>
      <c r="F22" s="181" t="str">
        <f>IFERROR(INDEX('FY22 QoS'!$BB:$BB,MATCH($B22&amp;$C22&amp;$D22,'FY22 QoS'!BS:BS,0),1),"")</f>
        <v/>
      </c>
      <c r="G22" s="181" t="str">
        <f>IFERROR(INDEX('FY22 QoS'!$BB:$BB,MATCH($B22&amp;$C22&amp;$D22,'FY22 QoS'!BT:BT,0),1),"")</f>
        <v/>
      </c>
      <c r="H22" s="181" t="str">
        <f>IFERROR(INDEX('FY22 QoS'!$BB:$BB,MATCH($B22&amp;$C22&amp;$D22,'FY22 QoS'!BU:BU,0),1),"")</f>
        <v/>
      </c>
      <c r="I22" s="181" t="str">
        <f>IFERROR(INDEX('FY22 QoS'!$BB:$BB,MATCH($B22&amp;$C22&amp;$D22,'FY22 QoS'!BV:BV,0),1),"")</f>
        <v/>
      </c>
      <c r="J22" s="181" t="str">
        <f>IFERROR(INDEX('FY22 QoS'!$BB:$BB,MATCH($B22&amp;$C22&amp;$D22,'FY22 QoS'!BW:BW,0),1),"")</f>
        <v/>
      </c>
      <c r="K22" s="181" t="str">
        <f>IFERROR(INDEX('FY22 QoS'!$BB:$BB,MATCH($B22&amp;$C22&amp;$D22,'FY22 QoS'!BX:BX,0),1),"")</f>
        <v/>
      </c>
      <c r="L22" s="181" t="str">
        <f>IFERROR(INDEX('FY22 QoS'!$BB:$BB,MATCH($B22&amp;$C22&amp;$D22,'FY22 QoS'!BY:BY,0),1),"")</f>
        <v>Future Hire</v>
      </c>
      <c r="M22" s="181" t="str">
        <f>IFERROR(INDEX('FY22 QoS'!$BB:$BB,MATCH($B22&amp;$C22&amp;$D22,'FY22 QoS'!BZ:BZ,0),1),"")</f>
        <v>Future Hire</v>
      </c>
      <c r="N22" s="181" t="str">
        <f>IFERROR(INDEX('FY22 QoS'!$BB:$BB,MATCH($B22&amp;$C22&amp;$D22,'FY22 QoS'!CA:CA,0),1),"")</f>
        <v>Future Hire</v>
      </c>
      <c r="O22" s="181" t="str">
        <f>IFERROR(INDEX('FY22 QoS'!$BB:$BB,MATCH($B22&amp;$C22&amp;$D22,'FY22 QoS'!CB:CB,0),1),"")</f>
        <v>Future Hire</v>
      </c>
      <c r="P22" s="181" t="str">
        <f>IFERROR(INDEX('FY22 QoS'!$BB:$BB,MATCH($B22&amp;$C22&amp;$D22,'FY22 QoS'!CC:CC,0),1),"")</f>
        <v>Future Hire</v>
      </c>
      <c r="Q22" s="181"/>
      <c r="R22" s="178" t="str">
        <f ca="1">IFERROR(INDEX(INDIRECT("'FY22 QoS'!"&amp;R$1&amp;":"&amp;R$1),MATCH($B22&amp;$C22&amp;$D22,'FY22 QoS'!BU:BU,0),1),"")</f>
        <v/>
      </c>
      <c r="S22" s="178" t="str">
        <f ca="1">IFERROR(INDEX(INDIRECT("'FY22 QoS'!"&amp;S$1&amp;":"&amp;S$1),MATCH($B22&amp;$C22&amp;$D22,'FY22 QoS'!BV:BV,0),1),"")</f>
        <v/>
      </c>
      <c r="T22" s="178" t="str">
        <f ca="1">IFERROR(INDEX(INDIRECT("'FY22 QoS'!"&amp;T$1&amp;":"&amp;T$1),MATCH($B22&amp;$C22&amp;$D22,'FY22 QoS'!BW:BW,0),1),"")</f>
        <v/>
      </c>
      <c r="U22" s="178" t="str">
        <f ca="1">IFERROR(INDEX(INDIRECT("'FY22 QoS'!"&amp;U$1&amp;":"&amp;U$1),MATCH($B22&amp;$C22&amp;$D22,'FY22 QoS'!BX:BX,0),1),"")</f>
        <v/>
      </c>
      <c r="V22" s="178">
        <f ca="1">IFERROR(INDEX(INDIRECT("'FY22 QoS'!"&amp;V$1&amp;":"&amp;V$1),MATCH($B22&amp;$C22&amp;$D22,'FY22 QoS'!BY:BY,0),1),"")</f>
        <v>1</v>
      </c>
      <c r="W22" s="178">
        <f ca="1">IFERROR(INDEX(INDIRECT("'FY22 QoS'!"&amp;W$1&amp;":"&amp;W$1),MATCH($B22&amp;$C22&amp;$D22,'FY22 QoS'!BZ:BZ,0),1),"")</f>
        <v>1</v>
      </c>
      <c r="X22" s="178">
        <f ca="1">IFERROR(INDEX(INDIRECT("'FY22 QoS'!"&amp;X$1&amp;":"&amp;X$1),MATCH($B22&amp;$C22&amp;$D22,'FY22 QoS'!CA:CA,0),1),"")</f>
        <v>1</v>
      </c>
      <c r="Y22" s="178">
        <f ca="1">IFERROR(INDEX(INDIRECT("'FY22 QoS'!"&amp;Y$1&amp;":"&amp;Y$1),MATCH($B22&amp;$C22&amp;$D22,'FY22 QoS'!CB:CB,0),1),"")</f>
        <v>1</v>
      </c>
      <c r="Z22" s="178">
        <f ca="1">IFERROR(INDEX(INDIRECT("'FY22 QoS'!"&amp;Z$1&amp;":"&amp;Z$1),MATCH($B22&amp;$C22&amp;$D22,'FY22 QoS'!CC:CC,0),1),"")</f>
        <v>1</v>
      </c>
      <c r="AA22" s="181"/>
      <c r="AB22" s="178" t="str">
        <f ca="1">IFERROR(INDEX(INDIRECT("'FY22 QoS'!"&amp;AB$1&amp;":"&amp;AB$1),MATCH($B22&amp;$C22&amp;$D22,'FY22 QoS'!BU:BU,0),1),"")</f>
        <v/>
      </c>
      <c r="AC22" s="178" t="str">
        <f ca="1">IFERROR(INDEX(INDIRECT("'FY22 QoS'!"&amp;AC$1&amp;":"&amp;AC$1),MATCH($B22&amp;$C22&amp;$D22,'FY22 QoS'!BV:BV,0),1),"")</f>
        <v/>
      </c>
      <c r="AD22" s="178" t="str">
        <f ca="1">IFERROR(INDEX(INDIRECT("'FY22 QoS'!"&amp;AD$1&amp;":"&amp;AD$1),MATCH($B22&amp;$C22&amp;$D22,'FY22 QoS'!BW:BW,0),1),"")</f>
        <v/>
      </c>
      <c r="AE22" s="178" t="str">
        <f ca="1">IFERROR(INDEX(INDIRECT("'FY22 QoS'!"&amp;AE$1&amp;":"&amp;AE$1),MATCH($B22&amp;$C22&amp;$D22,'FY22 QoS'!BX:BX,0),1),"")</f>
        <v/>
      </c>
      <c r="AF22" s="178">
        <f ca="1">IFERROR(INDEX(INDIRECT("'FY22 QoS'!"&amp;AF$1&amp;":"&amp;AF$1),MATCH($B22&amp;$C22&amp;$D22,'FY22 QoS'!BY:BY,0),1),"")</f>
        <v>0</v>
      </c>
      <c r="AG22" s="178">
        <f ca="1">IFERROR(INDEX(INDIRECT("'FY22 QoS'!"&amp;AG$1&amp;":"&amp;AG$1),MATCH($B22&amp;$C22&amp;$D22,'FY22 QoS'!BZ:BZ,0),1),"")</f>
        <v>0.5</v>
      </c>
      <c r="AH22" s="178">
        <f ca="1">IFERROR(INDEX(INDIRECT("'FY22 QoS'!"&amp;AH$1&amp;":"&amp;AH$1),MATCH($B22&amp;$C22&amp;$D22,'FY22 QoS'!CA:CA,0),1),"")</f>
        <v>1</v>
      </c>
      <c r="AI22" s="178">
        <f ca="1">IFERROR(INDEX(INDIRECT("'FY22 QoS'!"&amp;AI$1&amp;":"&amp;AI$1),MATCH($B22&amp;$C22&amp;$D22,'FY22 QoS'!CB:CB,0),1),"")</f>
        <v>1</v>
      </c>
      <c r="AJ22" s="178">
        <f ca="1">IFERROR(INDEX(INDIRECT("'FY22 QoS'!"&amp;AJ$1&amp;":"&amp;AJ$1),MATCH($B22&amp;$C22&amp;$D22,'FY22 QoS'!CC:CC,0),1),"")</f>
        <v>1</v>
      </c>
      <c r="AK22" s="181"/>
      <c r="AL22" s="186" t="str">
        <f ca="1">IFERROR(INDEX(INDIRECT("'FY22 QoS'!"&amp;AL$1&amp;":"&amp;AL$1),MATCH($B22&amp;$C22&amp;$D22,'FY22 QoS'!BU:BU,0),1),"")</f>
        <v/>
      </c>
      <c r="AM22" s="186" t="str">
        <f ca="1">IFERROR(INDEX(INDIRECT("'FY22 QoS'!"&amp;AM$1&amp;":"&amp;AM$1),MATCH($B22&amp;$C22&amp;$D22,'FY22 QoS'!BV:BV,0),1),"")</f>
        <v/>
      </c>
      <c r="AN22" s="186" t="str">
        <f ca="1">IFERROR(INDEX(INDIRECT("'FY22 QoS'!"&amp;AN$1&amp;":"&amp;AN$1),MATCH($B22&amp;$C22&amp;$D22,'FY22 QoS'!BW:BW,0),1),"")</f>
        <v/>
      </c>
      <c r="AO22" s="186" t="str">
        <f ca="1">IFERROR(INDEX(INDIRECT("'FY22 QoS'!"&amp;AO$1&amp;":"&amp;AO$1),MATCH($B22&amp;$C22&amp;$D22,'FY22 QoS'!BX:BX,0),1),"")</f>
        <v/>
      </c>
      <c r="AP22" s="186">
        <f ca="1">IFERROR(INDEX(INDIRECT("'FY22 QoS'!"&amp;AP$1&amp;":"&amp;AP$1),MATCH($B22&amp;$C22&amp;$D22,'FY22 QoS'!BY:BY,0),1),"")</f>
        <v>0</v>
      </c>
      <c r="AQ22" s="186">
        <f ca="1">IFERROR(INDEX(INDIRECT("'FY22 QoS'!"&amp;AQ$1&amp;":"&amp;AQ$1),MATCH($B22&amp;$C22&amp;$D22,'FY22 QoS'!BZ:BZ,0),1),"")</f>
        <v>17500</v>
      </c>
      <c r="AR22" s="186">
        <f ca="1">IFERROR(INDEX(INDIRECT("'FY22 QoS'!"&amp;AR$1&amp;":"&amp;AR$1),MATCH($B22&amp;$C22&amp;$D22,'FY22 QoS'!CA:CA,0),1),"")</f>
        <v>35000</v>
      </c>
      <c r="AS22" s="186">
        <f ca="1">IFERROR(INDEX(INDIRECT("'FY22 QoS'!"&amp;AS$1&amp;":"&amp;AS$1),MATCH($B22&amp;$C22&amp;$D22,'FY22 QoS'!CB:CB,0),1),"")</f>
        <v>35000</v>
      </c>
      <c r="AT22" s="186">
        <f ca="1">IFERROR(INDEX(INDIRECT("'FY22 QoS'!"&amp;AT$1&amp;":"&amp;AT$1),MATCH($B22&amp;$C22&amp;$D22,'FY22 QoS'!CC:CC,0),1),"")</f>
        <v>35000</v>
      </c>
      <c r="AY22" s="178"/>
      <c r="AZ22" s="178"/>
      <c r="BA22" s="178"/>
      <c r="BB22" s="178"/>
      <c r="BC22" s="178"/>
      <c r="BD22" s="178"/>
      <c r="BE22" s="178"/>
      <c r="BF22" s="178"/>
      <c r="BG22" s="178"/>
    </row>
    <row r="23" spans="2:59" s="167" customFormat="1" x14ac:dyDescent="0.25">
      <c r="B23" s="167" t="s">
        <v>275</v>
      </c>
      <c r="C23" s="181">
        <v>2</v>
      </c>
      <c r="D23" s="181" t="str">
        <f t="shared" ref="D23:D35" si="10">$B$3</f>
        <v>SubSuccess</v>
      </c>
      <c r="E23" s="181" t="str">
        <f>IFERROR(INDEX('FY22 QoS'!$BB:$BB,MATCH($B23&amp;$C23&amp;$D23,'FY22 QoS'!BR:BR,0),1),"")</f>
        <v/>
      </c>
      <c r="F23" s="181" t="str">
        <f>IFERROR(INDEX('FY22 QoS'!$BB:$BB,MATCH($B23&amp;$C23&amp;$D23,'FY22 QoS'!BS:BS,0),1),"")</f>
        <v/>
      </c>
      <c r="G23" s="181" t="str">
        <f>IFERROR(INDEX('FY22 QoS'!$BB:$BB,MATCH($B23&amp;$C23&amp;$D23,'FY22 QoS'!BT:BT,0),1),"")</f>
        <v/>
      </c>
      <c r="H23" s="181" t="str">
        <f>IFERROR(INDEX('FY22 QoS'!$BB:$BB,MATCH($B23&amp;$C23&amp;$D23,'FY22 QoS'!BU:BU,0),1),"")</f>
        <v/>
      </c>
      <c r="I23" s="181" t="str">
        <f>IFERROR(INDEX('FY22 QoS'!$BB:$BB,MATCH($B23&amp;$C23&amp;$D23,'FY22 QoS'!BV:BV,0),1),"")</f>
        <v/>
      </c>
      <c r="J23" s="181" t="str">
        <f>IFERROR(INDEX('FY22 QoS'!$BB:$BB,MATCH($B23&amp;$C23&amp;$D23,'FY22 QoS'!BW:BW,0),1),"")</f>
        <v/>
      </c>
      <c r="K23" s="181" t="str">
        <f>IFERROR(INDEX('FY22 QoS'!$BB:$BB,MATCH($B23&amp;$C23&amp;$D23,'FY22 QoS'!BX:BX,0),1),"")</f>
        <v/>
      </c>
      <c r="L23" s="181" t="str">
        <f>IFERROR(INDEX('FY22 QoS'!$BB:$BB,MATCH($B23&amp;$C23&amp;$D23,'FY22 QoS'!BY:BY,0),1),"")</f>
        <v>Future Hire</v>
      </c>
      <c r="M23" s="181" t="str">
        <f>IFERROR(INDEX('FY22 QoS'!$BB:$BB,MATCH($B23&amp;$C23&amp;$D23,'FY22 QoS'!BZ:BZ,0),1),"")</f>
        <v>Future Hire</v>
      </c>
      <c r="N23" s="181" t="str">
        <f>IFERROR(INDEX('FY22 QoS'!$BB:$BB,MATCH($B23&amp;$C23&amp;$D23,'FY22 QoS'!CA:CA,0),1),"")</f>
        <v>Future Hire</v>
      </c>
      <c r="O23" s="181" t="str">
        <f>IFERROR(INDEX('FY22 QoS'!$BB:$BB,MATCH($B23&amp;$C23&amp;$D23,'FY22 QoS'!CB:CB,0),1),"")</f>
        <v>Future Hire</v>
      </c>
      <c r="P23" s="181" t="str">
        <f>IFERROR(INDEX('FY22 QoS'!$BB:$BB,MATCH($B23&amp;$C23&amp;$D23,'FY22 QoS'!CC:CC,0),1),"")</f>
        <v>Future Hire</v>
      </c>
      <c r="Q23" s="181"/>
      <c r="R23" s="178" t="str">
        <f ca="1">IFERROR(INDEX(INDIRECT("'FY22 QoS'!"&amp;R$1&amp;":"&amp;R$1),MATCH($B23&amp;$C23&amp;$D23,'FY22 QoS'!BU:BU,0),1),"")</f>
        <v/>
      </c>
      <c r="S23" s="178" t="str">
        <f ca="1">IFERROR(INDEX(INDIRECT("'FY22 QoS'!"&amp;S$1&amp;":"&amp;S$1),MATCH($B23&amp;$C23&amp;$D23,'FY22 QoS'!BV:BV,0),1),"")</f>
        <v/>
      </c>
      <c r="T23" s="178" t="str">
        <f ca="1">IFERROR(INDEX(INDIRECT("'FY22 QoS'!"&amp;T$1&amp;":"&amp;T$1),MATCH($B23&amp;$C23&amp;$D23,'FY22 QoS'!BW:BW,0),1),"")</f>
        <v/>
      </c>
      <c r="U23" s="178" t="str">
        <f ca="1">IFERROR(INDEX(INDIRECT("'FY22 QoS'!"&amp;U$1&amp;":"&amp;U$1),MATCH($B23&amp;$C23&amp;$D23,'FY22 QoS'!BX:BX,0),1),"")</f>
        <v/>
      </c>
      <c r="V23" s="178">
        <f ca="1">IFERROR(INDEX(INDIRECT("'FY22 QoS'!"&amp;V$1&amp;":"&amp;V$1),MATCH($B23&amp;$C23&amp;$D23,'FY22 QoS'!BY:BY,0),1),"")</f>
        <v>1</v>
      </c>
      <c r="W23" s="178">
        <f ca="1">IFERROR(INDEX(INDIRECT("'FY22 QoS'!"&amp;W$1&amp;":"&amp;W$1),MATCH($B23&amp;$C23&amp;$D23,'FY22 QoS'!BZ:BZ,0),1),"")</f>
        <v>1</v>
      </c>
      <c r="X23" s="178">
        <f ca="1">IFERROR(INDEX(INDIRECT("'FY22 QoS'!"&amp;X$1&amp;":"&amp;X$1),MATCH($B23&amp;$C23&amp;$D23,'FY22 QoS'!CA:CA,0),1),"")</f>
        <v>1</v>
      </c>
      <c r="Y23" s="178">
        <f ca="1">IFERROR(INDEX(INDIRECT("'FY22 QoS'!"&amp;Y$1&amp;":"&amp;Y$1),MATCH($B23&amp;$C23&amp;$D23,'FY22 QoS'!CB:CB,0),1),"")</f>
        <v>1</v>
      </c>
      <c r="Z23" s="178">
        <f ca="1">IFERROR(INDEX(INDIRECT("'FY22 QoS'!"&amp;Z$1&amp;":"&amp;Z$1),MATCH($B23&amp;$C23&amp;$D23,'FY22 QoS'!CC:CC,0),1),"")</f>
        <v>1</v>
      </c>
      <c r="AA23" s="181"/>
      <c r="AB23" s="178" t="str">
        <f ca="1">IFERROR(INDEX(INDIRECT("'FY22 QoS'!"&amp;AB$1&amp;":"&amp;AB$1),MATCH($B23&amp;$C23&amp;$D23,'FY22 QoS'!BU:BU,0),1),"")</f>
        <v/>
      </c>
      <c r="AC23" s="178" t="str">
        <f ca="1">IFERROR(INDEX(INDIRECT("'FY22 QoS'!"&amp;AC$1&amp;":"&amp;AC$1),MATCH($B23&amp;$C23&amp;$D23,'FY22 QoS'!BV:BV,0),1),"")</f>
        <v/>
      </c>
      <c r="AD23" s="178" t="str">
        <f ca="1">IFERROR(INDEX(INDIRECT("'FY22 QoS'!"&amp;AD$1&amp;":"&amp;AD$1),MATCH($B23&amp;$C23&amp;$D23,'FY22 QoS'!BW:BW,0),1),"")</f>
        <v/>
      </c>
      <c r="AE23" s="178" t="str">
        <f ca="1">IFERROR(INDEX(INDIRECT("'FY22 QoS'!"&amp;AE$1&amp;":"&amp;AE$1),MATCH($B23&amp;$C23&amp;$D23,'FY22 QoS'!BX:BX,0),1),"")</f>
        <v/>
      </c>
      <c r="AF23" s="178">
        <f ca="1">IFERROR(INDEX(INDIRECT("'FY22 QoS'!"&amp;AF$1&amp;":"&amp;AF$1),MATCH($B23&amp;$C23&amp;$D23,'FY22 QoS'!BY:BY,0),1),"")</f>
        <v>0</v>
      </c>
      <c r="AG23" s="178">
        <f ca="1">IFERROR(INDEX(INDIRECT("'FY22 QoS'!"&amp;AG$1&amp;":"&amp;AG$1),MATCH($B23&amp;$C23&amp;$D23,'FY22 QoS'!BZ:BZ,0),1),"")</f>
        <v>0.5</v>
      </c>
      <c r="AH23" s="178">
        <f ca="1">IFERROR(INDEX(INDIRECT("'FY22 QoS'!"&amp;AH$1&amp;":"&amp;AH$1),MATCH($B23&amp;$C23&amp;$D23,'FY22 QoS'!CA:CA,0),1),"")</f>
        <v>1</v>
      </c>
      <c r="AI23" s="178">
        <f ca="1">IFERROR(INDEX(INDIRECT("'FY22 QoS'!"&amp;AI$1&amp;":"&amp;AI$1),MATCH($B23&amp;$C23&amp;$D23,'FY22 QoS'!CB:CB,0),1),"")</f>
        <v>0</v>
      </c>
      <c r="AJ23" s="178">
        <f ca="1">IFERROR(INDEX(INDIRECT("'FY22 QoS'!"&amp;AJ$1&amp;":"&amp;AJ$1),MATCH($B23&amp;$C23&amp;$D23,'FY22 QoS'!CC:CC,0),1),"")</f>
        <v>0.5</v>
      </c>
      <c r="AK23" s="181"/>
      <c r="AL23" s="186" t="str">
        <f ca="1">IFERROR(INDEX(INDIRECT("'FY22 QoS'!"&amp;AL$1&amp;":"&amp;AL$1),MATCH($B23&amp;$C23&amp;$D23,'FY22 QoS'!BU:BU,0),1),"")</f>
        <v/>
      </c>
      <c r="AM23" s="186" t="str">
        <f ca="1">IFERROR(INDEX(INDIRECT("'FY22 QoS'!"&amp;AM$1&amp;":"&amp;AM$1),MATCH($B23&amp;$C23&amp;$D23,'FY22 QoS'!BV:BV,0),1),"")</f>
        <v/>
      </c>
      <c r="AN23" s="186" t="str">
        <f ca="1">IFERROR(INDEX(INDIRECT("'FY22 QoS'!"&amp;AN$1&amp;":"&amp;AN$1),MATCH($B23&amp;$C23&amp;$D23,'FY22 QoS'!BW:BW,0),1),"")</f>
        <v/>
      </c>
      <c r="AO23" s="186" t="str">
        <f ca="1">IFERROR(INDEX(INDIRECT("'FY22 QoS'!"&amp;AO$1&amp;":"&amp;AO$1),MATCH($B23&amp;$C23&amp;$D23,'FY22 QoS'!BX:BX,0),1),"")</f>
        <v/>
      </c>
      <c r="AP23" s="186">
        <f ca="1">IFERROR(INDEX(INDIRECT("'FY22 QoS'!"&amp;AP$1&amp;":"&amp;AP$1),MATCH($B23&amp;$C23&amp;$D23,'FY22 QoS'!BY:BY,0),1),"")</f>
        <v>0</v>
      </c>
      <c r="AQ23" s="186">
        <f ca="1">IFERROR(INDEX(INDIRECT("'FY22 QoS'!"&amp;AQ$1&amp;":"&amp;AQ$1),MATCH($B23&amp;$C23&amp;$D23,'FY22 QoS'!BZ:BZ,0),1),"")</f>
        <v>17500</v>
      </c>
      <c r="AR23" s="186">
        <f ca="1">IFERROR(INDEX(INDIRECT("'FY22 QoS'!"&amp;AR$1&amp;":"&amp;AR$1),MATCH($B23&amp;$C23&amp;$D23,'FY22 QoS'!CA:CA,0),1),"")</f>
        <v>35000</v>
      </c>
      <c r="AS23" s="186">
        <f ca="1">IFERROR(INDEX(INDIRECT("'FY22 QoS'!"&amp;AS$1&amp;":"&amp;AS$1),MATCH($B23&amp;$C23&amp;$D23,'FY22 QoS'!CB:CB,0),1),"")</f>
        <v>0</v>
      </c>
      <c r="AT23" s="186">
        <f ca="1">IFERROR(INDEX(INDIRECT("'FY22 QoS'!"&amp;AT$1&amp;":"&amp;AT$1),MATCH($B23&amp;$C23&amp;$D23,'FY22 QoS'!CC:CC,0),1),"")</f>
        <v>17500</v>
      </c>
      <c r="AY23" s="178"/>
      <c r="AZ23" s="178"/>
      <c r="BA23" s="178"/>
      <c r="BB23" s="178"/>
      <c r="BC23" s="178"/>
      <c r="BD23" s="178"/>
      <c r="BE23" s="178"/>
      <c r="BF23" s="178"/>
      <c r="BG23" s="178"/>
    </row>
    <row r="24" spans="2:59" s="167" customFormat="1" x14ac:dyDescent="0.25">
      <c r="B24" s="167" t="s">
        <v>275</v>
      </c>
      <c r="C24" s="181">
        <v>3</v>
      </c>
      <c r="D24" s="181" t="str">
        <f t="shared" si="10"/>
        <v>SubSuccess</v>
      </c>
      <c r="E24" s="181" t="str">
        <f>IFERROR(INDEX('FY22 QoS'!$BB:$BB,MATCH($B24&amp;$C24&amp;$D24,'FY22 QoS'!BR:BR,0),1),"")</f>
        <v/>
      </c>
      <c r="F24" s="181" t="str">
        <f>IFERROR(INDEX('FY22 QoS'!$BB:$BB,MATCH($B24&amp;$C24&amp;$D24,'FY22 QoS'!BS:BS,0),1),"")</f>
        <v/>
      </c>
      <c r="G24" s="181" t="str">
        <f>IFERROR(INDEX('FY22 QoS'!$BB:$BB,MATCH($B24&amp;$C24&amp;$D24,'FY22 QoS'!BT:BT,0),1),"")</f>
        <v/>
      </c>
      <c r="H24" s="181" t="str">
        <f>IFERROR(INDEX('FY22 QoS'!$BB:$BB,MATCH($B24&amp;$C24&amp;$D24,'FY22 QoS'!BU:BU,0),1),"")</f>
        <v/>
      </c>
      <c r="I24" s="181" t="str">
        <f>IFERROR(INDEX('FY22 QoS'!$BB:$BB,MATCH($B24&amp;$C24&amp;$D24,'FY22 QoS'!BV:BV,0),1),"")</f>
        <v/>
      </c>
      <c r="J24" s="181" t="str">
        <f>IFERROR(INDEX('FY22 QoS'!$BB:$BB,MATCH($B24&amp;$C24&amp;$D24,'FY22 QoS'!BW:BW,0),1),"")</f>
        <v/>
      </c>
      <c r="K24" s="181" t="str">
        <f>IFERROR(INDEX('FY22 QoS'!$BB:$BB,MATCH($B24&amp;$C24&amp;$D24,'FY22 QoS'!BX:BX,0),1),"")</f>
        <v/>
      </c>
      <c r="L24" s="181" t="str">
        <f>IFERROR(INDEX('FY22 QoS'!$BB:$BB,MATCH($B24&amp;$C24&amp;$D24,'FY22 QoS'!BY:BY,0),1),"")</f>
        <v/>
      </c>
      <c r="M24" s="181" t="str">
        <f>IFERROR(INDEX('FY22 QoS'!$BB:$BB,MATCH($B24&amp;$C24&amp;$D24,'FY22 QoS'!BZ:BZ,0),1),"")</f>
        <v/>
      </c>
      <c r="N24" s="181" t="str">
        <f>IFERROR(INDEX('FY22 QoS'!$BB:$BB,MATCH($B24&amp;$C24&amp;$D24,'FY22 QoS'!CA:CA,0),1),"")</f>
        <v/>
      </c>
      <c r="O24" s="181" t="str">
        <f>IFERROR(INDEX('FY22 QoS'!$BB:$BB,MATCH($B24&amp;$C24&amp;$D24,'FY22 QoS'!CB:CB,0),1),"")</f>
        <v>Future Hire</v>
      </c>
      <c r="P24" s="181" t="str">
        <f>IFERROR(INDEX('FY22 QoS'!$BB:$BB,MATCH($B24&amp;$C24&amp;$D24,'FY22 QoS'!CC:CC,0),1),"")</f>
        <v>Future Hire</v>
      </c>
      <c r="Q24" s="181"/>
      <c r="R24" s="178" t="str">
        <f ca="1">IFERROR(INDEX(INDIRECT("'FY22 QoS'!"&amp;R$1&amp;":"&amp;R$1),MATCH($B24&amp;$C24&amp;$D24,'FY22 QoS'!BU:BU,0),1),"")</f>
        <v/>
      </c>
      <c r="S24" s="178" t="str">
        <f ca="1">IFERROR(INDEX(INDIRECT("'FY22 QoS'!"&amp;S$1&amp;":"&amp;S$1),MATCH($B24&amp;$C24&amp;$D24,'FY22 QoS'!BV:BV,0),1),"")</f>
        <v/>
      </c>
      <c r="T24" s="178" t="str">
        <f ca="1">IFERROR(INDEX(INDIRECT("'FY22 QoS'!"&amp;T$1&amp;":"&amp;T$1),MATCH($B24&amp;$C24&amp;$D24,'FY22 QoS'!BW:BW,0),1),"")</f>
        <v/>
      </c>
      <c r="U24" s="178" t="str">
        <f ca="1">IFERROR(INDEX(INDIRECT("'FY22 QoS'!"&amp;U$1&amp;":"&amp;U$1),MATCH($B24&amp;$C24&amp;$D24,'FY22 QoS'!BX:BX,0),1),"")</f>
        <v/>
      </c>
      <c r="V24" s="178" t="str">
        <f ca="1">IFERROR(INDEX(INDIRECT("'FY22 QoS'!"&amp;V$1&amp;":"&amp;V$1),MATCH($B24&amp;$C24&amp;$D24,'FY22 QoS'!BY:BY,0),1),"")</f>
        <v/>
      </c>
      <c r="W24" s="178" t="str">
        <f ca="1">IFERROR(INDEX(INDIRECT("'FY22 QoS'!"&amp;W$1&amp;":"&amp;W$1),MATCH($B24&amp;$C24&amp;$D24,'FY22 QoS'!BZ:BZ,0),1),"")</f>
        <v/>
      </c>
      <c r="X24" s="178" t="str">
        <f ca="1">IFERROR(INDEX(INDIRECT("'FY22 QoS'!"&amp;X$1&amp;":"&amp;X$1),MATCH($B24&amp;$C24&amp;$D24,'FY22 QoS'!CA:CA,0),1),"")</f>
        <v/>
      </c>
      <c r="Y24" s="178">
        <f ca="1">IFERROR(INDEX(INDIRECT("'FY22 QoS'!"&amp;Y$1&amp;":"&amp;Y$1),MATCH($B24&amp;$C24&amp;$D24,'FY22 QoS'!CB:CB,0),1),"")</f>
        <v>1</v>
      </c>
      <c r="Z24" s="178">
        <f ca="1">IFERROR(INDEX(INDIRECT("'FY22 QoS'!"&amp;Z$1&amp;":"&amp;Z$1),MATCH($B24&amp;$C24&amp;$D24,'FY22 QoS'!CC:CC,0),1),"")</f>
        <v>1</v>
      </c>
      <c r="AA24" s="181"/>
      <c r="AB24" s="178" t="str">
        <f ca="1">IFERROR(INDEX(INDIRECT("'FY22 QoS'!"&amp;AB$1&amp;":"&amp;AB$1),MATCH($B24&amp;$C24&amp;$D24,'FY22 QoS'!BU:BU,0),1),"")</f>
        <v/>
      </c>
      <c r="AC24" s="178" t="str">
        <f ca="1">IFERROR(INDEX(INDIRECT("'FY22 QoS'!"&amp;AC$1&amp;":"&amp;AC$1),MATCH($B24&amp;$C24&amp;$D24,'FY22 QoS'!BV:BV,0),1),"")</f>
        <v/>
      </c>
      <c r="AD24" s="178" t="str">
        <f ca="1">IFERROR(INDEX(INDIRECT("'FY22 QoS'!"&amp;AD$1&amp;":"&amp;AD$1),MATCH($B24&amp;$C24&amp;$D24,'FY22 QoS'!BW:BW,0),1),"")</f>
        <v/>
      </c>
      <c r="AE24" s="178" t="str">
        <f ca="1">IFERROR(INDEX(INDIRECT("'FY22 QoS'!"&amp;AE$1&amp;":"&amp;AE$1),MATCH($B24&amp;$C24&amp;$D24,'FY22 QoS'!BX:BX,0),1),"")</f>
        <v/>
      </c>
      <c r="AF24" s="178" t="str">
        <f ca="1">IFERROR(INDEX(INDIRECT("'FY22 QoS'!"&amp;AF$1&amp;":"&amp;AF$1),MATCH($B24&amp;$C24&amp;$D24,'FY22 QoS'!BY:BY,0),1),"")</f>
        <v/>
      </c>
      <c r="AG24" s="178" t="str">
        <f ca="1">IFERROR(INDEX(INDIRECT("'FY22 QoS'!"&amp;AG$1&amp;":"&amp;AG$1),MATCH($B24&amp;$C24&amp;$D24,'FY22 QoS'!BZ:BZ,0),1),"")</f>
        <v/>
      </c>
      <c r="AH24" s="178" t="str">
        <f ca="1">IFERROR(INDEX(INDIRECT("'FY22 QoS'!"&amp;AH$1&amp;":"&amp;AH$1),MATCH($B24&amp;$C24&amp;$D24,'FY22 QoS'!CA:CA,0),1),"")</f>
        <v/>
      </c>
      <c r="AI24" s="178">
        <f ca="1">IFERROR(INDEX(INDIRECT("'FY22 QoS'!"&amp;AI$1&amp;":"&amp;AI$1),MATCH($B24&amp;$C24&amp;$D24,'FY22 QoS'!CB:CB,0),1),"")</f>
        <v>1</v>
      </c>
      <c r="AJ24" s="178">
        <f ca="1">IFERROR(INDEX(INDIRECT("'FY22 QoS'!"&amp;AJ$1&amp;":"&amp;AJ$1),MATCH($B24&amp;$C24&amp;$D24,'FY22 QoS'!CC:CC,0),1),"")</f>
        <v>1</v>
      </c>
      <c r="AK24" s="181"/>
      <c r="AL24" s="186" t="str">
        <f ca="1">IFERROR(INDEX(INDIRECT("'FY22 QoS'!"&amp;AL$1&amp;":"&amp;AL$1),MATCH($B24&amp;$C24&amp;$D24,'FY22 QoS'!BU:BU,0),1),"")</f>
        <v/>
      </c>
      <c r="AM24" s="186" t="str">
        <f ca="1">IFERROR(INDEX(INDIRECT("'FY22 QoS'!"&amp;AM$1&amp;":"&amp;AM$1),MATCH($B24&amp;$C24&amp;$D24,'FY22 QoS'!BV:BV,0),1),"")</f>
        <v/>
      </c>
      <c r="AN24" s="186" t="str">
        <f ca="1">IFERROR(INDEX(INDIRECT("'FY22 QoS'!"&amp;AN$1&amp;":"&amp;AN$1),MATCH($B24&amp;$C24&amp;$D24,'FY22 QoS'!BW:BW,0),1),"")</f>
        <v/>
      </c>
      <c r="AO24" s="186" t="str">
        <f ca="1">IFERROR(INDEX(INDIRECT("'FY22 QoS'!"&amp;AO$1&amp;":"&amp;AO$1),MATCH($B24&amp;$C24&amp;$D24,'FY22 QoS'!BX:BX,0),1),"")</f>
        <v/>
      </c>
      <c r="AP24" s="186" t="str">
        <f ca="1">IFERROR(INDEX(INDIRECT("'FY22 QoS'!"&amp;AP$1&amp;":"&amp;AP$1),MATCH($B24&amp;$C24&amp;$D24,'FY22 QoS'!BY:BY,0),1),"")</f>
        <v/>
      </c>
      <c r="AQ24" s="186" t="str">
        <f ca="1">IFERROR(INDEX(INDIRECT("'FY22 QoS'!"&amp;AQ$1&amp;":"&amp;AQ$1),MATCH($B24&amp;$C24&amp;$D24,'FY22 QoS'!BZ:BZ,0),1),"")</f>
        <v/>
      </c>
      <c r="AR24" s="186" t="str">
        <f ca="1">IFERROR(INDEX(INDIRECT("'FY22 QoS'!"&amp;AR$1&amp;":"&amp;AR$1),MATCH($B24&amp;$C24&amp;$D24,'FY22 QoS'!CA:CA,0),1),"")</f>
        <v/>
      </c>
      <c r="AS24" s="186">
        <f ca="1">IFERROR(INDEX(INDIRECT("'FY22 QoS'!"&amp;AS$1&amp;":"&amp;AS$1),MATCH($B24&amp;$C24&amp;$D24,'FY22 QoS'!CB:CB,0),1),"")</f>
        <v>35000</v>
      </c>
      <c r="AT24" s="186">
        <f ca="1">IFERROR(INDEX(INDIRECT("'FY22 QoS'!"&amp;AT$1&amp;":"&amp;AT$1),MATCH($B24&amp;$C24&amp;$D24,'FY22 QoS'!CC:CC,0),1),"")</f>
        <v>35000</v>
      </c>
      <c r="AY24" s="178"/>
      <c r="AZ24" s="178"/>
      <c r="BA24" s="178"/>
      <c r="BB24" s="178"/>
      <c r="BC24" s="178"/>
      <c r="BD24" s="178"/>
      <c r="BE24" s="178"/>
      <c r="BF24" s="178"/>
      <c r="BG24" s="178"/>
    </row>
    <row r="25" spans="2:59" s="167" customFormat="1" x14ac:dyDescent="0.25">
      <c r="B25" s="167" t="s">
        <v>275</v>
      </c>
      <c r="C25" s="181">
        <v>4</v>
      </c>
      <c r="D25" s="181" t="str">
        <f t="shared" si="10"/>
        <v>SubSuccess</v>
      </c>
      <c r="E25" s="181" t="str">
        <f>IFERROR(INDEX('FY22 QoS'!$BB:$BB,MATCH($B25&amp;$C25&amp;$D25,'FY22 QoS'!BR:BR,0),1),"")</f>
        <v/>
      </c>
      <c r="F25" s="181" t="str">
        <f>IFERROR(INDEX('FY22 QoS'!$BB:$BB,MATCH($B25&amp;$C25&amp;$D25,'FY22 QoS'!BS:BS,0),1),"")</f>
        <v/>
      </c>
      <c r="G25" s="181" t="str">
        <f>IFERROR(INDEX('FY22 QoS'!$BB:$BB,MATCH($B25&amp;$C25&amp;$D25,'FY22 QoS'!BT:BT,0),1),"")</f>
        <v/>
      </c>
      <c r="H25" s="181" t="str">
        <f>IFERROR(INDEX('FY22 QoS'!$BB:$BB,MATCH($B25&amp;$C25&amp;$D25,'FY22 QoS'!BU:BU,0),1),"")</f>
        <v/>
      </c>
      <c r="I25" s="181" t="str">
        <f>IFERROR(INDEX('FY22 QoS'!$BB:$BB,MATCH($B25&amp;$C25&amp;$D25,'FY22 QoS'!BV:BV,0),1),"")</f>
        <v/>
      </c>
      <c r="J25" s="181" t="str">
        <f>IFERROR(INDEX('FY22 QoS'!$BB:$BB,MATCH($B25&amp;$C25&amp;$D25,'FY22 QoS'!BW:BW,0),1),"")</f>
        <v/>
      </c>
      <c r="K25" s="181" t="str">
        <f>IFERROR(INDEX('FY22 QoS'!$BB:$BB,MATCH($B25&amp;$C25&amp;$D25,'FY22 QoS'!BX:BX,0),1),"")</f>
        <v/>
      </c>
      <c r="L25" s="181" t="str">
        <f>IFERROR(INDEX('FY22 QoS'!$BB:$BB,MATCH($B25&amp;$C25&amp;$D25,'FY22 QoS'!BY:BY,0),1),"")</f>
        <v/>
      </c>
      <c r="M25" s="181" t="str">
        <f>IFERROR(INDEX('FY22 QoS'!$BB:$BB,MATCH($B25&amp;$C25&amp;$D25,'FY22 QoS'!BZ:BZ,0),1),"")</f>
        <v/>
      </c>
      <c r="N25" s="181" t="str">
        <f>IFERROR(INDEX('FY22 QoS'!$BB:$BB,MATCH($B25&amp;$C25&amp;$D25,'FY22 QoS'!CA:CA,0),1),"")</f>
        <v/>
      </c>
      <c r="O25" s="181" t="str">
        <f>IFERROR(INDEX('FY22 QoS'!$BB:$BB,MATCH($B25&amp;$C25&amp;$D25,'FY22 QoS'!CB:CB,0),1),"")</f>
        <v>Future Hire</v>
      </c>
      <c r="P25" s="181" t="str">
        <f>IFERROR(INDEX('FY22 QoS'!$BB:$BB,MATCH($B25&amp;$C25&amp;$D25,'FY22 QoS'!CC:CC,0),1),"")</f>
        <v>Future Hire</v>
      </c>
      <c r="Q25" s="181"/>
      <c r="R25" s="178" t="str">
        <f ca="1">IFERROR(INDEX(INDIRECT("'FY22 QoS'!"&amp;R$1&amp;":"&amp;R$1),MATCH($B25&amp;$C25&amp;$D25,'FY22 QoS'!BU:BU,0),1),"")</f>
        <v/>
      </c>
      <c r="S25" s="178" t="str">
        <f ca="1">IFERROR(INDEX(INDIRECT("'FY22 QoS'!"&amp;S$1&amp;":"&amp;S$1),MATCH($B25&amp;$C25&amp;$D25,'FY22 QoS'!BV:BV,0),1),"")</f>
        <v/>
      </c>
      <c r="T25" s="178" t="str">
        <f ca="1">IFERROR(INDEX(INDIRECT("'FY22 QoS'!"&amp;T$1&amp;":"&amp;T$1),MATCH($B25&amp;$C25&amp;$D25,'FY22 QoS'!BW:BW,0),1),"")</f>
        <v/>
      </c>
      <c r="U25" s="178" t="str">
        <f ca="1">IFERROR(INDEX(INDIRECT("'FY22 QoS'!"&amp;U$1&amp;":"&amp;U$1),MATCH($B25&amp;$C25&amp;$D25,'FY22 QoS'!BX:BX,0),1),"")</f>
        <v/>
      </c>
      <c r="V25" s="178" t="str">
        <f ca="1">IFERROR(INDEX(INDIRECT("'FY22 QoS'!"&amp;V$1&amp;":"&amp;V$1),MATCH($B25&amp;$C25&amp;$D25,'FY22 QoS'!BY:BY,0),1),"")</f>
        <v/>
      </c>
      <c r="W25" s="178" t="str">
        <f ca="1">IFERROR(INDEX(INDIRECT("'FY22 QoS'!"&amp;W$1&amp;":"&amp;W$1),MATCH($B25&amp;$C25&amp;$D25,'FY22 QoS'!BZ:BZ,0),1),"")</f>
        <v/>
      </c>
      <c r="X25" s="178" t="str">
        <f ca="1">IFERROR(INDEX(INDIRECT("'FY22 QoS'!"&amp;X$1&amp;":"&amp;X$1),MATCH($B25&amp;$C25&amp;$D25,'FY22 QoS'!CA:CA,0),1),"")</f>
        <v/>
      </c>
      <c r="Y25" s="178">
        <f ca="1">IFERROR(INDEX(INDIRECT("'FY22 QoS'!"&amp;Y$1&amp;":"&amp;Y$1),MATCH($B25&amp;$C25&amp;$D25,'FY22 QoS'!CB:CB,0),1),"")</f>
        <v>1</v>
      </c>
      <c r="Z25" s="178">
        <f ca="1">IFERROR(INDEX(INDIRECT("'FY22 QoS'!"&amp;Z$1&amp;":"&amp;Z$1),MATCH($B25&amp;$C25&amp;$D25,'FY22 QoS'!CC:CC,0),1),"")</f>
        <v>1</v>
      </c>
      <c r="AA25" s="181"/>
      <c r="AB25" s="178" t="str">
        <f ca="1">IFERROR(INDEX(INDIRECT("'FY22 QoS'!"&amp;AB$1&amp;":"&amp;AB$1),MATCH($B25&amp;$C25&amp;$D25,'FY22 QoS'!BU:BU,0),1),"")</f>
        <v/>
      </c>
      <c r="AC25" s="178" t="str">
        <f ca="1">IFERROR(INDEX(INDIRECT("'FY22 QoS'!"&amp;AC$1&amp;":"&amp;AC$1),MATCH($B25&amp;$C25&amp;$D25,'FY22 QoS'!BV:BV,0),1),"")</f>
        <v/>
      </c>
      <c r="AD25" s="178" t="str">
        <f ca="1">IFERROR(INDEX(INDIRECT("'FY22 QoS'!"&amp;AD$1&amp;":"&amp;AD$1),MATCH($B25&amp;$C25&amp;$D25,'FY22 QoS'!BW:BW,0),1),"")</f>
        <v/>
      </c>
      <c r="AE25" s="178" t="str">
        <f ca="1">IFERROR(INDEX(INDIRECT("'FY22 QoS'!"&amp;AE$1&amp;":"&amp;AE$1),MATCH($B25&amp;$C25&amp;$D25,'FY22 QoS'!BX:BX,0),1),"")</f>
        <v/>
      </c>
      <c r="AF25" s="178" t="str">
        <f ca="1">IFERROR(INDEX(INDIRECT("'FY22 QoS'!"&amp;AF$1&amp;":"&amp;AF$1),MATCH($B25&amp;$C25&amp;$D25,'FY22 QoS'!BY:BY,0),1),"")</f>
        <v/>
      </c>
      <c r="AG25" s="178" t="str">
        <f ca="1">IFERROR(INDEX(INDIRECT("'FY22 QoS'!"&amp;AG$1&amp;":"&amp;AG$1),MATCH($B25&amp;$C25&amp;$D25,'FY22 QoS'!BZ:BZ,0),1),"")</f>
        <v/>
      </c>
      <c r="AH25" s="178" t="str">
        <f ca="1">IFERROR(INDEX(INDIRECT("'FY22 QoS'!"&amp;AH$1&amp;":"&amp;AH$1),MATCH($B25&amp;$C25&amp;$D25,'FY22 QoS'!CA:CA,0),1),"")</f>
        <v/>
      </c>
      <c r="AI25" s="178">
        <f ca="1">IFERROR(INDEX(INDIRECT("'FY22 QoS'!"&amp;AI$1&amp;":"&amp;AI$1),MATCH($B25&amp;$C25&amp;$D25,'FY22 QoS'!CB:CB,0),1),"")</f>
        <v>0</v>
      </c>
      <c r="AJ25" s="178">
        <f ca="1">IFERROR(INDEX(INDIRECT("'FY22 QoS'!"&amp;AJ$1&amp;":"&amp;AJ$1),MATCH($B25&amp;$C25&amp;$D25,'FY22 QoS'!CC:CC,0),1),"")</f>
        <v>0.5</v>
      </c>
      <c r="AK25" s="181"/>
      <c r="AL25" s="186" t="str">
        <f ca="1">IFERROR(INDEX(INDIRECT("'FY22 QoS'!"&amp;AL$1&amp;":"&amp;AL$1),MATCH($B25&amp;$C25&amp;$D25,'FY22 QoS'!BU:BU,0),1),"")</f>
        <v/>
      </c>
      <c r="AM25" s="186" t="str">
        <f ca="1">IFERROR(INDEX(INDIRECT("'FY22 QoS'!"&amp;AM$1&amp;":"&amp;AM$1),MATCH($B25&amp;$C25&amp;$D25,'FY22 QoS'!BV:BV,0),1),"")</f>
        <v/>
      </c>
      <c r="AN25" s="186" t="str">
        <f ca="1">IFERROR(INDEX(INDIRECT("'FY22 QoS'!"&amp;AN$1&amp;":"&amp;AN$1),MATCH($B25&amp;$C25&amp;$D25,'FY22 QoS'!BW:BW,0),1),"")</f>
        <v/>
      </c>
      <c r="AO25" s="186" t="str">
        <f ca="1">IFERROR(INDEX(INDIRECT("'FY22 QoS'!"&amp;AO$1&amp;":"&amp;AO$1),MATCH($B25&amp;$C25&amp;$D25,'FY22 QoS'!BX:BX,0),1),"")</f>
        <v/>
      </c>
      <c r="AP25" s="186" t="str">
        <f ca="1">IFERROR(INDEX(INDIRECT("'FY22 QoS'!"&amp;AP$1&amp;":"&amp;AP$1),MATCH($B25&amp;$C25&amp;$D25,'FY22 QoS'!BY:BY,0),1),"")</f>
        <v/>
      </c>
      <c r="AQ25" s="186" t="str">
        <f ca="1">IFERROR(INDEX(INDIRECT("'FY22 QoS'!"&amp;AQ$1&amp;":"&amp;AQ$1),MATCH($B25&amp;$C25&amp;$D25,'FY22 QoS'!BZ:BZ,0),1),"")</f>
        <v/>
      </c>
      <c r="AR25" s="186" t="str">
        <f ca="1">IFERROR(INDEX(INDIRECT("'FY22 QoS'!"&amp;AR$1&amp;":"&amp;AR$1),MATCH($B25&amp;$C25&amp;$D25,'FY22 QoS'!CA:CA,0),1),"")</f>
        <v/>
      </c>
      <c r="AS25" s="186">
        <f ca="1">IFERROR(INDEX(INDIRECT("'FY22 QoS'!"&amp;AS$1&amp;":"&amp;AS$1),MATCH($B25&amp;$C25&amp;$D25,'FY22 QoS'!CB:CB,0),1),"")</f>
        <v>0</v>
      </c>
      <c r="AT25" s="186">
        <f ca="1">IFERROR(INDEX(INDIRECT("'FY22 QoS'!"&amp;AT$1&amp;":"&amp;AT$1),MATCH($B25&amp;$C25&amp;$D25,'FY22 QoS'!CC:CC,0),1),"")</f>
        <v>17500</v>
      </c>
      <c r="AY25" s="178"/>
      <c r="AZ25" s="178"/>
      <c r="BA25" s="178"/>
      <c r="BB25" s="178"/>
      <c r="BC25" s="178"/>
      <c r="BD25" s="178"/>
      <c r="BE25" s="178"/>
      <c r="BF25" s="178"/>
      <c r="BG25" s="178"/>
    </row>
    <row r="26" spans="2:59" s="167" customFormat="1" x14ac:dyDescent="0.25">
      <c r="B26" s="167" t="s">
        <v>275</v>
      </c>
      <c r="C26" s="181">
        <v>5</v>
      </c>
      <c r="D26" s="181" t="str">
        <f t="shared" si="10"/>
        <v>SubSuccess</v>
      </c>
      <c r="E26" s="181" t="str">
        <f>IFERROR(INDEX('FY22 QoS'!$BB:$BB,MATCH($B26&amp;$C26&amp;$D26,'FY22 QoS'!BR:BR,0),1),"")</f>
        <v/>
      </c>
      <c r="F26" s="181" t="str">
        <f>IFERROR(INDEX('FY22 QoS'!$BB:$BB,MATCH($B26&amp;$C26&amp;$D26,'FY22 QoS'!BS:BS,0),1),"")</f>
        <v/>
      </c>
      <c r="G26" s="181" t="str">
        <f>IFERROR(INDEX('FY22 QoS'!$BB:$BB,MATCH($B26&amp;$C26&amp;$D26,'FY22 QoS'!BT:BT,0),1),"")</f>
        <v/>
      </c>
      <c r="H26" s="181" t="str">
        <f>IFERROR(INDEX('FY22 QoS'!$BB:$BB,MATCH($B26&amp;$C26&amp;$D26,'FY22 QoS'!BU:BU,0),1),"")</f>
        <v/>
      </c>
      <c r="I26" s="181" t="str">
        <f>IFERROR(INDEX('FY22 QoS'!$BB:$BB,MATCH($B26&amp;$C26&amp;$D26,'FY22 QoS'!BV:BV,0),1),"")</f>
        <v/>
      </c>
      <c r="J26" s="181" t="str">
        <f>IFERROR(INDEX('FY22 QoS'!$BB:$BB,MATCH($B26&amp;$C26&amp;$D26,'FY22 QoS'!BW:BW,0),1),"")</f>
        <v/>
      </c>
      <c r="K26" s="181" t="str">
        <f>IFERROR(INDEX('FY22 QoS'!$BB:$BB,MATCH($B26&amp;$C26&amp;$D26,'FY22 QoS'!BX:BX,0),1),"")</f>
        <v/>
      </c>
      <c r="L26" s="181" t="str">
        <f>IFERROR(INDEX('FY22 QoS'!$BB:$BB,MATCH($B26&amp;$C26&amp;$D26,'FY22 QoS'!BY:BY,0),1),"")</f>
        <v/>
      </c>
      <c r="M26" s="181" t="str">
        <f>IFERROR(INDEX('FY22 QoS'!$BB:$BB,MATCH($B26&amp;$C26&amp;$D26,'FY22 QoS'!BZ:BZ,0),1),"")</f>
        <v/>
      </c>
      <c r="N26" s="181" t="str">
        <f>IFERROR(INDEX('FY22 QoS'!$BB:$BB,MATCH($B26&amp;$C26&amp;$D26,'FY22 QoS'!CA:CA,0),1),"")</f>
        <v/>
      </c>
      <c r="O26" s="181" t="str">
        <f>IFERROR(INDEX('FY22 QoS'!$BB:$BB,MATCH($B26&amp;$C26&amp;$D26,'FY22 QoS'!CB:CB,0),1),"")</f>
        <v/>
      </c>
      <c r="P26" s="181" t="str">
        <f>IFERROR(INDEX('FY22 QoS'!$BB:$BB,MATCH($B26&amp;$C26&amp;$D26,'FY22 QoS'!CC:CC,0),1),"")</f>
        <v/>
      </c>
      <c r="Q26" s="181"/>
      <c r="R26" s="178" t="str">
        <f ca="1">IFERROR(INDEX(INDIRECT("'FY22 QoS'!"&amp;R$1&amp;":"&amp;R$1),MATCH($B26&amp;$C26&amp;$D26,'FY22 QoS'!BU:BU,0),1),"")</f>
        <v/>
      </c>
      <c r="S26" s="178" t="str">
        <f ca="1">IFERROR(INDEX(INDIRECT("'FY22 QoS'!"&amp;S$1&amp;":"&amp;S$1),MATCH($B26&amp;$C26&amp;$D26,'FY22 QoS'!BV:BV,0),1),"")</f>
        <v/>
      </c>
      <c r="T26" s="178" t="str">
        <f ca="1">IFERROR(INDEX(INDIRECT("'FY22 QoS'!"&amp;T$1&amp;":"&amp;T$1),MATCH($B26&amp;$C26&amp;$D26,'FY22 QoS'!BW:BW,0),1),"")</f>
        <v/>
      </c>
      <c r="U26" s="178" t="str">
        <f ca="1">IFERROR(INDEX(INDIRECT("'FY22 QoS'!"&amp;U$1&amp;":"&amp;U$1),MATCH($B26&amp;$C26&amp;$D26,'FY22 QoS'!BX:BX,0),1),"")</f>
        <v/>
      </c>
      <c r="V26" s="178" t="str">
        <f ca="1">IFERROR(INDEX(INDIRECT("'FY22 QoS'!"&amp;V$1&amp;":"&amp;V$1),MATCH($B26&amp;$C26&amp;$D26,'FY22 QoS'!BY:BY,0),1),"")</f>
        <v/>
      </c>
      <c r="W26" s="178" t="str">
        <f ca="1">IFERROR(INDEX(INDIRECT("'FY22 QoS'!"&amp;W$1&amp;":"&amp;W$1),MATCH($B26&amp;$C26&amp;$D26,'FY22 QoS'!BZ:BZ,0),1),"")</f>
        <v/>
      </c>
      <c r="X26" s="178" t="str">
        <f ca="1">IFERROR(INDEX(INDIRECT("'FY22 QoS'!"&amp;X$1&amp;":"&amp;X$1),MATCH($B26&amp;$C26&amp;$D26,'FY22 QoS'!CA:CA,0),1),"")</f>
        <v/>
      </c>
      <c r="Y26" s="178" t="str">
        <f ca="1">IFERROR(INDEX(INDIRECT("'FY22 QoS'!"&amp;Y$1&amp;":"&amp;Y$1),MATCH($B26&amp;$C26&amp;$D26,'FY22 QoS'!CB:CB,0),1),"")</f>
        <v/>
      </c>
      <c r="Z26" s="178" t="str">
        <f ca="1">IFERROR(INDEX(INDIRECT("'FY22 QoS'!"&amp;Z$1&amp;":"&amp;Z$1),MATCH($B26&amp;$C26&amp;$D26,'FY22 QoS'!CC:CC,0),1),"")</f>
        <v/>
      </c>
      <c r="AA26" s="181"/>
      <c r="AB26" s="178" t="str">
        <f ca="1">IFERROR(INDEX(INDIRECT("'FY22 QoS'!"&amp;AB$1&amp;":"&amp;AB$1),MATCH($B26&amp;$C26&amp;$D26,'FY22 QoS'!BU:BU,0),1),"")</f>
        <v/>
      </c>
      <c r="AC26" s="178" t="str">
        <f ca="1">IFERROR(INDEX(INDIRECT("'FY22 QoS'!"&amp;AC$1&amp;":"&amp;AC$1),MATCH($B26&amp;$C26&amp;$D26,'FY22 QoS'!BV:BV,0),1),"")</f>
        <v/>
      </c>
      <c r="AD26" s="178" t="str">
        <f ca="1">IFERROR(INDEX(INDIRECT("'FY22 QoS'!"&amp;AD$1&amp;":"&amp;AD$1),MATCH($B26&amp;$C26&amp;$D26,'FY22 QoS'!BW:BW,0),1),"")</f>
        <v/>
      </c>
      <c r="AE26" s="178" t="str">
        <f ca="1">IFERROR(INDEX(INDIRECT("'FY22 QoS'!"&amp;AE$1&amp;":"&amp;AE$1),MATCH($B26&amp;$C26&amp;$D26,'FY22 QoS'!BX:BX,0),1),"")</f>
        <v/>
      </c>
      <c r="AF26" s="178" t="str">
        <f ca="1">IFERROR(INDEX(INDIRECT("'FY22 QoS'!"&amp;AF$1&amp;":"&amp;AF$1),MATCH($B26&amp;$C26&amp;$D26,'FY22 QoS'!BY:BY,0),1),"")</f>
        <v/>
      </c>
      <c r="AG26" s="178" t="str">
        <f ca="1">IFERROR(INDEX(INDIRECT("'FY22 QoS'!"&amp;AG$1&amp;":"&amp;AG$1),MATCH($B26&amp;$C26&amp;$D26,'FY22 QoS'!BZ:BZ,0),1),"")</f>
        <v/>
      </c>
      <c r="AH26" s="178" t="str">
        <f ca="1">IFERROR(INDEX(INDIRECT("'FY22 QoS'!"&amp;AH$1&amp;":"&amp;AH$1),MATCH($B26&amp;$C26&amp;$D26,'FY22 QoS'!CA:CA,0),1),"")</f>
        <v/>
      </c>
      <c r="AI26" s="178" t="str">
        <f ca="1">IFERROR(INDEX(INDIRECT("'FY22 QoS'!"&amp;AI$1&amp;":"&amp;AI$1),MATCH($B26&amp;$C26&amp;$D26,'FY22 QoS'!CB:CB,0),1),"")</f>
        <v/>
      </c>
      <c r="AJ26" s="178" t="str">
        <f ca="1">IFERROR(INDEX(INDIRECT("'FY22 QoS'!"&amp;AJ$1&amp;":"&amp;AJ$1),MATCH($B26&amp;$C26&amp;$D26,'FY22 QoS'!CC:CC,0),1),"")</f>
        <v/>
      </c>
      <c r="AK26" s="181"/>
      <c r="AL26" s="186" t="str">
        <f ca="1">IFERROR(INDEX(INDIRECT("'FY22 QoS'!"&amp;AL$1&amp;":"&amp;AL$1),MATCH($B26&amp;$C26&amp;$D26,'FY22 QoS'!BU:BU,0),1),"")</f>
        <v/>
      </c>
      <c r="AM26" s="186" t="str">
        <f ca="1">IFERROR(INDEX(INDIRECT("'FY22 QoS'!"&amp;AM$1&amp;":"&amp;AM$1),MATCH($B26&amp;$C26&amp;$D26,'FY22 QoS'!BV:BV,0),1),"")</f>
        <v/>
      </c>
      <c r="AN26" s="186" t="str">
        <f ca="1">IFERROR(INDEX(INDIRECT("'FY22 QoS'!"&amp;AN$1&amp;":"&amp;AN$1),MATCH($B26&amp;$C26&amp;$D26,'FY22 QoS'!BW:BW,0),1),"")</f>
        <v/>
      </c>
      <c r="AO26" s="186" t="str">
        <f ca="1">IFERROR(INDEX(INDIRECT("'FY22 QoS'!"&amp;AO$1&amp;":"&amp;AO$1),MATCH($B26&amp;$C26&amp;$D26,'FY22 QoS'!BX:BX,0),1),"")</f>
        <v/>
      </c>
      <c r="AP26" s="186" t="str">
        <f ca="1">IFERROR(INDEX(INDIRECT("'FY22 QoS'!"&amp;AP$1&amp;":"&amp;AP$1),MATCH($B26&amp;$C26&amp;$D26,'FY22 QoS'!BY:BY,0),1),"")</f>
        <v/>
      </c>
      <c r="AQ26" s="186" t="str">
        <f ca="1">IFERROR(INDEX(INDIRECT("'FY22 QoS'!"&amp;AQ$1&amp;":"&amp;AQ$1),MATCH($B26&amp;$C26&amp;$D26,'FY22 QoS'!BZ:BZ,0),1),"")</f>
        <v/>
      </c>
      <c r="AR26" s="186" t="str">
        <f ca="1">IFERROR(INDEX(INDIRECT("'FY22 QoS'!"&amp;AR$1&amp;":"&amp;AR$1),MATCH($B26&amp;$C26&amp;$D26,'FY22 QoS'!CA:CA,0),1),"")</f>
        <v/>
      </c>
      <c r="AS26" s="186" t="str">
        <f ca="1">IFERROR(INDEX(INDIRECT("'FY22 QoS'!"&amp;AS$1&amp;":"&amp;AS$1),MATCH($B26&amp;$C26&amp;$D26,'FY22 QoS'!CB:CB,0),1),"")</f>
        <v/>
      </c>
      <c r="AT26" s="186" t="str">
        <f ca="1">IFERROR(INDEX(INDIRECT("'FY22 QoS'!"&amp;AT$1&amp;":"&amp;AT$1),MATCH($B26&amp;$C26&amp;$D26,'FY22 QoS'!CC:CC,0),1),"")</f>
        <v/>
      </c>
      <c r="AY26" s="178"/>
      <c r="AZ26" s="178"/>
      <c r="BA26" s="178"/>
      <c r="BB26" s="178"/>
      <c r="BC26" s="178"/>
      <c r="BD26" s="178"/>
      <c r="BE26" s="178"/>
      <c r="BF26" s="178"/>
      <c r="BG26" s="178"/>
    </row>
    <row r="27" spans="2:59" s="167" customFormat="1" hidden="1" outlineLevel="1" x14ac:dyDescent="0.25">
      <c r="B27" s="167" t="s">
        <v>275</v>
      </c>
      <c r="C27" s="181">
        <v>6</v>
      </c>
      <c r="D27" s="181" t="str">
        <f t="shared" si="10"/>
        <v>SubSuccess</v>
      </c>
      <c r="E27" s="181" t="str">
        <f>IFERROR(INDEX('FY22 QoS'!$BB:$BB,MATCH($B27&amp;$C27&amp;$D27,'FY22 QoS'!BR:BR,0),1),"")</f>
        <v/>
      </c>
      <c r="F27" s="181" t="str">
        <f>IFERROR(INDEX('FY22 QoS'!$BB:$BB,MATCH($B27&amp;$C27&amp;$D27,'FY22 QoS'!BS:BS,0),1),"")</f>
        <v/>
      </c>
      <c r="G27" s="181" t="str">
        <f>IFERROR(INDEX('FY22 QoS'!$BB:$BB,MATCH($B27&amp;$C27&amp;$D27,'FY22 QoS'!BT:BT,0),1),"")</f>
        <v/>
      </c>
      <c r="H27" s="181" t="str">
        <f>IFERROR(INDEX('FY22 QoS'!$BB:$BB,MATCH($B27&amp;$C27&amp;$D27,'FY22 QoS'!BU:BU,0),1),"")</f>
        <v/>
      </c>
      <c r="I27" s="181" t="str">
        <f>IFERROR(INDEX('FY22 QoS'!$BB:$BB,MATCH($B27&amp;$C27&amp;$D27,'FY22 QoS'!BV:BV,0),1),"")</f>
        <v/>
      </c>
      <c r="J27" s="181" t="str">
        <f>IFERROR(INDEX('FY22 QoS'!$BB:$BB,MATCH($B27&amp;$C27&amp;$D27,'FY22 QoS'!BW:BW,0),1),"")</f>
        <v/>
      </c>
      <c r="K27" s="181" t="str">
        <f>IFERROR(INDEX('FY22 QoS'!$BB:$BB,MATCH($B27&amp;$C27&amp;$D27,'FY22 QoS'!BX:BX,0),1),"")</f>
        <v/>
      </c>
      <c r="L27" s="181" t="str">
        <f>IFERROR(INDEX('FY22 QoS'!$BB:$BB,MATCH($B27&amp;$C27&amp;$D27,'FY22 QoS'!BY:BY,0),1),"")</f>
        <v/>
      </c>
      <c r="M27" s="181" t="str">
        <f>IFERROR(INDEX('FY22 QoS'!$BB:$BB,MATCH($B27&amp;$C27&amp;$D27,'FY22 QoS'!BZ:BZ,0),1),"")</f>
        <v/>
      </c>
      <c r="N27" s="181" t="str">
        <f>IFERROR(INDEX('FY22 QoS'!$BB:$BB,MATCH($B27&amp;$C27&amp;$D27,'FY22 QoS'!CA:CA,0),1),"")</f>
        <v/>
      </c>
      <c r="O27" s="181" t="str">
        <f>IFERROR(INDEX('FY22 QoS'!$BB:$BB,MATCH($B27&amp;$C27&amp;$D27,'FY22 QoS'!CB:CB,0),1),"")</f>
        <v/>
      </c>
      <c r="P27" s="181" t="str">
        <f>IFERROR(INDEX('FY22 QoS'!$BB:$BB,MATCH($B27&amp;$C27&amp;$D27,'FY22 QoS'!CC:CC,0),1),"")</f>
        <v/>
      </c>
      <c r="Q27" s="181"/>
      <c r="R27" s="178" t="str">
        <f ca="1">IFERROR(INDEX(INDIRECT("'FY22 QoS'!"&amp;R$1&amp;":"&amp;R$1),MATCH($B27&amp;$C27&amp;$D27,'FY22 QoS'!BU:BU,0),1),"")</f>
        <v/>
      </c>
      <c r="S27" s="178" t="str">
        <f ca="1">IFERROR(INDEX(INDIRECT("'FY22 QoS'!"&amp;S$1&amp;":"&amp;S$1),MATCH($B27&amp;$C27&amp;$D27,'FY22 QoS'!BV:BV,0),1),"")</f>
        <v/>
      </c>
      <c r="T27" s="178" t="str">
        <f ca="1">IFERROR(INDEX(INDIRECT("'FY22 QoS'!"&amp;T$1&amp;":"&amp;T$1),MATCH($B27&amp;$C27&amp;$D27,'FY22 QoS'!BW:BW,0),1),"")</f>
        <v/>
      </c>
      <c r="U27" s="178" t="str">
        <f ca="1">IFERROR(INDEX(INDIRECT("'FY22 QoS'!"&amp;U$1&amp;":"&amp;U$1),MATCH($B27&amp;$C27&amp;$D27,'FY22 QoS'!BX:BX,0),1),"")</f>
        <v/>
      </c>
      <c r="V27" s="178" t="str">
        <f ca="1">IFERROR(INDEX(INDIRECT("'FY22 QoS'!"&amp;V$1&amp;":"&amp;V$1),MATCH($B27&amp;$C27&amp;$D27,'FY22 QoS'!BY:BY,0),1),"")</f>
        <v/>
      </c>
      <c r="W27" s="178" t="str">
        <f ca="1">IFERROR(INDEX(INDIRECT("'FY22 QoS'!"&amp;W$1&amp;":"&amp;W$1),MATCH($B27&amp;$C27&amp;$D27,'FY22 QoS'!BZ:BZ,0),1),"")</f>
        <v/>
      </c>
      <c r="X27" s="178" t="str">
        <f ca="1">IFERROR(INDEX(INDIRECT("'FY22 QoS'!"&amp;X$1&amp;":"&amp;X$1),MATCH($B27&amp;$C27&amp;$D27,'FY22 QoS'!CA:CA,0),1),"")</f>
        <v/>
      </c>
      <c r="Y27" s="178" t="str">
        <f ca="1">IFERROR(INDEX(INDIRECT("'FY22 QoS'!"&amp;Y$1&amp;":"&amp;Y$1),MATCH($B27&amp;$C27&amp;$D27,'FY22 QoS'!CB:CB,0),1),"")</f>
        <v/>
      </c>
      <c r="Z27" s="178" t="str">
        <f ca="1">IFERROR(INDEX(INDIRECT("'FY22 QoS'!"&amp;Z$1&amp;":"&amp;Z$1),MATCH($B27&amp;$C27&amp;$D27,'FY22 QoS'!CC:CC,0),1),"")</f>
        <v/>
      </c>
      <c r="AA27" s="181"/>
      <c r="AB27" s="178" t="str">
        <f ca="1">IFERROR(INDEX(INDIRECT("'FY22 QoS'!"&amp;AB$1&amp;":"&amp;AB$1),MATCH($B27&amp;$C27&amp;$D27,'FY22 QoS'!BU:BU,0),1),"")</f>
        <v/>
      </c>
      <c r="AC27" s="178" t="str">
        <f ca="1">IFERROR(INDEX(INDIRECT("'FY22 QoS'!"&amp;AC$1&amp;":"&amp;AC$1),MATCH($B27&amp;$C27&amp;$D27,'FY22 QoS'!BV:BV,0),1),"")</f>
        <v/>
      </c>
      <c r="AD27" s="178" t="str">
        <f ca="1">IFERROR(INDEX(INDIRECT("'FY22 QoS'!"&amp;AD$1&amp;":"&amp;AD$1),MATCH($B27&amp;$C27&amp;$D27,'FY22 QoS'!BW:BW,0),1),"")</f>
        <v/>
      </c>
      <c r="AE27" s="178" t="str">
        <f ca="1">IFERROR(INDEX(INDIRECT("'FY22 QoS'!"&amp;AE$1&amp;":"&amp;AE$1),MATCH($B27&amp;$C27&amp;$D27,'FY22 QoS'!BX:BX,0),1),"")</f>
        <v/>
      </c>
      <c r="AF27" s="178" t="str">
        <f ca="1">IFERROR(INDEX(INDIRECT("'FY22 QoS'!"&amp;AF$1&amp;":"&amp;AF$1),MATCH($B27&amp;$C27&amp;$D27,'FY22 QoS'!BY:BY,0),1),"")</f>
        <v/>
      </c>
      <c r="AG27" s="178" t="str">
        <f ca="1">IFERROR(INDEX(INDIRECT("'FY22 QoS'!"&amp;AG$1&amp;":"&amp;AG$1),MATCH($B27&amp;$C27&amp;$D27,'FY22 QoS'!BZ:BZ,0),1),"")</f>
        <v/>
      </c>
      <c r="AH27" s="178" t="str">
        <f ca="1">IFERROR(INDEX(INDIRECT("'FY22 QoS'!"&amp;AH$1&amp;":"&amp;AH$1),MATCH($B27&amp;$C27&amp;$D27,'FY22 QoS'!CA:CA,0),1),"")</f>
        <v/>
      </c>
      <c r="AI27" s="178" t="str">
        <f ca="1">IFERROR(INDEX(INDIRECT("'FY22 QoS'!"&amp;AI$1&amp;":"&amp;AI$1),MATCH($B27&amp;$C27&amp;$D27,'FY22 QoS'!CB:CB,0),1),"")</f>
        <v/>
      </c>
      <c r="AJ27" s="178" t="str">
        <f ca="1">IFERROR(INDEX(INDIRECT("'FY22 QoS'!"&amp;AJ$1&amp;":"&amp;AJ$1),MATCH($B27&amp;$C27&amp;$D27,'FY22 QoS'!CC:CC,0),1),"")</f>
        <v/>
      </c>
      <c r="AK27" s="181"/>
      <c r="AL27" s="186" t="str">
        <f ca="1">IFERROR(INDEX(INDIRECT("'FY22 QoS'!"&amp;AL$1&amp;":"&amp;AL$1),MATCH($B27&amp;$C27&amp;$D27,'FY22 QoS'!BU:BU,0),1),"")</f>
        <v/>
      </c>
      <c r="AM27" s="186" t="str">
        <f ca="1">IFERROR(INDEX(INDIRECT("'FY22 QoS'!"&amp;AM$1&amp;":"&amp;AM$1),MATCH($B27&amp;$C27&amp;$D27,'FY22 QoS'!BV:BV,0),1),"")</f>
        <v/>
      </c>
      <c r="AN27" s="186" t="str">
        <f ca="1">IFERROR(INDEX(INDIRECT("'FY22 QoS'!"&amp;AN$1&amp;":"&amp;AN$1),MATCH($B27&amp;$C27&amp;$D27,'FY22 QoS'!BW:BW,0),1),"")</f>
        <v/>
      </c>
      <c r="AO27" s="186" t="str">
        <f ca="1">IFERROR(INDEX(INDIRECT("'FY22 QoS'!"&amp;AO$1&amp;":"&amp;AO$1),MATCH($B27&amp;$C27&amp;$D27,'FY22 QoS'!BX:BX,0),1),"")</f>
        <v/>
      </c>
      <c r="AP27" s="186" t="str">
        <f ca="1">IFERROR(INDEX(INDIRECT("'FY22 QoS'!"&amp;AP$1&amp;":"&amp;AP$1),MATCH($B27&amp;$C27&amp;$D27,'FY22 QoS'!BY:BY,0),1),"")</f>
        <v/>
      </c>
      <c r="AQ27" s="186" t="str">
        <f ca="1">IFERROR(INDEX(INDIRECT("'FY22 QoS'!"&amp;AQ$1&amp;":"&amp;AQ$1),MATCH($B27&amp;$C27&amp;$D27,'FY22 QoS'!BZ:BZ,0),1),"")</f>
        <v/>
      </c>
      <c r="AR27" s="186" t="str">
        <f ca="1">IFERROR(INDEX(INDIRECT("'FY22 QoS'!"&amp;AR$1&amp;":"&amp;AR$1),MATCH($B27&amp;$C27&amp;$D27,'FY22 QoS'!CA:CA,0),1),"")</f>
        <v/>
      </c>
      <c r="AS27" s="186" t="str">
        <f ca="1">IFERROR(INDEX(INDIRECT("'FY22 QoS'!"&amp;AS$1&amp;":"&amp;AS$1),MATCH($B27&amp;$C27&amp;$D27,'FY22 QoS'!CB:CB,0),1),"")</f>
        <v/>
      </c>
      <c r="AT27" s="186" t="str">
        <f ca="1">IFERROR(INDEX(INDIRECT("'FY22 QoS'!"&amp;AT$1&amp;":"&amp;AT$1),MATCH($B27&amp;$C27&amp;$D27,'FY22 QoS'!CC:CC,0),1),"")</f>
        <v/>
      </c>
      <c r="AY27" s="178"/>
      <c r="AZ27" s="178"/>
      <c r="BA27" s="178"/>
      <c r="BB27" s="178"/>
      <c r="BC27" s="178"/>
      <c r="BD27" s="178"/>
      <c r="BE27" s="178"/>
      <c r="BF27" s="178"/>
      <c r="BG27" s="178"/>
    </row>
    <row r="28" spans="2:59" s="167" customFormat="1" hidden="1" outlineLevel="1" x14ac:dyDescent="0.25">
      <c r="B28" s="167" t="s">
        <v>275</v>
      </c>
      <c r="C28" s="181">
        <v>7</v>
      </c>
      <c r="D28" s="181" t="str">
        <f t="shared" si="10"/>
        <v>SubSuccess</v>
      </c>
      <c r="E28" s="181" t="str">
        <f>IFERROR(INDEX('FY22 QoS'!$BB:$BB,MATCH($B28&amp;$C28&amp;$D28,'FY22 QoS'!BR:BR,0),1),"")</f>
        <v/>
      </c>
      <c r="F28" s="181" t="str">
        <f>IFERROR(INDEX('FY22 QoS'!$BB:$BB,MATCH($B28&amp;$C28&amp;$D28,'FY22 QoS'!BS:BS,0),1),"")</f>
        <v/>
      </c>
      <c r="G28" s="181" t="str">
        <f>IFERROR(INDEX('FY22 QoS'!$BB:$BB,MATCH($B28&amp;$C28&amp;$D28,'FY22 QoS'!BT:BT,0),1),"")</f>
        <v/>
      </c>
      <c r="H28" s="181" t="str">
        <f>IFERROR(INDEX('FY22 QoS'!$BB:$BB,MATCH($B28&amp;$C28&amp;$D28,'FY22 QoS'!BU:BU,0),1),"")</f>
        <v/>
      </c>
      <c r="I28" s="181" t="str">
        <f>IFERROR(INDEX('FY22 QoS'!$BB:$BB,MATCH($B28&amp;$C28&amp;$D28,'FY22 QoS'!BV:BV,0),1),"")</f>
        <v/>
      </c>
      <c r="J28" s="181" t="str">
        <f>IFERROR(INDEX('FY22 QoS'!$BB:$BB,MATCH($B28&amp;$C28&amp;$D28,'FY22 QoS'!BW:BW,0),1),"")</f>
        <v/>
      </c>
      <c r="K28" s="181" t="str">
        <f>IFERROR(INDEX('FY22 QoS'!$BB:$BB,MATCH($B28&amp;$C28&amp;$D28,'FY22 QoS'!BX:BX,0),1),"")</f>
        <v/>
      </c>
      <c r="L28" s="181" t="str">
        <f>IFERROR(INDEX('FY22 QoS'!$BB:$BB,MATCH($B28&amp;$C28&amp;$D28,'FY22 QoS'!BY:BY,0),1),"")</f>
        <v/>
      </c>
      <c r="M28" s="181" t="str">
        <f>IFERROR(INDEX('FY22 QoS'!$BB:$BB,MATCH($B28&amp;$C28&amp;$D28,'FY22 QoS'!BZ:BZ,0),1),"")</f>
        <v/>
      </c>
      <c r="N28" s="181" t="str">
        <f>IFERROR(INDEX('FY22 QoS'!$BB:$BB,MATCH($B28&amp;$C28&amp;$D28,'FY22 QoS'!CA:CA,0),1),"")</f>
        <v/>
      </c>
      <c r="O28" s="181" t="str">
        <f>IFERROR(INDEX('FY22 QoS'!$BB:$BB,MATCH($B28&amp;$C28&amp;$D28,'FY22 QoS'!CB:CB,0),1),"")</f>
        <v/>
      </c>
      <c r="P28" s="181" t="str">
        <f>IFERROR(INDEX('FY22 QoS'!$BB:$BB,MATCH($B28&amp;$C28&amp;$D28,'FY22 QoS'!CC:CC,0),1),"")</f>
        <v/>
      </c>
      <c r="Q28" s="181"/>
      <c r="R28" s="178" t="str">
        <f ca="1">IFERROR(INDEX(INDIRECT("'FY22 QoS'!"&amp;R$1&amp;":"&amp;R$1),MATCH($B28&amp;$C28&amp;$D28,'FY22 QoS'!BU:BU,0),1),"")</f>
        <v/>
      </c>
      <c r="S28" s="178" t="str">
        <f ca="1">IFERROR(INDEX(INDIRECT("'FY22 QoS'!"&amp;S$1&amp;":"&amp;S$1),MATCH($B28&amp;$C28&amp;$D28,'FY22 QoS'!BV:BV,0),1),"")</f>
        <v/>
      </c>
      <c r="T28" s="178" t="str">
        <f ca="1">IFERROR(INDEX(INDIRECT("'FY22 QoS'!"&amp;T$1&amp;":"&amp;T$1),MATCH($B28&amp;$C28&amp;$D28,'FY22 QoS'!BW:BW,0),1),"")</f>
        <v/>
      </c>
      <c r="U28" s="178" t="str">
        <f ca="1">IFERROR(INDEX(INDIRECT("'FY22 QoS'!"&amp;U$1&amp;":"&amp;U$1),MATCH($B28&amp;$C28&amp;$D28,'FY22 QoS'!BX:BX,0),1),"")</f>
        <v/>
      </c>
      <c r="V28" s="178" t="str">
        <f ca="1">IFERROR(INDEX(INDIRECT("'FY22 QoS'!"&amp;V$1&amp;":"&amp;V$1),MATCH($B28&amp;$C28&amp;$D28,'FY22 QoS'!BY:BY,0),1),"")</f>
        <v/>
      </c>
      <c r="W28" s="178" t="str">
        <f ca="1">IFERROR(INDEX(INDIRECT("'FY22 QoS'!"&amp;W$1&amp;":"&amp;W$1),MATCH($B28&amp;$C28&amp;$D28,'FY22 QoS'!BZ:BZ,0),1),"")</f>
        <v/>
      </c>
      <c r="X28" s="178" t="str">
        <f ca="1">IFERROR(INDEX(INDIRECT("'FY22 QoS'!"&amp;X$1&amp;":"&amp;X$1),MATCH($B28&amp;$C28&amp;$D28,'FY22 QoS'!CA:CA,0),1),"")</f>
        <v/>
      </c>
      <c r="Y28" s="178" t="str">
        <f ca="1">IFERROR(INDEX(INDIRECT("'FY22 QoS'!"&amp;Y$1&amp;":"&amp;Y$1),MATCH($B28&amp;$C28&amp;$D28,'FY22 QoS'!CB:CB,0),1),"")</f>
        <v/>
      </c>
      <c r="Z28" s="178" t="str">
        <f ca="1">IFERROR(INDEX(INDIRECT("'FY22 QoS'!"&amp;Z$1&amp;":"&amp;Z$1),MATCH($B28&amp;$C28&amp;$D28,'FY22 QoS'!CC:CC,0),1),"")</f>
        <v/>
      </c>
      <c r="AA28" s="181"/>
      <c r="AB28" s="178" t="str">
        <f ca="1">IFERROR(INDEX(INDIRECT("'FY22 QoS'!"&amp;AB$1&amp;":"&amp;AB$1),MATCH($B28&amp;$C28&amp;$D28,'FY22 QoS'!BU:BU,0),1),"")</f>
        <v/>
      </c>
      <c r="AC28" s="178" t="str">
        <f ca="1">IFERROR(INDEX(INDIRECT("'FY22 QoS'!"&amp;AC$1&amp;":"&amp;AC$1),MATCH($B28&amp;$C28&amp;$D28,'FY22 QoS'!BV:BV,0),1),"")</f>
        <v/>
      </c>
      <c r="AD28" s="178" t="str">
        <f ca="1">IFERROR(INDEX(INDIRECT("'FY22 QoS'!"&amp;AD$1&amp;":"&amp;AD$1),MATCH($B28&amp;$C28&amp;$D28,'FY22 QoS'!BW:BW,0),1),"")</f>
        <v/>
      </c>
      <c r="AE28" s="178" t="str">
        <f ca="1">IFERROR(INDEX(INDIRECT("'FY22 QoS'!"&amp;AE$1&amp;":"&amp;AE$1),MATCH($B28&amp;$C28&amp;$D28,'FY22 QoS'!BX:BX,0),1),"")</f>
        <v/>
      </c>
      <c r="AF28" s="178" t="str">
        <f ca="1">IFERROR(INDEX(INDIRECT("'FY22 QoS'!"&amp;AF$1&amp;":"&amp;AF$1),MATCH($B28&amp;$C28&amp;$D28,'FY22 QoS'!BY:BY,0),1),"")</f>
        <v/>
      </c>
      <c r="AG28" s="178" t="str">
        <f ca="1">IFERROR(INDEX(INDIRECT("'FY22 QoS'!"&amp;AG$1&amp;":"&amp;AG$1),MATCH($B28&amp;$C28&amp;$D28,'FY22 QoS'!BZ:BZ,0),1),"")</f>
        <v/>
      </c>
      <c r="AH28" s="178" t="str">
        <f ca="1">IFERROR(INDEX(INDIRECT("'FY22 QoS'!"&amp;AH$1&amp;":"&amp;AH$1),MATCH($B28&amp;$C28&amp;$D28,'FY22 QoS'!CA:CA,0),1),"")</f>
        <v/>
      </c>
      <c r="AI28" s="178" t="str">
        <f ca="1">IFERROR(INDEX(INDIRECT("'FY22 QoS'!"&amp;AI$1&amp;":"&amp;AI$1),MATCH($B28&amp;$C28&amp;$D28,'FY22 QoS'!CB:CB,0),1),"")</f>
        <v/>
      </c>
      <c r="AJ28" s="178" t="str">
        <f ca="1">IFERROR(INDEX(INDIRECT("'FY22 QoS'!"&amp;AJ$1&amp;":"&amp;AJ$1),MATCH($B28&amp;$C28&amp;$D28,'FY22 QoS'!CC:CC,0),1),"")</f>
        <v/>
      </c>
      <c r="AK28" s="181"/>
      <c r="AL28" s="186" t="str">
        <f ca="1">IFERROR(INDEX(INDIRECT("'FY22 QoS'!"&amp;AL$1&amp;":"&amp;AL$1),MATCH($B28&amp;$C28&amp;$D28,'FY22 QoS'!BU:BU,0),1),"")</f>
        <v/>
      </c>
      <c r="AM28" s="186" t="str">
        <f ca="1">IFERROR(INDEX(INDIRECT("'FY22 QoS'!"&amp;AM$1&amp;":"&amp;AM$1),MATCH($B28&amp;$C28&amp;$D28,'FY22 QoS'!BV:BV,0),1),"")</f>
        <v/>
      </c>
      <c r="AN28" s="186" t="str">
        <f ca="1">IFERROR(INDEX(INDIRECT("'FY22 QoS'!"&amp;AN$1&amp;":"&amp;AN$1),MATCH($B28&amp;$C28&amp;$D28,'FY22 QoS'!BW:BW,0),1),"")</f>
        <v/>
      </c>
      <c r="AO28" s="186" t="str">
        <f ca="1">IFERROR(INDEX(INDIRECT("'FY22 QoS'!"&amp;AO$1&amp;":"&amp;AO$1),MATCH($B28&amp;$C28&amp;$D28,'FY22 QoS'!BX:BX,0),1),"")</f>
        <v/>
      </c>
      <c r="AP28" s="186" t="str">
        <f ca="1">IFERROR(INDEX(INDIRECT("'FY22 QoS'!"&amp;AP$1&amp;":"&amp;AP$1),MATCH($B28&amp;$C28&amp;$D28,'FY22 QoS'!BY:BY,0),1),"")</f>
        <v/>
      </c>
      <c r="AQ28" s="186" t="str">
        <f ca="1">IFERROR(INDEX(INDIRECT("'FY22 QoS'!"&amp;AQ$1&amp;":"&amp;AQ$1),MATCH($B28&amp;$C28&amp;$D28,'FY22 QoS'!BZ:BZ,0),1),"")</f>
        <v/>
      </c>
      <c r="AR28" s="186" t="str">
        <f ca="1">IFERROR(INDEX(INDIRECT("'FY22 QoS'!"&amp;AR$1&amp;":"&amp;AR$1),MATCH($B28&amp;$C28&amp;$D28,'FY22 QoS'!CA:CA,0),1),"")</f>
        <v/>
      </c>
      <c r="AS28" s="186" t="str">
        <f ca="1">IFERROR(INDEX(INDIRECT("'FY22 QoS'!"&amp;AS$1&amp;":"&amp;AS$1),MATCH($B28&amp;$C28&amp;$D28,'FY22 QoS'!CB:CB,0),1),"")</f>
        <v/>
      </c>
      <c r="AT28" s="186" t="str">
        <f ca="1">IFERROR(INDEX(INDIRECT("'FY22 QoS'!"&amp;AT$1&amp;":"&amp;AT$1),MATCH($B28&amp;$C28&amp;$D28,'FY22 QoS'!CC:CC,0),1),"")</f>
        <v/>
      </c>
      <c r="AY28" s="178"/>
      <c r="AZ28" s="178"/>
      <c r="BA28" s="178"/>
      <c r="BB28" s="178"/>
      <c r="BC28" s="178"/>
      <c r="BD28" s="178"/>
      <c r="BE28" s="178"/>
      <c r="BF28" s="178"/>
      <c r="BG28" s="178"/>
    </row>
    <row r="29" spans="2:59" s="167" customFormat="1" hidden="1" outlineLevel="1" x14ac:dyDescent="0.25">
      <c r="B29" s="167" t="s">
        <v>275</v>
      </c>
      <c r="C29" s="181">
        <v>8</v>
      </c>
      <c r="D29" s="181" t="str">
        <f t="shared" si="10"/>
        <v>SubSuccess</v>
      </c>
      <c r="E29" s="181" t="str">
        <f>IFERROR(INDEX('FY22 QoS'!$BB:$BB,MATCH($B29&amp;$C29&amp;$D29,'FY22 QoS'!BR:BR,0),1),"")</f>
        <v/>
      </c>
      <c r="F29" s="181" t="str">
        <f>IFERROR(INDEX('FY22 QoS'!$BB:$BB,MATCH($B29&amp;$C29&amp;$D29,'FY22 QoS'!BS:BS,0),1),"")</f>
        <v/>
      </c>
      <c r="G29" s="181" t="str">
        <f>IFERROR(INDEX('FY22 QoS'!$BB:$BB,MATCH($B29&amp;$C29&amp;$D29,'FY22 QoS'!BT:BT,0),1),"")</f>
        <v/>
      </c>
      <c r="H29" s="181" t="str">
        <f>IFERROR(INDEX('FY22 QoS'!$BB:$BB,MATCH($B29&amp;$C29&amp;$D29,'FY22 QoS'!BU:BU,0),1),"")</f>
        <v/>
      </c>
      <c r="I29" s="181" t="str">
        <f>IFERROR(INDEX('FY22 QoS'!$BB:$BB,MATCH($B29&amp;$C29&amp;$D29,'FY22 QoS'!BV:BV,0),1),"")</f>
        <v/>
      </c>
      <c r="J29" s="181" t="str">
        <f>IFERROR(INDEX('FY22 QoS'!$BB:$BB,MATCH($B29&amp;$C29&amp;$D29,'FY22 QoS'!BW:BW,0),1),"")</f>
        <v/>
      </c>
      <c r="K29" s="181" t="str">
        <f>IFERROR(INDEX('FY22 QoS'!$BB:$BB,MATCH($B29&amp;$C29&amp;$D29,'FY22 QoS'!BX:BX,0),1),"")</f>
        <v/>
      </c>
      <c r="L29" s="181" t="str">
        <f>IFERROR(INDEX('FY22 QoS'!$BB:$BB,MATCH($B29&amp;$C29&amp;$D29,'FY22 QoS'!BY:BY,0),1),"")</f>
        <v/>
      </c>
      <c r="M29" s="181" t="str">
        <f>IFERROR(INDEX('FY22 QoS'!$BB:$BB,MATCH($B29&amp;$C29&amp;$D29,'FY22 QoS'!BZ:BZ,0),1),"")</f>
        <v/>
      </c>
      <c r="N29" s="181" t="str">
        <f>IFERROR(INDEX('FY22 QoS'!$BB:$BB,MATCH($B29&amp;$C29&amp;$D29,'FY22 QoS'!CA:CA,0),1),"")</f>
        <v/>
      </c>
      <c r="O29" s="181" t="str">
        <f>IFERROR(INDEX('FY22 QoS'!$BB:$BB,MATCH($B29&amp;$C29&amp;$D29,'FY22 QoS'!CB:CB,0),1),"")</f>
        <v/>
      </c>
      <c r="P29" s="181" t="str">
        <f>IFERROR(INDEX('FY22 QoS'!$BB:$BB,MATCH($B29&amp;$C29&amp;$D29,'FY22 QoS'!CC:CC,0),1),"")</f>
        <v/>
      </c>
      <c r="Q29" s="181"/>
      <c r="R29" s="178" t="str">
        <f ca="1">IFERROR(INDEX(INDIRECT("'FY22 QoS'!"&amp;R$1&amp;":"&amp;R$1),MATCH($B29&amp;$C29&amp;$D29,'FY22 QoS'!BU:BU,0),1),"")</f>
        <v/>
      </c>
      <c r="S29" s="178" t="str">
        <f ca="1">IFERROR(INDEX(INDIRECT("'FY22 QoS'!"&amp;S$1&amp;":"&amp;S$1),MATCH($B29&amp;$C29&amp;$D29,'FY22 QoS'!BV:BV,0),1),"")</f>
        <v/>
      </c>
      <c r="T29" s="178" t="str">
        <f ca="1">IFERROR(INDEX(INDIRECT("'FY22 QoS'!"&amp;T$1&amp;":"&amp;T$1),MATCH($B29&amp;$C29&amp;$D29,'FY22 QoS'!BW:BW,0),1),"")</f>
        <v/>
      </c>
      <c r="U29" s="178" t="str">
        <f ca="1">IFERROR(INDEX(INDIRECT("'FY22 QoS'!"&amp;U$1&amp;":"&amp;U$1),MATCH($B29&amp;$C29&amp;$D29,'FY22 QoS'!BX:BX,0),1),"")</f>
        <v/>
      </c>
      <c r="V29" s="178" t="str">
        <f ca="1">IFERROR(INDEX(INDIRECT("'FY22 QoS'!"&amp;V$1&amp;":"&amp;V$1),MATCH($B29&amp;$C29&amp;$D29,'FY22 QoS'!BY:BY,0),1),"")</f>
        <v/>
      </c>
      <c r="W29" s="178" t="str">
        <f ca="1">IFERROR(INDEX(INDIRECT("'FY22 QoS'!"&amp;W$1&amp;":"&amp;W$1),MATCH($B29&amp;$C29&amp;$D29,'FY22 QoS'!BZ:BZ,0),1),"")</f>
        <v/>
      </c>
      <c r="X29" s="178" t="str">
        <f ca="1">IFERROR(INDEX(INDIRECT("'FY22 QoS'!"&amp;X$1&amp;":"&amp;X$1),MATCH($B29&amp;$C29&amp;$D29,'FY22 QoS'!CA:CA,0),1),"")</f>
        <v/>
      </c>
      <c r="Y29" s="178" t="str">
        <f ca="1">IFERROR(INDEX(INDIRECT("'FY22 QoS'!"&amp;Y$1&amp;":"&amp;Y$1),MATCH($B29&amp;$C29&amp;$D29,'FY22 QoS'!CB:CB,0),1),"")</f>
        <v/>
      </c>
      <c r="Z29" s="178" t="str">
        <f ca="1">IFERROR(INDEX(INDIRECT("'FY22 QoS'!"&amp;Z$1&amp;":"&amp;Z$1),MATCH($B29&amp;$C29&amp;$D29,'FY22 QoS'!CC:CC,0),1),"")</f>
        <v/>
      </c>
      <c r="AA29" s="181"/>
      <c r="AB29" s="178" t="str">
        <f ca="1">IFERROR(INDEX(INDIRECT("'FY22 QoS'!"&amp;AB$1&amp;":"&amp;AB$1),MATCH($B29&amp;$C29&amp;$D29,'FY22 QoS'!BU:BU,0),1),"")</f>
        <v/>
      </c>
      <c r="AC29" s="178" t="str">
        <f ca="1">IFERROR(INDEX(INDIRECT("'FY22 QoS'!"&amp;AC$1&amp;":"&amp;AC$1),MATCH($B29&amp;$C29&amp;$D29,'FY22 QoS'!BV:BV,0),1),"")</f>
        <v/>
      </c>
      <c r="AD29" s="178" t="str">
        <f ca="1">IFERROR(INDEX(INDIRECT("'FY22 QoS'!"&amp;AD$1&amp;":"&amp;AD$1),MATCH($B29&amp;$C29&amp;$D29,'FY22 QoS'!BW:BW,0),1),"")</f>
        <v/>
      </c>
      <c r="AE29" s="178" t="str">
        <f ca="1">IFERROR(INDEX(INDIRECT("'FY22 QoS'!"&amp;AE$1&amp;":"&amp;AE$1),MATCH($B29&amp;$C29&amp;$D29,'FY22 QoS'!BX:BX,0),1),"")</f>
        <v/>
      </c>
      <c r="AF29" s="178" t="str">
        <f ca="1">IFERROR(INDEX(INDIRECT("'FY22 QoS'!"&amp;AF$1&amp;":"&amp;AF$1),MATCH($B29&amp;$C29&amp;$D29,'FY22 QoS'!BY:BY,0),1),"")</f>
        <v/>
      </c>
      <c r="AG29" s="178" t="str">
        <f ca="1">IFERROR(INDEX(INDIRECT("'FY22 QoS'!"&amp;AG$1&amp;":"&amp;AG$1),MATCH($B29&amp;$C29&amp;$D29,'FY22 QoS'!BZ:BZ,0),1),"")</f>
        <v/>
      </c>
      <c r="AH29" s="178" t="str">
        <f ca="1">IFERROR(INDEX(INDIRECT("'FY22 QoS'!"&amp;AH$1&amp;":"&amp;AH$1),MATCH($B29&amp;$C29&amp;$D29,'FY22 QoS'!CA:CA,0),1),"")</f>
        <v/>
      </c>
      <c r="AI29" s="178" t="str">
        <f ca="1">IFERROR(INDEX(INDIRECT("'FY22 QoS'!"&amp;AI$1&amp;":"&amp;AI$1),MATCH($B29&amp;$C29&amp;$D29,'FY22 QoS'!CB:CB,0),1),"")</f>
        <v/>
      </c>
      <c r="AJ29" s="178" t="str">
        <f ca="1">IFERROR(INDEX(INDIRECT("'FY22 QoS'!"&amp;AJ$1&amp;":"&amp;AJ$1),MATCH($B29&amp;$C29&amp;$D29,'FY22 QoS'!CC:CC,0),1),"")</f>
        <v/>
      </c>
      <c r="AK29" s="181"/>
      <c r="AL29" s="186" t="str">
        <f ca="1">IFERROR(INDEX(INDIRECT("'FY22 QoS'!"&amp;AL$1&amp;":"&amp;AL$1),MATCH($B29&amp;$C29&amp;$D29,'FY22 QoS'!BU:BU,0),1),"")</f>
        <v/>
      </c>
      <c r="AM29" s="186" t="str">
        <f ca="1">IFERROR(INDEX(INDIRECT("'FY22 QoS'!"&amp;AM$1&amp;":"&amp;AM$1),MATCH($B29&amp;$C29&amp;$D29,'FY22 QoS'!BV:BV,0),1),"")</f>
        <v/>
      </c>
      <c r="AN29" s="186" t="str">
        <f ca="1">IFERROR(INDEX(INDIRECT("'FY22 QoS'!"&amp;AN$1&amp;":"&amp;AN$1),MATCH($B29&amp;$C29&amp;$D29,'FY22 QoS'!BW:BW,0),1),"")</f>
        <v/>
      </c>
      <c r="AO29" s="186" t="str">
        <f ca="1">IFERROR(INDEX(INDIRECT("'FY22 QoS'!"&amp;AO$1&amp;":"&amp;AO$1),MATCH($B29&amp;$C29&amp;$D29,'FY22 QoS'!BX:BX,0),1),"")</f>
        <v/>
      </c>
      <c r="AP29" s="186" t="str">
        <f ca="1">IFERROR(INDEX(INDIRECT("'FY22 QoS'!"&amp;AP$1&amp;":"&amp;AP$1),MATCH($B29&amp;$C29&amp;$D29,'FY22 QoS'!BY:BY,0),1),"")</f>
        <v/>
      </c>
      <c r="AQ29" s="186" t="str">
        <f ca="1">IFERROR(INDEX(INDIRECT("'FY22 QoS'!"&amp;AQ$1&amp;":"&amp;AQ$1),MATCH($B29&amp;$C29&amp;$D29,'FY22 QoS'!BZ:BZ,0),1),"")</f>
        <v/>
      </c>
      <c r="AR29" s="186" t="str">
        <f ca="1">IFERROR(INDEX(INDIRECT("'FY22 QoS'!"&amp;AR$1&amp;":"&amp;AR$1),MATCH($B29&amp;$C29&amp;$D29,'FY22 QoS'!CA:CA,0),1),"")</f>
        <v/>
      </c>
      <c r="AS29" s="186" t="str">
        <f ca="1">IFERROR(INDEX(INDIRECT("'FY22 QoS'!"&amp;AS$1&amp;":"&amp;AS$1),MATCH($B29&amp;$C29&amp;$D29,'FY22 QoS'!CB:CB,0),1),"")</f>
        <v/>
      </c>
      <c r="AT29" s="186" t="str">
        <f ca="1">IFERROR(INDEX(INDIRECT("'FY22 QoS'!"&amp;AT$1&amp;":"&amp;AT$1),MATCH($B29&amp;$C29&amp;$D29,'FY22 QoS'!CC:CC,0),1),"")</f>
        <v/>
      </c>
      <c r="AY29" s="178"/>
      <c r="AZ29" s="178"/>
      <c r="BA29" s="178"/>
      <c r="BB29" s="178"/>
      <c r="BC29" s="178"/>
      <c r="BD29" s="178"/>
      <c r="BE29" s="178"/>
      <c r="BF29" s="178"/>
      <c r="BG29" s="178"/>
    </row>
    <row r="30" spans="2:59" s="167" customFormat="1" hidden="1" outlineLevel="1" x14ac:dyDescent="0.25">
      <c r="B30" s="167" t="s">
        <v>275</v>
      </c>
      <c r="C30" s="181">
        <v>9</v>
      </c>
      <c r="D30" s="181" t="str">
        <f t="shared" si="10"/>
        <v>SubSuccess</v>
      </c>
      <c r="E30" s="181" t="str">
        <f>IFERROR(INDEX('FY22 QoS'!$BB:$BB,MATCH($B30&amp;$C30&amp;$D30,'FY22 QoS'!BR:BR,0),1),"")</f>
        <v/>
      </c>
      <c r="F30" s="181" t="str">
        <f>IFERROR(INDEX('FY22 QoS'!$BB:$BB,MATCH($B30&amp;$C30&amp;$D30,'FY22 QoS'!BS:BS,0),1),"")</f>
        <v/>
      </c>
      <c r="G30" s="181" t="str">
        <f>IFERROR(INDEX('FY22 QoS'!$BB:$BB,MATCH($B30&amp;$C30&amp;$D30,'FY22 QoS'!BT:BT,0),1),"")</f>
        <v/>
      </c>
      <c r="H30" s="181" t="str">
        <f>IFERROR(INDEX('FY22 QoS'!$BB:$BB,MATCH($B30&amp;$C30&amp;$D30,'FY22 QoS'!BU:BU,0),1),"")</f>
        <v/>
      </c>
      <c r="I30" s="181" t="str">
        <f>IFERROR(INDEX('FY22 QoS'!$BB:$BB,MATCH($B30&amp;$C30&amp;$D30,'FY22 QoS'!BV:BV,0),1),"")</f>
        <v/>
      </c>
      <c r="J30" s="181" t="str">
        <f>IFERROR(INDEX('FY22 QoS'!$BB:$BB,MATCH($B30&amp;$C30&amp;$D30,'FY22 QoS'!BW:BW,0),1),"")</f>
        <v/>
      </c>
      <c r="K30" s="181" t="str">
        <f>IFERROR(INDEX('FY22 QoS'!$BB:$BB,MATCH($B30&amp;$C30&amp;$D30,'FY22 QoS'!BX:BX,0),1),"")</f>
        <v/>
      </c>
      <c r="L30" s="181" t="str">
        <f>IFERROR(INDEX('FY22 QoS'!$BB:$BB,MATCH($B30&amp;$C30&amp;$D30,'FY22 QoS'!BY:BY,0),1),"")</f>
        <v/>
      </c>
      <c r="M30" s="181" t="str">
        <f>IFERROR(INDEX('FY22 QoS'!$BB:$BB,MATCH($B30&amp;$C30&amp;$D30,'FY22 QoS'!BZ:BZ,0),1),"")</f>
        <v/>
      </c>
      <c r="N30" s="181" t="str">
        <f>IFERROR(INDEX('FY22 QoS'!$BB:$BB,MATCH($B30&amp;$C30&amp;$D30,'FY22 QoS'!CA:CA,0),1),"")</f>
        <v/>
      </c>
      <c r="O30" s="181" t="str">
        <f>IFERROR(INDEX('FY22 QoS'!$BB:$BB,MATCH($B30&amp;$C30&amp;$D30,'FY22 QoS'!CB:CB,0),1),"")</f>
        <v/>
      </c>
      <c r="P30" s="181" t="str">
        <f>IFERROR(INDEX('FY22 QoS'!$BB:$BB,MATCH($B30&amp;$C30&amp;$D30,'FY22 QoS'!CC:CC,0),1),"")</f>
        <v/>
      </c>
      <c r="Q30" s="181"/>
      <c r="R30" s="178" t="str">
        <f ca="1">IFERROR(INDEX(INDIRECT("'FY22 QoS'!"&amp;R$1&amp;":"&amp;R$1),MATCH($B30&amp;$C30&amp;$D30,'FY22 QoS'!BU:BU,0),1),"")</f>
        <v/>
      </c>
      <c r="S30" s="178" t="str">
        <f ca="1">IFERROR(INDEX(INDIRECT("'FY22 QoS'!"&amp;S$1&amp;":"&amp;S$1),MATCH($B30&amp;$C30&amp;$D30,'FY22 QoS'!BV:BV,0),1),"")</f>
        <v/>
      </c>
      <c r="T30" s="178" t="str">
        <f ca="1">IFERROR(INDEX(INDIRECT("'FY22 QoS'!"&amp;T$1&amp;":"&amp;T$1),MATCH($B30&amp;$C30&amp;$D30,'FY22 QoS'!BW:BW,0),1),"")</f>
        <v/>
      </c>
      <c r="U30" s="178" t="str">
        <f ca="1">IFERROR(INDEX(INDIRECT("'FY22 QoS'!"&amp;U$1&amp;":"&amp;U$1),MATCH($B30&amp;$C30&amp;$D30,'FY22 QoS'!BX:BX,0),1),"")</f>
        <v/>
      </c>
      <c r="V30" s="178" t="str">
        <f ca="1">IFERROR(INDEX(INDIRECT("'FY22 QoS'!"&amp;V$1&amp;":"&amp;V$1),MATCH($B30&amp;$C30&amp;$D30,'FY22 QoS'!BY:BY,0),1),"")</f>
        <v/>
      </c>
      <c r="W30" s="178" t="str">
        <f ca="1">IFERROR(INDEX(INDIRECT("'FY22 QoS'!"&amp;W$1&amp;":"&amp;W$1),MATCH($B30&amp;$C30&amp;$D30,'FY22 QoS'!BZ:BZ,0),1),"")</f>
        <v/>
      </c>
      <c r="X30" s="178" t="str">
        <f ca="1">IFERROR(INDEX(INDIRECT("'FY22 QoS'!"&amp;X$1&amp;":"&amp;X$1),MATCH($B30&amp;$C30&amp;$D30,'FY22 QoS'!CA:CA,0),1),"")</f>
        <v/>
      </c>
      <c r="Y30" s="178" t="str">
        <f ca="1">IFERROR(INDEX(INDIRECT("'FY22 QoS'!"&amp;Y$1&amp;":"&amp;Y$1),MATCH($B30&amp;$C30&amp;$D30,'FY22 QoS'!CB:CB,0),1),"")</f>
        <v/>
      </c>
      <c r="Z30" s="178" t="str">
        <f ca="1">IFERROR(INDEX(INDIRECT("'FY22 QoS'!"&amp;Z$1&amp;":"&amp;Z$1),MATCH($B30&amp;$C30&amp;$D30,'FY22 QoS'!CC:CC,0),1),"")</f>
        <v/>
      </c>
      <c r="AA30" s="181"/>
      <c r="AB30" s="178" t="str">
        <f ca="1">IFERROR(INDEX(INDIRECT("'FY22 QoS'!"&amp;AB$1&amp;":"&amp;AB$1),MATCH($B30&amp;$C30&amp;$D30,'FY22 QoS'!BU:BU,0),1),"")</f>
        <v/>
      </c>
      <c r="AC30" s="178" t="str">
        <f ca="1">IFERROR(INDEX(INDIRECT("'FY22 QoS'!"&amp;AC$1&amp;":"&amp;AC$1),MATCH($B30&amp;$C30&amp;$D30,'FY22 QoS'!BV:BV,0),1),"")</f>
        <v/>
      </c>
      <c r="AD30" s="178" t="str">
        <f ca="1">IFERROR(INDEX(INDIRECT("'FY22 QoS'!"&amp;AD$1&amp;":"&amp;AD$1),MATCH($B30&amp;$C30&amp;$D30,'FY22 QoS'!BW:BW,0),1),"")</f>
        <v/>
      </c>
      <c r="AE30" s="178" t="str">
        <f ca="1">IFERROR(INDEX(INDIRECT("'FY22 QoS'!"&amp;AE$1&amp;":"&amp;AE$1),MATCH($B30&amp;$C30&amp;$D30,'FY22 QoS'!BX:BX,0),1),"")</f>
        <v/>
      </c>
      <c r="AF30" s="178" t="str">
        <f ca="1">IFERROR(INDEX(INDIRECT("'FY22 QoS'!"&amp;AF$1&amp;":"&amp;AF$1),MATCH($B30&amp;$C30&amp;$D30,'FY22 QoS'!BY:BY,0),1),"")</f>
        <v/>
      </c>
      <c r="AG30" s="178" t="str">
        <f ca="1">IFERROR(INDEX(INDIRECT("'FY22 QoS'!"&amp;AG$1&amp;":"&amp;AG$1),MATCH($B30&amp;$C30&amp;$D30,'FY22 QoS'!BZ:BZ,0),1),"")</f>
        <v/>
      </c>
      <c r="AH30" s="178" t="str">
        <f ca="1">IFERROR(INDEX(INDIRECT("'FY22 QoS'!"&amp;AH$1&amp;":"&amp;AH$1),MATCH($B30&amp;$C30&amp;$D30,'FY22 QoS'!CA:CA,0),1),"")</f>
        <v/>
      </c>
      <c r="AI30" s="178" t="str">
        <f ca="1">IFERROR(INDEX(INDIRECT("'FY22 QoS'!"&amp;AI$1&amp;":"&amp;AI$1),MATCH($B30&amp;$C30&amp;$D30,'FY22 QoS'!CB:CB,0),1),"")</f>
        <v/>
      </c>
      <c r="AJ30" s="178" t="str">
        <f ca="1">IFERROR(INDEX(INDIRECT("'FY22 QoS'!"&amp;AJ$1&amp;":"&amp;AJ$1),MATCH($B30&amp;$C30&amp;$D30,'FY22 QoS'!CC:CC,0),1),"")</f>
        <v/>
      </c>
      <c r="AK30" s="181"/>
      <c r="AL30" s="186" t="str">
        <f ca="1">IFERROR(INDEX(INDIRECT("'FY22 QoS'!"&amp;AL$1&amp;":"&amp;AL$1),MATCH($B30&amp;$C30&amp;$D30,'FY22 QoS'!BU:BU,0),1),"")</f>
        <v/>
      </c>
      <c r="AM30" s="186" t="str">
        <f ca="1">IFERROR(INDEX(INDIRECT("'FY22 QoS'!"&amp;AM$1&amp;":"&amp;AM$1),MATCH($B30&amp;$C30&amp;$D30,'FY22 QoS'!BV:BV,0),1),"")</f>
        <v/>
      </c>
      <c r="AN30" s="186" t="str">
        <f ca="1">IFERROR(INDEX(INDIRECT("'FY22 QoS'!"&amp;AN$1&amp;":"&amp;AN$1),MATCH($B30&amp;$C30&amp;$D30,'FY22 QoS'!BW:BW,0),1),"")</f>
        <v/>
      </c>
      <c r="AO30" s="186" t="str">
        <f ca="1">IFERROR(INDEX(INDIRECT("'FY22 QoS'!"&amp;AO$1&amp;":"&amp;AO$1),MATCH($B30&amp;$C30&amp;$D30,'FY22 QoS'!BX:BX,0),1),"")</f>
        <v/>
      </c>
      <c r="AP30" s="186" t="str">
        <f ca="1">IFERROR(INDEX(INDIRECT("'FY22 QoS'!"&amp;AP$1&amp;":"&amp;AP$1),MATCH($B30&amp;$C30&amp;$D30,'FY22 QoS'!BY:BY,0),1),"")</f>
        <v/>
      </c>
      <c r="AQ30" s="186" t="str">
        <f ca="1">IFERROR(INDEX(INDIRECT("'FY22 QoS'!"&amp;AQ$1&amp;":"&amp;AQ$1),MATCH($B30&amp;$C30&amp;$D30,'FY22 QoS'!BZ:BZ,0),1),"")</f>
        <v/>
      </c>
      <c r="AR30" s="186" t="str">
        <f ca="1">IFERROR(INDEX(INDIRECT("'FY22 QoS'!"&amp;AR$1&amp;":"&amp;AR$1),MATCH($B30&amp;$C30&amp;$D30,'FY22 QoS'!CA:CA,0),1),"")</f>
        <v/>
      </c>
      <c r="AS30" s="186" t="str">
        <f ca="1">IFERROR(INDEX(INDIRECT("'FY22 QoS'!"&amp;AS$1&amp;":"&amp;AS$1),MATCH($B30&amp;$C30&amp;$D30,'FY22 QoS'!CB:CB,0),1),"")</f>
        <v/>
      </c>
      <c r="AT30" s="186" t="str">
        <f ca="1">IFERROR(INDEX(INDIRECT("'FY22 QoS'!"&amp;AT$1&amp;":"&amp;AT$1),MATCH($B30&amp;$C30&amp;$D30,'FY22 QoS'!CC:CC,0),1),"")</f>
        <v/>
      </c>
      <c r="AY30" s="178"/>
      <c r="AZ30" s="178"/>
      <c r="BA30" s="178"/>
      <c r="BB30" s="178"/>
      <c r="BC30" s="178"/>
      <c r="BD30" s="178"/>
      <c r="BE30" s="178"/>
      <c r="BF30" s="178"/>
      <c r="BG30" s="178"/>
    </row>
    <row r="31" spans="2:59" s="167" customFormat="1" hidden="1" outlineLevel="1" x14ac:dyDescent="0.25">
      <c r="B31" s="167" t="s">
        <v>275</v>
      </c>
      <c r="C31" s="181">
        <v>10</v>
      </c>
      <c r="D31" s="181" t="str">
        <f t="shared" si="10"/>
        <v>SubSuccess</v>
      </c>
      <c r="E31" s="181" t="str">
        <f>IFERROR(INDEX('FY22 QoS'!$BB:$BB,MATCH($B31&amp;$C31&amp;$D31,'FY22 QoS'!BR:BR,0),1),"")</f>
        <v/>
      </c>
      <c r="F31" s="181" t="str">
        <f>IFERROR(INDEX('FY22 QoS'!$BB:$BB,MATCH($B31&amp;$C31&amp;$D31,'FY22 QoS'!BS:BS,0),1),"")</f>
        <v/>
      </c>
      <c r="G31" s="181" t="str">
        <f>IFERROR(INDEX('FY22 QoS'!$BB:$BB,MATCH($B31&amp;$C31&amp;$D31,'FY22 QoS'!BT:BT,0),1),"")</f>
        <v/>
      </c>
      <c r="H31" s="181" t="str">
        <f>IFERROR(INDEX('FY22 QoS'!$BB:$BB,MATCH($B31&amp;$C31&amp;$D31,'FY22 QoS'!BU:BU,0),1),"")</f>
        <v/>
      </c>
      <c r="I31" s="181" t="str">
        <f>IFERROR(INDEX('FY22 QoS'!$BB:$BB,MATCH($B31&amp;$C31&amp;$D31,'FY22 QoS'!BV:BV,0),1),"")</f>
        <v/>
      </c>
      <c r="J31" s="181" t="str">
        <f>IFERROR(INDEX('FY22 QoS'!$BB:$BB,MATCH($B31&amp;$C31&amp;$D31,'FY22 QoS'!BW:BW,0),1),"")</f>
        <v/>
      </c>
      <c r="K31" s="181" t="str">
        <f>IFERROR(INDEX('FY22 QoS'!$BB:$BB,MATCH($B31&amp;$C31&amp;$D31,'FY22 QoS'!BX:BX,0),1),"")</f>
        <v/>
      </c>
      <c r="L31" s="181" t="str">
        <f>IFERROR(INDEX('FY22 QoS'!$BB:$BB,MATCH($B31&amp;$C31&amp;$D31,'FY22 QoS'!BY:BY,0),1),"")</f>
        <v/>
      </c>
      <c r="M31" s="181" t="str">
        <f>IFERROR(INDEX('FY22 QoS'!$BB:$BB,MATCH($B31&amp;$C31&amp;$D31,'FY22 QoS'!BZ:BZ,0),1),"")</f>
        <v/>
      </c>
      <c r="N31" s="181" t="str">
        <f>IFERROR(INDEX('FY22 QoS'!$BB:$BB,MATCH($B31&amp;$C31&amp;$D31,'FY22 QoS'!CA:CA,0),1),"")</f>
        <v/>
      </c>
      <c r="O31" s="181" t="str">
        <f>IFERROR(INDEX('FY22 QoS'!$BB:$BB,MATCH($B31&amp;$C31&amp;$D31,'FY22 QoS'!CB:CB,0),1),"")</f>
        <v/>
      </c>
      <c r="P31" s="181" t="str">
        <f>IFERROR(INDEX('FY22 QoS'!$BB:$BB,MATCH($B31&amp;$C31&amp;$D31,'FY22 QoS'!CC:CC,0),1),"")</f>
        <v/>
      </c>
      <c r="Q31" s="181"/>
      <c r="R31" s="178" t="str">
        <f ca="1">IFERROR(INDEX(INDIRECT("'FY22 QoS'!"&amp;R$1&amp;":"&amp;R$1),MATCH($B31&amp;$C31&amp;$D31,'FY22 QoS'!BU:BU,0),1),"")</f>
        <v/>
      </c>
      <c r="S31" s="178" t="str">
        <f ca="1">IFERROR(INDEX(INDIRECT("'FY22 QoS'!"&amp;S$1&amp;":"&amp;S$1),MATCH($B31&amp;$C31&amp;$D31,'FY22 QoS'!BV:BV,0),1),"")</f>
        <v/>
      </c>
      <c r="T31" s="178" t="str">
        <f ca="1">IFERROR(INDEX(INDIRECT("'FY22 QoS'!"&amp;T$1&amp;":"&amp;T$1),MATCH($B31&amp;$C31&amp;$D31,'FY22 QoS'!BW:BW,0),1),"")</f>
        <v/>
      </c>
      <c r="U31" s="178" t="str">
        <f ca="1">IFERROR(INDEX(INDIRECT("'FY22 QoS'!"&amp;U$1&amp;":"&amp;U$1),MATCH($B31&amp;$C31&amp;$D31,'FY22 QoS'!BX:BX,0),1),"")</f>
        <v/>
      </c>
      <c r="V31" s="178" t="str">
        <f ca="1">IFERROR(INDEX(INDIRECT("'FY22 QoS'!"&amp;V$1&amp;":"&amp;V$1),MATCH($B31&amp;$C31&amp;$D31,'FY22 QoS'!BY:BY,0),1),"")</f>
        <v/>
      </c>
      <c r="W31" s="178" t="str">
        <f ca="1">IFERROR(INDEX(INDIRECT("'FY22 QoS'!"&amp;W$1&amp;":"&amp;W$1),MATCH($B31&amp;$C31&amp;$D31,'FY22 QoS'!BZ:BZ,0),1),"")</f>
        <v/>
      </c>
      <c r="X31" s="178" t="str">
        <f ca="1">IFERROR(INDEX(INDIRECT("'FY22 QoS'!"&amp;X$1&amp;":"&amp;X$1),MATCH($B31&amp;$C31&amp;$D31,'FY22 QoS'!CA:CA,0),1),"")</f>
        <v/>
      </c>
      <c r="Y31" s="178" t="str">
        <f ca="1">IFERROR(INDEX(INDIRECT("'FY22 QoS'!"&amp;Y$1&amp;":"&amp;Y$1),MATCH($B31&amp;$C31&amp;$D31,'FY22 QoS'!CB:CB,0),1),"")</f>
        <v/>
      </c>
      <c r="Z31" s="178" t="str">
        <f ca="1">IFERROR(INDEX(INDIRECT("'FY22 QoS'!"&amp;Z$1&amp;":"&amp;Z$1),MATCH($B31&amp;$C31&amp;$D31,'FY22 QoS'!CC:CC,0),1),"")</f>
        <v/>
      </c>
      <c r="AA31" s="181"/>
      <c r="AB31" s="178" t="str">
        <f ca="1">IFERROR(INDEX(INDIRECT("'FY22 QoS'!"&amp;AB$1&amp;":"&amp;AB$1),MATCH($B31&amp;$C31&amp;$D31,'FY22 QoS'!BU:BU,0),1),"")</f>
        <v/>
      </c>
      <c r="AC31" s="178" t="str">
        <f ca="1">IFERROR(INDEX(INDIRECT("'FY22 QoS'!"&amp;AC$1&amp;":"&amp;AC$1),MATCH($B31&amp;$C31&amp;$D31,'FY22 QoS'!BV:BV,0),1),"")</f>
        <v/>
      </c>
      <c r="AD31" s="178" t="str">
        <f ca="1">IFERROR(INDEX(INDIRECT("'FY22 QoS'!"&amp;AD$1&amp;":"&amp;AD$1),MATCH($B31&amp;$C31&amp;$D31,'FY22 QoS'!BW:BW,0),1),"")</f>
        <v/>
      </c>
      <c r="AE31" s="178" t="str">
        <f ca="1">IFERROR(INDEX(INDIRECT("'FY22 QoS'!"&amp;AE$1&amp;":"&amp;AE$1),MATCH($B31&amp;$C31&amp;$D31,'FY22 QoS'!BX:BX,0),1),"")</f>
        <v/>
      </c>
      <c r="AF31" s="178" t="str">
        <f ca="1">IFERROR(INDEX(INDIRECT("'FY22 QoS'!"&amp;AF$1&amp;":"&amp;AF$1),MATCH($B31&amp;$C31&amp;$D31,'FY22 QoS'!BY:BY,0),1),"")</f>
        <v/>
      </c>
      <c r="AG31" s="178" t="str">
        <f ca="1">IFERROR(INDEX(INDIRECT("'FY22 QoS'!"&amp;AG$1&amp;":"&amp;AG$1),MATCH($B31&amp;$C31&amp;$D31,'FY22 QoS'!BZ:BZ,0),1),"")</f>
        <v/>
      </c>
      <c r="AH31" s="178" t="str">
        <f ca="1">IFERROR(INDEX(INDIRECT("'FY22 QoS'!"&amp;AH$1&amp;":"&amp;AH$1),MATCH($B31&amp;$C31&amp;$D31,'FY22 QoS'!CA:CA,0),1),"")</f>
        <v/>
      </c>
      <c r="AI31" s="178" t="str">
        <f ca="1">IFERROR(INDEX(INDIRECT("'FY22 QoS'!"&amp;AI$1&amp;":"&amp;AI$1),MATCH($B31&amp;$C31&amp;$D31,'FY22 QoS'!CB:CB,0),1),"")</f>
        <v/>
      </c>
      <c r="AJ31" s="178" t="str">
        <f ca="1">IFERROR(INDEX(INDIRECT("'FY22 QoS'!"&amp;AJ$1&amp;":"&amp;AJ$1),MATCH($B31&amp;$C31&amp;$D31,'FY22 QoS'!CC:CC,0),1),"")</f>
        <v/>
      </c>
      <c r="AK31" s="181"/>
      <c r="AL31" s="186" t="str">
        <f ca="1">IFERROR(INDEX(INDIRECT("'FY22 QoS'!"&amp;AL$1&amp;":"&amp;AL$1),MATCH($B31&amp;$C31&amp;$D31,'FY22 QoS'!BU:BU,0),1),"")</f>
        <v/>
      </c>
      <c r="AM31" s="186" t="str">
        <f ca="1">IFERROR(INDEX(INDIRECT("'FY22 QoS'!"&amp;AM$1&amp;":"&amp;AM$1),MATCH($B31&amp;$C31&amp;$D31,'FY22 QoS'!BV:BV,0),1),"")</f>
        <v/>
      </c>
      <c r="AN31" s="186" t="str">
        <f ca="1">IFERROR(INDEX(INDIRECT("'FY22 QoS'!"&amp;AN$1&amp;":"&amp;AN$1),MATCH($B31&amp;$C31&amp;$D31,'FY22 QoS'!BW:BW,0),1),"")</f>
        <v/>
      </c>
      <c r="AO31" s="186" t="str">
        <f ca="1">IFERROR(INDEX(INDIRECT("'FY22 QoS'!"&amp;AO$1&amp;":"&amp;AO$1),MATCH($B31&amp;$C31&amp;$D31,'FY22 QoS'!BX:BX,0),1),"")</f>
        <v/>
      </c>
      <c r="AP31" s="186" t="str">
        <f ca="1">IFERROR(INDEX(INDIRECT("'FY22 QoS'!"&amp;AP$1&amp;":"&amp;AP$1),MATCH($B31&amp;$C31&amp;$D31,'FY22 QoS'!BY:BY,0),1),"")</f>
        <v/>
      </c>
      <c r="AQ31" s="186" t="str">
        <f ca="1">IFERROR(INDEX(INDIRECT("'FY22 QoS'!"&amp;AQ$1&amp;":"&amp;AQ$1),MATCH($B31&amp;$C31&amp;$D31,'FY22 QoS'!BZ:BZ,0),1),"")</f>
        <v/>
      </c>
      <c r="AR31" s="186" t="str">
        <f ca="1">IFERROR(INDEX(INDIRECT("'FY22 QoS'!"&amp;AR$1&amp;":"&amp;AR$1),MATCH($B31&amp;$C31&amp;$D31,'FY22 QoS'!CA:CA,0),1),"")</f>
        <v/>
      </c>
      <c r="AS31" s="186" t="str">
        <f ca="1">IFERROR(INDEX(INDIRECT("'FY22 QoS'!"&amp;AS$1&amp;":"&amp;AS$1),MATCH($B31&amp;$C31&amp;$D31,'FY22 QoS'!CB:CB,0),1),"")</f>
        <v/>
      </c>
      <c r="AT31" s="186" t="str">
        <f ca="1">IFERROR(INDEX(INDIRECT("'FY22 QoS'!"&amp;AT$1&amp;":"&amp;AT$1),MATCH($B31&amp;$C31&amp;$D31,'FY22 QoS'!CC:CC,0),1),"")</f>
        <v/>
      </c>
    </row>
    <row r="32" spans="2:59" s="167" customFormat="1" hidden="1" outlineLevel="1" x14ac:dyDescent="0.25">
      <c r="B32" s="167" t="s">
        <v>275</v>
      </c>
      <c r="C32" s="181">
        <v>11</v>
      </c>
      <c r="D32" s="181" t="str">
        <f t="shared" si="10"/>
        <v>SubSuccess</v>
      </c>
      <c r="E32" s="181" t="str">
        <f>IFERROR(INDEX('FY22 QoS'!$BB:$BB,MATCH($B32&amp;$C32&amp;$D32,'FY22 QoS'!BR:BR,0),1),"")</f>
        <v/>
      </c>
      <c r="F32" s="181" t="str">
        <f>IFERROR(INDEX('FY22 QoS'!$BB:$BB,MATCH($B32&amp;$C32&amp;$D32,'FY22 QoS'!BS:BS,0),1),"")</f>
        <v/>
      </c>
      <c r="G32" s="181" t="str">
        <f>IFERROR(INDEX('FY22 QoS'!$BB:$BB,MATCH($B32&amp;$C32&amp;$D32,'FY22 QoS'!BT:BT,0),1),"")</f>
        <v/>
      </c>
      <c r="H32" s="181" t="str">
        <f>IFERROR(INDEX('FY22 QoS'!$BB:$BB,MATCH($B32&amp;$C32&amp;$D32,'FY22 QoS'!BU:BU,0),1),"")</f>
        <v/>
      </c>
      <c r="I32" s="181" t="str">
        <f>IFERROR(INDEX('FY22 QoS'!$BB:$BB,MATCH($B32&amp;$C32&amp;$D32,'FY22 QoS'!BV:BV,0),1),"")</f>
        <v/>
      </c>
      <c r="J32" s="181" t="str">
        <f>IFERROR(INDEX('FY22 QoS'!$BB:$BB,MATCH($B32&amp;$C32&amp;$D32,'FY22 QoS'!BW:BW,0),1),"")</f>
        <v/>
      </c>
      <c r="K32" s="181" t="str">
        <f>IFERROR(INDEX('FY22 QoS'!$BB:$BB,MATCH($B32&amp;$C32&amp;$D32,'FY22 QoS'!BX:BX,0),1),"")</f>
        <v/>
      </c>
      <c r="L32" s="181" t="str">
        <f>IFERROR(INDEX('FY22 QoS'!$BB:$BB,MATCH($B32&amp;$C32&amp;$D32,'FY22 QoS'!BY:BY,0),1),"")</f>
        <v/>
      </c>
      <c r="M32" s="181" t="str">
        <f>IFERROR(INDEX('FY22 QoS'!$BB:$BB,MATCH($B32&amp;$C32&amp;$D32,'FY22 QoS'!BZ:BZ,0),1),"")</f>
        <v/>
      </c>
      <c r="N32" s="181" t="str">
        <f>IFERROR(INDEX('FY22 QoS'!$BB:$BB,MATCH($B32&amp;$C32&amp;$D32,'FY22 QoS'!CA:CA,0),1),"")</f>
        <v/>
      </c>
      <c r="O32" s="181" t="str">
        <f>IFERROR(INDEX('FY22 QoS'!$BB:$BB,MATCH($B32&amp;$C32&amp;$D32,'FY22 QoS'!CB:CB,0),1),"")</f>
        <v/>
      </c>
      <c r="P32" s="181" t="str">
        <f>IFERROR(INDEX('FY22 QoS'!$BB:$BB,MATCH($B32&amp;$C32&amp;$D32,'FY22 QoS'!CC:CC,0),1),"")</f>
        <v/>
      </c>
      <c r="Q32" s="181"/>
      <c r="R32" s="178" t="str">
        <f ca="1">IFERROR(INDEX(INDIRECT("'FY22 QoS'!"&amp;R$1&amp;":"&amp;R$1),MATCH($B32&amp;$C32&amp;$D32,'FY22 QoS'!BU:BU,0),1),"")</f>
        <v/>
      </c>
      <c r="S32" s="178" t="str">
        <f ca="1">IFERROR(INDEX(INDIRECT("'FY22 QoS'!"&amp;S$1&amp;":"&amp;S$1),MATCH($B32&amp;$C32&amp;$D32,'FY22 QoS'!BV:BV,0),1),"")</f>
        <v/>
      </c>
      <c r="T32" s="178" t="str">
        <f ca="1">IFERROR(INDEX(INDIRECT("'FY22 QoS'!"&amp;T$1&amp;":"&amp;T$1),MATCH($B32&amp;$C32&amp;$D32,'FY22 QoS'!BW:BW,0),1),"")</f>
        <v/>
      </c>
      <c r="U32" s="178" t="str">
        <f ca="1">IFERROR(INDEX(INDIRECT("'FY22 QoS'!"&amp;U$1&amp;":"&amp;U$1),MATCH($B32&amp;$C32&amp;$D32,'FY22 QoS'!BX:BX,0),1),"")</f>
        <v/>
      </c>
      <c r="V32" s="178" t="str">
        <f ca="1">IFERROR(INDEX(INDIRECT("'FY22 QoS'!"&amp;V$1&amp;":"&amp;V$1),MATCH($B32&amp;$C32&amp;$D32,'FY22 QoS'!BY:BY,0),1),"")</f>
        <v/>
      </c>
      <c r="W32" s="178" t="str">
        <f ca="1">IFERROR(INDEX(INDIRECT("'FY22 QoS'!"&amp;W$1&amp;":"&amp;W$1),MATCH($B32&amp;$C32&amp;$D32,'FY22 QoS'!BZ:BZ,0),1),"")</f>
        <v/>
      </c>
      <c r="X32" s="178" t="str">
        <f ca="1">IFERROR(INDEX(INDIRECT("'FY22 QoS'!"&amp;X$1&amp;":"&amp;X$1),MATCH($B32&amp;$C32&amp;$D32,'FY22 QoS'!CA:CA,0),1),"")</f>
        <v/>
      </c>
      <c r="Y32" s="178" t="str">
        <f ca="1">IFERROR(INDEX(INDIRECT("'FY22 QoS'!"&amp;Y$1&amp;":"&amp;Y$1),MATCH($B32&amp;$C32&amp;$D32,'FY22 QoS'!CB:CB,0),1),"")</f>
        <v/>
      </c>
      <c r="Z32" s="178" t="str">
        <f ca="1">IFERROR(INDEX(INDIRECT("'FY22 QoS'!"&amp;Z$1&amp;":"&amp;Z$1),MATCH($B32&amp;$C32&amp;$D32,'FY22 QoS'!CC:CC,0),1),"")</f>
        <v/>
      </c>
      <c r="AA32" s="181"/>
      <c r="AB32" s="178" t="str">
        <f ca="1">IFERROR(INDEX(INDIRECT("'FY22 QoS'!"&amp;AB$1&amp;":"&amp;AB$1),MATCH($B32&amp;$C32&amp;$D32,'FY22 QoS'!BU:BU,0),1),"")</f>
        <v/>
      </c>
      <c r="AC32" s="178" t="str">
        <f ca="1">IFERROR(INDEX(INDIRECT("'FY22 QoS'!"&amp;AC$1&amp;":"&amp;AC$1),MATCH($B32&amp;$C32&amp;$D32,'FY22 QoS'!BV:BV,0),1),"")</f>
        <v/>
      </c>
      <c r="AD32" s="178" t="str">
        <f ca="1">IFERROR(INDEX(INDIRECT("'FY22 QoS'!"&amp;AD$1&amp;":"&amp;AD$1),MATCH($B32&amp;$C32&amp;$D32,'FY22 QoS'!BW:BW,0),1),"")</f>
        <v/>
      </c>
      <c r="AE32" s="178" t="str">
        <f ca="1">IFERROR(INDEX(INDIRECT("'FY22 QoS'!"&amp;AE$1&amp;":"&amp;AE$1),MATCH($B32&amp;$C32&amp;$D32,'FY22 QoS'!BX:BX,0),1),"")</f>
        <v/>
      </c>
      <c r="AF32" s="178" t="str">
        <f ca="1">IFERROR(INDEX(INDIRECT("'FY22 QoS'!"&amp;AF$1&amp;":"&amp;AF$1),MATCH($B32&amp;$C32&amp;$D32,'FY22 QoS'!BY:BY,0),1),"")</f>
        <v/>
      </c>
      <c r="AG32" s="178" t="str">
        <f ca="1">IFERROR(INDEX(INDIRECT("'FY22 QoS'!"&amp;AG$1&amp;":"&amp;AG$1),MATCH($B32&amp;$C32&amp;$D32,'FY22 QoS'!BZ:BZ,0),1),"")</f>
        <v/>
      </c>
      <c r="AH32" s="178" t="str">
        <f ca="1">IFERROR(INDEX(INDIRECT("'FY22 QoS'!"&amp;AH$1&amp;":"&amp;AH$1),MATCH($B32&amp;$C32&amp;$D32,'FY22 QoS'!CA:CA,0),1),"")</f>
        <v/>
      </c>
      <c r="AI32" s="178" t="str">
        <f ca="1">IFERROR(INDEX(INDIRECT("'FY22 QoS'!"&amp;AI$1&amp;":"&amp;AI$1),MATCH($B32&amp;$C32&amp;$D32,'FY22 QoS'!CB:CB,0),1),"")</f>
        <v/>
      </c>
      <c r="AJ32" s="178" t="str">
        <f ca="1">IFERROR(INDEX(INDIRECT("'FY22 QoS'!"&amp;AJ$1&amp;":"&amp;AJ$1),MATCH($B32&amp;$C32&amp;$D32,'FY22 QoS'!CC:CC,0),1),"")</f>
        <v/>
      </c>
      <c r="AK32" s="181"/>
      <c r="AL32" s="186" t="str">
        <f ca="1">IFERROR(INDEX(INDIRECT("'FY22 QoS'!"&amp;AL$1&amp;":"&amp;AL$1),MATCH($B32&amp;$C32&amp;$D32,'FY22 QoS'!BU:BU,0),1),"")</f>
        <v/>
      </c>
      <c r="AM32" s="186" t="str">
        <f ca="1">IFERROR(INDEX(INDIRECT("'FY22 QoS'!"&amp;AM$1&amp;":"&amp;AM$1),MATCH($B32&amp;$C32&amp;$D32,'FY22 QoS'!BV:BV,0),1),"")</f>
        <v/>
      </c>
      <c r="AN32" s="186" t="str">
        <f ca="1">IFERROR(INDEX(INDIRECT("'FY22 QoS'!"&amp;AN$1&amp;":"&amp;AN$1),MATCH($B32&amp;$C32&amp;$D32,'FY22 QoS'!BW:BW,0),1),"")</f>
        <v/>
      </c>
      <c r="AO32" s="186" t="str">
        <f ca="1">IFERROR(INDEX(INDIRECT("'FY22 QoS'!"&amp;AO$1&amp;":"&amp;AO$1),MATCH($B32&amp;$C32&amp;$D32,'FY22 QoS'!BX:BX,0),1),"")</f>
        <v/>
      </c>
      <c r="AP32" s="186" t="str">
        <f ca="1">IFERROR(INDEX(INDIRECT("'FY22 QoS'!"&amp;AP$1&amp;":"&amp;AP$1),MATCH($B32&amp;$C32&amp;$D32,'FY22 QoS'!BY:BY,0),1),"")</f>
        <v/>
      </c>
      <c r="AQ32" s="186" t="str">
        <f ca="1">IFERROR(INDEX(INDIRECT("'FY22 QoS'!"&amp;AQ$1&amp;":"&amp;AQ$1),MATCH($B32&amp;$C32&amp;$D32,'FY22 QoS'!BZ:BZ,0),1),"")</f>
        <v/>
      </c>
      <c r="AR32" s="186" t="str">
        <f ca="1">IFERROR(INDEX(INDIRECT("'FY22 QoS'!"&amp;AR$1&amp;":"&amp;AR$1),MATCH($B32&amp;$C32&amp;$D32,'FY22 QoS'!CA:CA,0),1),"")</f>
        <v/>
      </c>
      <c r="AS32" s="186" t="str">
        <f ca="1">IFERROR(INDEX(INDIRECT("'FY22 QoS'!"&amp;AS$1&amp;":"&amp;AS$1),MATCH($B32&amp;$C32&amp;$D32,'FY22 QoS'!CB:CB,0),1),"")</f>
        <v/>
      </c>
      <c r="AT32" s="186" t="str">
        <f ca="1">IFERROR(INDEX(INDIRECT("'FY22 QoS'!"&amp;AT$1&amp;":"&amp;AT$1),MATCH($B32&amp;$C32&amp;$D32,'FY22 QoS'!CC:CC,0),1),"")</f>
        <v/>
      </c>
    </row>
    <row r="33" spans="2:46" s="167" customFormat="1" hidden="1" outlineLevel="1" x14ac:dyDescent="0.25">
      <c r="B33" s="167" t="s">
        <v>275</v>
      </c>
      <c r="C33" s="181">
        <v>12</v>
      </c>
      <c r="D33" s="181" t="str">
        <f t="shared" si="10"/>
        <v>SubSuccess</v>
      </c>
      <c r="E33" s="181" t="str">
        <f>IFERROR(INDEX('FY22 QoS'!$BB:$BB,MATCH($B33&amp;$C33&amp;$D33,'FY22 QoS'!BR:BR,0),1),"")</f>
        <v/>
      </c>
      <c r="F33" s="181" t="str">
        <f>IFERROR(INDEX('FY22 QoS'!$BB:$BB,MATCH($B33&amp;$C33&amp;$D33,'FY22 QoS'!BS:BS,0),1),"")</f>
        <v/>
      </c>
      <c r="G33" s="181" t="str">
        <f>IFERROR(INDEX('FY22 QoS'!$BB:$BB,MATCH($B33&amp;$C33&amp;$D33,'FY22 QoS'!BT:BT,0),1),"")</f>
        <v/>
      </c>
      <c r="H33" s="181" t="str">
        <f>IFERROR(INDEX('FY22 QoS'!$BB:$BB,MATCH($B33&amp;$C33&amp;$D33,'FY22 QoS'!BU:BU,0),1),"")</f>
        <v/>
      </c>
      <c r="I33" s="181" t="str">
        <f>IFERROR(INDEX('FY22 QoS'!$BB:$BB,MATCH($B33&amp;$C33&amp;$D33,'FY22 QoS'!BV:BV,0),1),"")</f>
        <v/>
      </c>
      <c r="J33" s="181" t="str">
        <f>IFERROR(INDEX('FY22 QoS'!$BB:$BB,MATCH($B33&amp;$C33&amp;$D33,'FY22 QoS'!BW:BW,0),1),"")</f>
        <v/>
      </c>
      <c r="K33" s="181" t="str">
        <f>IFERROR(INDEX('FY22 QoS'!$BB:$BB,MATCH($B33&amp;$C33&amp;$D33,'FY22 QoS'!BX:BX,0),1),"")</f>
        <v/>
      </c>
      <c r="L33" s="181" t="str">
        <f>IFERROR(INDEX('FY22 QoS'!$BB:$BB,MATCH($B33&amp;$C33&amp;$D33,'FY22 QoS'!BY:BY,0),1),"")</f>
        <v/>
      </c>
      <c r="M33" s="181" t="str">
        <f>IFERROR(INDEX('FY22 QoS'!$BB:$BB,MATCH($B33&amp;$C33&amp;$D33,'FY22 QoS'!BZ:BZ,0),1),"")</f>
        <v/>
      </c>
      <c r="N33" s="181" t="str">
        <f>IFERROR(INDEX('FY22 QoS'!$BB:$BB,MATCH($B33&amp;$C33&amp;$D33,'FY22 QoS'!CA:CA,0),1),"")</f>
        <v/>
      </c>
      <c r="O33" s="181" t="str">
        <f>IFERROR(INDEX('FY22 QoS'!$BB:$BB,MATCH($B33&amp;$C33&amp;$D33,'FY22 QoS'!CB:CB,0),1),"")</f>
        <v/>
      </c>
      <c r="P33" s="181" t="str">
        <f>IFERROR(INDEX('FY22 QoS'!$BB:$BB,MATCH($B33&amp;$C33&amp;$D33,'FY22 QoS'!CC:CC,0),1),"")</f>
        <v/>
      </c>
      <c r="Q33" s="181"/>
      <c r="R33" s="178" t="str">
        <f ca="1">IFERROR(INDEX(INDIRECT("'FY22 QoS'!"&amp;R$1&amp;":"&amp;R$1),MATCH($B33&amp;$C33&amp;$D33,'FY22 QoS'!BU:BU,0),1),"")</f>
        <v/>
      </c>
      <c r="S33" s="178" t="str">
        <f ca="1">IFERROR(INDEX(INDIRECT("'FY22 QoS'!"&amp;S$1&amp;":"&amp;S$1),MATCH($B33&amp;$C33&amp;$D33,'FY22 QoS'!BV:BV,0),1),"")</f>
        <v/>
      </c>
      <c r="T33" s="178" t="str">
        <f ca="1">IFERROR(INDEX(INDIRECT("'FY22 QoS'!"&amp;T$1&amp;":"&amp;T$1),MATCH($B33&amp;$C33&amp;$D33,'FY22 QoS'!BW:BW,0),1),"")</f>
        <v/>
      </c>
      <c r="U33" s="178" t="str">
        <f ca="1">IFERROR(INDEX(INDIRECT("'FY22 QoS'!"&amp;U$1&amp;":"&amp;U$1),MATCH($B33&amp;$C33&amp;$D33,'FY22 QoS'!BX:BX,0),1),"")</f>
        <v/>
      </c>
      <c r="V33" s="178" t="str">
        <f ca="1">IFERROR(INDEX(INDIRECT("'FY22 QoS'!"&amp;V$1&amp;":"&amp;V$1),MATCH($B33&amp;$C33&amp;$D33,'FY22 QoS'!BY:BY,0),1),"")</f>
        <v/>
      </c>
      <c r="W33" s="178" t="str">
        <f ca="1">IFERROR(INDEX(INDIRECT("'FY22 QoS'!"&amp;W$1&amp;":"&amp;W$1),MATCH($B33&amp;$C33&amp;$D33,'FY22 QoS'!BZ:BZ,0),1),"")</f>
        <v/>
      </c>
      <c r="X33" s="178" t="str">
        <f ca="1">IFERROR(INDEX(INDIRECT("'FY22 QoS'!"&amp;X$1&amp;":"&amp;X$1),MATCH($B33&amp;$C33&amp;$D33,'FY22 QoS'!CA:CA,0),1),"")</f>
        <v/>
      </c>
      <c r="Y33" s="178" t="str">
        <f ca="1">IFERROR(INDEX(INDIRECT("'FY22 QoS'!"&amp;Y$1&amp;":"&amp;Y$1),MATCH($B33&amp;$C33&amp;$D33,'FY22 QoS'!CB:CB,0),1),"")</f>
        <v/>
      </c>
      <c r="Z33" s="178" t="str">
        <f ca="1">IFERROR(INDEX(INDIRECT("'FY22 QoS'!"&amp;Z$1&amp;":"&amp;Z$1),MATCH($B33&amp;$C33&amp;$D33,'FY22 QoS'!CC:CC,0),1),"")</f>
        <v/>
      </c>
      <c r="AA33" s="181"/>
      <c r="AB33" s="178" t="str">
        <f ca="1">IFERROR(INDEX(INDIRECT("'FY22 QoS'!"&amp;AB$1&amp;":"&amp;AB$1),MATCH($B33&amp;$C33&amp;$D33,'FY22 QoS'!BU:BU,0),1),"")</f>
        <v/>
      </c>
      <c r="AC33" s="178" t="str">
        <f ca="1">IFERROR(INDEX(INDIRECT("'FY22 QoS'!"&amp;AC$1&amp;":"&amp;AC$1),MATCH($B33&amp;$C33&amp;$D33,'FY22 QoS'!BV:BV,0),1),"")</f>
        <v/>
      </c>
      <c r="AD33" s="178" t="str">
        <f ca="1">IFERROR(INDEX(INDIRECT("'FY22 QoS'!"&amp;AD$1&amp;":"&amp;AD$1),MATCH($B33&amp;$C33&amp;$D33,'FY22 QoS'!BW:BW,0),1),"")</f>
        <v/>
      </c>
      <c r="AE33" s="178" t="str">
        <f ca="1">IFERROR(INDEX(INDIRECT("'FY22 QoS'!"&amp;AE$1&amp;":"&amp;AE$1),MATCH($B33&amp;$C33&amp;$D33,'FY22 QoS'!BX:BX,0),1),"")</f>
        <v/>
      </c>
      <c r="AF33" s="178" t="str">
        <f ca="1">IFERROR(INDEX(INDIRECT("'FY22 QoS'!"&amp;AF$1&amp;":"&amp;AF$1),MATCH($B33&amp;$C33&amp;$D33,'FY22 QoS'!BY:BY,0),1),"")</f>
        <v/>
      </c>
      <c r="AG33" s="178" t="str">
        <f ca="1">IFERROR(INDEX(INDIRECT("'FY22 QoS'!"&amp;AG$1&amp;":"&amp;AG$1),MATCH($B33&amp;$C33&amp;$D33,'FY22 QoS'!BZ:BZ,0),1),"")</f>
        <v/>
      </c>
      <c r="AH33" s="178" t="str">
        <f ca="1">IFERROR(INDEX(INDIRECT("'FY22 QoS'!"&amp;AH$1&amp;":"&amp;AH$1),MATCH($B33&amp;$C33&amp;$D33,'FY22 QoS'!CA:CA,0),1),"")</f>
        <v/>
      </c>
      <c r="AI33" s="178" t="str">
        <f ca="1">IFERROR(INDEX(INDIRECT("'FY22 QoS'!"&amp;AI$1&amp;":"&amp;AI$1),MATCH($B33&amp;$C33&amp;$D33,'FY22 QoS'!CB:CB,0),1),"")</f>
        <v/>
      </c>
      <c r="AJ33" s="178" t="str">
        <f ca="1">IFERROR(INDEX(INDIRECT("'FY22 QoS'!"&amp;AJ$1&amp;":"&amp;AJ$1),MATCH($B33&amp;$C33&amp;$D33,'FY22 QoS'!CC:CC,0),1),"")</f>
        <v/>
      </c>
      <c r="AK33" s="181"/>
      <c r="AL33" s="186" t="str">
        <f ca="1">IFERROR(INDEX(INDIRECT("'FY22 QoS'!"&amp;AL$1&amp;":"&amp;AL$1),MATCH($B33&amp;$C33&amp;$D33,'FY22 QoS'!BU:BU,0),1),"")</f>
        <v/>
      </c>
      <c r="AM33" s="186" t="str">
        <f ca="1">IFERROR(INDEX(INDIRECT("'FY22 QoS'!"&amp;AM$1&amp;":"&amp;AM$1),MATCH($B33&amp;$C33&amp;$D33,'FY22 QoS'!BV:BV,0),1),"")</f>
        <v/>
      </c>
      <c r="AN33" s="186" t="str">
        <f ca="1">IFERROR(INDEX(INDIRECT("'FY22 QoS'!"&amp;AN$1&amp;":"&amp;AN$1),MATCH($B33&amp;$C33&amp;$D33,'FY22 QoS'!BW:BW,0),1),"")</f>
        <v/>
      </c>
      <c r="AO33" s="186" t="str">
        <f ca="1">IFERROR(INDEX(INDIRECT("'FY22 QoS'!"&amp;AO$1&amp;":"&amp;AO$1),MATCH($B33&amp;$C33&amp;$D33,'FY22 QoS'!BX:BX,0),1),"")</f>
        <v/>
      </c>
      <c r="AP33" s="186" t="str">
        <f ca="1">IFERROR(INDEX(INDIRECT("'FY22 QoS'!"&amp;AP$1&amp;":"&amp;AP$1),MATCH($B33&amp;$C33&amp;$D33,'FY22 QoS'!BY:BY,0),1),"")</f>
        <v/>
      </c>
      <c r="AQ33" s="186" t="str">
        <f ca="1">IFERROR(INDEX(INDIRECT("'FY22 QoS'!"&amp;AQ$1&amp;":"&amp;AQ$1),MATCH($B33&amp;$C33&amp;$D33,'FY22 QoS'!BZ:BZ,0),1),"")</f>
        <v/>
      </c>
      <c r="AR33" s="186" t="str">
        <f ca="1">IFERROR(INDEX(INDIRECT("'FY22 QoS'!"&amp;AR$1&amp;":"&amp;AR$1),MATCH($B33&amp;$C33&amp;$D33,'FY22 QoS'!CA:CA,0),1),"")</f>
        <v/>
      </c>
      <c r="AS33" s="186" t="str">
        <f ca="1">IFERROR(INDEX(INDIRECT("'FY22 QoS'!"&amp;AS$1&amp;":"&amp;AS$1),MATCH($B33&amp;$C33&amp;$D33,'FY22 QoS'!CB:CB,0),1),"")</f>
        <v/>
      </c>
      <c r="AT33" s="186" t="str">
        <f ca="1">IFERROR(INDEX(INDIRECT("'FY22 QoS'!"&amp;AT$1&amp;":"&amp;AT$1),MATCH($B33&amp;$C33&amp;$D33,'FY22 QoS'!CC:CC,0),1),"")</f>
        <v/>
      </c>
    </row>
    <row r="34" spans="2:46" s="167" customFormat="1" hidden="1" outlineLevel="1" x14ac:dyDescent="0.25">
      <c r="B34" s="167" t="s">
        <v>275</v>
      </c>
      <c r="C34" s="181">
        <v>13</v>
      </c>
      <c r="D34" s="181" t="str">
        <f t="shared" si="10"/>
        <v>SubSuccess</v>
      </c>
      <c r="E34" s="181" t="str">
        <f>IFERROR(INDEX('FY22 QoS'!$BB:$BB,MATCH($B34&amp;$C34&amp;$D34,'FY22 QoS'!BR:BR,0),1),"")</f>
        <v/>
      </c>
      <c r="F34" s="181" t="str">
        <f>IFERROR(INDEX('FY22 QoS'!$BB:$BB,MATCH($B34&amp;$C34&amp;$D34,'FY22 QoS'!BS:BS,0),1),"")</f>
        <v/>
      </c>
      <c r="G34" s="181" t="str">
        <f>IFERROR(INDEX('FY22 QoS'!$BB:$BB,MATCH($B34&amp;$C34&amp;$D34,'FY22 QoS'!BT:BT,0),1),"")</f>
        <v/>
      </c>
      <c r="H34" s="181" t="str">
        <f>IFERROR(INDEX('FY22 QoS'!$BB:$BB,MATCH($B34&amp;$C34&amp;$D34,'FY22 QoS'!BU:BU,0),1),"")</f>
        <v/>
      </c>
      <c r="I34" s="181" t="str">
        <f>IFERROR(INDEX('FY22 QoS'!$BB:$BB,MATCH($B34&amp;$C34&amp;$D34,'FY22 QoS'!BV:BV,0),1),"")</f>
        <v/>
      </c>
      <c r="J34" s="181" t="str">
        <f>IFERROR(INDEX('FY22 QoS'!$BB:$BB,MATCH($B34&amp;$C34&amp;$D34,'FY22 QoS'!BW:BW,0),1),"")</f>
        <v/>
      </c>
      <c r="K34" s="181" t="str">
        <f>IFERROR(INDEX('FY22 QoS'!$BB:$BB,MATCH($B34&amp;$C34&amp;$D34,'FY22 QoS'!BX:BX,0),1),"")</f>
        <v/>
      </c>
      <c r="L34" s="181" t="str">
        <f>IFERROR(INDEX('FY22 QoS'!$BB:$BB,MATCH($B34&amp;$C34&amp;$D34,'FY22 QoS'!BY:BY,0),1),"")</f>
        <v/>
      </c>
      <c r="M34" s="181" t="str">
        <f>IFERROR(INDEX('FY22 QoS'!$BB:$BB,MATCH($B34&amp;$C34&amp;$D34,'FY22 QoS'!BZ:BZ,0),1),"")</f>
        <v/>
      </c>
      <c r="N34" s="181" t="str">
        <f>IFERROR(INDEX('FY22 QoS'!$BB:$BB,MATCH($B34&amp;$C34&amp;$D34,'FY22 QoS'!CA:CA,0),1),"")</f>
        <v/>
      </c>
      <c r="O34" s="181" t="str">
        <f>IFERROR(INDEX('FY22 QoS'!$BB:$BB,MATCH($B34&amp;$C34&amp;$D34,'FY22 QoS'!CB:CB,0),1),"")</f>
        <v/>
      </c>
      <c r="P34" s="181" t="str">
        <f>IFERROR(INDEX('FY22 QoS'!$BB:$BB,MATCH($B34&amp;$C34&amp;$D34,'FY22 QoS'!CC:CC,0),1),"")</f>
        <v/>
      </c>
      <c r="Q34" s="181"/>
      <c r="R34" s="178" t="str">
        <f ca="1">IFERROR(INDEX(INDIRECT("'FY22 QoS'!"&amp;R$1&amp;":"&amp;R$1),MATCH($B34&amp;$C34&amp;$D34,'FY22 QoS'!BU:BU,0),1),"")</f>
        <v/>
      </c>
      <c r="S34" s="178" t="str">
        <f ca="1">IFERROR(INDEX(INDIRECT("'FY22 QoS'!"&amp;S$1&amp;":"&amp;S$1),MATCH($B34&amp;$C34&amp;$D34,'FY22 QoS'!BV:BV,0),1),"")</f>
        <v/>
      </c>
      <c r="T34" s="178" t="str">
        <f ca="1">IFERROR(INDEX(INDIRECT("'FY22 QoS'!"&amp;T$1&amp;":"&amp;T$1),MATCH($B34&amp;$C34&amp;$D34,'FY22 QoS'!BW:BW,0),1),"")</f>
        <v/>
      </c>
      <c r="U34" s="178" t="str">
        <f ca="1">IFERROR(INDEX(INDIRECT("'FY22 QoS'!"&amp;U$1&amp;":"&amp;U$1),MATCH($B34&amp;$C34&amp;$D34,'FY22 QoS'!BX:BX,0),1),"")</f>
        <v/>
      </c>
      <c r="V34" s="178" t="str">
        <f ca="1">IFERROR(INDEX(INDIRECT("'FY22 QoS'!"&amp;V$1&amp;":"&amp;V$1),MATCH($B34&amp;$C34&amp;$D34,'FY22 QoS'!BY:BY,0),1),"")</f>
        <v/>
      </c>
      <c r="W34" s="178" t="str">
        <f ca="1">IFERROR(INDEX(INDIRECT("'FY22 QoS'!"&amp;W$1&amp;":"&amp;W$1),MATCH($B34&amp;$C34&amp;$D34,'FY22 QoS'!BZ:BZ,0),1),"")</f>
        <v/>
      </c>
      <c r="X34" s="178" t="str">
        <f ca="1">IFERROR(INDEX(INDIRECT("'FY22 QoS'!"&amp;X$1&amp;":"&amp;X$1),MATCH($B34&amp;$C34&amp;$D34,'FY22 QoS'!CA:CA,0),1),"")</f>
        <v/>
      </c>
      <c r="Y34" s="178" t="str">
        <f ca="1">IFERROR(INDEX(INDIRECT("'FY22 QoS'!"&amp;Y$1&amp;":"&amp;Y$1),MATCH($B34&amp;$C34&amp;$D34,'FY22 QoS'!CB:CB,0),1),"")</f>
        <v/>
      </c>
      <c r="Z34" s="178" t="str">
        <f ca="1">IFERROR(INDEX(INDIRECT("'FY22 QoS'!"&amp;Z$1&amp;":"&amp;Z$1),MATCH($B34&amp;$C34&amp;$D34,'FY22 QoS'!CC:CC,0),1),"")</f>
        <v/>
      </c>
      <c r="AA34" s="181"/>
      <c r="AB34" s="178" t="str">
        <f ca="1">IFERROR(INDEX(INDIRECT("'FY22 QoS'!"&amp;AB$1&amp;":"&amp;AB$1),MATCH($B34&amp;$C34&amp;$D34,'FY22 QoS'!BU:BU,0),1),"")</f>
        <v/>
      </c>
      <c r="AC34" s="178" t="str">
        <f ca="1">IFERROR(INDEX(INDIRECT("'FY22 QoS'!"&amp;AC$1&amp;":"&amp;AC$1),MATCH($B34&amp;$C34&amp;$D34,'FY22 QoS'!BV:BV,0),1),"")</f>
        <v/>
      </c>
      <c r="AD34" s="178" t="str">
        <f ca="1">IFERROR(INDEX(INDIRECT("'FY22 QoS'!"&amp;AD$1&amp;":"&amp;AD$1),MATCH($B34&amp;$C34&amp;$D34,'FY22 QoS'!BW:BW,0),1),"")</f>
        <v/>
      </c>
      <c r="AE34" s="178" t="str">
        <f ca="1">IFERROR(INDEX(INDIRECT("'FY22 QoS'!"&amp;AE$1&amp;":"&amp;AE$1),MATCH($B34&amp;$C34&amp;$D34,'FY22 QoS'!BX:BX,0),1),"")</f>
        <v/>
      </c>
      <c r="AF34" s="178" t="str">
        <f ca="1">IFERROR(INDEX(INDIRECT("'FY22 QoS'!"&amp;AF$1&amp;":"&amp;AF$1),MATCH($B34&amp;$C34&amp;$D34,'FY22 QoS'!BY:BY,0),1),"")</f>
        <v/>
      </c>
      <c r="AG34" s="178" t="str">
        <f ca="1">IFERROR(INDEX(INDIRECT("'FY22 QoS'!"&amp;AG$1&amp;":"&amp;AG$1),MATCH($B34&amp;$C34&amp;$D34,'FY22 QoS'!BZ:BZ,0),1),"")</f>
        <v/>
      </c>
      <c r="AH34" s="178" t="str">
        <f ca="1">IFERROR(INDEX(INDIRECT("'FY22 QoS'!"&amp;AH$1&amp;":"&amp;AH$1),MATCH($B34&amp;$C34&amp;$D34,'FY22 QoS'!CA:CA,0),1),"")</f>
        <v/>
      </c>
      <c r="AI34" s="178" t="str">
        <f ca="1">IFERROR(INDEX(INDIRECT("'FY22 QoS'!"&amp;AI$1&amp;":"&amp;AI$1),MATCH($B34&amp;$C34&amp;$D34,'FY22 QoS'!CB:CB,0),1),"")</f>
        <v/>
      </c>
      <c r="AJ34" s="178" t="str">
        <f ca="1">IFERROR(INDEX(INDIRECT("'FY22 QoS'!"&amp;AJ$1&amp;":"&amp;AJ$1),MATCH($B34&amp;$C34&amp;$D34,'FY22 QoS'!CC:CC,0),1),"")</f>
        <v/>
      </c>
      <c r="AK34" s="181"/>
      <c r="AL34" s="186" t="str">
        <f ca="1">IFERROR(INDEX(INDIRECT("'FY22 QoS'!"&amp;AL$1&amp;":"&amp;AL$1),MATCH($B34&amp;$C34&amp;$D34,'FY22 QoS'!BU:BU,0),1),"")</f>
        <v/>
      </c>
      <c r="AM34" s="186" t="str">
        <f ca="1">IFERROR(INDEX(INDIRECT("'FY22 QoS'!"&amp;AM$1&amp;":"&amp;AM$1),MATCH($B34&amp;$C34&amp;$D34,'FY22 QoS'!BV:BV,0),1),"")</f>
        <v/>
      </c>
      <c r="AN34" s="186" t="str">
        <f ca="1">IFERROR(INDEX(INDIRECT("'FY22 QoS'!"&amp;AN$1&amp;":"&amp;AN$1),MATCH($B34&amp;$C34&amp;$D34,'FY22 QoS'!BW:BW,0),1),"")</f>
        <v/>
      </c>
      <c r="AO34" s="186" t="str">
        <f ca="1">IFERROR(INDEX(INDIRECT("'FY22 QoS'!"&amp;AO$1&amp;":"&amp;AO$1),MATCH($B34&amp;$C34&amp;$D34,'FY22 QoS'!BX:BX,0),1),"")</f>
        <v/>
      </c>
      <c r="AP34" s="186" t="str">
        <f ca="1">IFERROR(INDEX(INDIRECT("'FY22 QoS'!"&amp;AP$1&amp;":"&amp;AP$1),MATCH($B34&amp;$C34&amp;$D34,'FY22 QoS'!BY:BY,0),1),"")</f>
        <v/>
      </c>
      <c r="AQ34" s="186" t="str">
        <f ca="1">IFERROR(INDEX(INDIRECT("'FY22 QoS'!"&amp;AQ$1&amp;":"&amp;AQ$1),MATCH($B34&amp;$C34&amp;$D34,'FY22 QoS'!BZ:BZ,0),1),"")</f>
        <v/>
      </c>
      <c r="AR34" s="186" t="str">
        <f ca="1">IFERROR(INDEX(INDIRECT("'FY22 QoS'!"&amp;AR$1&amp;":"&amp;AR$1),MATCH($B34&amp;$C34&amp;$D34,'FY22 QoS'!CA:CA,0),1),"")</f>
        <v/>
      </c>
      <c r="AS34" s="186" t="str">
        <f ca="1">IFERROR(INDEX(INDIRECT("'FY22 QoS'!"&amp;AS$1&amp;":"&amp;AS$1),MATCH($B34&amp;$C34&amp;$D34,'FY22 QoS'!CB:CB,0),1),"")</f>
        <v/>
      </c>
      <c r="AT34" s="186" t="str">
        <f ca="1">IFERROR(INDEX(INDIRECT("'FY22 QoS'!"&amp;AT$1&amp;":"&amp;AT$1),MATCH($B34&amp;$C34&amp;$D34,'FY22 QoS'!CC:CC,0),1),"")</f>
        <v/>
      </c>
    </row>
    <row r="35" spans="2:46" s="167" customFormat="1" hidden="1" outlineLevel="1" x14ac:dyDescent="0.25">
      <c r="B35" s="167" t="s">
        <v>275</v>
      </c>
      <c r="C35" s="181">
        <v>14</v>
      </c>
      <c r="D35" s="181" t="str">
        <f t="shared" si="10"/>
        <v>SubSuccess</v>
      </c>
      <c r="E35" s="181" t="str">
        <f>IFERROR(INDEX('FY22 QoS'!$BB:$BB,MATCH($B35&amp;$C35&amp;$D35,'FY22 QoS'!BR:BR,0),1),"")</f>
        <v/>
      </c>
      <c r="F35" s="181" t="str">
        <f>IFERROR(INDEX('FY22 QoS'!$BB:$BB,MATCH($B35&amp;$C35&amp;$D35,'FY22 QoS'!BS:BS,0),1),"")</f>
        <v/>
      </c>
      <c r="G35" s="181" t="str">
        <f>IFERROR(INDEX('FY22 QoS'!$BB:$BB,MATCH($B35&amp;$C35&amp;$D35,'FY22 QoS'!BT:BT,0),1),"")</f>
        <v/>
      </c>
      <c r="H35" s="181" t="str">
        <f>IFERROR(INDEX('FY22 QoS'!$BB:$BB,MATCH($B35&amp;$C35&amp;$D35,'FY22 QoS'!BU:BU,0),1),"")</f>
        <v/>
      </c>
      <c r="I35" s="181" t="str">
        <f>IFERROR(INDEX('FY22 QoS'!$BB:$BB,MATCH($B35&amp;$C35&amp;$D35,'FY22 QoS'!BV:BV,0),1),"")</f>
        <v/>
      </c>
      <c r="J35" s="181" t="str">
        <f>IFERROR(INDEX('FY22 QoS'!$BB:$BB,MATCH($B35&amp;$C35&amp;$D35,'FY22 QoS'!BW:BW,0),1),"")</f>
        <v/>
      </c>
      <c r="K35" s="181" t="str">
        <f>IFERROR(INDEX('FY22 QoS'!$BB:$BB,MATCH($B35&amp;$C35&amp;$D35,'FY22 QoS'!BX:BX,0),1),"")</f>
        <v/>
      </c>
      <c r="L35" s="181" t="str">
        <f>IFERROR(INDEX('FY22 QoS'!$BB:$BB,MATCH($B35&amp;$C35&amp;$D35,'FY22 QoS'!BY:BY,0),1),"")</f>
        <v/>
      </c>
      <c r="M35" s="181" t="str">
        <f>IFERROR(INDEX('FY22 QoS'!$BB:$BB,MATCH($B35&amp;$C35&amp;$D35,'FY22 QoS'!BZ:BZ,0),1),"")</f>
        <v/>
      </c>
      <c r="N35" s="181" t="str">
        <f>IFERROR(INDEX('FY22 QoS'!$BB:$BB,MATCH($B35&amp;$C35&amp;$D35,'FY22 QoS'!CA:CA,0),1),"")</f>
        <v/>
      </c>
      <c r="O35" s="181" t="str">
        <f>IFERROR(INDEX('FY22 QoS'!$BB:$BB,MATCH($B35&amp;$C35&amp;$D35,'FY22 QoS'!CB:CB,0),1),"")</f>
        <v/>
      </c>
      <c r="P35" s="181" t="str">
        <f>IFERROR(INDEX('FY22 QoS'!$BB:$BB,MATCH($B35&amp;$C35&amp;$D35,'FY22 QoS'!CC:CC,0),1),"")</f>
        <v/>
      </c>
      <c r="Q35" s="181"/>
      <c r="R35" s="178" t="str">
        <f ca="1">IFERROR(INDEX(INDIRECT("'FY22 QoS'!"&amp;R$1&amp;":"&amp;R$1),MATCH($B35&amp;$C35&amp;$D35,'FY22 QoS'!BU:BU,0),1),"")</f>
        <v/>
      </c>
      <c r="S35" s="178" t="str">
        <f ca="1">IFERROR(INDEX(INDIRECT("'FY22 QoS'!"&amp;S$1&amp;":"&amp;S$1),MATCH($B35&amp;$C35&amp;$D35,'FY22 QoS'!BV:BV,0),1),"")</f>
        <v/>
      </c>
      <c r="T35" s="178" t="str">
        <f ca="1">IFERROR(INDEX(INDIRECT("'FY22 QoS'!"&amp;T$1&amp;":"&amp;T$1),MATCH($B35&amp;$C35&amp;$D35,'FY22 QoS'!BW:BW,0),1),"")</f>
        <v/>
      </c>
      <c r="U35" s="178" t="str">
        <f ca="1">IFERROR(INDEX(INDIRECT("'FY22 QoS'!"&amp;U$1&amp;":"&amp;U$1),MATCH($B35&amp;$C35&amp;$D35,'FY22 QoS'!BX:BX,0),1),"")</f>
        <v/>
      </c>
      <c r="V35" s="178" t="str">
        <f ca="1">IFERROR(INDEX(INDIRECT("'FY22 QoS'!"&amp;V$1&amp;":"&amp;V$1),MATCH($B35&amp;$C35&amp;$D35,'FY22 QoS'!BY:BY,0),1),"")</f>
        <v/>
      </c>
      <c r="W35" s="178" t="str">
        <f ca="1">IFERROR(INDEX(INDIRECT("'FY22 QoS'!"&amp;W$1&amp;":"&amp;W$1),MATCH($B35&amp;$C35&amp;$D35,'FY22 QoS'!BZ:BZ,0),1),"")</f>
        <v/>
      </c>
      <c r="X35" s="178" t="str">
        <f ca="1">IFERROR(INDEX(INDIRECT("'FY22 QoS'!"&amp;X$1&amp;":"&amp;X$1),MATCH($B35&amp;$C35&amp;$D35,'FY22 QoS'!CA:CA,0),1),"")</f>
        <v/>
      </c>
      <c r="Y35" s="178" t="str">
        <f ca="1">IFERROR(INDEX(INDIRECT("'FY22 QoS'!"&amp;Y$1&amp;":"&amp;Y$1),MATCH($B35&amp;$C35&amp;$D35,'FY22 QoS'!CB:CB,0),1),"")</f>
        <v/>
      </c>
      <c r="Z35" s="178" t="str">
        <f ca="1">IFERROR(INDEX(INDIRECT("'FY22 QoS'!"&amp;Z$1&amp;":"&amp;Z$1),MATCH($B35&amp;$C35&amp;$D35,'FY22 QoS'!CC:CC,0),1),"")</f>
        <v/>
      </c>
      <c r="AA35" s="181"/>
      <c r="AB35" s="178" t="str">
        <f ca="1">IFERROR(INDEX(INDIRECT("'FY22 QoS'!"&amp;AB$1&amp;":"&amp;AB$1),MATCH($B35&amp;$C35&amp;$D35,'FY22 QoS'!BU:BU,0),1),"")</f>
        <v/>
      </c>
      <c r="AC35" s="178" t="str">
        <f ca="1">IFERROR(INDEX(INDIRECT("'FY22 QoS'!"&amp;AC$1&amp;":"&amp;AC$1),MATCH($B35&amp;$C35&amp;$D35,'FY22 QoS'!BV:BV,0),1),"")</f>
        <v/>
      </c>
      <c r="AD35" s="178" t="str">
        <f ca="1">IFERROR(INDEX(INDIRECT("'FY22 QoS'!"&amp;AD$1&amp;":"&amp;AD$1),MATCH($B35&amp;$C35&amp;$D35,'FY22 QoS'!BW:BW,0),1),"")</f>
        <v/>
      </c>
      <c r="AE35" s="178" t="str">
        <f ca="1">IFERROR(INDEX(INDIRECT("'FY22 QoS'!"&amp;AE$1&amp;":"&amp;AE$1),MATCH($B35&amp;$C35&amp;$D35,'FY22 QoS'!BX:BX,0),1),"")</f>
        <v/>
      </c>
      <c r="AF35" s="178" t="str">
        <f ca="1">IFERROR(INDEX(INDIRECT("'FY22 QoS'!"&amp;AF$1&amp;":"&amp;AF$1),MATCH($B35&amp;$C35&amp;$D35,'FY22 QoS'!BY:BY,0),1),"")</f>
        <v/>
      </c>
      <c r="AG35" s="178" t="str">
        <f ca="1">IFERROR(INDEX(INDIRECT("'FY22 QoS'!"&amp;AG$1&amp;":"&amp;AG$1),MATCH($B35&amp;$C35&amp;$D35,'FY22 QoS'!BZ:BZ,0),1),"")</f>
        <v/>
      </c>
      <c r="AH35" s="178" t="str">
        <f ca="1">IFERROR(INDEX(INDIRECT("'FY22 QoS'!"&amp;AH$1&amp;":"&amp;AH$1),MATCH($B35&amp;$C35&amp;$D35,'FY22 QoS'!CA:CA,0),1),"")</f>
        <v/>
      </c>
      <c r="AI35" s="178" t="str">
        <f ca="1">IFERROR(INDEX(INDIRECT("'FY22 QoS'!"&amp;AI$1&amp;":"&amp;AI$1),MATCH($B35&amp;$C35&amp;$D35,'FY22 QoS'!CB:CB,0),1),"")</f>
        <v/>
      </c>
      <c r="AJ35" s="178" t="str">
        <f ca="1">IFERROR(INDEX(INDIRECT("'FY22 QoS'!"&amp;AJ$1&amp;":"&amp;AJ$1),MATCH($B35&amp;$C35&amp;$D35,'FY22 QoS'!CC:CC,0),1),"")</f>
        <v/>
      </c>
      <c r="AK35" s="181"/>
      <c r="AL35" s="186" t="str">
        <f ca="1">IFERROR(INDEX(INDIRECT("'FY22 QoS'!"&amp;AL$1&amp;":"&amp;AL$1),MATCH($B35&amp;$C35&amp;$D35,'FY22 QoS'!BU:BU,0),1),"")</f>
        <v/>
      </c>
      <c r="AM35" s="186" t="str">
        <f ca="1">IFERROR(INDEX(INDIRECT("'FY22 QoS'!"&amp;AM$1&amp;":"&amp;AM$1),MATCH($B35&amp;$C35&amp;$D35,'FY22 QoS'!BV:BV,0),1),"")</f>
        <v/>
      </c>
      <c r="AN35" s="186" t="str">
        <f ca="1">IFERROR(INDEX(INDIRECT("'FY22 QoS'!"&amp;AN$1&amp;":"&amp;AN$1),MATCH($B35&amp;$C35&amp;$D35,'FY22 QoS'!BW:BW,0),1),"")</f>
        <v/>
      </c>
      <c r="AO35" s="186" t="str">
        <f ca="1">IFERROR(INDEX(INDIRECT("'FY22 QoS'!"&amp;AO$1&amp;":"&amp;AO$1),MATCH($B35&amp;$C35&amp;$D35,'FY22 QoS'!BX:BX,0),1),"")</f>
        <v/>
      </c>
      <c r="AP35" s="186" t="str">
        <f ca="1">IFERROR(INDEX(INDIRECT("'FY22 QoS'!"&amp;AP$1&amp;":"&amp;AP$1),MATCH($B35&amp;$C35&amp;$D35,'FY22 QoS'!BY:BY,0),1),"")</f>
        <v/>
      </c>
      <c r="AQ35" s="186" t="str">
        <f ca="1">IFERROR(INDEX(INDIRECT("'FY22 QoS'!"&amp;AQ$1&amp;":"&amp;AQ$1),MATCH($B35&amp;$C35&amp;$D35,'FY22 QoS'!BZ:BZ,0),1),"")</f>
        <v/>
      </c>
      <c r="AR35" s="186" t="str">
        <f ca="1">IFERROR(INDEX(INDIRECT("'FY22 QoS'!"&amp;AR$1&amp;":"&amp;AR$1),MATCH($B35&amp;$C35&amp;$D35,'FY22 QoS'!CA:CA,0),1),"")</f>
        <v/>
      </c>
      <c r="AS35" s="186" t="str">
        <f ca="1">IFERROR(INDEX(INDIRECT("'FY22 QoS'!"&amp;AS$1&amp;":"&amp;AS$1),MATCH($B35&amp;$C35&amp;$D35,'FY22 QoS'!CB:CB,0),1),"")</f>
        <v/>
      </c>
      <c r="AT35" s="186" t="str">
        <f ca="1">IFERROR(INDEX(INDIRECT("'FY22 QoS'!"&amp;AT$1&amp;":"&amp;AT$1),MATCH($B35&amp;$C35&amp;$D35,'FY22 QoS'!CC:CC,0),1),"")</f>
        <v/>
      </c>
    </row>
    <row r="36" spans="2:46" s="167" customFormat="1" collapsed="1" x14ac:dyDescent="0.25">
      <c r="B36" s="184"/>
      <c r="C36" s="184"/>
      <c r="D36" s="184"/>
      <c r="E36" s="184"/>
      <c r="F36" s="184"/>
      <c r="G36" s="184"/>
      <c r="H36" s="184"/>
      <c r="I36" s="184"/>
      <c r="J36" s="184"/>
      <c r="K36" s="184"/>
      <c r="L36" s="184"/>
      <c r="M36" s="184"/>
      <c r="N36" s="184"/>
      <c r="O36" s="184"/>
      <c r="P36" s="184"/>
      <c r="Q36" s="181"/>
      <c r="R36" s="183"/>
      <c r="S36" s="183"/>
      <c r="T36" s="183"/>
      <c r="U36" s="183"/>
      <c r="V36" s="183"/>
      <c r="W36" s="183"/>
      <c r="X36" s="183"/>
      <c r="Y36" s="183"/>
      <c r="Z36" s="183"/>
      <c r="AA36" s="181"/>
      <c r="AB36" s="183"/>
      <c r="AC36" s="183"/>
      <c r="AD36" s="183"/>
      <c r="AE36" s="183"/>
      <c r="AF36" s="183"/>
      <c r="AG36" s="183"/>
      <c r="AH36" s="183"/>
      <c r="AI36" s="183"/>
      <c r="AJ36" s="183"/>
      <c r="AK36" s="181"/>
      <c r="AL36" s="187"/>
      <c r="AM36" s="187"/>
      <c r="AN36" s="187"/>
      <c r="AO36" s="187"/>
      <c r="AP36" s="187"/>
      <c r="AQ36" s="187"/>
      <c r="AR36" s="187"/>
      <c r="AS36" s="187"/>
      <c r="AT36" s="187"/>
    </row>
    <row r="37" spans="2:46" s="167" customFormat="1" x14ac:dyDescent="0.25">
      <c r="B37" s="167" t="s">
        <v>276</v>
      </c>
      <c r="C37" s="181">
        <v>1</v>
      </c>
      <c r="D37" s="181" t="str">
        <f>$B$3</f>
        <v>SubSuccess</v>
      </c>
      <c r="E37" s="181" t="str">
        <f>IFERROR(INDEX('FY22 QoS'!$BB:$BB,MATCH($B37&amp;$C37&amp;$D37,'FY22 QoS'!BR:BR,0),1),"")</f>
        <v>Emily Coleman</v>
      </c>
      <c r="F37" s="181" t="str">
        <f>IFERROR(INDEX('FY22 QoS'!$BB:$BB,MATCH($B37&amp;$C37&amp;$D37,'FY22 QoS'!BS:BS,0),1),"")</f>
        <v>Emily Coleman</v>
      </c>
      <c r="G37" s="181" t="str">
        <f>IFERROR(INDEX('FY22 QoS'!$BB:$BB,MATCH($B37&amp;$C37&amp;$D37,'FY22 QoS'!BT:BT,0),1),"")</f>
        <v>Emily Coleman</v>
      </c>
      <c r="H37" s="181" t="str">
        <f>IFERROR(INDEX('FY22 QoS'!$BB:$BB,MATCH($B37&amp;$C37&amp;$D37,'FY22 QoS'!BU:BU,0),1),"")</f>
        <v>Emily Coleman</v>
      </c>
      <c r="I37" s="181" t="str">
        <f>IFERROR(INDEX('FY22 QoS'!$BB:$BB,MATCH($B37&amp;$C37&amp;$D37,'FY22 QoS'!BV:BV,0),1),"")</f>
        <v>Emily Coleman</v>
      </c>
      <c r="J37" s="181" t="str">
        <f>IFERROR(INDEX('FY22 QoS'!$BB:$BB,MATCH($B37&amp;$C37&amp;$D37,'FY22 QoS'!BW:BW,0),1),"")</f>
        <v>Emily Coleman</v>
      </c>
      <c r="K37" s="181" t="str">
        <f>IFERROR(INDEX('FY22 QoS'!$BB:$BB,MATCH($B37&amp;$C37&amp;$D37,'FY22 QoS'!BX:BX,0),1),"")</f>
        <v>Emily Coleman</v>
      </c>
      <c r="L37" s="181" t="str">
        <f>IFERROR(INDEX('FY22 QoS'!$BB:$BB,MATCH($B37&amp;$C37&amp;$D37,'FY22 QoS'!BY:BY,0),1),"")</f>
        <v>Emily Coleman</v>
      </c>
      <c r="M37" s="181" t="str">
        <f>IFERROR(INDEX('FY22 QoS'!$BB:$BB,MATCH($B37&amp;$C37&amp;$D37,'FY22 QoS'!BZ:BZ,0),1),"")</f>
        <v>Emily Coleman</v>
      </c>
      <c r="N37" s="181" t="str">
        <f>IFERROR(INDEX('FY22 QoS'!$BB:$BB,MATCH($B37&amp;$C37&amp;$D37,'FY22 QoS'!CA:CA,0),1),"")</f>
        <v>Emily Coleman</v>
      </c>
      <c r="O37" s="181" t="str">
        <f>IFERROR(INDEX('FY22 QoS'!$BB:$BB,MATCH($B37&amp;$C37&amp;$D37,'FY22 QoS'!CB:CB,0),1),"")</f>
        <v>Emily Coleman</v>
      </c>
      <c r="P37" s="181" t="str">
        <f>IFERROR(INDEX('FY22 QoS'!$BB:$BB,MATCH($B37&amp;$C37&amp;$D37,'FY22 QoS'!CC:CC,0),1),"")</f>
        <v>Emily Coleman</v>
      </c>
      <c r="Q37" s="181"/>
      <c r="R37" s="178">
        <f ca="1">IFERROR(INDEX(INDIRECT("'FY22 QoS'!"&amp;R$1&amp;":"&amp;R$1),MATCH($B37&amp;$C37&amp;$D37,'FY22 QoS'!BU:BU,0),1),"")</f>
        <v>1</v>
      </c>
      <c r="S37" s="178">
        <f ca="1">IFERROR(INDEX(INDIRECT("'FY22 QoS'!"&amp;S$1&amp;":"&amp;S$1),MATCH($B37&amp;$C37&amp;$D37,'FY22 QoS'!BV:BV,0),1),"")</f>
        <v>1</v>
      </c>
      <c r="T37" s="178">
        <f ca="1">IFERROR(INDEX(INDIRECT("'FY22 QoS'!"&amp;T$1&amp;":"&amp;T$1),MATCH($B37&amp;$C37&amp;$D37,'FY22 QoS'!BW:BW,0),1),"")</f>
        <v>1</v>
      </c>
      <c r="U37" s="178">
        <f ca="1">IFERROR(INDEX(INDIRECT("'FY22 QoS'!"&amp;U$1&amp;":"&amp;U$1),MATCH($B37&amp;$C37&amp;$D37,'FY22 QoS'!BX:BX,0),1),"")</f>
        <v>1</v>
      </c>
      <c r="V37" s="178">
        <f ca="1">IFERROR(INDEX(INDIRECT("'FY22 QoS'!"&amp;V$1&amp;":"&amp;V$1),MATCH($B37&amp;$C37&amp;$D37,'FY22 QoS'!BY:BY,0),1),"")</f>
        <v>1</v>
      </c>
      <c r="W37" s="178">
        <f ca="1">IFERROR(INDEX(INDIRECT("'FY22 QoS'!"&amp;W$1&amp;":"&amp;W$1),MATCH($B37&amp;$C37&amp;$D37,'FY22 QoS'!BZ:BZ,0),1),"")</f>
        <v>1</v>
      </c>
      <c r="X37" s="178">
        <f ca="1">IFERROR(INDEX(INDIRECT("'FY22 QoS'!"&amp;X$1&amp;":"&amp;X$1),MATCH($B37&amp;$C37&amp;$D37,'FY22 QoS'!CA:CA,0),1),"")</f>
        <v>1</v>
      </c>
      <c r="Y37" s="178">
        <f ca="1">IFERROR(INDEX(INDIRECT("'FY22 QoS'!"&amp;Y$1&amp;":"&amp;Y$1),MATCH($B37&amp;$C37&amp;$D37,'FY22 QoS'!CB:CB,0),1),"")</f>
        <v>1</v>
      </c>
      <c r="Z37" s="178">
        <f ca="1">IFERROR(INDEX(INDIRECT("'FY22 QoS'!"&amp;Z$1&amp;":"&amp;Z$1),MATCH($B37&amp;$C37&amp;$D37,'FY22 QoS'!CC:CC,0),1),"")</f>
        <v>1</v>
      </c>
      <c r="AA37" s="181"/>
      <c r="AB37" s="178">
        <f ca="1">IFERROR(INDEX(INDIRECT("'FY22 QoS'!"&amp;AB$1&amp;":"&amp;AB$1),MATCH($B37&amp;$C37&amp;$D37,'FY22 QoS'!BU:BU,0),1),"")</f>
        <v>1</v>
      </c>
      <c r="AC37" s="178">
        <f ca="1">IFERROR(INDEX(INDIRECT("'FY22 QoS'!"&amp;AC$1&amp;":"&amp;AC$1),MATCH($B37&amp;$C37&amp;$D37,'FY22 QoS'!BV:BV,0),1),"")</f>
        <v>1</v>
      </c>
      <c r="AD37" s="178">
        <f ca="1">IFERROR(INDEX(INDIRECT("'FY22 QoS'!"&amp;AD$1&amp;":"&amp;AD$1),MATCH($B37&amp;$C37&amp;$D37,'FY22 QoS'!BW:BW,0),1),"")</f>
        <v>1</v>
      </c>
      <c r="AE37" s="178">
        <f ca="1">IFERROR(INDEX(INDIRECT("'FY22 QoS'!"&amp;AE$1&amp;":"&amp;AE$1),MATCH($B37&amp;$C37&amp;$D37,'FY22 QoS'!BX:BX,0),1),"")</f>
        <v>1</v>
      </c>
      <c r="AF37" s="178">
        <f ca="1">IFERROR(INDEX(INDIRECT("'FY22 QoS'!"&amp;AF$1&amp;":"&amp;AF$1),MATCH($B37&amp;$C37&amp;$D37,'FY22 QoS'!BY:BY,0),1),"")</f>
        <v>1</v>
      </c>
      <c r="AG37" s="178">
        <f ca="1">IFERROR(INDEX(INDIRECT("'FY22 QoS'!"&amp;AG$1&amp;":"&amp;AG$1),MATCH($B37&amp;$C37&amp;$D37,'FY22 QoS'!BZ:BZ,0),1),"")</f>
        <v>1</v>
      </c>
      <c r="AH37" s="178">
        <f ca="1">IFERROR(INDEX(INDIRECT("'FY22 QoS'!"&amp;AH$1&amp;":"&amp;AH$1),MATCH($B37&amp;$C37&amp;$D37,'FY22 QoS'!CA:CA,0),1),"")</f>
        <v>1</v>
      </c>
      <c r="AI37" s="178">
        <f ca="1">IFERROR(INDEX(INDIRECT("'FY22 QoS'!"&amp;AI$1&amp;":"&amp;AI$1),MATCH($B37&amp;$C37&amp;$D37,'FY22 QoS'!CB:CB,0),1),"")</f>
        <v>1</v>
      </c>
      <c r="AJ37" s="178">
        <f ca="1">IFERROR(INDEX(INDIRECT("'FY22 QoS'!"&amp;AJ$1&amp;":"&amp;AJ$1),MATCH($B37&amp;$C37&amp;$D37,'FY22 QoS'!CC:CC,0),1),"")</f>
        <v>1</v>
      </c>
      <c r="AK37" s="181"/>
      <c r="AL37" s="186">
        <f ca="1">IFERROR(INDEX(INDIRECT("'FY22 QoS'!"&amp;AL$1&amp;":"&amp;AL$1),MATCH($B37&amp;$C37&amp;$D37,'FY22 QoS'!BU:BU,0),1),"")</f>
        <v>60000</v>
      </c>
      <c r="AM37" s="186">
        <f ca="1">IFERROR(INDEX(INDIRECT("'FY22 QoS'!"&amp;AM$1&amp;":"&amp;AM$1),MATCH($B37&amp;$C37&amp;$D37,'FY22 QoS'!BV:BV,0),1),"")</f>
        <v>60000</v>
      </c>
      <c r="AN37" s="186">
        <f ca="1">IFERROR(INDEX(INDIRECT("'FY22 QoS'!"&amp;AN$1&amp;":"&amp;AN$1),MATCH($B37&amp;$C37&amp;$D37,'FY22 QoS'!BW:BW,0),1),"")</f>
        <v>60000</v>
      </c>
      <c r="AO37" s="186">
        <f ca="1">IFERROR(INDEX(INDIRECT("'FY22 QoS'!"&amp;AO$1&amp;":"&amp;AO$1),MATCH($B37&amp;$C37&amp;$D37,'FY22 QoS'!BX:BX,0),1),"")</f>
        <v>60000</v>
      </c>
      <c r="AP37" s="186">
        <f ca="1">IFERROR(INDEX(INDIRECT("'FY22 QoS'!"&amp;AP$1&amp;":"&amp;AP$1),MATCH($B37&amp;$C37&amp;$D37,'FY22 QoS'!BY:BY,0),1),"")</f>
        <v>60000</v>
      </c>
      <c r="AQ37" s="186">
        <f ca="1">IFERROR(INDEX(INDIRECT("'FY22 QoS'!"&amp;AQ$1&amp;":"&amp;AQ$1),MATCH($B37&amp;$C37&amp;$D37,'FY22 QoS'!BZ:BZ,0),1),"")</f>
        <v>60000</v>
      </c>
      <c r="AR37" s="186">
        <f ca="1">IFERROR(INDEX(INDIRECT("'FY22 QoS'!"&amp;AR$1&amp;":"&amp;AR$1),MATCH($B37&amp;$C37&amp;$D37,'FY22 QoS'!CA:CA,0),1),"")</f>
        <v>60000</v>
      </c>
      <c r="AS37" s="186">
        <f ca="1">IFERROR(INDEX(INDIRECT("'FY22 QoS'!"&amp;AS$1&amp;":"&amp;AS$1),MATCH($B37&amp;$C37&amp;$D37,'FY22 QoS'!CB:CB,0),1),"")</f>
        <v>60000</v>
      </c>
      <c r="AT37" s="186">
        <f ca="1">IFERROR(INDEX(INDIRECT("'FY22 QoS'!"&amp;AT$1&amp;":"&amp;AT$1),MATCH($B37&amp;$C37&amp;$D37,'FY22 QoS'!CC:CC,0),1),"")</f>
        <v>60000</v>
      </c>
    </row>
    <row r="38" spans="2:46" s="167" customFormat="1" x14ac:dyDescent="0.25">
      <c r="B38" s="167" t="s">
        <v>276</v>
      </c>
      <c r="C38" s="181">
        <v>2</v>
      </c>
      <c r="D38" s="181" t="str">
        <f t="shared" ref="D38:D50" si="11">$B$3</f>
        <v>SubSuccess</v>
      </c>
      <c r="E38" s="181" t="str">
        <f>IFERROR(INDEX('FY22 QoS'!$BB:$BB,MATCH($B38&amp;$C38&amp;$D38,'FY22 QoS'!BR:BR,0),1),"")</f>
        <v>Blair Lithgow</v>
      </c>
      <c r="F38" s="181" t="str">
        <f>IFERROR(INDEX('FY22 QoS'!$BB:$BB,MATCH($B38&amp;$C38&amp;$D38,'FY22 QoS'!BS:BS,0),1),"")</f>
        <v>Blair Lithgow</v>
      </c>
      <c r="G38" s="181" t="str">
        <f>IFERROR(INDEX('FY22 QoS'!$BB:$BB,MATCH($B38&amp;$C38&amp;$D38,'FY22 QoS'!BT:BT,0),1),"")</f>
        <v>Blair Lithgow</v>
      </c>
      <c r="H38" s="181" t="str">
        <f>IFERROR(INDEX('FY22 QoS'!$BB:$BB,MATCH($B38&amp;$C38&amp;$D38,'FY22 QoS'!BU:BU,0),1),"")</f>
        <v>Blair Lithgow</v>
      </c>
      <c r="I38" s="181" t="str">
        <f>IFERROR(INDEX('FY22 QoS'!$BB:$BB,MATCH($B38&amp;$C38&amp;$D38,'FY22 QoS'!BV:BV,0),1),"")</f>
        <v>Blair Lithgow</v>
      </c>
      <c r="J38" s="181" t="str">
        <f>IFERROR(INDEX('FY22 QoS'!$BB:$BB,MATCH($B38&amp;$C38&amp;$D38,'FY22 QoS'!BW:BW,0),1),"")</f>
        <v>Blair Lithgow</v>
      </c>
      <c r="K38" s="181" t="str">
        <f>IFERROR(INDEX('FY22 QoS'!$BB:$BB,MATCH($B38&amp;$C38&amp;$D38,'FY22 QoS'!BX:BX,0),1),"")</f>
        <v>Blair Lithgow</v>
      </c>
      <c r="L38" s="181" t="str">
        <f>IFERROR(INDEX('FY22 QoS'!$BB:$BB,MATCH($B38&amp;$C38&amp;$D38,'FY22 QoS'!BY:BY,0),1),"")</f>
        <v>Blair Lithgow</v>
      </c>
      <c r="M38" s="181" t="str">
        <f>IFERROR(INDEX('FY22 QoS'!$BB:$BB,MATCH($B38&amp;$C38&amp;$D38,'FY22 QoS'!BZ:BZ,0),1),"")</f>
        <v>Blair Lithgow</v>
      </c>
      <c r="N38" s="181" t="str">
        <f>IFERROR(INDEX('FY22 QoS'!$BB:$BB,MATCH($B38&amp;$C38&amp;$D38,'FY22 QoS'!CA:CA,0),1),"")</f>
        <v>Blair Lithgow</v>
      </c>
      <c r="O38" s="181" t="str">
        <f>IFERROR(INDEX('FY22 QoS'!$BB:$BB,MATCH($B38&amp;$C38&amp;$D38,'FY22 QoS'!CB:CB,0),1),"")</f>
        <v>Blair Lithgow</v>
      </c>
      <c r="P38" s="181" t="str">
        <f>IFERROR(INDEX('FY22 QoS'!$BB:$BB,MATCH($B38&amp;$C38&amp;$D38,'FY22 QoS'!CC:CC,0),1),"")</f>
        <v>Blair Lithgow</v>
      </c>
      <c r="Q38" s="181"/>
      <c r="R38" s="178">
        <f ca="1">IFERROR(INDEX(INDIRECT("'FY22 QoS'!"&amp;R$1&amp;":"&amp;R$1),MATCH($B38&amp;$C38&amp;$D38,'FY22 QoS'!BU:BU,0),1),"")</f>
        <v>1</v>
      </c>
      <c r="S38" s="178">
        <f ca="1">IFERROR(INDEX(INDIRECT("'FY22 QoS'!"&amp;S$1&amp;":"&amp;S$1),MATCH($B38&amp;$C38&amp;$D38,'FY22 QoS'!BV:BV,0),1),"")</f>
        <v>1</v>
      </c>
      <c r="T38" s="178">
        <f ca="1">IFERROR(INDEX(INDIRECT("'FY22 QoS'!"&amp;T$1&amp;":"&amp;T$1),MATCH($B38&amp;$C38&amp;$D38,'FY22 QoS'!BW:BW,0),1),"")</f>
        <v>1</v>
      </c>
      <c r="U38" s="178">
        <f ca="1">IFERROR(INDEX(INDIRECT("'FY22 QoS'!"&amp;U$1&amp;":"&amp;U$1),MATCH($B38&amp;$C38&amp;$D38,'FY22 QoS'!BX:BX,0),1),"")</f>
        <v>1</v>
      </c>
      <c r="V38" s="178">
        <f ca="1">IFERROR(INDEX(INDIRECT("'FY22 QoS'!"&amp;V$1&amp;":"&amp;V$1),MATCH($B38&amp;$C38&amp;$D38,'FY22 QoS'!BY:BY,0),1),"")</f>
        <v>1</v>
      </c>
      <c r="W38" s="178">
        <f ca="1">IFERROR(INDEX(INDIRECT("'FY22 QoS'!"&amp;W$1&amp;":"&amp;W$1),MATCH($B38&amp;$C38&amp;$D38,'FY22 QoS'!BZ:BZ,0),1),"")</f>
        <v>1</v>
      </c>
      <c r="X38" s="178">
        <f ca="1">IFERROR(INDEX(INDIRECT("'FY22 QoS'!"&amp;X$1&amp;":"&amp;X$1),MATCH($B38&amp;$C38&amp;$D38,'FY22 QoS'!CA:CA,0),1),"")</f>
        <v>1</v>
      </c>
      <c r="Y38" s="178">
        <f ca="1">IFERROR(INDEX(INDIRECT("'FY22 QoS'!"&amp;Y$1&amp;":"&amp;Y$1),MATCH($B38&amp;$C38&amp;$D38,'FY22 QoS'!CB:CB,0),1),"")</f>
        <v>1</v>
      </c>
      <c r="Z38" s="178">
        <f ca="1">IFERROR(INDEX(INDIRECT("'FY22 QoS'!"&amp;Z$1&amp;":"&amp;Z$1),MATCH($B38&amp;$C38&amp;$D38,'FY22 QoS'!CC:CC,0),1),"")</f>
        <v>1</v>
      </c>
      <c r="AA38" s="181"/>
      <c r="AB38" s="178">
        <f ca="1">IFERROR(INDEX(INDIRECT("'FY22 QoS'!"&amp;AB$1&amp;":"&amp;AB$1),MATCH($B38&amp;$C38&amp;$D38,'FY22 QoS'!BU:BU,0),1),"")</f>
        <v>1</v>
      </c>
      <c r="AC38" s="178">
        <f ca="1">IFERROR(INDEX(INDIRECT("'FY22 QoS'!"&amp;AC$1&amp;":"&amp;AC$1),MATCH($B38&amp;$C38&amp;$D38,'FY22 QoS'!BV:BV,0),1),"")</f>
        <v>1</v>
      </c>
      <c r="AD38" s="178">
        <f ca="1">IFERROR(INDEX(INDIRECT("'FY22 QoS'!"&amp;AD$1&amp;":"&amp;AD$1),MATCH($B38&amp;$C38&amp;$D38,'FY22 QoS'!BW:BW,0),1),"")</f>
        <v>1</v>
      </c>
      <c r="AE38" s="178">
        <f ca="1">IFERROR(INDEX(INDIRECT("'FY22 QoS'!"&amp;AE$1&amp;":"&amp;AE$1),MATCH($B38&amp;$C38&amp;$D38,'FY22 QoS'!BX:BX,0),1),"")</f>
        <v>1</v>
      </c>
      <c r="AF38" s="178">
        <f ca="1">IFERROR(INDEX(INDIRECT("'FY22 QoS'!"&amp;AF$1&amp;":"&amp;AF$1),MATCH($B38&amp;$C38&amp;$D38,'FY22 QoS'!BY:BY,0),1),"")</f>
        <v>1</v>
      </c>
      <c r="AG38" s="178">
        <f ca="1">IFERROR(INDEX(INDIRECT("'FY22 QoS'!"&amp;AG$1&amp;":"&amp;AG$1),MATCH($B38&amp;$C38&amp;$D38,'FY22 QoS'!BZ:BZ,0),1),"")</f>
        <v>1</v>
      </c>
      <c r="AH38" s="178">
        <f ca="1">IFERROR(INDEX(INDIRECT("'FY22 QoS'!"&amp;AH$1&amp;":"&amp;AH$1),MATCH($B38&amp;$C38&amp;$D38,'FY22 QoS'!CA:CA,0),1),"")</f>
        <v>1</v>
      </c>
      <c r="AI38" s="178">
        <f ca="1">IFERROR(INDEX(INDIRECT("'FY22 QoS'!"&amp;AI$1&amp;":"&amp;AI$1),MATCH($B38&amp;$C38&amp;$D38,'FY22 QoS'!CB:CB,0),1),"")</f>
        <v>1</v>
      </c>
      <c r="AJ38" s="178">
        <f ca="1">IFERROR(INDEX(INDIRECT("'FY22 QoS'!"&amp;AJ$1&amp;":"&amp;AJ$1),MATCH($B38&amp;$C38&amp;$D38,'FY22 QoS'!CC:CC,0),1),"")</f>
        <v>1</v>
      </c>
      <c r="AK38" s="181"/>
      <c r="AL38" s="186">
        <f ca="1">IFERROR(INDEX(INDIRECT("'FY22 QoS'!"&amp;AL$1&amp;":"&amp;AL$1),MATCH($B38&amp;$C38&amp;$D38,'FY22 QoS'!BU:BU,0),1),"")</f>
        <v>60000</v>
      </c>
      <c r="AM38" s="186">
        <f ca="1">IFERROR(INDEX(INDIRECT("'FY22 QoS'!"&amp;AM$1&amp;":"&amp;AM$1),MATCH($B38&amp;$C38&amp;$D38,'FY22 QoS'!BV:BV,0),1),"")</f>
        <v>60000</v>
      </c>
      <c r="AN38" s="186">
        <f ca="1">IFERROR(INDEX(INDIRECT("'FY22 QoS'!"&amp;AN$1&amp;":"&amp;AN$1),MATCH($B38&amp;$C38&amp;$D38,'FY22 QoS'!BW:BW,0),1),"")</f>
        <v>60000</v>
      </c>
      <c r="AO38" s="186">
        <f ca="1">IFERROR(INDEX(INDIRECT("'FY22 QoS'!"&amp;AO$1&amp;":"&amp;AO$1),MATCH($B38&amp;$C38&amp;$D38,'FY22 QoS'!BX:BX,0),1),"")</f>
        <v>60000</v>
      </c>
      <c r="AP38" s="186">
        <f ca="1">IFERROR(INDEX(INDIRECT("'FY22 QoS'!"&amp;AP$1&amp;":"&amp;AP$1),MATCH($B38&amp;$C38&amp;$D38,'FY22 QoS'!BY:BY,0),1),"")</f>
        <v>60000</v>
      </c>
      <c r="AQ38" s="186">
        <f ca="1">IFERROR(INDEX(INDIRECT("'FY22 QoS'!"&amp;AQ$1&amp;":"&amp;AQ$1),MATCH($B38&amp;$C38&amp;$D38,'FY22 QoS'!BZ:BZ,0),1),"")</f>
        <v>60000</v>
      </c>
      <c r="AR38" s="186">
        <f ca="1">IFERROR(INDEX(INDIRECT("'FY22 QoS'!"&amp;AR$1&amp;":"&amp;AR$1),MATCH($B38&amp;$C38&amp;$D38,'FY22 QoS'!CA:CA,0),1),"")</f>
        <v>60000</v>
      </c>
      <c r="AS38" s="186">
        <f ca="1">IFERROR(INDEX(INDIRECT("'FY22 QoS'!"&amp;AS$1&amp;":"&amp;AS$1),MATCH($B38&amp;$C38&amp;$D38,'FY22 QoS'!CB:CB,0),1),"")</f>
        <v>60000</v>
      </c>
      <c r="AT38" s="186">
        <f ca="1">IFERROR(INDEX(INDIRECT("'FY22 QoS'!"&amp;AT$1&amp;":"&amp;AT$1),MATCH($B38&amp;$C38&amp;$D38,'FY22 QoS'!CC:CC,0),1),"")</f>
        <v>60000</v>
      </c>
    </row>
    <row r="39" spans="2:46" s="167" customFormat="1" x14ac:dyDescent="0.25">
      <c r="B39" s="167" t="s">
        <v>276</v>
      </c>
      <c r="C39" s="181">
        <v>3</v>
      </c>
      <c r="D39" s="181" t="str">
        <f t="shared" si="11"/>
        <v>SubSuccess</v>
      </c>
      <c r="E39" s="181" t="str">
        <f>IFERROR(INDEX('FY22 QoS'!$BB:$BB,MATCH($B39&amp;$C39&amp;$D39,'FY22 QoS'!BR:BR,0),1),"")</f>
        <v>Bob Kime</v>
      </c>
      <c r="F39" s="181" t="str">
        <f>IFERROR(INDEX('FY22 QoS'!$BB:$BB,MATCH($B39&amp;$C39&amp;$D39,'FY22 QoS'!BS:BS,0),1),"")</f>
        <v>Bob Kime</v>
      </c>
      <c r="G39" s="181" t="str">
        <f>IFERROR(INDEX('FY22 QoS'!$BB:$BB,MATCH($B39&amp;$C39&amp;$D39,'FY22 QoS'!BT:BT,0),1),"")</f>
        <v>Bob Kime</v>
      </c>
      <c r="H39" s="181" t="str">
        <f>IFERROR(INDEX('FY22 QoS'!$BB:$BB,MATCH($B39&amp;$C39&amp;$D39,'FY22 QoS'!BU:BU,0),1),"")</f>
        <v>Bob Kime</v>
      </c>
      <c r="I39" s="181" t="str">
        <f>IFERROR(INDEX('FY22 QoS'!$BB:$BB,MATCH($B39&amp;$C39&amp;$D39,'FY22 QoS'!BV:BV,0),1),"")</f>
        <v>Bob Kime</v>
      </c>
      <c r="J39" s="181" t="str">
        <f>IFERROR(INDEX('FY22 QoS'!$BB:$BB,MATCH($B39&amp;$C39&amp;$D39,'FY22 QoS'!BW:BW,0),1),"")</f>
        <v>Bob Kime</v>
      </c>
      <c r="K39" s="181" t="str">
        <f>IFERROR(INDEX('FY22 QoS'!$BB:$BB,MATCH($B39&amp;$C39&amp;$D39,'FY22 QoS'!BX:BX,0),1),"")</f>
        <v>Bob Kime</v>
      </c>
      <c r="L39" s="181" t="str">
        <f>IFERROR(INDEX('FY22 QoS'!$BB:$BB,MATCH($B39&amp;$C39&amp;$D39,'FY22 QoS'!BY:BY,0),1),"")</f>
        <v>Bob Kime</v>
      </c>
      <c r="M39" s="181" t="str">
        <f>IFERROR(INDEX('FY22 QoS'!$BB:$BB,MATCH($B39&amp;$C39&amp;$D39,'FY22 QoS'!BZ:BZ,0),1),"")</f>
        <v>Bob Kime</v>
      </c>
      <c r="N39" s="181" t="str">
        <f>IFERROR(INDEX('FY22 QoS'!$BB:$BB,MATCH($B39&amp;$C39&amp;$D39,'FY22 QoS'!CA:CA,0),1),"")</f>
        <v>Bob Kime</v>
      </c>
      <c r="O39" s="181" t="str">
        <f>IFERROR(INDEX('FY22 QoS'!$BB:$BB,MATCH($B39&amp;$C39&amp;$D39,'FY22 QoS'!CB:CB,0),1),"")</f>
        <v>Bob Kime</v>
      </c>
      <c r="P39" s="181" t="str">
        <f>IFERROR(INDEX('FY22 QoS'!$BB:$BB,MATCH($B39&amp;$C39&amp;$D39,'FY22 QoS'!CC:CC,0),1),"")</f>
        <v>Bob Kime</v>
      </c>
      <c r="Q39" s="181"/>
      <c r="R39" s="178">
        <f ca="1">IFERROR(INDEX(INDIRECT("'FY22 QoS'!"&amp;R$1&amp;":"&amp;R$1),MATCH($B39&amp;$C39&amp;$D39,'FY22 QoS'!BU:BU,0),1),"")</f>
        <v>1</v>
      </c>
      <c r="S39" s="178">
        <f ca="1">IFERROR(INDEX(INDIRECT("'FY22 QoS'!"&amp;S$1&amp;":"&amp;S$1),MATCH($B39&amp;$C39&amp;$D39,'FY22 QoS'!BV:BV,0),1),"")</f>
        <v>1</v>
      </c>
      <c r="T39" s="178">
        <f ca="1">IFERROR(INDEX(INDIRECT("'FY22 QoS'!"&amp;T$1&amp;":"&amp;T$1),MATCH($B39&amp;$C39&amp;$D39,'FY22 QoS'!BW:BW,0),1),"")</f>
        <v>1</v>
      </c>
      <c r="U39" s="178">
        <f ca="1">IFERROR(INDEX(INDIRECT("'FY22 QoS'!"&amp;U$1&amp;":"&amp;U$1),MATCH($B39&amp;$C39&amp;$D39,'FY22 QoS'!BX:BX,0),1),"")</f>
        <v>1</v>
      </c>
      <c r="V39" s="178">
        <f ca="1">IFERROR(INDEX(INDIRECT("'FY22 QoS'!"&amp;V$1&amp;":"&amp;V$1),MATCH($B39&amp;$C39&amp;$D39,'FY22 QoS'!BY:BY,0),1),"")</f>
        <v>1</v>
      </c>
      <c r="W39" s="178">
        <f ca="1">IFERROR(INDEX(INDIRECT("'FY22 QoS'!"&amp;W$1&amp;":"&amp;W$1),MATCH($B39&amp;$C39&amp;$D39,'FY22 QoS'!BZ:BZ,0),1),"")</f>
        <v>1</v>
      </c>
      <c r="X39" s="178">
        <f ca="1">IFERROR(INDEX(INDIRECT("'FY22 QoS'!"&amp;X$1&amp;":"&amp;X$1),MATCH($B39&amp;$C39&amp;$D39,'FY22 QoS'!CA:CA,0),1),"")</f>
        <v>1</v>
      </c>
      <c r="Y39" s="178">
        <f ca="1">IFERROR(INDEX(INDIRECT("'FY22 QoS'!"&amp;Y$1&amp;":"&amp;Y$1),MATCH($B39&amp;$C39&amp;$D39,'FY22 QoS'!CB:CB,0),1),"")</f>
        <v>1</v>
      </c>
      <c r="Z39" s="178">
        <f ca="1">IFERROR(INDEX(INDIRECT("'FY22 QoS'!"&amp;Z$1&amp;":"&amp;Z$1),MATCH($B39&amp;$C39&amp;$D39,'FY22 QoS'!CC:CC,0),1),"")</f>
        <v>1</v>
      </c>
      <c r="AA39" s="181"/>
      <c r="AB39" s="178">
        <f ca="1">IFERROR(INDEX(INDIRECT("'FY22 QoS'!"&amp;AB$1&amp;":"&amp;AB$1),MATCH($B39&amp;$C39&amp;$D39,'FY22 QoS'!BU:BU,0),1),"")</f>
        <v>1</v>
      </c>
      <c r="AC39" s="178">
        <f ca="1">IFERROR(INDEX(INDIRECT("'FY22 QoS'!"&amp;AC$1&amp;":"&amp;AC$1),MATCH($B39&amp;$C39&amp;$D39,'FY22 QoS'!BV:BV,0),1),"")</f>
        <v>1</v>
      </c>
      <c r="AD39" s="178">
        <f ca="1">IFERROR(INDEX(INDIRECT("'FY22 QoS'!"&amp;AD$1&amp;":"&amp;AD$1),MATCH($B39&amp;$C39&amp;$D39,'FY22 QoS'!BW:BW,0),1),"")</f>
        <v>1</v>
      </c>
      <c r="AE39" s="178">
        <f ca="1">IFERROR(INDEX(INDIRECT("'FY22 QoS'!"&amp;AE$1&amp;":"&amp;AE$1),MATCH($B39&amp;$C39&amp;$D39,'FY22 QoS'!BX:BX,0),1),"")</f>
        <v>1</v>
      </c>
      <c r="AF39" s="178">
        <f ca="1">IFERROR(INDEX(INDIRECT("'FY22 QoS'!"&amp;AF$1&amp;":"&amp;AF$1),MATCH($B39&amp;$C39&amp;$D39,'FY22 QoS'!BY:BY,0),1),"")</f>
        <v>1</v>
      </c>
      <c r="AG39" s="178">
        <f ca="1">IFERROR(INDEX(INDIRECT("'FY22 QoS'!"&amp;AG$1&amp;":"&amp;AG$1),MATCH($B39&amp;$C39&amp;$D39,'FY22 QoS'!BZ:BZ,0),1),"")</f>
        <v>1</v>
      </c>
      <c r="AH39" s="178">
        <f ca="1">IFERROR(INDEX(INDIRECT("'FY22 QoS'!"&amp;AH$1&amp;":"&amp;AH$1),MATCH($B39&amp;$C39&amp;$D39,'FY22 QoS'!CA:CA,0),1),"")</f>
        <v>1</v>
      </c>
      <c r="AI39" s="178">
        <f ca="1">IFERROR(INDEX(INDIRECT("'FY22 QoS'!"&amp;AI$1&amp;":"&amp;AI$1),MATCH($B39&amp;$C39&amp;$D39,'FY22 QoS'!CB:CB,0),1),"")</f>
        <v>1</v>
      </c>
      <c r="AJ39" s="178">
        <f ca="1">IFERROR(INDEX(INDIRECT("'FY22 QoS'!"&amp;AJ$1&amp;":"&amp;AJ$1),MATCH($B39&amp;$C39&amp;$D39,'FY22 QoS'!CC:CC,0),1),"")</f>
        <v>1</v>
      </c>
      <c r="AK39" s="181"/>
      <c r="AL39" s="186">
        <f ca="1">IFERROR(INDEX(INDIRECT("'FY22 QoS'!"&amp;AL$1&amp;":"&amp;AL$1),MATCH($B39&amp;$C39&amp;$D39,'FY22 QoS'!BU:BU,0),1),"")</f>
        <v>60000</v>
      </c>
      <c r="AM39" s="186">
        <f ca="1">IFERROR(INDEX(INDIRECT("'FY22 QoS'!"&amp;AM$1&amp;":"&amp;AM$1),MATCH($B39&amp;$C39&amp;$D39,'FY22 QoS'!BV:BV,0),1),"")</f>
        <v>60000</v>
      </c>
      <c r="AN39" s="186">
        <f ca="1">IFERROR(INDEX(INDIRECT("'FY22 QoS'!"&amp;AN$1&amp;":"&amp;AN$1),MATCH($B39&amp;$C39&amp;$D39,'FY22 QoS'!BW:BW,0),1),"")</f>
        <v>60000</v>
      </c>
      <c r="AO39" s="186">
        <f ca="1">IFERROR(INDEX(INDIRECT("'FY22 QoS'!"&amp;AO$1&amp;":"&amp;AO$1),MATCH($B39&amp;$C39&amp;$D39,'FY22 QoS'!BX:BX,0),1),"")</f>
        <v>60000</v>
      </c>
      <c r="AP39" s="186">
        <f ca="1">IFERROR(INDEX(INDIRECT("'FY22 QoS'!"&amp;AP$1&amp;":"&amp;AP$1),MATCH($B39&amp;$C39&amp;$D39,'FY22 QoS'!BY:BY,0),1),"")</f>
        <v>60000</v>
      </c>
      <c r="AQ39" s="186">
        <f ca="1">IFERROR(INDEX(INDIRECT("'FY22 QoS'!"&amp;AQ$1&amp;":"&amp;AQ$1),MATCH($B39&amp;$C39&amp;$D39,'FY22 QoS'!BZ:BZ,0),1),"")</f>
        <v>60000</v>
      </c>
      <c r="AR39" s="186">
        <f ca="1">IFERROR(INDEX(INDIRECT("'FY22 QoS'!"&amp;AR$1&amp;":"&amp;AR$1),MATCH($B39&amp;$C39&amp;$D39,'FY22 QoS'!CA:CA,0),1),"")</f>
        <v>60000</v>
      </c>
      <c r="AS39" s="186">
        <f ca="1">IFERROR(INDEX(INDIRECT("'FY22 QoS'!"&amp;AS$1&amp;":"&amp;AS$1),MATCH($B39&amp;$C39&amp;$D39,'FY22 QoS'!CB:CB,0),1),"")</f>
        <v>60000</v>
      </c>
      <c r="AT39" s="186">
        <f ca="1">IFERROR(INDEX(INDIRECT("'FY22 QoS'!"&amp;AT$1&amp;":"&amp;AT$1),MATCH($B39&amp;$C39&amp;$D39,'FY22 QoS'!CC:CC,0),1),"")</f>
        <v>60000</v>
      </c>
    </row>
    <row r="40" spans="2:46" s="167" customFormat="1" x14ac:dyDescent="0.25">
      <c r="B40" s="167" t="s">
        <v>276</v>
      </c>
      <c r="C40" s="181">
        <v>4</v>
      </c>
      <c r="D40" s="181" t="str">
        <f t="shared" si="11"/>
        <v>SubSuccess</v>
      </c>
      <c r="E40" s="181" t="str">
        <f>IFERROR(INDEX('FY22 QoS'!$BB:$BB,MATCH($B40&amp;$C40&amp;$D40,'FY22 QoS'!BR:BR,0),1),"")</f>
        <v>Hannah Kiger</v>
      </c>
      <c r="F40" s="181" t="str">
        <f>IFERROR(INDEX('FY22 QoS'!$BB:$BB,MATCH($B40&amp;$C40&amp;$D40,'FY22 QoS'!BS:BS,0),1),"")</f>
        <v>Hannah Kiger</v>
      </c>
      <c r="G40" s="181" t="str">
        <f>IFERROR(INDEX('FY22 QoS'!$BB:$BB,MATCH($B40&amp;$C40&amp;$D40,'FY22 QoS'!BT:BT,0),1),"")</f>
        <v>Hannah Kiger</v>
      </c>
      <c r="H40" s="181" t="str">
        <f>IFERROR(INDEX('FY22 QoS'!$BB:$BB,MATCH($B40&amp;$C40&amp;$D40,'FY22 QoS'!BU:BU,0),1),"")</f>
        <v>Hannah Kiger</v>
      </c>
      <c r="I40" s="181" t="str">
        <f>IFERROR(INDEX('FY22 QoS'!$BB:$BB,MATCH($B40&amp;$C40&amp;$D40,'FY22 QoS'!BV:BV,0),1),"")</f>
        <v>Hannah Kiger</v>
      </c>
      <c r="J40" s="181" t="str">
        <f>IFERROR(INDEX('FY22 QoS'!$BB:$BB,MATCH($B40&amp;$C40&amp;$D40,'FY22 QoS'!BW:BW,0),1),"")</f>
        <v>Hannah Kiger</v>
      </c>
      <c r="K40" s="181" t="str">
        <f>IFERROR(INDEX('FY22 QoS'!$BB:$BB,MATCH($B40&amp;$C40&amp;$D40,'FY22 QoS'!BX:BX,0),1),"")</f>
        <v>Hannah Kiger</v>
      </c>
      <c r="L40" s="181" t="str">
        <f>IFERROR(INDEX('FY22 QoS'!$BB:$BB,MATCH($B40&amp;$C40&amp;$D40,'FY22 QoS'!BY:BY,0),1),"")</f>
        <v>Hannah Kiger</v>
      </c>
      <c r="M40" s="181" t="str">
        <f>IFERROR(INDEX('FY22 QoS'!$BB:$BB,MATCH($B40&amp;$C40&amp;$D40,'FY22 QoS'!BZ:BZ,0),1),"")</f>
        <v>Hannah Kiger</v>
      </c>
      <c r="N40" s="181" t="str">
        <f>IFERROR(INDEX('FY22 QoS'!$BB:$BB,MATCH($B40&amp;$C40&amp;$D40,'FY22 QoS'!CA:CA,0),1),"")</f>
        <v>Hannah Kiger</v>
      </c>
      <c r="O40" s="181" t="str">
        <f>IFERROR(INDEX('FY22 QoS'!$BB:$BB,MATCH($B40&amp;$C40&amp;$D40,'FY22 QoS'!CB:CB,0),1),"")</f>
        <v>Hannah Kiger</v>
      </c>
      <c r="P40" s="181" t="str">
        <f>IFERROR(INDEX('FY22 QoS'!$BB:$BB,MATCH($B40&amp;$C40&amp;$D40,'FY22 QoS'!CC:CC,0),1),"")</f>
        <v>Hannah Kiger</v>
      </c>
      <c r="Q40" s="181"/>
      <c r="R40" s="178">
        <f ca="1">IFERROR(INDEX(INDIRECT("'FY22 QoS'!"&amp;R$1&amp;":"&amp;R$1),MATCH($B40&amp;$C40&amp;$D40,'FY22 QoS'!BU:BU,0),1),"")</f>
        <v>1</v>
      </c>
      <c r="S40" s="178">
        <f ca="1">IFERROR(INDEX(INDIRECT("'FY22 QoS'!"&amp;S$1&amp;":"&amp;S$1),MATCH($B40&amp;$C40&amp;$D40,'FY22 QoS'!BV:BV,0),1),"")</f>
        <v>1</v>
      </c>
      <c r="T40" s="178">
        <f ca="1">IFERROR(INDEX(INDIRECT("'FY22 QoS'!"&amp;T$1&amp;":"&amp;T$1),MATCH($B40&amp;$C40&amp;$D40,'FY22 QoS'!BW:BW,0),1),"")</f>
        <v>1</v>
      </c>
      <c r="U40" s="178">
        <f ca="1">IFERROR(INDEX(INDIRECT("'FY22 QoS'!"&amp;U$1&amp;":"&amp;U$1),MATCH($B40&amp;$C40&amp;$D40,'FY22 QoS'!BX:BX,0),1),"")</f>
        <v>1</v>
      </c>
      <c r="V40" s="178">
        <f ca="1">IFERROR(INDEX(INDIRECT("'FY22 QoS'!"&amp;V$1&amp;":"&amp;V$1),MATCH($B40&amp;$C40&amp;$D40,'FY22 QoS'!BY:BY,0),1),"")</f>
        <v>1</v>
      </c>
      <c r="W40" s="178">
        <f ca="1">IFERROR(INDEX(INDIRECT("'FY22 QoS'!"&amp;W$1&amp;":"&amp;W$1),MATCH($B40&amp;$C40&amp;$D40,'FY22 QoS'!BZ:BZ,0),1),"")</f>
        <v>1</v>
      </c>
      <c r="X40" s="178">
        <f ca="1">IFERROR(INDEX(INDIRECT("'FY22 QoS'!"&amp;X$1&amp;":"&amp;X$1),MATCH($B40&amp;$C40&amp;$D40,'FY22 QoS'!CA:CA,0),1),"")</f>
        <v>1</v>
      </c>
      <c r="Y40" s="178">
        <f ca="1">IFERROR(INDEX(INDIRECT("'FY22 QoS'!"&amp;Y$1&amp;":"&amp;Y$1),MATCH($B40&amp;$C40&amp;$D40,'FY22 QoS'!CB:CB,0),1),"")</f>
        <v>1</v>
      </c>
      <c r="Z40" s="178">
        <f ca="1">IFERROR(INDEX(INDIRECT("'FY22 QoS'!"&amp;Z$1&amp;":"&amp;Z$1),MATCH($B40&amp;$C40&amp;$D40,'FY22 QoS'!CC:CC,0),1),"")</f>
        <v>1</v>
      </c>
      <c r="AA40" s="181"/>
      <c r="AB40" s="178">
        <f ca="1">IFERROR(INDEX(INDIRECT("'FY22 QoS'!"&amp;AB$1&amp;":"&amp;AB$1),MATCH($B40&amp;$C40&amp;$D40,'FY22 QoS'!BU:BU,0),1),"")</f>
        <v>1</v>
      </c>
      <c r="AC40" s="178">
        <f ca="1">IFERROR(INDEX(INDIRECT("'FY22 QoS'!"&amp;AC$1&amp;":"&amp;AC$1),MATCH($B40&amp;$C40&amp;$D40,'FY22 QoS'!BV:BV,0),1),"")</f>
        <v>1</v>
      </c>
      <c r="AD40" s="178">
        <f ca="1">IFERROR(INDEX(INDIRECT("'FY22 QoS'!"&amp;AD$1&amp;":"&amp;AD$1),MATCH($B40&amp;$C40&amp;$D40,'FY22 QoS'!BW:BW,0),1),"")</f>
        <v>1</v>
      </c>
      <c r="AE40" s="178">
        <f ca="1">IFERROR(INDEX(INDIRECT("'FY22 QoS'!"&amp;AE$1&amp;":"&amp;AE$1),MATCH($B40&amp;$C40&amp;$D40,'FY22 QoS'!BX:BX,0),1),"")</f>
        <v>1</v>
      </c>
      <c r="AF40" s="178">
        <f ca="1">IFERROR(INDEX(INDIRECT("'FY22 QoS'!"&amp;AF$1&amp;":"&amp;AF$1),MATCH($B40&amp;$C40&amp;$D40,'FY22 QoS'!BY:BY,0),1),"")</f>
        <v>1</v>
      </c>
      <c r="AG40" s="178">
        <f ca="1">IFERROR(INDEX(INDIRECT("'FY22 QoS'!"&amp;AG$1&amp;":"&amp;AG$1),MATCH($B40&amp;$C40&amp;$D40,'FY22 QoS'!BZ:BZ,0),1),"")</f>
        <v>1</v>
      </c>
      <c r="AH40" s="178">
        <f ca="1">IFERROR(INDEX(INDIRECT("'FY22 QoS'!"&amp;AH$1&amp;":"&amp;AH$1),MATCH($B40&amp;$C40&amp;$D40,'FY22 QoS'!CA:CA,0),1),"")</f>
        <v>1</v>
      </c>
      <c r="AI40" s="178">
        <f ca="1">IFERROR(INDEX(INDIRECT("'FY22 QoS'!"&amp;AI$1&amp;":"&amp;AI$1),MATCH($B40&amp;$C40&amp;$D40,'FY22 QoS'!CB:CB,0),1),"")</f>
        <v>1</v>
      </c>
      <c r="AJ40" s="178">
        <f ca="1">IFERROR(INDEX(INDIRECT("'FY22 QoS'!"&amp;AJ$1&amp;":"&amp;AJ$1),MATCH($B40&amp;$C40&amp;$D40,'FY22 QoS'!CC:CC,0),1),"")</f>
        <v>1</v>
      </c>
      <c r="AK40" s="181"/>
      <c r="AL40" s="186">
        <f ca="1">IFERROR(INDEX(INDIRECT("'FY22 QoS'!"&amp;AL$1&amp;":"&amp;AL$1),MATCH($B40&amp;$C40&amp;$D40,'FY22 QoS'!BU:BU,0),1),"")</f>
        <v>60000</v>
      </c>
      <c r="AM40" s="186">
        <f ca="1">IFERROR(INDEX(INDIRECT("'FY22 QoS'!"&amp;AM$1&amp;":"&amp;AM$1),MATCH($B40&amp;$C40&amp;$D40,'FY22 QoS'!BV:BV,0),1),"")</f>
        <v>60000</v>
      </c>
      <c r="AN40" s="186">
        <f ca="1">IFERROR(INDEX(INDIRECT("'FY22 QoS'!"&amp;AN$1&amp;":"&amp;AN$1),MATCH($B40&amp;$C40&amp;$D40,'FY22 QoS'!BW:BW,0),1),"")</f>
        <v>60000</v>
      </c>
      <c r="AO40" s="186">
        <f ca="1">IFERROR(INDEX(INDIRECT("'FY22 QoS'!"&amp;AO$1&amp;":"&amp;AO$1),MATCH($B40&amp;$C40&amp;$D40,'FY22 QoS'!BX:BX,0),1),"")</f>
        <v>60000</v>
      </c>
      <c r="AP40" s="186">
        <f ca="1">IFERROR(INDEX(INDIRECT("'FY22 QoS'!"&amp;AP$1&amp;":"&amp;AP$1),MATCH($B40&amp;$C40&amp;$D40,'FY22 QoS'!BY:BY,0),1),"")</f>
        <v>60000</v>
      </c>
      <c r="AQ40" s="186">
        <f ca="1">IFERROR(INDEX(INDIRECT("'FY22 QoS'!"&amp;AQ$1&amp;":"&amp;AQ$1),MATCH($B40&amp;$C40&amp;$D40,'FY22 QoS'!BZ:BZ,0),1),"")</f>
        <v>60000</v>
      </c>
      <c r="AR40" s="186">
        <f ca="1">IFERROR(INDEX(INDIRECT("'FY22 QoS'!"&amp;AR$1&amp;":"&amp;AR$1),MATCH($B40&amp;$C40&amp;$D40,'FY22 QoS'!CA:CA,0),1),"")</f>
        <v>60000</v>
      </c>
      <c r="AS40" s="186">
        <f ca="1">IFERROR(INDEX(INDIRECT("'FY22 QoS'!"&amp;AS$1&amp;":"&amp;AS$1),MATCH($B40&amp;$C40&amp;$D40,'FY22 QoS'!CB:CB,0),1),"")</f>
        <v>60000</v>
      </c>
      <c r="AT40" s="186">
        <f ca="1">IFERROR(INDEX(INDIRECT("'FY22 QoS'!"&amp;AT$1&amp;":"&amp;AT$1),MATCH($B40&amp;$C40&amp;$D40,'FY22 QoS'!CC:CC,0),1),"")</f>
        <v>60000</v>
      </c>
    </row>
    <row r="41" spans="2:46" s="167" customFormat="1" x14ac:dyDescent="0.25">
      <c r="B41" s="167" t="s">
        <v>276</v>
      </c>
      <c r="C41" s="181">
        <v>5</v>
      </c>
      <c r="D41" s="181" t="str">
        <f t="shared" si="11"/>
        <v>SubSuccess</v>
      </c>
      <c r="E41" s="181" t="str">
        <f>IFERROR(INDEX('FY22 QoS'!$BB:$BB,MATCH($B41&amp;$C41&amp;$D41,'FY22 QoS'!BR:BR,0),1),"")</f>
        <v>Natalie Hawley</v>
      </c>
      <c r="F41" s="181" t="str">
        <f>IFERROR(INDEX('FY22 QoS'!$BB:$BB,MATCH($B41&amp;$C41&amp;$D41,'FY22 QoS'!BS:BS,0),1),"")</f>
        <v>Natalie Hawley</v>
      </c>
      <c r="G41" s="181" t="str">
        <f>IFERROR(INDEX('FY22 QoS'!$BB:$BB,MATCH($B41&amp;$C41&amp;$D41,'FY22 QoS'!BT:BT,0),1),"")</f>
        <v>Natalie Hawley</v>
      </c>
      <c r="H41" s="181" t="str">
        <f>IFERROR(INDEX('FY22 QoS'!$BB:$BB,MATCH($B41&amp;$C41&amp;$D41,'FY22 QoS'!BU:BU,0),1),"")</f>
        <v>Natalie Hawley</v>
      </c>
      <c r="I41" s="181" t="str">
        <f>IFERROR(INDEX('FY22 QoS'!$BB:$BB,MATCH($B41&amp;$C41&amp;$D41,'FY22 QoS'!BV:BV,0),1),"")</f>
        <v>Natalie Hawley</v>
      </c>
      <c r="J41" s="181" t="str">
        <f>IFERROR(INDEX('FY22 QoS'!$BB:$BB,MATCH($B41&amp;$C41&amp;$D41,'FY22 QoS'!BW:BW,0),1),"")</f>
        <v>Natalie Hawley</v>
      </c>
      <c r="K41" s="181" t="str">
        <f>IFERROR(INDEX('FY22 QoS'!$BB:$BB,MATCH($B41&amp;$C41&amp;$D41,'FY22 QoS'!BX:BX,0),1),"")</f>
        <v>Natalie Hawley</v>
      </c>
      <c r="L41" s="181" t="str">
        <f>IFERROR(INDEX('FY22 QoS'!$BB:$BB,MATCH($B41&amp;$C41&amp;$D41,'FY22 QoS'!BY:BY,0),1),"")</f>
        <v>Natalie Hawley</v>
      </c>
      <c r="M41" s="181" t="str">
        <f>IFERROR(INDEX('FY22 QoS'!$BB:$BB,MATCH($B41&amp;$C41&amp;$D41,'FY22 QoS'!BZ:BZ,0),1),"")</f>
        <v>Natalie Hawley</v>
      </c>
      <c r="N41" s="181" t="str">
        <f>IFERROR(INDEX('FY22 QoS'!$BB:$BB,MATCH($B41&amp;$C41&amp;$D41,'FY22 QoS'!CA:CA,0),1),"")</f>
        <v>Natalie Hawley</v>
      </c>
      <c r="O41" s="181" t="str">
        <f>IFERROR(INDEX('FY22 QoS'!$BB:$BB,MATCH($B41&amp;$C41&amp;$D41,'FY22 QoS'!CB:CB,0),1),"")</f>
        <v>Natalie Hawley</v>
      </c>
      <c r="P41" s="181" t="str">
        <f>IFERROR(INDEX('FY22 QoS'!$BB:$BB,MATCH($B41&amp;$C41&amp;$D41,'FY22 QoS'!CC:CC,0),1),"")</f>
        <v>Natalie Hawley</v>
      </c>
      <c r="Q41" s="181"/>
      <c r="R41" s="178">
        <f ca="1">IFERROR(INDEX(INDIRECT("'FY22 QoS'!"&amp;R$1&amp;":"&amp;R$1),MATCH($B41&amp;$C41&amp;$D41,'FY22 QoS'!BU:BU,0),1),"")</f>
        <v>1</v>
      </c>
      <c r="S41" s="178">
        <f ca="1">IFERROR(INDEX(INDIRECT("'FY22 QoS'!"&amp;S$1&amp;":"&amp;S$1),MATCH($B41&amp;$C41&amp;$D41,'FY22 QoS'!BV:BV,0),1),"")</f>
        <v>1</v>
      </c>
      <c r="T41" s="178">
        <f ca="1">IFERROR(INDEX(INDIRECT("'FY22 QoS'!"&amp;T$1&amp;":"&amp;T$1),MATCH($B41&amp;$C41&amp;$D41,'FY22 QoS'!BW:BW,0),1),"")</f>
        <v>1</v>
      </c>
      <c r="U41" s="178">
        <f ca="1">IFERROR(INDEX(INDIRECT("'FY22 QoS'!"&amp;U$1&amp;":"&amp;U$1),MATCH($B41&amp;$C41&amp;$D41,'FY22 QoS'!BX:BX,0),1),"")</f>
        <v>1</v>
      </c>
      <c r="V41" s="178">
        <f ca="1">IFERROR(INDEX(INDIRECT("'FY22 QoS'!"&amp;V$1&amp;":"&amp;V$1),MATCH($B41&amp;$C41&amp;$D41,'FY22 QoS'!BY:BY,0),1),"")</f>
        <v>1</v>
      </c>
      <c r="W41" s="178">
        <f ca="1">IFERROR(INDEX(INDIRECT("'FY22 QoS'!"&amp;W$1&amp;":"&amp;W$1),MATCH($B41&amp;$C41&amp;$D41,'FY22 QoS'!BZ:BZ,0),1),"")</f>
        <v>1</v>
      </c>
      <c r="X41" s="178">
        <f ca="1">IFERROR(INDEX(INDIRECT("'FY22 QoS'!"&amp;X$1&amp;":"&amp;X$1),MATCH($B41&amp;$C41&amp;$D41,'FY22 QoS'!CA:CA,0),1),"")</f>
        <v>1</v>
      </c>
      <c r="Y41" s="178">
        <f ca="1">IFERROR(INDEX(INDIRECT("'FY22 QoS'!"&amp;Y$1&amp;":"&amp;Y$1),MATCH($B41&amp;$C41&amp;$D41,'FY22 QoS'!CB:CB,0),1),"")</f>
        <v>1</v>
      </c>
      <c r="Z41" s="178">
        <f ca="1">IFERROR(INDEX(INDIRECT("'FY22 QoS'!"&amp;Z$1&amp;":"&amp;Z$1),MATCH($B41&amp;$C41&amp;$D41,'FY22 QoS'!CC:CC,0),1),"")</f>
        <v>1</v>
      </c>
      <c r="AA41" s="181"/>
      <c r="AB41" s="178">
        <f ca="1">IFERROR(INDEX(INDIRECT("'FY22 QoS'!"&amp;AB$1&amp;":"&amp;AB$1),MATCH($B41&amp;$C41&amp;$D41,'FY22 QoS'!BU:BU,0),1),"")</f>
        <v>1</v>
      </c>
      <c r="AC41" s="178">
        <f ca="1">IFERROR(INDEX(INDIRECT("'FY22 QoS'!"&amp;AC$1&amp;":"&amp;AC$1),MATCH($B41&amp;$C41&amp;$D41,'FY22 QoS'!BV:BV,0),1),"")</f>
        <v>1</v>
      </c>
      <c r="AD41" s="178">
        <f ca="1">IFERROR(INDEX(INDIRECT("'FY22 QoS'!"&amp;AD$1&amp;":"&amp;AD$1),MATCH($B41&amp;$C41&amp;$D41,'FY22 QoS'!BW:BW,0),1),"")</f>
        <v>1</v>
      </c>
      <c r="AE41" s="178">
        <f ca="1">IFERROR(INDEX(INDIRECT("'FY22 QoS'!"&amp;AE$1&amp;":"&amp;AE$1),MATCH($B41&amp;$C41&amp;$D41,'FY22 QoS'!BX:BX,0),1),"")</f>
        <v>1</v>
      </c>
      <c r="AF41" s="178">
        <f ca="1">IFERROR(INDEX(INDIRECT("'FY22 QoS'!"&amp;AF$1&amp;":"&amp;AF$1),MATCH($B41&amp;$C41&amp;$D41,'FY22 QoS'!BY:BY,0),1),"")</f>
        <v>1</v>
      </c>
      <c r="AG41" s="178">
        <f ca="1">IFERROR(INDEX(INDIRECT("'FY22 QoS'!"&amp;AG$1&amp;":"&amp;AG$1),MATCH($B41&amp;$C41&amp;$D41,'FY22 QoS'!BZ:BZ,0),1),"")</f>
        <v>1</v>
      </c>
      <c r="AH41" s="178">
        <f ca="1">IFERROR(INDEX(INDIRECT("'FY22 QoS'!"&amp;AH$1&amp;":"&amp;AH$1),MATCH($B41&amp;$C41&amp;$D41,'FY22 QoS'!CA:CA,0),1),"")</f>
        <v>1</v>
      </c>
      <c r="AI41" s="178">
        <f ca="1">IFERROR(INDEX(INDIRECT("'FY22 QoS'!"&amp;AI$1&amp;":"&amp;AI$1),MATCH($B41&amp;$C41&amp;$D41,'FY22 QoS'!CB:CB,0),1),"")</f>
        <v>1</v>
      </c>
      <c r="AJ41" s="178">
        <f ca="1">IFERROR(INDEX(INDIRECT("'FY22 QoS'!"&amp;AJ$1&amp;":"&amp;AJ$1),MATCH($B41&amp;$C41&amp;$D41,'FY22 QoS'!CC:CC,0),1),"")</f>
        <v>1</v>
      </c>
      <c r="AK41" s="181"/>
      <c r="AL41" s="186">
        <f ca="1">IFERROR(INDEX(INDIRECT("'FY22 QoS'!"&amp;AL$1&amp;":"&amp;AL$1),MATCH($B41&amp;$C41&amp;$D41,'FY22 QoS'!BU:BU,0),1),"")</f>
        <v>60000</v>
      </c>
      <c r="AM41" s="186">
        <f ca="1">IFERROR(INDEX(INDIRECT("'FY22 QoS'!"&amp;AM$1&amp;":"&amp;AM$1),MATCH($B41&amp;$C41&amp;$D41,'FY22 QoS'!BV:BV,0),1),"")</f>
        <v>60000</v>
      </c>
      <c r="AN41" s="186">
        <f ca="1">IFERROR(INDEX(INDIRECT("'FY22 QoS'!"&amp;AN$1&amp;":"&amp;AN$1),MATCH($B41&amp;$C41&amp;$D41,'FY22 QoS'!BW:BW,0),1),"")</f>
        <v>60000</v>
      </c>
      <c r="AO41" s="186">
        <f ca="1">IFERROR(INDEX(INDIRECT("'FY22 QoS'!"&amp;AO$1&amp;":"&amp;AO$1),MATCH($B41&amp;$C41&amp;$D41,'FY22 QoS'!BX:BX,0),1),"")</f>
        <v>60000</v>
      </c>
      <c r="AP41" s="186">
        <f ca="1">IFERROR(INDEX(INDIRECT("'FY22 QoS'!"&amp;AP$1&amp;":"&amp;AP$1),MATCH($B41&amp;$C41&amp;$D41,'FY22 QoS'!BY:BY,0),1),"")</f>
        <v>60000</v>
      </c>
      <c r="AQ41" s="186">
        <f ca="1">IFERROR(INDEX(INDIRECT("'FY22 QoS'!"&amp;AQ$1&amp;":"&amp;AQ$1),MATCH($B41&amp;$C41&amp;$D41,'FY22 QoS'!BZ:BZ,0),1),"")</f>
        <v>60000</v>
      </c>
      <c r="AR41" s="186">
        <f ca="1">IFERROR(INDEX(INDIRECT("'FY22 QoS'!"&amp;AR$1&amp;":"&amp;AR$1),MATCH($B41&amp;$C41&amp;$D41,'FY22 QoS'!CA:CA,0),1),"")</f>
        <v>60000</v>
      </c>
      <c r="AS41" s="186">
        <f ca="1">IFERROR(INDEX(INDIRECT("'FY22 QoS'!"&amp;AS$1&amp;":"&amp;AS$1),MATCH($B41&amp;$C41&amp;$D41,'FY22 QoS'!CB:CB,0),1),"")</f>
        <v>60000</v>
      </c>
      <c r="AT41" s="186">
        <f ca="1">IFERROR(INDEX(INDIRECT("'FY22 QoS'!"&amp;AT$1&amp;":"&amp;AT$1),MATCH($B41&amp;$C41&amp;$D41,'FY22 QoS'!CC:CC,0),1),"")</f>
        <v>60000</v>
      </c>
    </row>
    <row r="42" spans="2:46" s="167" customFormat="1" x14ac:dyDescent="0.25">
      <c r="B42" s="167" t="s">
        <v>276</v>
      </c>
      <c r="C42" s="181">
        <v>6</v>
      </c>
      <c r="D42" s="181" t="str">
        <f t="shared" si="11"/>
        <v>SubSuccess</v>
      </c>
      <c r="E42" s="181" t="str">
        <f>IFERROR(INDEX('FY22 QoS'!$BB:$BB,MATCH($B42&amp;$C42&amp;$D42,'FY22 QoS'!BR:BR,0),1),"")</f>
        <v/>
      </c>
      <c r="F42" s="181" t="str">
        <f>IFERROR(INDEX('FY22 QoS'!$BB:$BB,MATCH($B42&amp;$C42&amp;$D42,'FY22 QoS'!BS:BS,0),1),"")</f>
        <v/>
      </c>
      <c r="G42" s="181" t="str">
        <f>IFERROR(INDEX('FY22 QoS'!$BB:$BB,MATCH($B42&amp;$C42&amp;$D42,'FY22 QoS'!BT:BT,0),1),"")</f>
        <v/>
      </c>
      <c r="H42" s="181" t="str">
        <f>IFERROR(INDEX('FY22 QoS'!$BB:$BB,MATCH($B42&amp;$C42&amp;$D42,'FY22 QoS'!BU:BU,0),1),"")</f>
        <v/>
      </c>
      <c r="I42" s="181" t="str">
        <f>IFERROR(INDEX('FY22 QoS'!$BB:$BB,MATCH($B42&amp;$C42&amp;$D42,'FY22 QoS'!BV:BV,0),1),"")</f>
        <v/>
      </c>
      <c r="J42" s="181" t="str">
        <f>IFERROR(INDEX('FY22 QoS'!$BB:$BB,MATCH($B42&amp;$C42&amp;$D42,'FY22 QoS'!BW:BW,0),1),"")</f>
        <v>Future Hire</v>
      </c>
      <c r="K42" s="181" t="str">
        <f>IFERROR(INDEX('FY22 QoS'!$BB:$BB,MATCH($B42&amp;$C42&amp;$D42,'FY22 QoS'!BX:BX,0),1),"")</f>
        <v>Future Hire</v>
      </c>
      <c r="L42" s="181" t="str">
        <f>IFERROR(INDEX('FY22 QoS'!$BB:$BB,MATCH($B42&amp;$C42&amp;$D42,'FY22 QoS'!BY:BY,0),1),"")</f>
        <v>Future Hire</v>
      </c>
      <c r="M42" s="181" t="str">
        <f>IFERROR(INDEX('FY22 QoS'!$BB:$BB,MATCH($B42&amp;$C42&amp;$D42,'FY22 QoS'!BZ:BZ,0),1),"")</f>
        <v>Future Hire</v>
      </c>
      <c r="N42" s="181" t="str">
        <f>IFERROR(INDEX('FY22 QoS'!$BB:$BB,MATCH($B42&amp;$C42&amp;$D42,'FY22 QoS'!CA:CA,0),1),"")</f>
        <v>Future Hire</v>
      </c>
      <c r="O42" s="181" t="str">
        <f>IFERROR(INDEX('FY22 QoS'!$BB:$BB,MATCH($B42&amp;$C42&amp;$D42,'FY22 QoS'!CB:CB,0),1),"")</f>
        <v>Future Hire</v>
      </c>
      <c r="P42" s="181" t="str">
        <f>IFERROR(INDEX('FY22 QoS'!$BB:$BB,MATCH($B42&amp;$C42&amp;$D42,'FY22 QoS'!CC:CC,0),1),"")</f>
        <v>Future Hire</v>
      </c>
      <c r="Q42" s="181"/>
      <c r="R42" s="178" t="str">
        <f ca="1">IFERROR(INDEX(INDIRECT("'FY22 QoS'!"&amp;R$1&amp;":"&amp;R$1),MATCH($B42&amp;$C42&amp;$D42,'FY22 QoS'!BU:BU,0),1),"")</f>
        <v/>
      </c>
      <c r="S42" s="178" t="str">
        <f ca="1">IFERROR(INDEX(INDIRECT("'FY22 QoS'!"&amp;S$1&amp;":"&amp;S$1),MATCH($B42&amp;$C42&amp;$D42,'FY22 QoS'!BV:BV,0),1),"")</f>
        <v/>
      </c>
      <c r="T42" s="178">
        <f ca="1">IFERROR(INDEX(INDIRECT("'FY22 QoS'!"&amp;T$1&amp;":"&amp;T$1),MATCH($B42&amp;$C42&amp;$D42,'FY22 QoS'!BW:BW,0),1),"")</f>
        <v>1</v>
      </c>
      <c r="U42" s="178">
        <f ca="1">IFERROR(INDEX(INDIRECT("'FY22 QoS'!"&amp;U$1&amp;":"&amp;U$1),MATCH($B42&amp;$C42&amp;$D42,'FY22 QoS'!BX:BX,0),1),"")</f>
        <v>1</v>
      </c>
      <c r="V42" s="178">
        <f ca="1">IFERROR(INDEX(INDIRECT("'FY22 QoS'!"&amp;V$1&amp;":"&amp;V$1),MATCH($B42&amp;$C42&amp;$D42,'FY22 QoS'!BY:BY,0),1),"")</f>
        <v>1</v>
      </c>
      <c r="W42" s="178">
        <f ca="1">IFERROR(INDEX(INDIRECT("'FY22 QoS'!"&amp;W$1&amp;":"&amp;W$1),MATCH($B42&amp;$C42&amp;$D42,'FY22 QoS'!BZ:BZ,0),1),"")</f>
        <v>1</v>
      </c>
      <c r="X42" s="178">
        <f ca="1">IFERROR(INDEX(INDIRECT("'FY22 QoS'!"&amp;X$1&amp;":"&amp;X$1),MATCH($B42&amp;$C42&amp;$D42,'FY22 QoS'!CA:CA,0),1),"")</f>
        <v>1</v>
      </c>
      <c r="Y42" s="178">
        <f ca="1">IFERROR(INDEX(INDIRECT("'FY22 QoS'!"&amp;Y$1&amp;":"&amp;Y$1),MATCH($B42&amp;$C42&amp;$D42,'FY22 QoS'!CB:CB,0),1),"")</f>
        <v>1</v>
      </c>
      <c r="Z42" s="178">
        <f ca="1">IFERROR(INDEX(INDIRECT("'FY22 QoS'!"&amp;Z$1&amp;":"&amp;Z$1),MATCH($B42&amp;$C42&amp;$D42,'FY22 QoS'!CC:CC,0),1),"")</f>
        <v>1</v>
      </c>
      <c r="AA42" s="181"/>
      <c r="AB42" s="178" t="str">
        <f ca="1">IFERROR(INDEX(INDIRECT("'FY22 QoS'!"&amp;AB$1&amp;":"&amp;AB$1),MATCH($B42&amp;$C42&amp;$D42,'FY22 QoS'!BU:BU,0),1),"")</f>
        <v/>
      </c>
      <c r="AC42" s="178" t="str">
        <f ca="1">IFERROR(INDEX(INDIRECT("'FY22 QoS'!"&amp;AC$1&amp;":"&amp;AC$1),MATCH($B42&amp;$C42&amp;$D42,'FY22 QoS'!BV:BV,0),1),"")</f>
        <v/>
      </c>
      <c r="AD42" s="178">
        <f ca="1">IFERROR(INDEX(INDIRECT("'FY22 QoS'!"&amp;AD$1&amp;":"&amp;AD$1),MATCH($B42&amp;$C42&amp;$D42,'FY22 QoS'!BW:BW,0),1),"")</f>
        <v>0</v>
      </c>
      <c r="AE42" s="178">
        <f ca="1">IFERROR(INDEX(INDIRECT("'FY22 QoS'!"&amp;AE$1&amp;":"&amp;AE$1),MATCH($B42&amp;$C42&amp;$D42,'FY22 QoS'!BX:BX,0),1),"")</f>
        <v>0.5</v>
      </c>
      <c r="AF42" s="178">
        <f ca="1">IFERROR(INDEX(INDIRECT("'FY22 QoS'!"&amp;AF$1&amp;":"&amp;AF$1),MATCH($B42&amp;$C42&amp;$D42,'FY22 QoS'!BY:BY,0),1),"")</f>
        <v>1</v>
      </c>
      <c r="AG42" s="178">
        <f ca="1">IFERROR(INDEX(INDIRECT("'FY22 QoS'!"&amp;AG$1&amp;":"&amp;AG$1),MATCH($B42&amp;$C42&amp;$D42,'FY22 QoS'!BZ:BZ,0),1),"")</f>
        <v>1</v>
      </c>
      <c r="AH42" s="178">
        <f ca="1">IFERROR(INDEX(INDIRECT("'FY22 QoS'!"&amp;AH$1&amp;":"&amp;AH$1),MATCH($B42&amp;$C42&amp;$D42,'FY22 QoS'!CA:CA,0),1),"")</f>
        <v>1</v>
      </c>
      <c r="AI42" s="178">
        <f ca="1">IFERROR(INDEX(INDIRECT("'FY22 QoS'!"&amp;AI$1&amp;":"&amp;AI$1),MATCH($B42&amp;$C42&amp;$D42,'FY22 QoS'!CB:CB,0),1),"")</f>
        <v>1</v>
      </c>
      <c r="AJ42" s="178">
        <f ca="1">IFERROR(INDEX(INDIRECT("'FY22 QoS'!"&amp;AJ$1&amp;":"&amp;AJ$1),MATCH($B42&amp;$C42&amp;$D42,'FY22 QoS'!CC:CC,0),1),"")</f>
        <v>1</v>
      </c>
      <c r="AK42" s="181"/>
      <c r="AL42" s="186" t="str">
        <f ca="1">IFERROR(INDEX(INDIRECT("'FY22 QoS'!"&amp;AL$1&amp;":"&amp;AL$1),MATCH($B42&amp;$C42&amp;$D42,'FY22 QoS'!BU:BU,0),1),"")</f>
        <v/>
      </c>
      <c r="AM42" s="186" t="str">
        <f ca="1">IFERROR(INDEX(INDIRECT("'FY22 QoS'!"&amp;AM$1&amp;":"&amp;AM$1),MATCH($B42&amp;$C42&amp;$D42,'FY22 QoS'!BV:BV,0),1),"")</f>
        <v/>
      </c>
      <c r="AN42" s="186">
        <f ca="1">IFERROR(INDEX(INDIRECT("'FY22 QoS'!"&amp;AN$1&amp;":"&amp;AN$1),MATCH($B42&amp;$C42&amp;$D42,'FY22 QoS'!BW:BW,0),1),"")</f>
        <v>0</v>
      </c>
      <c r="AO42" s="186">
        <f ca="1">IFERROR(INDEX(INDIRECT("'FY22 QoS'!"&amp;AO$1&amp;":"&amp;AO$1),MATCH($B42&amp;$C42&amp;$D42,'FY22 QoS'!BX:BX,0),1),"")</f>
        <v>30000</v>
      </c>
      <c r="AP42" s="186">
        <f ca="1">IFERROR(INDEX(INDIRECT("'FY22 QoS'!"&amp;AP$1&amp;":"&amp;AP$1),MATCH($B42&amp;$C42&amp;$D42,'FY22 QoS'!BY:BY,0),1),"")</f>
        <v>60000</v>
      </c>
      <c r="AQ42" s="186">
        <f ca="1">IFERROR(INDEX(INDIRECT("'FY22 QoS'!"&amp;AQ$1&amp;":"&amp;AQ$1),MATCH($B42&amp;$C42&amp;$D42,'FY22 QoS'!BZ:BZ,0),1),"")</f>
        <v>60000</v>
      </c>
      <c r="AR42" s="186">
        <f ca="1">IFERROR(INDEX(INDIRECT("'FY22 QoS'!"&amp;AR$1&amp;":"&amp;AR$1),MATCH($B42&amp;$C42&amp;$D42,'FY22 QoS'!CA:CA,0),1),"")</f>
        <v>60000</v>
      </c>
      <c r="AS42" s="186">
        <f ca="1">IFERROR(INDEX(INDIRECT("'FY22 QoS'!"&amp;AS$1&amp;":"&amp;AS$1),MATCH($B42&amp;$C42&amp;$D42,'FY22 QoS'!CB:CB,0),1),"")</f>
        <v>60000</v>
      </c>
      <c r="AT42" s="186">
        <f ca="1">IFERROR(INDEX(INDIRECT("'FY22 QoS'!"&amp;AT$1&amp;":"&amp;AT$1),MATCH($B42&amp;$C42&amp;$D42,'FY22 QoS'!CC:CC,0),1),"")</f>
        <v>60000</v>
      </c>
    </row>
    <row r="43" spans="2:46" s="167" customFormat="1" x14ac:dyDescent="0.25">
      <c r="B43" s="167" t="s">
        <v>276</v>
      </c>
      <c r="C43" s="181">
        <v>7</v>
      </c>
      <c r="D43" s="181" t="str">
        <f t="shared" si="11"/>
        <v>SubSuccess</v>
      </c>
      <c r="E43" s="181" t="str">
        <f>IFERROR(INDEX('FY22 QoS'!$BB:$BB,MATCH($B43&amp;$C43&amp;$D43,'FY22 QoS'!BR:BR,0),1),"")</f>
        <v/>
      </c>
      <c r="F43" s="181" t="str">
        <f>IFERROR(INDEX('FY22 QoS'!$BB:$BB,MATCH($B43&amp;$C43&amp;$D43,'FY22 QoS'!BS:BS,0),1),"")</f>
        <v/>
      </c>
      <c r="G43" s="181" t="str">
        <f>IFERROR(INDEX('FY22 QoS'!$BB:$BB,MATCH($B43&amp;$C43&amp;$D43,'FY22 QoS'!BT:BT,0),1),"")</f>
        <v/>
      </c>
      <c r="H43" s="181" t="str">
        <f>IFERROR(INDEX('FY22 QoS'!$BB:$BB,MATCH($B43&amp;$C43&amp;$D43,'FY22 QoS'!BU:BU,0),1),"")</f>
        <v/>
      </c>
      <c r="I43" s="181" t="str">
        <f>IFERROR(INDEX('FY22 QoS'!$BB:$BB,MATCH($B43&amp;$C43&amp;$D43,'FY22 QoS'!BV:BV,0),1),"")</f>
        <v/>
      </c>
      <c r="J43" s="181" t="str">
        <f>IFERROR(INDEX('FY22 QoS'!$BB:$BB,MATCH($B43&amp;$C43&amp;$D43,'FY22 QoS'!BW:BW,0),1),"")</f>
        <v>Future Hire</v>
      </c>
      <c r="K43" s="181" t="str">
        <f>IFERROR(INDEX('FY22 QoS'!$BB:$BB,MATCH($B43&amp;$C43&amp;$D43,'FY22 QoS'!BX:BX,0),1),"")</f>
        <v>Future Hire</v>
      </c>
      <c r="L43" s="181" t="str">
        <f>IFERROR(INDEX('FY22 QoS'!$BB:$BB,MATCH($B43&amp;$C43&amp;$D43,'FY22 QoS'!BY:BY,0),1),"")</f>
        <v>Future Hire</v>
      </c>
      <c r="M43" s="181" t="str">
        <f>IFERROR(INDEX('FY22 QoS'!$BB:$BB,MATCH($B43&amp;$C43&amp;$D43,'FY22 QoS'!BZ:BZ,0),1),"")</f>
        <v>Future Hire</v>
      </c>
      <c r="N43" s="181" t="str">
        <f>IFERROR(INDEX('FY22 QoS'!$BB:$BB,MATCH($B43&amp;$C43&amp;$D43,'FY22 QoS'!CA:CA,0),1),"")</f>
        <v>Future Hire</v>
      </c>
      <c r="O43" s="181" t="str">
        <f>IFERROR(INDEX('FY22 QoS'!$BB:$BB,MATCH($B43&amp;$C43&amp;$D43,'FY22 QoS'!CB:CB,0),1),"")</f>
        <v>Future Hire</v>
      </c>
      <c r="P43" s="181" t="str">
        <f>IFERROR(INDEX('FY22 QoS'!$BB:$BB,MATCH($B43&amp;$C43&amp;$D43,'FY22 QoS'!CC:CC,0),1),"")</f>
        <v>Future Hire</v>
      </c>
      <c r="Q43" s="181"/>
      <c r="R43" s="178" t="str">
        <f ca="1">IFERROR(INDEX(INDIRECT("'FY22 QoS'!"&amp;R$1&amp;":"&amp;R$1),MATCH($B43&amp;$C43&amp;$D43,'FY22 QoS'!BU:BU,0),1),"")</f>
        <v/>
      </c>
      <c r="S43" s="178" t="str">
        <f ca="1">IFERROR(INDEX(INDIRECT("'FY22 QoS'!"&amp;S$1&amp;":"&amp;S$1),MATCH($B43&amp;$C43&amp;$D43,'FY22 QoS'!BV:BV,0),1),"")</f>
        <v/>
      </c>
      <c r="T43" s="178">
        <f ca="1">IFERROR(INDEX(INDIRECT("'FY22 QoS'!"&amp;T$1&amp;":"&amp;T$1),MATCH($B43&amp;$C43&amp;$D43,'FY22 QoS'!BW:BW,0),1),"")</f>
        <v>1</v>
      </c>
      <c r="U43" s="178">
        <f ca="1">IFERROR(INDEX(INDIRECT("'FY22 QoS'!"&amp;U$1&amp;":"&amp;U$1),MATCH($B43&amp;$C43&amp;$D43,'FY22 QoS'!BX:BX,0),1),"")</f>
        <v>1</v>
      </c>
      <c r="V43" s="178">
        <f ca="1">IFERROR(INDEX(INDIRECT("'FY22 QoS'!"&amp;V$1&amp;":"&amp;V$1),MATCH($B43&amp;$C43&amp;$D43,'FY22 QoS'!BY:BY,0),1),"")</f>
        <v>1</v>
      </c>
      <c r="W43" s="178">
        <f ca="1">IFERROR(INDEX(INDIRECT("'FY22 QoS'!"&amp;W$1&amp;":"&amp;W$1),MATCH($B43&amp;$C43&amp;$D43,'FY22 QoS'!BZ:BZ,0),1),"")</f>
        <v>1</v>
      </c>
      <c r="X43" s="178">
        <f ca="1">IFERROR(INDEX(INDIRECT("'FY22 QoS'!"&amp;X$1&amp;":"&amp;X$1),MATCH($B43&amp;$C43&amp;$D43,'FY22 QoS'!CA:CA,0),1),"")</f>
        <v>1</v>
      </c>
      <c r="Y43" s="178">
        <f ca="1">IFERROR(INDEX(INDIRECT("'FY22 QoS'!"&amp;Y$1&amp;":"&amp;Y$1),MATCH($B43&amp;$C43&amp;$D43,'FY22 QoS'!CB:CB,0),1),"")</f>
        <v>1</v>
      </c>
      <c r="Z43" s="178">
        <f ca="1">IFERROR(INDEX(INDIRECT("'FY22 QoS'!"&amp;Z$1&amp;":"&amp;Z$1),MATCH($B43&amp;$C43&amp;$D43,'FY22 QoS'!CC:CC,0),1),"")</f>
        <v>1</v>
      </c>
      <c r="AA43" s="181"/>
      <c r="AB43" s="178" t="str">
        <f ca="1">IFERROR(INDEX(INDIRECT("'FY22 QoS'!"&amp;AB$1&amp;":"&amp;AB$1),MATCH($B43&amp;$C43&amp;$D43,'FY22 QoS'!BU:BU,0),1),"")</f>
        <v/>
      </c>
      <c r="AC43" s="178" t="str">
        <f ca="1">IFERROR(INDEX(INDIRECT("'FY22 QoS'!"&amp;AC$1&amp;":"&amp;AC$1),MATCH($B43&amp;$C43&amp;$D43,'FY22 QoS'!BV:BV,0),1),"")</f>
        <v/>
      </c>
      <c r="AD43" s="178">
        <f ca="1">IFERROR(INDEX(INDIRECT("'FY22 QoS'!"&amp;AD$1&amp;":"&amp;AD$1),MATCH($B43&amp;$C43&amp;$D43,'FY22 QoS'!BW:BW,0),1),"")</f>
        <v>0</v>
      </c>
      <c r="AE43" s="178">
        <f ca="1">IFERROR(INDEX(INDIRECT("'FY22 QoS'!"&amp;AE$1&amp;":"&amp;AE$1),MATCH($B43&amp;$C43&amp;$D43,'FY22 QoS'!BX:BX,0),1),"")</f>
        <v>0.5</v>
      </c>
      <c r="AF43" s="178">
        <f ca="1">IFERROR(INDEX(INDIRECT("'FY22 QoS'!"&amp;AF$1&amp;":"&amp;AF$1),MATCH($B43&amp;$C43&amp;$D43,'FY22 QoS'!BY:BY,0),1),"")</f>
        <v>1</v>
      </c>
      <c r="AG43" s="178">
        <f ca="1">IFERROR(INDEX(INDIRECT("'FY22 QoS'!"&amp;AG$1&amp;":"&amp;AG$1),MATCH($B43&amp;$C43&amp;$D43,'FY22 QoS'!BZ:BZ,0),1),"")</f>
        <v>1</v>
      </c>
      <c r="AH43" s="178">
        <f ca="1">IFERROR(INDEX(INDIRECT("'FY22 QoS'!"&amp;AH$1&amp;":"&amp;AH$1),MATCH($B43&amp;$C43&amp;$D43,'FY22 QoS'!CA:CA,0),1),"")</f>
        <v>1</v>
      </c>
      <c r="AI43" s="178">
        <f ca="1">IFERROR(INDEX(INDIRECT("'FY22 QoS'!"&amp;AI$1&amp;":"&amp;AI$1),MATCH($B43&amp;$C43&amp;$D43,'FY22 QoS'!CB:CB,0),1),"")</f>
        <v>1</v>
      </c>
      <c r="AJ43" s="178">
        <f ca="1">IFERROR(INDEX(INDIRECT("'FY22 QoS'!"&amp;AJ$1&amp;":"&amp;AJ$1),MATCH($B43&amp;$C43&amp;$D43,'FY22 QoS'!CC:CC,0),1),"")</f>
        <v>1</v>
      </c>
      <c r="AK43" s="181"/>
      <c r="AL43" s="186" t="str">
        <f ca="1">IFERROR(INDEX(INDIRECT("'FY22 QoS'!"&amp;AL$1&amp;":"&amp;AL$1),MATCH($B43&amp;$C43&amp;$D43,'FY22 QoS'!BU:BU,0),1),"")</f>
        <v/>
      </c>
      <c r="AM43" s="186" t="str">
        <f ca="1">IFERROR(INDEX(INDIRECT("'FY22 QoS'!"&amp;AM$1&amp;":"&amp;AM$1),MATCH($B43&amp;$C43&amp;$D43,'FY22 QoS'!BV:BV,0),1),"")</f>
        <v/>
      </c>
      <c r="AN43" s="186">
        <f ca="1">IFERROR(INDEX(INDIRECT("'FY22 QoS'!"&amp;AN$1&amp;":"&amp;AN$1),MATCH($B43&amp;$C43&amp;$D43,'FY22 QoS'!BW:BW,0),1),"")</f>
        <v>0</v>
      </c>
      <c r="AO43" s="186">
        <f ca="1">IFERROR(INDEX(INDIRECT("'FY22 QoS'!"&amp;AO$1&amp;":"&amp;AO$1),MATCH($B43&amp;$C43&amp;$D43,'FY22 QoS'!BX:BX,0),1),"")</f>
        <v>30000</v>
      </c>
      <c r="AP43" s="186">
        <f ca="1">IFERROR(INDEX(INDIRECT("'FY22 QoS'!"&amp;AP$1&amp;":"&amp;AP$1),MATCH($B43&amp;$C43&amp;$D43,'FY22 QoS'!BY:BY,0),1),"")</f>
        <v>60000</v>
      </c>
      <c r="AQ43" s="186">
        <f ca="1">IFERROR(INDEX(INDIRECT("'FY22 QoS'!"&amp;AQ$1&amp;":"&amp;AQ$1),MATCH($B43&amp;$C43&amp;$D43,'FY22 QoS'!BZ:BZ,0),1),"")</f>
        <v>60000</v>
      </c>
      <c r="AR43" s="186">
        <f ca="1">IFERROR(INDEX(INDIRECT("'FY22 QoS'!"&amp;AR$1&amp;":"&amp;AR$1),MATCH($B43&amp;$C43&amp;$D43,'FY22 QoS'!CA:CA,0),1),"")</f>
        <v>60000</v>
      </c>
      <c r="AS43" s="186">
        <f ca="1">IFERROR(INDEX(INDIRECT("'FY22 QoS'!"&amp;AS$1&amp;":"&amp;AS$1),MATCH($B43&amp;$C43&amp;$D43,'FY22 QoS'!CB:CB,0),1),"")</f>
        <v>60000</v>
      </c>
      <c r="AT43" s="186">
        <f ca="1">IFERROR(INDEX(INDIRECT("'FY22 QoS'!"&amp;AT$1&amp;":"&amp;AT$1),MATCH($B43&amp;$C43&amp;$D43,'FY22 QoS'!CC:CC,0),1),"")</f>
        <v>60000</v>
      </c>
    </row>
    <row r="44" spans="2:46" s="167" customFormat="1" hidden="1" outlineLevel="1" x14ac:dyDescent="0.25">
      <c r="B44" s="167" t="s">
        <v>276</v>
      </c>
      <c r="C44" s="181">
        <v>8</v>
      </c>
      <c r="D44" s="181" t="str">
        <f t="shared" si="11"/>
        <v>SubSuccess</v>
      </c>
      <c r="E44" s="181" t="str">
        <f>IFERROR(INDEX('FY22 QoS'!$BB:$BB,MATCH($B44&amp;$C44&amp;$D44,'FY22 QoS'!BR:BR,0),1),"")</f>
        <v/>
      </c>
      <c r="F44" s="181" t="str">
        <f>IFERROR(INDEX('FY22 QoS'!$BB:$BB,MATCH($B44&amp;$C44&amp;$D44,'FY22 QoS'!BS:BS,0),1),"")</f>
        <v/>
      </c>
      <c r="G44" s="181" t="str">
        <f>IFERROR(INDEX('FY22 QoS'!$BB:$BB,MATCH($B44&amp;$C44&amp;$D44,'FY22 QoS'!BT:BT,0),1),"")</f>
        <v/>
      </c>
      <c r="H44" s="181" t="str">
        <f>IFERROR(INDEX('FY22 QoS'!$BB:$BB,MATCH($B44&amp;$C44&amp;$D44,'FY22 QoS'!BU:BU,0),1),"")</f>
        <v/>
      </c>
      <c r="I44" s="181" t="str">
        <f>IFERROR(INDEX('FY22 QoS'!$BB:$BB,MATCH($B44&amp;$C44&amp;$D44,'FY22 QoS'!BV:BV,0),1),"")</f>
        <v/>
      </c>
      <c r="J44" s="181" t="str">
        <f>IFERROR(INDEX('FY22 QoS'!$BB:$BB,MATCH($B44&amp;$C44&amp;$D44,'FY22 QoS'!BW:BW,0),1),"")</f>
        <v/>
      </c>
      <c r="K44" s="181" t="str">
        <f>IFERROR(INDEX('FY22 QoS'!$BB:$BB,MATCH($B44&amp;$C44&amp;$D44,'FY22 QoS'!BX:BX,0),1),"")</f>
        <v/>
      </c>
      <c r="L44" s="181" t="str">
        <f>IFERROR(INDEX('FY22 QoS'!$BB:$BB,MATCH($B44&amp;$C44&amp;$D44,'FY22 QoS'!BY:BY,0),1),"")</f>
        <v/>
      </c>
      <c r="M44" s="181" t="str">
        <f>IFERROR(INDEX('FY22 QoS'!$BB:$BB,MATCH($B44&amp;$C44&amp;$D44,'FY22 QoS'!BZ:BZ,0),1),"")</f>
        <v/>
      </c>
      <c r="N44" s="181" t="str">
        <f>IFERROR(INDEX('FY22 QoS'!$BB:$BB,MATCH($B44&amp;$C44&amp;$D44,'FY22 QoS'!CA:CA,0),1),"")</f>
        <v/>
      </c>
      <c r="O44" s="181" t="str">
        <f>IFERROR(INDEX('FY22 QoS'!$BB:$BB,MATCH($B44&amp;$C44&amp;$D44,'FY22 QoS'!CB:CB,0),1),"")</f>
        <v/>
      </c>
      <c r="P44" s="181" t="str">
        <f>IFERROR(INDEX('FY22 QoS'!$BB:$BB,MATCH($B44&amp;$C44&amp;$D44,'FY22 QoS'!CC:CC,0),1),"")</f>
        <v/>
      </c>
      <c r="Q44" s="181"/>
      <c r="R44" s="178" t="str">
        <f ca="1">IFERROR(INDEX(INDIRECT("'FY22 QoS'!"&amp;R$1&amp;":"&amp;R$1),MATCH($B44&amp;$C44&amp;$D44,'FY22 QoS'!BU:BU,0),1),"")</f>
        <v/>
      </c>
      <c r="S44" s="178" t="str">
        <f ca="1">IFERROR(INDEX(INDIRECT("'FY22 QoS'!"&amp;S$1&amp;":"&amp;S$1),MATCH($B44&amp;$C44&amp;$D44,'FY22 QoS'!BV:BV,0),1),"")</f>
        <v/>
      </c>
      <c r="T44" s="178" t="str">
        <f ca="1">IFERROR(INDEX(INDIRECT("'FY22 QoS'!"&amp;T$1&amp;":"&amp;T$1),MATCH($B44&amp;$C44&amp;$D44,'FY22 QoS'!BW:BW,0),1),"")</f>
        <v/>
      </c>
      <c r="U44" s="178" t="str">
        <f ca="1">IFERROR(INDEX(INDIRECT("'FY22 QoS'!"&amp;U$1&amp;":"&amp;U$1),MATCH($B44&amp;$C44&amp;$D44,'FY22 QoS'!BX:BX,0),1),"")</f>
        <v/>
      </c>
      <c r="V44" s="178" t="str">
        <f ca="1">IFERROR(INDEX(INDIRECT("'FY22 QoS'!"&amp;V$1&amp;":"&amp;V$1),MATCH($B44&amp;$C44&amp;$D44,'FY22 QoS'!BY:BY,0),1),"")</f>
        <v/>
      </c>
      <c r="W44" s="178" t="str">
        <f ca="1">IFERROR(INDEX(INDIRECT("'FY22 QoS'!"&amp;W$1&amp;":"&amp;W$1),MATCH($B44&amp;$C44&amp;$D44,'FY22 QoS'!BZ:BZ,0),1),"")</f>
        <v/>
      </c>
      <c r="X44" s="178" t="str">
        <f ca="1">IFERROR(INDEX(INDIRECT("'FY22 QoS'!"&amp;X$1&amp;":"&amp;X$1),MATCH($B44&amp;$C44&amp;$D44,'FY22 QoS'!CA:CA,0),1),"")</f>
        <v/>
      </c>
      <c r="Y44" s="178" t="str">
        <f ca="1">IFERROR(INDEX(INDIRECT("'FY22 QoS'!"&amp;Y$1&amp;":"&amp;Y$1),MATCH($B44&amp;$C44&amp;$D44,'FY22 QoS'!CB:CB,0),1),"")</f>
        <v/>
      </c>
      <c r="Z44" s="178" t="str">
        <f ca="1">IFERROR(INDEX(INDIRECT("'FY22 QoS'!"&amp;Z$1&amp;":"&amp;Z$1),MATCH($B44&amp;$C44&amp;$D44,'FY22 QoS'!CC:CC,0),1),"")</f>
        <v/>
      </c>
      <c r="AA44" s="181"/>
      <c r="AB44" s="178" t="str">
        <f ca="1">IFERROR(INDEX(INDIRECT("'FY22 QoS'!"&amp;AB$1&amp;":"&amp;AB$1),MATCH($B44&amp;$C44&amp;$D44,'FY22 QoS'!BU:BU,0),1),"")</f>
        <v/>
      </c>
      <c r="AC44" s="178" t="str">
        <f ca="1">IFERROR(INDEX(INDIRECT("'FY22 QoS'!"&amp;AC$1&amp;":"&amp;AC$1),MATCH($B44&amp;$C44&amp;$D44,'FY22 QoS'!BV:BV,0),1),"")</f>
        <v/>
      </c>
      <c r="AD44" s="178" t="str">
        <f ca="1">IFERROR(INDEX(INDIRECT("'FY22 QoS'!"&amp;AD$1&amp;":"&amp;AD$1),MATCH($B44&amp;$C44&amp;$D44,'FY22 QoS'!BW:BW,0),1),"")</f>
        <v/>
      </c>
      <c r="AE44" s="178" t="str">
        <f ca="1">IFERROR(INDEX(INDIRECT("'FY22 QoS'!"&amp;AE$1&amp;":"&amp;AE$1),MATCH($B44&amp;$C44&amp;$D44,'FY22 QoS'!BX:BX,0),1),"")</f>
        <v/>
      </c>
      <c r="AF44" s="178" t="str">
        <f ca="1">IFERROR(INDEX(INDIRECT("'FY22 QoS'!"&amp;AF$1&amp;":"&amp;AF$1),MATCH($B44&amp;$C44&amp;$D44,'FY22 QoS'!BY:BY,0),1),"")</f>
        <v/>
      </c>
      <c r="AG44" s="178" t="str">
        <f ca="1">IFERROR(INDEX(INDIRECT("'FY22 QoS'!"&amp;AG$1&amp;":"&amp;AG$1),MATCH($B44&amp;$C44&amp;$D44,'FY22 QoS'!BZ:BZ,0),1),"")</f>
        <v/>
      </c>
      <c r="AH44" s="178" t="str">
        <f ca="1">IFERROR(INDEX(INDIRECT("'FY22 QoS'!"&amp;AH$1&amp;":"&amp;AH$1),MATCH($B44&amp;$C44&amp;$D44,'FY22 QoS'!CA:CA,0),1),"")</f>
        <v/>
      </c>
      <c r="AI44" s="178" t="str">
        <f ca="1">IFERROR(INDEX(INDIRECT("'FY22 QoS'!"&amp;AI$1&amp;":"&amp;AI$1),MATCH($B44&amp;$C44&amp;$D44,'FY22 QoS'!CB:CB,0),1),"")</f>
        <v/>
      </c>
      <c r="AJ44" s="178" t="str">
        <f ca="1">IFERROR(INDEX(INDIRECT("'FY22 QoS'!"&amp;AJ$1&amp;":"&amp;AJ$1),MATCH($B44&amp;$C44&amp;$D44,'FY22 QoS'!CC:CC,0),1),"")</f>
        <v/>
      </c>
      <c r="AK44" s="181"/>
      <c r="AL44" s="186" t="str">
        <f ca="1">IFERROR(INDEX(INDIRECT("'FY22 QoS'!"&amp;AL$1&amp;":"&amp;AL$1),MATCH($B44&amp;$C44&amp;$D44,'FY22 QoS'!BU:BU,0),1),"")</f>
        <v/>
      </c>
      <c r="AM44" s="186" t="str">
        <f ca="1">IFERROR(INDEX(INDIRECT("'FY22 QoS'!"&amp;AM$1&amp;":"&amp;AM$1),MATCH($B44&amp;$C44&amp;$D44,'FY22 QoS'!BV:BV,0),1),"")</f>
        <v/>
      </c>
      <c r="AN44" s="186" t="str">
        <f ca="1">IFERROR(INDEX(INDIRECT("'FY22 QoS'!"&amp;AN$1&amp;":"&amp;AN$1),MATCH($B44&amp;$C44&amp;$D44,'FY22 QoS'!BW:BW,0),1),"")</f>
        <v/>
      </c>
      <c r="AO44" s="186" t="str">
        <f ca="1">IFERROR(INDEX(INDIRECT("'FY22 QoS'!"&amp;AO$1&amp;":"&amp;AO$1),MATCH($B44&amp;$C44&amp;$D44,'FY22 QoS'!BX:BX,0),1),"")</f>
        <v/>
      </c>
      <c r="AP44" s="186" t="str">
        <f ca="1">IFERROR(INDEX(INDIRECT("'FY22 QoS'!"&amp;AP$1&amp;":"&amp;AP$1),MATCH($B44&amp;$C44&amp;$D44,'FY22 QoS'!BY:BY,0),1),"")</f>
        <v/>
      </c>
      <c r="AQ44" s="186" t="str">
        <f ca="1">IFERROR(INDEX(INDIRECT("'FY22 QoS'!"&amp;AQ$1&amp;":"&amp;AQ$1),MATCH($B44&amp;$C44&amp;$D44,'FY22 QoS'!BZ:BZ,0),1),"")</f>
        <v/>
      </c>
      <c r="AR44" s="186" t="str">
        <f ca="1">IFERROR(INDEX(INDIRECT("'FY22 QoS'!"&amp;AR$1&amp;":"&amp;AR$1),MATCH($B44&amp;$C44&amp;$D44,'FY22 QoS'!CA:CA,0),1),"")</f>
        <v/>
      </c>
      <c r="AS44" s="186" t="str">
        <f ca="1">IFERROR(INDEX(INDIRECT("'FY22 QoS'!"&amp;AS$1&amp;":"&amp;AS$1),MATCH($B44&amp;$C44&amp;$D44,'FY22 QoS'!CB:CB,0),1),"")</f>
        <v/>
      </c>
      <c r="AT44" s="186" t="str">
        <f ca="1">IFERROR(INDEX(INDIRECT("'FY22 QoS'!"&amp;AT$1&amp;":"&amp;AT$1),MATCH($B44&amp;$C44&amp;$D44,'FY22 QoS'!CC:CC,0),1),"")</f>
        <v/>
      </c>
    </row>
    <row r="45" spans="2:46" s="167" customFormat="1" hidden="1" outlineLevel="1" x14ac:dyDescent="0.25">
      <c r="B45" s="167" t="s">
        <v>276</v>
      </c>
      <c r="C45" s="181">
        <v>9</v>
      </c>
      <c r="D45" s="181" t="str">
        <f t="shared" si="11"/>
        <v>SubSuccess</v>
      </c>
      <c r="E45" s="181" t="str">
        <f>IFERROR(INDEX('FY22 QoS'!$BB:$BB,MATCH($B45&amp;$C45&amp;$D45,'FY22 QoS'!BR:BR,0),1),"")</f>
        <v/>
      </c>
      <c r="F45" s="181" t="str">
        <f>IFERROR(INDEX('FY22 QoS'!$BB:$BB,MATCH($B45&amp;$C45&amp;$D45,'FY22 QoS'!BS:BS,0),1),"")</f>
        <v/>
      </c>
      <c r="G45" s="181" t="str">
        <f>IFERROR(INDEX('FY22 QoS'!$BB:$BB,MATCH($B45&amp;$C45&amp;$D45,'FY22 QoS'!BT:BT,0),1),"")</f>
        <v/>
      </c>
      <c r="H45" s="181" t="str">
        <f>IFERROR(INDEX('FY22 QoS'!$BB:$BB,MATCH($B45&amp;$C45&amp;$D45,'FY22 QoS'!BU:BU,0),1),"")</f>
        <v/>
      </c>
      <c r="I45" s="181" t="str">
        <f>IFERROR(INDEX('FY22 QoS'!$BB:$BB,MATCH($B45&amp;$C45&amp;$D45,'FY22 QoS'!BV:BV,0),1),"")</f>
        <v/>
      </c>
      <c r="J45" s="181" t="str">
        <f>IFERROR(INDEX('FY22 QoS'!$BB:$BB,MATCH($B45&amp;$C45&amp;$D45,'FY22 QoS'!BW:BW,0),1),"")</f>
        <v/>
      </c>
      <c r="K45" s="181" t="str">
        <f>IFERROR(INDEX('FY22 QoS'!$BB:$BB,MATCH($B45&amp;$C45&amp;$D45,'FY22 QoS'!BX:BX,0),1),"")</f>
        <v/>
      </c>
      <c r="L45" s="181" t="str">
        <f>IFERROR(INDEX('FY22 QoS'!$BB:$BB,MATCH($B45&amp;$C45&amp;$D45,'FY22 QoS'!BY:BY,0),1),"")</f>
        <v/>
      </c>
      <c r="M45" s="181" t="str">
        <f>IFERROR(INDEX('FY22 QoS'!$BB:$BB,MATCH($B45&amp;$C45&amp;$D45,'FY22 QoS'!BZ:BZ,0),1),"")</f>
        <v/>
      </c>
      <c r="N45" s="181" t="str">
        <f>IFERROR(INDEX('FY22 QoS'!$BB:$BB,MATCH($B45&amp;$C45&amp;$D45,'FY22 QoS'!CA:CA,0),1),"")</f>
        <v/>
      </c>
      <c r="O45" s="181" t="str">
        <f>IFERROR(INDEX('FY22 QoS'!$BB:$BB,MATCH($B45&amp;$C45&amp;$D45,'FY22 QoS'!CB:CB,0),1),"")</f>
        <v/>
      </c>
      <c r="P45" s="181" t="str">
        <f>IFERROR(INDEX('FY22 QoS'!$BB:$BB,MATCH($B45&amp;$C45&amp;$D45,'FY22 QoS'!CC:CC,0),1),"")</f>
        <v/>
      </c>
      <c r="Q45" s="181"/>
      <c r="R45" s="178" t="str">
        <f ca="1">IFERROR(INDEX(INDIRECT("'FY22 QoS'!"&amp;R$1&amp;":"&amp;R$1),MATCH($B45&amp;$C45&amp;$D45,'FY22 QoS'!BU:BU,0),1),"")</f>
        <v/>
      </c>
      <c r="S45" s="178" t="str">
        <f ca="1">IFERROR(INDEX(INDIRECT("'FY22 QoS'!"&amp;S$1&amp;":"&amp;S$1),MATCH($B45&amp;$C45&amp;$D45,'FY22 QoS'!BV:BV,0),1),"")</f>
        <v/>
      </c>
      <c r="T45" s="178" t="str">
        <f ca="1">IFERROR(INDEX(INDIRECT("'FY22 QoS'!"&amp;T$1&amp;":"&amp;T$1),MATCH($B45&amp;$C45&amp;$D45,'FY22 QoS'!BW:BW,0),1),"")</f>
        <v/>
      </c>
      <c r="U45" s="178" t="str">
        <f ca="1">IFERROR(INDEX(INDIRECT("'FY22 QoS'!"&amp;U$1&amp;":"&amp;U$1),MATCH($B45&amp;$C45&amp;$D45,'FY22 QoS'!BX:BX,0),1),"")</f>
        <v/>
      </c>
      <c r="V45" s="178" t="str">
        <f ca="1">IFERROR(INDEX(INDIRECT("'FY22 QoS'!"&amp;V$1&amp;":"&amp;V$1),MATCH($B45&amp;$C45&amp;$D45,'FY22 QoS'!BY:BY,0),1),"")</f>
        <v/>
      </c>
      <c r="W45" s="178" t="str">
        <f ca="1">IFERROR(INDEX(INDIRECT("'FY22 QoS'!"&amp;W$1&amp;":"&amp;W$1),MATCH($B45&amp;$C45&amp;$D45,'FY22 QoS'!BZ:BZ,0),1),"")</f>
        <v/>
      </c>
      <c r="X45" s="178" t="str">
        <f ca="1">IFERROR(INDEX(INDIRECT("'FY22 QoS'!"&amp;X$1&amp;":"&amp;X$1),MATCH($B45&amp;$C45&amp;$D45,'FY22 QoS'!CA:CA,0),1),"")</f>
        <v/>
      </c>
      <c r="Y45" s="178" t="str">
        <f ca="1">IFERROR(INDEX(INDIRECT("'FY22 QoS'!"&amp;Y$1&amp;":"&amp;Y$1),MATCH($B45&amp;$C45&amp;$D45,'FY22 QoS'!CB:CB,0),1),"")</f>
        <v/>
      </c>
      <c r="Z45" s="178" t="str">
        <f ca="1">IFERROR(INDEX(INDIRECT("'FY22 QoS'!"&amp;Z$1&amp;":"&amp;Z$1),MATCH($B45&amp;$C45&amp;$D45,'FY22 QoS'!CC:CC,0),1),"")</f>
        <v/>
      </c>
      <c r="AA45" s="181"/>
      <c r="AB45" s="178" t="str">
        <f ca="1">IFERROR(INDEX(INDIRECT("'FY22 QoS'!"&amp;AB$1&amp;":"&amp;AB$1),MATCH($B45&amp;$C45&amp;$D45,'FY22 QoS'!BU:BU,0),1),"")</f>
        <v/>
      </c>
      <c r="AC45" s="178" t="str">
        <f ca="1">IFERROR(INDEX(INDIRECT("'FY22 QoS'!"&amp;AC$1&amp;":"&amp;AC$1),MATCH($B45&amp;$C45&amp;$D45,'FY22 QoS'!BV:BV,0),1),"")</f>
        <v/>
      </c>
      <c r="AD45" s="178" t="str">
        <f ca="1">IFERROR(INDEX(INDIRECT("'FY22 QoS'!"&amp;AD$1&amp;":"&amp;AD$1),MATCH($B45&amp;$C45&amp;$D45,'FY22 QoS'!BW:BW,0),1),"")</f>
        <v/>
      </c>
      <c r="AE45" s="178" t="str">
        <f ca="1">IFERROR(INDEX(INDIRECT("'FY22 QoS'!"&amp;AE$1&amp;":"&amp;AE$1),MATCH($B45&amp;$C45&amp;$D45,'FY22 QoS'!BX:BX,0),1),"")</f>
        <v/>
      </c>
      <c r="AF45" s="178" t="str">
        <f ca="1">IFERROR(INDEX(INDIRECT("'FY22 QoS'!"&amp;AF$1&amp;":"&amp;AF$1),MATCH($B45&amp;$C45&amp;$D45,'FY22 QoS'!BY:BY,0),1),"")</f>
        <v/>
      </c>
      <c r="AG45" s="178" t="str">
        <f ca="1">IFERROR(INDEX(INDIRECT("'FY22 QoS'!"&amp;AG$1&amp;":"&amp;AG$1),MATCH($B45&amp;$C45&amp;$D45,'FY22 QoS'!BZ:BZ,0),1),"")</f>
        <v/>
      </c>
      <c r="AH45" s="178" t="str">
        <f ca="1">IFERROR(INDEX(INDIRECT("'FY22 QoS'!"&amp;AH$1&amp;":"&amp;AH$1),MATCH($B45&amp;$C45&amp;$D45,'FY22 QoS'!CA:CA,0),1),"")</f>
        <v/>
      </c>
      <c r="AI45" s="178" t="str">
        <f ca="1">IFERROR(INDEX(INDIRECT("'FY22 QoS'!"&amp;AI$1&amp;":"&amp;AI$1),MATCH($B45&amp;$C45&amp;$D45,'FY22 QoS'!CB:CB,0),1),"")</f>
        <v/>
      </c>
      <c r="AJ45" s="178" t="str">
        <f ca="1">IFERROR(INDEX(INDIRECT("'FY22 QoS'!"&amp;AJ$1&amp;":"&amp;AJ$1),MATCH($B45&amp;$C45&amp;$D45,'FY22 QoS'!CC:CC,0),1),"")</f>
        <v/>
      </c>
      <c r="AK45" s="181"/>
      <c r="AL45" s="186" t="str">
        <f ca="1">IFERROR(INDEX(INDIRECT("'FY22 QoS'!"&amp;AL$1&amp;":"&amp;AL$1),MATCH($B45&amp;$C45&amp;$D45,'FY22 QoS'!BU:BU,0),1),"")</f>
        <v/>
      </c>
      <c r="AM45" s="186" t="str">
        <f ca="1">IFERROR(INDEX(INDIRECT("'FY22 QoS'!"&amp;AM$1&amp;":"&amp;AM$1),MATCH($B45&amp;$C45&amp;$D45,'FY22 QoS'!BV:BV,0),1),"")</f>
        <v/>
      </c>
      <c r="AN45" s="186" t="str">
        <f ca="1">IFERROR(INDEX(INDIRECT("'FY22 QoS'!"&amp;AN$1&amp;":"&amp;AN$1),MATCH($B45&amp;$C45&amp;$D45,'FY22 QoS'!BW:BW,0),1),"")</f>
        <v/>
      </c>
      <c r="AO45" s="186" t="str">
        <f ca="1">IFERROR(INDEX(INDIRECT("'FY22 QoS'!"&amp;AO$1&amp;":"&amp;AO$1),MATCH($B45&amp;$C45&amp;$D45,'FY22 QoS'!BX:BX,0),1),"")</f>
        <v/>
      </c>
      <c r="AP45" s="186" t="str">
        <f ca="1">IFERROR(INDEX(INDIRECT("'FY22 QoS'!"&amp;AP$1&amp;":"&amp;AP$1),MATCH($B45&amp;$C45&amp;$D45,'FY22 QoS'!BY:BY,0),1),"")</f>
        <v/>
      </c>
      <c r="AQ45" s="186" t="str">
        <f ca="1">IFERROR(INDEX(INDIRECT("'FY22 QoS'!"&amp;AQ$1&amp;":"&amp;AQ$1),MATCH($B45&amp;$C45&amp;$D45,'FY22 QoS'!BZ:BZ,0),1),"")</f>
        <v/>
      </c>
      <c r="AR45" s="186" t="str">
        <f ca="1">IFERROR(INDEX(INDIRECT("'FY22 QoS'!"&amp;AR$1&amp;":"&amp;AR$1),MATCH($B45&amp;$C45&amp;$D45,'FY22 QoS'!CA:CA,0),1),"")</f>
        <v/>
      </c>
      <c r="AS45" s="186" t="str">
        <f ca="1">IFERROR(INDEX(INDIRECT("'FY22 QoS'!"&amp;AS$1&amp;":"&amp;AS$1),MATCH($B45&amp;$C45&amp;$D45,'FY22 QoS'!CB:CB,0),1),"")</f>
        <v/>
      </c>
      <c r="AT45" s="186" t="str">
        <f ca="1">IFERROR(INDEX(INDIRECT("'FY22 QoS'!"&amp;AT$1&amp;":"&amp;AT$1),MATCH($B45&amp;$C45&amp;$D45,'FY22 QoS'!CC:CC,0),1),"")</f>
        <v/>
      </c>
    </row>
    <row r="46" spans="2:46" s="167" customFormat="1" hidden="1" outlineLevel="1" x14ac:dyDescent="0.25">
      <c r="B46" s="167" t="s">
        <v>276</v>
      </c>
      <c r="C46" s="181">
        <v>10</v>
      </c>
      <c r="D46" s="181" t="str">
        <f t="shared" si="11"/>
        <v>SubSuccess</v>
      </c>
      <c r="E46" s="181" t="str">
        <f>IFERROR(INDEX('FY22 QoS'!$BB:$BB,MATCH($B46&amp;$C46&amp;$D46,'FY22 QoS'!BR:BR,0),1),"")</f>
        <v/>
      </c>
      <c r="F46" s="181" t="str">
        <f>IFERROR(INDEX('FY22 QoS'!$BB:$BB,MATCH($B46&amp;$C46&amp;$D46,'FY22 QoS'!BS:BS,0),1),"")</f>
        <v/>
      </c>
      <c r="G46" s="181" t="str">
        <f>IFERROR(INDEX('FY22 QoS'!$BB:$BB,MATCH($B46&amp;$C46&amp;$D46,'FY22 QoS'!BT:BT,0),1),"")</f>
        <v/>
      </c>
      <c r="H46" s="181" t="str">
        <f>IFERROR(INDEX('FY22 QoS'!$BB:$BB,MATCH($B46&amp;$C46&amp;$D46,'FY22 QoS'!BU:BU,0),1),"")</f>
        <v/>
      </c>
      <c r="I46" s="181" t="str">
        <f>IFERROR(INDEX('FY22 QoS'!$BB:$BB,MATCH($B46&amp;$C46&amp;$D46,'FY22 QoS'!BV:BV,0),1),"")</f>
        <v/>
      </c>
      <c r="J46" s="181" t="str">
        <f>IFERROR(INDEX('FY22 QoS'!$BB:$BB,MATCH($B46&amp;$C46&amp;$D46,'FY22 QoS'!BW:BW,0),1),"")</f>
        <v/>
      </c>
      <c r="K46" s="181" t="str">
        <f>IFERROR(INDEX('FY22 QoS'!$BB:$BB,MATCH($B46&amp;$C46&amp;$D46,'FY22 QoS'!BX:BX,0),1),"")</f>
        <v/>
      </c>
      <c r="L46" s="181" t="str">
        <f>IFERROR(INDEX('FY22 QoS'!$BB:$BB,MATCH($B46&amp;$C46&amp;$D46,'FY22 QoS'!BY:BY,0),1),"")</f>
        <v/>
      </c>
      <c r="M46" s="181" t="str">
        <f>IFERROR(INDEX('FY22 QoS'!$BB:$BB,MATCH($B46&amp;$C46&amp;$D46,'FY22 QoS'!BZ:BZ,0),1),"")</f>
        <v/>
      </c>
      <c r="N46" s="181" t="str">
        <f>IFERROR(INDEX('FY22 QoS'!$BB:$BB,MATCH($B46&amp;$C46&amp;$D46,'FY22 QoS'!CA:CA,0),1),"")</f>
        <v/>
      </c>
      <c r="O46" s="181" t="str">
        <f>IFERROR(INDEX('FY22 QoS'!$BB:$BB,MATCH($B46&amp;$C46&amp;$D46,'FY22 QoS'!CB:CB,0),1),"")</f>
        <v/>
      </c>
      <c r="P46" s="181" t="str">
        <f>IFERROR(INDEX('FY22 QoS'!$BB:$BB,MATCH($B46&amp;$C46&amp;$D46,'FY22 QoS'!CC:CC,0),1),"")</f>
        <v/>
      </c>
      <c r="Q46" s="181"/>
      <c r="R46" s="178" t="str">
        <f ca="1">IFERROR(INDEX(INDIRECT("'FY22 QoS'!"&amp;R$1&amp;":"&amp;R$1),MATCH($B46&amp;$C46&amp;$D46,'FY22 QoS'!BU:BU,0),1),"")</f>
        <v/>
      </c>
      <c r="S46" s="178" t="str">
        <f ca="1">IFERROR(INDEX(INDIRECT("'FY22 QoS'!"&amp;S$1&amp;":"&amp;S$1),MATCH($B46&amp;$C46&amp;$D46,'FY22 QoS'!BV:BV,0),1),"")</f>
        <v/>
      </c>
      <c r="T46" s="178" t="str">
        <f ca="1">IFERROR(INDEX(INDIRECT("'FY22 QoS'!"&amp;T$1&amp;":"&amp;T$1),MATCH($B46&amp;$C46&amp;$D46,'FY22 QoS'!BW:BW,0),1),"")</f>
        <v/>
      </c>
      <c r="U46" s="178" t="str">
        <f ca="1">IFERROR(INDEX(INDIRECT("'FY22 QoS'!"&amp;U$1&amp;":"&amp;U$1),MATCH($B46&amp;$C46&amp;$D46,'FY22 QoS'!BX:BX,0),1),"")</f>
        <v/>
      </c>
      <c r="V46" s="178" t="str">
        <f ca="1">IFERROR(INDEX(INDIRECT("'FY22 QoS'!"&amp;V$1&amp;":"&amp;V$1),MATCH($B46&amp;$C46&amp;$D46,'FY22 QoS'!BY:BY,0),1),"")</f>
        <v/>
      </c>
      <c r="W46" s="178" t="str">
        <f ca="1">IFERROR(INDEX(INDIRECT("'FY22 QoS'!"&amp;W$1&amp;":"&amp;W$1),MATCH($B46&amp;$C46&amp;$D46,'FY22 QoS'!BZ:BZ,0),1),"")</f>
        <v/>
      </c>
      <c r="X46" s="178" t="str">
        <f ca="1">IFERROR(INDEX(INDIRECT("'FY22 QoS'!"&amp;X$1&amp;":"&amp;X$1),MATCH($B46&amp;$C46&amp;$D46,'FY22 QoS'!CA:CA,0),1),"")</f>
        <v/>
      </c>
      <c r="Y46" s="178" t="str">
        <f ca="1">IFERROR(INDEX(INDIRECT("'FY22 QoS'!"&amp;Y$1&amp;":"&amp;Y$1),MATCH($B46&amp;$C46&amp;$D46,'FY22 QoS'!CB:CB,0),1),"")</f>
        <v/>
      </c>
      <c r="Z46" s="178" t="str">
        <f ca="1">IFERROR(INDEX(INDIRECT("'FY22 QoS'!"&amp;Z$1&amp;":"&amp;Z$1),MATCH($B46&amp;$C46&amp;$D46,'FY22 QoS'!CC:CC,0),1),"")</f>
        <v/>
      </c>
      <c r="AA46" s="181"/>
      <c r="AB46" s="178" t="str">
        <f ca="1">IFERROR(INDEX(INDIRECT("'FY22 QoS'!"&amp;AB$1&amp;":"&amp;AB$1),MATCH($B46&amp;$C46&amp;$D46,'FY22 QoS'!BU:BU,0),1),"")</f>
        <v/>
      </c>
      <c r="AC46" s="178" t="str">
        <f ca="1">IFERROR(INDEX(INDIRECT("'FY22 QoS'!"&amp;AC$1&amp;":"&amp;AC$1),MATCH($B46&amp;$C46&amp;$D46,'FY22 QoS'!BV:BV,0),1),"")</f>
        <v/>
      </c>
      <c r="AD46" s="178" t="str">
        <f ca="1">IFERROR(INDEX(INDIRECT("'FY22 QoS'!"&amp;AD$1&amp;":"&amp;AD$1),MATCH($B46&amp;$C46&amp;$D46,'FY22 QoS'!BW:BW,0),1),"")</f>
        <v/>
      </c>
      <c r="AE46" s="178" t="str">
        <f ca="1">IFERROR(INDEX(INDIRECT("'FY22 QoS'!"&amp;AE$1&amp;":"&amp;AE$1),MATCH($B46&amp;$C46&amp;$D46,'FY22 QoS'!BX:BX,0),1),"")</f>
        <v/>
      </c>
      <c r="AF46" s="178" t="str">
        <f ca="1">IFERROR(INDEX(INDIRECT("'FY22 QoS'!"&amp;AF$1&amp;":"&amp;AF$1),MATCH($B46&amp;$C46&amp;$D46,'FY22 QoS'!BY:BY,0),1),"")</f>
        <v/>
      </c>
      <c r="AG46" s="178" t="str">
        <f ca="1">IFERROR(INDEX(INDIRECT("'FY22 QoS'!"&amp;AG$1&amp;":"&amp;AG$1),MATCH($B46&amp;$C46&amp;$D46,'FY22 QoS'!BZ:BZ,0),1),"")</f>
        <v/>
      </c>
      <c r="AH46" s="178" t="str">
        <f ca="1">IFERROR(INDEX(INDIRECT("'FY22 QoS'!"&amp;AH$1&amp;":"&amp;AH$1),MATCH($B46&amp;$C46&amp;$D46,'FY22 QoS'!CA:CA,0),1),"")</f>
        <v/>
      </c>
      <c r="AI46" s="178" t="str">
        <f ca="1">IFERROR(INDEX(INDIRECT("'FY22 QoS'!"&amp;AI$1&amp;":"&amp;AI$1),MATCH($B46&amp;$C46&amp;$D46,'FY22 QoS'!CB:CB,0),1),"")</f>
        <v/>
      </c>
      <c r="AJ46" s="178" t="str">
        <f ca="1">IFERROR(INDEX(INDIRECT("'FY22 QoS'!"&amp;AJ$1&amp;":"&amp;AJ$1),MATCH($B46&amp;$C46&amp;$D46,'FY22 QoS'!CC:CC,0),1),"")</f>
        <v/>
      </c>
      <c r="AK46" s="181"/>
      <c r="AL46" s="186" t="str">
        <f ca="1">IFERROR(INDEX(INDIRECT("'FY22 QoS'!"&amp;AL$1&amp;":"&amp;AL$1),MATCH($B46&amp;$C46&amp;$D46,'FY22 QoS'!BU:BU,0),1),"")</f>
        <v/>
      </c>
      <c r="AM46" s="186" t="str">
        <f ca="1">IFERROR(INDEX(INDIRECT("'FY22 QoS'!"&amp;AM$1&amp;":"&amp;AM$1),MATCH($B46&amp;$C46&amp;$D46,'FY22 QoS'!BV:BV,0),1),"")</f>
        <v/>
      </c>
      <c r="AN46" s="186" t="str">
        <f ca="1">IFERROR(INDEX(INDIRECT("'FY22 QoS'!"&amp;AN$1&amp;":"&amp;AN$1),MATCH($B46&amp;$C46&amp;$D46,'FY22 QoS'!BW:BW,0),1),"")</f>
        <v/>
      </c>
      <c r="AO46" s="186" t="str">
        <f ca="1">IFERROR(INDEX(INDIRECT("'FY22 QoS'!"&amp;AO$1&amp;":"&amp;AO$1),MATCH($B46&amp;$C46&amp;$D46,'FY22 QoS'!BX:BX,0),1),"")</f>
        <v/>
      </c>
      <c r="AP46" s="186" t="str">
        <f ca="1">IFERROR(INDEX(INDIRECT("'FY22 QoS'!"&amp;AP$1&amp;":"&amp;AP$1),MATCH($B46&amp;$C46&amp;$D46,'FY22 QoS'!BY:BY,0),1),"")</f>
        <v/>
      </c>
      <c r="AQ46" s="186" t="str">
        <f ca="1">IFERROR(INDEX(INDIRECT("'FY22 QoS'!"&amp;AQ$1&amp;":"&amp;AQ$1),MATCH($B46&amp;$C46&amp;$D46,'FY22 QoS'!BZ:BZ,0),1),"")</f>
        <v/>
      </c>
      <c r="AR46" s="186" t="str">
        <f ca="1">IFERROR(INDEX(INDIRECT("'FY22 QoS'!"&amp;AR$1&amp;":"&amp;AR$1),MATCH($B46&amp;$C46&amp;$D46,'FY22 QoS'!CA:CA,0),1),"")</f>
        <v/>
      </c>
      <c r="AS46" s="186" t="str">
        <f ca="1">IFERROR(INDEX(INDIRECT("'FY22 QoS'!"&amp;AS$1&amp;":"&amp;AS$1),MATCH($B46&amp;$C46&amp;$D46,'FY22 QoS'!CB:CB,0),1),"")</f>
        <v/>
      </c>
      <c r="AT46" s="186" t="str">
        <f ca="1">IFERROR(INDEX(INDIRECT("'FY22 QoS'!"&amp;AT$1&amp;":"&amp;AT$1),MATCH($B46&amp;$C46&amp;$D46,'FY22 QoS'!CC:CC,0),1),"")</f>
        <v/>
      </c>
    </row>
    <row r="47" spans="2:46" s="167" customFormat="1" hidden="1" outlineLevel="1" x14ac:dyDescent="0.25">
      <c r="B47" s="167" t="s">
        <v>276</v>
      </c>
      <c r="C47" s="181">
        <v>11</v>
      </c>
      <c r="D47" s="181" t="str">
        <f t="shared" si="11"/>
        <v>SubSuccess</v>
      </c>
      <c r="E47" s="181" t="str">
        <f>IFERROR(INDEX('FY22 QoS'!$BB:$BB,MATCH($B47&amp;$C47&amp;$D47,'FY22 QoS'!BR:BR,0),1),"")</f>
        <v/>
      </c>
      <c r="F47" s="181" t="str">
        <f>IFERROR(INDEX('FY22 QoS'!$BB:$BB,MATCH($B47&amp;$C47&amp;$D47,'FY22 QoS'!BS:BS,0),1),"")</f>
        <v/>
      </c>
      <c r="G47" s="181" t="str">
        <f>IFERROR(INDEX('FY22 QoS'!$BB:$BB,MATCH($B47&amp;$C47&amp;$D47,'FY22 QoS'!BT:BT,0),1),"")</f>
        <v/>
      </c>
      <c r="H47" s="181" t="str">
        <f>IFERROR(INDEX('FY22 QoS'!$BB:$BB,MATCH($B47&amp;$C47&amp;$D47,'FY22 QoS'!BU:BU,0),1),"")</f>
        <v/>
      </c>
      <c r="I47" s="181" t="str">
        <f>IFERROR(INDEX('FY22 QoS'!$BB:$BB,MATCH($B47&amp;$C47&amp;$D47,'FY22 QoS'!BV:BV,0),1),"")</f>
        <v/>
      </c>
      <c r="J47" s="181" t="str">
        <f>IFERROR(INDEX('FY22 QoS'!$BB:$BB,MATCH($B47&amp;$C47&amp;$D47,'FY22 QoS'!BW:BW,0),1),"")</f>
        <v/>
      </c>
      <c r="K47" s="181" t="str">
        <f>IFERROR(INDEX('FY22 QoS'!$BB:$BB,MATCH($B47&amp;$C47&amp;$D47,'FY22 QoS'!BX:BX,0),1),"")</f>
        <v/>
      </c>
      <c r="L47" s="181" t="str">
        <f>IFERROR(INDEX('FY22 QoS'!$BB:$BB,MATCH($B47&amp;$C47&amp;$D47,'FY22 QoS'!BY:BY,0),1),"")</f>
        <v/>
      </c>
      <c r="M47" s="181" t="str">
        <f>IFERROR(INDEX('FY22 QoS'!$BB:$BB,MATCH($B47&amp;$C47&amp;$D47,'FY22 QoS'!BZ:BZ,0),1),"")</f>
        <v/>
      </c>
      <c r="N47" s="181" t="str">
        <f>IFERROR(INDEX('FY22 QoS'!$BB:$BB,MATCH($B47&amp;$C47&amp;$D47,'FY22 QoS'!CA:CA,0),1),"")</f>
        <v/>
      </c>
      <c r="O47" s="181" t="str">
        <f>IFERROR(INDEX('FY22 QoS'!$BB:$BB,MATCH($B47&amp;$C47&amp;$D47,'FY22 QoS'!CB:CB,0),1),"")</f>
        <v/>
      </c>
      <c r="P47" s="181" t="str">
        <f>IFERROR(INDEX('FY22 QoS'!$BB:$BB,MATCH($B47&amp;$C47&amp;$D47,'FY22 QoS'!CC:CC,0),1),"")</f>
        <v/>
      </c>
      <c r="Q47" s="181"/>
      <c r="R47" s="178" t="str">
        <f ca="1">IFERROR(INDEX(INDIRECT("'FY22 QoS'!"&amp;R$1&amp;":"&amp;R$1),MATCH($B47&amp;$C47&amp;$D47,'FY22 QoS'!BU:BU,0),1),"")</f>
        <v/>
      </c>
      <c r="S47" s="178" t="str">
        <f ca="1">IFERROR(INDEX(INDIRECT("'FY22 QoS'!"&amp;S$1&amp;":"&amp;S$1),MATCH($B47&amp;$C47&amp;$D47,'FY22 QoS'!BV:BV,0),1),"")</f>
        <v/>
      </c>
      <c r="T47" s="178" t="str">
        <f ca="1">IFERROR(INDEX(INDIRECT("'FY22 QoS'!"&amp;T$1&amp;":"&amp;T$1),MATCH($B47&amp;$C47&amp;$D47,'FY22 QoS'!BW:BW,0),1),"")</f>
        <v/>
      </c>
      <c r="U47" s="178" t="str">
        <f ca="1">IFERROR(INDEX(INDIRECT("'FY22 QoS'!"&amp;U$1&amp;":"&amp;U$1),MATCH($B47&amp;$C47&amp;$D47,'FY22 QoS'!BX:BX,0),1),"")</f>
        <v/>
      </c>
      <c r="V47" s="178" t="str">
        <f ca="1">IFERROR(INDEX(INDIRECT("'FY22 QoS'!"&amp;V$1&amp;":"&amp;V$1),MATCH($B47&amp;$C47&amp;$D47,'FY22 QoS'!BY:BY,0),1),"")</f>
        <v/>
      </c>
      <c r="W47" s="178" t="str">
        <f ca="1">IFERROR(INDEX(INDIRECT("'FY22 QoS'!"&amp;W$1&amp;":"&amp;W$1),MATCH($B47&amp;$C47&amp;$D47,'FY22 QoS'!BZ:BZ,0),1),"")</f>
        <v/>
      </c>
      <c r="X47" s="178" t="str">
        <f ca="1">IFERROR(INDEX(INDIRECT("'FY22 QoS'!"&amp;X$1&amp;":"&amp;X$1),MATCH($B47&amp;$C47&amp;$D47,'FY22 QoS'!CA:CA,0),1),"")</f>
        <v/>
      </c>
      <c r="Y47" s="178" t="str">
        <f ca="1">IFERROR(INDEX(INDIRECT("'FY22 QoS'!"&amp;Y$1&amp;":"&amp;Y$1),MATCH($B47&amp;$C47&amp;$D47,'FY22 QoS'!CB:CB,0),1),"")</f>
        <v/>
      </c>
      <c r="Z47" s="178" t="str">
        <f ca="1">IFERROR(INDEX(INDIRECT("'FY22 QoS'!"&amp;Z$1&amp;":"&amp;Z$1),MATCH($B47&amp;$C47&amp;$D47,'FY22 QoS'!CC:CC,0),1),"")</f>
        <v/>
      </c>
      <c r="AA47" s="181"/>
      <c r="AB47" s="178" t="str">
        <f ca="1">IFERROR(INDEX(INDIRECT("'FY22 QoS'!"&amp;AB$1&amp;":"&amp;AB$1),MATCH($B47&amp;$C47&amp;$D47,'FY22 QoS'!BU:BU,0),1),"")</f>
        <v/>
      </c>
      <c r="AC47" s="178" t="str">
        <f ca="1">IFERROR(INDEX(INDIRECT("'FY22 QoS'!"&amp;AC$1&amp;":"&amp;AC$1),MATCH($B47&amp;$C47&amp;$D47,'FY22 QoS'!BV:BV,0),1),"")</f>
        <v/>
      </c>
      <c r="AD47" s="178" t="str">
        <f ca="1">IFERROR(INDEX(INDIRECT("'FY22 QoS'!"&amp;AD$1&amp;":"&amp;AD$1),MATCH($B47&amp;$C47&amp;$D47,'FY22 QoS'!BW:BW,0),1),"")</f>
        <v/>
      </c>
      <c r="AE47" s="178" t="str">
        <f ca="1">IFERROR(INDEX(INDIRECT("'FY22 QoS'!"&amp;AE$1&amp;":"&amp;AE$1),MATCH($B47&amp;$C47&amp;$D47,'FY22 QoS'!BX:BX,0),1),"")</f>
        <v/>
      </c>
      <c r="AF47" s="178" t="str">
        <f ca="1">IFERROR(INDEX(INDIRECT("'FY22 QoS'!"&amp;AF$1&amp;":"&amp;AF$1),MATCH($B47&amp;$C47&amp;$D47,'FY22 QoS'!BY:BY,0),1),"")</f>
        <v/>
      </c>
      <c r="AG47" s="178" t="str">
        <f ca="1">IFERROR(INDEX(INDIRECT("'FY22 QoS'!"&amp;AG$1&amp;":"&amp;AG$1),MATCH($B47&amp;$C47&amp;$D47,'FY22 QoS'!BZ:BZ,0),1),"")</f>
        <v/>
      </c>
      <c r="AH47" s="178" t="str">
        <f ca="1">IFERROR(INDEX(INDIRECT("'FY22 QoS'!"&amp;AH$1&amp;":"&amp;AH$1),MATCH($B47&amp;$C47&amp;$D47,'FY22 QoS'!CA:CA,0),1),"")</f>
        <v/>
      </c>
      <c r="AI47" s="178" t="str">
        <f ca="1">IFERROR(INDEX(INDIRECT("'FY22 QoS'!"&amp;AI$1&amp;":"&amp;AI$1),MATCH($B47&amp;$C47&amp;$D47,'FY22 QoS'!CB:CB,0),1),"")</f>
        <v/>
      </c>
      <c r="AJ47" s="178" t="str">
        <f ca="1">IFERROR(INDEX(INDIRECT("'FY22 QoS'!"&amp;AJ$1&amp;":"&amp;AJ$1),MATCH($B47&amp;$C47&amp;$D47,'FY22 QoS'!CC:CC,0),1),"")</f>
        <v/>
      </c>
      <c r="AK47" s="181"/>
      <c r="AL47" s="186" t="str">
        <f ca="1">IFERROR(INDEX(INDIRECT("'FY22 QoS'!"&amp;AL$1&amp;":"&amp;AL$1),MATCH($B47&amp;$C47&amp;$D47,'FY22 QoS'!BU:BU,0),1),"")</f>
        <v/>
      </c>
      <c r="AM47" s="186" t="str">
        <f ca="1">IFERROR(INDEX(INDIRECT("'FY22 QoS'!"&amp;AM$1&amp;":"&amp;AM$1),MATCH($B47&amp;$C47&amp;$D47,'FY22 QoS'!BV:BV,0),1),"")</f>
        <v/>
      </c>
      <c r="AN47" s="186" t="str">
        <f ca="1">IFERROR(INDEX(INDIRECT("'FY22 QoS'!"&amp;AN$1&amp;":"&amp;AN$1),MATCH($B47&amp;$C47&amp;$D47,'FY22 QoS'!BW:BW,0),1),"")</f>
        <v/>
      </c>
      <c r="AO47" s="186" t="str">
        <f ca="1">IFERROR(INDEX(INDIRECT("'FY22 QoS'!"&amp;AO$1&amp;":"&amp;AO$1),MATCH($B47&amp;$C47&amp;$D47,'FY22 QoS'!BX:BX,0),1),"")</f>
        <v/>
      </c>
      <c r="AP47" s="186" t="str">
        <f ca="1">IFERROR(INDEX(INDIRECT("'FY22 QoS'!"&amp;AP$1&amp;":"&amp;AP$1),MATCH($B47&amp;$C47&amp;$D47,'FY22 QoS'!BY:BY,0),1),"")</f>
        <v/>
      </c>
      <c r="AQ47" s="186" t="str">
        <f ca="1">IFERROR(INDEX(INDIRECT("'FY22 QoS'!"&amp;AQ$1&amp;":"&amp;AQ$1),MATCH($B47&amp;$C47&amp;$D47,'FY22 QoS'!BZ:BZ,0),1),"")</f>
        <v/>
      </c>
      <c r="AR47" s="186" t="str">
        <f ca="1">IFERROR(INDEX(INDIRECT("'FY22 QoS'!"&amp;AR$1&amp;":"&amp;AR$1),MATCH($B47&amp;$C47&amp;$D47,'FY22 QoS'!CA:CA,0),1),"")</f>
        <v/>
      </c>
      <c r="AS47" s="186" t="str">
        <f ca="1">IFERROR(INDEX(INDIRECT("'FY22 QoS'!"&amp;AS$1&amp;":"&amp;AS$1),MATCH($B47&amp;$C47&amp;$D47,'FY22 QoS'!CB:CB,0),1),"")</f>
        <v/>
      </c>
      <c r="AT47" s="186" t="str">
        <f ca="1">IFERROR(INDEX(INDIRECT("'FY22 QoS'!"&amp;AT$1&amp;":"&amp;AT$1),MATCH($B47&amp;$C47&amp;$D47,'FY22 QoS'!CC:CC,0),1),"")</f>
        <v/>
      </c>
    </row>
    <row r="48" spans="2:46" s="167" customFormat="1" hidden="1" outlineLevel="1" x14ac:dyDescent="0.25">
      <c r="B48" s="167" t="s">
        <v>276</v>
      </c>
      <c r="C48" s="181">
        <v>12</v>
      </c>
      <c r="D48" s="181" t="str">
        <f t="shared" si="11"/>
        <v>SubSuccess</v>
      </c>
      <c r="E48" s="181" t="str">
        <f>IFERROR(INDEX('FY22 QoS'!$BB:$BB,MATCH($B48&amp;$C48&amp;$D48,'FY22 QoS'!BR:BR,0),1),"")</f>
        <v/>
      </c>
      <c r="F48" s="181" t="str">
        <f>IFERROR(INDEX('FY22 QoS'!$BB:$BB,MATCH($B48&amp;$C48&amp;$D48,'FY22 QoS'!BS:BS,0),1),"")</f>
        <v/>
      </c>
      <c r="G48" s="181" t="str">
        <f>IFERROR(INDEX('FY22 QoS'!$BB:$BB,MATCH($B48&amp;$C48&amp;$D48,'FY22 QoS'!BT:BT,0),1),"")</f>
        <v/>
      </c>
      <c r="H48" s="181" t="str">
        <f>IFERROR(INDEX('FY22 QoS'!$BB:$BB,MATCH($B48&amp;$C48&amp;$D48,'FY22 QoS'!BU:BU,0),1),"")</f>
        <v/>
      </c>
      <c r="I48" s="181" t="str">
        <f>IFERROR(INDEX('FY22 QoS'!$BB:$BB,MATCH($B48&amp;$C48&amp;$D48,'FY22 QoS'!BV:BV,0),1),"")</f>
        <v/>
      </c>
      <c r="J48" s="181" t="str">
        <f>IFERROR(INDEX('FY22 QoS'!$BB:$BB,MATCH($B48&amp;$C48&amp;$D48,'FY22 QoS'!BW:BW,0),1),"")</f>
        <v/>
      </c>
      <c r="K48" s="181" t="str">
        <f>IFERROR(INDEX('FY22 QoS'!$BB:$BB,MATCH($B48&amp;$C48&amp;$D48,'FY22 QoS'!BX:BX,0),1),"")</f>
        <v/>
      </c>
      <c r="L48" s="181" t="str">
        <f>IFERROR(INDEX('FY22 QoS'!$BB:$BB,MATCH($B48&amp;$C48&amp;$D48,'FY22 QoS'!BY:BY,0),1),"")</f>
        <v/>
      </c>
      <c r="M48" s="181" t="str">
        <f>IFERROR(INDEX('FY22 QoS'!$BB:$BB,MATCH($B48&amp;$C48&amp;$D48,'FY22 QoS'!BZ:BZ,0),1),"")</f>
        <v/>
      </c>
      <c r="N48" s="181" t="str">
        <f>IFERROR(INDEX('FY22 QoS'!$BB:$BB,MATCH($B48&amp;$C48&amp;$D48,'FY22 QoS'!CA:CA,0),1),"")</f>
        <v/>
      </c>
      <c r="O48" s="181" t="str">
        <f>IFERROR(INDEX('FY22 QoS'!$BB:$BB,MATCH($B48&amp;$C48&amp;$D48,'FY22 QoS'!CB:CB,0),1),"")</f>
        <v/>
      </c>
      <c r="P48" s="181" t="str">
        <f>IFERROR(INDEX('FY22 QoS'!$BB:$BB,MATCH($B48&amp;$C48&amp;$D48,'FY22 QoS'!CC:CC,0),1),"")</f>
        <v/>
      </c>
      <c r="Q48" s="181"/>
      <c r="R48" s="178" t="str">
        <f ca="1">IFERROR(INDEX(INDIRECT("'FY22 QoS'!"&amp;R$1&amp;":"&amp;R$1),MATCH($B48&amp;$C48&amp;$D48,'FY22 QoS'!BU:BU,0),1),"")</f>
        <v/>
      </c>
      <c r="S48" s="178" t="str">
        <f ca="1">IFERROR(INDEX(INDIRECT("'FY22 QoS'!"&amp;S$1&amp;":"&amp;S$1),MATCH($B48&amp;$C48&amp;$D48,'FY22 QoS'!BV:BV,0),1),"")</f>
        <v/>
      </c>
      <c r="T48" s="178" t="str">
        <f ca="1">IFERROR(INDEX(INDIRECT("'FY22 QoS'!"&amp;T$1&amp;":"&amp;T$1),MATCH($B48&amp;$C48&amp;$D48,'FY22 QoS'!BW:BW,0),1),"")</f>
        <v/>
      </c>
      <c r="U48" s="178" t="str">
        <f ca="1">IFERROR(INDEX(INDIRECT("'FY22 QoS'!"&amp;U$1&amp;":"&amp;U$1),MATCH($B48&amp;$C48&amp;$D48,'FY22 QoS'!BX:BX,0),1),"")</f>
        <v/>
      </c>
      <c r="V48" s="178" t="str">
        <f ca="1">IFERROR(INDEX(INDIRECT("'FY22 QoS'!"&amp;V$1&amp;":"&amp;V$1),MATCH($B48&amp;$C48&amp;$D48,'FY22 QoS'!BY:BY,0),1),"")</f>
        <v/>
      </c>
      <c r="W48" s="178" t="str">
        <f ca="1">IFERROR(INDEX(INDIRECT("'FY22 QoS'!"&amp;W$1&amp;":"&amp;W$1),MATCH($B48&amp;$C48&amp;$D48,'FY22 QoS'!BZ:BZ,0),1),"")</f>
        <v/>
      </c>
      <c r="X48" s="178" t="str">
        <f ca="1">IFERROR(INDEX(INDIRECT("'FY22 QoS'!"&amp;X$1&amp;":"&amp;X$1),MATCH($B48&amp;$C48&amp;$D48,'FY22 QoS'!CA:CA,0),1),"")</f>
        <v/>
      </c>
      <c r="Y48" s="178" t="str">
        <f ca="1">IFERROR(INDEX(INDIRECT("'FY22 QoS'!"&amp;Y$1&amp;":"&amp;Y$1),MATCH($B48&amp;$C48&amp;$D48,'FY22 QoS'!CB:CB,0),1),"")</f>
        <v/>
      </c>
      <c r="Z48" s="178" t="str">
        <f ca="1">IFERROR(INDEX(INDIRECT("'FY22 QoS'!"&amp;Z$1&amp;":"&amp;Z$1),MATCH($B48&amp;$C48&amp;$D48,'FY22 QoS'!CC:CC,0),1),"")</f>
        <v/>
      </c>
      <c r="AA48" s="181"/>
      <c r="AB48" s="178" t="str">
        <f ca="1">IFERROR(INDEX(INDIRECT("'FY22 QoS'!"&amp;AB$1&amp;":"&amp;AB$1),MATCH($B48&amp;$C48&amp;$D48,'FY22 QoS'!BU:BU,0),1),"")</f>
        <v/>
      </c>
      <c r="AC48" s="178" t="str">
        <f ca="1">IFERROR(INDEX(INDIRECT("'FY22 QoS'!"&amp;AC$1&amp;":"&amp;AC$1),MATCH($B48&amp;$C48&amp;$D48,'FY22 QoS'!BV:BV,0),1),"")</f>
        <v/>
      </c>
      <c r="AD48" s="178" t="str">
        <f ca="1">IFERROR(INDEX(INDIRECT("'FY22 QoS'!"&amp;AD$1&amp;":"&amp;AD$1),MATCH($B48&amp;$C48&amp;$D48,'FY22 QoS'!BW:BW,0),1),"")</f>
        <v/>
      </c>
      <c r="AE48" s="178" t="str">
        <f ca="1">IFERROR(INDEX(INDIRECT("'FY22 QoS'!"&amp;AE$1&amp;":"&amp;AE$1),MATCH($B48&amp;$C48&amp;$D48,'FY22 QoS'!BX:BX,0),1),"")</f>
        <v/>
      </c>
      <c r="AF48" s="178" t="str">
        <f ca="1">IFERROR(INDEX(INDIRECT("'FY22 QoS'!"&amp;AF$1&amp;":"&amp;AF$1),MATCH($B48&amp;$C48&amp;$D48,'FY22 QoS'!BY:BY,0),1),"")</f>
        <v/>
      </c>
      <c r="AG48" s="178" t="str">
        <f ca="1">IFERROR(INDEX(INDIRECT("'FY22 QoS'!"&amp;AG$1&amp;":"&amp;AG$1),MATCH($B48&amp;$C48&amp;$D48,'FY22 QoS'!BZ:BZ,0),1),"")</f>
        <v/>
      </c>
      <c r="AH48" s="178" t="str">
        <f ca="1">IFERROR(INDEX(INDIRECT("'FY22 QoS'!"&amp;AH$1&amp;":"&amp;AH$1),MATCH($B48&amp;$C48&amp;$D48,'FY22 QoS'!CA:CA,0),1),"")</f>
        <v/>
      </c>
      <c r="AI48" s="178" t="str">
        <f ca="1">IFERROR(INDEX(INDIRECT("'FY22 QoS'!"&amp;AI$1&amp;":"&amp;AI$1),MATCH($B48&amp;$C48&amp;$D48,'FY22 QoS'!CB:CB,0),1),"")</f>
        <v/>
      </c>
      <c r="AJ48" s="178" t="str">
        <f ca="1">IFERROR(INDEX(INDIRECT("'FY22 QoS'!"&amp;AJ$1&amp;":"&amp;AJ$1),MATCH($B48&amp;$C48&amp;$D48,'FY22 QoS'!CC:CC,0),1),"")</f>
        <v/>
      </c>
      <c r="AK48" s="181"/>
      <c r="AL48" s="186" t="str">
        <f ca="1">IFERROR(INDEX(INDIRECT("'FY22 QoS'!"&amp;AL$1&amp;":"&amp;AL$1),MATCH($B48&amp;$C48&amp;$D48,'FY22 QoS'!BU:BU,0),1),"")</f>
        <v/>
      </c>
      <c r="AM48" s="186" t="str">
        <f ca="1">IFERROR(INDEX(INDIRECT("'FY22 QoS'!"&amp;AM$1&amp;":"&amp;AM$1),MATCH($B48&amp;$C48&amp;$D48,'FY22 QoS'!BV:BV,0),1),"")</f>
        <v/>
      </c>
      <c r="AN48" s="186" t="str">
        <f ca="1">IFERROR(INDEX(INDIRECT("'FY22 QoS'!"&amp;AN$1&amp;":"&amp;AN$1),MATCH($B48&amp;$C48&amp;$D48,'FY22 QoS'!BW:BW,0),1),"")</f>
        <v/>
      </c>
      <c r="AO48" s="186" t="str">
        <f ca="1">IFERROR(INDEX(INDIRECT("'FY22 QoS'!"&amp;AO$1&amp;":"&amp;AO$1),MATCH($B48&amp;$C48&amp;$D48,'FY22 QoS'!BX:BX,0),1),"")</f>
        <v/>
      </c>
      <c r="AP48" s="186" t="str">
        <f ca="1">IFERROR(INDEX(INDIRECT("'FY22 QoS'!"&amp;AP$1&amp;":"&amp;AP$1),MATCH($B48&amp;$C48&amp;$D48,'FY22 QoS'!BY:BY,0),1),"")</f>
        <v/>
      </c>
      <c r="AQ48" s="186" t="str">
        <f ca="1">IFERROR(INDEX(INDIRECT("'FY22 QoS'!"&amp;AQ$1&amp;":"&amp;AQ$1),MATCH($B48&amp;$C48&amp;$D48,'FY22 QoS'!BZ:BZ,0),1),"")</f>
        <v/>
      </c>
      <c r="AR48" s="186" t="str">
        <f ca="1">IFERROR(INDEX(INDIRECT("'FY22 QoS'!"&amp;AR$1&amp;":"&amp;AR$1),MATCH($B48&amp;$C48&amp;$D48,'FY22 QoS'!CA:CA,0),1),"")</f>
        <v/>
      </c>
      <c r="AS48" s="186" t="str">
        <f ca="1">IFERROR(INDEX(INDIRECT("'FY22 QoS'!"&amp;AS$1&amp;":"&amp;AS$1),MATCH($B48&amp;$C48&amp;$D48,'FY22 QoS'!CB:CB,0),1),"")</f>
        <v/>
      </c>
      <c r="AT48" s="186" t="str">
        <f ca="1">IFERROR(INDEX(INDIRECT("'FY22 QoS'!"&amp;AT$1&amp;":"&amp;AT$1),MATCH($B48&amp;$C48&amp;$D48,'FY22 QoS'!CC:CC,0),1),"")</f>
        <v/>
      </c>
    </row>
    <row r="49" spans="2:46" s="167" customFormat="1" hidden="1" outlineLevel="1" x14ac:dyDescent="0.25">
      <c r="B49" s="167" t="s">
        <v>276</v>
      </c>
      <c r="C49" s="181">
        <v>13</v>
      </c>
      <c r="D49" s="181" t="str">
        <f t="shared" si="11"/>
        <v>SubSuccess</v>
      </c>
      <c r="E49" s="181" t="str">
        <f>IFERROR(INDEX('FY22 QoS'!$BB:$BB,MATCH($B49&amp;$C49&amp;$D49,'FY22 QoS'!BR:BR,0),1),"")</f>
        <v/>
      </c>
      <c r="F49" s="181" t="str">
        <f>IFERROR(INDEX('FY22 QoS'!$BB:$BB,MATCH($B49&amp;$C49&amp;$D49,'FY22 QoS'!BS:BS,0),1),"")</f>
        <v/>
      </c>
      <c r="G49" s="181" t="str">
        <f>IFERROR(INDEX('FY22 QoS'!$BB:$BB,MATCH($B49&amp;$C49&amp;$D49,'FY22 QoS'!BT:BT,0),1),"")</f>
        <v/>
      </c>
      <c r="H49" s="181" t="str">
        <f>IFERROR(INDEX('FY22 QoS'!$BB:$BB,MATCH($B49&amp;$C49&amp;$D49,'FY22 QoS'!BU:BU,0),1),"")</f>
        <v/>
      </c>
      <c r="I49" s="181" t="str">
        <f>IFERROR(INDEX('FY22 QoS'!$BB:$BB,MATCH($B49&amp;$C49&amp;$D49,'FY22 QoS'!BV:BV,0),1),"")</f>
        <v/>
      </c>
      <c r="J49" s="181" t="str">
        <f>IFERROR(INDEX('FY22 QoS'!$BB:$BB,MATCH($B49&amp;$C49&amp;$D49,'FY22 QoS'!BW:BW,0),1),"")</f>
        <v/>
      </c>
      <c r="K49" s="181" t="str">
        <f>IFERROR(INDEX('FY22 QoS'!$BB:$BB,MATCH($B49&amp;$C49&amp;$D49,'FY22 QoS'!BX:BX,0),1),"")</f>
        <v/>
      </c>
      <c r="L49" s="181" t="str">
        <f>IFERROR(INDEX('FY22 QoS'!$BB:$BB,MATCH($B49&amp;$C49&amp;$D49,'FY22 QoS'!BY:BY,0),1),"")</f>
        <v/>
      </c>
      <c r="M49" s="181" t="str">
        <f>IFERROR(INDEX('FY22 QoS'!$BB:$BB,MATCH($B49&amp;$C49&amp;$D49,'FY22 QoS'!BZ:BZ,0),1),"")</f>
        <v/>
      </c>
      <c r="N49" s="181" t="str">
        <f>IFERROR(INDEX('FY22 QoS'!$BB:$BB,MATCH($B49&amp;$C49&amp;$D49,'FY22 QoS'!CA:CA,0),1),"")</f>
        <v/>
      </c>
      <c r="O49" s="181" t="str">
        <f>IFERROR(INDEX('FY22 QoS'!$BB:$BB,MATCH($B49&amp;$C49&amp;$D49,'FY22 QoS'!CB:CB,0),1),"")</f>
        <v/>
      </c>
      <c r="P49" s="181" t="str">
        <f>IFERROR(INDEX('FY22 QoS'!$BB:$BB,MATCH($B49&amp;$C49&amp;$D49,'FY22 QoS'!CC:CC,0),1),"")</f>
        <v/>
      </c>
      <c r="Q49" s="181"/>
      <c r="R49" s="178" t="str">
        <f ca="1">IFERROR(INDEX(INDIRECT("'FY22 QoS'!"&amp;R$1&amp;":"&amp;R$1),MATCH($B49&amp;$C49&amp;$D49,'FY22 QoS'!BU:BU,0),1),"")</f>
        <v/>
      </c>
      <c r="S49" s="178" t="str">
        <f ca="1">IFERROR(INDEX(INDIRECT("'FY22 QoS'!"&amp;S$1&amp;":"&amp;S$1),MATCH($B49&amp;$C49&amp;$D49,'FY22 QoS'!BV:BV,0),1),"")</f>
        <v/>
      </c>
      <c r="T49" s="178" t="str">
        <f ca="1">IFERROR(INDEX(INDIRECT("'FY22 QoS'!"&amp;T$1&amp;":"&amp;T$1),MATCH($B49&amp;$C49&amp;$D49,'FY22 QoS'!BW:BW,0),1),"")</f>
        <v/>
      </c>
      <c r="U49" s="178" t="str">
        <f ca="1">IFERROR(INDEX(INDIRECT("'FY22 QoS'!"&amp;U$1&amp;":"&amp;U$1),MATCH($B49&amp;$C49&amp;$D49,'FY22 QoS'!BX:BX,0),1),"")</f>
        <v/>
      </c>
      <c r="V49" s="178" t="str">
        <f ca="1">IFERROR(INDEX(INDIRECT("'FY22 QoS'!"&amp;V$1&amp;":"&amp;V$1),MATCH($B49&amp;$C49&amp;$D49,'FY22 QoS'!BY:BY,0),1),"")</f>
        <v/>
      </c>
      <c r="W49" s="178" t="str">
        <f ca="1">IFERROR(INDEX(INDIRECT("'FY22 QoS'!"&amp;W$1&amp;":"&amp;W$1),MATCH($B49&amp;$C49&amp;$D49,'FY22 QoS'!BZ:BZ,0),1),"")</f>
        <v/>
      </c>
      <c r="X49" s="178" t="str">
        <f ca="1">IFERROR(INDEX(INDIRECT("'FY22 QoS'!"&amp;X$1&amp;":"&amp;X$1),MATCH($B49&amp;$C49&amp;$D49,'FY22 QoS'!CA:CA,0),1),"")</f>
        <v/>
      </c>
      <c r="Y49" s="178" t="str">
        <f ca="1">IFERROR(INDEX(INDIRECT("'FY22 QoS'!"&amp;Y$1&amp;":"&amp;Y$1),MATCH($B49&amp;$C49&amp;$D49,'FY22 QoS'!CB:CB,0),1),"")</f>
        <v/>
      </c>
      <c r="Z49" s="178" t="str">
        <f ca="1">IFERROR(INDEX(INDIRECT("'FY22 QoS'!"&amp;Z$1&amp;":"&amp;Z$1),MATCH($B49&amp;$C49&amp;$D49,'FY22 QoS'!CC:CC,0),1),"")</f>
        <v/>
      </c>
      <c r="AA49" s="181"/>
      <c r="AB49" s="178" t="str">
        <f ca="1">IFERROR(INDEX(INDIRECT("'FY22 QoS'!"&amp;AB$1&amp;":"&amp;AB$1),MATCH($B49&amp;$C49&amp;$D49,'FY22 QoS'!BU:BU,0),1),"")</f>
        <v/>
      </c>
      <c r="AC49" s="178" t="str">
        <f ca="1">IFERROR(INDEX(INDIRECT("'FY22 QoS'!"&amp;AC$1&amp;":"&amp;AC$1),MATCH($B49&amp;$C49&amp;$D49,'FY22 QoS'!BV:BV,0),1),"")</f>
        <v/>
      </c>
      <c r="AD49" s="178" t="str">
        <f ca="1">IFERROR(INDEX(INDIRECT("'FY22 QoS'!"&amp;AD$1&amp;":"&amp;AD$1),MATCH($B49&amp;$C49&amp;$D49,'FY22 QoS'!BW:BW,0),1),"")</f>
        <v/>
      </c>
      <c r="AE49" s="178" t="str">
        <f ca="1">IFERROR(INDEX(INDIRECT("'FY22 QoS'!"&amp;AE$1&amp;":"&amp;AE$1),MATCH($B49&amp;$C49&amp;$D49,'FY22 QoS'!BX:BX,0),1),"")</f>
        <v/>
      </c>
      <c r="AF49" s="178" t="str">
        <f ca="1">IFERROR(INDEX(INDIRECT("'FY22 QoS'!"&amp;AF$1&amp;":"&amp;AF$1),MATCH($B49&amp;$C49&amp;$D49,'FY22 QoS'!BY:BY,0),1),"")</f>
        <v/>
      </c>
      <c r="AG49" s="178" t="str">
        <f ca="1">IFERROR(INDEX(INDIRECT("'FY22 QoS'!"&amp;AG$1&amp;":"&amp;AG$1),MATCH($B49&amp;$C49&amp;$D49,'FY22 QoS'!BZ:BZ,0),1),"")</f>
        <v/>
      </c>
      <c r="AH49" s="178" t="str">
        <f ca="1">IFERROR(INDEX(INDIRECT("'FY22 QoS'!"&amp;AH$1&amp;":"&amp;AH$1),MATCH($B49&amp;$C49&amp;$D49,'FY22 QoS'!CA:CA,0),1),"")</f>
        <v/>
      </c>
      <c r="AI49" s="178" t="str">
        <f ca="1">IFERROR(INDEX(INDIRECT("'FY22 QoS'!"&amp;AI$1&amp;":"&amp;AI$1),MATCH($B49&amp;$C49&amp;$D49,'FY22 QoS'!CB:CB,0),1),"")</f>
        <v/>
      </c>
      <c r="AJ49" s="178" t="str">
        <f ca="1">IFERROR(INDEX(INDIRECT("'FY22 QoS'!"&amp;AJ$1&amp;":"&amp;AJ$1),MATCH($B49&amp;$C49&amp;$D49,'FY22 QoS'!CC:CC,0),1),"")</f>
        <v/>
      </c>
      <c r="AK49" s="181"/>
      <c r="AL49" s="186" t="str">
        <f ca="1">IFERROR(INDEX(INDIRECT("'FY22 QoS'!"&amp;AL$1&amp;":"&amp;AL$1),MATCH($B49&amp;$C49&amp;$D49,'FY22 QoS'!BU:BU,0),1),"")</f>
        <v/>
      </c>
      <c r="AM49" s="186" t="str">
        <f ca="1">IFERROR(INDEX(INDIRECT("'FY22 QoS'!"&amp;AM$1&amp;":"&amp;AM$1),MATCH($B49&amp;$C49&amp;$D49,'FY22 QoS'!BV:BV,0),1),"")</f>
        <v/>
      </c>
      <c r="AN49" s="186" t="str">
        <f ca="1">IFERROR(INDEX(INDIRECT("'FY22 QoS'!"&amp;AN$1&amp;":"&amp;AN$1),MATCH($B49&amp;$C49&amp;$D49,'FY22 QoS'!BW:BW,0),1),"")</f>
        <v/>
      </c>
      <c r="AO49" s="186" t="str">
        <f ca="1">IFERROR(INDEX(INDIRECT("'FY22 QoS'!"&amp;AO$1&amp;":"&amp;AO$1),MATCH($B49&amp;$C49&amp;$D49,'FY22 QoS'!BX:BX,0),1),"")</f>
        <v/>
      </c>
      <c r="AP49" s="186" t="str">
        <f ca="1">IFERROR(INDEX(INDIRECT("'FY22 QoS'!"&amp;AP$1&amp;":"&amp;AP$1),MATCH($B49&amp;$C49&amp;$D49,'FY22 QoS'!BY:BY,0),1),"")</f>
        <v/>
      </c>
      <c r="AQ49" s="186" t="str">
        <f ca="1">IFERROR(INDEX(INDIRECT("'FY22 QoS'!"&amp;AQ$1&amp;":"&amp;AQ$1),MATCH($B49&amp;$C49&amp;$D49,'FY22 QoS'!BZ:BZ,0),1),"")</f>
        <v/>
      </c>
      <c r="AR49" s="186" t="str">
        <f ca="1">IFERROR(INDEX(INDIRECT("'FY22 QoS'!"&amp;AR$1&amp;":"&amp;AR$1),MATCH($B49&amp;$C49&amp;$D49,'FY22 QoS'!CA:CA,0),1),"")</f>
        <v/>
      </c>
      <c r="AS49" s="186" t="str">
        <f ca="1">IFERROR(INDEX(INDIRECT("'FY22 QoS'!"&amp;AS$1&amp;":"&amp;AS$1),MATCH($B49&amp;$C49&amp;$D49,'FY22 QoS'!CB:CB,0),1),"")</f>
        <v/>
      </c>
      <c r="AT49" s="186" t="str">
        <f ca="1">IFERROR(INDEX(INDIRECT("'FY22 QoS'!"&amp;AT$1&amp;":"&amp;AT$1),MATCH($B49&amp;$C49&amp;$D49,'FY22 QoS'!CC:CC,0),1),"")</f>
        <v/>
      </c>
    </row>
    <row r="50" spans="2:46" s="167" customFormat="1" hidden="1" outlineLevel="1" x14ac:dyDescent="0.25">
      <c r="B50" s="167" t="s">
        <v>276</v>
      </c>
      <c r="C50" s="181">
        <v>14</v>
      </c>
      <c r="D50" s="181" t="str">
        <f t="shared" si="11"/>
        <v>SubSuccess</v>
      </c>
      <c r="E50" s="181" t="str">
        <f>IFERROR(INDEX('FY22 QoS'!$BB:$BB,MATCH($B50&amp;$C50&amp;$D50,'FY22 QoS'!BR:BR,0),1),"")</f>
        <v/>
      </c>
      <c r="F50" s="181" t="str">
        <f>IFERROR(INDEX('FY22 QoS'!$BB:$BB,MATCH($B50&amp;$C50&amp;$D50,'FY22 QoS'!BS:BS,0),1),"")</f>
        <v/>
      </c>
      <c r="G50" s="181" t="str">
        <f>IFERROR(INDEX('FY22 QoS'!$BB:$BB,MATCH($B50&amp;$C50&amp;$D50,'FY22 QoS'!BT:BT,0),1),"")</f>
        <v/>
      </c>
      <c r="H50" s="181" t="str">
        <f>IFERROR(INDEX('FY22 QoS'!$BB:$BB,MATCH($B50&amp;$C50&amp;$D50,'FY22 QoS'!BU:BU,0),1),"")</f>
        <v/>
      </c>
      <c r="I50" s="181" t="str">
        <f>IFERROR(INDEX('FY22 QoS'!$BB:$BB,MATCH($B50&amp;$C50&amp;$D50,'FY22 QoS'!BV:BV,0),1),"")</f>
        <v/>
      </c>
      <c r="J50" s="181" t="str">
        <f>IFERROR(INDEX('FY22 QoS'!$BB:$BB,MATCH($B50&amp;$C50&amp;$D50,'FY22 QoS'!BW:BW,0),1),"")</f>
        <v/>
      </c>
      <c r="K50" s="181" t="str">
        <f>IFERROR(INDEX('FY22 QoS'!$BB:$BB,MATCH($B50&amp;$C50&amp;$D50,'FY22 QoS'!BX:BX,0),1),"")</f>
        <v/>
      </c>
      <c r="L50" s="181" t="str">
        <f>IFERROR(INDEX('FY22 QoS'!$BB:$BB,MATCH($B50&amp;$C50&amp;$D50,'FY22 QoS'!BY:BY,0),1),"")</f>
        <v/>
      </c>
      <c r="M50" s="181" t="str">
        <f>IFERROR(INDEX('FY22 QoS'!$BB:$BB,MATCH($B50&amp;$C50&amp;$D50,'FY22 QoS'!BZ:BZ,0),1),"")</f>
        <v/>
      </c>
      <c r="N50" s="181" t="str">
        <f>IFERROR(INDEX('FY22 QoS'!$BB:$BB,MATCH($B50&amp;$C50&amp;$D50,'FY22 QoS'!CA:CA,0),1),"")</f>
        <v/>
      </c>
      <c r="O50" s="181" t="str">
        <f>IFERROR(INDEX('FY22 QoS'!$BB:$BB,MATCH($B50&amp;$C50&amp;$D50,'FY22 QoS'!CB:CB,0),1),"")</f>
        <v/>
      </c>
      <c r="P50" s="181" t="str">
        <f>IFERROR(INDEX('FY22 QoS'!$BB:$BB,MATCH($B50&amp;$C50&amp;$D50,'FY22 QoS'!CC:CC,0),1),"")</f>
        <v/>
      </c>
      <c r="Q50" s="181"/>
      <c r="R50" s="178" t="str">
        <f ca="1">IFERROR(INDEX(INDIRECT("'FY22 QoS'!"&amp;R$1&amp;":"&amp;R$1),MATCH($B50&amp;$C50&amp;$D50,'FY22 QoS'!BU:BU,0),1),"")</f>
        <v/>
      </c>
      <c r="S50" s="178" t="str">
        <f ca="1">IFERROR(INDEX(INDIRECT("'FY22 QoS'!"&amp;S$1&amp;":"&amp;S$1),MATCH($B50&amp;$C50&amp;$D50,'FY22 QoS'!BV:BV,0),1),"")</f>
        <v/>
      </c>
      <c r="T50" s="178" t="str">
        <f ca="1">IFERROR(INDEX(INDIRECT("'FY22 QoS'!"&amp;T$1&amp;":"&amp;T$1),MATCH($B50&amp;$C50&amp;$D50,'FY22 QoS'!BW:BW,0),1),"")</f>
        <v/>
      </c>
      <c r="U50" s="178" t="str">
        <f ca="1">IFERROR(INDEX(INDIRECT("'FY22 QoS'!"&amp;U$1&amp;":"&amp;U$1),MATCH($B50&amp;$C50&amp;$D50,'FY22 QoS'!BX:BX,0),1),"")</f>
        <v/>
      </c>
      <c r="V50" s="178" t="str">
        <f ca="1">IFERROR(INDEX(INDIRECT("'FY22 QoS'!"&amp;V$1&amp;":"&amp;V$1),MATCH($B50&amp;$C50&amp;$D50,'FY22 QoS'!BY:BY,0),1),"")</f>
        <v/>
      </c>
      <c r="W50" s="178" t="str">
        <f ca="1">IFERROR(INDEX(INDIRECT("'FY22 QoS'!"&amp;W$1&amp;":"&amp;W$1),MATCH($B50&amp;$C50&amp;$D50,'FY22 QoS'!BZ:BZ,0),1),"")</f>
        <v/>
      </c>
      <c r="X50" s="178" t="str">
        <f ca="1">IFERROR(INDEX(INDIRECT("'FY22 QoS'!"&amp;X$1&amp;":"&amp;X$1),MATCH($B50&amp;$C50&amp;$D50,'FY22 QoS'!CA:CA,0),1),"")</f>
        <v/>
      </c>
      <c r="Y50" s="178" t="str">
        <f ca="1">IFERROR(INDEX(INDIRECT("'FY22 QoS'!"&amp;Y$1&amp;":"&amp;Y$1),MATCH($B50&amp;$C50&amp;$D50,'FY22 QoS'!CB:CB,0),1),"")</f>
        <v/>
      </c>
      <c r="Z50" s="178" t="str">
        <f ca="1">IFERROR(INDEX(INDIRECT("'FY22 QoS'!"&amp;Z$1&amp;":"&amp;Z$1),MATCH($B50&amp;$C50&amp;$D50,'FY22 QoS'!CC:CC,0),1),"")</f>
        <v/>
      </c>
      <c r="AA50" s="181"/>
      <c r="AB50" s="178" t="str">
        <f ca="1">IFERROR(INDEX(INDIRECT("'FY22 QoS'!"&amp;AB$1&amp;":"&amp;AB$1),MATCH($B50&amp;$C50&amp;$D50,'FY22 QoS'!BU:BU,0),1),"")</f>
        <v/>
      </c>
      <c r="AC50" s="178" t="str">
        <f ca="1">IFERROR(INDEX(INDIRECT("'FY22 QoS'!"&amp;AC$1&amp;":"&amp;AC$1),MATCH($B50&amp;$C50&amp;$D50,'FY22 QoS'!BV:BV,0),1),"")</f>
        <v/>
      </c>
      <c r="AD50" s="178" t="str">
        <f ca="1">IFERROR(INDEX(INDIRECT("'FY22 QoS'!"&amp;AD$1&amp;":"&amp;AD$1),MATCH($B50&amp;$C50&amp;$D50,'FY22 QoS'!BW:BW,0),1),"")</f>
        <v/>
      </c>
      <c r="AE50" s="178" t="str">
        <f ca="1">IFERROR(INDEX(INDIRECT("'FY22 QoS'!"&amp;AE$1&amp;":"&amp;AE$1),MATCH($B50&amp;$C50&amp;$D50,'FY22 QoS'!BX:BX,0),1),"")</f>
        <v/>
      </c>
      <c r="AF50" s="178" t="str">
        <f ca="1">IFERROR(INDEX(INDIRECT("'FY22 QoS'!"&amp;AF$1&amp;":"&amp;AF$1),MATCH($B50&amp;$C50&amp;$D50,'FY22 QoS'!BY:BY,0),1),"")</f>
        <v/>
      </c>
      <c r="AG50" s="178" t="str">
        <f ca="1">IFERROR(INDEX(INDIRECT("'FY22 QoS'!"&amp;AG$1&amp;":"&amp;AG$1),MATCH($B50&amp;$C50&amp;$D50,'FY22 QoS'!BZ:BZ,0),1),"")</f>
        <v/>
      </c>
      <c r="AH50" s="178" t="str">
        <f ca="1">IFERROR(INDEX(INDIRECT("'FY22 QoS'!"&amp;AH$1&amp;":"&amp;AH$1),MATCH($B50&amp;$C50&amp;$D50,'FY22 QoS'!CA:CA,0),1),"")</f>
        <v/>
      </c>
      <c r="AI50" s="178" t="str">
        <f ca="1">IFERROR(INDEX(INDIRECT("'FY22 QoS'!"&amp;AI$1&amp;":"&amp;AI$1),MATCH($B50&amp;$C50&amp;$D50,'FY22 QoS'!CB:CB,0),1),"")</f>
        <v/>
      </c>
      <c r="AJ50" s="178" t="str">
        <f ca="1">IFERROR(INDEX(INDIRECT("'FY22 QoS'!"&amp;AJ$1&amp;":"&amp;AJ$1),MATCH($B50&amp;$C50&amp;$D50,'FY22 QoS'!CC:CC,0),1),"")</f>
        <v/>
      </c>
      <c r="AK50" s="181"/>
      <c r="AL50" s="186" t="str">
        <f ca="1">IFERROR(INDEX(INDIRECT("'FY22 QoS'!"&amp;AL$1&amp;":"&amp;AL$1),MATCH($B50&amp;$C50&amp;$D50,'FY22 QoS'!BU:BU,0),1),"")</f>
        <v/>
      </c>
      <c r="AM50" s="186" t="str">
        <f ca="1">IFERROR(INDEX(INDIRECT("'FY22 QoS'!"&amp;AM$1&amp;":"&amp;AM$1),MATCH($B50&amp;$C50&amp;$D50,'FY22 QoS'!BV:BV,0),1),"")</f>
        <v/>
      </c>
      <c r="AN50" s="186" t="str">
        <f ca="1">IFERROR(INDEX(INDIRECT("'FY22 QoS'!"&amp;AN$1&amp;":"&amp;AN$1),MATCH($B50&amp;$C50&amp;$D50,'FY22 QoS'!BW:BW,0),1),"")</f>
        <v/>
      </c>
      <c r="AO50" s="186" t="str">
        <f ca="1">IFERROR(INDEX(INDIRECT("'FY22 QoS'!"&amp;AO$1&amp;":"&amp;AO$1),MATCH($B50&amp;$C50&amp;$D50,'FY22 QoS'!BX:BX,0),1),"")</f>
        <v/>
      </c>
      <c r="AP50" s="186" t="str">
        <f ca="1">IFERROR(INDEX(INDIRECT("'FY22 QoS'!"&amp;AP$1&amp;":"&amp;AP$1),MATCH($B50&amp;$C50&amp;$D50,'FY22 QoS'!BY:BY,0),1),"")</f>
        <v/>
      </c>
      <c r="AQ50" s="186" t="str">
        <f ca="1">IFERROR(INDEX(INDIRECT("'FY22 QoS'!"&amp;AQ$1&amp;":"&amp;AQ$1),MATCH($B50&amp;$C50&amp;$D50,'FY22 QoS'!BZ:BZ,0),1),"")</f>
        <v/>
      </c>
      <c r="AR50" s="186" t="str">
        <f ca="1">IFERROR(INDEX(INDIRECT("'FY22 QoS'!"&amp;AR$1&amp;":"&amp;AR$1),MATCH($B50&amp;$C50&amp;$D50,'FY22 QoS'!CA:CA,0),1),"")</f>
        <v/>
      </c>
      <c r="AS50" s="186" t="str">
        <f ca="1">IFERROR(INDEX(INDIRECT("'FY22 QoS'!"&amp;AS$1&amp;":"&amp;AS$1),MATCH($B50&amp;$C50&amp;$D50,'FY22 QoS'!CB:CB,0),1),"")</f>
        <v/>
      </c>
      <c r="AT50" s="186" t="str">
        <f ca="1">IFERROR(INDEX(INDIRECT("'FY22 QoS'!"&amp;AT$1&amp;":"&amp;AT$1),MATCH($B50&amp;$C50&amp;$D50,'FY22 QoS'!CC:CC,0),1),"")</f>
        <v/>
      </c>
    </row>
    <row r="51" spans="2:46" s="167" customFormat="1" collapsed="1" x14ac:dyDescent="0.25">
      <c r="B51" s="184"/>
      <c r="C51" s="184"/>
      <c r="D51" s="184"/>
      <c r="E51" s="184"/>
      <c r="F51" s="184"/>
      <c r="G51" s="184"/>
      <c r="H51" s="184"/>
      <c r="I51" s="184"/>
      <c r="J51" s="184"/>
      <c r="K51" s="184"/>
      <c r="L51" s="184"/>
      <c r="M51" s="184"/>
      <c r="N51" s="184"/>
      <c r="O51" s="184"/>
      <c r="P51" s="184"/>
      <c r="Q51" s="181"/>
      <c r="R51" s="183"/>
      <c r="S51" s="183"/>
      <c r="T51" s="183"/>
      <c r="U51" s="183"/>
      <c r="V51" s="183"/>
      <c r="W51" s="183"/>
      <c r="X51" s="183"/>
      <c r="Y51" s="183"/>
      <c r="Z51" s="183"/>
      <c r="AA51" s="181"/>
      <c r="AB51" s="183"/>
      <c r="AC51" s="183"/>
      <c r="AD51" s="183"/>
      <c r="AE51" s="183"/>
      <c r="AF51" s="183"/>
      <c r="AG51" s="183"/>
      <c r="AH51" s="183"/>
      <c r="AI51" s="183"/>
      <c r="AJ51" s="183"/>
      <c r="AK51" s="181"/>
      <c r="AL51" s="187"/>
      <c r="AM51" s="187"/>
      <c r="AN51" s="187"/>
      <c r="AO51" s="187"/>
      <c r="AP51" s="187"/>
      <c r="AQ51" s="187"/>
      <c r="AR51" s="187"/>
      <c r="AS51" s="187"/>
      <c r="AT51" s="187"/>
    </row>
    <row r="52" spans="2:46" x14ac:dyDescent="0.25">
      <c r="AL52" s="188"/>
      <c r="AM52" s="188"/>
      <c r="AN52" s="188"/>
      <c r="AO52" s="188"/>
      <c r="AP52" s="188"/>
      <c r="AQ52" s="188"/>
      <c r="AR52" s="188"/>
      <c r="AS52" s="188"/>
      <c r="AT52" s="188"/>
    </row>
    <row r="53" spans="2:46" x14ac:dyDescent="0.25">
      <c r="AL53" s="188"/>
      <c r="AM53" s="188"/>
      <c r="AN53" s="188"/>
      <c r="AO53" s="188"/>
      <c r="AP53" s="188"/>
      <c r="AQ53" s="188"/>
      <c r="AR53" s="188"/>
      <c r="AS53" s="188"/>
      <c r="AT53" s="188"/>
    </row>
    <row r="54" spans="2:46" x14ac:dyDescent="0.25">
      <c r="AL54" s="188"/>
      <c r="AM54" s="188"/>
      <c r="AN54" s="188"/>
      <c r="AO54" s="188"/>
      <c r="AP54" s="188"/>
      <c r="AQ54" s="188"/>
      <c r="AR54" s="188"/>
      <c r="AS54" s="188"/>
      <c r="AT54" s="188"/>
    </row>
    <row r="55" spans="2:46" x14ac:dyDescent="0.25">
      <c r="AL55" s="188"/>
      <c r="AM55" s="188"/>
      <c r="AN55" s="188"/>
      <c r="AO55" s="188"/>
      <c r="AP55" s="188"/>
      <c r="AQ55" s="188"/>
      <c r="AR55" s="188"/>
      <c r="AS55" s="188"/>
      <c r="AT55" s="188"/>
    </row>
    <row r="56" spans="2:46" x14ac:dyDescent="0.25">
      <c r="AL56" s="188"/>
      <c r="AM56" s="188"/>
      <c r="AN56" s="188"/>
      <c r="AO56" s="188"/>
      <c r="AP56" s="188"/>
      <c r="AQ56" s="188"/>
      <c r="AR56" s="188"/>
      <c r="AS56" s="188"/>
      <c r="AT56" s="188"/>
    </row>
    <row r="57" spans="2:46" x14ac:dyDescent="0.25">
      <c r="AL57" s="188"/>
      <c r="AM57" s="188"/>
      <c r="AN57" s="188"/>
      <c r="AO57" s="188"/>
      <c r="AP57" s="188"/>
      <c r="AQ57" s="188"/>
      <c r="AR57" s="188"/>
      <c r="AS57" s="188"/>
      <c r="AT57" s="188"/>
    </row>
    <row r="58" spans="2:46" x14ac:dyDescent="0.25">
      <c r="AL58" s="188"/>
      <c r="AM58" s="188"/>
      <c r="AN58" s="188"/>
      <c r="AO58" s="188"/>
      <c r="AP58" s="188"/>
      <c r="AQ58" s="188"/>
      <c r="AR58" s="188"/>
      <c r="AS58" s="188"/>
      <c r="AT58" s="188"/>
    </row>
    <row r="59" spans="2:46" x14ac:dyDescent="0.25">
      <c r="AL59" s="188"/>
      <c r="AM59" s="188"/>
      <c r="AN59" s="188"/>
      <c r="AO59" s="188"/>
      <c r="AP59" s="188"/>
      <c r="AQ59" s="188"/>
      <c r="AR59" s="188"/>
      <c r="AS59" s="188"/>
      <c r="AT59" s="188"/>
    </row>
    <row r="60" spans="2:46" x14ac:dyDescent="0.25">
      <c r="AL60" s="188"/>
      <c r="AM60" s="188"/>
      <c r="AN60" s="188"/>
      <c r="AO60" s="188"/>
      <c r="AP60" s="188"/>
      <c r="AQ60" s="188"/>
      <c r="AR60" s="188"/>
      <c r="AS60" s="188"/>
      <c r="AT60" s="188"/>
    </row>
    <row r="61" spans="2:46" x14ac:dyDescent="0.25">
      <c r="AL61" s="188"/>
      <c r="AM61" s="188"/>
      <c r="AN61" s="188"/>
      <c r="AO61" s="188"/>
      <c r="AP61" s="188"/>
      <c r="AQ61" s="188"/>
      <c r="AR61" s="188"/>
      <c r="AS61" s="188"/>
      <c r="AT61" s="188"/>
    </row>
    <row r="62" spans="2:46" x14ac:dyDescent="0.25">
      <c r="AL62" s="188"/>
      <c r="AM62" s="188"/>
      <c r="AN62" s="188"/>
      <c r="AO62" s="188"/>
      <c r="AP62" s="188"/>
      <c r="AQ62" s="188"/>
      <c r="AR62" s="188"/>
      <c r="AS62" s="188"/>
      <c r="AT62" s="188"/>
    </row>
    <row r="63" spans="2:46" x14ac:dyDescent="0.25">
      <c r="AL63" s="188"/>
      <c r="AM63" s="188"/>
      <c r="AN63" s="188"/>
      <c r="AO63" s="188"/>
      <c r="AP63" s="188"/>
      <c r="AQ63" s="188"/>
      <c r="AR63" s="188"/>
      <c r="AS63" s="188"/>
      <c r="AT63" s="188"/>
    </row>
    <row r="64" spans="2:46" x14ac:dyDescent="0.25">
      <c r="AL64" s="188"/>
      <c r="AM64" s="188"/>
      <c r="AN64" s="188"/>
      <c r="AO64" s="188"/>
      <c r="AP64" s="188"/>
      <c r="AQ64" s="188"/>
      <c r="AR64" s="188"/>
      <c r="AS64" s="188"/>
      <c r="AT64" s="188"/>
    </row>
    <row r="65" spans="38:46" x14ac:dyDescent="0.25">
      <c r="AL65" s="188"/>
      <c r="AM65" s="188"/>
      <c r="AN65" s="188"/>
      <c r="AO65" s="188"/>
      <c r="AP65" s="188"/>
      <c r="AQ65" s="188"/>
      <c r="AR65" s="188"/>
      <c r="AS65" s="188"/>
      <c r="AT65" s="188"/>
    </row>
    <row r="66" spans="38:46" x14ac:dyDescent="0.25">
      <c r="AL66" s="188"/>
      <c r="AM66" s="188"/>
      <c r="AN66" s="188"/>
      <c r="AO66" s="188"/>
      <c r="AP66" s="188"/>
      <c r="AQ66" s="188"/>
      <c r="AR66" s="188"/>
      <c r="AS66" s="188"/>
      <c r="AT66" s="188"/>
    </row>
    <row r="67" spans="38:46" x14ac:dyDescent="0.25">
      <c r="AL67" s="188"/>
      <c r="AM67" s="188"/>
      <c r="AN67" s="188"/>
      <c r="AO67" s="188"/>
      <c r="AP67" s="188"/>
      <c r="AQ67" s="188"/>
      <c r="AR67" s="188"/>
      <c r="AS67" s="188"/>
      <c r="AT67" s="188"/>
    </row>
    <row r="68" spans="38:46" x14ac:dyDescent="0.25">
      <c r="AL68" s="188"/>
      <c r="AM68" s="188"/>
      <c r="AN68" s="188"/>
      <c r="AO68" s="188"/>
      <c r="AP68" s="188"/>
      <c r="AQ68" s="188"/>
      <c r="AR68" s="188"/>
      <c r="AS68" s="188"/>
      <c r="AT68" s="188"/>
    </row>
    <row r="69" spans="38:46" x14ac:dyDescent="0.25">
      <c r="AL69" s="188"/>
      <c r="AM69" s="188"/>
      <c r="AN69" s="188"/>
      <c r="AO69" s="188"/>
      <c r="AP69" s="188"/>
      <c r="AQ69" s="188"/>
      <c r="AR69" s="188"/>
      <c r="AS69" s="188"/>
      <c r="AT69" s="188"/>
    </row>
    <row r="70" spans="38:46" x14ac:dyDescent="0.25">
      <c r="AL70" s="188"/>
      <c r="AM70" s="188"/>
      <c r="AN70" s="188"/>
      <c r="AO70" s="188"/>
      <c r="AP70" s="188"/>
      <c r="AQ70" s="188"/>
      <c r="AR70" s="188"/>
      <c r="AS70" s="188"/>
      <c r="AT70" s="188"/>
    </row>
    <row r="71" spans="38:46" x14ac:dyDescent="0.25">
      <c r="AL71" s="188"/>
      <c r="AM71" s="188"/>
      <c r="AN71" s="188"/>
      <c r="AO71" s="188"/>
      <c r="AP71" s="188"/>
      <c r="AQ71" s="188"/>
      <c r="AR71" s="188"/>
      <c r="AS71" s="188"/>
      <c r="AT71" s="188"/>
    </row>
    <row r="72" spans="38:46" x14ac:dyDescent="0.25">
      <c r="AL72" s="188"/>
      <c r="AM72" s="188"/>
      <c r="AN72" s="188"/>
      <c r="AO72" s="188"/>
      <c r="AP72" s="188"/>
      <c r="AQ72" s="188"/>
      <c r="AR72" s="188"/>
      <c r="AS72" s="188"/>
      <c r="AT72" s="188"/>
    </row>
    <row r="73" spans="38:46" x14ac:dyDescent="0.25">
      <c r="AL73" s="188"/>
      <c r="AM73" s="188"/>
      <c r="AN73" s="188"/>
      <c r="AO73" s="188"/>
      <c r="AP73" s="188"/>
      <c r="AQ73" s="188"/>
      <c r="AR73" s="188"/>
      <c r="AS73" s="188"/>
      <c r="AT73" s="188"/>
    </row>
    <row r="74" spans="38:46" x14ac:dyDescent="0.25">
      <c r="AL74" s="188"/>
      <c r="AM74" s="188"/>
      <c r="AN74" s="188"/>
      <c r="AO74" s="188"/>
      <c r="AP74" s="188"/>
      <c r="AQ74" s="188"/>
      <c r="AR74" s="188"/>
      <c r="AS74" s="188"/>
      <c r="AT74" s="188"/>
    </row>
    <row r="75" spans="38:46" x14ac:dyDescent="0.25">
      <c r="AL75" s="188"/>
      <c r="AM75" s="188"/>
      <c r="AN75" s="188"/>
      <c r="AO75" s="188"/>
      <c r="AP75" s="188"/>
      <c r="AQ75" s="188"/>
      <c r="AR75" s="188"/>
      <c r="AS75" s="188"/>
      <c r="AT75" s="188"/>
    </row>
    <row r="76" spans="38:46" x14ac:dyDescent="0.25">
      <c r="AL76" s="188"/>
      <c r="AM76" s="188"/>
      <c r="AN76" s="188"/>
      <c r="AO76" s="188"/>
      <c r="AP76" s="188"/>
      <c r="AQ76" s="188"/>
      <c r="AR76" s="188"/>
      <c r="AS76" s="188"/>
      <c r="AT76" s="188"/>
    </row>
    <row r="77" spans="38:46" x14ac:dyDescent="0.25">
      <c r="AL77" s="188"/>
      <c r="AM77" s="188"/>
      <c r="AN77" s="188"/>
      <c r="AO77" s="188"/>
      <c r="AP77" s="188"/>
      <c r="AQ77" s="188"/>
      <c r="AR77" s="188"/>
      <c r="AS77" s="188"/>
      <c r="AT77" s="188"/>
    </row>
    <row r="78" spans="38:46" x14ac:dyDescent="0.25">
      <c r="AL78" s="188"/>
      <c r="AM78" s="188"/>
      <c r="AN78" s="188"/>
      <c r="AO78" s="188"/>
      <c r="AP78" s="188"/>
      <c r="AQ78" s="188"/>
      <c r="AR78" s="188"/>
      <c r="AS78" s="188"/>
      <c r="AT78" s="188"/>
    </row>
    <row r="79" spans="38:46" x14ac:dyDescent="0.25">
      <c r="AL79" s="188"/>
      <c r="AM79" s="188"/>
      <c r="AN79" s="188"/>
      <c r="AO79" s="188"/>
      <c r="AP79" s="188"/>
      <c r="AQ79" s="188"/>
      <c r="AR79" s="188"/>
      <c r="AS79" s="188"/>
      <c r="AT79" s="188"/>
    </row>
    <row r="80" spans="38:46" x14ac:dyDescent="0.25">
      <c r="AL80" s="188"/>
      <c r="AM80" s="188"/>
      <c r="AN80" s="188"/>
      <c r="AO80" s="188"/>
      <c r="AP80" s="188"/>
      <c r="AQ80" s="188"/>
      <c r="AR80" s="188"/>
      <c r="AS80" s="188"/>
      <c r="AT80" s="188"/>
    </row>
    <row r="81" spans="38:46" x14ac:dyDescent="0.25">
      <c r="AL81" s="188"/>
      <c r="AM81" s="188"/>
      <c r="AN81" s="188"/>
      <c r="AO81" s="188"/>
      <c r="AP81" s="188"/>
      <c r="AQ81" s="188"/>
      <c r="AR81" s="188"/>
      <c r="AS81" s="188"/>
      <c r="AT81" s="188"/>
    </row>
    <row r="82" spans="38:46" x14ac:dyDescent="0.25">
      <c r="AL82" s="188"/>
      <c r="AM82" s="188"/>
      <c r="AN82" s="188"/>
      <c r="AO82" s="188"/>
      <c r="AP82" s="188"/>
      <c r="AQ82" s="188"/>
      <c r="AR82" s="188"/>
      <c r="AS82" s="188"/>
      <c r="AT82" s="188"/>
    </row>
    <row r="83" spans="38:46" x14ac:dyDescent="0.25">
      <c r="AL83" s="188"/>
      <c r="AM83" s="188"/>
      <c r="AN83" s="188"/>
      <c r="AO83" s="188"/>
      <c r="AP83" s="188"/>
      <c r="AQ83" s="188"/>
      <c r="AR83" s="188"/>
      <c r="AS83" s="188"/>
      <c r="AT83" s="188"/>
    </row>
    <row r="84" spans="38:46" x14ac:dyDescent="0.25">
      <c r="AL84" s="188"/>
      <c r="AM84" s="188"/>
      <c r="AN84" s="188"/>
      <c r="AO84" s="188"/>
      <c r="AP84" s="188"/>
      <c r="AQ84" s="188"/>
      <c r="AR84" s="188"/>
      <c r="AS84" s="188"/>
      <c r="AT84" s="188"/>
    </row>
    <row r="85" spans="38:46" x14ac:dyDescent="0.25">
      <c r="AL85" s="188"/>
      <c r="AM85" s="188"/>
      <c r="AN85" s="188"/>
      <c r="AO85" s="188"/>
      <c r="AP85" s="188"/>
      <c r="AQ85" s="188"/>
      <c r="AR85" s="188"/>
      <c r="AS85" s="188"/>
      <c r="AT85" s="188"/>
    </row>
    <row r="86" spans="38:46" x14ac:dyDescent="0.25">
      <c r="AL86" s="188"/>
      <c r="AM86" s="188"/>
      <c r="AN86" s="188"/>
      <c r="AO86" s="188"/>
      <c r="AP86" s="188"/>
      <c r="AQ86" s="188"/>
      <c r="AR86" s="188"/>
      <c r="AS86" s="188"/>
      <c r="AT86" s="188"/>
    </row>
    <row r="87" spans="38:46" x14ac:dyDescent="0.25">
      <c r="AL87" s="188"/>
      <c r="AM87" s="188"/>
      <c r="AN87" s="188"/>
      <c r="AO87" s="188"/>
      <c r="AP87" s="188"/>
      <c r="AQ87" s="188"/>
      <c r="AR87" s="188"/>
      <c r="AS87" s="188"/>
      <c r="AT87" s="18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086A0-EED4-4DCE-BBB1-7ADAD68A5DC3}">
  <dimension ref="B3:AN87"/>
  <sheetViews>
    <sheetView showGridLines="0" zoomScale="130" zoomScaleNormal="130" workbookViewId="0">
      <selection activeCell="F24" sqref="F24"/>
    </sheetView>
  </sheetViews>
  <sheetFormatPr defaultColWidth="8.85546875" defaultRowHeight="15" outlineLevelRow="1" outlineLevelCol="1" x14ac:dyDescent="0.25"/>
  <cols>
    <col min="2" max="2" width="11.42578125" bestFit="1" customWidth="1"/>
    <col min="3" max="6" width="9.42578125" customWidth="1"/>
    <col min="7" max="7" width="11.85546875" customWidth="1"/>
    <col min="8" max="8" width="9.140625" hidden="1" customWidth="1" outlineLevel="1"/>
    <col min="9" max="11" width="13.28515625" hidden="1" customWidth="1" outlineLevel="1"/>
    <col min="12" max="12" width="11.42578125" hidden="1" customWidth="1" outlineLevel="1"/>
    <col min="13" max="20" width="13.28515625" hidden="1" customWidth="1" outlineLevel="1"/>
    <col min="21" max="21" width="8.85546875" collapsed="1"/>
    <col min="22" max="22" width="11.42578125" bestFit="1" customWidth="1"/>
    <col min="23" max="27" width="9.42578125" customWidth="1"/>
    <col min="29" max="29" width="11.42578125" bestFit="1" customWidth="1"/>
    <col min="30" max="34" width="9.42578125" customWidth="1"/>
  </cols>
  <sheetData>
    <row r="3" spans="2:34" x14ac:dyDescent="0.25">
      <c r="B3" s="246" t="s">
        <v>359</v>
      </c>
      <c r="C3" s="246"/>
      <c r="D3" s="246"/>
      <c r="E3" s="246"/>
      <c r="F3" s="246"/>
      <c r="G3" s="246"/>
      <c r="V3" s="199" t="s">
        <v>356</v>
      </c>
      <c r="W3" s="199"/>
      <c r="X3" s="199"/>
      <c r="Y3" s="199"/>
      <c r="Z3" s="199"/>
      <c r="AA3" s="199"/>
      <c r="AC3" s="225" t="s">
        <v>360</v>
      </c>
      <c r="AD3" s="225"/>
      <c r="AE3" s="225"/>
      <c r="AF3" s="225"/>
      <c r="AG3" s="225"/>
      <c r="AH3" s="225"/>
    </row>
    <row r="4" spans="2:34" x14ac:dyDescent="0.25">
      <c r="B4" s="246"/>
      <c r="C4" s="247" t="s">
        <v>343</v>
      </c>
      <c r="D4" s="247" t="s">
        <v>42</v>
      </c>
      <c r="E4" s="247" t="s">
        <v>41</v>
      </c>
      <c r="F4" s="247" t="s">
        <v>40</v>
      </c>
      <c r="G4" s="213" t="s">
        <v>352</v>
      </c>
      <c r="I4" s="248">
        <v>44228</v>
      </c>
      <c r="J4" s="248">
        <v>44256</v>
      </c>
      <c r="K4" s="248">
        <v>44287</v>
      </c>
      <c r="L4" s="180">
        <v>44317</v>
      </c>
      <c r="M4" s="180">
        <v>44348</v>
      </c>
      <c r="N4" s="180">
        <v>44378</v>
      </c>
      <c r="O4" s="179">
        <v>44409</v>
      </c>
      <c r="P4" s="179">
        <v>44440</v>
      </c>
      <c r="Q4" s="179">
        <v>44470</v>
      </c>
      <c r="R4" s="180">
        <v>44501</v>
      </c>
      <c r="S4" s="180">
        <v>44531</v>
      </c>
      <c r="T4" s="180">
        <v>44562</v>
      </c>
      <c r="V4" s="199"/>
      <c r="W4" s="198" t="s">
        <v>343</v>
      </c>
      <c r="X4" s="198" t="s">
        <v>42</v>
      </c>
      <c r="Y4" s="198" t="s">
        <v>41</v>
      </c>
      <c r="Z4" s="198" t="s">
        <v>40</v>
      </c>
      <c r="AA4" s="213" t="s">
        <v>352</v>
      </c>
      <c r="AC4" s="225"/>
      <c r="AD4" s="226" t="s">
        <v>343</v>
      </c>
      <c r="AE4" s="226" t="s">
        <v>42</v>
      </c>
      <c r="AF4" s="226" t="s">
        <v>41</v>
      </c>
      <c r="AG4" s="226" t="s">
        <v>40</v>
      </c>
      <c r="AH4" s="213" t="s">
        <v>352</v>
      </c>
    </row>
    <row r="5" spans="2:34" x14ac:dyDescent="0.25">
      <c r="B5" s="3" t="s">
        <v>43</v>
      </c>
      <c r="C5" s="164"/>
      <c r="D5" s="164"/>
      <c r="E5" s="164"/>
      <c r="F5" s="164"/>
      <c r="G5" s="209"/>
      <c r="V5" s="3" t="s">
        <v>43</v>
      </c>
      <c r="W5" s="164"/>
      <c r="X5" s="164"/>
      <c r="Y5" s="164"/>
      <c r="Z5" s="164"/>
      <c r="AA5" s="209"/>
      <c r="AC5" s="3" t="s">
        <v>43</v>
      </c>
      <c r="AD5" s="164"/>
      <c r="AE5" s="164"/>
      <c r="AF5" s="164"/>
      <c r="AG5" s="164"/>
      <c r="AH5" s="209"/>
    </row>
    <row r="6" spans="2:34" x14ac:dyDescent="0.25">
      <c r="B6" t="s">
        <v>36</v>
      </c>
      <c r="C6" s="164">
        <f t="shared" ref="C6:C8" si="0">SUM(I6:K6)/1000</f>
        <v>2849.7916666666665</v>
      </c>
      <c r="D6" s="164">
        <f>SUM(L6:N6)/1000</f>
        <v>2784.583333333333</v>
      </c>
      <c r="E6" s="212">
        <f>SUM(O6:Q6)/1000</f>
        <v>3834.583333333333</v>
      </c>
      <c r="F6" s="212">
        <f>SUM(R6:T6)/1000</f>
        <v>4953.75</v>
      </c>
      <c r="G6" s="209">
        <f>SUM(C6:F6)</f>
        <v>14422.708333333332</v>
      </c>
      <c r="I6" s="164">
        <f>SUMIF('FY22 QoS'!$E:$E,$B6,'FY22 QoS'!AI:AI)</f>
        <v>921666.66666666663</v>
      </c>
      <c r="J6" s="164">
        <f>SUMIF('FY22 QoS'!$E:$E,$B6,'FY22 QoS'!AJ:AJ)</f>
        <v>920000</v>
      </c>
      <c r="K6" s="164">
        <f>SUMIF('FY22 QoS'!$E:$E,$B6,'FY22 QoS'!AK:AK)</f>
        <v>1008124.9999999999</v>
      </c>
      <c r="L6" s="164">
        <f>SUMIF('FY22 QoS'!$E:$E,$B6,'FY22 QoS'!AL:AL)</f>
        <v>818750</v>
      </c>
      <c r="M6" s="164">
        <f>SUMIF('FY22 QoS'!$E:$E,$B6,'FY22 QoS'!AM:AM)</f>
        <v>927916.66666666663</v>
      </c>
      <c r="N6" s="164">
        <f>SUMIF('FY22 QoS'!$E:$E,$B6,'FY22 QoS'!AN:AN)</f>
        <v>1037916.6666666666</v>
      </c>
      <c r="O6" s="164">
        <f>SUMIF('FY22 QoS'!$E:$E,$B6,'FY22 QoS'!AO:AO)</f>
        <v>1181875</v>
      </c>
      <c r="P6" s="164">
        <f>SUMIF('FY22 QoS'!$E:$E,$B6,'FY22 QoS'!AP:AP)</f>
        <v>1271041.6666666665</v>
      </c>
      <c r="Q6" s="164">
        <f>SUMIF('FY22 QoS'!$E:$E,$B6,'FY22 QoS'!AQ:AQ)</f>
        <v>1381666.6666666665</v>
      </c>
      <c r="R6" s="164">
        <f>SUMIF('FY22 QoS'!$E:$E,$B6,'FY22 QoS'!AR:AR)</f>
        <v>1519374.9999999998</v>
      </c>
      <c r="S6" s="164">
        <f>SUMIF('FY22 QoS'!$E:$E,$B6,'FY22 QoS'!AS:AS)</f>
        <v>1677500</v>
      </c>
      <c r="T6" s="164">
        <f>SUMIF('FY22 QoS'!$E:$E,$B6,'FY22 QoS'!AT:AT)</f>
        <v>1756875.0000000002</v>
      </c>
      <c r="V6" t="s">
        <v>36</v>
      </c>
      <c r="W6" s="164">
        <f>Targets!C5</f>
        <v>2859.375</v>
      </c>
      <c r="X6" s="164">
        <f>Targets!D5</f>
        <v>3658.125</v>
      </c>
      <c r="Y6" s="212">
        <f>Targets!E5</f>
        <v>4455</v>
      </c>
      <c r="Z6" s="212">
        <f>Targets!F5</f>
        <v>5030</v>
      </c>
      <c r="AA6" s="209">
        <f>SUM(W6:Z6)</f>
        <v>16002.5</v>
      </c>
      <c r="AC6" t="s">
        <v>36</v>
      </c>
      <c r="AD6" s="28">
        <f>IFERROR(C6/W6,"")</f>
        <v>0.99664845173041894</v>
      </c>
      <c r="AE6" s="28">
        <f t="shared" ref="AE6:AE10" si="1">IFERROR(D6/X6,"")</f>
        <v>0.76120508001594611</v>
      </c>
      <c r="AF6" s="28">
        <f t="shared" ref="AF6:AF10" si="2">IFERROR(E6/Y6,"")</f>
        <v>0.86073699962588845</v>
      </c>
      <c r="AG6" s="28">
        <f t="shared" ref="AG6:AG10" si="3">IFERROR(F6/Z6,"")</f>
        <v>0.98484095427435392</v>
      </c>
      <c r="AH6" s="227">
        <f t="shared" ref="AH6:AH10" si="4">IFERROR(G6/AA6,"")</f>
        <v>0.90127844607613383</v>
      </c>
    </row>
    <row r="7" spans="2:34" x14ac:dyDescent="0.25">
      <c r="B7" t="s">
        <v>30</v>
      </c>
      <c r="C7" s="164">
        <f t="shared" si="0"/>
        <v>1846.875</v>
      </c>
      <c r="D7" s="164">
        <f t="shared" ref="D7:D9" si="5">SUM(L7:N7)/1000</f>
        <v>2170.833333333333</v>
      </c>
      <c r="E7" s="164">
        <f t="shared" ref="E7:E9" si="6">SUM(O7:Q7)/1000</f>
        <v>3380.208333333333</v>
      </c>
      <c r="F7" s="164">
        <f t="shared" ref="F7:F9" si="7">SUM(R7:T7)/1000</f>
        <v>4145.833333333333</v>
      </c>
      <c r="G7" s="209">
        <f t="shared" ref="G7:G10" si="8">SUM(C7:F7)</f>
        <v>11543.75</v>
      </c>
      <c r="I7" s="164">
        <f>SUMIF('FY22 QoS'!$E:$E,$B7,'FY22 QoS'!AI:AI)</f>
        <v>643749.99999999988</v>
      </c>
      <c r="J7" s="164">
        <f>SUMIF('FY22 QoS'!$E:$E,$B7,'FY22 QoS'!AJ:AJ)</f>
        <v>581250</v>
      </c>
      <c r="K7" s="164">
        <f>SUMIF('FY22 QoS'!$E:$E,$B7,'FY22 QoS'!AK:AK)</f>
        <v>621875</v>
      </c>
      <c r="L7" s="164">
        <f>SUMIF('FY22 QoS'!$E:$E,$B7,'FY22 QoS'!AL:AL)</f>
        <v>635416.66666666663</v>
      </c>
      <c r="M7" s="164">
        <f>SUMIF('FY22 QoS'!$E:$E,$B7,'FY22 QoS'!AM:AM)</f>
        <v>729166.66666666651</v>
      </c>
      <c r="N7" s="164">
        <f>SUMIF('FY22 QoS'!$E:$E,$B7,'FY22 QoS'!AN:AN)</f>
        <v>806249.99999999977</v>
      </c>
      <c r="O7" s="164">
        <f>SUMIF('FY22 QoS'!$E:$E,$B7,'FY22 QoS'!AO:AO)</f>
        <v>979166.66666666663</v>
      </c>
      <c r="P7" s="164">
        <f>SUMIF('FY22 QoS'!$E:$E,$B7,'FY22 QoS'!AP:AP)</f>
        <v>1140624.9999999998</v>
      </c>
      <c r="Q7" s="164">
        <f>SUMIF('FY22 QoS'!$E:$E,$B7,'FY22 QoS'!AQ:AQ)</f>
        <v>1260416.6666666667</v>
      </c>
      <c r="R7" s="164">
        <f>SUMIF('FY22 QoS'!$E:$E,$B7,'FY22 QoS'!AR:AR)</f>
        <v>1360416.6666666665</v>
      </c>
      <c r="S7" s="164">
        <f>SUMIF('FY22 QoS'!$E:$E,$B7,'FY22 QoS'!AS:AS)</f>
        <v>1366666.6666666667</v>
      </c>
      <c r="T7" s="164">
        <f>SUMIF('FY22 QoS'!$E:$E,$B7,'FY22 QoS'!AT:AT)</f>
        <v>1418750</v>
      </c>
      <c r="V7" t="s">
        <v>30</v>
      </c>
      <c r="W7" s="164">
        <f>Targets!C6</f>
        <v>2415.0010000000002</v>
      </c>
      <c r="X7" s="164">
        <f>Targets!D6</f>
        <v>2984.7919999999999</v>
      </c>
      <c r="Y7" s="164">
        <f>Targets!E6</f>
        <v>3682.7080000000001</v>
      </c>
      <c r="Z7" s="164">
        <f>Targets!F6</f>
        <v>4194.1660000000002</v>
      </c>
      <c r="AA7" s="209">
        <f t="shared" ref="AA7:AA10" si="9">SUM(W7:Z7)</f>
        <v>13276.667000000001</v>
      </c>
      <c r="AC7" t="s">
        <v>30</v>
      </c>
      <c r="AD7" s="28">
        <f t="shared" ref="AD7:AD10" si="10">IFERROR(C7/W7,"")</f>
        <v>0.76475123612785245</v>
      </c>
      <c r="AE7" s="28">
        <f t="shared" si="1"/>
        <v>0.72729802724388604</v>
      </c>
      <c r="AF7" s="28">
        <f t="shared" si="2"/>
        <v>0.91785944835521383</v>
      </c>
      <c r="AG7" s="28">
        <f t="shared" si="3"/>
        <v>0.9884762151362948</v>
      </c>
      <c r="AH7" s="227">
        <f t="shared" si="4"/>
        <v>0.86947650340254812</v>
      </c>
    </row>
    <row r="8" spans="2:34" x14ac:dyDescent="0.25">
      <c r="B8" t="s">
        <v>23</v>
      </c>
      <c r="C8" s="164">
        <f t="shared" si="0"/>
        <v>3700.416666666667</v>
      </c>
      <c r="D8" s="164">
        <f t="shared" si="5"/>
        <v>4283.3333333333339</v>
      </c>
      <c r="E8" s="164">
        <f t="shared" si="6"/>
        <v>5397.5</v>
      </c>
      <c r="F8" s="164">
        <f t="shared" si="7"/>
        <v>6879.5833333333348</v>
      </c>
      <c r="G8" s="209">
        <f t="shared" si="8"/>
        <v>20260.833333333336</v>
      </c>
      <c r="I8" s="164">
        <f>SUMIF('FY22 QoS'!$E:$E,$B8,'FY22 QoS'!AI:AI)</f>
        <v>1255208.3333333333</v>
      </c>
      <c r="J8" s="164">
        <f>SUMIF('FY22 QoS'!$E:$E,$B8,'FY22 QoS'!AJ:AJ)</f>
        <v>1263958.3333333335</v>
      </c>
      <c r="K8" s="164">
        <f>SUMIF('FY22 QoS'!$E:$E,$B8,'FY22 QoS'!AK:AK)</f>
        <v>1181250</v>
      </c>
      <c r="L8" s="164">
        <f>SUMIF('FY22 QoS'!$E:$E,$B8,'FY22 QoS'!AL:AL)</f>
        <v>1300416.6666666672</v>
      </c>
      <c r="M8" s="164">
        <f>SUMIF('FY22 QoS'!$E:$E,$B8,'FY22 QoS'!AM:AM)</f>
        <v>1469166.666666667</v>
      </c>
      <c r="N8" s="164">
        <f>SUMIF('FY22 QoS'!$E:$E,$B8,'FY22 QoS'!AN:AN)</f>
        <v>1513750.0000000002</v>
      </c>
      <c r="O8" s="164">
        <f>SUMIF('FY22 QoS'!$E:$E,$B8,'FY22 QoS'!AO:AO)</f>
        <v>1608125.0000000002</v>
      </c>
      <c r="P8" s="164">
        <f>SUMIF('FY22 QoS'!$E:$E,$B8,'FY22 QoS'!AP:AP)</f>
        <v>1766458.3333333333</v>
      </c>
      <c r="Q8" s="164">
        <f>SUMIF('FY22 QoS'!$E:$E,$B8,'FY22 QoS'!AQ:AQ)</f>
        <v>2022916.666666667</v>
      </c>
      <c r="R8" s="164">
        <f>SUMIF('FY22 QoS'!$E:$E,$B8,'FY22 QoS'!AR:AR)</f>
        <v>2102083.3333333335</v>
      </c>
      <c r="S8" s="164">
        <f>SUMIF('FY22 QoS'!$E:$E,$B8,'FY22 QoS'!AS:AS)</f>
        <v>2309166.6666666674</v>
      </c>
      <c r="T8" s="164">
        <f>SUMIF('FY22 QoS'!$E:$E,$B8,'FY22 QoS'!AT:AT)</f>
        <v>2468333.333333334</v>
      </c>
      <c r="V8" t="s">
        <v>23</v>
      </c>
      <c r="W8" s="164">
        <f>Targets!C7</f>
        <v>3747.2919999999999</v>
      </c>
      <c r="X8" s="164">
        <f>Targets!D7</f>
        <v>4343.125</v>
      </c>
      <c r="Y8" s="164">
        <f>Targets!E7</f>
        <v>5545</v>
      </c>
      <c r="Z8" s="164">
        <f>Targets!F7</f>
        <v>6353.125</v>
      </c>
      <c r="AA8" s="209">
        <f t="shared" si="9"/>
        <v>19988.542000000001</v>
      </c>
      <c r="AC8" t="s">
        <v>23</v>
      </c>
      <c r="AD8" s="28">
        <f t="shared" si="10"/>
        <v>0.98749087785704104</v>
      </c>
      <c r="AE8" s="28">
        <f t="shared" si="1"/>
        <v>0.98623303113157779</v>
      </c>
      <c r="AF8" s="28">
        <f t="shared" si="2"/>
        <v>0.97339945897204694</v>
      </c>
      <c r="AG8" s="28">
        <f t="shared" si="3"/>
        <v>1.0828660436137074</v>
      </c>
      <c r="AH8" s="227">
        <f t="shared" si="4"/>
        <v>1.0136223709229686</v>
      </c>
    </row>
    <row r="9" spans="2:34" x14ac:dyDescent="0.25">
      <c r="B9" t="s">
        <v>17</v>
      </c>
      <c r="C9" s="208">
        <f>SUM(I9:K9)/1000</f>
        <v>1197.5</v>
      </c>
      <c r="D9" s="208">
        <f t="shared" si="5"/>
        <v>1427.5</v>
      </c>
      <c r="E9" s="208">
        <f t="shared" si="6"/>
        <v>1780</v>
      </c>
      <c r="F9" s="208">
        <f t="shared" si="7"/>
        <v>2050</v>
      </c>
      <c r="G9" s="207">
        <f t="shared" si="8"/>
        <v>6455</v>
      </c>
      <c r="I9" s="208">
        <f>SUMIF('FY22 QoS'!$E:$E,$B9,'FY22 QoS'!AI:AI)</f>
        <v>351666.66666666663</v>
      </c>
      <c r="J9" s="208">
        <f>SUMIF('FY22 QoS'!$E:$E,$B9,'FY22 QoS'!AJ:AJ)</f>
        <v>399166.66666666663</v>
      </c>
      <c r="K9" s="208">
        <f>SUMIF('FY22 QoS'!$E:$E,$B9,'FY22 QoS'!AK:AK)</f>
        <v>446666.66666666663</v>
      </c>
      <c r="L9" s="208">
        <f>SUMIF('FY22 QoS'!$E:$E,$B9,'FY22 QoS'!AL:AL)</f>
        <v>464166.66666666663</v>
      </c>
      <c r="M9" s="208">
        <f>SUMIF('FY22 QoS'!$E:$E,$B9,'FY22 QoS'!AM:AM)</f>
        <v>464166.66666666663</v>
      </c>
      <c r="N9" s="208">
        <f>SUMIF('FY22 QoS'!$E:$E,$B9,'FY22 QoS'!AN:AN)</f>
        <v>499166.66666666663</v>
      </c>
      <c r="O9" s="208">
        <f>SUMIF('FY22 QoS'!$E:$E,$B9,'FY22 QoS'!AO:AO)</f>
        <v>541666.66666666663</v>
      </c>
      <c r="P9" s="208">
        <f>SUMIF('FY22 QoS'!$E:$E,$B9,'FY22 QoS'!AP:AP)</f>
        <v>601666.66666666663</v>
      </c>
      <c r="Q9" s="208">
        <f>SUMIF('FY22 QoS'!$E:$E,$B9,'FY22 QoS'!AQ:AQ)</f>
        <v>636666.66666666663</v>
      </c>
      <c r="R9" s="208">
        <f>SUMIF('FY22 QoS'!$E:$E,$B9,'FY22 QoS'!AR:AR)</f>
        <v>671666.66666666663</v>
      </c>
      <c r="S9" s="208">
        <f>SUMIF('FY22 QoS'!$E:$E,$B9,'FY22 QoS'!AS:AS)</f>
        <v>671666.66666666663</v>
      </c>
      <c r="T9" s="208">
        <f>SUMIF('FY22 QoS'!$E:$E,$B9,'FY22 QoS'!AT:AT)</f>
        <v>706666.66666666663</v>
      </c>
      <c r="V9" t="s">
        <v>17</v>
      </c>
      <c r="W9" s="208">
        <f>Targets!C8</f>
        <v>1230</v>
      </c>
      <c r="X9" s="208">
        <f>Targets!D8</f>
        <v>1477.5</v>
      </c>
      <c r="Y9" s="208">
        <f>Targets!E8</f>
        <v>1772.5</v>
      </c>
      <c r="Z9" s="208">
        <f>Targets!F8</f>
        <v>2117.5</v>
      </c>
      <c r="AA9" s="207">
        <f t="shared" si="9"/>
        <v>6597.5</v>
      </c>
      <c r="AC9" t="s">
        <v>17</v>
      </c>
      <c r="AD9" s="202">
        <f t="shared" si="10"/>
        <v>0.97357723577235777</v>
      </c>
      <c r="AE9" s="202">
        <f t="shared" si="1"/>
        <v>0.96615905245346867</v>
      </c>
      <c r="AF9" s="202">
        <f t="shared" si="2"/>
        <v>1.004231311706629</v>
      </c>
      <c r="AG9" s="202">
        <f t="shared" si="3"/>
        <v>0.96812278630460447</v>
      </c>
      <c r="AH9" s="228">
        <f t="shared" si="4"/>
        <v>0.97840090943539215</v>
      </c>
    </row>
    <row r="10" spans="2:34" x14ac:dyDescent="0.25">
      <c r="C10" s="212">
        <f>SUM(C6:C9)</f>
        <v>9594.5833333333321</v>
      </c>
      <c r="D10" s="212">
        <f>SUM(D6:D9)</f>
        <v>10666.25</v>
      </c>
      <c r="E10" s="212">
        <f>SUM(E6:E9)</f>
        <v>14392.291666666666</v>
      </c>
      <c r="F10" s="212">
        <f>SUM(F6:F9)</f>
        <v>18029.166666666668</v>
      </c>
      <c r="G10" s="210">
        <f t="shared" si="8"/>
        <v>52682.291666666672</v>
      </c>
      <c r="I10" s="188">
        <f t="shared" ref="I10:K10" si="11">SUM(I6:I9)</f>
        <v>3172291.6666666665</v>
      </c>
      <c r="J10" s="188">
        <f t="shared" si="11"/>
        <v>3164375</v>
      </c>
      <c r="K10" s="188">
        <f t="shared" si="11"/>
        <v>3257916.6666666665</v>
      </c>
      <c r="L10" s="188">
        <f>SUM(L6:L9)</f>
        <v>3218750.0000000005</v>
      </c>
      <c r="M10" s="188">
        <f t="shared" ref="M10:T10" si="12">SUM(M6:M9)</f>
        <v>3590416.6666666665</v>
      </c>
      <c r="N10" s="188">
        <f t="shared" si="12"/>
        <v>3857083.3333333335</v>
      </c>
      <c r="O10" s="188">
        <f t="shared" si="12"/>
        <v>4310833.333333334</v>
      </c>
      <c r="P10" s="188">
        <f t="shared" si="12"/>
        <v>4779791.666666666</v>
      </c>
      <c r="Q10" s="188">
        <f t="shared" si="12"/>
        <v>5301666.666666667</v>
      </c>
      <c r="R10" s="188">
        <f t="shared" si="12"/>
        <v>5653541.666666667</v>
      </c>
      <c r="S10" s="188">
        <f t="shared" si="12"/>
        <v>6025000.0000000009</v>
      </c>
      <c r="T10" s="188">
        <f t="shared" si="12"/>
        <v>6350625.0000000009</v>
      </c>
      <c r="W10" s="212">
        <f>SUM(W6:W9)</f>
        <v>10251.668</v>
      </c>
      <c r="X10" s="212">
        <f>SUM(X6:X9)</f>
        <v>12463.541999999999</v>
      </c>
      <c r="Y10" s="212">
        <f>SUM(Y6:Y9)</f>
        <v>15455.208000000001</v>
      </c>
      <c r="Z10" s="212">
        <f>SUM(Z6:Z9)</f>
        <v>17694.791000000001</v>
      </c>
      <c r="AA10" s="210">
        <f t="shared" si="9"/>
        <v>55865.209000000003</v>
      </c>
      <c r="AD10" s="28">
        <f t="shared" si="10"/>
        <v>0.9359046092141623</v>
      </c>
      <c r="AE10" s="28">
        <f t="shared" si="1"/>
        <v>0.85579604898832129</v>
      </c>
      <c r="AF10" s="28">
        <f t="shared" si="2"/>
        <v>0.93122600916575604</v>
      </c>
      <c r="AG10" s="28">
        <f t="shared" si="3"/>
        <v>1.0188968418257478</v>
      </c>
      <c r="AH10" s="227">
        <f t="shared" si="4"/>
        <v>0.9430250527956795</v>
      </c>
    </row>
    <row r="11" spans="2:34" x14ac:dyDescent="0.25">
      <c r="B11" s="3" t="s">
        <v>16</v>
      </c>
      <c r="C11" s="164"/>
      <c r="D11" s="164"/>
      <c r="E11" s="164"/>
      <c r="F11" s="164"/>
      <c r="G11" s="209"/>
      <c r="V11" s="3" t="s">
        <v>16</v>
      </c>
      <c r="W11" s="164"/>
      <c r="X11" s="164"/>
      <c r="Y11" s="164"/>
      <c r="Z11" s="164"/>
      <c r="AA11" s="209"/>
      <c r="AC11" s="3" t="s">
        <v>16</v>
      </c>
      <c r="AD11" s="28"/>
      <c r="AE11" s="28"/>
      <c r="AF11" s="28"/>
      <c r="AG11" s="28"/>
      <c r="AH11" s="227"/>
    </row>
    <row r="12" spans="2:34" x14ac:dyDescent="0.25">
      <c r="B12" t="s">
        <v>39</v>
      </c>
      <c r="C12" s="211">
        <f t="shared" ref="C12:C19" si="13">SUM(I12:K12)/1000</f>
        <v>600</v>
      </c>
      <c r="D12" s="211">
        <f t="shared" ref="D12:D18" si="14">SUM(L12:N12)/1000</f>
        <v>941.66666666666674</v>
      </c>
      <c r="E12" s="211">
        <f t="shared" ref="E12:E18" si="15">SUM(O12:Q12)/1000</f>
        <v>1329.1666666666665</v>
      </c>
      <c r="F12" s="211">
        <f t="shared" ref="F12:F18" si="16">SUM(R12:T12)/1000</f>
        <v>1812.4999999999995</v>
      </c>
      <c r="G12" s="210">
        <f t="shared" ref="G12:G19" si="17">SUM(C12:F12)</f>
        <v>4683.3333333333321</v>
      </c>
      <c r="I12" s="164">
        <f>SUMIF('FY22 QoS'!$E:$E,$B12,'FY22 QoS'!AI:AI)</f>
        <v>166666.66666666666</v>
      </c>
      <c r="J12" s="164">
        <f>SUMIF('FY22 QoS'!$E:$E,$B12,'FY22 QoS'!AJ:AJ)</f>
        <v>208333.33333333334</v>
      </c>
      <c r="K12" s="164">
        <f>SUMIF('FY22 QoS'!$E:$E,$B12,'FY22 QoS'!AK:AK)</f>
        <v>225000</v>
      </c>
      <c r="L12" s="164">
        <f>SUMIF('FY22 QoS'!$E:$E,$B12,'FY22 QoS'!AL:AL)</f>
        <v>312500.00000000006</v>
      </c>
      <c r="M12" s="164">
        <f>SUMIF('FY22 QoS'!$E:$E,$B12,'FY22 QoS'!AM:AM)</f>
        <v>362500</v>
      </c>
      <c r="N12" s="164">
        <f>SUMIF('FY22 QoS'!$E:$E,$B12,'FY22 QoS'!AN:AN)</f>
        <v>266666.66666666669</v>
      </c>
      <c r="O12" s="164">
        <f>SUMIF('FY22 QoS'!$E:$E,$B12,'FY22 QoS'!AO:AO)</f>
        <v>370833.33333333331</v>
      </c>
      <c r="P12" s="164">
        <f>SUMIF('FY22 QoS'!$E:$E,$B12,'FY22 QoS'!AP:AP)</f>
        <v>437500.00000000006</v>
      </c>
      <c r="Q12" s="164">
        <f>SUMIF('FY22 QoS'!$E:$E,$B12,'FY22 QoS'!AQ:AQ)</f>
        <v>520833.33333333326</v>
      </c>
      <c r="R12" s="164">
        <f>SUMIF('FY22 QoS'!$E:$E,$B12,'FY22 QoS'!AR:AR)</f>
        <v>554166.6666666664</v>
      </c>
      <c r="S12" s="164">
        <f>SUMIF('FY22 QoS'!$E:$E,$B12,'FY22 QoS'!AS:AS)</f>
        <v>599999.99999999988</v>
      </c>
      <c r="T12" s="164">
        <f>SUMIF('FY22 QoS'!$E:$E,$B12,'FY22 QoS'!AT:AT)</f>
        <v>658333.33333333326</v>
      </c>
      <c r="V12" t="s">
        <v>39</v>
      </c>
      <c r="W12" s="211">
        <f>Targets!C11</f>
        <v>600</v>
      </c>
      <c r="X12" s="211">
        <f>Targets!D11</f>
        <v>991.66600000000005</v>
      </c>
      <c r="Y12" s="211">
        <f>Targets!E11</f>
        <v>1404.1669999999999</v>
      </c>
      <c r="Z12" s="211">
        <f>Targets!F11</f>
        <v>1854.1659999999999</v>
      </c>
      <c r="AA12" s="210">
        <f t="shared" ref="AA12:AA19" si="18">SUM(W12:Z12)</f>
        <v>4849.9989999999998</v>
      </c>
      <c r="AC12" t="s">
        <v>39</v>
      </c>
      <c r="AD12" s="229">
        <f t="shared" ref="AD12:AD19" si="19">IFERROR(C12/W12,"")</f>
        <v>1</v>
      </c>
      <c r="AE12" s="229">
        <f t="shared" ref="AE12:AE19" si="20">IFERROR(D12/X12,"")</f>
        <v>0.94958047030619852</v>
      </c>
      <c r="AF12" s="229">
        <f t="shared" ref="AF12:AF19" si="21">IFERROR(E12/Y12,"")</f>
        <v>0.94658731238283378</v>
      </c>
      <c r="AG12" s="229">
        <f t="shared" ref="AG12:AG19" si="22">IFERROR(F12/Z12,"")</f>
        <v>0.97752844135854045</v>
      </c>
      <c r="AH12" s="227">
        <f t="shared" ref="AH12:AH19" si="23">IFERROR(G12/AA12,"")</f>
        <v>0.96563593793180835</v>
      </c>
    </row>
    <row r="13" spans="2:34" x14ac:dyDescent="0.25">
      <c r="B13" t="s">
        <v>232</v>
      </c>
      <c r="C13" s="164">
        <f t="shared" si="13"/>
        <v>0</v>
      </c>
      <c r="D13" s="164">
        <f t="shared" si="14"/>
        <v>115.62500000000001</v>
      </c>
      <c r="E13" s="164">
        <f t="shared" si="15"/>
        <v>627.08333333333337</v>
      </c>
      <c r="F13" s="164">
        <f t="shared" si="16"/>
        <v>837.5</v>
      </c>
      <c r="G13" s="209">
        <f t="shared" si="17"/>
        <v>1580.2083333333335</v>
      </c>
      <c r="I13" s="164">
        <f>SUMIF('FY22 QoS'!$E:$E,$B13,'FY22 QoS'!AI:AI)</f>
        <v>0</v>
      </c>
      <c r="J13" s="164">
        <f>SUMIF('FY22 QoS'!$E:$E,$B13,'FY22 QoS'!AJ:AJ)</f>
        <v>0</v>
      </c>
      <c r="K13" s="164">
        <f>SUMIF('FY22 QoS'!$E:$E,$B13,'FY22 QoS'!AK:AK)</f>
        <v>0</v>
      </c>
      <c r="L13" s="164">
        <f>SUMIF('FY22 QoS'!$E:$E,$B13,'FY22 QoS'!AL:AL)</f>
        <v>0</v>
      </c>
      <c r="M13" s="164">
        <f>SUMIF('FY22 QoS'!$E:$E,$B13,'FY22 QoS'!AM:AM)</f>
        <v>22916.666666666668</v>
      </c>
      <c r="N13" s="164">
        <f>SUMIF('FY22 QoS'!$E:$E,$B13,'FY22 QoS'!AN:AN)</f>
        <v>92708.333333333343</v>
      </c>
      <c r="O13" s="164">
        <f>SUMIF('FY22 QoS'!$E:$E,$B13,'FY22 QoS'!AO:AO)</f>
        <v>162500</v>
      </c>
      <c r="P13" s="164">
        <f>SUMIF('FY22 QoS'!$E:$E,$B13,'FY22 QoS'!AP:AP)</f>
        <v>213541.66666666669</v>
      </c>
      <c r="Q13" s="164">
        <f>SUMIF('FY22 QoS'!$E:$E,$B13,'FY22 QoS'!AQ:AQ)</f>
        <v>251041.66666666669</v>
      </c>
      <c r="R13" s="164">
        <f>SUMIF('FY22 QoS'!$E:$E,$B13,'FY22 QoS'!AR:AR)</f>
        <v>279166.66666666669</v>
      </c>
      <c r="S13" s="164">
        <f>SUMIF('FY22 QoS'!$E:$E,$B13,'FY22 QoS'!AS:AS)</f>
        <v>279166.66666666669</v>
      </c>
      <c r="T13" s="164">
        <f>SUMIF('FY22 QoS'!$E:$E,$B13,'FY22 QoS'!AT:AT)</f>
        <v>279166.66666666669</v>
      </c>
      <c r="V13" t="s">
        <v>232</v>
      </c>
      <c r="W13" s="164">
        <f>Targets!C12</f>
        <v>22.917000000000002</v>
      </c>
      <c r="X13" s="164">
        <f>Targets!D12</f>
        <v>428.125</v>
      </c>
      <c r="Y13" s="164">
        <f>Targets!E12</f>
        <v>787.50099999999998</v>
      </c>
      <c r="Z13" s="164">
        <f>Targets!F12</f>
        <v>837.50099999999998</v>
      </c>
      <c r="AA13" s="209">
        <f t="shared" si="18"/>
        <v>2076.0439999999999</v>
      </c>
      <c r="AC13" t="s">
        <v>232</v>
      </c>
      <c r="AD13" s="28">
        <f t="shared" si="19"/>
        <v>0</v>
      </c>
      <c r="AE13" s="28">
        <f t="shared" si="20"/>
        <v>0.27007299270072999</v>
      </c>
      <c r="AF13" s="28">
        <f t="shared" si="21"/>
        <v>0.79629528512768033</v>
      </c>
      <c r="AG13" s="28">
        <f t="shared" si="22"/>
        <v>0.99999880597157498</v>
      </c>
      <c r="AH13" s="227">
        <f t="shared" si="23"/>
        <v>0.76116321876286508</v>
      </c>
    </row>
    <row r="14" spans="2:34" x14ac:dyDescent="0.25">
      <c r="B14" t="s">
        <v>25</v>
      </c>
      <c r="C14" s="164">
        <f t="shared" si="13"/>
        <v>0</v>
      </c>
      <c r="D14" s="164">
        <f t="shared" si="14"/>
        <v>123.95833333333334</v>
      </c>
      <c r="E14" s="164">
        <f t="shared" si="15"/>
        <v>635.41666666666674</v>
      </c>
      <c r="F14" s="164">
        <f t="shared" si="16"/>
        <v>837.5</v>
      </c>
      <c r="G14" s="209">
        <f t="shared" si="17"/>
        <v>1596.875</v>
      </c>
      <c r="I14" s="164">
        <f>SUMIF('FY22 QoS'!$E:$E,$B14,'FY22 QoS'!AI:AI)</f>
        <v>0</v>
      </c>
      <c r="J14" s="164">
        <f>SUMIF('FY22 QoS'!$E:$E,$B14,'FY22 QoS'!AJ:AJ)</f>
        <v>0</v>
      </c>
      <c r="K14" s="164">
        <f>SUMIF('FY22 QoS'!$E:$E,$B14,'FY22 QoS'!AK:AK)</f>
        <v>0</v>
      </c>
      <c r="L14" s="164">
        <f>SUMIF('FY22 QoS'!$E:$E,$B14,'FY22 QoS'!AL:AL)</f>
        <v>0</v>
      </c>
      <c r="M14" s="164">
        <f>SUMIF('FY22 QoS'!$E:$E,$B14,'FY22 QoS'!AM:AM)</f>
        <v>27083.333333333336</v>
      </c>
      <c r="N14" s="164">
        <f>SUMIF('FY22 QoS'!$E:$E,$B14,'FY22 QoS'!AN:AN)</f>
        <v>96875</v>
      </c>
      <c r="O14" s="164">
        <f>SUMIF('FY22 QoS'!$E:$E,$B14,'FY22 QoS'!AO:AO)</f>
        <v>160416.66666666669</v>
      </c>
      <c r="P14" s="164">
        <f>SUMIF('FY22 QoS'!$E:$E,$B14,'FY22 QoS'!AP:AP)</f>
        <v>214583.33333333334</v>
      </c>
      <c r="Q14" s="164">
        <f>SUMIF('FY22 QoS'!$E:$E,$B14,'FY22 QoS'!AQ:AQ)</f>
        <v>260416.66666666669</v>
      </c>
      <c r="R14" s="164">
        <f>SUMIF('FY22 QoS'!$E:$E,$B14,'FY22 QoS'!AR:AR)</f>
        <v>279166.66666666669</v>
      </c>
      <c r="S14" s="164">
        <f>SUMIF('FY22 QoS'!$E:$E,$B14,'FY22 QoS'!AS:AS)</f>
        <v>279166.66666666669</v>
      </c>
      <c r="T14" s="164">
        <f>SUMIF('FY22 QoS'!$E:$E,$B14,'FY22 QoS'!AT:AT)</f>
        <v>279166.66666666669</v>
      </c>
      <c r="V14" t="s">
        <v>25</v>
      </c>
      <c r="W14" s="164">
        <f>Targets!C13</f>
        <v>0</v>
      </c>
      <c r="X14" s="164">
        <f>Targets!D13</f>
        <v>92.707999999999998</v>
      </c>
      <c r="Y14" s="164">
        <f>Targets!E13</f>
        <v>604.16700000000003</v>
      </c>
      <c r="Z14" s="164">
        <f>Targets!F13</f>
        <v>837.50099999999998</v>
      </c>
      <c r="AA14" s="209">
        <f t="shared" si="18"/>
        <v>1534.376</v>
      </c>
      <c r="AC14" t="s">
        <v>25</v>
      </c>
      <c r="AD14" s="28" t="str">
        <f t="shared" si="19"/>
        <v/>
      </c>
      <c r="AE14" s="28">
        <f t="shared" si="20"/>
        <v>1.3370834591764826</v>
      </c>
      <c r="AF14" s="28">
        <f t="shared" si="21"/>
        <v>1.0517235576697614</v>
      </c>
      <c r="AG14" s="28">
        <f t="shared" si="22"/>
        <v>0.99999880597157498</v>
      </c>
      <c r="AH14" s="227">
        <f t="shared" si="23"/>
        <v>1.0407325192781951</v>
      </c>
    </row>
    <row r="15" spans="2:34" x14ac:dyDescent="0.25">
      <c r="B15" t="s">
        <v>7</v>
      </c>
      <c r="C15" s="164">
        <f t="shared" si="13"/>
        <v>0</v>
      </c>
      <c r="D15" s="164">
        <f t="shared" si="14"/>
        <v>31.25</v>
      </c>
      <c r="E15" s="164">
        <f t="shared" si="15"/>
        <v>296.875</v>
      </c>
      <c r="F15" s="164">
        <f t="shared" si="16"/>
        <v>578.125</v>
      </c>
      <c r="G15" s="209">
        <f t="shared" si="17"/>
        <v>906.25</v>
      </c>
      <c r="I15" s="164">
        <f>SUMIF('FY22 QoS'!$E:$E,$B15,'FY22 QoS'!AI:AI)</f>
        <v>0</v>
      </c>
      <c r="J15" s="164">
        <f>SUMIF('FY22 QoS'!$E:$E,$B15,'FY22 QoS'!AJ:AJ)</f>
        <v>0</v>
      </c>
      <c r="K15" s="164">
        <f>SUMIF('FY22 QoS'!$E:$E,$B15,'FY22 QoS'!AK:AK)</f>
        <v>0</v>
      </c>
      <c r="L15" s="164">
        <f>SUMIF('FY22 QoS'!$E:$E,$B15,'FY22 QoS'!AL:AL)</f>
        <v>0</v>
      </c>
      <c r="M15" s="164">
        <f>SUMIF('FY22 QoS'!$E:$E,$B15,'FY22 QoS'!AM:AM)</f>
        <v>0</v>
      </c>
      <c r="N15" s="164">
        <f>SUMIF('FY22 QoS'!$E:$E,$B15,'FY22 QoS'!AN:AN)</f>
        <v>31250</v>
      </c>
      <c r="O15" s="164">
        <f>SUMIF('FY22 QoS'!$E:$E,$B15,'FY22 QoS'!AO:AO)</f>
        <v>62500</v>
      </c>
      <c r="P15" s="164">
        <f>SUMIF('FY22 QoS'!$E:$E,$B15,'FY22 QoS'!AP:AP)</f>
        <v>96875</v>
      </c>
      <c r="Q15" s="164">
        <f>SUMIF('FY22 QoS'!$E:$E,$B15,'FY22 QoS'!AQ:AQ)</f>
        <v>137500</v>
      </c>
      <c r="R15" s="164">
        <f>SUMIF('FY22 QoS'!$E:$E,$B15,'FY22 QoS'!AR:AR)</f>
        <v>165625</v>
      </c>
      <c r="S15" s="164">
        <f>SUMIF('FY22 QoS'!$E:$E,$B15,'FY22 QoS'!AS:AS)</f>
        <v>193750</v>
      </c>
      <c r="T15" s="164">
        <f>SUMIF('FY22 QoS'!$E:$E,$B15,'FY22 QoS'!AT:AT)</f>
        <v>218750</v>
      </c>
      <c r="V15" t="s">
        <v>7</v>
      </c>
      <c r="W15" s="164">
        <f>Targets!C14</f>
        <v>15.625</v>
      </c>
      <c r="X15" s="164">
        <f>Targets!D14</f>
        <v>171.875</v>
      </c>
      <c r="Y15" s="164">
        <f>Targets!E14</f>
        <v>390.625</v>
      </c>
      <c r="Z15" s="164">
        <f>Targets!F14</f>
        <v>578.125</v>
      </c>
      <c r="AA15" s="209">
        <f t="shared" si="18"/>
        <v>1156.25</v>
      </c>
      <c r="AC15" t="s">
        <v>7</v>
      </c>
      <c r="AD15" s="28">
        <f t="shared" si="19"/>
        <v>0</v>
      </c>
      <c r="AE15" s="28">
        <f t="shared" si="20"/>
        <v>0.18181818181818182</v>
      </c>
      <c r="AF15" s="28">
        <f t="shared" si="21"/>
        <v>0.76</v>
      </c>
      <c r="AG15" s="28">
        <f t="shared" si="22"/>
        <v>1</v>
      </c>
      <c r="AH15" s="227">
        <f t="shared" si="23"/>
        <v>0.78378378378378377</v>
      </c>
    </row>
    <row r="16" spans="2:34" x14ac:dyDescent="0.25">
      <c r="B16" t="s">
        <v>37</v>
      </c>
      <c r="C16" s="164">
        <f t="shared" si="13"/>
        <v>233.75</v>
      </c>
      <c r="D16" s="164">
        <f t="shared" si="14"/>
        <v>297.91666666666669</v>
      </c>
      <c r="E16" s="164">
        <f t="shared" si="15"/>
        <v>412.5</v>
      </c>
      <c r="F16" s="164">
        <f t="shared" si="16"/>
        <v>536.25</v>
      </c>
      <c r="G16" s="209">
        <f t="shared" si="17"/>
        <v>1480.4166666666667</v>
      </c>
      <c r="I16" s="164">
        <f>SUMIF('FY22 QoS'!$E:$E,$B16,'FY22 QoS'!AI:AI)</f>
        <v>77916.666666666672</v>
      </c>
      <c r="J16" s="164">
        <f>SUMIF('FY22 QoS'!$E:$E,$B16,'FY22 QoS'!AJ:AJ)</f>
        <v>77916.666666666672</v>
      </c>
      <c r="K16" s="164">
        <f>SUMIF('FY22 QoS'!$E:$E,$B16,'FY22 QoS'!AK:AK)</f>
        <v>77916.666666666672</v>
      </c>
      <c r="L16" s="164">
        <f>SUMIF('FY22 QoS'!$E:$E,$B16,'FY22 QoS'!AL:AL)</f>
        <v>91666.666666666672</v>
      </c>
      <c r="M16" s="164">
        <f>SUMIF('FY22 QoS'!$E:$E,$B16,'FY22 QoS'!AM:AM)</f>
        <v>91666.666666666672</v>
      </c>
      <c r="N16" s="164">
        <f>SUMIF('FY22 QoS'!$E:$E,$B16,'FY22 QoS'!AN:AN)</f>
        <v>114583.33333333334</v>
      </c>
      <c r="O16" s="164">
        <f>SUMIF('FY22 QoS'!$E:$E,$B16,'FY22 QoS'!AO:AO)</f>
        <v>123750</v>
      </c>
      <c r="P16" s="164">
        <f>SUMIF('FY22 QoS'!$E:$E,$B16,'FY22 QoS'!AP:AP)</f>
        <v>137500</v>
      </c>
      <c r="Q16" s="164">
        <f>SUMIF('FY22 QoS'!$E:$E,$B16,'FY22 QoS'!AQ:AQ)</f>
        <v>151250</v>
      </c>
      <c r="R16" s="164">
        <f>SUMIF('FY22 QoS'!$E:$E,$B16,'FY22 QoS'!AR:AR)</f>
        <v>169583.33333333334</v>
      </c>
      <c r="S16" s="164">
        <f>SUMIF('FY22 QoS'!$E:$E,$B16,'FY22 QoS'!AS:AS)</f>
        <v>183333.33333333334</v>
      </c>
      <c r="T16" s="164">
        <f>SUMIF('FY22 QoS'!$E:$E,$B16,'FY22 QoS'!AT:AT)</f>
        <v>183333.33333333334</v>
      </c>
      <c r="V16" t="s">
        <v>37</v>
      </c>
      <c r="W16" s="164">
        <f>Targets!C15</f>
        <v>275.00099999999998</v>
      </c>
      <c r="X16" s="164">
        <f>Targets!D15</f>
        <v>275.00099999999998</v>
      </c>
      <c r="Y16" s="164">
        <f>Targets!E15</f>
        <v>343.75</v>
      </c>
      <c r="Z16" s="164">
        <f>Targets!F15</f>
        <v>504.166</v>
      </c>
      <c r="AA16" s="209">
        <f t="shared" si="18"/>
        <v>1397.9179999999999</v>
      </c>
      <c r="AC16" t="s">
        <v>37</v>
      </c>
      <c r="AD16" s="28">
        <f t="shared" si="19"/>
        <v>0.84999690910214876</v>
      </c>
      <c r="AE16" s="28">
        <f t="shared" si="20"/>
        <v>1.0833293939537192</v>
      </c>
      <c r="AF16" s="28">
        <f t="shared" si="21"/>
        <v>1.2</v>
      </c>
      <c r="AG16" s="28">
        <f t="shared" si="22"/>
        <v>1.0636377700995308</v>
      </c>
      <c r="AH16" s="227">
        <f t="shared" si="23"/>
        <v>1.0590153833534348</v>
      </c>
    </row>
    <row r="17" spans="2:40" x14ac:dyDescent="0.25">
      <c r="B17" t="s">
        <v>24</v>
      </c>
      <c r="C17" s="164">
        <f t="shared" si="13"/>
        <v>1288.75</v>
      </c>
      <c r="D17" s="164">
        <f t="shared" si="14"/>
        <v>1502.5</v>
      </c>
      <c r="E17" s="164">
        <f t="shared" si="15"/>
        <v>1924.5837637152592</v>
      </c>
      <c r="F17" s="164">
        <f t="shared" si="16"/>
        <v>2803.9583333333335</v>
      </c>
      <c r="G17" s="209">
        <f t="shared" si="17"/>
        <v>7519.792097048592</v>
      </c>
      <c r="I17" s="164">
        <f>SUMIF('FY22 QoS'!$E:$E,$B17,'FY22 QoS'!AI:AI)</f>
        <v>373750</v>
      </c>
      <c r="J17" s="164">
        <f>SUMIF('FY22 QoS'!$E:$E,$B17,'FY22 QoS'!AJ:AJ)</f>
        <v>430833.33333333331</v>
      </c>
      <c r="K17" s="164">
        <f>SUMIF('FY22 QoS'!$E:$E,$B17,'FY22 QoS'!AK:AK)</f>
        <v>484166.66666666663</v>
      </c>
      <c r="L17" s="164">
        <f>SUMIF('FY22 QoS'!$E:$E,$B17,'FY22 QoS'!AL:AL)</f>
        <v>508750</v>
      </c>
      <c r="M17" s="164">
        <f>SUMIF('FY22 QoS'!$E:$E,$B17,'FY22 QoS'!AM:AM)</f>
        <v>484166.66666666669</v>
      </c>
      <c r="N17" s="164">
        <f>SUMIF('FY22 QoS'!$E:$E,$B17,'FY22 QoS'!AN:AN)</f>
        <v>509583.33333333331</v>
      </c>
      <c r="O17" s="164">
        <f>SUMIF('FY22 QoS'!$E:$E,$B17,'FY22 QoS'!AO:AO)</f>
        <v>517708.23206699779</v>
      </c>
      <c r="P17" s="164">
        <f>SUMIF('FY22 QoS'!$E:$E,$B17,'FY22 QoS'!AP:AP)</f>
        <v>641250.25316583877</v>
      </c>
      <c r="Q17" s="164">
        <f>SUMIF('FY22 QoS'!$E:$E,$B17,'FY22 QoS'!AQ:AQ)</f>
        <v>765625.2784824227</v>
      </c>
      <c r="R17" s="164">
        <f>SUMIF('FY22 QoS'!$E:$E,$B17,'FY22 QoS'!AR:AR)</f>
        <v>910625</v>
      </c>
      <c r="S17" s="164">
        <f>SUMIF('FY22 QoS'!$E:$E,$B17,'FY22 QoS'!AS:AS)</f>
        <v>906875</v>
      </c>
      <c r="T17" s="164">
        <f>SUMIF('FY22 QoS'!$E:$E,$B17,'FY22 QoS'!AT:AT)</f>
        <v>986458.33333333337</v>
      </c>
      <c r="V17" t="s">
        <v>24</v>
      </c>
      <c r="W17" s="164">
        <f>Targets!C16</f>
        <v>1288.3330000000001</v>
      </c>
      <c r="X17" s="164">
        <f>Targets!D16</f>
        <v>1542.5</v>
      </c>
      <c r="Y17" s="164">
        <f>Targets!E16</f>
        <v>2110</v>
      </c>
      <c r="Z17" s="164">
        <f>Targets!F16</f>
        <v>2733.3339999999998</v>
      </c>
      <c r="AA17" s="209">
        <f t="shared" si="18"/>
        <v>7674.1670000000004</v>
      </c>
      <c r="AC17" t="s">
        <v>24</v>
      </c>
      <c r="AD17" s="28">
        <f t="shared" si="19"/>
        <v>1.0003236740811576</v>
      </c>
      <c r="AE17" s="28">
        <f t="shared" si="20"/>
        <v>0.97406807131280393</v>
      </c>
      <c r="AF17" s="28">
        <f t="shared" si="21"/>
        <v>0.91212500650012285</v>
      </c>
      <c r="AG17" s="28">
        <f t="shared" si="22"/>
        <v>1.0258381644297161</v>
      </c>
      <c r="AH17" s="227">
        <f t="shared" si="23"/>
        <v>0.97988382283687492</v>
      </c>
    </row>
    <row r="18" spans="2:40" x14ac:dyDescent="0.25">
      <c r="B18" t="s">
        <v>1</v>
      </c>
      <c r="C18" s="208">
        <f t="shared" si="13"/>
        <v>0</v>
      </c>
      <c r="D18" s="208">
        <f t="shared" si="14"/>
        <v>31.25</v>
      </c>
      <c r="E18" s="208">
        <f t="shared" si="15"/>
        <v>250</v>
      </c>
      <c r="F18" s="208">
        <f t="shared" si="16"/>
        <v>421.875</v>
      </c>
      <c r="G18" s="207">
        <f t="shared" si="17"/>
        <v>703.125</v>
      </c>
      <c r="I18" s="208">
        <f>SUMIF('FY22 QoS'!$E:$E,$B18,'FY22 QoS'!AI:AI)</f>
        <v>0</v>
      </c>
      <c r="J18" s="208">
        <f>SUMIF('FY22 QoS'!$E:$E,$B18,'FY22 QoS'!AJ:AJ)</f>
        <v>0</v>
      </c>
      <c r="K18" s="208">
        <f>SUMIF('FY22 QoS'!$E:$E,$B18,'FY22 QoS'!AK:AK)</f>
        <v>0</v>
      </c>
      <c r="L18" s="208">
        <f>SUMIF('FY22 QoS'!$E:$E,$B18,'FY22 QoS'!AL:AL)</f>
        <v>0</v>
      </c>
      <c r="M18" s="208">
        <f>SUMIF('FY22 QoS'!$E:$E,$B18,'FY22 QoS'!AM:AM)</f>
        <v>0</v>
      </c>
      <c r="N18" s="208">
        <f>SUMIF('FY22 QoS'!$E:$E,$B18,'FY22 QoS'!AN:AN)</f>
        <v>31250</v>
      </c>
      <c r="O18" s="208">
        <f>SUMIF('FY22 QoS'!$E:$E,$B18,'FY22 QoS'!AO:AO)</f>
        <v>62500</v>
      </c>
      <c r="P18" s="208">
        <f>SUMIF('FY22 QoS'!$E:$E,$B18,'FY22 QoS'!AP:AP)</f>
        <v>81250</v>
      </c>
      <c r="Q18" s="208">
        <f>SUMIF('FY22 QoS'!$E:$E,$B18,'FY22 QoS'!AQ:AQ)</f>
        <v>106250</v>
      </c>
      <c r="R18" s="208">
        <f>SUMIF('FY22 QoS'!$E:$E,$B18,'FY22 QoS'!AR:AR)</f>
        <v>125000</v>
      </c>
      <c r="S18" s="208">
        <f>SUMIF('FY22 QoS'!$E:$E,$B18,'FY22 QoS'!AS:AS)</f>
        <v>140625</v>
      </c>
      <c r="T18" s="208">
        <f>SUMIF('FY22 QoS'!$E:$E,$B18,'FY22 QoS'!AT:AT)</f>
        <v>156250</v>
      </c>
      <c r="V18" t="s">
        <v>1</v>
      </c>
      <c r="W18" s="208">
        <f>Targets!C17</f>
        <v>0</v>
      </c>
      <c r="X18" s="208">
        <f>Targets!D17</f>
        <v>0</v>
      </c>
      <c r="Y18" s="208">
        <f>Targets!E17</f>
        <v>134.375</v>
      </c>
      <c r="Z18" s="208">
        <f>Targets!F17</f>
        <v>381.25</v>
      </c>
      <c r="AA18" s="207">
        <f t="shared" si="18"/>
        <v>515.625</v>
      </c>
      <c r="AC18" t="s">
        <v>1</v>
      </c>
      <c r="AD18" s="202" t="str">
        <f t="shared" si="19"/>
        <v/>
      </c>
      <c r="AE18" s="202" t="str">
        <f t="shared" si="20"/>
        <v/>
      </c>
      <c r="AF18" s="202">
        <f t="shared" si="21"/>
        <v>1.8604651162790697</v>
      </c>
      <c r="AG18" s="202">
        <f t="shared" si="22"/>
        <v>1.1065573770491803</v>
      </c>
      <c r="AH18" s="228">
        <f t="shared" si="23"/>
        <v>1.3636363636363635</v>
      </c>
      <c r="AL18" s="188"/>
      <c r="AM18" s="188"/>
      <c r="AN18" s="188"/>
    </row>
    <row r="19" spans="2:40" x14ac:dyDescent="0.25">
      <c r="C19" s="27">
        <f t="shared" si="13"/>
        <v>2122.5</v>
      </c>
      <c r="D19" s="27">
        <f>SUM(D12:D18)</f>
        <v>3044.166666666667</v>
      </c>
      <c r="E19" s="27">
        <f>SUM(E12:E18)</f>
        <v>5475.625430381926</v>
      </c>
      <c r="F19" s="27">
        <f>SUM(F12:F18)</f>
        <v>7827.7083333333339</v>
      </c>
      <c r="G19" s="206">
        <f t="shared" si="17"/>
        <v>18470.00043038193</v>
      </c>
      <c r="I19" s="188">
        <f t="shared" ref="I19:K19" si="24">SUM(I12:I18)</f>
        <v>618333.33333333326</v>
      </c>
      <c r="J19" s="188">
        <f t="shared" si="24"/>
        <v>717083.33333333326</v>
      </c>
      <c r="K19" s="188">
        <f t="shared" si="24"/>
        <v>787083.33333333326</v>
      </c>
      <c r="L19" s="188">
        <f>SUM(L12:L18)</f>
        <v>912916.66666666674</v>
      </c>
      <c r="M19" s="188">
        <f t="shared" ref="M19:T19" si="25">SUM(M12:M18)</f>
        <v>988333.33333333337</v>
      </c>
      <c r="N19" s="188">
        <f t="shared" si="25"/>
        <v>1142916.6666666667</v>
      </c>
      <c r="O19" s="188">
        <f t="shared" si="25"/>
        <v>1460208.2320669978</v>
      </c>
      <c r="P19" s="188">
        <f t="shared" si="25"/>
        <v>1822500.2531658388</v>
      </c>
      <c r="Q19" s="188">
        <f t="shared" si="25"/>
        <v>2192916.9451490892</v>
      </c>
      <c r="R19" s="188">
        <f t="shared" si="25"/>
        <v>2483333.333333333</v>
      </c>
      <c r="S19" s="188">
        <f t="shared" si="25"/>
        <v>2582916.6666666665</v>
      </c>
      <c r="T19" s="188">
        <f t="shared" si="25"/>
        <v>2761458.3333333335</v>
      </c>
      <c r="W19" s="27">
        <f>SUM(W12:W18)</f>
        <v>2201.8760000000002</v>
      </c>
      <c r="X19" s="27">
        <f>SUM(X12:X18)</f>
        <v>3501.875</v>
      </c>
      <c r="Y19" s="27">
        <f>SUM(Y12:Y18)</f>
        <v>5774.5849999999991</v>
      </c>
      <c r="Z19" s="27">
        <f>SUM(Z12:Z18)</f>
        <v>7726.0429999999997</v>
      </c>
      <c r="AA19" s="206">
        <f t="shared" si="18"/>
        <v>19204.379000000001</v>
      </c>
      <c r="AD19" s="28">
        <f t="shared" si="19"/>
        <v>0.96395074018700411</v>
      </c>
      <c r="AE19" s="28">
        <f t="shared" si="20"/>
        <v>0.8692962103634958</v>
      </c>
      <c r="AF19" s="28">
        <f t="shared" si="21"/>
        <v>0.9482283887728602</v>
      </c>
      <c r="AG19" s="28">
        <f t="shared" si="22"/>
        <v>1.013158784300493</v>
      </c>
      <c r="AH19" s="227">
        <f t="shared" si="23"/>
        <v>0.96175983771107254</v>
      </c>
    </row>
    <row r="20" spans="2:40" x14ac:dyDescent="0.25">
      <c r="G20" s="205"/>
      <c r="AA20" s="205"/>
      <c r="AD20" s="28"/>
      <c r="AE20" s="28"/>
      <c r="AF20" s="28"/>
      <c r="AG20" s="28"/>
      <c r="AH20" s="227"/>
    </row>
    <row r="21" spans="2:40" ht="15.75" thickBot="1" x14ac:dyDescent="0.3">
      <c r="B21" t="s">
        <v>266</v>
      </c>
      <c r="C21" s="204">
        <f>C10+C19</f>
        <v>11717.083333333332</v>
      </c>
      <c r="D21" s="204">
        <f>D10+D19</f>
        <v>13710.416666666668</v>
      </c>
      <c r="E21" s="204">
        <f>E10+E19</f>
        <v>19867.917097048594</v>
      </c>
      <c r="F21" s="204">
        <f>F10+F19</f>
        <v>25856.875</v>
      </c>
      <c r="G21" s="203">
        <f>G10+G19</f>
        <v>71152.292097048601</v>
      </c>
      <c r="I21" s="224">
        <f t="shared" ref="I21:K21" si="26">SUM(I19,I10)</f>
        <v>3790625</v>
      </c>
      <c r="J21" s="224">
        <f t="shared" si="26"/>
        <v>3881458.333333333</v>
      </c>
      <c r="K21" s="224">
        <f t="shared" si="26"/>
        <v>4045000</v>
      </c>
      <c r="L21" s="224">
        <f>SUM(L19,L10)</f>
        <v>4131666.666666667</v>
      </c>
      <c r="M21" s="224">
        <f t="shared" ref="M21:T21" si="27">SUM(M19,M10)</f>
        <v>4578750</v>
      </c>
      <c r="N21" s="224">
        <f t="shared" si="27"/>
        <v>5000000</v>
      </c>
      <c r="O21" s="224">
        <f t="shared" si="27"/>
        <v>5771041.5654003322</v>
      </c>
      <c r="P21" s="224">
        <f t="shared" si="27"/>
        <v>6602291.9198325053</v>
      </c>
      <c r="Q21" s="224">
        <f t="shared" si="27"/>
        <v>7494583.6118157562</v>
      </c>
      <c r="R21" s="224">
        <f t="shared" si="27"/>
        <v>8136875</v>
      </c>
      <c r="S21" s="224">
        <f t="shared" si="27"/>
        <v>8607916.6666666679</v>
      </c>
      <c r="T21" s="224">
        <f t="shared" si="27"/>
        <v>9112083.333333334</v>
      </c>
      <c r="V21" t="s">
        <v>266</v>
      </c>
      <c r="W21" s="204">
        <f>W10+W19</f>
        <v>12453.544</v>
      </c>
      <c r="X21" s="204">
        <f>X10+X19</f>
        <v>15965.416999999999</v>
      </c>
      <c r="Y21" s="204">
        <f>Y10+Y19</f>
        <v>21229.792999999998</v>
      </c>
      <c r="Z21" s="204">
        <f>Z10+Z19</f>
        <v>25420.834000000003</v>
      </c>
      <c r="AA21" s="203">
        <f>SUM(W21:Z21)</f>
        <v>75069.588000000003</v>
      </c>
      <c r="AC21" t="s">
        <v>266</v>
      </c>
      <c r="AD21" s="200">
        <f t="shared" ref="AD21:AH21" si="28">IFERROR(C21/W21,"")</f>
        <v>0.94086336655118674</v>
      </c>
      <c r="AE21" s="200">
        <f t="shared" si="28"/>
        <v>0.85875719166412434</v>
      </c>
      <c r="AF21" s="200">
        <f t="shared" si="28"/>
        <v>0.93585072153311133</v>
      </c>
      <c r="AG21" s="200">
        <f t="shared" si="28"/>
        <v>1.0171528990748295</v>
      </c>
      <c r="AH21" s="230">
        <f t="shared" si="28"/>
        <v>0.94781780468874555</v>
      </c>
    </row>
    <row r="22" spans="2:40" ht="15.75" thickTop="1" x14ac:dyDescent="0.25"/>
    <row r="23" spans="2:40" hidden="1" outlineLevel="1" x14ac:dyDescent="0.25">
      <c r="G23" s="192">
        <f>SUM('FY22 QoS'!AI56:AT293)/1000-G21</f>
        <v>-2.0372681319713593E-10</v>
      </c>
      <c r="U23" s="231" t="s">
        <v>358</v>
      </c>
    </row>
    <row r="24" spans="2:40" collapsed="1" x14ac:dyDescent="0.25">
      <c r="T24" s="47"/>
    </row>
    <row r="25" spans="2:40" x14ac:dyDescent="0.25">
      <c r="T25" s="188"/>
    </row>
    <row r="28" spans="2:40" x14ac:dyDescent="0.25">
      <c r="B28" s="246" t="s">
        <v>374</v>
      </c>
      <c r="C28" s="246"/>
      <c r="D28" s="246"/>
      <c r="E28" s="246"/>
      <c r="F28" s="246"/>
      <c r="G28" s="246"/>
      <c r="V28" s="199" t="s">
        <v>405</v>
      </c>
      <c r="W28" s="199"/>
      <c r="X28" s="199"/>
      <c r="Y28" s="199"/>
      <c r="Z28" s="199"/>
      <c r="AA28" s="199"/>
      <c r="AC28" s="225" t="s">
        <v>360</v>
      </c>
      <c r="AD28" s="225"/>
      <c r="AE28" s="225"/>
      <c r="AF28" s="225"/>
      <c r="AG28" s="225"/>
      <c r="AH28" s="225"/>
    </row>
    <row r="29" spans="2:40" x14ac:dyDescent="0.25">
      <c r="B29" s="246"/>
      <c r="C29" s="247" t="s">
        <v>343</v>
      </c>
      <c r="D29" s="247" t="s">
        <v>42</v>
      </c>
      <c r="E29" s="247" t="s">
        <v>41</v>
      </c>
      <c r="F29" s="247" t="s">
        <v>40</v>
      </c>
      <c r="G29" s="213" t="s">
        <v>352</v>
      </c>
      <c r="I29" s="248">
        <v>44228</v>
      </c>
      <c r="J29" s="248">
        <v>44256</v>
      </c>
      <c r="K29" s="248">
        <v>44287</v>
      </c>
      <c r="L29" s="180">
        <v>44317</v>
      </c>
      <c r="M29" s="180">
        <v>44348</v>
      </c>
      <c r="N29" s="180">
        <v>44378</v>
      </c>
      <c r="O29" s="179">
        <v>44409</v>
      </c>
      <c r="P29" s="179">
        <v>44440</v>
      </c>
      <c r="Q29" s="179">
        <v>44470</v>
      </c>
      <c r="R29" s="180">
        <v>44501</v>
      </c>
      <c r="S29" s="180">
        <v>44531</v>
      </c>
      <c r="T29" s="180">
        <v>44562</v>
      </c>
      <c r="V29" s="199"/>
      <c r="W29" s="198" t="s">
        <v>343</v>
      </c>
      <c r="X29" s="198" t="s">
        <v>42</v>
      </c>
      <c r="Y29" s="198" t="s">
        <v>41</v>
      </c>
      <c r="Z29" s="198" t="s">
        <v>40</v>
      </c>
      <c r="AA29" s="213" t="s">
        <v>352</v>
      </c>
      <c r="AC29" s="225"/>
      <c r="AD29" s="226" t="s">
        <v>343</v>
      </c>
      <c r="AE29" s="226" t="s">
        <v>42</v>
      </c>
      <c r="AF29" s="226" t="s">
        <v>41</v>
      </c>
      <c r="AG29" s="226" t="s">
        <v>40</v>
      </c>
      <c r="AH29" s="213" t="s">
        <v>352</v>
      </c>
    </row>
    <row r="30" spans="2:40" x14ac:dyDescent="0.25">
      <c r="B30" s="3" t="s">
        <v>43</v>
      </c>
      <c r="C30" s="164"/>
      <c r="D30" s="164"/>
      <c r="E30" s="164"/>
      <c r="F30" s="164"/>
      <c r="G30" s="209"/>
      <c r="V30" s="3" t="s">
        <v>43</v>
      </c>
      <c r="W30" s="164"/>
      <c r="X30" s="164"/>
      <c r="Y30" s="164"/>
      <c r="Z30" s="164"/>
      <c r="AA30" s="209"/>
      <c r="AC30" s="3" t="s">
        <v>43</v>
      </c>
      <c r="AD30" s="164"/>
      <c r="AE30" s="164"/>
      <c r="AF30" s="164"/>
      <c r="AG30" s="164"/>
      <c r="AH30" s="209"/>
    </row>
    <row r="31" spans="2:40" x14ac:dyDescent="0.25">
      <c r="B31" t="s">
        <v>36</v>
      </c>
      <c r="C31" s="234">
        <f>AVERAGE(I31:K31)</f>
        <v>13.299999999999999</v>
      </c>
      <c r="D31" s="234">
        <f>AVERAGE(L31:N31)</f>
        <v>13.316666666666668</v>
      </c>
      <c r="E31" s="234">
        <f>AVERAGE(O31:Q31)</f>
        <v>18.2</v>
      </c>
      <c r="F31" s="234">
        <f>AVERAGE(R31:T31)</f>
        <v>23.483333333333331</v>
      </c>
      <c r="G31" s="250">
        <f>AVERAGE(I31:T31)</f>
        <v>17.075000000000003</v>
      </c>
      <c r="I31" s="164">
        <f>SUMIF('FY22 QoS'!$E:$E,$B31,'FY22 QoS'!K:K)</f>
        <v>12.9</v>
      </c>
      <c r="J31" s="164">
        <f>SUMIF('FY22 QoS'!$E:$E,$B31,'FY22 QoS'!L:L)</f>
        <v>12.85</v>
      </c>
      <c r="K31" s="164">
        <f>SUMIF('FY22 QoS'!$E:$E,$B31,'FY22 QoS'!M:M)</f>
        <v>14.15</v>
      </c>
      <c r="L31" s="164">
        <f>SUMIF('FY22 QoS'!$E:$E,$B31,'FY22 QoS'!N:N)</f>
        <v>11.75</v>
      </c>
      <c r="M31" s="164">
        <f>SUMIF('FY22 QoS'!$E:$E,$B31,'FY22 QoS'!O:O)</f>
        <v>13.3</v>
      </c>
      <c r="N31" s="164">
        <f>SUMIF('FY22 QoS'!$E:$E,$B31,'FY22 QoS'!P:P)</f>
        <v>14.9</v>
      </c>
      <c r="O31" s="164">
        <f>SUMIF('FY22 QoS'!$E:$E,$B31,'FY22 QoS'!Q:Q)</f>
        <v>16.849999999999998</v>
      </c>
      <c r="P31" s="164">
        <f>SUMIF('FY22 QoS'!$E:$E,$B31,'FY22 QoS'!R:R)</f>
        <v>18.100000000000001</v>
      </c>
      <c r="Q31" s="164">
        <f>SUMIF('FY22 QoS'!$E:$E,$B31,'FY22 QoS'!S:S)</f>
        <v>19.649999999999999</v>
      </c>
      <c r="R31" s="164">
        <f>SUMIF('FY22 QoS'!$E:$E,$B31,'FY22 QoS'!T:T)</f>
        <v>21.65</v>
      </c>
      <c r="S31" s="164">
        <f>SUMIF('FY22 QoS'!$E:$E,$B31,'FY22 QoS'!U:U)</f>
        <v>23.9</v>
      </c>
      <c r="T31" s="164">
        <f>SUMIF('FY22 QoS'!$E:$E,$B31,'FY22 QoS'!V:V)</f>
        <v>24.9</v>
      </c>
      <c r="V31" t="s">
        <v>36</v>
      </c>
      <c r="W31" s="234">
        <v>14.4</v>
      </c>
      <c r="X31" s="234">
        <v>18.7</v>
      </c>
      <c r="Y31" s="234">
        <v>21.6</v>
      </c>
      <c r="Z31" s="234">
        <v>24.7</v>
      </c>
      <c r="AA31" s="250">
        <f>AVERAGE(W31:Z31)</f>
        <v>19.850000000000001</v>
      </c>
      <c r="AC31" t="s">
        <v>36</v>
      </c>
      <c r="AD31" s="28">
        <f>IFERROR(C31/W31,"")</f>
        <v>0.92361111111111105</v>
      </c>
      <c r="AE31" s="28">
        <f t="shared" ref="AE31:AE35" si="29">IFERROR(D31/X31,"")</f>
        <v>0.71212121212121227</v>
      </c>
      <c r="AF31" s="28">
        <f t="shared" ref="AF31:AF35" si="30">IFERROR(E31/Y31,"")</f>
        <v>0.84259259259259256</v>
      </c>
      <c r="AG31" s="28">
        <f t="shared" ref="AG31:AG35" si="31">IFERROR(F31/Z31,"")</f>
        <v>0.95074224021592435</v>
      </c>
      <c r="AH31" s="227">
        <f t="shared" ref="AH31:AH35" si="32">IFERROR(G31/AA31,"")</f>
        <v>0.86020151133501266</v>
      </c>
    </row>
    <row r="32" spans="2:40" x14ac:dyDescent="0.25">
      <c r="B32" t="s">
        <v>30</v>
      </c>
      <c r="C32" s="234">
        <f>AVERAGE(I32:K32)</f>
        <v>12.75</v>
      </c>
      <c r="D32" s="234">
        <f>AVERAGE(L32:N32)</f>
        <v>14.833333333333334</v>
      </c>
      <c r="E32" s="234">
        <f>AVERAGE(O32:Q32)</f>
        <v>22.916666666666668</v>
      </c>
      <c r="F32" s="234">
        <f>AVERAGE(R32:T32)</f>
        <v>27.833333333333332</v>
      </c>
      <c r="G32" s="250">
        <f t="shared" ref="G32:G34" si="33">AVERAGE(I32:T32)</f>
        <v>19.583333333333332</v>
      </c>
      <c r="I32" s="164">
        <f>SUMIF('FY22 QoS'!$E:$E,$B32,'FY22 QoS'!K:K)</f>
        <v>13.5</v>
      </c>
      <c r="J32" s="164">
        <f>SUMIF('FY22 QoS'!$E:$E,$B32,'FY22 QoS'!L:L)</f>
        <v>12</v>
      </c>
      <c r="K32" s="164">
        <f>SUMIF('FY22 QoS'!$E:$E,$B32,'FY22 QoS'!M:M)</f>
        <v>12.75</v>
      </c>
      <c r="L32" s="164">
        <f>SUMIF('FY22 QoS'!$E:$E,$B32,'FY22 QoS'!N:N)</f>
        <v>13</v>
      </c>
      <c r="M32" s="164">
        <f>SUMIF('FY22 QoS'!$E:$E,$B32,'FY22 QoS'!O:O)</f>
        <v>15</v>
      </c>
      <c r="N32" s="164">
        <f>SUMIF('FY22 QoS'!$E:$E,$B32,'FY22 QoS'!P:P)</f>
        <v>16.5</v>
      </c>
      <c r="O32" s="164">
        <f>SUMIF('FY22 QoS'!$E:$E,$B32,'FY22 QoS'!Q:Q)</f>
        <v>20</v>
      </c>
      <c r="P32" s="164">
        <f>SUMIF('FY22 QoS'!$E:$E,$B32,'FY22 QoS'!R:R)</f>
        <v>23.25</v>
      </c>
      <c r="Q32" s="164">
        <f>SUMIF('FY22 QoS'!$E:$E,$B32,'FY22 QoS'!S:S)</f>
        <v>25.5</v>
      </c>
      <c r="R32" s="164">
        <f>SUMIF('FY22 QoS'!$E:$E,$B32,'FY22 QoS'!T:T)</f>
        <v>27.5</v>
      </c>
      <c r="S32" s="164">
        <f>SUMIF('FY22 QoS'!$E:$E,$B32,'FY22 QoS'!U:U)</f>
        <v>27.5</v>
      </c>
      <c r="T32" s="234">
        <f>SUMIF('FY22 QoS'!$E:$E,$B32,'FY22 QoS'!V:V)</f>
        <v>28.5</v>
      </c>
      <c r="V32" t="s">
        <v>30</v>
      </c>
      <c r="W32" s="234">
        <v>17.5</v>
      </c>
      <c r="X32" s="234">
        <v>21.2</v>
      </c>
      <c r="Y32" s="234">
        <v>26.5</v>
      </c>
      <c r="Z32" s="234">
        <v>28.7</v>
      </c>
      <c r="AA32" s="250">
        <f t="shared" ref="AA32:AA35" si="34">AVERAGE(W32:Z32)</f>
        <v>23.475000000000001</v>
      </c>
      <c r="AC32" t="s">
        <v>30</v>
      </c>
      <c r="AD32" s="28">
        <f t="shared" ref="AD32:AD35" si="35">IFERROR(C32/W32,"")</f>
        <v>0.72857142857142854</v>
      </c>
      <c r="AE32" s="28">
        <f t="shared" si="29"/>
        <v>0.69968553459119498</v>
      </c>
      <c r="AF32" s="28">
        <f t="shared" si="30"/>
        <v>0.86477987421383651</v>
      </c>
      <c r="AG32" s="28">
        <f t="shared" si="31"/>
        <v>0.96980255516840885</v>
      </c>
      <c r="AH32" s="227">
        <f t="shared" si="32"/>
        <v>0.83422080227192041</v>
      </c>
    </row>
    <row r="33" spans="2:34" x14ac:dyDescent="0.25">
      <c r="B33" t="s">
        <v>23</v>
      </c>
      <c r="C33" s="234">
        <f>AVERAGE(I33:K33)</f>
        <v>12.033333333333333</v>
      </c>
      <c r="D33" s="234">
        <f>AVERAGE(L33:N33)</f>
        <v>14</v>
      </c>
      <c r="E33" s="234">
        <f>AVERAGE(O33:Q33)</f>
        <v>18.2</v>
      </c>
      <c r="F33" s="234">
        <f>AVERAGE(R33:T33)</f>
        <v>22.833333333333332</v>
      </c>
      <c r="G33" s="250">
        <f t="shared" si="33"/>
        <v>16.766666666666666</v>
      </c>
      <c r="I33" s="164">
        <f>SUMIF('FY22 QoS'!$E:$E,$B33,'FY22 QoS'!K:K)</f>
        <v>12.25</v>
      </c>
      <c r="J33" s="164">
        <f>SUMIF('FY22 QoS'!$E:$E,$B33,'FY22 QoS'!L:L)</f>
        <v>12.35</v>
      </c>
      <c r="K33" s="164">
        <f>SUMIF('FY22 QoS'!$E:$E,$B33,'FY22 QoS'!M:M)</f>
        <v>11.5</v>
      </c>
      <c r="L33" s="164">
        <f>SUMIF('FY22 QoS'!$E:$E,$B33,'FY22 QoS'!N:N)</f>
        <v>12.7</v>
      </c>
      <c r="M33" s="164">
        <f>SUMIF('FY22 QoS'!$E:$E,$B33,'FY22 QoS'!O:O)</f>
        <v>14.399999999999999</v>
      </c>
      <c r="N33" s="164">
        <f>SUMIF('FY22 QoS'!$E:$E,$B33,'FY22 QoS'!P:P)</f>
        <v>14.9</v>
      </c>
      <c r="O33" s="164">
        <f>SUMIF('FY22 QoS'!$E:$E,$B33,'FY22 QoS'!Q:Q)</f>
        <v>16.95</v>
      </c>
      <c r="P33" s="164">
        <f>SUMIF('FY22 QoS'!$E:$E,$B33,'FY22 QoS'!R:R)</f>
        <v>17.550000000000004</v>
      </c>
      <c r="Q33" s="164">
        <f>SUMIF('FY22 QoS'!$E:$E,$B33,'FY22 QoS'!S:S)</f>
        <v>20.100000000000001</v>
      </c>
      <c r="R33" s="164">
        <f>SUMIF('FY22 QoS'!$E:$E,$B33,'FY22 QoS'!T:T)</f>
        <v>20.9</v>
      </c>
      <c r="S33" s="164">
        <f>SUMIF('FY22 QoS'!$E:$E,$B33,'FY22 QoS'!U:U)</f>
        <v>23.000000000000004</v>
      </c>
      <c r="T33" s="164">
        <f>SUMIF('FY22 QoS'!$E:$E,$B33,'FY22 QoS'!V:V)</f>
        <v>24.599999999999994</v>
      </c>
      <c r="V33" t="s">
        <v>23</v>
      </c>
      <c r="W33" s="234">
        <v>12.2</v>
      </c>
      <c r="X33" s="234">
        <v>15.1</v>
      </c>
      <c r="Y33" s="234">
        <v>20</v>
      </c>
      <c r="Z33" s="234">
        <v>22.3</v>
      </c>
      <c r="AA33" s="250">
        <f t="shared" si="34"/>
        <v>17.399999999999999</v>
      </c>
      <c r="AC33" t="s">
        <v>23</v>
      </c>
      <c r="AD33" s="28">
        <f t="shared" si="35"/>
        <v>0.98633879781420775</v>
      </c>
      <c r="AE33" s="28">
        <f t="shared" si="29"/>
        <v>0.92715231788079477</v>
      </c>
      <c r="AF33" s="28">
        <f t="shared" si="30"/>
        <v>0.90999999999999992</v>
      </c>
      <c r="AG33" s="28">
        <f t="shared" si="31"/>
        <v>1.0239162929745889</v>
      </c>
      <c r="AH33" s="227">
        <f t="shared" si="32"/>
        <v>0.96360153256704983</v>
      </c>
    </row>
    <row r="34" spans="2:34" x14ac:dyDescent="0.25">
      <c r="B34" t="s">
        <v>17</v>
      </c>
      <c r="C34" s="235">
        <f>AVERAGE(I34:K34)</f>
        <v>8</v>
      </c>
      <c r="D34" s="235">
        <f>AVERAGE(L34:N34)</f>
        <v>9.8333333333333339</v>
      </c>
      <c r="E34" s="235">
        <f>AVERAGE(O34:Q34)</f>
        <v>12</v>
      </c>
      <c r="F34" s="235">
        <f>AVERAGE(R34:T34)</f>
        <v>14.333333333333334</v>
      </c>
      <c r="G34" s="249">
        <f t="shared" si="33"/>
        <v>11.041666666666666</v>
      </c>
      <c r="I34" s="208">
        <f>SUMIF('FY22 QoS'!$E:$E,$B34,'FY22 QoS'!K:K)</f>
        <v>7</v>
      </c>
      <c r="J34" s="208">
        <f>SUMIF('FY22 QoS'!$E:$E,$B34,'FY22 QoS'!L:L)</f>
        <v>8</v>
      </c>
      <c r="K34" s="208">
        <f>SUMIF('FY22 QoS'!$E:$E,$B34,'FY22 QoS'!M:M)</f>
        <v>9</v>
      </c>
      <c r="L34" s="208">
        <f>SUMIF('FY22 QoS'!$E:$E,$B34,'FY22 QoS'!N:N)</f>
        <v>9.5</v>
      </c>
      <c r="M34" s="208">
        <f>SUMIF('FY22 QoS'!$E:$E,$B34,'FY22 QoS'!O:O)</f>
        <v>9.5</v>
      </c>
      <c r="N34" s="208">
        <f>SUMIF('FY22 QoS'!$E:$E,$B34,'FY22 QoS'!P:P)</f>
        <v>10.5</v>
      </c>
      <c r="O34" s="208">
        <f>SUMIF('FY22 QoS'!$E:$E,$B34,'FY22 QoS'!Q:Q)</f>
        <v>11</v>
      </c>
      <c r="P34" s="208">
        <f>SUMIF('FY22 QoS'!$E:$E,$B34,'FY22 QoS'!R:R)</f>
        <v>12</v>
      </c>
      <c r="Q34" s="208">
        <f>SUMIF('FY22 QoS'!$E:$E,$B34,'FY22 QoS'!S:S)</f>
        <v>13</v>
      </c>
      <c r="R34" s="208">
        <f>SUMIF('FY22 QoS'!$E:$E,$B34,'FY22 QoS'!T:T)</f>
        <v>14</v>
      </c>
      <c r="S34" s="208">
        <f>SUMIF('FY22 QoS'!$E:$E,$B34,'FY22 QoS'!U:U)</f>
        <v>14</v>
      </c>
      <c r="T34" s="208">
        <f>SUMIF('FY22 QoS'!$E:$E,$B34,'FY22 QoS'!V:V)</f>
        <v>15</v>
      </c>
      <c r="V34" t="s">
        <v>17</v>
      </c>
      <c r="W34" s="369">
        <v>11</v>
      </c>
      <c r="X34" s="369">
        <v>10.5</v>
      </c>
      <c r="Y34" s="369">
        <v>13</v>
      </c>
      <c r="Z34" s="369">
        <v>15</v>
      </c>
      <c r="AA34" s="370">
        <f t="shared" si="34"/>
        <v>12.375</v>
      </c>
      <c r="AC34" t="s">
        <v>17</v>
      </c>
      <c r="AD34" s="202">
        <f t="shared" si="35"/>
        <v>0.72727272727272729</v>
      </c>
      <c r="AE34" s="202">
        <f t="shared" si="29"/>
        <v>0.93650793650793651</v>
      </c>
      <c r="AF34" s="202">
        <f t="shared" si="30"/>
        <v>0.92307692307692313</v>
      </c>
      <c r="AG34" s="202">
        <f t="shared" si="31"/>
        <v>0.9555555555555556</v>
      </c>
      <c r="AH34" s="228">
        <f t="shared" si="32"/>
        <v>0.89225589225589219</v>
      </c>
    </row>
    <row r="35" spans="2:34" x14ac:dyDescent="0.25">
      <c r="C35" s="234">
        <f>SUM(C31:C34)</f>
        <v>46.083333333333329</v>
      </c>
      <c r="D35" s="234">
        <f t="shared" ref="D35:G35" si="36">SUM(D31:D34)</f>
        <v>51.983333333333341</v>
      </c>
      <c r="E35" s="234">
        <f t="shared" si="36"/>
        <v>71.316666666666663</v>
      </c>
      <c r="F35" s="234">
        <f t="shared" si="36"/>
        <v>88.48333333333332</v>
      </c>
      <c r="G35" s="250">
        <f t="shared" si="36"/>
        <v>64.466666666666669</v>
      </c>
      <c r="I35" s="188">
        <f t="shared" ref="I35" si="37">SUM(I31:I34)</f>
        <v>45.65</v>
      </c>
      <c r="J35" s="188">
        <f t="shared" ref="J35:T35" si="38">SUM(J31:J34)</f>
        <v>45.2</v>
      </c>
      <c r="K35" s="188">
        <f t="shared" si="38"/>
        <v>47.4</v>
      </c>
      <c r="L35" s="188">
        <f t="shared" si="38"/>
        <v>46.95</v>
      </c>
      <c r="M35" s="188">
        <f t="shared" si="38"/>
        <v>52.2</v>
      </c>
      <c r="N35" s="188">
        <f t="shared" si="38"/>
        <v>56.8</v>
      </c>
      <c r="O35" s="188">
        <f t="shared" si="38"/>
        <v>64.8</v>
      </c>
      <c r="P35" s="188">
        <f t="shared" si="38"/>
        <v>70.900000000000006</v>
      </c>
      <c r="Q35" s="188">
        <f t="shared" si="38"/>
        <v>78.25</v>
      </c>
      <c r="R35" s="188">
        <f t="shared" si="38"/>
        <v>84.05</v>
      </c>
      <c r="S35" s="188">
        <f t="shared" si="38"/>
        <v>88.4</v>
      </c>
      <c r="T35" s="188">
        <f t="shared" si="38"/>
        <v>93</v>
      </c>
      <c r="W35" s="234">
        <f>SUM(W31:W34)</f>
        <v>55.099999999999994</v>
      </c>
      <c r="X35" s="234">
        <f>SUM(X31:X34)</f>
        <v>65.5</v>
      </c>
      <c r="Y35" s="234">
        <f>SUM(Y31:Y34)</f>
        <v>81.099999999999994</v>
      </c>
      <c r="Z35" s="234">
        <f>SUM(Z31:Z34)</f>
        <v>90.7</v>
      </c>
      <c r="AA35" s="250">
        <f t="shared" si="34"/>
        <v>73.099999999999994</v>
      </c>
      <c r="AD35" s="28">
        <f t="shared" si="35"/>
        <v>0.83635813672111314</v>
      </c>
      <c r="AE35" s="28">
        <f t="shared" si="29"/>
        <v>0.79363867684478384</v>
      </c>
      <c r="AF35" s="28">
        <f t="shared" si="30"/>
        <v>0.87936703658035353</v>
      </c>
      <c r="AG35" s="28">
        <f t="shared" si="31"/>
        <v>0.97556045571481054</v>
      </c>
      <c r="AH35" s="227">
        <f t="shared" si="32"/>
        <v>0.88189694482444148</v>
      </c>
    </row>
    <row r="36" spans="2:34" x14ac:dyDescent="0.25">
      <c r="B36" s="3" t="s">
        <v>16</v>
      </c>
      <c r="C36" s="234"/>
      <c r="D36" s="234"/>
      <c r="E36" s="234"/>
      <c r="F36" s="234"/>
      <c r="G36" s="250"/>
      <c r="V36" s="3" t="s">
        <v>16</v>
      </c>
      <c r="W36" s="234"/>
      <c r="X36" s="234"/>
      <c r="Y36" s="234"/>
      <c r="Z36" s="234"/>
      <c r="AA36" s="250"/>
      <c r="AC36" s="3" t="s">
        <v>16</v>
      </c>
      <c r="AD36" s="28"/>
      <c r="AE36" s="28"/>
      <c r="AF36" s="28"/>
      <c r="AG36" s="28"/>
      <c r="AH36" s="227"/>
    </row>
    <row r="37" spans="2:34" x14ac:dyDescent="0.25">
      <c r="B37" t="s">
        <v>39</v>
      </c>
      <c r="C37" s="251">
        <f t="shared" ref="C37:C43" si="39">AVERAGE(I37:K37)</f>
        <v>0.93333333333333324</v>
      </c>
      <c r="D37" s="251">
        <f t="shared" ref="D37:D43" si="40">AVERAGE(L37:N37)</f>
        <v>2.2000000000000002</v>
      </c>
      <c r="E37" s="251">
        <f t="shared" ref="E37:E43" si="41">AVERAGE(O37:Q37)</f>
        <v>3.4833333333333329</v>
      </c>
      <c r="F37" s="251">
        <f t="shared" ref="F37:F43" si="42">AVERAGE(R37:T37)</f>
        <v>6.25</v>
      </c>
      <c r="G37" s="250">
        <f t="shared" ref="G37:G43" si="43">AVERAGE(I37:T37)</f>
        <v>3.2166666666666668</v>
      </c>
      <c r="I37" s="164">
        <f>SUMIF('FY22 QoS'!$E:$E,$B37,'FY22 QoS'!K:K)</f>
        <v>0.5</v>
      </c>
      <c r="J37" s="164">
        <f>SUMIF('FY22 QoS'!$E:$E,$B37,'FY22 QoS'!L:L)</f>
        <v>0.95</v>
      </c>
      <c r="K37" s="164">
        <f>SUMIF('FY22 QoS'!$E:$E,$B37,'FY22 QoS'!M:M)</f>
        <v>1.35</v>
      </c>
      <c r="L37" s="164">
        <f>SUMIF('FY22 QoS'!$E:$E,$B37,'FY22 QoS'!N:N)</f>
        <v>1.8</v>
      </c>
      <c r="M37" s="164">
        <f>SUMIF('FY22 QoS'!$E:$E,$B37,'FY22 QoS'!O:O)</f>
        <v>2.6</v>
      </c>
      <c r="N37" s="164">
        <f>SUMIF('FY22 QoS'!$E:$E,$B37,'FY22 QoS'!P:P)</f>
        <v>2.2000000000000002</v>
      </c>
      <c r="O37" s="164">
        <f>SUMIF('FY22 QoS'!$E:$E,$B37,'FY22 QoS'!Q:Q)</f>
        <v>3</v>
      </c>
      <c r="P37" s="164">
        <f>SUMIF('FY22 QoS'!$E:$E,$B37,'FY22 QoS'!R:R)</f>
        <v>3.3499999999999996</v>
      </c>
      <c r="Q37" s="164">
        <f>SUMIF('FY22 QoS'!$E:$E,$B37,'FY22 QoS'!S:S)</f>
        <v>4.0999999999999996</v>
      </c>
      <c r="R37" s="164">
        <f>SUMIF('FY22 QoS'!$E:$E,$B37,'FY22 QoS'!T:T)</f>
        <v>5.65</v>
      </c>
      <c r="S37" s="164">
        <f>SUMIF('FY22 QoS'!$E:$E,$B37,'FY22 QoS'!U:U)</f>
        <v>6.1999999999999993</v>
      </c>
      <c r="T37" s="164">
        <f>SUMIF('FY22 QoS'!$E:$E,$B37,'FY22 QoS'!V:V)</f>
        <v>6.9</v>
      </c>
      <c r="V37" t="s">
        <v>39</v>
      </c>
      <c r="W37" s="251">
        <v>1.4</v>
      </c>
      <c r="X37" s="251">
        <v>2.2000000000000002</v>
      </c>
      <c r="Y37" s="251">
        <v>4.5999999999999996</v>
      </c>
      <c r="Z37" s="251">
        <v>5.9</v>
      </c>
      <c r="AA37" s="250">
        <f t="shared" ref="AA37:AA44" si="44">AVERAGE(W37:Z37)</f>
        <v>3.5249999999999999</v>
      </c>
      <c r="AC37" t="s">
        <v>39</v>
      </c>
      <c r="AD37" s="229">
        <f t="shared" ref="AD37:AD44" si="45">IFERROR(C37/W37,"")</f>
        <v>0.66666666666666663</v>
      </c>
      <c r="AE37" s="229">
        <f t="shared" ref="AE37:AE44" si="46">IFERROR(D37/X37,"")</f>
        <v>1</v>
      </c>
      <c r="AF37" s="229">
        <f t="shared" ref="AF37:AF44" si="47">IFERROR(E37/Y37,"")</f>
        <v>0.75724637681159412</v>
      </c>
      <c r="AG37" s="229">
        <f t="shared" ref="AG37:AG44" si="48">IFERROR(F37/Z37,"")</f>
        <v>1.0593220338983049</v>
      </c>
      <c r="AH37" s="227">
        <f t="shared" ref="AH37:AH44" si="49">IFERROR(G37/AA37,"")</f>
        <v>0.91252955082742326</v>
      </c>
    </row>
    <row r="38" spans="2:34" x14ac:dyDescent="0.25">
      <c r="B38" t="s">
        <v>232</v>
      </c>
      <c r="C38" s="234">
        <f t="shared" si="39"/>
        <v>0</v>
      </c>
      <c r="D38" s="234">
        <f t="shared" si="40"/>
        <v>0.75</v>
      </c>
      <c r="E38" s="234">
        <f t="shared" si="41"/>
        <v>3.8333333333333335</v>
      </c>
      <c r="F38" s="234">
        <f t="shared" si="42"/>
        <v>5</v>
      </c>
      <c r="G38" s="250">
        <f t="shared" si="43"/>
        <v>2.3958333333333335</v>
      </c>
      <c r="I38" s="164">
        <f>SUMIF('FY22 QoS'!$E:$E,$B38,'FY22 QoS'!K:K)</f>
        <v>0</v>
      </c>
      <c r="J38" s="164">
        <f>SUMIF('FY22 QoS'!$E:$E,$B38,'FY22 QoS'!L:L)</f>
        <v>0</v>
      </c>
      <c r="K38" s="164">
        <f>SUMIF('FY22 QoS'!$E:$E,$B38,'FY22 QoS'!M:M)</f>
        <v>0</v>
      </c>
      <c r="L38" s="164">
        <f>SUMIF('FY22 QoS'!$E:$E,$B38,'FY22 QoS'!N:N)</f>
        <v>0</v>
      </c>
      <c r="M38" s="164">
        <f>SUMIF('FY22 QoS'!$E:$E,$B38,'FY22 QoS'!O:O)</f>
        <v>0.5</v>
      </c>
      <c r="N38" s="164">
        <f>SUMIF('FY22 QoS'!$E:$E,$B38,'FY22 QoS'!P:P)</f>
        <v>1.75</v>
      </c>
      <c r="O38" s="164">
        <f>SUMIF('FY22 QoS'!$E:$E,$B38,'FY22 QoS'!Q:Q)</f>
        <v>3</v>
      </c>
      <c r="P38" s="164">
        <f>SUMIF('FY22 QoS'!$E:$E,$B38,'FY22 QoS'!R:R)</f>
        <v>3.9499999999999997</v>
      </c>
      <c r="Q38" s="164">
        <f>SUMIF('FY22 QoS'!$E:$E,$B38,'FY22 QoS'!S:S)</f>
        <v>4.55</v>
      </c>
      <c r="R38" s="164">
        <f>SUMIF('FY22 QoS'!$E:$E,$B38,'FY22 QoS'!T:T)</f>
        <v>5</v>
      </c>
      <c r="S38" s="164">
        <f>SUMIF('FY22 QoS'!$E:$E,$B38,'FY22 QoS'!U:U)</f>
        <v>5</v>
      </c>
      <c r="T38" s="164">
        <f>SUMIF('FY22 QoS'!$E:$E,$B38,'FY22 QoS'!V:V)</f>
        <v>5</v>
      </c>
      <c r="V38" t="s">
        <v>232</v>
      </c>
      <c r="W38" s="342">
        <v>0.5</v>
      </c>
      <c r="X38" s="342">
        <v>4.0999999999999996</v>
      </c>
      <c r="Y38" s="342">
        <v>5</v>
      </c>
      <c r="Z38" s="342">
        <v>5</v>
      </c>
      <c r="AA38" s="368">
        <f t="shared" si="44"/>
        <v>3.65</v>
      </c>
      <c r="AC38" t="s">
        <v>232</v>
      </c>
      <c r="AD38" s="28">
        <f t="shared" si="45"/>
        <v>0</v>
      </c>
      <c r="AE38" s="28">
        <f t="shared" si="46"/>
        <v>0.18292682926829271</v>
      </c>
      <c r="AF38" s="28">
        <f t="shared" si="47"/>
        <v>0.76666666666666672</v>
      </c>
      <c r="AG38" s="28">
        <f t="shared" si="48"/>
        <v>1</v>
      </c>
      <c r="AH38" s="227">
        <f t="shared" si="49"/>
        <v>0.65639269406392697</v>
      </c>
    </row>
    <row r="39" spans="2:34" x14ac:dyDescent="0.25">
      <c r="B39" t="s">
        <v>25</v>
      </c>
      <c r="C39" s="234">
        <f t="shared" si="39"/>
        <v>0</v>
      </c>
      <c r="D39" s="234">
        <f t="shared" si="40"/>
        <v>0.75</v>
      </c>
      <c r="E39" s="234">
        <f t="shared" si="41"/>
        <v>3.8333333333333335</v>
      </c>
      <c r="F39" s="234">
        <f t="shared" si="42"/>
        <v>5</v>
      </c>
      <c r="G39" s="250">
        <f t="shared" si="43"/>
        <v>2.3958333333333335</v>
      </c>
      <c r="I39" s="164">
        <f>SUMIF('FY22 QoS'!$E:$E,$B39,'FY22 QoS'!K:K)</f>
        <v>0</v>
      </c>
      <c r="J39" s="164">
        <f>SUMIF('FY22 QoS'!$E:$E,$B39,'FY22 QoS'!L:L)</f>
        <v>0</v>
      </c>
      <c r="K39" s="164">
        <f>SUMIF('FY22 QoS'!$E:$E,$B39,'FY22 QoS'!M:M)</f>
        <v>0</v>
      </c>
      <c r="L39" s="164">
        <f>SUMIF('FY22 QoS'!$E:$E,$B39,'FY22 QoS'!N:N)</f>
        <v>0</v>
      </c>
      <c r="M39" s="164">
        <f>SUMIF('FY22 QoS'!$E:$E,$B39,'FY22 QoS'!O:O)</f>
        <v>0.5</v>
      </c>
      <c r="N39" s="164">
        <f>SUMIF('FY22 QoS'!$E:$E,$B39,'FY22 QoS'!P:P)</f>
        <v>1.75</v>
      </c>
      <c r="O39" s="164">
        <f>SUMIF('FY22 QoS'!$E:$E,$B39,'FY22 QoS'!Q:Q)</f>
        <v>2.9</v>
      </c>
      <c r="P39" s="164">
        <f>SUMIF('FY22 QoS'!$E:$E,$B39,'FY22 QoS'!R:R)</f>
        <v>3.9</v>
      </c>
      <c r="Q39" s="164">
        <f>SUMIF('FY22 QoS'!$E:$E,$B39,'FY22 QoS'!S:S)</f>
        <v>4.7</v>
      </c>
      <c r="R39" s="164">
        <f>SUMIF('FY22 QoS'!$E:$E,$B39,'FY22 QoS'!T:T)</f>
        <v>5</v>
      </c>
      <c r="S39" s="164">
        <f>SUMIF('FY22 QoS'!$E:$E,$B39,'FY22 QoS'!U:U)</f>
        <v>5</v>
      </c>
      <c r="T39" s="164">
        <f>SUMIF('FY22 QoS'!$E:$E,$B39,'FY22 QoS'!V:V)</f>
        <v>5</v>
      </c>
      <c r="V39" t="s">
        <v>25</v>
      </c>
      <c r="W39" s="342">
        <v>0</v>
      </c>
      <c r="X39" s="342">
        <v>1.7166690909090909</v>
      </c>
      <c r="Y39" s="342">
        <v>4.9833333333333334</v>
      </c>
      <c r="Z39" s="342">
        <v>5.05</v>
      </c>
      <c r="AA39" s="368">
        <f t="shared" si="44"/>
        <v>2.9375006060606061</v>
      </c>
      <c r="AC39" t="s">
        <v>25</v>
      </c>
      <c r="AD39" s="28" t="str">
        <f t="shared" si="45"/>
        <v/>
      </c>
      <c r="AE39" s="28">
        <f t="shared" si="46"/>
        <v>0.4368925869124986</v>
      </c>
      <c r="AF39" s="28">
        <f t="shared" si="47"/>
        <v>0.76923076923076927</v>
      </c>
      <c r="AG39" s="28">
        <f t="shared" si="48"/>
        <v>0.99009900990099009</v>
      </c>
      <c r="AH39" s="227">
        <f t="shared" si="49"/>
        <v>0.81560266860551001</v>
      </c>
    </row>
    <row r="40" spans="2:34" x14ac:dyDescent="0.25">
      <c r="B40" t="s">
        <v>7</v>
      </c>
      <c r="C40" s="234">
        <f t="shared" si="39"/>
        <v>0</v>
      </c>
      <c r="D40" s="234">
        <f t="shared" si="40"/>
        <v>0.16666666666666666</v>
      </c>
      <c r="E40" s="234">
        <f t="shared" si="41"/>
        <v>1.5833333333333333</v>
      </c>
      <c r="F40" s="234">
        <f t="shared" si="42"/>
        <v>3.0833333333333335</v>
      </c>
      <c r="G40" s="250">
        <f t="shared" si="43"/>
        <v>1.2083333333333333</v>
      </c>
      <c r="I40" s="164">
        <f>SUMIF('FY22 QoS'!$E:$E,$B40,'FY22 QoS'!K:K)</f>
        <v>0</v>
      </c>
      <c r="J40" s="164">
        <f>SUMIF('FY22 QoS'!$E:$E,$B40,'FY22 QoS'!L:L)</f>
        <v>0</v>
      </c>
      <c r="K40" s="164">
        <f>SUMIF('FY22 QoS'!$E:$E,$B40,'FY22 QoS'!M:M)</f>
        <v>0</v>
      </c>
      <c r="L40" s="164">
        <f>SUMIF('FY22 QoS'!$E:$E,$B40,'FY22 QoS'!N:N)</f>
        <v>0</v>
      </c>
      <c r="M40" s="164">
        <f>SUMIF('FY22 QoS'!$E:$E,$B40,'FY22 QoS'!O:O)</f>
        <v>0</v>
      </c>
      <c r="N40" s="164">
        <f>SUMIF('FY22 QoS'!$E:$E,$B40,'FY22 QoS'!P:P)</f>
        <v>0.5</v>
      </c>
      <c r="O40" s="164">
        <f>SUMIF('FY22 QoS'!$E:$E,$B40,'FY22 QoS'!Q:Q)</f>
        <v>1</v>
      </c>
      <c r="P40" s="164">
        <f>SUMIF('FY22 QoS'!$E:$E,$B40,'FY22 QoS'!R:R)</f>
        <v>1.55</v>
      </c>
      <c r="Q40" s="164">
        <f>SUMIF('FY22 QoS'!$E:$E,$B40,'FY22 QoS'!S:S)</f>
        <v>2.2000000000000002</v>
      </c>
      <c r="R40" s="164">
        <f>SUMIF('FY22 QoS'!$E:$E,$B40,'FY22 QoS'!T:T)</f>
        <v>2.65</v>
      </c>
      <c r="S40" s="164">
        <f>SUMIF('FY22 QoS'!$E:$E,$B40,'FY22 QoS'!U:U)</f>
        <v>3.1</v>
      </c>
      <c r="T40" s="164">
        <f>SUMIF('FY22 QoS'!$E:$E,$B40,'FY22 QoS'!V:V)</f>
        <v>3.5</v>
      </c>
      <c r="V40" t="s">
        <v>7</v>
      </c>
      <c r="W40" s="234">
        <v>0.3</v>
      </c>
      <c r="X40" s="234">
        <v>1.4</v>
      </c>
      <c r="Y40" s="234">
        <v>2.5</v>
      </c>
      <c r="Z40" s="234">
        <v>3.5</v>
      </c>
      <c r="AA40" s="250">
        <f t="shared" si="44"/>
        <v>1.925</v>
      </c>
      <c r="AC40" t="s">
        <v>7</v>
      </c>
      <c r="AD40" s="28">
        <f t="shared" si="45"/>
        <v>0</v>
      </c>
      <c r="AE40" s="28">
        <f t="shared" si="46"/>
        <v>0.11904761904761905</v>
      </c>
      <c r="AF40" s="28">
        <f t="shared" si="47"/>
        <v>0.6333333333333333</v>
      </c>
      <c r="AG40" s="28">
        <f t="shared" si="48"/>
        <v>0.88095238095238104</v>
      </c>
      <c r="AH40" s="227">
        <f t="shared" si="49"/>
        <v>0.62770562770562766</v>
      </c>
    </row>
    <row r="41" spans="2:34" x14ac:dyDescent="0.25">
      <c r="B41" t="s">
        <v>37</v>
      </c>
      <c r="C41" s="234">
        <f t="shared" si="39"/>
        <v>0.85</v>
      </c>
      <c r="D41" s="234">
        <f t="shared" si="40"/>
        <v>1.0833333333333333</v>
      </c>
      <c r="E41" s="234">
        <f t="shared" si="41"/>
        <v>1.5</v>
      </c>
      <c r="F41" s="234">
        <f t="shared" si="42"/>
        <v>1.95</v>
      </c>
      <c r="G41" s="250">
        <f t="shared" si="43"/>
        <v>1.3458333333333332</v>
      </c>
      <c r="I41" s="164">
        <f>SUMIF('FY22 QoS'!$E:$E,$B41,'FY22 QoS'!K:K)</f>
        <v>0.85</v>
      </c>
      <c r="J41" s="164">
        <f>SUMIF('FY22 QoS'!$E:$E,$B41,'FY22 QoS'!L:L)</f>
        <v>0.85</v>
      </c>
      <c r="K41" s="164">
        <f>SUMIF('FY22 QoS'!$E:$E,$B41,'FY22 QoS'!M:M)</f>
        <v>0.85</v>
      </c>
      <c r="L41" s="164">
        <f>SUMIF('FY22 QoS'!$E:$E,$B41,'FY22 QoS'!N:N)</f>
        <v>1</v>
      </c>
      <c r="M41" s="164">
        <f>SUMIF('FY22 QoS'!$E:$E,$B41,'FY22 QoS'!O:O)</f>
        <v>1</v>
      </c>
      <c r="N41" s="164">
        <f>SUMIF('FY22 QoS'!$E:$E,$B41,'FY22 QoS'!P:P)</f>
        <v>1.25</v>
      </c>
      <c r="O41" s="164">
        <f>SUMIF('FY22 QoS'!$E:$E,$B41,'FY22 QoS'!Q:Q)</f>
        <v>1.35</v>
      </c>
      <c r="P41" s="164">
        <f>SUMIF('FY22 QoS'!$E:$E,$B41,'FY22 QoS'!R:R)</f>
        <v>1.5</v>
      </c>
      <c r="Q41" s="164">
        <f>SUMIF('FY22 QoS'!$E:$E,$B41,'FY22 QoS'!S:S)</f>
        <v>1.65</v>
      </c>
      <c r="R41" s="164">
        <f>SUMIF('FY22 QoS'!$E:$E,$B41,'FY22 QoS'!T:T)</f>
        <v>1.85</v>
      </c>
      <c r="S41" s="164">
        <f>SUMIF('FY22 QoS'!$E:$E,$B41,'FY22 QoS'!U:U)</f>
        <v>2</v>
      </c>
      <c r="T41" s="164">
        <f>SUMIF('FY22 QoS'!$E:$E,$B41,'FY22 QoS'!V:V)</f>
        <v>2</v>
      </c>
      <c r="V41" t="s">
        <v>37</v>
      </c>
      <c r="W41" s="234">
        <v>1</v>
      </c>
      <c r="X41" s="234">
        <v>1</v>
      </c>
      <c r="Y41" s="234">
        <v>1.5</v>
      </c>
      <c r="Z41" s="234">
        <v>2</v>
      </c>
      <c r="AA41" s="250">
        <f t="shared" si="44"/>
        <v>1.375</v>
      </c>
      <c r="AC41" t="s">
        <v>37</v>
      </c>
      <c r="AD41" s="28">
        <f t="shared" si="45"/>
        <v>0.85</v>
      </c>
      <c r="AE41" s="28">
        <f t="shared" si="46"/>
        <v>1.0833333333333333</v>
      </c>
      <c r="AF41" s="28">
        <f t="shared" si="47"/>
        <v>1</v>
      </c>
      <c r="AG41" s="28">
        <f t="shared" si="48"/>
        <v>0.97499999999999998</v>
      </c>
      <c r="AH41" s="227">
        <f t="shared" si="49"/>
        <v>0.97878787878787865</v>
      </c>
    </row>
    <row r="42" spans="2:34" x14ac:dyDescent="0.25">
      <c r="B42" t="s">
        <v>24</v>
      </c>
      <c r="C42" s="234">
        <f t="shared" si="39"/>
        <v>7.0333333333333341</v>
      </c>
      <c r="D42" s="234">
        <f t="shared" si="40"/>
        <v>8.3333333333333339</v>
      </c>
      <c r="E42" s="234">
        <f t="shared" si="41"/>
        <v>10.763715259317769</v>
      </c>
      <c r="F42" s="234">
        <f t="shared" si="42"/>
        <v>15.516666666666666</v>
      </c>
      <c r="G42" s="250">
        <f t="shared" si="43"/>
        <v>10.411762148162776</v>
      </c>
      <c r="I42" s="164">
        <f>SUMIF('FY22 QoS'!$E:$E,$B42,'FY22 QoS'!K:K)</f>
        <v>6</v>
      </c>
      <c r="J42" s="164">
        <f>SUMIF('FY22 QoS'!$E:$E,$B42,'FY22 QoS'!L:L)</f>
        <v>7.1</v>
      </c>
      <c r="K42" s="164">
        <f>SUMIF('FY22 QoS'!$E:$E,$B42,'FY22 QoS'!M:M)</f>
        <v>8</v>
      </c>
      <c r="L42" s="164">
        <f>SUMIF('FY22 QoS'!$E:$E,$B42,'FY22 QoS'!N:N)</f>
        <v>8.4</v>
      </c>
      <c r="M42" s="164">
        <f>SUMIF('FY22 QoS'!$E:$E,$B42,'FY22 QoS'!O:O)</f>
        <v>8.1</v>
      </c>
      <c r="N42" s="164">
        <f>SUMIF('FY22 QoS'!$E:$E,$B42,'FY22 QoS'!P:P)</f>
        <v>8.5</v>
      </c>
      <c r="O42" s="164">
        <f>SUMIF('FY22 QoS'!$E:$E,$B42,'FY22 QoS'!Q:Q)</f>
        <v>8.4462009934227513</v>
      </c>
      <c r="P42" s="164">
        <f>SUMIF('FY22 QoS'!$E:$E,$B42,'FY22 QoS'!R:R)</f>
        <v>10.759497516443121</v>
      </c>
      <c r="Q42" s="164">
        <f>SUMIF('FY22 QoS'!$E:$E,$B42,'FY22 QoS'!S:S)</f>
        <v>13.085447268087433</v>
      </c>
      <c r="R42" s="164">
        <f>SUMIF('FY22 QoS'!$E:$E,$B42,'FY22 QoS'!T:T)</f>
        <v>15.35</v>
      </c>
      <c r="S42" s="164">
        <f>SUMIF('FY22 QoS'!$E:$E,$B42,'FY22 QoS'!U:U)</f>
        <v>14.95</v>
      </c>
      <c r="T42" s="164">
        <f>SUMIF('FY22 QoS'!$E:$E,$B42,'FY22 QoS'!V:V)</f>
        <v>16.25</v>
      </c>
      <c r="V42" t="s">
        <v>24</v>
      </c>
      <c r="W42" s="342">
        <v>7</v>
      </c>
      <c r="X42" s="342">
        <v>9.0833309090909093</v>
      </c>
      <c r="Y42" s="342">
        <v>13.516666666666667</v>
      </c>
      <c r="Z42" s="342">
        <v>15.850000000000001</v>
      </c>
      <c r="AA42" s="368">
        <f t="shared" si="44"/>
        <v>11.362499393939395</v>
      </c>
      <c r="AC42" t="s">
        <v>24</v>
      </c>
      <c r="AD42" s="28">
        <f t="shared" si="45"/>
        <v>1.004761904761905</v>
      </c>
      <c r="AE42" s="28">
        <f t="shared" si="46"/>
        <v>0.91743143751297751</v>
      </c>
      <c r="AF42" s="28">
        <f t="shared" si="47"/>
        <v>0.79632911906173376</v>
      </c>
      <c r="AG42" s="28">
        <f t="shared" si="48"/>
        <v>0.97896950578338571</v>
      </c>
      <c r="AH42" s="227">
        <f t="shared" si="49"/>
        <v>0.9163267505841427</v>
      </c>
    </row>
    <row r="43" spans="2:34" x14ac:dyDescent="0.25">
      <c r="B43" t="s">
        <v>1</v>
      </c>
      <c r="C43" s="235">
        <f t="shared" si="39"/>
        <v>0</v>
      </c>
      <c r="D43" s="235">
        <f t="shared" si="40"/>
        <v>0.16666666666666666</v>
      </c>
      <c r="E43" s="235">
        <f t="shared" si="41"/>
        <v>1.3333333333333333</v>
      </c>
      <c r="F43" s="235">
        <f t="shared" si="42"/>
        <v>2.25</v>
      </c>
      <c r="G43" s="249">
        <f t="shared" si="43"/>
        <v>0.9375</v>
      </c>
      <c r="I43" s="208">
        <f>SUMIF('FY22 QoS'!$E:$E,$B43,'FY22 QoS'!K:K)</f>
        <v>0</v>
      </c>
      <c r="J43" s="208">
        <f>SUMIF('FY22 QoS'!$E:$E,$B43,'FY22 QoS'!L:L)</f>
        <v>0</v>
      </c>
      <c r="K43" s="208">
        <f>SUMIF('FY22 QoS'!$E:$E,$B43,'FY22 QoS'!M:M)</f>
        <v>0</v>
      </c>
      <c r="L43" s="208">
        <f>SUMIF('FY22 QoS'!$E:$E,$B43,'FY22 QoS'!N:N)</f>
        <v>0</v>
      </c>
      <c r="M43" s="208">
        <f>SUMIF('FY22 QoS'!$E:$E,$B43,'FY22 QoS'!O:O)</f>
        <v>0</v>
      </c>
      <c r="N43" s="208">
        <f>SUMIF('FY22 QoS'!$E:$E,$B43,'FY22 QoS'!P:P)</f>
        <v>0.5</v>
      </c>
      <c r="O43" s="208">
        <f>SUMIF('FY22 QoS'!$E:$E,$B43,'FY22 QoS'!Q:Q)</f>
        <v>1</v>
      </c>
      <c r="P43" s="208">
        <f>SUMIF('FY22 QoS'!$E:$E,$B43,'FY22 QoS'!R:R)</f>
        <v>1.3</v>
      </c>
      <c r="Q43" s="208">
        <f>SUMIF('FY22 QoS'!$E:$E,$B43,'FY22 QoS'!S:S)</f>
        <v>1.7</v>
      </c>
      <c r="R43" s="208">
        <f>SUMIF('FY22 QoS'!$E:$E,$B43,'FY22 QoS'!T:T)</f>
        <v>2</v>
      </c>
      <c r="S43" s="208">
        <f>SUMIF('FY22 QoS'!$E:$E,$B43,'FY22 QoS'!U:U)</f>
        <v>2.25</v>
      </c>
      <c r="T43" s="208">
        <f>SUMIF('FY22 QoS'!$E:$E,$B43,'FY22 QoS'!V:V)</f>
        <v>2.5</v>
      </c>
      <c r="V43" t="s">
        <v>1</v>
      </c>
      <c r="W43" s="235">
        <v>0</v>
      </c>
      <c r="X43" s="235">
        <v>0</v>
      </c>
      <c r="Y43" s="235">
        <v>1.2</v>
      </c>
      <c r="Z43" s="235">
        <v>2.5</v>
      </c>
      <c r="AA43" s="249">
        <f t="shared" si="44"/>
        <v>0.92500000000000004</v>
      </c>
      <c r="AC43" t="s">
        <v>1</v>
      </c>
      <c r="AD43" s="202" t="str">
        <f t="shared" si="45"/>
        <v/>
      </c>
      <c r="AE43" s="202" t="str">
        <f t="shared" si="46"/>
        <v/>
      </c>
      <c r="AF43" s="202">
        <f t="shared" si="47"/>
        <v>1.1111111111111112</v>
      </c>
      <c r="AG43" s="202">
        <f t="shared" si="48"/>
        <v>0.9</v>
      </c>
      <c r="AH43" s="228">
        <f t="shared" si="49"/>
        <v>1.0135135135135134</v>
      </c>
    </row>
    <row r="44" spans="2:34" x14ac:dyDescent="0.25">
      <c r="C44" s="234">
        <f>SUM(C37:C43)</f>
        <v>8.8166666666666664</v>
      </c>
      <c r="D44" s="234">
        <f t="shared" ref="D44:G44" si="50">SUM(D37:D43)</f>
        <v>13.450000000000001</v>
      </c>
      <c r="E44" s="234">
        <f t="shared" si="50"/>
        <v>26.330381925984437</v>
      </c>
      <c r="F44" s="234">
        <f t="shared" si="50"/>
        <v>39.049999999999997</v>
      </c>
      <c r="G44" s="250">
        <f t="shared" si="50"/>
        <v>21.911762148162779</v>
      </c>
      <c r="I44" s="188">
        <f t="shared" ref="I44" si="51">SUM(I37:I43)</f>
        <v>7.35</v>
      </c>
      <c r="J44" s="188">
        <f t="shared" ref="J44:T44" si="52">SUM(J37:J43)</f>
        <v>8.8999999999999986</v>
      </c>
      <c r="K44" s="188">
        <f t="shared" si="52"/>
        <v>10.199999999999999</v>
      </c>
      <c r="L44" s="188">
        <f t="shared" si="52"/>
        <v>11.2</v>
      </c>
      <c r="M44" s="188">
        <f t="shared" si="52"/>
        <v>12.7</v>
      </c>
      <c r="N44" s="188">
        <f t="shared" si="52"/>
        <v>16.45</v>
      </c>
      <c r="O44" s="188">
        <f t="shared" si="52"/>
        <v>20.69620099342275</v>
      </c>
      <c r="P44" s="188">
        <f t="shared" si="52"/>
        <v>26.30949751644312</v>
      </c>
      <c r="Q44" s="188">
        <f t="shared" si="52"/>
        <v>31.98544726808743</v>
      </c>
      <c r="R44" s="188">
        <f t="shared" si="52"/>
        <v>37.5</v>
      </c>
      <c r="S44" s="188">
        <f t="shared" si="52"/>
        <v>38.5</v>
      </c>
      <c r="T44" s="188">
        <f t="shared" si="52"/>
        <v>41.15</v>
      </c>
      <c r="W44" s="234">
        <f>SUM(W37:W43)</f>
        <v>10.199999999999999</v>
      </c>
      <c r="X44" s="234">
        <f>SUM(X37:X43)</f>
        <v>19.5</v>
      </c>
      <c r="Y44" s="234">
        <f>SUM(Y37:Y43)</f>
        <v>33.300000000000004</v>
      </c>
      <c r="Z44" s="234">
        <f>SUM(Z37:Z43)</f>
        <v>39.799999999999997</v>
      </c>
      <c r="AA44" s="250">
        <f t="shared" si="44"/>
        <v>25.7</v>
      </c>
      <c r="AD44" s="28">
        <f t="shared" si="45"/>
        <v>0.8643790849673203</v>
      </c>
      <c r="AE44" s="28">
        <f t="shared" si="46"/>
        <v>0.68974358974358985</v>
      </c>
      <c r="AF44" s="28">
        <f t="shared" si="47"/>
        <v>0.79070215993947246</v>
      </c>
      <c r="AG44" s="28">
        <f t="shared" si="48"/>
        <v>0.98115577889447236</v>
      </c>
      <c r="AH44" s="227">
        <f t="shared" si="49"/>
        <v>0.85259774895575025</v>
      </c>
    </row>
    <row r="45" spans="2:34" x14ac:dyDescent="0.25">
      <c r="C45" s="234"/>
      <c r="D45" s="234"/>
      <c r="E45" s="234"/>
      <c r="F45" s="234"/>
      <c r="G45" s="250"/>
      <c r="W45" s="234"/>
      <c r="X45" s="234"/>
      <c r="Y45" s="234"/>
      <c r="Z45" s="234"/>
      <c r="AA45" s="250"/>
      <c r="AD45" s="28"/>
      <c r="AE45" s="28"/>
      <c r="AF45" s="28"/>
      <c r="AG45" s="28"/>
      <c r="AH45" s="227"/>
    </row>
    <row r="46" spans="2:34" ht="15.75" thickBot="1" x14ac:dyDescent="0.3">
      <c r="B46" t="s">
        <v>266</v>
      </c>
      <c r="C46" s="252">
        <f>C35+C44</f>
        <v>54.899999999999991</v>
      </c>
      <c r="D46" s="252">
        <f t="shared" ref="D46:G46" si="53">D35+D44</f>
        <v>65.433333333333337</v>
      </c>
      <c r="E46" s="252">
        <f t="shared" si="53"/>
        <v>97.647048592651103</v>
      </c>
      <c r="F46" s="252">
        <f t="shared" si="53"/>
        <v>127.53333333333332</v>
      </c>
      <c r="G46" s="253">
        <f t="shared" si="53"/>
        <v>86.378428814829448</v>
      </c>
      <c r="I46" s="224">
        <f t="shared" ref="I46" si="54">SUM(I44,I35)</f>
        <v>53</v>
      </c>
      <c r="J46" s="224">
        <f t="shared" ref="J46:T46" si="55">SUM(J44,J35)</f>
        <v>54.1</v>
      </c>
      <c r="K46" s="224">
        <f t="shared" si="55"/>
        <v>57.599999999999994</v>
      </c>
      <c r="L46" s="224">
        <f t="shared" si="55"/>
        <v>58.150000000000006</v>
      </c>
      <c r="M46" s="224">
        <f t="shared" si="55"/>
        <v>64.900000000000006</v>
      </c>
      <c r="N46" s="224">
        <f t="shared" si="55"/>
        <v>73.25</v>
      </c>
      <c r="O46" s="224">
        <f t="shared" si="55"/>
        <v>85.496200993422747</v>
      </c>
      <c r="P46" s="224">
        <f t="shared" si="55"/>
        <v>97.209497516443122</v>
      </c>
      <c r="Q46" s="224">
        <f t="shared" si="55"/>
        <v>110.23544726808743</v>
      </c>
      <c r="R46" s="224">
        <f t="shared" si="55"/>
        <v>121.55</v>
      </c>
      <c r="S46" s="224">
        <f t="shared" si="55"/>
        <v>126.9</v>
      </c>
      <c r="T46" s="224">
        <f t="shared" si="55"/>
        <v>134.15</v>
      </c>
      <c r="V46" t="s">
        <v>266</v>
      </c>
      <c r="W46" s="252">
        <f>W35+W44</f>
        <v>65.3</v>
      </c>
      <c r="X46" s="252">
        <f>X35+X44</f>
        <v>85</v>
      </c>
      <c r="Y46" s="252">
        <f>Y35+Y44</f>
        <v>114.4</v>
      </c>
      <c r="Z46" s="252">
        <f>Z35+Z44</f>
        <v>130.5</v>
      </c>
      <c r="AA46" s="253">
        <f>AVERAGE(W46:Z46)</f>
        <v>98.800000000000011</v>
      </c>
      <c r="AC46" t="s">
        <v>266</v>
      </c>
      <c r="AD46" s="200">
        <f t="shared" ref="AD46" si="56">IFERROR(C46/W46,"")</f>
        <v>0.84073506891271044</v>
      </c>
      <c r="AE46" s="200">
        <f t="shared" ref="AE46" si="57">IFERROR(D46/X46,"")</f>
        <v>0.76980392156862754</v>
      </c>
      <c r="AF46" s="200">
        <f t="shared" ref="AF46" si="58">IFERROR(E46/Y46,"")</f>
        <v>0.8535581170686285</v>
      </c>
      <c r="AG46" s="200">
        <f t="shared" ref="AG46" si="59">IFERROR(F46/Z46,"")</f>
        <v>0.97726692209450816</v>
      </c>
      <c r="AH46" s="230">
        <f t="shared" ref="AH46" si="60">IFERROR(G46/AA46,"")</f>
        <v>0.87427559529179588</v>
      </c>
    </row>
    <row r="47" spans="2:34" ht="15.75" thickTop="1" x14ac:dyDescent="0.25"/>
    <row r="48" spans="2:34" x14ac:dyDescent="0.25">
      <c r="G48" s="192"/>
    </row>
    <row r="49" spans="2:34" x14ac:dyDescent="0.25">
      <c r="B49" s="246" t="s">
        <v>377</v>
      </c>
      <c r="C49" s="246"/>
      <c r="D49" s="246"/>
      <c r="E49" s="246"/>
      <c r="F49" s="246"/>
      <c r="G49" s="246"/>
      <c r="V49" s="199" t="s">
        <v>406</v>
      </c>
      <c r="W49" s="199"/>
      <c r="X49" s="199"/>
      <c r="Y49" s="199"/>
      <c r="Z49" s="199"/>
      <c r="AA49" s="199"/>
      <c r="AC49" s="225" t="s">
        <v>360</v>
      </c>
      <c r="AD49" s="225"/>
      <c r="AE49" s="225"/>
      <c r="AF49" s="225"/>
      <c r="AG49" s="225"/>
      <c r="AH49" s="225"/>
    </row>
    <row r="50" spans="2:34" x14ac:dyDescent="0.25">
      <c r="B50" s="246"/>
      <c r="C50" s="247" t="s">
        <v>343</v>
      </c>
      <c r="D50" s="247" t="s">
        <v>42</v>
      </c>
      <c r="E50" s="247" t="s">
        <v>41</v>
      </c>
      <c r="F50" s="247" t="s">
        <v>40</v>
      </c>
      <c r="G50" s="213" t="s">
        <v>352</v>
      </c>
      <c r="I50" s="248">
        <v>44228</v>
      </c>
      <c r="J50" s="248">
        <v>44256</v>
      </c>
      <c r="K50" s="248">
        <v>44287</v>
      </c>
      <c r="L50" s="180">
        <v>44317</v>
      </c>
      <c r="M50" s="180">
        <v>44348</v>
      </c>
      <c r="N50" s="180">
        <v>44378</v>
      </c>
      <c r="O50" s="179">
        <v>44409</v>
      </c>
      <c r="P50" s="179">
        <v>44440</v>
      </c>
      <c r="Q50" s="179">
        <v>44470</v>
      </c>
      <c r="R50" s="180">
        <v>44501</v>
      </c>
      <c r="S50" s="180">
        <v>44531</v>
      </c>
      <c r="T50" s="180">
        <v>44562</v>
      </c>
      <c r="V50" s="199"/>
      <c r="W50" s="198" t="s">
        <v>343</v>
      </c>
      <c r="X50" s="198" t="s">
        <v>42</v>
      </c>
      <c r="Y50" s="198" t="s">
        <v>41</v>
      </c>
      <c r="Z50" s="198" t="s">
        <v>40</v>
      </c>
      <c r="AA50" s="213" t="s">
        <v>352</v>
      </c>
      <c r="AC50" s="225"/>
      <c r="AD50" s="226" t="s">
        <v>343</v>
      </c>
      <c r="AE50" s="226" t="s">
        <v>42</v>
      </c>
      <c r="AF50" s="226" t="s">
        <v>41</v>
      </c>
      <c r="AG50" s="226" t="s">
        <v>40</v>
      </c>
      <c r="AH50" s="213" t="s">
        <v>352</v>
      </c>
    </row>
    <row r="51" spans="2:34" x14ac:dyDescent="0.25">
      <c r="B51" s="3" t="s">
        <v>43</v>
      </c>
      <c r="C51" s="164"/>
      <c r="D51" s="164"/>
      <c r="E51" s="164"/>
      <c r="F51" s="164"/>
      <c r="G51" s="209"/>
      <c r="V51" s="3" t="s">
        <v>43</v>
      </c>
      <c r="W51" s="164"/>
      <c r="X51" s="164"/>
      <c r="Y51" s="164"/>
      <c r="Z51" s="164"/>
      <c r="AA51" s="209"/>
      <c r="AC51" s="3" t="s">
        <v>43</v>
      </c>
      <c r="AD51" s="164"/>
      <c r="AE51" s="164"/>
      <c r="AF51" s="164"/>
      <c r="AG51" s="164"/>
      <c r="AH51" s="209"/>
    </row>
    <row r="52" spans="2:34" x14ac:dyDescent="0.25">
      <c r="B52" t="s">
        <v>36</v>
      </c>
      <c r="C52" s="164">
        <f>K52</f>
        <v>21</v>
      </c>
      <c r="D52" s="164">
        <f>N52</f>
        <v>23</v>
      </c>
      <c r="E52" s="164">
        <f>Q52</f>
        <v>28</v>
      </c>
      <c r="F52" s="164">
        <f>T52</f>
        <v>27</v>
      </c>
      <c r="G52" s="209">
        <f>F52</f>
        <v>27</v>
      </c>
      <c r="H52" s="164"/>
      <c r="I52" s="164">
        <f>SUMIF('FY22 QoS'!$E:$E,$B52,'FY22 QoS'!W:W)</f>
        <v>17</v>
      </c>
      <c r="J52" s="164">
        <f>SUMIF('FY22 QoS'!$E:$E,$B52,'FY22 QoS'!X:X)</f>
        <v>23</v>
      </c>
      <c r="K52" s="164">
        <f>SUMIF('FY22 QoS'!$E:$E,$B52,'FY22 QoS'!Y:Y)</f>
        <v>21</v>
      </c>
      <c r="L52" s="164">
        <f>SUMIF('FY22 QoS'!$E:$E,$B52,'FY22 QoS'!Z:Z)</f>
        <v>18</v>
      </c>
      <c r="M52" s="164">
        <f>SUMIF('FY22 QoS'!$E:$E,$B52,'FY22 QoS'!AA:AA)</f>
        <v>20</v>
      </c>
      <c r="N52" s="164">
        <f>SUMIF('FY22 QoS'!$E:$E,$B52,'FY22 QoS'!AB:AB)</f>
        <v>23</v>
      </c>
      <c r="O52" s="164">
        <f>SUMIF('FY22 QoS'!$E:$E,$B52,'FY22 QoS'!AC:AC)</f>
        <v>27</v>
      </c>
      <c r="P52" s="164">
        <f>SUMIF('FY22 QoS'!$E:$E,$B52,'FY22 QoS'!AD:AD)</f>
        <v>26</v>
      </c>
      <c r="Q52" s="164">
        <f>SUMIF('FY22 QoS'!$E:$E,$B52,'FY22 QoS'!AE:AE)</f>
        <v>28</v>
      </c>
      <c r="R52" s="164">
        <f>SUMIF('FY22 QoS'!$E:$E,$B52,'FY22 QoS'!AF:AF)</f>
        <v>28</v>
      </c>
      <c r="S52" s="164">
        <f>SUMIF('FY22 QoS'!$E:$E,$B52,'FY22 QoS'!AG:AG)</f>
        <v>28</v>
      </c>
      <c r="T52" s="164">
        <f>SUMIF('FY22 QoS'!$E:$E,$B52,'FY22 QoS'!AH:AH)</f>
        <v>27</v>
      </c>
      <c r="U52" s="164"/>
      <c r="V52" s="164" t="s">
        <v>36</v>
      </c>
      <c r="W52" s="164">
        <v>21</v>
      </c>
      <c r="X52" s="164">
        <v>24</v>
      </c>
      <c r="Y52" s="164">
        <v>26</v>
      </c>
      <c r="Z52" s="164">
        <v>28</v>
      </c>
      <c r="AA52" s="209">
        <f>Z52</f>
        <v>28</v>
      </c>
      <c r="AC52" t="s">
        <v>36</v>
      </c>
      <c r="AD52" s="28">
        <f>IFERROR(C52/W52,"")</f>
        <v>1</v>
      </c>
      <c r="AE52" s="28">
        <f t="shared" ref="AE52:AE56" si="61">IFERROR(D52/X52,"")</f>
        <v>0.95833333333333337</v>
      </c>
      <c r="AF52" s="28">
        <f t="shared" ref="AF52:AF56" si="62">IFERROR(E52/Y52,"")</f>
        <v>1.0769230769230769</v>
      </c>
      <c r="AG52" s="28">
        <f t="shared" ref="AG52:AG56" si="63">IFERROR(F52/Z52,"")</f>
        <v>0.9642857142857143</v>
      </c>
      <c r="AH52" s="227">
        <f t="shared" ref="AH52:AH56" si="64">IFERROR(G52/AA52,"")</f>
        <v>0.9642857142857143</v>
      </c>
    </row>
    <row r="53" spans="2:34" x14ac:dyDescent="0.25">
      <c r="B53" t="s">
        <v>30</v>
      </c>
      <c r="C53" s="164">
        <f t="shared" ref="C53:C56" si="65">K53</f>
        <v>18</v>
      </c>
      <c r="D53" s="164">
        <f t="shared" ref="D53:D56" si="66">N53</f>
        <v>27</v>
      </c>
      <c r="E53" s="164">
        <f t="shared" ref="E53:E56" si="67">Q53</f>
        <v>29</v>
      </c>
      <c r="F53" s="164">
        <f t="shared" ref="F53:F56" si="68">T53</f>
        <v>31</v>
      </c>
      <c r="G53" s="209">
        <f t="shared" ref="G53:G56" si="69">F53</f>
        <v>31</v>
      </c>
      <c r="H53" s="164"/>
      <c r="I53" s="164">
        <f>SUMIF('FY22 QoS'!$E:$E,$B53,'FY22 QoS'!W:W)</f>
        <v>15</v>
      </c>
      <c r="J53" s="164">
        <f>SUMIF('FY22 QoS'!$E:$E,$B53,'FY22 QoS'!X:X)</f>
        <v>16</v>
      </c>
      <c r="K53" s="164">
        <f>SUMIF('FY22 QoS'!$E:$E,$B53,'FY22 QoS'!Y:Y)</f>
        <v>18</v>
      </c>
      <c r="L53" s="164">
        <f>SUMIF('FY22 QoS'!$E:$E,$B53,'FY22 QoS'!Z:Z)</f>
        <v>18</v>
      </c>
      <c r="M53" s="164">
        <f>SUMIF('FY22 QoS'!$E:$E,$B53,'FY22 QoS'!AA:AA)</f>
        <v>23</v>
      </c>
      <c r="N53" s="164">
        <f>SUMIF('FY22 QoS'!$E:$E,$B53,'FY22 QoS'!AB:AB)</f>
        <v>27</v>
      </c>
      <c r="O53" s="164">
        <f>SUMIF('FY22 QoS'!$E:$E,$B53,'FY22 QoS'!AC:AC)</f>
        <v>27</v>
      </c>
      <c r="P53" s="164">
        <f>SUMIF('FY22 QoS'!$E:$E,$B53,'FY22 QoS'!AD:AD)</f>
        <v>30</v>
      </c>
      <c r="Q53" s="164">
        <f>SUMIF('FY22 QoS'!$E:$E,$B53,'FY22 QoS'!AE:AE)</f>
        <v>29</v>
      </c>
      <c r="R53" s="164">
        <f>SUMIF('FY22 QoS'!$E:$E,$B53,'FY22 QoS'!AF:AF)</f>
        <v>30</v>
      </c>
      <c r="S53" s="164">
        <f>SUMIF('FY22 QoS'!$E:$E,$B53,'FY22 QoS'!AG:AG)</f>
        <v>29</v>
      </c>
      <c r="T53" s="164">
        <f>SUMIF('FY22 QoS'!$E:$E,$B53,'FY22 QoS'!AH:AH)</f>
        <v>31</v>
      </c>
      <c r="U53" s="164"/>
      <c r="V53" s="164" t="s">
        <v>30</v>
      </c>
      <c r="W53" s="164">
        <v>23</v>
      </c>
      <c r="X53" s="164">
        <v>27</v>
      </c>
      <c r="Y53" s="164">
        <v>29</v>
      </c>
      <c r="Z53" s="164">
        <v>31</v>
      </c>
      <c r="AA53" s="209">
        <f t="shared" ref="AA53:AA56" si="70">Z53</f>
        <v>31</v>
      </c>
      <c r="AC53" t="s">
        <v>30</v>
      </c>
      <c r="AD53" s="28">
        <f t="shared" ref="AD53:AD56" si="71">IFERROR(C53/W53,"")</f>
        <v>0.78260869565217395</v>
      </c>
      <c r="AE53" s="28">
        <f t="shared" si="61"/>
        <v>1</v>
      </c>
      <c r="AF53" s="28">
        <f t="shared" si="62"/>
        <v>1</v>
      </c>
      <c r="AG53" s="28">
        <f t="shared" si="63"/>
        <v>1</v>
      </c>
      <c r="AH53" s="227">
        <f t="shared" si="64"/>
        <v>1</v>
      </c>
    </row>
    <row r="54" spans="2:34" x14ac:dyDescent="0.25">
      <c r="B54" t="s">
        <v>23</v>
      </c>
      <c r="C54" s="164">
        <f t="shared" si="65"/>
        <v>23</v>
      </c>
      <c r="D54" s="164">
        <f t="shared" si="66"/>
        <v>27</v>
      </c>
      <c r="E54" s="164">
        <f t="shared" si="67"/>
        <v>29</v>
      </c>
      <c r="F54" s="164">
        <f t="shared" si="68"/>
        <v>28</v>
      </c>
      <c r="G54" s="209">
        <f t="shared" si="69"/>
        <v>28</v>
      </c>
      <c r="H54" s="164"/>
      <c r="I54" s="164">
        <f>SUMIF('FY22 QoS'!$E:$E,$B54,'FY22 QoS'!W:W)</f>
        <v>19</v>
      </c>
      <c r="J54" s="164">
        <f>SUMIF('FY22 QoS'!$E:$E,$B54,'FY22 QoS'!X:X)</f>
        <v>20</v>
      </c>
      <c r="K54" s="164">
        <f>SUMIF('FY22 QoS'!$E:$E,$B54,'FY22 QoS'!Y:Y)</f>
        <v>23</v>
      </c>
      <c r="L54" s="164">
        <f>SUMIF('FY22 QoS'!$E:$E,$B54,'FY22 QoS'!Z:Z)</f>
        <v>23</v>
      </c>
      <c r="M54" s="164">
        <f>SUMIF('FY22 QoS'!$E:$E,$B54,'FY22 QoS'!AA:AA)</f>
        <v>23</v>
      </c>
      <c r="N54" s="164">
        <f>SUMIF('FY22 QoS'!$E:$E,$B54,'FY22 QoS'!AB:AB)</f>
        <v>27</v>
      </c>
      <c r="O54" s="164">
        <f>SUMIF('FY22 QoS'!$E:$E,$B54,'FY22 QoS'!AC:AC)</f>
        <v>28</v>
      </c>
      <c r="P54" s="164">
        <f>SUMIF('FY22 QoS'!$E:$E,$B54,'FY22 QoS'!AD:AD)</f>
        <v>29</v>
      </c>
      <c r="Q54" s="164">
        <f>SUMIF('FY22 QoS'!$E:$E,$B54,'FY22 QoS'!AE:AE)</f>
        <v>29</v>
      </c>
      <c r="R54" s="164">
        <f>SUMIF('FY22 QoS'!$E:$E,$B54,'FY22 QoS'!AF:AF)</f>
        <v>28</v>
      </c>
      <c r="S54" s="164">
        <f>SUMIF('FY22 QoS'!$E:$E,$B54,'FY22 QoS'!AG:AG)</f>
        <v>28</v>
      </c>
      <c r="T54" s="164">
        <f>SUMIF('FY22 QoS'!$E:$E,$B54,'FY22 QoS'!AH:AH)</f>
        <v>28</v>
      </c>
      <c r="U54" s="164"/>
      <c r="V54" s="164" t="s">
        <v>23</v>
      </c>
      <c r="W54" s="164">
        <v>21</v>
      </c>
      <c r="X54" s="164">
        <v>23</v>
      </c>
      <c r="Y54" s="164">
        <v>26</v>
      </c>
      <c r="Z54" s="164">
        <v>31</v>
      </c>
      <c r="AA54" s="209">
        <f t="shared" si="70"/>
        <v>31</v>
      </c>
      <c r="AC54" t="s">
        <v>23</v>
      </c>
      <c r="AD54" s="28">
        <f t="shared" si="71"/>
        <v>1.0952380952380953</v>
      </c>
      <c r="AE54" s="28">
        <f t="shared" si="61"/>
        <v>1.173913043478261</v>
      </c>
      <c r="AF54" s="28">
        <f t="shared" si="62"/>
        <v>1.1153846153846154</v>
      </c>
      <c r="AG54" s="28">
        <f t="shared" si="63"/>
        <v>0.90322580645161288</v>
      </c>
      <c r="AH54" s="227">
        <f t="shared" si="64"/>
        <v>0.90322580645161288</v>
      </c>
    </row>
    <row r="55" spans="2:34" x14ac:dyDescent="0.25">
      <c r="B55" t="s">
        <v>17</v>
      </c>
      <c r="C55" s="208">
        <f t="shared" si="65"/>
        <v>11</v>
      </c>
      <c r="D55" s="208">
        <f t="shared" si="66"/>
        <v>13</v>
      </c>
      <c r="E55" s="208">
        <f t="shared" si="67"/>
        <v>14</v>
      </c>
      <c r="F55" s="208">
        <f t="shared" si="68"/>
        <v>16</v>
      </c>
      <c r="G55" s="207">
        <f t="shared" si="69"/>
        <v>16</v>
      </c>
      <c r="H55" s="164"/>
      <c r="I55" s="208">
        <f>SUMIF('FY22 QoS'!$E:$E,$B55,'FY22 QoS'!W:W)</f>
        <v>9</v>
      </c>
      <c r="J55" s="208">
        <f>SUMIF('FY22 QoS'!$E:$E,$B55,'FY22 QoS'!X:X)</f>
        <v>9</v>
      </c>
      <c r="K55" s="208">
        <f>SUMIF('FY22 QoS'!$E:$E,$B55,'FY22 QoS'!Y:Y)</f>
        <v>11</v>
      </c>
      <c r="L55" s="208">
        <f>SUMIF('FY22 QoS'!$E:$E,$B55,'FY22 QoS'!Z:Z)</f>
        <v>11</v>
      </c>
      <c r="M55" s="208">
        <f>SUMIF('FY22 QoS'!$E:$E,$B55,'FY22 QoS'!AA:AA)</f>
        <v>11</v>
      </c>
      <c r="N55" s="208">
        <f>SUMIF('FY22 QoS'!$E:$E,$B55,'FY22 QoS'!AB:AB)</f>
        <v>13</v>
      </c>
      <c r="O55" s="208">
        <f>SUMIF('FY22 QoS'!$E:$E,$B55,'FY22 QoS'!AC:AC)</f>
        <v>12</v>
      </c>
      <c r="P55" s="208">
        <f>SUMIF('FY22 QoS'!$E:$E,$B55,'FY22 QoS'!AD:AD)</f>
        <v>14</v>
      </c>
      <c r="Q55" s="208">
        <f>SUMIF('FY22 QoS'!$E:$E,$B55,'FY22 QoS'!AE:AE)</f>
        <v>14</v>
      </c>
      <c r="R55" s="208">
        <f>SUMIF('FY22 QoS'!$E:$E,$B55,'FY22 QoS'!AF:AF)</f>
        <v>14</v>
      </c>
      <c r="S55" s="208">
        <f>SUMIF('FY22 QoS'!$E:$E,$B55,'FY22 QoS'!AG:AG)</f>
        <v>16</v>
      </c>
      <c r="T55" s="208">
        <f>SUMIF('FY22 QoS'!$E:$E,$B55,'FY22 QoS'!AH:AH)</f>
        <v>16</v>
      </c>
      <c r="U55" s="164"/>
      <c r="V55" s="164" t="s">
        <v>17</v>
      </c>
      <c r="W55" s="366">
        <v>10</v>
      </c>
      <c r="X55" s="366">
        <v>12</v>
      </c>
      <c r="Y55" s="366">
        <v>14</v>
      </c>
      <c r="Z55" s="366">
        <v>16</v>
      </c>
      <c r="AA55" s="367">
        <f t="shared" si="70"/>
        <v>16</v>
      </c>
      <c r="AC55" t="s">
        <v>17</v>
      </c>
      <c r="AD55" s="202">
        <f t="shared" si="71"/>
        <v>1.1000000000000001</v>
      </c>
      <c r="AE55" s="202">
        <f t="shared" si="61"/>
        <v>1.0833333333333333</v>
      </c>
      <c r="AF55" s="202">
        <f t="shared" si="62"/>
        <v>1</v>
      </c>
      <c r="AG55" s="202">
        <f t="shared" si="63"/>
        <v>1</v>
      </c>
      <c r="AH55" s="228">
        <f t="shared" si="64"/>
        <v>1</v>
      </c>
    </row>
    <row r="56" spans="2:34" x14ac:dyDescent="0.25">
      <c r="C56" s="164">
        <f t="shared" si="65"/>
        <v>73</v>
      </c>
      <c r="D56" s="164">
        <f t="shared" si="66"/>
        <v>90</v>
      </c>
      <c r="E56" s="164">
        <f t="shared" si="67"/>
        <v>100</v>
      </c>
      <c r="F56" s="164">
        <f t="shared" si="68"/>
        <v>102</v>
      </c>
      <c r="G56" s="209">
        <f t="shared" si="69"/>
        <v>102</v>
      </c>
      <c r="H56" s="164"/>
      <c r="I56" s="164">
        <f t="shared" ref="I56" si="72">SUM(I52:I55)</f>
        <v>60</v>
      </c>
      <c r="J56" s="164">
        <f t="shared" ref="J56:T56" si="73">SUM(J52:J55)</f>
        <v>68</v>
      </c>
      <c r="K56" s="164">
        <f t="shared" si="73"/>
        <v>73</v>
      </c>
      <c r="L56" s="164">
        <f t="shared" si="73"/>
        <v>70</v>
      </c>
      <c r="M56" s="164">
        <f t="shared" si="73"/>
        <v>77</v>
      </c>
      <c r="N56" s="164">
        <f t="shared" si="73"/>
        <v>90</v>
      </c>
      <c r="O56" s="164">
        <f t="shared" si="73"/>
        <v>94</v>
      </c>
      <c r="P56" s="164">
        <f t="shared" si="73"/>
        <v>99</v>
      </c>
      <c r="Q56" s="164">
        <f t="shared" si="73"/>
        <v>100</v>
      </c>
      <c r="R56" s="164">
        <f t="shared" si="73"/>
        <v>100</v>
      </c>
      <c r="S56" s="164">
        <f t="shared" si="73"/>
        <v>101</v>
      </c>
      <c r="T56" s="164">
        <f t="shared" si="73"/>
        <v>102</v>
      </c>
      <c r="U56" s="164"/>
      <c r="V56" s="164"/>
      <c r="W56" s="164">
        <f>SUM(W52:W55)</f>
        <v>75</v>
      </c>
      <c r="X56" s="164">
        <f>SUM(X52:X55)</f>
        <v>86</v>
      </c>
      <c r="Y56" s="164">
        <f>SUM(Y52:Y55)</f>
        <v>95</v>
      </c>
      <c r="Z56" s="164">
        <f>SUM(Z52:Z55)</f>
        <v>106</v>
      </c>
      <c r="AA56" s="209">
        <f t="shared" si="70"/>
        <v>106</v>
      </c>
      <c r="AD56" s="28">
        <f t="shared" si="71"/>
        <v>0.97333333333333338</v>
      </c>
      <c r="AE56" s="28">
        <f t="shared" si="61"/>
        <v>1.0465116279069768</v>
      </c>
      <c r="AF56" s="28">
        <f t="shared" si="62"/>
        <v>1.0526315789473684</v>
      </c>
      <c r="AG56" s="28">
        <f t="shared" si="63"/>
        <v>0.96226415094339623</v>
      </c>
      <c r="AH56" s="227">
        <f t="shared" si="64"/>
        <v>0.96226415094339623</v>
      </c>
    </row>
    <row r="57" spans="2:34" x14ac:dyDescent="0.25">
      <c r="B57" s="3" t="s">
        <v>16</v>
      </c>
      <c r="C57" s="164"/>
      <c r="D57" s="164"/>
      <c r="E57" s="164"/>
      <c r="F57" s="164"/>
      <c r="G57" s="209"/>
      <c r="H57" s="164"/>
      <c r="I57" s="164"/>
      <c r="J57" s="164"/>
      <c r="K57" s="164"/>
      <c r="L57" s="164"/>
      <c r="M57" s="164"/>
      <c r="N57" s="164"/>
      <c r="O57" s="164"/>
      <c r="P57" s="164"/>
      <c r="Q57" s="164"/>
      <c r="R57" s="164"/>
      <c r="S57" s="164"/>
      <c r="T57" s="164"/>
      <c r="U57" s="164"/>
      <c r="V57" s="282" t="s">
        <v>16</v>
      </c>
      <c r="W57" s="164"/>
      <c r="X57" s="164"/>
      <c r="Y57" s="164"/>
      <c r="Z57" s="164"/>
      <c r="AA57" s="209"/>
      <c r="AC57" s="3" t="s">
        <v>16</v>
      </c>
      <c r="AD57" s="28"/>
      <c r="AE57" s="28"/>
      <c r="AF57" s="28"/>
      <c r="AG57" s="28"/>
      <c r="AH57" s="227"/>
    </row>
    <row r="58" spans="2:34" x14ac:dyDescent="0.25">
      <c r="B58" t="s">
        <v>39</v>
      </c>
      <c r="C58" s="186">
        <f t="shared" ref="C58:C65" si="74">K58</f>
        <v>4</v>
      </c>
      <c r="D58" s="186">
        <f t="shared" ref="D58:D65" si="75">N58</f>
        <v>6</v>
      </c>
      <c r="E58" s="186">
        <f t="shared" ref="E58:E65" si="76">Q58</f>
        <v>7</v>
      </c>
      <c r="F58" s="186">
        <f t="shared" ref="F58:F65" si="77">T58</f>
        <v>8</v>
      </c>
      <c r="G58" s="209">
        <f t="shared" ref="G58:G65" si="78">F58</f>
        <v>8</v>
      </c>
      <c r="H58" s="164"/>
      <c r="I58" s="164">
        <f>SUMIF('FY22 QoS'!$E:$E,$B58,'FY22 QoS'!W:W)</f>
        <v>3</v>
      </c>
      <c r="J58" s="164">
        <f>SUMIF('FY22 QoS'!$E:$E,$B58,'FY22 QoS'!X:X)</f>
        <v>4</v>
      </c>
      <c r="K58" s="164">
        <f>SUMIF('FY22 QoS'!$E:$E,$B58,'FY22 QoS'!Y:Y)</f>
        <v>4</v>
      </c>
      <c r="L58" s="164">
        <f>SUMIF('FY22 QoS'!$E:$E,$B58,'FY22 QoS'!Z:Z)</f>
        <v>6</v>
      </c>
      <c r="M58" s="164">
        <f>SUMIF('FY22 QoS'!$E:$E,$B58,'FY22 QoS'!AA:AA)</f>
        <v>6</v>
      </c>
      <c r="N58" s="164">
        <f>SUMIF('FY22 QoS'!$E:$E,$B58,'FY22 QoS'!AB:AB)</f>
        <v>6</v>
      </c>
      <c r="O58" s="164">
        <f>SUMIF('FY22 QoS'!$E:$E,$B58,'FY22 QoS'!AC:AC)</f>
        <v>6</v>
      </c>
      <c r="P58" s="164">
        <f>SUMIF('FY22 QoS'!$E:$E,$B58,'FY22 QoS'!AD:AD)</f>
        <v>6</v>
      </c>
      <c r="Q58" s="164">
        <f>SUMIF('FY22 QoS'!$E:$E,$B58,'FY22 QoS'!AE:AE)</f>
        <v>7</v>
      </c>
      <c r="R58" s="164">
        <f>SUMIF('FY22 QoS'!$E:$E,$B58,'FY22 QoS'!AF:AF)</f>
        <v>7</v>
      </c>
      <c r="S58" s="164">
        <f>SUMIF('FY22 QoS'!$E:$E,$B58,'FY22 QoS'!AG:AG)</f>
        <v>8</v>
      </c>
      <c r="T58" s="164">
        <f>SUMIF('FY22 QoS'!$E:$E,$B58,'FY22 QoS'!AH:AH)</f>
        <v>8</v>
      </c>
      <c r="U58" s="164"/>
      <c r="V58" s="164" t="s">
        <v>39</v>
      </c>
      <c r="W58" s="186">
        <v>5</v>
      </c>
      <c r="X58" s="186">
        <v>6</v>
      </c>
      <c r="Y58" s="186">
        <v>7</v>
      </c>
      <c r="Z58" s="186">
        <v>8</v>
      </c>
      <c r="AA58" s="209">
        <f t="shared" ref="AA58:AA65" si="79">Z58</f>
        <v>8</v>
      </c>
      <c r="AC58" t="s">
        <v>39</v>
      </c>
      <c r="AD58" s="229">
        <f t="shared" ref="AD58:AD65" si="80">IFERROR(C58/W58,"")</f>
        <v>0.8</v>
      </c>
      <c r="AE58" s="229">
        <f t="shared" ref="AE58:AE65" si="81">IFERROR(D58/X58,"")</f>
        <v>1</v>
      </c>
      <c r="AF58" s="229">
        <f t="shared" ref="AF58:AF65" si="82">IFERROR(E58/Y58,"")</f>
        <v>1</v>
      </c>
      <c r="AG58" s="229">
        <f t="shared" ref="AG58:AG65" si="83">IFERROR(F58/Z58,"")</f>
        <v>1</v>
      </c>
      <c r="AH58" s="227">
        <f t="shared" ref="AH58:AH65" si="84">IFERROR(G58/AA58,"")</f>
        <v>1</v>
      </c>
    </row>
    <row r="59" spans="2:34" x14ac:dyDescent="0.25">
      <c r="B59" t="s">
        <v>232</v>
      </c>
      <c r="C59" s="186">
        <f t="shared" si="74"/>
        <v>0</v>
      </c>
      <c r="D59" s="186">
        <f t="shared" si="75"/>
        <v>5</v>
      </c>
      <c r="E59" s="186">
        <f t="shared" si="76"/>
        <v>5</v>
      </c>
      <c r="F59" s="186">
        <f t="shared" si="77"/>
        <v>5</v>
      </c>
      <c r="G59" s="209">
        <f t="shared" si="78"/>
        <v>5</v>
      </c>
      <c r="H59" s="164"/>
      <c r="I59" s="164">
        <f>SUMIF('FY22 QoS'!$E:$E,$B59,'FY22 QoS'!W:W)</f>
        <v>0</v>
      </c>
      <c r="J59" s="164">
        <f>SUMIF('FY22 QoS'!$E:$E,$B59,'FY22 QoS'!X:X)</f>
        <v>0</v>
      </c>
      <c r="K59" s="164">
        <f>SUMIF('FY22 QoS'!$E:$E,$B59,'FY22 QoS'!Y:Y)</f>
        <v>0</v>
      </c>
      <c r="L59" s="164">
        <f>SUMIF('FY22 QoS'!$E:$E,$B59,'FY22 QoS'!Z:Z)</f>
        <v>5</v>
      </c>
      <c r="M59" s="164">
        <f>SUMIF('FY22 QoS'!$E:$E,$B59,'FY22 QoS'!AA:AA)</f>
        <v>5</v>
      </c>
      <c r="N59" s="164">
        <f>SUMIF('FY22 QoS'!$E:$E,$B59,'FY22 QoS'!AB:AB)</f>
        <v>5</v>
      </c>
      <c r="O59" s="164">
        <f>SUMIF('FY22 QoS'!$E:$E,$B59,'FY22 QoS'!AC:AC)</f>
        <v>5</v>
      </c>
      <c r="P59" s="164">
        <f>SUMIF('FY22 QoS'!$E:$E,$B59,'FY22 QoS'!AD:AD)</f>
        <v>5</v>
      </c>
      <c r="Q59" s="164">
        <f>SUMIF('FY22 QoS'!$E:$E,$B59,'FY22 QoS'!AE:AE)</f>
        <v>5</v>
      </c>
      <c r="R59" s="164">
        <f>SUMIF('FY22 QoS'!$E:$E,$B59,'FY22 QoS'!AF:AF)</f>
        <v>5</v>
      </c>
      <c r="S59" s="164">
        <f>SUMIF('FY22 QoS'!$E:$E,$B59,'FY22 QoS'!AG:AG)</f>
        <v>5</v>
      </c>
      <c r="T59" s="164">
        <f>SUMIF('FY22 QoS'!$E:$E,$B59,'FY22 QoS'!AH:AH)</f>
        <v>5</v>
      </c>
      <c r="U59" s="164"/>
      <c r="V59" s="164" t="s">
        <v>232</v>
      </c>
      <c r="W59" s="365">
        <v>5</v>
      </c>
      <c r="X59" s="365">
        <v>5</v>
      </c>
      <c r="Y59" s="365">
        <v>5</v>
      </c>
      <c r="Z59" s="365">
        <v>5</v>
      </c>
      <c r="AA59" s="364">
        <v>5</v>
      </c>
      <c r="AC59" t="s">
        <v>232</v>
      </c>
      <c r="AD59" s="28">
        <f t="shared" si="80"/>
        <v>0</v>
      </c>
      <c r="AE59" s="28">
        <f t="shared" si="81"/>
        <v>1</v>
      </c>
      <c r="AF59" s="28">
        <f t="shared" si="82"/>
        <v>1</v>
      </c>
      <c r="AG59" s="28">
        <f t="shared" si="83"/>
        <v>1</v>
      </c>
      <c r="AH59" s="227">
        <f t="shared" si="84"/>
        <v>1</v>
      </c>
    </row>
    <row r="60" spans="2:34" x14ac:dyDescent="0.25">
      <c r="B60" t="s">
        <v>25</v>
      </c>
      <c r="C60" s="186">
        <f t="shared" si="74"/>
        <v>1</v>
      </c>
      <c r="D60" s="186">
        <f t="shared" si="75"/>
        <v>5</v>
      </c>
      <c r="E60" s="186">
        <f t="shared" si="76"/>
        <v>5</v>
      </c>
      <c r="F60" s="186">
        <f t="shared" si="77"/>
        <v>5</v>
      </c>
      <c r="G60" s="209">
        <f t="shared" si="78"/>
        <v>5</v>
      </c>
      <c r="H60" s="164"/>
      <c r="I60" s="164">
        <f>SUMIF('FY22 QoS'!$E:$E,$B60,'FY22 QoS'!W:W)</f>
        <v>0</v>
      </c>
      <c r="J60" s="164">
        <f>SUMIF('FY22 QoS'!$E:$E,$B60,'FY22 QoS'!X:X)</f>
        <v>0</v>
      </c>
      <c r="K60" s="164">
        <f>SUMIF('FY22 QoS'!$E:$E,$B60,'FY22 QoS'!Y:Y)</f>
        <v>1</v>
      </c>
      <c r="L60" s="164">
        <f>SUMIF('FY22 QoS'!$E:$E,$B60,'FY22 QoS'!Z:Z)</f>
        <v>4</v>
      </c>
      <c r="M60" s="164">
        <f>SUMIF('FY22 QoS'!$E:$E,$B60,'FY22 QoS'!AA:AA)</f>
        <v>5</v>
      </c>
      <c r="N60" s="164">
        <f>SUMIF('FY22 QoS'!$E:$E,$B60,'FY22 QoS'!AB:AB)</f>
        <v>5</v>
      </c>
      <c r="O60" s="164">
        <f>SUMIF('FY22 QoS'!$E:$E,$B60,'FY22 QoS'!AC:AC)</f>
        <v>5</v>
      </c>
      <c r="P60" s="164">
        <f>SUMIF('FY22 QoS'!$E:$E,$B60,'FY22 QoS'!AD:AD)</f>
        <v>5</v>
      </c>
      <c r="Q60" s="164">
        <f>SUMIF('FY22 QoS'!$E:$E,$B60,'FY22 QoS'!AE:AE)</f>
        <v>5</v>
      </c>
      <c r="R60" s="164">
        <f>SUMIF('FY22 QoS'!$E:$E,$B60,'FY22 QoS'!AF:AF)</f>
        <v>5</v>
      </c>
      <c r="S60" s="164">
        <f>SUMIF('FY22 QoS'!$E:$E,$B60,'FY22 QoS'!AG:AG)</f>
        <v>5</v>
      </c>
      <c r="T60" s="164">
        <f>SUMIF('FY22 QoS'!$E:$E,$B60,'FY22 QoS'!AH:AH)</f>
        <v>5</v>
      </c>
      <c r="U60" s="164"/>
      <c r="V60" s="164" t="s">
        <v>25</v>
      </c>
      <c r="W60" s="365">
        <v>0</v>
      </c>
      <c r="X60" s="365">
        <v>5</v>
      </c>
      <c r="Y60" s="365">
        <v>5</v>
      </c>
      <c r="Z60" s="365">
        <v>5</v>
      </c>
      <c r="AA60" s="364">
        <v>5</v>
      </c>
      <c r="AC60" t="s">
        <v>25</v>
      </c>
      <c r="AD60" s="28" t="str">
        <f t="shared" si="80"/>
        <v/>
      </c>
      <c r="AE60" s="28">
        <f t="shared" si="81"/>
        <v>1</v>
      </c>
      <c r="AF60" s="28">
        <f t="shared" si="82"/>
        <v>1</v>
      </c>
      <c r="AG60" s="28">
        <f t="shared" si="83"/>
        <v>1</v>
      </c>
      <c r="AH60" s="227">
        <f t="shared" si="84"/>
        <v>1</v>
      </c>
    </row>
    <row r="61" spans="2:34" x14ac:dyDescent="0.25">
      <c r="B61" t="s">
        <v>7</v>
      </c>
      <c r="C61" s="164">
        <f t="shared" si="74"/>
        <v>0</v>
      </c>
      <c r="D61" s="164">
        <f t="shared" si="75"/>
        <v>3</v>
      </c>
      <c r="E61" s="164">
        <f t="shared" si="76"/>
        <v>4</v>
      </c>
      <c r="F61" s="164">
        <f t="shared" si="77"/>
        <v>4</v>
      </c>
      <c r="G61" s="209">
        <f t="shared" si="78"/>
        <v>4</v>
      </c>
      <c r="H61" s="164"/>
      <c r="I61" s="164">
        <f>SUMIF('FY22 QoS'!$E:$E,$B61,'FY22 QoS'!W:W)</f>
        <v>0</v>
      </c>
      <c r="J61" s="164">
        <f>SUMIF('FY22 QoS'!$E:$E,$B61,'FY22 QoS'!X:X)</f>
        <v>0</v>
      </c>
      <c r="K61" s="164">
        <f>SUMIF('FY22 QoS'!$E:$E,$B61,'FY22 QoS'!Y:Y)</f>
        <v>0</v>
      </c>
      <c r="L61" s="164">
        <f>SUMIF('FY22 QoS'!$E:$E,$B61,'FY22 QoS'!Z:Z)</f>
        <v>2</v>
      </c>
      <c r="M61" s="164">
        <f>SUMIF('FY22 QoS'!$E:$E,$B61,'FY22 QoS'!AA:AA)</f>
        <v>2</v>
      </c>
      <c r="N61" s="164">
        <f>SUMIF('FY22 QoS'!$E:$E,$B61,'FY22 QoS'!AB:AB)</f>
        <v>3</v>
      </c>
      <c r="O61" s="164">
        <f>SUMIF('FY22 QoS'!$E:$E,$B61,'FY22 QoS'!AC:AC)</f>
        <v>3</v>
      </c>
      <c r="P61" s="164">
        <f>SUMIF('FY22 QoS'!$E:$E,$B61,'FY22 QoS'!AD:AD)</f>
        <v>3</v>
      </c>
      <c r="Q61" s="164">
        <f>SUMIF('FY22 QoS'!$E:$E,$B61,'FY22 QoS'!AE:AE)</f>
        <v>4</v>
      </c>
      <c r="R61" s="164">
        <f>SUMIF('FY22 QoS'!$E:$E,$B61,'FY22 QoS'!AF:AF)</f>
        <v>4</v>
      </c>
      <c r="S61" s="164">
        <f>SUMIF('FY22 QoS'!$E:$E,$B61,'FY22 QoS'!AG:AG)</f>
        <v>4</v>
      </c>
      <c r="T61" s="164">
        <f>SUMIF('FY22 QoS'!$E:$E,$B61,'FY22 QoS'!AH:AH)</f>
        <v>4</v>
      </c>
      <c r="U61" s="164"/>
      <c r="V61" s="164" t="s">
        <v>7</v>
      </c>
      <c r="W61" s="164">
        <v>2</v>
      </c>
      <c r="X61" s="164">
        <v>3</v>
      </c>
      <c r="Y61" s="164">
        <v>4</v>
      </c>
      <c r="Z61" s="164">
        <v>4</v>
      </c>
      <c r="AA61" s="209">
        <f t="shared" si="79"/>
        <v>4</v>
      </c>
      <c r="AC61" t="s">
        <v>7</v>
      </c>
      <c r="AD61" s="28">
        <f t="shared" si="80"/>
        <v>0</v>
      </c>
      <c r="AE61" s="28">
        <f t="shared" si="81"/>
        <v>1</v>
      </c>
      <c r="AF61" s="28">
        <f t="shared" si="82"/>
        <v>1</v>
      </c>
      <c r="AG61" s="28">
        <f t="shared" si="83"/>
        <v>1</v>
      </c>
      <c r="AH61" s="227">
        <f t="shared" si="84"/>
        <v>1</v>
      </c>
    </row>
    <row r="62" spans="2:34" x14ac:dyDescent="0.25">
      <c r="B62" t="s">
        <v>37</v>
      </c>
      <c r="C62" s="164">
        <f t="shared" si="74"/>
        <v>2</v>
      </c>
      <c r="D62" s="164">
        <f t="shared" si="75"/>
        <v>2</v>
      </c>
      <c r="E62" s="164">
        <f t="shared" si="76"/>
        <v>2</v>
      </c>
      <c r="F62" s="164">
        <f t="shared" si="77"/>
        <v>2</v>
      </c>
      <c r="G62" s="209">
        <f t="shared" si="78"/>
        <v>2</v>
      </c>
      <c r="H62" s="164"/>
      <c r="I62" s="164">
        <f>SUMIF('FY22 QoS'!$E:$E,$B62,'FY22 QoS'!W:W)</f>
        <v>1</v>
      </c>
      <c r="J62" s="164">
        <f>SUMIF('FY22 QoS'!$E:$E,$B62,'FY22 QoS'!X:X)</f>
        <v>1</v>
      </c>
      <c r="K62" s="164">
        <f>SUMIF('FY22 QoS'!$E:$E,$B62,'FY22 QoS'!Y:Y)</f>
        <v>2</v>
      </c>
      <c r="L62" s="164">
        <f>SUMIF('FY22 QoS'!$E:$E,$B62,'FY22 QoS'!Z:Z)</f>
        <v>2</v>
      </c>
      <c r="M62" s="164">
        <f>SUMIF('FY22 QoS'!$E:$E,$B62,'FY22 QoS'!AA:AA)</f>
        <v>2</v>
      </c>
      <c r="N62" s="164">
        <f>SUMIF('FY22 QoS'!$E:$E,$B62,'FY22 QoS'!AB:AB)</f>
        <v>2</v>
      </c>
      <c r="O62" s="164">
        <f>SUMIF('FY22 QoS'!$E:$E,$B62,'FY22 QoS'!AC:AC)</f>
        <v>2</v>
      </c>
      <c r="P62" s="164">
        <f>SUMIF('FY22 QoS'!$E:$E,$B62,'FY22 QoS'!AD:AD)</f>
        <v>2</v>
      </c>
      <c r="Q62" s="164">
        <f>SUMIF('FY22 QoS'!$E:$E,$B62,'FY22 QoS'!AE:AE)</f>
        <v>2</v>
      </c>
      <c r="R62" s="164">
        <f>SUMIF('FY22 QoS'!$E:$E,$B62,'FY22 QoS'!AF:AF)</f>
        <v>2</v>
      </c>
      <c r="S62" s="164">
        <f>SUMIF('FY22 QoS'!$E:$E,$B62,'FY22 QoS'!AG:AG)</f>
        <v>2</v>
      </c>
      <c r="T62" s="164">
        <f>SUMIF('FY22 QoS'!$E:$E,$B62,'FY22 QoS'!AH:AH)</f>
        <v>2</v>
      </c>
      <c r="U62" s="164"/>
      <c r="V62" s="164" t="s">
        <v>37</v>
      </c>
      <c r="W62" s="164">
        <v>1</v>
      </c>
      <c r="X62" s="164">
        <v>2</v>
      </c>
      <c r="Y62" s="164">
        <v>2</v>
      </c>
      <c r="Z62" s="164">
        <v>2</v>
      </c>
      <c r="AA62" s="209">
        <f t="shared" si="79"/>
        <v>2</v>
      </c>
      <c r="AC62" t="s">
        <v>37</v>
      </c>
      <c r="AD62" s="28">
        <f t="shared" si="80"/>
        <v>2</v>
      </c>
      <c r="AE62" s="28">
        <f t="shared" si="81"/>
        <v>1</v>
      </c>
      <c r="AF62" s="28">
        <f t="shared" si="82"/>
        <v>1</v>
      </c>
      <c r="AG62" s="28">
        <f t="shared" si="83"/>
        <v>1</v>
      </c>
      <c r="AH62" s="227">
        <f t="shared" si="84"/>
        <v>1</v>
      </c>
    </row>
    <row r="63" spans="2:34" x14ac:dyDescent="0.25">
      <c r="B63" t="s">
        <v>24</v>
      </c>
      <c r="C63" s="164">
        <f t="shared" si="74"/>
        <v>9</v>
      </c>
      <c r="D63" s="164">
        <f t="shared" si="75"/>
        <v>10</v>
      </c>
      <c r="E63" s="164">
        <f t="shared" si="76"/>
        <v>18</v>
      </c>
      <c r="F63" s="164">
        <f t="shared" si="77"/>
        <v>20</v>
      </c>
      <c r="G63" s="209">
        <f t="shared" si="78"/>
        <v>20</v>
      </c>
      <c r="H63" s="164"/>
      <c r="I63" s="164">
        <f>SUMIF('FY22 QoS'!$E:$E,$B63,'FY22 QoS'!W:W)</f>
        <v>9</v>
      </c>
      <c r="J63" s="164">
        <f>SUMIF('FY22 QoS'!$E:$E,$B63,'FY22 QoS'!X:X)</f>
        <v>9</v>
      </c>
      <c r="K63" s="164">
        <f>SUMIF('FY22 QoS'!$E:$E,$B63,'FY22 QoS'!Y:Y)</f>
        <v>9</v>
      </c>
      <c r="L63" s="164">
        <f>SUMIF('FY22 QoS'!$E:$E,$B63,'FY22 QoS'!Z:Z)</f>
        <v>10</v>
      </c>
      <c r="M63" s="164">
        <f>SUMIF('FY22 QoS'!$E:$E,$B63,'FY22 QoS'!AA:AA)</f>
        <v>9</v>
      </c>
      <c r="N63" s="164">
        <f>SUMIF('FY22 QoS'!$E:$E,$B63,'FY22 QoS'!AB:AB)</f>
        <v>10</v>
      </c>
      <c r="O63" s="164">
        <f>SUMIF('FY22 QoS'!$E:$E,$B63,'FY22 QoS'!AC:AC)</f>
        <v>18</v>
      </c>
      <c r="P63" s="164">
        <f>SUMIF('FY22 QoS'!$E:$E,$B63,'FY22 QoS'!AD:AD)</f>
        <v>18</v>
      </c>
      <c r="Q63" s="164">
        <f>SUMIF('FY22 QoS'!$E:$E,$B63,'FY22 QoS'!AE:AE)</f>
        <v>18</v>
      </c>
      <c r="R63" s="164">
        <f>SUMIF('FY22 QoS'!$E:$E,$B63,'FY22 QoS'!AF:AF)</f>
        <v>19</v>
      </c>
      <c r="S63" s="164">
        <f>SUMIF('FY22 QoS'!$E:$E,$B63,'FY22 QoS'!AG:AG)</f>
        <v>18</v>
      </c>
      <c r="T63" s="164">
        <f>SUMIF('FY22 QoS'!$E:$E,$B63,'FY22 QoS'!AH:AH)</f>
        <v>20</v>
      </c>
      <c r="U63" s="164"/>
      <c r="V63" s="164" t="s">
        <v>24</v>
      </c>
      <c r="W63" s="365">
        <v>10</v>
      </c>
      <c r="X63" s="365">
        <v>16</v>
      </c>
      <c r="Y63" s="365">
        <v>17</v>
      </c>
      <c r="Z63" s="365">
        <v>19</v>
      </c>
      <c r="AA63" s="364">
        <f t="shared" si="79"/>
        <v>19</v>
      </c>
      <c r="AC63" t="s">
        <v>24</v>
      </c>
      <c r="AD63" s="28">
        <f t="shared" si="80"/>
        <v>0.9</v>
      </c>
      <c r="AE63" s="28">
        <f t="shared" si="81"/>
        <v>0.625</v>
      </c>
      <c r="AF63" s="28">
        <f t="shared" si="82"/>
        <v>1.0588235294117647</v>
      </c>
      <c r="AG63" s="28">
        <f t="shared" si="83"/>
        <v>1.0526315789473684</v>
      </c>
      <c r="AH63" s="227">
        <f t="shared" si="84"/>
        <v>1.0526315789473684</v>
      </c>
    </row>
    <row r="64" spans="2:34" x14ac:dyDescent="0.25">
      <c r="B64" t="s">
        <v>1</v>
      </c>
      <c r="C64" s="208">
        <f t="shared" si="74"/>
        <v>0</v>
      </c>
      <c r="D64" s="208">
        <f t="shared" si="75"/>
        <v>2</v>
      </c>
      <c r="E64" s="208">
        <f t="shared" si="76"/>
        <v>3</v>
      </c>
      <c r="F64" s="208">
        <f t="shared" si="77"/>
        <v>3</v>
      </c>
      <c r="G64" s="207">
        <f t="shared" si="78"/>
        <v>3</v>
      </c>
      <c r="H64" s="164"/>
      <c r="I64" s="208">
        <f>SUMIF('FY22 QoS'!$E:$E,$B64,'FY22 QoS'!W:W)</f>
        <v>0</v>
      </c>
      <c r="J64" s="208">
        <f>SUMIF('FY22 QoS'!$E:$E,$B64,'FY22 QoS'!X:X)</f>
        <v>0</v>
      </c>
      <c r="K64" s="208">
        <f>SUMIF('FY22 QoS'!$E:$E,$B64,'FY22 QoS'!Y:Y)</f>
        <v>0</v>
      </c>
      <c r="L64" s="208">
        <f>SUMIF('FY22 QoS'!$E:$E,$B64,'FY22 QoS'!Z:Z)</f>
        <v>2</v>
      </c>
      <c r="M64" s="208">
        <f>SUMIF('FY22 QoS'!$E:$E,$B64,'FY22 QoS'!AA:AA)</f>
        <v>2</v>
      </c>
      <c r="N64" s="208">
        <f>SUMIF('FY22 QoS'!$E:$E,$B64,'FY22 QoS'!AB:AB)</f>
        <v>2</v>
      </c>
      <c r="O64" s="208">
        <f>SUMIF('FY22 QoS'!$E:$E,$B64,'FY22 QoS'!AC:AC)</f>
        <v>2</v>
      </c>
      <c r="P64" s="208">
        <f>SUMIF('FY22 QoS'!$E:$E,$B64,'FY22 QoS'!AD:AD)</f>
        <v>2</v>
      </c>
      <c r="Q64" s="208">
        <f>SUMIF('FY22 QoS'!$E:$E,$B64,'FY22 QoS'!AE:AE)</f>
        <v>3</v>
      </c>
      <c r="R64" s="208">
        <f>SUMIF('FY22 QoS'!$E:$E,$B64,'FY22 QoS'!AF:AF)</f>
        <v>3</v>
      </c>
      <c r="S64" s="208">
        <f>SUMIF('FY22 QoS'!$E:$E,$B64,'FY22 QoS'!AG:AG)</f>
        <v>3</v>
      </c>
      <c r="T64" s="208">
        <f>SUMIF('FY22 QoS'!$E:$E,$B64,'FY22 QoS'!AH:AH)</f>
        <v>3</v>
      </c>
      <c r="U64" s="164"/>
      <c r="V64" s="164" t="s">
        <v>1</v>
      </c>
      <c r="W64" s="208">
        <v>0</v>
      </c>
      <c r="X64" s="208">
        <v>2</v>
      </c>
      <c r="Y64" s="208">
        <v>3</v>
      </c>
      <c r="Z64" s="208">
        <v>3</v>
      </c>
      <c r="AA64" s="207">
        <f t="shared" si="79"/>
        <v>3</v>
      </c>
      <c r="AC64" t="s">
        <v>1</v>
      </c>
      <c r="AD64" s="202" t="str">
        <f t="shared" si="80"/>
        <v/>
      </c>
      <c r="AE64" s="202">
        <f t="shared" si="81"/>
        <v>1</v>
      </c>
      <c r="AF64" s="202">
        <f t="shared" si="82"/>
        <v>1</v>
      </c>
      <c r="AG64" s="202">
        <f t="shared" si="83"/>
        <v>1</v>
      </c>
      <c r="AH64" s="228">
        <f t="shared" si="84"/>
        <v>1</v>
      </c>
    </row>
    <row r="65" spans="2:34" x14ac:dyDescent="0.25">
      <c r="C65" s="164">
        <f t="shared" si="74"/>
        <v>16</v>
      </c>
      <c r="D65" s="164">
        <f t="shared" si="75"/>
        <v>33</v>
      </c>
      <c r="E65" s="164">
        <f t="shared" si="76"/>
        <v>44</v>
      </c>
      <c r="F65" s="164">
        <f t="shared" si="77"/>
        <v>47</v>
      </c>
      <c r="G65" s="209">
        <f t="shared" si="78"/>
        <v>47</v>
      </c>
      <c r="H65" s="164"/>
      <c r="I65" s="164">
        <f t="shared" ref="I65" si="85">SUM(I58:I64)</f>
        <v>13</v>
      </c>
      <c r="J65" s="164">
        <f t="shared" ref="J65:T65" si="86">SUM(J58:J64)</f>
        <v>14</v>
      </c>
      <c r="K65" s="164">
        <f t="shared" si="86"/>
        <v>16</v>
      </c>
      <c r="L65" s="164">
        <f t="shared" si="86"/>
        <v>31</v>
      </c>
      <c r="M65" s="164">
        <f t="shared" si="86"/>
        <v>31</v>
      </c>
      <c r="N65" s="164">
        <f t="shared" si="86"/>
        <v>33</v>
      </c>
      <c r="O65" s="164">
        <f t="shared" si="86"/>
        <v>41</v>
      </c>
      <c r="P65" s="164">
        <f t="shared" si="86"/>
        <v>41</v>
      </c>
      <c r="Q65" s="164">
        <f t="shared" si="86"/>
        <v>44</v>
      </c>
      <c r="R65" s="164">
        <f t="shared" si="86"/>
        <v>45</v>
      </c>
      <c r="S65" s="164">
        <f t="shared" si="86"/>
        <v>45</v>
      </c>
      <c r="T65" s="164">
        <f t="shared" si="86"/>
        <v>47</v>
      </c>
      <c r="U65" s="164"/>
      <c r="V65" s="164"/>
      <c r="W65" s="164">
        <f>SUM(W58:W64)</f>
        <v>23</v>
      </c>
      <c r="X65" s="164">
        <f>SUM(X58:X64)</f>
        <v>39</v>
      </c>
      <c r="Y65" s="164">
        <f>SUM(Y58:Y64)</f>
        <v>43</v>
      </c>
      <c r="Z65" s="164">
        <f>SUM(Z58:Z64)</f>
        <v>46</v>
      </c>
      <c r="AA65" s="209">
        <f t="shared" si="79"/>
        <v>46</v>
      </c>
      <c r="AD65" s="28">
        <f t="shared" si="80"/>
        <v>0.69565217391304346</v>
      </c>
      <c r="AE65" s="28">
        <f t="shared" si="81"/>
        <v>0.84615384615384615</v>
      </c>
      <c r="AF65" s="28">
        <f t="shared" si="82"/>
        <v>1.0232558139534884</v>
      </c>
      <c r="AG65" s="28">
        <f t="shared" si="83"/>
        <v>1.0217391304347827</v>
      </c>
      <c r="AH65" s="227">
        <f t="shared" si="84"/>
        <v>1.0217391304347827</v>
      </c>
    </row>
    <row r="66" spans="2:34" x14ac:dyDescent="0.25">
      <c r="C66" s="164"/>
      <c r="D66" s="164"/>
      <c r="E66" s="164"/>
      <c r="F66" s="164"/>
      <c r="G66" s="209"/>
      <c r="H66" s="164"/>
      <c r="I66" s="164"/>
      <c r="J66" s="164"/>
      <c r="K66" s="164"/>
      <c r="L66" s="164"/>
      <c r="M66" s="164"/>
      <c r="N66" s="164"/>
      <c r="O66" s="164"/>
      <c r="P66" s="164"/>
      <c r="Q66" s="164"/>
      <c r="R66" s="164"/>
      <c r="S66" s="164"/>
      <c r="T66" s="164"/>
      <c r="U66" s="164"/>
      <c r="V66" s="164"/>
      <c r="W66" s="164"/>
      <c r="X66" s="164"/>
      <c r="Y66" s="164"/>
      <c r="Z66" s="164"/>
      <c r="AA66" s="209"/>
      <c r="AD66" s="28"/>
      <c r="AE66" s="28"/>
      <c r="AF66" s="28"/>
      <c r="AG66" s="28"/>
      <c r="AH66" s="227"/>
    </row>
    <row r="67" spans="2:34" ht="15.75" thickBot="1" x14ac:dyDescent="0.3">
      <c r="B67" t="s">
        <v>266</v>
      </c>
      <c r="C67" s="283">
        <f>K67</f>
        <v>89</v>
      </c>
      <c r="D67" s="283">
        <f>N67</f>
        <v>123</v>
      </c>
      <c r="E67" s="283">
        <f>Q67</f>
        <v>144</v>
      </c>
      <c r="F67" s="283">
        <f>T67</f>
        <v>149</v>
      </c>
      <c r="G67" s="284">
        <f>F67</f>
        <v>149</v>
      </c>
      <c r="H67" s="164"/>
      <c r="I67" s="283">
        <f t="shared" ref="I67" si="87">SUM(I65,I56)</f>
        <v>73</v>
      </c>
      <c r="J67" s="283">
        <f t="shared" ref="J67:T67" si="88">SUM(J65,J56)</f>
        <v>82</v>
      </c>
      <c r="K67" s="283">
        <f t="shared" si="88"/>
        <v>89</v>
      </c>
      <c r="L67" s="283">
        <f t="shared" si="88"/>
        <v>101</v>
      </c>
      <c r="M67" s="283">
        <f t="shared" si="88"/>
        <v>108</v>
      </c>
      <c r="N67" s="283">
        <f t="shared" si="88"/>
        <v>123</v>
      </c>
      <c r="O67" s="283">
        <f t="shared" si="88"/>
        <v>135</v>
      </c>
      <c r="P67" s="283">
        <f t="shared" si="88"/>
        <v>140</v>
      </c>
      <c r="Q67" s="283">
        <f t="shared" si="88"/>
        <v>144</v>
      </c>
      <c r="R67" s="283">
        <f t="shared" si="88"/>
        <v>145</v>
      </c>
      <c r="S67" s="283">
        <f t="shared" si="88"/>
        <v>146</v>
      </c>
      <c r="T67" s="283">
        <f t="shared" si="88"/>
        <v>149</v>
      </c>
      <c r="U67" s="164"/>
      <c r="V67" s="164" t="s">
        <v>266</v>
      </c>
      <c r="W67" s="283">
        <f>W56+W65</f>
        <v>98</v>
      </c>
      <c r="X67" s="283">
        <f>X56+X65</f>
        <v>125</v>
      </c>
      <c r="Y67" s="283">
        <f>Y56+Y65</f>
        <v>138</v>
      </c>
      <c r="Z67" s="283">
        <f>Z56+Z65</f>
        <v>152</v>
      </c>
      <c r="AA67" s="284">
        <f>Z67</f>
        <v>152</v>
      </c>
      <c r="AC67" t="s">
        <v>266</v>
      </c>
      <c r="AD67" s="200">
        <f t="shared" ref="AD67" si="89">IFERROR(C67/W67,"")</f>
        <v>0.90816326530612246</v>
      </c>
      <c r="AE67" s="200">
        <f t="shared" ref="AE67" si="90">IFERROR(D67/X67,"")</f>
        <v>0.98399999999999999</v>
      </c>
      <c r="AF67" s="200">
        <f t="shared" ref="AF67" si="91">IFERROR(E67/Y67,"")</f>
        <v>1.0434782608695652</v>
      </c>
      <c r="AG67" s="200">
        <f t="shared" ref="AG67" si="92">IFERROR(F67/Z67,"")</f>
        <v>0.98026315789473684</v>
      </c>
      <c r="AH67" s="230">
        <f t="shared" ref="AH67" si="93">IFERROR(G67/AA67,"")</f>
        <v>0.98026315789473684</v>
      </c>
    </row>
    <row r="68" spans="2:34" ht="15.75" thickTop="1" x14ac:dyDescent="0.25"/>
    <row r="71" spans="2:34" x14ac:dyDescent="0.25">
      <c r="W71" s="232" t="s">
        <v>473</v>
      </c>
      <c r="X71" s="232"/>
      <c r="Y71" s="232"/>
      <c r="Z71" s="232"/>
    </row>
    <row r="73" spans="2:34" x14ac:dyDescent="0.25">
      <c r="W73" t="s">
        <v>472</v>
      </c>
      <c r="X73" s="234">
        <v>4.5999999999999996</v>
      </c>
      <c r="Y73" s="234">
        <v>6</v>
      </c>
      <c r="Z73" s="234">
        <v>6</v>
      </c>
    </row>
    <row r="74" spans="2:34" x14ac:dyDescent="0.25">
      <c r="X74" s="235">
        <f>68750/137500</f>
        <v>0.5</v>
      </c>
      <c r="Y74" s="235">
        <v>1</v>
      </c>
      <c r="Z74" s="235">
        <v>1</v>
      </c>
    </row>
    <row r="75" spans="2:34" x14ac:dyDescent="0.25">
      <c r="X75" s="234">
        <f>X73-X74</f>
        <v>4.0999999999999996</v>
      </c>
      <c r="Y75" s="234">
        <f t="shared" ref="Y75:Z75" si="94">Y73-Y74</f>
        <v>5</v>
      </c>
      <c r="Z75" s="234">
        <f t="shared" si="94"/>
        <v>5</v>
      </c>
    </row>
    <row r="76" spans="2:34" x14ac:dyDescent="0.25">
      <c r="X76" s="234"/>
      <c r="Y76" s="234"/>
      <c r="Z76" s="234"/>
    </row>
    <row r="77" spans="2:34" x14ac:dyDescent="0.25">
      <c r="W77" t="s">
        <v>25</v>
      </c>
      <c r="X77" s="234">
        <v>1.8</v>
      </c>
      <c r="Y77" s="234">
        <v>6.2</v>
      </c>
      <c r="Z77" s="234">
        <v>7</v>
      </c>
    </row>
    <row r="78" spans="2:34" x14ac:dyDescent="0.25">
      <c r="X78" s="235">
        <f>11458/137500</f>
        <v>8.3330909090909094E-2</v>
      </c>
      <c r="Y78" s="235">
        <f>103125/137500+87500/187500</f>
        <v>1.2166666666666668</v>
      </c>
      <c r="Z78" s="235">
        <v>1.95</v>
      </c>
    </row>
    <row r="79" spans="2:34" x14ac:dyDescent="0.25">
      <c r="X79" s="234">
        <f>X77-X78</f>
        <v>1.7166690909090909</v>
      </c>
      <c r="Y79" s="234">
        <f t="shared" ref="Y79:Z79" si="95">Y77-Y78</f>
        <v>4.9833333333333334</v>
      </c>
      <c r="Z79" s="234">
        <f t="shared" si="95"/>
        <v>5.05</v>
      </c>
    </row>
    <row r="81" spans="23:26" x14ac:dyDescent="0.25">
      <c r="W81" t="s">
        <v>474</v>
      </c>
      <c r="X81" s="234">
        <v>12</v>
      </c>
      <c r="Y81" s="234">
        <v>15</v>
      </c>
      <c r="Z81" s="234">
        <v>17</v>
      </c>
    </row>
    <row r="82" spans="23:26" x14ac:dyDescent="0.25">
      <c r="X82" s="235">
        <v>1.5</v>
      </c>
      <c r="Y82" s="235">
        <v>2</v>
      </c>
      <c r="Z82" s="235">
        <v>2</v>
      </c>
    </row>
    <row r="83" spans="23:26" x14ac:dyDescent="0.25">
      <c r="X83" s="234">
        <f>X81-X82</f>
        <v>10.5</v>
      </c>
      <c r="Y83" s="234">
        <f t="shared" ref="Y83:Z83" si="96">Y81-Y82</f>
        <v>13</v>
      </c>
      <c r="Z83" s="234">
        <f t="shared" si="96"/>
        <v>15</v>
      </c>
    </row>
    <row r="85" spans="23:26" x14ac:dyDescent="0.25">
      <c r="W85" t="s">
        <v>24</v>
      </c>
      <c r="X85" s="234">
        <v>7</v>
      </c>
      <c r="Y85" s="234">
        <v>9.3000000000000007</v>
      </c>
      <c r="Z85" s="234">
        <v>10.9</v>
      </c>
    </row>
    <row r="86" spans="23:26" x14ac:dyDescent="0.25">
      <c r="X86" s="235">
        <f>SUM(X78,X74,X82)</f>
        <v>2.0833309090909093</v>
      </c>
      <c r="Y86" s="235">
        <f>SUM(Y78,Y74,Y82)</f>
        <v>4.2166666666666668</v>
      </c>
      <c r="Z86" s="235">
        <f>SUM(Z78,Z74,Z82)</f>
        <v>4.95</v>
      </c>
    </row>
    <row r="87" spans="23:26" x14ac:dyDescent="0.25">
      <c r="X87" s="234">
        <f>X85+X86</f>
        <v>9.0833309090909093</v>
      </c>
      <c r="Y87" s="234">
        <f t="shared" ref="Y87:Z87" si="97">Y85+Y86</f>
        <v>13.516666666666667</v>
      </c>
      <c r="Z87" s="234">
        <f t="shared" si="97"/>
        <v>15.850000000000001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2C271-5F93-4BCD-B4ED-21E7FE95EE66}">
  <dimension ref="A1:BH81"/>
  <sheetViews>
    <sheetView showGridLines="0" topLeftCell="A2" zoomScaleNormal="100" workbookViewId="0">
      <selection activeCell="P10" activeCellId="4" sqref="P67:P68 P52:P56 P37:P41 P22:P27 P7:P10"/>
    </sheetView>
  </sheetViews>
  <sheetFormatPr defaultColWidth="8.85546875" defaultRowHeight="15" outlineLevelRow="1" outlineLevelCol="1" x14ac:dyDescent="0.25"/>
  <cols>
    <col min="1" max="1" width="9.140625" style="167"/>
    <col min="2" max="2" width="24.42578125" customWidth="1"/>
    <col min="3" max="4" width="5.7109375" hidden="1" customWidth="1" outlineLevel="1"/>
    <col min="5" max="7" width="17.7109375" hidden="1" customWidth="1" outlineLevel="1"/>
    <col min="8" max="8" width="17.7109375" customWidth="1" collapsed="1"/>
    <col min="9" max="16" width="17.7109375" customWidth="1"/>
    <col min="17" max="17" width="9.140625" style="167"/>
    <col min="18" max="26" width="12" customWidth="1"/>
    <col min="27" max="27" width="9.140625" style="167"/>
    <col min="28" max="36" width="12" customWidth="1"/>
    <col min="37" max="37" width="9.140625" style="167"/>
    <col min="38" max="46" width="12" customWidth="1"/>
    <col min="47" max="48" width="9.140625" style="167"/>
    <col min="50" max="50" width="19.42578125" hidden="1" customWidth="1" outlineLevel="1"/>
    <col min="51" max="59" width="11" hidden="1" customWidth="1" outlineLevel="1"/>
    <col min="60" max="60" width="9.140625" collapsed="1"/>
  </cols>
  <sheetData>
    <row r="1" spans="2:59" hidden="1" outlineLevel="1" x14ac:dyDescent="0.25">
      <c r="R1" t="s">
        <v>319</v>
      </c>
      <c r="S1" t="s">
        <v>320</v>
      </c>
      <c r="T1" t="s">
        <v>321</v>
      </c>
      <c r="U1" t="s">
        <v>322</v>
      </c>
      <c r="V1" t="s">
        <v>323</v>
      </c>
      <c r="W1" t="s">
        <v>324</v>
      </c>
      <c r="X1" t="s">
        <v>325</v>
      </c>
      <c r="Y1" t="s">
        <v>326</v>
      </c>
      <c r="Z1" t="s">
        <v>327</v>
      </c>
      <c r="AB1" t="s">
        <v>310</v>
      </c>
      <c r="AC1" t="s">
        <v>311</v>
      </c>
      <c r="AD1" t="s">
        <v>312</v>
      </c>
      <c r="AE1" t="s">
        <v>313</v>
      </c>
      <c r="AF1" t="s">
        <v>314</v>
      </c>
      <c r="AG1" t="s">
        <v>315</v>
      </c>
      <c r="AH1" t="s">
        <v>316</v>
      </c>
      <c r="AI1" t="s">
        <v>317</v>
      </c>
      <c r="AJ1" t="s">
        <v>318</v>
      </c>
      <c r="AL1" t="s">
        <v>328</v>
      </c>
      <c r="AM1" t="s">
        <v>329</v>
      </c>
      <c r="AN1" t="s">
        <v>330</v>
      </c>
      <c r="AO1" t="s">
        <v>331</v>
      </c>
      <c r="AP1" t="s">
        <v>332</v>
      </c>
      <c r="AQ1" t="s">
        <v>333</v>
      </c>
      <c r="AR1" t="s">
        <v>334</v>
      </c>
      <c r="AS1" t="s">
        <v>335</v>
      </c>
      <c r="AT1" t="s">
        <v>336</v>
      </c>
    </row>
    <row r="2" spans="2:59" collapsed="1" x14ac:dyDescent="0.25"/>
    <row r="3" spans="2:59" x14ac:dyDescent="0.25">
      <c r="B3" s="9" t="s">
        <v>24</v>
      </c>
      <c r="C3" s="9"/>
      <c r="D3" s="9"/>
      <c r="E3" s="9"/>
      <c r="F3" s="9"/>
      <c r="G3" s="9"/>
      <c r="H3" s="9"/>
      <c r="I3" s="9"/>
      <c r="J3" s="9"/>
      <c r="K3" s="9"/>
      <c r="L3" s="9"/>
      <c r="M3" s="9"/>
      <c r="N3" s="9"/>
      <c r="O3" s="9"/>
      <c r="P3" s="9"/>
      <c r="R3" s="9" t="s">
        <v>230</v>
      </c>
      <c r="S3" s="9"/>
      <c r="T3" s="9"/>
      <c r="U3" s="9"/>
      <c r="V3" s="9"/>
      <c r="W3" s="9"/>
      <c r="X3" s="9"/>
      <c r="Y3" s="9"/>
      <c r="Z3" s="9"/>
      <c r="AB3" s="9" t="s">
        <v>46</v>
      </c>
      <c r="AC3" s="9"/>
      <c r="AD3" s="9"/>
      <c r="AE3" s="9"/>
      <c r="AF3" s="9"/>
      <c r="AG3" s="9"/>
      <c r="AH3" s="9"/>
      <c r="AI3" s="9"/>
      <c r="AJ3" s="9"/>
      <c r="AL3" s="9" t="s">
        <v>53</v>
      </c>
      <c r="AM3" s="9"/>
      <c r="AN3" s="9"/>
      <c r="AO3" s="9"/>
      <c r="AP3" s="9"/>
      <c r="AQ3" s="9"/>
      <c r="AR3" s="9"/>
      <c r="AS3" s="9"/>
      <c r="AT3" s="9"/>
    </row>
    <row r="5" spans="2:59" s="167" customFormat="1" x14ac:dyDescent="0.25">
      <c r="E5" s="179">
        <v>44228</v>
      </c>
      <c r="F5" s="179">
        <v>44256</v>
      </c>
      <c r="G5" s="179">
        <v>44287</v>
      </c>
      <c r="H5" s="180">
        <v>44317</v>
      </c>
      <c r="I5" s="180">
        <v>44348</v>
      </c>
      <c r="J5" s="180">
        <v>44378</v>
      </c>
      <c r="K5" s="179">
        <v>44409</v>
      </c>
      <c r="L5" s="179">
        <v>44440</v>
      </c>
      <c r="M5" s="179">
        <v>44470</v>
      </c>
      <c r="N5" s="180">
        <v>44501</v>
      </c>
      <c r="O5" s="180">
        <v>44531</v>
      </c>
      <c r="P5" s="180">
        <v>44562</v>
      </c>
      <c r="R5" s="180">
        <v>44317</v>
      </c>
      <c r="S5" s="180">
        <v>44348</v>
      </c>
      <c r="T5" s="180">
        <v>44378</v>
      </c>
      <c r="U5" s="179">
        <v>44409</v>
      </c>
      <c r="V5" s="179">
        <v>44440</v>
      </c>
      <c r="W5" s="179">
        <v>44470</v>
      </c>
      <c r="X5" s="180">
        <v>44501</v>
      </c>
      <c r="Y5" s="180">
        <v>44531</v>
      </c>
      <c r="Z5" s="180">
        <v>44562</v>
      </c>
      <c r="AB5" s="180">
        <v>44317</v>
      </c>
      <c r="AC5" s="180">
        <v>44348</v>
      </c>
      <c r="AD5" s="180">
        <v>44378</v>
      </c>
      <c r="AE5" s="179">
        <v>44409</v>
      </c>
      <c r="AF5" s="179">
        <v>44440</v>
      </c>
      <c r="AG5" s="179">
        <v>44470</v>
      </c>
      <c r="AH5" s="180">
        <v>44501</v>
      </c>
      <c r="AI5" s="180">
        <v>44531</v>
      </c>
      <c r="AJ5" s="180">
        <v>44562</v>
      </c>
      <c r="AL5" s="180">
        <v>44317</v>
      </c>
      <c r="AM5" s="180">
        <v>44348</v>
      </c>
      <c r="AN5" s="180">
        <v>44378</v>
      </c>
      <c r="AO5" s="179">
        <v>44409</v>
      </c>
      <c r="AP5" s="179">
        <v>44440</v>
      </c>
      <c r="AQ5" s="179">
        <v>44470</v>
      </c>
      <c r="AR5" s="180">
        <v>44501</v>
      </c>
      <c r="AS5" s="180">
        <v>44531</v>
      </c>
      <c r="AT5" s="180">
        <v>44562</v>
      </c>
      <c r="AY5" s="180">
        <v>44317</v>
      </c>
      <c r="AZ5" s="180">
        <v>44348</v>
      </c>
      <c r="BA5" s="180">
        <v>44378</v>
      </c>
      <c r="BB5" s="179">
        <v>44409</v>
      </c>
      <c r="BC5" s="179">
        <v>44440</v>
      </c>
      <c r="BD5" s="179">
        <v>44470</v>
      </c>
      <c r="BE5" s="180">
        <v>44501</v>
      </c>
      <c r="BF5" s="180">
        <v>44531</v>
      </c>
      <c r="BG5" s="180">
        <v>44562</v>
      </c>
    </row>
    <row r="6" spans="2:59" s="167" customFormat="1" x14ac:dyDescent="0.25">
      <c r="B6" s="182"/>
      <c r="C6" s="182"/>
      <c r="D6" s="182"/>
      <c r="E6" s="182"/>
      <c r="F6" s="182"/>
      <c r="G6" s="182"/>
      <c r="H6" s="182"/>
      <c r="I6" s="182"/>
      <c r="J6" s="182"/>
      <c r="K6" s="182"/>
      <c r="L6" s="182"/>
      <c r="M6" s="182"/>
      <c r="N6" s="182"/>
      <c r="O6" s="182"/>
      <c r="P6" s="182"/>
      <c r="R6" s="183"/>
      <c r="S6" s="183"/>
      <c r="T6" s="183"/>
      <c r="U6" s="183"/>
      <c r="V6" s="183"/>
      <c r="W6" s="183"/>
      <c r="X6" s="183"/>
      <c r="Y6" s="183"/>
      <c r="Z6" s="183"/>
      <c r="AB6" s="183"/>
      <c r="AC6" s="183"/>
      <c r="AD6" s="183"/>
      <c r="AE6" s="183"/>
      <c r="AF6" s="183"/>
      <c r="AG6" s="183"/>
      <c r="AH6" s="183"/>
      <c r="AI6" s="183"/>
      <c r="AJ6" s="183"/>
      <c r="AL6" s="183"/>
      <c r="AM6" s="183"/>
      <c r="AN6" s="183"/>
      <c r="AO6" s="183"/>
      <c r="AP6" s="183"/>
      <c r="AQ6" s="183"/>
      <c r="AR6" s="183"/>
      <c r="AS6" s="183"/>
      <c r="AT6" s="183"/>
      <c r="AY6" s="178"/>
      <c r="AZ6" s="178"/>
      <c r="BA6" s="178"/>
      <c r="BB6" s="178"/>
      <c r="BC6" s="178"/>
      <c r="BD6" s="178"/>
      <c r="BE6" s="178"/>
      <c r="BF6" s="178"/>
      <c r="BG6" s="178"/>
    </row>
    <row r="7" spans="2:59" s="167" customFormat="1" x14ac:dyDescent="0.25">
      <c r="B7" s="167" t="s">
        <v>458</v>
      </c>
      <c r="C7" s="167">
        <v>1</v>
      </c>
      <c r="D7" s="167" t="str">
        <f>$B$3</f>
        <v>EMEA</v>
      </c>
      <c r="E7" s="167" t="str">
        <f>IFERROR(INDEX('FY22 QoS'!$BB:$BB,MATCH($B7&amp;$C7&amp;$D7,'FY22 QoS'!BR:BR,0),1),"")</f>
        <v>Biola, Emmanuelle</v>
      </c>
      <c r="F7" s="167" t="str">
        <f>IFERROR(INDEX('FY22 QoS'!$BB:$BB,MATCH($B7&amp;$C7&amp;$D7,'FY22 QoS'!BS:BS,0),1),"")</f>
        <v>Biola, Emmanuelle</v>
      </c>
      <c r="G7" s="167" t="str">
        <f>IFERROR(INDEX('FY22 QoS'!$BB:$BB,MATCH($B7&amp;$C7&amp;$D7,'FY22 QoS'!BT:BT,0),1),"")</f>
        <v>Biola, Emmanuelle</v>
      </c>
      <c r="H7" s="167" t="str">
        <f>IFERROR(INDEX('FY22 QoS'!$BB:$BB,MATCH($B7&amp;$C7&amp;$D7,'FY22 QoS'!BU:BU,0),1),"")</f>
        <v>Biola, Emmanuelle</v>
      </c>
      <c r="I7" s="167" t="str">
        <f>IFERROR(INDEX('FY22 QoS'!$BB:$BB,MATCH($B7&amp;$C7&amp;$D7,'FY22 QoS'!BV:BV,0),1),"")</f>
        <v>Biola, Emmanuelle</v>
      </c>
      <c r="J7" s="167" t="str">
        <f>IFERROR(INDEX('FY22 QoS'!$BB:$BB,MATCH($B7&amp;$C7&amp;$D7,'FY22 QoS'!BW:BW,0),1),"")</f>
        <v>Biola, Emmanuelle</v>
      </c>
      <c r="K7" s="167" t="str">
        <f>IFERROR(INDEX('FY22 QoS'!$BB:$BB,MATCH($B7&amp;$C7&amp;$D7,'FY22 QoS'!BX:BX,0),1),"")</f>
        <v>Biola, Emmanuelle</v>
      </c>
      <c r="L7" s="167" t="str">
        <f>IFERROR(INDEX('FY22 QoS'!$BB:$BB,MATCH($B7&amp;$C7&amp;$D7,'FY22 QoS'!BY:BY,0),1),"")</f>
        <v>Biola, Emmanuelle</v>
      </c>
      <c r="M7" s="167" t="str">
        <f>IFERROR(INDEX('FY22 QoS'!$BB:$BB,MATCH($B7&amp;$C7&amp;$D7,'FY22 QoS'!BZ:BZ,0),1),"")</f>
        <v>Biola, Emmanuelle</v>
      </c>
      <c r="N7" s="167" t="str">
        <f>IFERROR(INDEX('FY22 QoS'!$BB:$BB,MATCH($B7&amp;$C7&amp;$D7,'FY22 QoS'!CA:CA,0),1),"")</f>
        <v>Biola, Emmanuelle</v>
      </c>
      <c r="O7" s="167" t="str">
        <f>IFERROR(INDEX('FY22 QoS'!$BB:$BB,MATCH($B7&amp;$C7&amp;$D7,'FY22 QoS'!CB:CB,0),1),"")</f>
        <v>Biola, Emmanuelle</v>
      </c>
      <c r="P7" s="167" t="str">
        <f>IFERROR(INDEX('FY22 QoS'!$BB:$BB,MATCH($B7&amp;$C7&amp;$D7,'FY22 QoS'!CC:CC,0),1),"")</f>
        <v>Biola, Emmanuelle</v>
      </c>
      <c r="R7" s="178">
        <f ca="1">IFERROR(INDEX(INDIRECT("'FY22 QoS'!"&amp;R$1&amp;":"&amp;R$1),MATCH($B7&amp;$C7&amp;$D7,'FY22 QoS'!BU:BU,0),1),"")</f>
        <v>1</v>
      </c>
      <c r="S7" s="178">
        <f ca="1">IFERROR(INDEX(INDIRECT("'FY22 QoS'!"&amp;S$1&amp;":"&amp;S$1),MATCH($B7&amp;$C7&amp;$D7,'FY22 QoS'!BV:BV,0),1),"")</f>
        <v>1</v>
      </c>
      <c r="T7" s="178">
        <f ca="1">IFERROR(INDEX(INDIRECT("'FY22 QoS'!"&amp;T$1&amp;":"&amp;T$1),MATCH($B7&amp;$C7&amp;$D7,'FY22 QoS'!BW:BW,0),1),"")</f>
        <v>1</v>
      </c>
      <c r="U7" s="178">
        <f ca="1">IFERROR(INDEX(INDIRECT("'FY22 QoS'!"&amp;U$1&amp;":"&amp;U$1),MATCH($B7&amp;$C7&amp;$D7,'FY22 QoS'!BX:BX,0),1),"")</f>
        <v>1</v>
      </c>
      <c r="V7" s="178">
        <f ca="1">IFERROR(INDEX(INDIRECT("'FY22 QoS'!"&amp;V$1&amp;":"&amp;V$1),MATCH($B7&amp;$C7&amp;$D7,'FY22 QoS'!BY:BY,0),1),"")</f>
        <v>1</v>
      </c>
      <c r="W7" s="178">
        <f ca="1">IFERROR(INDEX(INDIRECT("'FY22 QoS'!"&amp;W$1&amp;":"&amp;W$1),MATCH($B7&amp;$C7&amp;$D7,'FY22 QoS'!BZ:BZ,0),1),"")</f>
        <v>1</v>
      </c>
      <c r="X7" s="178">
        <f ca="1">IFERROR(INDEX(INDIRECT("'FY22 QoS'!"&amp;X$1&amp;":"&amp;X$1),MATCH($B7&amp;$C7&amp;$D7,'FY22 QoS'!CA:CA,0),1),"")</f>
        <v>1</v>
      </c>
      <c r="Y7" s="178">
        <f ca="1">IFERROR(INDEX(INDIRECT("'FY22 QoS'!"&amp;Y$1&amp;":"&amp;Y$1),MATCH($B7&amp;$C7&amp;$D7,'FY22 QoS'!CB:CB,0),1),"")</f>
        <v>1</v>
      </c>
      <c r="Z7" s="178">
        <f ca="1">IFERROR(INDEX(INDIRECT("'FY22 QoS'!"&amp;Z$1&amp;":"&amp;Z$1),MATCH($B7&amp;$C7&amp;$D7,'FY22 QoS'!CC:CC,0),1),"")</f>
        <v>1</v>
      </c>
      <c r="AB7" s="178">
        <f ca="1">IFERROR(INDEX(INDIRECT("'FY22 QoS'!"&amp;AB$1&amp;":"&amp;AB$1),MATCH($B7&amp;$C7&amp;$D7,'FY22 QoS'!BU:BU,0),1),"")</f>
        <v>0.75</v>
      </c>
      <c r="AC7" s="178">
        <f ca="1">IFERROR(INDEX(INDIRECT("'FY22 QoS'!"&amp;AC$1&amp;":"&amp;AC$1),MATCH($B7&amp;$C7&amp;$D7,'FY22 QoS'!BV:BV,0),1),"")</f>
        <v>1</v>
      </c>
      <c r="AD7" s="178">
        <f ca="1">IFERROR(INDEX(INDIRECT("'FY22 QoS'!"&amp;AD$1&amp;":"&amp;AD$1),MATCH($B7&amp;$C7&amp;$D7,'FY22 QoS'!BW:BW,0),1),"")</f>
        <v>1</v>
      </c>
      <c r="AE7" s="178">
        <f ca="1">IFERROR(INDEX(INDIRECT("'FY22 QoS'!"&amp;AE$1&amp;":"&amp;AE$1),MATCH($B7&amp;$C7&amp;$D7,'FY22 QoS'!BX:BX,0),1),"")</f>
        <v>1</v>
      </c>
      <c r="AF7" s="178">
        <f ca="1">IFERROR(INDEX(INDIRECT("'FY22 QoS'!"&amp;AF$1&amp;":"&amp;AF$1),MATCH($B7&amp;$C7&amp;$D7,'FY22 QoS'!BY:BY,0),1),"")</f>
        <v>1</v>
      </c>
      <c r="AG7" s="178">
        <f ca="1">IFERROR(INDEX(INDIRECT("'FY22 QoS'!"&amp;AG$1&amp;":"&amp;AG$1),MATCH($B7&amp;$C7&amp;$D7,'FY22 QoS'!BZ:BZ,0),1),"")</f>
        <v>1</v>
      </c>
      <c r="AH7" s="178">
        <f ca="1">IFERROR(INDEX(INDIRECT("'FY22 QoS'!"&amp;AH$1&amp;":"&amp;AH$1),MATCH($B7&amp;$C7&amp;$D7,'FY22 QoS'!CA:CA,0),1),"")</f>
        <v>1</v>
      </c>
      <c r="AI7" s="178">
        <f ca="1">IFERROR(INDEX(INDIRECT("'FY22 QoS'!"&amp;AI$1&amp;":"&amp;AI$1),MATCH($B7&amp;$C7&amp;$D7,'FY22 QoS'!CB:CB,0),1),"")</f>
        <v>1</v>
      </c>
      <c r="AJ7" s="178">
        <f ca="1">IFERROR(INDEX(INDIRECT("'FY22 QoS'!"&amp;AJ$1&amp;":"&amp;AJ$1),MATCH($B7&amp;$C7&amp;$D7,'FY22 QoS'!CC:CC,0),1),"")</f>
        <v>1</v>
      </c>
      <c r="AL7" s="186">
        <f ca="1">IFERROR(INDEX(INDIRECT("'FY22 QoS'!"&amp;AL$1&amp;":"&amp;AL$1),MATCH($B7&amp;$C7&amp;$D7,'FY22 QoS'!BU:BU,0),1),"")</f>
        <v>34375</v>
      </c>
      <c r="AM7" s="186">
        <f ca="1">IFERROR(INDEX(INDIRECT("'FY22 QoS'!"&amp;AM$1&amp;":"&amp;AM$1),MATCH($B7&amp;$C7&amp;$D7,'FY22 QoS'!BV:BV,0),1),"")</f>
        <v>45833.333333333336</v>
      </c>
      <c r="AN7" s="186">
        <f ca="1">IFERROR(INDEX(INDIRECT("'FY22 QoS'!"&amp;AN$1&amp;":"&amp;AN$1),MATCH($B7&amp;$C7&amp;$D7,'FY22 QoS'!BW:BW,0),1),"")</f>
        <v>45833.333333333336</v>
      </c>
      <c r="AO7" s="186">
        <f ca="1">IFERROR(INDEX(INDIRECT("'FY22 QoS'!"&amp;AO$1&amp;":"&amp;AO$1),MATCH($B7&amp;$C7&amp;$D7,'FY22 QoS'!BX:BX,0),1),"")</f>
        <v>45833.333333333336</v>
      </c>
      <c r="AP7" s="186">
        <f ca="1">IFERROR(INDEX(INDIRECT("'FY22 QoS'!"&amp;AP$1&amp;":"&amp;AP$1),MATCH($B7&amp;$C7&amp;$D7,'FY22 QoS'!BY:BY,0),1),"")</f>
        <v>45833.333333333336</v>
      </c>
      <c r="AQ7" s="186">
        <f ca="1">IFERROR(INDEX(INDIRECT("'FY22 QoS'!"&amp;AQ$1&amp;":"&amp;AQ$1),MATCH($B7&amp;$C7&amp;$D7,'FY22 QoS'!BZ:BZ,0),1),"")</f>
        <v>45833.333333333336</v>
      </c>
      <c r="AR7" s="186">
        <f ca="1">IFERROR(INDEX(INDIRECT("'FY22 QoS'!"&amp;AR$1&amp;":"&amp;AR$1),MATCH($B7&amp;$C7&amp;$D7,'FY22 QoS'!CA:CA,0),1),"")</f>
        <v>45833.333333333336</v>
      </c>
      <c r="AS7" s="186">
        <f ca="1">IFERROR(INDEX(INDIRECT("'FY22 QoS'!"&amp;AS$1&amp;":"&amp;AS$1),MATCH($B7&amp;$C7&amp;$D7,'FY22 QoS'!CB:CB,0),1),"")</f>
        <v>45833.333333333336</v>
      </c>
      <c r="AT7" s="186">
        <f ca="1">IFERROR(INDEX(INDIRECT("'FY22 QoS'!"&amp;AT$1&amp;":"&amp;AT$1),MATCH($B7&amp;$C7&amp;$D7,'FY22 QoS'!CC:CC,0),1),"")</f>
        <v>45833.333333333336</v>
      </c>
      <c r="AX7" s="167" t="s">
        <v>209</v>
      </c>
      <c r="AY7" s="178">
        <f t="shared" ref="AY7:AY17" ca="1" si="0">SUMIF(H:H,$AX7,R:R)</f>
        <v>1</v>
      </c>
      <c r="AZ7" s="178">
        <f t="shared" ref="AZ7:AZ17" ca="1" si="1">SUMIF(I:I,$AX7,S:S)</f>
        <v>1</v>
      </c>
      <c r="BA7" s="178">
        <f t="shared" ref="BA7:BA17" ca="1" si="2">SUMIF(J:J,$AX7,T:T)</f>
        <v>1</v>
      </c>
      <c r="BB7" s="178">
        <f t="shared" ref="BB7:BB17" ca="1" si="3">SUMIF(K:K,$AX7,U:U)</f>
        <v>1</v>
      </c>
      <c r="BC7" s="178">
        <f t="shared" ref="BC7:BC17" ca="1" si="4">SUMIF(L:L,$AX7,V:V)</f>
        <v>1</v>
      </c>
      <c r="BD7" s="178">
        <f t="shared" ref="BD7:BD17" ca="1" si="5">SUMIF(M:M,$AX7,W:W)</f>
        <v>1</v>
      </c>
      <c r="BE7" s="178">
        <f t="shared" ref="BE7:BE17" ca="1" si="6">SUMIF(N:N,$AX7,X:X)</f>
        <v>1</v>
      </c>
      <c r="BF7" s="178">
        <f t="shared" ref="BF7:BF17" ca="1" si="7">SUMIF(O:O,$AX7,Y:Y)</f>
        <v>1</v>
      </c>
      <c r="BG7" s="178">
        <f t="shared" ref="BG7:BG17" ca="1" si="8">SUMIF(P:P,$AX7,Z:Z)</f>
        <v>1</v>
      </c>
    </row>
    <row r="8" spans="2:59" s="167" customFormat="1" x14ac:dyDescent="0.25">
      <c r="B8" s="167" t="s">
        <v>458</v>
      </c>
      <c r="C8" s="167">
        <v>2</v>
      </c>
      <c r="D8" s="167" t="str">
        <f t="shared" ref="D8:D20" si="9">$B$3</f>
        <v>EMEA</v>
      </c>
      <c r="E8" s="167" t="str">
        <f>IFERROR(INDEX('FY22 QoS'!$BB:$BB,MATCH($B8&amp;$C8&amp;$D8,'FY22 QoS'!BR:BR,0),1),"")</f>
        <v/>
      </c>
      <c r="F8" s="167" t="str">
        <f>IFERROR(INDEX('FY22 QoS'!$BB:$BB,MATCH($B8&amp;$C8&amp;$D8,'FY22 QoS'!BS:BS,0),1),"")</f>
        <v/>
      </c>
      <c r="G8" s="167" t="str">
        <f>IFERROR(INDEX('FY22 QoS'!$BB:$BB,MATCH($B8&amp;$C8&amp;$D8,'FY22 QoS'!BT:BT,0),1),"")</f>
        <v/>
      </c>
      <c r="H8" s="167" t="str">
        <f>IFERROR(INDEX('FY22 QoS'!$BB:$BB,MATCH($B8&amp;$C8&amp;$D8,'FY22 QoS'!BU:BU,0),1),"")</f>
        <v/>
      </c>
      <c r="I8" s="181" t="str">
        <f>IFERROR(INDEX('FY22 QoS'!$BB:$BB,MATCH($B8&amp;$C8&amp;$D8,'FY22 QoS'!BV:BV,0),1),"")</f>
        <v/>
      </c>
      <c r="J8" s="181" t="str">
        <f>IFERROR(INDEX('FY22 QoS'!$BB:$BB,MATCH($B8&amp;$C8&amp;$D8,'FY22 QoS'!BW:BW,0),1),"")</f>
        <v>Future Hire</v>
      </c>
      <c r="K8" s="181" t="str">
        <f>IFERROR(INDEX('FY22 QoS'!$BB:$BB,MATCH($B8&amp;$C8&amp;$D8,'FY22 QoS'!BX:BX,0),1),"")</f>
        <v>Future Hire</v>
      </c>
      <c r="L8" s="181" t="str">
        <f>IFERROR(INDEX('FY22 QoS'!$BB:$BB,MATCH($B8&amp;$C8&amp;$D8,'FY22 QoS'!BY:BY,0),1),"")</f>
        <v>Future Hire</v>
      </c>
      <c r="M8" s="181" t="str">
        <f>IFERROR(INDEX('FY22 QoS'!$BB:$BB,MATCH($B8&amp;$C8&amp;$D8,'FY22 QoS'!BZ:BZ,0),1),"")</f>
        <v>Future Hire</v>
      </c>
      <c r="N8" s="181" t="str">
        <f>IFERROR(INDEX('FY22 QoS'!$BB:$BB,MATCH($B8&amp;$C8&amp;$D8,'FY22 QoS'!CA:CA,0),1),"")</f>
        <v>Future Hire</v>
      </c>
      <c r="O8" s="181" t="str">
        <f>IFERROR(INDEX('FY22 QoS'!$BB:$BB,MATCH($B8&amp;$C8&amp;$D8,'FY22 QoS'!CB:CB,0),1),"")</f>
        <v>Future Hire</v>
      </c>
      <c r="P8" s="167" t="str">
        <f>IFERROR(INDEX('FY22 QoS'!$BB:$BB,MATCH($B8&amp;$C8&amp;$D8,'FY22 QoS'!CC:CC,0),1),"")</f>
        <v>Future Hire</v>
      </c>
      <c r="R8" s="178" t="str">
        <f ca="1">IFERROR(INDEX(INDIRECT("'FY22 QoS'!"&amp;R$1&amp;":"&amp;R$1),MATCH($B8&amp;$C8&amp;$D8,'FY22 QoS'!BU:BU,0),1),"")</f>
        <v/>
      </c>
      <c r="S8" s="178" t="str">
        <f ca="1">IFERROR(INDEX(INDIRECT("'FY22 QoS'!"&amp;S$1&amp;":"&amp;S$1),MATCH($B8&amp;$C8&amp;$D8,'FY22 QoS'!BV:BV,0),1),"")</f>
        <v/>
      </c>
      <c r="T8" s="178">
        <f ca="1">IFERROR(INDEX(INDIRECT("'FY22 QoS'!"&amp;T$1&amp;":"&amp;T$1),MATCH($B8&amp;$C8&amp;$D8,'FY22 QoS'!BW:BW,0),1),"")</f>
        <v>1</v>
      </c>
      <c r="U8" s="178">
        <f ca="1">IFERROR(INDEX(INDIRECT("'FY22 QoS'!"&amp;U$1&amp;":"&amp;U$1),MATCH($B8&amp;$C8&amp;$D8,'FY22 QoS'!BX:BX,0),1),"")</f>
        <v>1</v>
      </c>
      <c r="V8" s="178">
        <f ca="1">IFERROR(INDEX(INDIRECT("'FY22 QoS'!"&amp;V$1&amp;":"&amp;V$1),MATCH($B8&amp;$C8&amp;$D8,'FY22 QoS'!BY:BY,0),1),"")</f>
        <v>1</v>
      </c>
      <c r="W8" s="178">
        <f ca="1">IFERROR(INDEX(INDIRECT("'FY22 QoS'!"&amp;W$1&amp;":"&amp;W$1),MATCH($B8&amp;$C8&amp;$D8,'FY22 QoS'!BZ:BZ,0),1),"")</f>
        <v>1</v>
      </c>
      <c r="X8" s="178">
        <f ca="1">IFERROR(INDEX(INDIRECT("'FY22 QoS'!"&amp;X$1&amp;":"&amp;X$1),MATCH($B8&amp;$C8&amp;$D8,'FY22 QoS'!CA:CA,0),1),"")</f>
        <v>1</v>
      </c>
      <c r="Y8" s="178">
        <f ca="1">IFERROR(INDEX(INDIRECT("'FY22 QoS'!"&amp;Y$1&amp;":"&amp;Y$1),MATCH($B8&amp;$C8&amp;$D8,'FY22 QoS'!CB:CB,0),1),"")</f>
        <v>1</v>
      </c>
      <c r="Z8" s="178">
        <f ca="1">IFERROR(INDEX(INDIRECT("'FY22 QoS'!"&amp;Z$1&amp;":"&amp;Z$1),MATCH($B8&amp;$C8&amp;$D8,'FY22 QoS'!CC:CC,0),1),"")</f>
        <v>1</v>
      </c>
      <c r="AB8" s="178" t="str">
        <f ca="1">IFERROR(INDEX(INDIRECT("'FY22 QoS'!"&amp;AB$1&amp;":"&amp;AB$1),MATCH($B8&amp;$C8&amp;$D8,'FY22 QoS'!BU:BU,0),1),"")</f>
        <v/>
      </c>
      <c r="AC8" s="178" t="str">
        <f ca="1">IFERROR(INDEX(INDIRECT("'FY22 QoS'!"&amp;AC$1&amp;":"&amp;AC$1),MATCH($B8&amp;$C8&amp;$D8,'FY22 QoS'!BV:BV,0),1),"")</f>
        <v/>
      </c>
      <c r="AD8" s="178">
        <f ca="1">IFERROR(INDEX(INDIRECT("'FY22 QoS'!"&amp;AD$1&amp;":"&amp;AD$1),MATCH($B8&amp;$C8&amp;$D8,'FY22 QoS'!BW:BW,0),1),"")</f>
        <v>0</v>
      </c>
      <c r="AE8" s="178">
        <f ca="1">IFERROR(INDEX(INDIRECT("'FY22 QoS'!"&amp;AE$1&amp;":"&amp;AE$1),MATCH($B8&amp;$C8&amp;$D8,'FY22 QoS'!BX:BX,0),1),"")</f>
        <v>0.25</v>
      </c>
      <c r="AF8" s="178">
        <f ca="1">IFERROR(INDEX(INDIRECT("'FY22 QoS'!"&amp;AF$1&amp;":"&amp;AF$1),MATCH($B8&amp;$C8&amp;$D8,'FY22 QoS'!BY:BY,0),1),"")</f>
        <v>0.5</v>
      </c>
      <c r="AG8" s="178">
        <f ca="1">IFERROR(INDEX(INDIRECT("'FY22 QoS'!"&amp;AG$1&amp;":"&amp;AG$1),MATCH($B8&amp;$C8&amp;$D8,'FY22 QoS'!BZ:BZ,0),1),"")</f>
        <v>0.75</v>
      </c>
      <c r="AH8" s="178">
        <f ca="1">IFERROR(INDEX(INDIRECT("'FY22 QoS'!"&amp;AH$1&amp;":"&amp;AH$1),MATCH($B8&amp;$C8&amp;$D8,'FY22 QoS'!CA:CA,0),1),"")</f>
        <v>1</v>
      </c>
      <c r="AI8" s="178">
        <f ca="1">IFERROR(INDEX(INDIRECT("'FY22 QoS'!"&amp;AI$1&amp;":"&amp;AI$1),MATCH($B8&amp;$C8&amp;$D8,'FY22 QoS'!CB:CB,0),1),"")</f>
        <v>1</v>
      </c>
      <c r="AJ8" s="178">
        <f ca="1">IFERROR(INDEX(INDIRECT("'FY22 QoS'!"&amp;AJ$1&amp;":"&amp;AJ$1),MATCH($B8&amp;$C8&amp;$D8,'FY22 QoS'!CC:CC,0),1),"")</f>
        <v>1</v>
      </c>
      <c r="AL8" s="186" t="str">
        <f ca="1">IFERROR(INDEX(INDIRECT("'FY22 QoS'!"&amp;AL$1&amp;":"&amp;AL$1),MATCH($B8&amp;$C8&amp;$D8,'FY22 QoS'!BU:BU,0),1),"")</f>
        <v/>
      </c>
      <c r="AM8" s="186" t="str">
        <f ca="1">IFERROR(INDEX(INDIRECT("'FY22 QoS'!"&amp;AM$1&amp;":"&amp;AM$1),MATCH($B8&amp;$C8&amp;$D8,'FY22 QoS'!BV:BV,0),1),"")</f>
        <v/>
      </c>
      <c r="AN8" s="186">
        <f ca="1">IFERROR(INDEX(INDIRECT("'FY22 QoS'!"&amp;AN$1&amp;":"&amp;AN$1),MATCH($B8&amp;$C8&amp;$D8,'FY22 QoS'!BW:BW,0),1),"")</f>
        <v>0</v>
      </c>
      <c r="AO8" s="186">
        <f ca="1">IFERROR(INDEX(INDIRECT("'FY22 QoS'!"&amp;AO$1&amp;":"&amp;AO$1),MATCH($B8&amp;$C8&amp;$D8,'FY22 QoS'!BX:BX,0),1),"")</f>
        <v>11458.333333333334</v>
      </c>
      <c r="AP8" s="186">
        <f ca="1">IFERROR(INDEX(INDIRECT("'FY22 QoS'!"&amp;AP$1&amp;":"&amp;AP$1),MATCH($B8&amp;$C8&amp;$D8,'FY22 QoS'!BY:BY,0),1),"")</f>
        <v>22916.666666666668</v>
      </c>
      <c r="AQ8" s="186">
        <f ca="1">IFERROR(INDEX(INDIRECT("'FY22 QoS'!"&amp;AQ$1&amp;":"&amp;AQ$1),MATCH($B8&amp;$C8&amp;$D8,'FY22 QoS'!BZ:BZ,0),1),"")</f>
        <v>34375</v>
      </c>
      <c r="AR8" s="186">
        <f ca="1">IFERROR(INDEX(INDIRECT("'FY22 QoS'!"&amp;AR$1&amp;":"&amp;AR$1),MATCH($B8&amp;$C8&amp;$D8,'FY22 QoS'!CA:CA,0),1),"")</f>
        <v>45833.333333333336</v>
      </c>
      <c r="AS8" s="186">
        <f ca="1">IFERROR(INDEX(INDIRECT("'FY22 QoS'!"&amp;AS$1&amp;":"&amp;AS$1),MATCH($B8&amp;$C8&amp;$D8,'FY22 QoS'!CB:CB,0),1),"")</f>
        <v>45833.333333333336</v>
      </c>
      <c r="AT8" s="186">
        <f ca="1">IFERROR(INDEX(INDIRECT("'FY22 QoS'!"&amp;AT$1&amp;":"&amp;AT$1),MATCH($B8&amp;$C8&amp;$D8,'FY22 QoS'!CC:CC,0),1),"")</f>
        <v>45833.333333333336</v>
      </c>
      <c r="AX8" s="167" t="s">
        <v>208</v>
      </c>
      <c r="AY8" s="178">
        <f t="shared" ca="1" si="0"/>
        <v>1</v>
      </c>
      <c r="AZ8" s="178">
        <f t="shared" ca="1" si="1"/>
        <v>1</v>
      </c>
      <c r="BA8" s="178">
        <f t="shared" ca="1" si="2"/>
        <v>1</v>
      </c>
      <c r="BB8" s="178">
        <f t="shared" ca="1" si="3"/>
        <v>1</v>
      </c>
      <c r="BC8" s="178">
        <f t="shared" ca="1" si="4"/>
        <v>1</v>
      </c>
      <c r="BD8" s="178">
        <f t="shared" ca="1" si="5"/>
        <v>1</v>
      </c>
      <c r="BE8" s="178">
        <f t="shared" ca="1" si="6"/>
        <v>1</v>
      </c>
      <c r="BF8" s="178">
        <f t="shared" ca="1" si="7"/>
        <v>1</v>
      </c>
      <c r="BG8" s="178">
        <f t="shared" ca="1" si="8"/>
        <v>1</v>
      </c>
    </row>
    <row r="9" spans="2:59" s="167" customFormat="1" x14ac:dyDescent="0.25">
      <c r="B9" s="167" t="s">
        <v>458</v>
      </c>
      <c r="C9" s="167">
        <v>3</v>
      </c>
      <c r="D9" s="167" t="str">
        <f t="shared" si="9"/>
        <v>EMEA</v>
      </c>
      <c r="E9" s="167" t="str">
        <f>IFERROR(INDEX('FY22 QoS'!$BB:$BB,MATCH($B9&amp;$C9&amp;$D9,'FY22 QoS'!BR:BR,0),1),"")</f>
        <v/>
      </c>
      <c r="F9" s="167" t="str">
        <f>IFERROR(INDEX('FY22 QoS'!$BB:$BB,MATCH($B9&amp;$C9&amp;$D9,'FY22 QoS'!BS:BS,0),1),"")</f>
        <v/>
      </c>
      <c r="G9" s="167" t="str">
        <f>IFERROR(INDEX('FY22 QoS'!$BB:$BB,MATCH($B9&amp;$C9&amp;$D9,'FY22 QoS'!BT:BT,0),1),"")</f>
        <v/>
      </c>
      <c r="H9" s="167" t="str">
        <f>IFERROR(INDEX('FY22 QoS'!$BB:$BB,MATCH($B9&amp;$C9&amp;$D9,'FY22 QoS'!BU:BU,0),1),"")</f>
        <v/>
      </c>
      <c r="I9" s="181" t="str">
        <f>IFERROR(INDEX('FY22 QoS'!$BB:$BB,MATCH($B9&amp;$C9&amp;$D9,'FY22 QoS'!BV:BV,0),1),"")</f>
        <v/>
      </c>
      <c r="J9" s="181" t="str">
        <f>IFERROR(INDEX('FY22 QoS'!$BB:$BB,MATCH($B9&amp;$C9&amp;$D9,'FY22 QoS'!BW:BW,0),1),"")</f>
        <v/>
      </c>
      <c r="K9" s="181" t="str">
        <f>IFERROR(INDEX('FY22 QoS'!$BB:$BB,MATCH($B9&amp;$C9&amp;$D9,'FY22 QoS'!BX:BX,0),1),"")</f>
        <v>Future Hire</v>
      </c>
      <c r="L9" s="181" t="str">
        <f>IFERROR(INDEX('FY22 QoS'!$BB:$BB,MATCH($B9&amp;$C9&amp;$D9,'FY22 QoS'!BY:BY,0),1),"")</f>
        <v>Future Hire</v>
      </c>
      <c r="M9" s="181" t="str">
        <f>IFERROR(INDEX('FY22 QoS'!$BB:$BB,MATCH($B9&amp;$C9&amp;$D9,'FY22 QoS'!BZ:BZ,0),1),"")</f>
        <v>Future Hire</v>
      </c>
      <c r="N9" s="181" t="str">
        <f>IFERROR(INDEX('FY22 QoS'!$BB:$BB,MATCH($B9&amp;$C9&amp;$D9,'FY22 QoS'!CA:CA,0),1),"")</f>
        <v>Future Hire</v>
      </c>
      <c r="O9" s="181" t="str">
        <f>IFERROR(INDEX('FY22 QoS'!$BB:$BB,MATCH($B9&amp;$C9&amp;$D9,'FY22 QoS'!CB:CB,0),1),"")</f>
        <v>Future Hire</v>
      </c>
      <c r="P9" s="167" t="str">
        <f>IFERROR(INDEX('FY22 QoS'!$BB:$BB,MATCH($B9&amp;$C9&amp;$D9,'FY22 QoS'!CC:CC,0),1),"")</f>
        <v>Future Hire</v>
      </c>
      <c r="R9" s="178" t="str">
        <f ca="1">IFERROR(INDEX(INDIRECT("'FY22 QoS'!"&amp;R$1&amp;":"&amp;R$1),MATCH($B9&amp;$C9&amp;$D9,'FY22 QoS'!BU:BU,0),1),"")</f>
        <v/>
      </c>
      <c r="S9" s="178" t="str">
        <f ca="1">IFERROR(INDEX(INDIRECT("'FY22 QoS'!"&amp;S$1&amp;":"&amp;S$1),MATCH($B9&amp;$C9&amp;$D9,'FY22 QoS'!BV:BV,0),1),"")</f>
        <v/>
      </c>
      <c r="T9" s="178" t="str">
        <f ca="1">IFERROR(INDEX(INDIRECT("'FY22 QoS'!"&amp;T$1&amp;":"&amp;T$1),MATCH($B9&amp;$C9&amp;$D9,'FY22 QoS'!BW:BW,0),1),"")</f>
        <v/>
      </c>
      <c r="U9" s="178">
        <f ca="1">IFERROR(INDEX(INDIRECT("'FY22 QoS'!"&amp;U$1&amp;":"&amp;U$1),MATCH($B9&amp;$C9&amp;$D9,'FY22 QoS'!BX:BX,0),1),"")</f>
        <v>1</v>
      </c>
      <c r="V9" s="178">
        <f ca="1">IFERROR(INDEX(INDIRECT("'FY22 QoS'!"&amp;V$1&amp;":"&amp;V$1),MATCH($B9&amp;$C9&amp;$D9,'FY22 QoS'!BY:BY,0),1),"")</f>
        <v>1</v>
      </c>
      <c r="W9" s="178">
        <f ca="1">IFERROR(INDEX(INDIRECT("'FY22 QoS'!"&amp;W$1&amp;":"&amp;W$1),MATCH($B9&amp;$C9&amp;$D9,'FY22 QoS'!BZ:BZ,0),1),"")</f>
        <v>1</v>
      </c>
      <c r="X9" s="178">
        <f ca="1">IFERROR(INDEX(INDIRECT("'FY22 QoS'!"&amp;X$1&amp;":"&amp;X$1),MATCH($B9&amp;$C9&amp;$D9,'FY22 QoS'!CA:CA,0),1),"")</f>
        <v>1</v>
      </c>
      <c r="Y9" s="178">
        <f ca="1">IFERROR(INDEX(INDIRECT("'FY22 QoS'!"&amp;Y$1&amp;":"&amp;Y$1),MATCH($B9&amp;$C9&amp;$D9,'FY22 QoS'!CB:CB,0),1),"")</f>
        <v>1</v>
      </c>
      <c r="Z9" s="178">
        <f ca="1">IFERROR(INDEX(INDIRECT("'FY22 QoS'!"&amp;Z$1&amp;":"&amp;Z$1),MATCH($B9&amp;$C9&amp;$D9,'FY22 QoS'!CC:CC,0),1),"")</f>
        <v>1</v>
      </c>
      <c r="AB9" s="178" t="str">
        <f ca="1">IFERROR(INDEX(INDIRECT("'FY22 QoS'!"&amp;AB$1&amp;":"&amp;AB$1),MATCH($B9&amp;$C9&amp;$D9,'FY22 QoS'!BU:BU,0),1),"")</f>
        <v/>
      </c>
      <c r="AC9" s="178" t="str">
        <f ca="1">IFERROR(INDEX(INDIRECT("'FY22 QoS'!"&amp;AC$1&amp;":"&amp;AC$1),MATCH($B9&amp;$C9&amp;$D9,'FY22 QoS'!BV:BV,0),1),"")</f>
        <v/>
      </c>
      <c r="AD9" s="178" t="str">
        <f ca="1">IFERROR(INDEX(INDIRECT("'FY22 QoS'!"&amp;AD$1&amp;":"&amp;AD$1),MATCH($B9&amp;$C9&amp;$D9,'FY22 QoS'!BW:BW,0),1),"")</f>
        <v/>
      </c>
      <c r="AE9" s="178">
        <f ca="1">IFERROR(INDEX(INDIRECT("'FY22 QoS'!"&amp;AE$1&amp;":"&amp;AE$1),MATCH($B9&amp;$C9&amp;$D9,'FY22 QoS'!BX:BX,0),1),"")</f>
        <v>0</v>
      </c>
      <c r="AF9" s="178">
        <f ca="1">IFERROR(INDEX(INDIRECT("'FY22 QoS'!"&amp;AF$1&amp;":"&amp;AF$1),MATCH($B9&amp;$C9&amp;$D9,'FY22 QoS'!BY:BY,0),1),"")</f>
        <v>0.25</v>
      </c>
      <c r="AG9" s="178">
        <f ca="1">IFERROR(INDEX(INDIRECT("'FY22 QoS'!"&amp;AG$1&amp;":"&amp;AG$1),MATCH($B9&amp;$C9&amp;$D9,'FY22 QoS'!BZ:BZ,0),1),"")</f>
        <v>0.5</v>
      </c>
      <c r="AH9" s="178">
        <f ca="1">IFERROR(INDEX(INDIRECT("'FY22 QoS'!"&amp;AH$1&amp;":"&amp;AH$1),MATCH($B9&amp;$C9&amp;$D9,'FY22 QoS'!CA:CA,0),1),"")</f>
        <v>0.75</v>
      </c>
      <c r="AI9" s="178">
        <f ca="1">IFERROR(INDEX(INDIRECT("'FY22 QoS'!"&amp;AI$1&amp;":"&amp;AI$1),MATCH($B9&amp;$C9&amp;$D9,'FY22 QoS'!CB:CB,0),1),"")</f>
        <v>1</v>
      </c>
      <c r="AJ9" s="178">
        <f ca="1">IFERROR(INDEX(INDIRECT("'FY22 QoS'!"&amp;AJ$1&amp;":"&amp;AJ$1),MATCH($B9&amp;$C9&amp;$D9,'FY22 QoS'!CC:CC,0),1),"")</f>
        <v>1</v>
      </c>
      <c r="AL9" s="186" t="str">
        <f ca="1">IFERROR(INDEX(INDIRECT("'FY22 QoS'!"&amp;AL$1&amp;":"&amp;AL$1),MATCH($B9&amp;$C9&amp;$D9,'FY22 QoS'!BU:BU,0),1),"")</f>
        <v/>
      </c>
      <c r="AM9" s="186" t="str">
        <f ca="1">IFERROR(INDEX(INDIRECT("'FY22 QoS'!"&amp;AM$1&amp;":"&amp;AM$1),MATCH($B9&amp;$C9&amp;$D9,'FY22 QoS'!BV:BV,0),1),"")</f>
        <v/>
      </c>
      <c r="AN9" s="186" t="str">
        <f ca="1">IFERROR(INDEX(INDIRECT("'FY22 QoS'!"&amp;AN$1&amp;":"&amp;AN$1),MATCH($B9&amp;$C9&amp;$D9,'FY22 QoS'!BW:BW,0),1),"")</f>
        <v/>
      </c>
      <c r="AO9" s="186">
        <f ca="1">IFERROR(INDEX(INDIRECT("'FY22 QoS'!"&amp;AO$1&amp;":"&amp;AO$1),MATCH($B9&amp;$C9&amp;$D9,'FY22 QoS'!BX:BX,0),1),"")</f>
        <v>0</v>
      </c>
      <c r="AP9" s="186">
        <f ca="1">IFERROR(INDEX(INDIRECT("'FY22 QoS'!"&amp;AP$1&amp;":"&amp;AP$1),MATCH($B9&amp;$C9&amp;$D9,'FY22 QoS'!BY:BY,0),1),"")</f>
        <v>11458.333333333334</v>
      </c>
      <c r="AQ9" s="186">
        <f ca="1">IFERROR(INDEX(INDIRECT("'FY22 QoS'!"&amp;AQ$1&amp;":"&amp;AQ$1),MATCH($B9&amp;$C9&amp;$D9,'FY22 QoS'!BZ:BZ,0),1),"")</f>
        <v>22916.666666666668</v>
      </c>
      <c r="AR9" s="186">
        <f ca="1">IFERROR(INDEX(INDIRECT("'FY22 QoS'!"&amp;AR$1&amp;":"&amp;AR$1),MATCH($B9&amp;$C9&amp;$D9,'FY22 QoS'!CA:CA,0),1),"")</f>
        <v>34375</v>
      </c>
      <c r="AS9" s="186">
        <f ca="1">IFERROR(INDEX(INDIRECT("'FY22 QoS'!"&amp;AS$1&amp;":"&amp;AS$1),MATCH($B9&amp;$C9&amp;$D9,'FY22 QoS'!CB:CB,0),1),"")</f>
        <v>45833.333333333336</v>
      </c>
      <c r="AT9" s="186">
        <f ca="1">IFERROR(INDEX(INDIRECT("'FY22 QoS'!"&amp;AT$1&amp;":"&amp;AT$1),MATCH($B9&amp;$C9&amp;$D9,'FY22 QoS'!CC:CC,0),1),"")</f>
        <v>45833.333333333336</v>
      </c>
      <c r="AX9" s="167" t="s">
        <v>84</v>
      </c>
      <c r="AY9" s="178">
        <f t="shared" si="0"/>
        <v>0</v>
      </c>
      <c r="AZ9" s="178">
        <f t="shared" si="1"/>
        <v>0</v>
      </c>
      <c r="BA9" s="178">
        <f t="shared" ca="1" si="2"/>
        <v>1</v>
      </c>
      <c r="BB9" s="178">
        <f t="shared" ca="1" si="3"/>
        <v>7</v>
      </c>
      <c r="BC9" s="178">
        <f t="shared" ca="1" si="4"/>
        <v>7</v>
      </c>
      <c r="BD9" s="178">
        <f t="shared" ca="1" si="5"/>
        <v>7</v>
      </c>
      <c r="BE9" s="178">
        <f t="shared" ca="1" si="6"/>
        <v>8</v>
      </c>
      <c r="BF9" s="178">
        <f t="shared" ca="1" si="7"/>
        <v>8</v>
      </c>
      <c r="BG9" s="178">
        <f t="shared" ca="1" si="8"/>
        <v>10</v>
      </c>
    </row>
    <row r="10" spans="2:59" s="167" customFormat="1" x14ac:dyDescent="0.25">
      <c r="B10" s="167" t="s">
        <v>458</v>
      </c>
      <c r="C10" s="167">
        <v>4</v>
      </c>
      <c r="D10" s="167" t="str">
        <f t="shared" si="9"/>
        <v>EMEA</v>
      </c>
      <c r="E10" s="167" t="str">
        <f>IFERROR(INDEX('FY22 QoS'!$BB:$BB,MATCH($B10&amp;$C10&amp;$D10,'FY22 QoS'!BR:BR,0),1),"")</f>
        <v/>
      </c>
      <c r="F10" s="167" t="str">
        <f>IFERROR(INDEX('FY22 QoS'!$BB:$BB,MATCH($B10&amp;$C10&amp;$D10,'FY22 QoS'!BS:BS,0),1),"")</f>
        <v/>
      </c>
      <c r="G10" s="167" t="str">
        <f>IFERROR(INDEX('FY22 QoS'!$BB:$BB,MATCH($B10&amp;$C10&amp;$D10,'FY22 QoS'!BT:BT,0),1),"")</f>
        <v/>
      </c>
      <c r="H10" s="167" t="str">
        <f>IFERROR(INDEX('FY22 QoS'!$BB:$BB,MATCH($B10&amp;$C10&amp;$D10,'FY22 QoS'!BU:BU,0),1),"")</f>
        <v/>
      </c>
      <c r="I10" s="181" t="str">
        <f>IFERROR(INDEX('FY22 QoS'!$BB:$BB,MATCH($B10&amp;$C10&amp;$D10,'FY22 QoS'!BV:BV,0),1),"")</f>
        <v/>
      </c>
      <c r="J10" s="181" t="str">
        <f>IFERROR(INDEX('FY22 QoS'!$BB:$BB,MATCH($B10&amp;$C10&amp;$D10,'FY22 QoS'!BW:BW,0),1),"")</f>
        <v/>
      </c>
      <c r="K10" s="181" t="str">
        <f>IFERROR(INDEX('FY22 QoS'!$BB:$BB,MATCH($B10&amp;$C10&amp;$D10,'FY22 QoS'!BX:BX,0),1),"")</f>
        <v/>
      </c>
      <c r="L10" s="181" t="str">
        <f>IFERROR(INDEX('FY22 QoS'!$BB:$BB,MATCH($B10&amp;$C10&amp;$D10,'FY22 QoS'!BY:BY,0),1),"")</f>
        <v/>
      </c>
      <c r="M10" s="181" t="str">
        <f>IFERROR(INDEX('FY22 QoS'!$BB:$BB,MATCH($B10&amp;$C10&amp;$D10,'FY22 QoS'!BZ:BZ,0),1),"")</f>
        <v/>
      </c>
      <c r="N10" s="181" t="str">
        <f>IFERROR(INDEX('FY22 QoS'!$BB:$BB,MATCH($B10&amp;$C10&amp;$D10,'FY22 QoS'!CA:CA,0),1),"")</f>
        <v/>
      </c>
      <c r="O10" s="181" t="str">
        <f>IFERROR(INDEX('FY22 QoS'!$BB:$BB,MATCH($B10&amp;$C10&amp;$D10,'FY22 QoS'!CB:CB,0),1),"")</f>
        <v/>
      </c>
      <c r="P10" s="167" t="str">
        <f>IFERROR(INDEX('FY22 QoS'!$BB:$BB,MATCH($B10&amp;$C10&amp;$D10,'FY22 QoS'!CC:CC,0),1),"")</f>
        <v>Future Hire</v>
      </c>
      <c r="R10" s="178" t="str">
        <f ca="1">IFERROR(INDEX(INDIRECT("'FY22 QoS'!"&amp;R$1&amp;":"&amp;R$1),MATCH($B10&amp;$C10&amp;$D10,'FY22 QoS'!BU:BU,0),1),"")</f>
        <v/>
      </c>
      <c r="S10" s="178" t="str">
        <f ca="1">IFERROR(INDEX(INDIRECT("'FY22 QoS'!"&amp;S$1&amp;":"&amp;S$1),MATCH($B10&amp;$C10&amp;$D10,'FY22 QoS'!BV:BV,0),1),"")</f>
        <v/>
      </c>
      <c r="T10" s="178" t="str">
        <f ca="1">IFERROR(INDEX(INDIRECT("'FY22 QoS'!"&amp;T$1&amp;":"&amp;T$1),MATCH($B10&amp;$C10&amp;$D10,'FY22 QoS'!BW:BW,0),1),"")</f>
        <v/>
      </c>
      <c r="U10" s="178" t="str">
        <f ca="1">IFERROR(INDEX(INDIRECT("'FY22 QoS'!"&amp;U$1&amp;":"&amp;U$1),MATCH($B10&amp;$C10&amp;$D10,'FY22 QoS'!BX:BX,0),1),"")</f>
        <v/>
      </c>
      <c r="V10" s="178" t="str">
        <f ca="1">IFERROR(INDEX(INDIRECT("'FY22 QoS'!"&amp;V$1&amp;":"&amp;V$1),MATCH($B10&amp;$C10&amp;$D10,'FY22 QoS'!BY:BY,0),1),"")</f>
        <v/>
      </c>
      <c r="W10" s="178" t="str">
        <f ca="1">IFERROR(INDEX(INDIRECT("'FY22 QoS'!"&amp;W$1&amp;":"&amp;W$1),MATCH($B10&amp;$C10&amp;$D10,'FY22 QoS'!BZ:BZ,0),1),"")</f>
        <v/>
      </c>
      <c r="X10" s="178" t="str">
        <f ca="1">IFERROR(INDEX(INDIRECT("'FY22 QoS'!"&amp;X$1&amp;":"&amp;X$1),MATCH($B10&amp;$C10&amp;$D10,'FY22 QoS'!CA:CA,0),1),"")</f>
        <v/>
      </c>
      <c r="Y10" s="178" t="str">
        <f ca="1">IFERROR(INDEX(INDIRECT("'FY22 QoS'!"&amp;Y$1&amp;":"&amp;Y$1),MATCH($B10&amp;$C10&amp;$D10,'FY22 QoS'!CB:CB,0),1),"")</f>
        <v/>
      </c>
      <c r="Z10" s="178">
        <f ca="1">IFERROR(INDEX(INDIRECT("'FY22 QoS'!"&amp;Z$1&amp;":"&amp;Z$1),MATCH($B10&amp;$C10&amp;$D10,'FY22 QoS'!CC:CC,0),1),"")</f>
        <v>1</v>
      </c>
      <c r="AB10" s="178" t="str">
        <f ca="1">IFERROR(INDEX(INDIRECT("'FY22 QoS'!"&amp;AB$1&amp;":"&amp;AB$1),MATCH($B10&amp;$C10&amp;$D10,'FY22 QoS'!BU:BU,0),1),"")</f>
        <v/>
      </c>
      <c r="AC10" s="178" t="str">
        <f ca="1">IFERROR(INDEX(INDIRECT("'FY22 QoS'!"&amp;AC$1&amp;":"&amp;AC$1),MATCH($B10&amp;$C10&amp;$D10,'FY22 QoS'!BV:BV,0),1),"")</f>
        <v/>
      </c>
      <c r="AD10" s="178" t="str">
        <f ca="1">IFERROR(INDEX(INDIRECT("'FY22 QoS'!"&amp;AD$1&amp;":"&amp;AD$1),MATCH($B10&amp;$C10&amp;$D10,'FY22 QoS'!BW:BW,0),1),"")</f>
        <v/>
      </c>
      <c r="AE10" s="178" t="str">
        <f ca="1">IFERROR(INDEX(INDIRECT("'FY22 QoS'!"&amp;AE$1&amp;":"&amp;AE$1),MATCH($B10&amp;$C10&amp;$D10,'FY22 QoS'!BX:BX,0),1),"")</f>
        <v/>
      </c>
      <c r="AF10" s="178" t="str">
        <f ca="1">IFERROR(INDEX(INDIRECT("'FY22 QoS'!"&amp;AF$1&amp;":"&amp;AF$1),MATCH($B10&amp;$C10&amp;$D10,'FY22 QoS'!BY:BY,0),1),"")</f>
        <v/>
      </c>
      <c r="AG10" s="178" t="str">
        <f ca="1">IFERROR(INDEX(INDIRECT("'FY22 QoS'!"&amp;AG$1&amp;":"&amp;AG$1),MATCH($B10&amp;$C10&amp;$D10,'FY22 QoS'!BZ:BZ,0),1),"")</f>
        <v/>
      </c>
      <c r="AH10" s="178" t="str">
        <f ca="1">IFERROR(INDEX(INDIRECT("'FY22 QoS'!"&amp;AH$1&amp;":"&amp;AH$1),MATCH($B10&amp;$C10&amp;$D10,'FY22 QoS'!CA:CA,0),1),"")</f>
        <v/>
      </c>
      <c r="AI10" s="178" t="str">
        <f ca="1">IFERROR(INDEX(INDIRECT("'FY22 QoS'!"&amp;AI$1&amp;":"&amp;AI$1),MATCH($B10&amp;$C10&amp;$D10,'FY22 QoS'!CB:CB,0),1),"")</f>
        <v/>
      </c>
      <c r="AJ10" s="178">
        <f ca="1">IFERROR(INDEX(INDIRECT("'FY22 QoS'!"&amp;AJ$1&amp;":"&amp;AJ$1),MATCH($B10&amp;$C10&amp;$D10,'FY22 QoS'!CC:CC,0),1),"")</f>
        <v>0</v>
      </c>
      <c r="AL10" s="186" t="str">
        <f ca="1">IFERROR(INDEX(INDIRECT("'FY22 QoS'!"&amp;AL$1&amp;":"&amp;AL$1),MATCH($B10&amp;$C10&amp;$D10,'FY22 QoS'!BU:BU,0),1),"")</f>
        <v/>
      </c>
      <c r="AM10" s="186" t="str">
        <f ca="1">IFERROR(INDEX(INDIRECT("'FY22 QoS'!"&amp;AM$1&amp;":"&amp;AM$1),MATCH($B10&amp;$C10&amp;$D10,'FY22 QoS'!BV:BV,0),1),"")</f>
        <v/>
      </c>
      <c r="AN10" s="186" t="str">
        <f ca="1">IFERROR(INDEX(INDIRECT("'FY22 QoS'!"&amp;AN$1&amp;":"&amp;AN$1),MATCH($B10&amp;$C10&amp;$D10,'FY22 QoS'!BW:BW,0),1),"")</f>
        <v/>
      </c>
      <c r="AO10" s="186" t="str">
        <f ca="1">IFERROR(INDEX(INDIRECT("'FY22 QoS'!"&amp;AO$1&amp;":"&amp;AO$1),MATCH($B10&amp;$C10&amp;$D10,'FY22 QoS'!BX:BX,0),1),"")</f>
        <v/>
      </c>
      <c r="AP10" s="186" t="str">
        <f ca="1">IFERROR(INDEX(INDIRECT("'FY22 QoS'!"&amp;AP$1&amp;":"&amp;AP$1),MATCH($B10&amp;$C10&amp;$D10,'FY22 QoS'!BY:BY,0),1),"")</f>
        <v/>
      </c>
      <c r="AQ10" s="186" t="str">
        <f ca="1">IFERROR(INDEX(INDIRECT("'FY22 QoS'!"&amp;AQ$1&amp;":"&amp;AQ$1),MATCH($B10&amp;$C10&amp;$D10,'FY22 QoS'!BZ:BZ,0),1),"")</f>
        <v/>
      </c>
      <c r="AR10" s="186" t="str">
        <f ca="1">IFERROR(INDEX(INDIRECT("'FY22 QoS'!"&amp;AR$1&amp;":"&amp;AR$1),MATCH($B10&amp;$C10&amp;$D10,'FY22 QoS'!CA:CA,0),1),"")</f>
        <v/>
      </c>
      <c r="AS10" s="186" t="str">
        <f ca="1">IFERROR(INDEX(INDIRECT("'FY22 QoS'!"&amp;AS$1&amp;":"&amp;AS$1),MATCH($B10&amp;$C10&amp;$D10,'FY22 QoS'!CB:CB,0),1),"")</f>
        <v/>
      </c>
      <c r="AT10" s="186">
        <f ca="1">IFERROR(INDEX(INDIRECT("'FY22 QoS'!"&amp;AT$1&amp;":"&amp;AT$1),MATCH($B10&amp;$C10&amp;$D10,'FY22 QoS'!CC:CC,0),1),"")</f>
        <v>0</v>
      </c>
      <c r="AX10" s="167" t="s">
        <v>204</v>
      </c>
      <c r="AY10" s="178">
        <f t="shared" ca="1" si="0"/>
        <v>1</v>
      </c>
      <c r="AZ10" s="178">
        <f t="shared" ca="1" si="1"/>
        <v>1</v>
      </c>
      <c r="BA10" s="178">
        <f t="shared" ca="1" si="2"/>
        <v>1</v>
      </c>
      <c r="BB10" s="178">
        <f t="shared" ca="1" si="3"/>
        <v>1</v>
      </c>
      <c r="BC10" s="178">
        <f t="shared" ca="1" si="4"/>
        <v>1</v>
      </c>
      <c r="BD10" s="178">
        <f t="shared" ca="1" si="5"/>
        <v>1</v>
      </c>
      <c r="BE10" s="178">
        <f t="shared" ca="1" si="6"/>
        <v>1</v>
      </c>
      <c r="BF10" s="178">
        <f t="shared" ca="1" si="7"/>
        <v>1</v>
      </c>
      <c r="BG10" s="178">
        <f t="shared" ca="1" si="8"/>
        <v>1</v>
      </c>
    </row>
    <row r="11" spans="2:59" s="167" customFormat="1" x14ac:dyDescent="0.25">
      <c r="B11" s="167" t="s">
        <v>458</v>
      </c>
      <c r="C11" s="167">
        <v>5</v>
      </c>
      <c r="D11" s="167" t="str">
        <f t="shared" si="9"/>
        <v>EMEA</v>
      </c>
      <c r="E11" s="167" t="str">
        <f>IFERROR(INDEX('FY22 QoS'!$BB:$BB,MATCH($B11&amp;$C11&amp;$D11,'FY22 QoS'!BR:BR,0),1),"")</f>
        <v/>
      </c>
      <c r="F11" s="167" t="str">
        <f>IFERROR(INDEX('FY22 QoS'!$BB:$BB,MATCH($B11&amp;$C11&amp;$D11,'FY22 QoS'!BS:BS,0),1),"")</f>
        <v/>
      </c>
      <c r="G11" s="167" t="str">
        <f>IFERROR(INDEX('FY22 QoS'!$BB:$BB,MATCH($B11&amp;$C11&amp;$D11,'FY22 QoS'!BT:BT,0),1),"")</f>
        <v/>
      </c>
      <c r="H11" s="167" t="str">
        <f>IFERROR(INDEX('FY22 QoS'!$BB:$BB,MATCH($B11&amp;$C11&amp;$D11,'FY22 QoS'!BU:BU,0),1),"")</f>
        <v/>
      </c>
      <c r="I11" s="181" t="str">
        <f>IFERROR(INDEX('FY22 QoS'!$BB:$BB,MATCH($B11&amp;$C11&amp;$D11,'FY22 QoS'!BV:BV,0),1),"")</f>
        <v/>
      </c>
      <c r="J11" s="181" t="str">
        <f>IFERROR(INDEX('FY22 QoS'!$BB:$BB,MATCH($B11&amp;$C11&amp;$D11,'FY22 QoS'!BW:BW,0),1),"")</f>
        <v/>
      </c>
      <c r="K11" s="181" t="str">
        <f>IFERROR(INDEX('FY22 QoS'!$BB:$BB,MATCH($B11&amp;$C11&amp;$D11,'FY22 QoS'!BX:BX,0),1),"")</f>
        <v/>
      </c>
      <c r="L11" s="181" t="str">
        <f>IFERROR(INDEX('FY22 QoS'!$BB:$BB,MATCH($B11&amp;$C11&amp;$D11,'FY22 QoS'!BY:BY,0),1),"")</f>
        <v/>
      </c>
      <c r="M11" s="181" t="str">
        <f>IFERROR(INDEX('FY22 QoS'!$BB:$BB,MATCH($B11&amp;$C11&amp;$D11,'FY22 QoS'!BZ:BZ,0),1),"")</f>
        <v/>
      </c>
      <c r="N11" s="181" t="str">
        <f>IFERROR(INDEX('FY22 QoS'!$BB:$BB,MATCH($B11&amp;$C11&amp;$D11,'FY22 QoS'!CA:CA,0),1),"")</f>
        <v/>
      </c>
      <c r="O11" s="181" t="str">
        <f>IFERROR(INDEX('FY22 QoS'!$BB:$BB,MATCH($B11&amp;$C11&amp;$D11,'FY22 QoS'!CB:CB,0),1),"")</f>
        <v/>
      </c>
      <c r="P11" s="167" t="str">
        <f>IFERROR(INDEX('FY22 QoS'!$BB:$BB,MATCH($B11&amp;$C11&amp;$D11,'FY22 QoS'!CC:CC,0),1),"")</f>
        <v/>
      </c>
      <c r="R11" s="178" t="str">
        <f ca="1">IFERROR(INDEX(INDIRECT("'FY22 QoS'!"&amp;R$1&amp;":"&amp;R$1),MATCH($B11&amp;$C11&amp;$D11,'FY22 QoS'!BU:BU,0),1),"")</f>
        <v/>
      </c>
      <c r="S11" s="178" t="str">
        <f ca="1">IFERROR(INDEX(INDIRECT("'FY22 QoS'!"&amp;S$1&amp;":"&amp;S$1),MATCH($B11&amp;$C11&amp;$D11,'FY22 QoS'!BV:BV,0),1),"")</f>
        <v/>
      </c>
      <c r="T11" s="178" t="str">
        <f ca="1">IFERROR(INDEX(INDIRECT("'FY22 QoS'!"&amp;T$1&amp;":"&amp;T$1),MATCH($B11&amp;$C11&amp;$D11,'FY22 QoS'!BW:BW,0),1),"")</f>
        <v/>
      </c>
      <c r="U11" s="178" t="str">
        <f ca="1">IFERROR(INDEX(INDIRECT("'FY22 QoS'!"&amp;U$1&amp;":"&amp;U$1),MATCH($B11&amp;$C11&amp;$D11,'FY22 QoS'!BX:BX,0),1),"")</f>
        <v/>
      </c>
      <c r="V11" s="178" t="str">
        <f ca="1">IFERROR(INDEX(INDIRECT("'FY22 QoS'!"&amp;V$1&amp;":"&amp;V$1),MATCH($B11&amp;$C11&amp;$D11,'FY22 QoS'!BY:BY,0),1),"")</f>
        <v/>
      </c>
      <c r="W11" s="178" t="str">
        <f ca="1">IFERROR(INDEX(INDIRECT("'FY22 QoS'!"&amp;W$1&amp;":"&amp;W$1),MATCH($B11&amp;$C11&amp;$D11,'FY22 QoS'!BZ:BZ,0),1),"")</f>
        <v/>
      </c>
      <c r="X11" s="178" t="str">
        <f ca="1">IFERROR(INDEX(INDIRECT("'FY22 QoS'!"&amp;X$1&amp;":"&amp;X$1),MATCH($B11&amp;$C11&amp;$D11,'FY22 QoS'!CA:CA,0),1),"")</f>
        <v/>
      </c>
      <c r="Y11" s="178" t="str">
        <f ca="1">IFERROR(INDEX(INDIRECT("'FY22 QoS'!"&amp;Y$1&amp;":"&amp;Y$1),MATCH($B11&amp;$C11&amp;$D11,'FY22 QoS'!CB:CB,0),1),"")</f>
        <v/>
      </c>
      <c r="Z11" s="178" t="str">
        <f ca="1">IFERROR(INDEX(INDIRECT("'FY22 QoS'!"&amp;Z$1&amp;":"&amp;Z$1),MATCH($B11&amp;$C11&amp;$D11,'FY22 QoS'!CC:CC,0),1),"")</f>
        <v/>
      </c>
      <c r="AB11" s="178" t="str">
        <f ca="1">IFERROR(INDEX(INDIRECT("'FY22 QoS'!"&amp;AB$1&amp;":"&amp;AB$1),MATCH($B11&amp;$C11&amp;$D11,'FY22 QoS'!BU:BU,0),1),"")</f>
        <v/>
      </c>
      <c r="AC11" s="178" t="str">
        <f ca="1">IFERROR(INDEX(INDIRECT("'FY22 QoS'!"&amp;AC$1&amp;":"&amp;AC$1),MATCH($B11&amp;$C11&amp;$D11,'FY22 QoS'!BV:BV,0),1),"")</f>
        <v/>
      </c>
      <c r="AD11" s="178" t="str">
        <f ca="1">IFERROR(INDEX(INDIRECT("'FY22 QoS'!"&amp;AD$1&amp;":"&amp;AD$1),MATCH($B11&amp;$C11&amp;$D11,'FY22 QoS'!BW:BW,0),1),"")</f>
        <v/>
      </c>
      <c r="AE11" s="178" t="str">
        <f ca="1">IFERROR(INDEX(INDIRECT("'FY22 QoS'!"&amp;AE$1&amp;":"&amp;AE$1),MATCH($B11&amp;$C11&amp;$D11,'FY22 QoS'!BX:BX,0),1),"")</f>
        <v/>
      </c>
      <c r="AF11" s="178" t="str">
        <f ca="1">IFERROR(INDEX(INDIRECT("'FY22 QoS'!"&amp;AF$1&amp;":"&amp;AF$1),MATCH($B11&amp;$C11&amp;$D11,'FY22 QoS'!BY:BY,0),1),"")</f>
        <v/>
      </c>
      <c r="AG11" s="178" t="str">
        <f ca="1">IFERROR(INDEX(INDIRECT("'FY22 QoS'!"&amp;AG$1&amp;":"&amp;AG$1),MATCH($B11&amp;$C11&amp;$D11,'FY22 QoS'!BZ:BZ,0),1),"")</f>
        <v/>
      </c>
      <c r="AH11" s="178" t="str">
        <f ca="1">IFERROR(INDEX(INDIRECT("'FY22 QoS'!"&amp;AH$1&amp;":"&amp;AH$1),MATCH($B11&amp;$C11&amp;$D11,'FY22 QoS'!CA:CA,0),1),"")</f>
        <v/>
      </c>
      <c r="AI11" s="178" t="str">
        <f ca="1">IFERROR(INDEX(INDIRECT("'FY22 QoS'!"&amp;AI$1&amp;":"&amp;AI$1),MATCH($B11&amp;$C11&amp;$D11,'FY22 QoS'!CB:CB,0),1),"")</f>
        <v/>
      </c>
      <c r="AJ11" s="178" t="str">
        <f ca="1">IFERROR(INDEX(INDIRECT("'FY22 QoS'!"&amp;AJ$1&amp;":"&amp;AJ$1),MATCH($B11&amp;$C11&amp;$D11,'FY22 QoS'!CC:CC,0),1),"")</f>
        <v/>
      </c>
      <c r="AL11" s="186" t="str">
        <f ca="1">IFERROR(INDEX(INDIRECT("'FY22 QoS'!"&amp;AL$1&amp;":"&amp;AL$1),MATCH($B11&amp;$C11&amp;$D11,'FY22 QoS'!BU:BU,0),1),"")</f>
        <v/>
      </c>
      <c r="AM11" s="186" t="str">
        <f ca="1">IFERROR(INDEX(INDIRECT("'FY22 QoS'!"&amp;AM$1&amp;":"&amp;AM$1),MATCH($B11&amp;$C11&amp;$D11,'FY22 QoS'!BV:BV,0),1),"")</f>
        <v/>
      </c>
      <c r="AN11" s="186" t="str">
        <f ca="1">IFERROR(INDEX(INDIRECT("'FY22 QoS'!"&amp;AN$1&amp;":"&amp;AN$1),MATCH($B11&amp;$C11&amp;$D11,'FY22 QoS'!BW:BW,0),1),"")</f>
        <v/>
      </c>
      <c r="AO11" s="186" t="str">
        <f ca="1">IFERROR(INDEX(INDIRECT("'FY22 QoS'!"&amp;AO$1&amp;":"&amp;AO$1),MATCH($B11&amp;$C11&amp;$D11,'FY22 QoS'!BX:BX,0),1),"")</f>
        <v/>
      </c>
      <c r="AP11" s="186" t="str">
        <f ca="1">IFERROR(INDEX(INDIRECT("'FY22 QoS'!"&amp;AP$1&amp;":"&amp;AP$1),MATCH($B11&amp;$C11&amp;$D11,'FY22 QoS'!BY:BY,0),1),"")</f>
        <v/>
      </c>
      <c r="AQ11" s="186" t="str">
        <f ca="1">IFERROR(INDEX(INDIRECT("'FY22 QoS'!"&amp;AQ$1&amp;":"&amp;AQ$1),MATCH($B11&amp;$C11&amp;$D11,'FY22 QoS'!BZ:BZ,0),1),"")</f>
        <v/>
      </c>
      <c r="AR11" s="186" t="str">
        <f ca="1">IFERROR(INDEX(INDIRECT("'FY22 QoS'!"&amp;AR$1&amp;":"&amp;AR$1),MATCH($B11&amp;$C11&amp;$D11,'FY22 QoS'!CA:CA,0),1),"")</f>
        <v/>
      </c>
      <c r="AS11" s="186" t="str">
        <f ca="1">IFERROR(INDEX(INDIRECT("'FY22 QoS'!"&amp;AS$1&amp;":"&amp;AS$1),MATCH($B11&amp;$C11&amp;$D11,'FY22 QoS'!CB:CB,0),1),"")</f>
        <v/>
      </c>
      <c r="AT11" s="186" t="str">
        <f ca="1">IFERROR(INDEX(INDIRECT("'FY22 QoS'!"&amp;AT$1&amp;":"&amp;AT$1),MATCH($B11&amp;$C11&amp;$D11,'FY22 QoS'!CC:CC,0),1),"")</f>
        <v/>
      </c>
      <c r="AX11" s="167" t="s">
        <v>203</v>
      </c>
      <c r="AY11" s="178">
        <f t="shared" ca="1" si="0"/>
        <v>1</v>
      </c>
      <c r="AZ11" s="178">
        <f t="shared" ca="1" si="1"/>
        <v>1</v>
      </c>
      <c r="BA11" s="178">
        <f t="shared" ca="1" si="2"/>
        <v>1</v>
      </c>
      <c r="BB11" s="178">
        <f t="shared" ca="1" si="3"/>
        <v>1</v>
      </c>
      <c r="BC11" s="178">
        <f t="shared" ca="1" si="4"/>
        <v>1</v>
      </c>
      <c r="BD11" s="178">
        <f t="shared" ca="1" si="5"/>
        <v>1</v>
      </c>
      <c r="BE11" s="178">
        <f t="shared" ca="1" si="6"/>
        <v>1</v>
      </c>
      <c r="BF11" s="178">
        <f t="shared" ca="1" si="7"/>
        <v>1</v>
      </c>
      <c r="BG11" s="178">
        <f t="shared" ca="1" si="8"/>
        <v>1</v>
      </c>
    </row>
    <row r="12" spans="2:59" s="167" customFormat="1" x14ac:dyDescent="0.25">
      <c r="B12" s="167" t="s">
        <v>458</v>
      </c>
      <c r="C12" s="167">
        <v>6</v>
      </c>
      <c r="D12" s="167" t="str">
        <f t="shared" si="9"/>
        <v>EMEA</v>
      </c>
      <c r="E12" s="167" t="str">
        <f>IFERROR(INDEX('FY22 QoS'!$BB:$BB,MATCH($B12&amp;$C12&amp;$D12,'FY22 QoS'!BR:BR,0),1),"")</f>
        <v/>
      </c>
      <c r="F12" s="167" t="str">
        <f>IFERROR(INDEX('FY22 QoS'!$BB:$BB,MATCH($B12&amp;$C12&amp;$D12,'FY22 QoS'!BS:BS,0),1),"")</f>
        <v/>
      </c>
      <c r="G12" s="167" t="str">
        <f>IFERROR(INDEX('FY22 QoS'!$BB:$BB,MATCH($B12&amp;$C12&amp;$D12,'FY22 QoS'!BT:BT,0),1),"")</f>
        <v/>
      </c>
      <c r="H12" s="167" t="str">
        <f>IFERROR(INDEX('FY22 QoS'!$BB:$BB,MATCH($B12&amp;$C12&amp;$D12,'FY22 QoS'!BU:BU,0),1),"")</f>
        <v/>
      </c>
      <c r="I12" s="181" t="str">
        <f>IFERROR(INDEX('FY22 QoS'!$BB:$BB,MATCH($B12&amp;$C12&amp;$D12,'FY22 QoS'!BV:BV,0),1),"")</f>
        <v/>
      </c>
      <c r="J12" s="181" t="str">
        <f>IFERROR(INDEX('FY22 QoS'!$BB:$BB,MATCH($B12&amp;$C12&amp;$D12,'FY22 QoS'!BW:BW,0),1),"")</f>
        <v/>
      </c>
      <c r="K12" s="181" t="str">
        <f>IFERROR(INDEX('FY22 QoS'!$BB:$BB,MATCH($B12&amp;$C12&amp;$D12,'FY22 QoS'!BX:BX,0),1),"")</f>
        <v/>
      </c>
      <c r="L12" s="181" t="str">
        <f>IFERROR(INDEX('FY22 QoS'!$BB:$BB,MATCH($B12&amp;$C12&amp;$D12,'FY22 QoS'!BY:BY,0),1),"")</f>
        <v/>
      </c>
      <c r="M12" s="181" t="str">
        <f>IFERROR(INDEX('FY22 QoS'!$BB:$BB,MATCH($B12&amp;$C12&amp;$D12,'FY22 QoS'!BZ:BZ,0),1),"")</f>
        <v/>
      </c>
      <c r="N12" s="181" t="str">
        <f>IFERROR(INDEX('FY22 QoS'!$BB:$BB,MATCH($B12&amp;$C12&amp;$D12,'FY22 QoS'!CA:CA,0),1),"")</f>
        <v/>
      </c>
      <c r="O12" s="181" t="str">
        <f>IFERROR(INDEX('FY22 QoS'!$BB:$BB,MATCH($B12&amp;$C12&amp;$D12,'FY22 QoS'!CB:CB,0),1),"")</f>
        <v/>
      </c>
      <c r="P12" s="167" t="str">
        <f>IFERROR(INDEX('FY22 QoS'!$BB:$BB,MATCH($B12&amp;$C12&amp;$D12,'FY22 QoS'!CC:CC,0),1),"")</f>
        <v/>
      </c>
      <c r="R12" s="178" t="str">
        <f ca="1">IFERROR(INDEX(INDIRECT("'FY22 QoS'!"&amp;R$1&amp;":"&amp;R$1),MATCH($B12&amp;$C12&amp;$D12,'FY22 QoS'!BU:BU,0),1),"")</f>
        <v/>
      </c>
      <c r="S12" s="178" t="str">
        <f ca="1">IFERROR(INDEX(INDIRECT("'FY22 QoS'!"&amp;S$1&amp;":"&amp;S$1),MATCH($B12&amp;$C12&amp;$D12,'FY22 QoS'!BV:BV,0),1),"")</f>
        <v/>
      </c>
      <c r="T12" s="178" t="str">
        <f ca="1">IFERROR(INDEX(INDIRECT("'FY22 QoS'!"&amp;T$1&amp;":"&amp;T$1),MATCH($B12&amp;$C12&amp;$D12,'FY22 QoS'!BW:BW,0),1),"")</f>
        <v/>
      </c>
      <c r="U12" s="178" t="str">
        <f ca="1">IFERROR(INDEX(INDIRECT("'FY22 QoS'!"&amp;U$1&amp;":"&amp;U$1),MATCH($B12&amp;$C12&amp;$D12,'FY22 QoS'!BX:BX,0),1),"")</f>
        <v/>
      </c>
      <c r="V12" s="178" t="str">
        <f ca="1">IFERROR(INDEX(INDIRECT("'FY22 QoS'!"&amp;V$1&amp;":"&amp;V$1),MATCH($B12&amp;$C12&amp;$D12,'FY22 QoS'!BY:BY,0),1),"")</f>
        <v/>
      </c>
      <c r="W12" s="178" t="str">
        <f ca="1">IFERROR(INDEX(INDIRECT("'FY22 QoS'!"&amp;W$1&amp;":"&amp;W$1),MATCH($B12&amp;$C12&amp;$D12,'FY22 QoS'!BZ:BZ,0),1),"")</f>
        <v/>
      </c>
      <c r="X12" s="178" t="str">
        <f ca="1">IFERROR(INDEX(INDIRECT("'FY22 QoS'!"&amp;X$1&amp;":"&amp;X$1),MATCH($B12&amp;$C12&amp;$D12,'FY22 QoS'!CA:CA,0),1),"")</f>
        <v/>
      </c>
      <c r="Y12" s="178" t="str">
        <f ca="1">IFERROR(INDEX(INDIRECT("'FY22 QoS'!"&amp;Y$1&amp;":"&amp;Y$1),MATCH($B12&amp;$C12&amp;$D12,'FY22 QoS'!CB:CB,0),1),"")</f>
        <v/>
      </c>
      <c r="Z12" s="178" t="str">
        <f ca="1">IFERROR(INDEX(INDIRECT("'FY22 QoS'!"&amp;Z$1&amp;":"&amp;Z$1),MATCH($B12&amp;$C12&amp;$D12,'FY22 QoS'!CC:CC,0),1),"")</f>
        <v/>
      </c>
      <c r="AB12" s="178" t="str">
        <f ca="1">IFERROR(INDEX(INDIRECT("'FY22 QoS'!"&amp;AB$1&amp;":"&amp;AB$1),MATCH($B12&amp;$C12&amp;$D12,'FY22 QoS'!BU:BU,0),1),"")</f>
        <v/>
      </c>
      <c r="AC12" s="178" t="str">
        <f ca="1">IFERROR(INDEX(INDIRECT("'FY22 QoS'!"&amp;AC$1&amp;":"&amp;AC$1),MATCH($B12&amp;$C12&amp;$D12,'FY22 QoS'!BV:BV,0),1),"")</f>
        <v/>
      </c>
      <c r="AD12" s="178" t="str">
        <f ca="1">IFERROR(INDEX(INDIRECT("'FY22 QoS'!"&amp;AD$1&amp;":"&amp;AD$1),MATCH($B12&amp;$C12&amp;$D12,'FY22 QoS'!BW:BW,0),1),"")</f>
        <v/>
      </c>
      <c r="AE12" s="178" t="str">
        <f ca="1">IFERROR(INDEX(INDIRECT("'FY22 QoS'!"&amp;AE$1&amp;":"&amp;AE$1),MATCH($B12&amp;$C12&amp;$D12,'FY22 QoS'!BX:BX,0),1),"")</f>
        <v/>
      </c>
      <c r="AF12" s="178" t="str">
        <f ca="1">IFERROR(INDEX(INDIRECT("'FY22 QoS'!"&amp;AF$1&amp;":"&amp;AF$1),MATCH($B12&amp;$C12&amp;$D12,'FY22 QoS'!BY:BY,0),1),"")</f>
        <v/>
      </c>
      <c r="AG12" s="178" t="str">
        <f ca="1">IFERROR(INDEX(INDIRECT("'FY22 QoS'!"&amp;AG$1&amp;":"&amp;AG$1),MATCH($B12&amp;$C12&amp;$D12,'FY22 QoS'!BZ:BZ,0),1),"")</f>
        <v/>
      </c>
      <c r="AH12" s="178" t="str">
        <f ca="1">IFERROR(INDEX(INDIRECT("'FY22 QoS'!"&amp;AH$1&amp;":"&amp;AH$1),MATCH($B12&amp;$C12&amp;$D12,'FY22 QoS'!CA:CA,0),1),"")</f>
        <v/>
      </c>
      <c r="AI12" s="178" t="str">
        <f ca="1">IFERROR(INDEX(INDIRECT("'FY22 QoS'!"&amp;AI$1&amp;":"&amp;AI$1),MATCH($B12&amp;$C12&amp;$D12,'FY22 QoS'!CB:CB,0),1),"")</f>
        <v/>
      </c>
      <c r="AJ12" s="178" t="str">
        <f ca="1">IFERROR(INDEX(INDIRECT("'FY22 QoS'!"&amp;AJ$1&amp;":"&amp;AJ$1),MATCH($B12&amp;$C12&amp;$D12,'FY22 QoS'!CC:CC,0),1),"")</f>
        <v/>
      </c>
      <c r="AL12" s="186" t="str">
        <f ca="1">IFERROR(INDEX(INDIRECT("'FY22 QoS'!"&amp;AL$1&amp;":"&amp;AL$1),MATCH($B12&amp;$C12&amp;$D12,'FY22 QoS'!BU:BU,0),1),"")</f>
        <v/>
      </c>
      <c r="AM12" s="186" t="str">
        <f ca="1">IFERROR(INDEX(INDIRECT("'FY22 QoS'!"&amp;AM$1&amp;":"&amp;AM$1),MATCH($B12&amp;$C12&amp;$D12,'FY22 QoS'!BV:BV,0),1),"")</f>
        <v/>
      </c>
      <c r="AN12" s="186" t="str">
        <f ca="1">IFERROR(INDEX(INDIRECT("'FY22 QoS'!"&amp;AN$1&amp;":"&amp;AN$1),MATCH($B12&amp;$C12&amp;$D12,'FY22 QoS'!BW:BW,0),1),"")</f>
        <v/>
      </c>
      <c r="AO12" s="186" t="str">
        <f ca="1">IFERROR(INDEX(INDIRECT("'FY22 QoS'!"&amp;AO$1&amp;":"&amp;AO$1),MATCH($B12&amp;$C12&amp;$D12,'FY22 QoS'!BX:BX,0),1),"")</f>
        <v/>
      </c>
      <c r="AP12" s="186" t="str">
        <f ca="1">IFERROR(INDEX(INDIRECT("'FY22 QoS'!"&amp;AP$1&amp;":"&amp;AP$1),MATCH($B12&amp;$C12&amp;$D12,'FY22 QoS'!BY:BY,0),1),"")</f>
        <v/>
      </c>
      <c r="AQ12" s="186" t="str">
        <f ca="1">IFERROR(INDEX(INDIRECT("'FY22 QoS'!"&amp;AQ$1&amp;":"&amp;AQ$1),MATCH($B12&amp;$C12&amp;$D12,'FY22 QoS'!BZ:BZ,0),1),"")</f>
        <v/>
      </c>
      <c r="AR12" s="186" t="str">
        <f ca="1">IFERROR(INDEX(INDIRECT("'FY22 QoS'!"&amp;AR$1&amp;":"&amp;AR$1),MATCH($B12&amp;$C12&amp;$D12,'FY22 QoS'!CA:CA,0),1),"")</f>
        <v/>
      </c>
      <c r="AS12" s="186" t="str">
        <f ca="1">IFERROR(INDEX(INDIRECT("'FY22 QoS'!"&amp;AS$1&amp;":"&amp;AS$1),MATCH($B12&amp;$C12&amp;$D12,'FY22 QoS'!CB:CB,0),1),"")</f>
        <v/>
      </c>
      <c r="AT12" s="186" t="str">
        <f ca="1">IFERROR(INDEX(INDIRECT("'FY22 QoS'!"&amp;AT$1&amp;":"&amp;AT$1),MATCH($B12&amp;$C12&amp;$D12,'FY22 QoS'!CC:CC,0),1),"")</f>
        <v/>
      </c>
      <c r="AX12" s="167" t="s">
        <v>270</v>
      </c>
      <c r="AY12" s="178">
        <f t="shared" si="0"/>
        <v>0</v>
      </c>
      <c r="AZ12" s="178">
        <f t="shared" si="1"/>
        <v>0</v>
      </c>
      <c r="BA12" s="178">
        <f t="shared" si="2"/>
        <v>0</v>
      </c>
      <c r="BB12" s="178">
        <f t="shared" ca="1" si="3"/>
        <v>1</v>
      </c>
      <c r="BC12" s="178">
        <f t="shared" ca="1" si="4"/>
        <v>1</v>
      </c>
      <c r="BD12" s="178">
        <f t="shared" ca="1" si="5"/>
        <v>1</v>
      </c>
      <c r="BE12" s="178">
        <f t="shared" ca="1" si="6"/>
        <v>1</v>
      </c>
      <c r="BF12" s="178">
        <f t="shared" ca="1" si="7"/>
        <v>1</v>
      </c>
      <c r="BG12" s="178">
        <f t="shared" ca="1" si="8"/>
        <v>1</v>
      </c>
    </row>
    <row r="13" spans="2:59" s="167" customFormat="1" x14ac:dyDescent="0.25">
      <c r="B13" s="167" t="s">
        <v>458</v>
      </c>
      <c r="C13" s="167">
        <v>7</v>
      </c>
      <c r="D13" s="167" t="str">
        <f t="shared" si="9"/>
        <v>EMEA</v>
      </c>
      <c r="E13" s="167" t="str">
        <f>IFERROR(INDEX('FY22 QoS'!$BB:$BB,MATCH($B13&amp;$C13&amp;$D13,'FY22 QoS'!BR:BR,0),1),"")</f>
        <v/>
      </c>
      <c r="F13" s="167" t="str">
        <f>IFERROR(INDEX('FY22 QoS'!$BB:$BB,MATCH($B13&amp;$C13&amp;$D13,'FY22 QoS'!BS:BS,0),1),"")</f>
        <v/>
      </c>
      <c r="G13" s="181" t="str">
        <f>IFERROR(INDEX('FY22 QoS'!$BB:$BB,MATCH($B13&amp;$C13&amp;$D13,'FY22 QoS'!BT:BT,0),1),"")</f>
        <v/>
      </c>
      <c r="H13" s="181" t="str">
        <f>IFERROR(INDEX('FY22 QoS'!$BB:$BB,MATCH($B13&amp;$C13&amp;$D13,'FY22 QoS'!BU:BU,0),1),"")</f>
        <v/>
      </c>
      <c r="I13" s="181" t="str">
        <f>IFERROR(INDEX('FY22 QoS'!$BB:$BB,MATCH($B13&amp;$C13&amp;$D13,'FY22 QoS'!BV:BV,0),1),"")</f>
        <v/>
      </c>
      <c r="J13" s="181" t="str">
        <f>IFERROR(INDEX('FY22 QoS'!$BB:$BB,MATCH($B13&amp;$C13&amp;$D13,'FY22 QoS'!BW:BW,0),1),"")</f>
        <v/>
      </c>
      <c r="K13" s="181" t="str">
        <f>IFERROR(INDEX('FY22 QoS'!$BB:$BB,MATCH($B13&amp;$C13&amp;$D13,'FY22 QoS'!BX:BX,0),1),"")</f>
        <v/>
      </c>
      <c r="L13" s="181" t="str">
        <f>IFERROR(INDEX('FY22 QoS'!$BB:$BB,MATCH($B13&amp;$C13&amp;$D13,'FY22 QoS'!BY:BY,0),1),"")</f>
        <v/>
      </c>
      <c r="M13" s="181" t="str">
        <f>IFERROR(INDEX('FY22 QoS'!$BB:$BB,MATCH($B13&amp;$C13&amp;$D13,'FY22 QoS'!BZ:BZ,0),1),"")</f>
        <v/>
      </c>
      <c r="N13" s="181" t="str">
        <f>IFERROR(INDEX('FY22 QoS'!$BB:$BB,MATCH($B13&amp;$C13&amp;$D13,'FY22 QoS'!CA:CA,0),1),"")</f>
        <v/>
      </c>
      <c r="O13" s="181" t="str">
        <f>IFERROR(INDEX('FY22 QoS'!$BB:$BB,MATCH($B13&amp;$C13&amp;$D13,'FY22 QoS'!CB:CB,0),1),"")</f>
        <v/>
      </c>
      <c r="P13" s="181" t="str">
        <f>IFERROR(INDEX('FY22 QoS'!$BB:$BB,MATCH($B13&amp;$C13&amp;$D13,'FY22 QoS'!CC:CC,0),1),"")</f>
        <v/>
      </c>
      <c r="R13" s="178" t="str">
        <f ca="1">IFERROR(INDEX(INDIRECT("'FY22 QoS'!"&amp;R$1&amp;":"&amp;R$1),MATCH($B13&amp;$C13&amp;$D13,'FY22 QoS'!BU:BU,0),1),"")</f>
        <v/>
      </c>
      <c r="S13" s="178" t="str">
        <f ca="1">IFERROR(INDEX(INDIRECT("'FY22 QoS'!"&amp;S$1&amp;":"&amp;S$1),MATCH($B13&amp;$C13&amp;$D13,'FY22 QoS'!BV:BV,0),1),"")</f>
        <v/>
      </c>
      <c r="T13" s="178" t="str">
        <f ca="1">IFERROR(INDEX(INDIRECT("'FY22 QoS'!"&amp;T$1&amp;":"&amp;T$1),MATCH($B13&amp;$C13&amp;$D13,'FY22 QoS'!BW:BW,0),1),"")</f>
        <v/>
      </c>
      <c r="U13" s="178" t="str">
        <f ca="1">IFERROR(INDEX(INDIRECT("'FY22 QoS'!"&amp;U$1&amp;":"&amp;U$1),MATCH($B13&amp;$C13&amp;$D13,'FY22 QoS'!BX:BX,0),1),"")</f>
        <v/>
      </c>
      <c r="V13" s="178" t="str">
        <f ca="1">IFERROR(INDEX(INDIRECT("'FY22 QoS'!"&amp;V$1&amp;":"&amp;V$1),MATCH($B13&amp;$C13&amp;$D13,'FY22 QoS'!BY:BY,0),1),"")</f>
        <v/>
      </c>
      <c r="W13" s="178" t="str">
        <f ca="1">IFERROR(INDEX(INDIRECT("'FY22 QoS'!"&amp;W$1&amp;":"&amp;W$1),MATCH($B13&amp;$C13&amp;$D13,'FY22 QoS'!BZ:BZ,0),1),"")</f>
        <v/>
      </c>
      <c r="X13" s="178" t="str">
        <f ca="1">IFERROR(INDEX(INDIRECT("'FY22 QoS'!"&amp;X$1&amp;":"&amp;X$1),MATCH($B13&amp;$C13&amp;$D13,'FY22 QoS'!CA:CA,0),1),"")</f>
        <v/>
      </c>
      <c r="Y13" s="178" t="str">
        <f ca="1">IFERROR(INDEX(INDIRECT("'FY22 QoS'!"&amp;Y$1&amp;":"&amp;Y$1),MATCH($B13&amp;$C13&amp;$D13,'FY22 QoS'!CB:CB,0),1),"")</f>
        <v/>
      </c>
      <c r="Z13" s="178" t="str">
        <f ca="1">IFERROR(INDEX(INDIRECT("'FY22 QoS'!"&amp;Z$1&amp;":"&amp;Z$1),MATCH($B13&amp;$C13&amp;$D13,'FY22 QoS'!CC:CC,0),1),"")</f>
        <v/>
      </c>
      <c r="AB13" s="178" t="str">
        <f ca="1">IFERROR(INDEX(INDIRECT("'FY22 QoS'!"&amp;AB$1&amp;":"&amp;AB$1),MATCH($B13&amp;$C13&amp;$D13,'FY22 QoS'!BU:BU,0),1),"")</f>
        <v/>
      </c>
      <c r="AC13" s="178" t="str">
        <f ca="1">IFERROR(INDEX(INDIRECT("'FY22 QoS'!"&amp;AC$1&amp;":"&amp;AC$1),MATCH($B13&amp;$C13&amp;$D13,'FY22 QoS'!BV:BV,0),1),"")</f>
        <v/>
      </c>
      <c r="AD13" s="178" t="str">
        <f ca="1">IFERROR(INDEX(INDIRECT("'FY22 QoS'!"&amp;AD$1&amp;":"&amp;AD$1),MATCH($B13&amp;$C13&amp;$D13,'FY22 QoS'!BW:BW,0),1),"")</f>
        <v/>
      </c>
      <c r="AE13" s="178" t="str">
        <f ca="1">IFERROR(INDEX(INDIRECT("'FY22 QoS'!"&amp;AE$1&amp;":"&amp;AE$1),MATCH($B13&amp;$C13&amp;$D13,'FY22 QoS'!BX:BX,0),1),"")</f>
        <v/>
      </c>
      <c r="AF13" s="178" t="str">
        <f ca="1">IFERROR(INDEX(INDIRECT("'FY22 QoS'!"&amp;AF$1&amp;":"&amp;AF$1),MATCH($B13&amp;$C13&amp;$D13,'FY22 QoS'!BY:BY,0),1),"")</f>
        <v/>
      </c>
      <c r="AG13" s="178" t="str">
        <f ca="1">IFERROR(INDEX(INDIRECT("'FY22 QoS'!"&amp;AG$1&amp;":"&amp;AG$1),MATCH($B13&amp;$C13&amp;$D13,'FY22 QoS'!BZ:BZ,0),1),"")</f>
        <v/>
      </c>
      <c r="AH13" s="178" t="str">
        <f ca="1">IFERROR(INDEX(INDIRECT("'FY22 QoS'!"&amp;AH$1&amp;":"&amp;AH$1),MATCH($B13&amp;$C13&amp;$D13,'FY22 QoS'!CA:CA,0),1),"")</f>
        <v/>
      </c>
      <c r="AI13" s="178" t="str">
        <f ca="1">IFERROR(INDEX(INDIRECT("'FY22 QoS'!"&amp;AI$1&amp;":"&amp;AI$1),MATCH($B13&amp;$C13&amp;$D13,'FY22 QoS'!CB:CB,0),1),"")</f>
        <v/>
      </c>
      <c r="AJ13" s="178" t="str">
        <f ca="1">IFERROR(INDEX(INDIRECT("'FY22 QoS'!"&amp;AJ$1&amp;":"&amp;AJ$1),MATCH($B13&amp;$C13&amp;$D13,'FY22 QoS'!CC:CC,0),1),"")</f>
        <v/>
      </c>
      <c r="AL13" s="186" t="str">
        <f ca="1">IFERROR(INDEX(INDIRECT("'FY22 QoS'!"&amp;AL$1&amp;":"&amp;AL$1),MATCH($B13&amp;$C13&amp;$D13,'FY22 QoS'!BU:BU,0),1),"")</f>
        <v/>
      </c>
      <c r="AM13" s="186" t="str">
        <f ca="1">IFERROR(INDEX(INDIRECT("'FY22 QoS'!"&amp;AM$1&amp;":"&amp;AM$1),MATCH($B13&amp;$C13&amp;$D13,'FY22 QoS'!BV:BV,0),1),"")</f>
        <v/>
      </c>
      <c r="AN13" s="186" t="str">
        <f ca="1">IFERROR(INDEX(INDIRECT("'FY22 QoS'!"&amp;AN$1&amp;":"&amp;AN$1),MATCH($B13&amp;$C13&amp;$D13,'FY22 QoS'!BW:BW,0),1),"")</f>
        <v/>
      </c>
      <c r="AO13" s="186" t="str">
        <f ca="1">IFERROR(INDEX(INDIRECT("'FY22 QoS'!"&amp;AO$1&amp;":"&amp;AO$1),MATCH($B13&amp;$C13&amp;$D13,'FY22 QoS'!BX:BX,0),1),"")</f>
        <v/>
      </c>
      <c r="AP13" s="186" t="str">
        <f ca="1">IFERROR(INDEX(INDIRECT("'FY22 QoS'!"&amp;AP$1&amp;":"&amp;AP$1),MATCH($B13&amp;$C13&amp;$D13,'FY22 QoS'!BY:BY,0),1),"")</f>
        <v/>
      </c>
      <c r="AQ13" s="186" t="str">
        <f ca="1">IFERROR(INDEX(INDIRECT("'FY22 QoS'!"&amp;AQ$1&amp;":"&amp;AQ$1),MATCH($B13&amp;$C13&amp;$D13,'FY22 QoS'!BZ:BZ,0),1),"")</f>
        <v/>
      </c>
      <c r="AR13" s="186" t="str">
        <f ca="1">IFERROR(INDEX(INDIRECT("'FY22 QoS'!"&amp;AR$1&amp;":"&amp;AR$1),MATCH($B13&amp;$C13&amp;$D13,'FY22 QoS'!CA:CA,0),1),"")</f>
        <v/>
      </c>
      <c r="AS13" s="186" t="str">
        <f ca="1">IFERROR(INDEX(INDIRECT("'FY22 QoS'!"&amp;AS$1&amp;":"&amp;AS$1),MATCH($B13&amp;$C13&amp;$D13,'FY22 QoS'!CB:CB,0),1),"")</f>
        <v/>
      </c>
      <c r="AT13" s="186" t="str">
        <f ca="1">IFERROR(INDEX(INDIRECT("'FY22 QoS'!"&amp;AT$1&amp;":"&amp;AT$1),MATCH($B13&amp;$C13&amp;$D13,'FY22 QoS'!CC:CC,0),1),"")</f>
        <v/>
      </c>
      <c r="AX13" s="167" t="s">
        <v>207</v>
      </c>
      <c r="AY13" s="178">
        <f t="shared" ca="1" si="0"/>
        <v>1</v>
      </c>
      <c r="AZ13" s="178">
        <f t="shared" ca="1" si="1"/>
        <v>1</v>
      </c>
      <c r="BA13" s="178">
        <f t="shared" ca="1" si="2"/>
        <v>1</v>
      </c>
      <c r="BB13" s="178">
        <f t="shared" ca="1" si="3"/>
        <v>1</v>
      </c>
      <c r="BC13" s="178">
        <f t="shared" ca="1" si="4"/>
        <v>1</v>
      </c>
      <c r="BD13" s="178">
        <f t="shared" ca="1" si="5"/>
        <v>1</v>
      </c>
      <c r="BE13" s="178">
        <f t="shared" ca="1" si="6"/>
        <v>1</v>
      </c>
      <c r="BF13" s="178">
        <f t="shared" ca="1" si="7"/>
        <v>1</v>
      </c>
      <c r="BG13" s="178">
        <f t="shared" ca="1" si="8"/>
        <v>1</v>
      </c>
    </row>
    <row r="14" spans="2:59" s="167" customFormat="1" x14ac:dyDescent="0.25">
      <c r="B14" s="167" t="s">
        <v>458</v>
      </c>
      <c r="C14" s="167">
        <v>8</v>
      </c>
      <c r="D14" s="167" t="str">
        <f t="shared" si="9"/>
        <v>EMEA</v>
      </c>
      <c r="E14" s="167" t="str">
        <f>IFERROR(INDEX('FY22 QoS'!$BB:$BB,MATCH($B14&amp;$C14&amp;$D14,'FY22 QoS'!BR:BR,0),1),"")</f>
        <v/>
      </c>
      <c r="F14" s="167" t="str">
        <f>IFERROR(INDEX('FY22 QoS'!$BB:$BB,MATCH($B14&amp;$C14&amp;$D14,'FY22 QoS'!BS:BS,0),1),"")</f>
        <v/>
      </c>
      <c r="G14" s="181" t="str">
        <f>IFERROR(INDEX('FY22 QoS'!$BB:$BB,MATCH($B14&amp;$C14&amp;$D14,'FY22 QoS'!BT:BT,0),1),"")</f>
        <v/>
      </c>
      <c r="H14" s="181" t="str">
        <f>IFERROR(INDEX('FY22 QoS'!$BB:$BB,MATCH($B14&amp;$C14&amp;$D14,'FY22 QoS'!BU:BU,0),1),"")</f>
        <v/>
      </c>
      <c r="I14" s="181" t="str">
        <f>IFERROR(INDEX('FY22 QoS'!$BB:$BB,MATCH($B14&amp;$C14&amp;$D14,'FY22 QoS'!BV:BV,0),1),"")</f>
        <v/>
      </c>
      <c r="J14" s="181" t="str">
        <f>IFERROR(INDEX('FY22 QoS'!$BB:$BB,MATCH($B14&amp;$C14&amp;$D14,'FY22 QoS'!BW:BW,0),1),"")</f>
        <v/>
      </c>
      <c r="K14" s="181" t="str">
        <f>IFERROR(INDEX('FY22 QoS'!$BB:$BB,MATCH($B14&amp;$C14&amp;$D14,'FY22 QoS'!BX:BX,0),1),"")</f>
        <v/>
      </c>
      <c r="L14" s="181" t="str">
        <f>IFERROR(INDEX('FY22 QoS'!$BB:$BB,MATCH($B14&amp;$C14&amp;$D14,'FY22 QoS'!BY:BY,0),1),"")</f>
        <v/>
      </c>
      <c r="M14" s="181" t="str">
        <f>IFERROR(INDEX('FY22 QoS'!$BB:$BB,MATCH($B14&amp;$C14&amp;$D14,'FY22 QoS'!BZ:BZ,0),1),"")</f>
        <v/>
      </c>
      <c r="N14" s="181" t="str">
        <f>IFERROR(INDEX('FY22 QoS'!$BB:$BB,MATCH($B14&amp;$C14&amp;$D14,'FY22 QoS'!CA:CA,0),1),"")</f>
        <v/>
      </c>
      <c r="O14" s="181" t="str">
        <f>IFERROR(INDEX('FY22 QoS'!$BB:$BB,MATCH($B14&amp;$C14&amp;$D14,'FY22 QoS'!CB:CB,0),1),"")</f>
        <v/>
      </c>
      <c r="P14" s="181" t="str">
        <f>IFERROR(INDEX('FY22 QoS'!$BB:$BB,MATCH($B14&amp;$C14&amp;$D14,'FY22 QoS'!CC:CC,0),1),"")</f>
        <v/>
      </c>
      <c r="R14" s="178" t="str">
        <f ca="1">IFERROR(INDEX(INDIRECT("'FY22 QoS'!"&amp;R$1&amp;":"&amp;R$1),MATCH($B14&amp;$C14&amp;$D14,'FY22 QoS'!BU:BU,0),1),"")</f>
        <v/>
      </c>
      <c r="S14" s="178" t="str">
        <f ca="1">IFERROR(INDEX(INDIRECT("'FY22 QoS'!"&amp;S$1&amp;":"&amp;S$1),MATCH($B14&amp;$C14&amp;$D14,'FY22 QoS'!BV:BV,0),1),"")</f>
        <v/>
      </c>
      <c r="T14" s="178" t="str">
        <f ca="1">IFERROR(INDEX(INDIRECT("'FY22 QoS'!"&amp;T$1&amp;":"&amp;T$1),MATCH($B14&amp;$C14&amp;$D14,'FY22 QoS'!BW:BW,0),1),"")</f>
        <v/>
      </c>
      <c r="U14" s="178" t="str">
        <f ca="1">IFERROR(INDEX(INDIRECT("'FY22 QoS'!"&amp;U$1&amp;":"&amp;U$1),MATCH($B14&amp;$C14&amp;$D14,'FY22 QoS'!BX:BX,0),1),"")</f>
        <v/>
      </c>
      <c r="V14" s="178" t="str">
        <f ca="1">IFERROR(INDEX(INDIRECT("'FY22 QoS'!"&amp;V$1&amp;":"&amp;V$1),MATCH($B14&amp;$C14&amp;$D14,'FY22 QoS'!BY:BY,0),1),"")</f>
        <v/>
      </c>
      <c r="W14" s="178" t="str">
        <f ca="1">IFERROR(INDEX(INDIRECT("'FY22 QoS'!"&amp;W$1&amp;":"&amp;W$1),MATCH($B14&amp;$C14&amp;$D14,'FY22 QoS'!BZ:BZ,0),1),"")</f>
        <v/>
      </c>
      <c r="X14" s="178" t="str">
        <f ca="1">IFERROR(INDEX(INDIRECT("'FY22 QoS'!"&amp;X$1&amp;":"&amp;X$1),MATCH($B14&amp;$C14&amp;$D14,'FY22 QoS'!CA:CA,0),1),"")</f>
        <v/>
      </c>
      <c r="Y14" s="178" t="str">
        <f ca="1">IFERROR(INDEX(INDIRECT("'FY22 QoS'!"&amp;Y$1&amp;":"&amp;Y$1),MATCH($B14&amp;$C14&amp;$D14,'FY22 QoS'!CB:CB,0),1),"")</f>
        <v/>
      </c>
      <c r="Z14" s="178" t="str">
        <f ca="1">IFERROR(INDEX(INDIRECT("'FY22 QoS'!"&amp;Z$1&amp;":"&amp;Z$1),MATCH($B14&amp;$C14&amp;$D14,'FY22 QoS'!CC:CC,0),1),"")</f>
        <v/>
      </c>
      <c r="AB14" s="178" t="str">
        <f ca="1">IFERROR(INDEX(INDIRECT("'FY22 QoS'!"&amp;AB$1&amp;":"&amp;AB$1),MATCH($B14&amp;$C14&amp;$D14,'FY22 QoS'!BU:BU,0),1),"")</f>
        <v/>
      </c>
      <c r="AC14" s="178" t="str">
        <f ca="1">IFERROR(INDEX(INDIRECT("'FY22 QoS'!"&amp;AC$1&amp;":"&amp;AC$1),MATCH($B14&amp;$C14&amp;$D14,'FY22 QoS'!BV:BV,0),1),"")</f>
        <v/>
      </c>
      <c r="AD14" s="178" t="str">
        <f ca="1">IFERROR(INDEX(INDIRECT("'FY22 QoS'!"&amp;AD$1&amp;":"&amp;AD$1),MATCH($B14&amp;$C14&amp;$D14,'FY22 QoS'!BW:BW,0),1),"")</f>
        <v/>
      </c>
      <c r="AE14" s="178" t="str">
        <f ca="1">IFERROR(INDEX(INDIRECT("'FY22 QoS'!"&amp;AE$1&amp;":"&amp;AE$1),MATCH($B14&amp;$C14&amp;$D14,'FY22 QoS'!BX:BX,0),1),"")</f>
        <v/>
      </c>
      <c r="AF14" s="178" t="str">
        <f ca="1">IFERROR(INDEX(INDIRECT("'FY22 QoS'!"&amp;AF$1&amp;":"&amp;AF$1),MATCH($B14&amp;$C14&amp;$D14,'FY22 QoS'!BY:BY,0),1),"")</f>
        <v/>
      </c>
      <c r="AG14" s="178" t="str">
        <f ca="1">IFERROR(INDEX(INDIRECT("'FY22 QoS'!"&amp;AG$1&amp;":"&amp;AG$1),MATCH($B14&amp;$C14&amp;$D14,'FY22 QoS'!BZ:BZ,0),1),"")</f>
        <v/>
      </c>
      <c r="AH14" s="178" t="str">
        <f ca="1">IFERROR(INDEX(INDIRECT("'FY22 QoS'!"&amp;AH$1&amp;":"&amp;AH$1),MATCH($B14&amp;$C14&amp;$D14,'FY22 QoS'!CA:CA,0),1),"")</f>
        <v/>
      </c>
      <c r="AI14" s="178" t="str">
        <f ca="1">IFERROR(INDEX(INDIRECT("'FY22 QoS'!"&amp;AI$1&amp;":"&amp;AI$1),MATCH($B14&amp;$C14&amp;$D14,'FY22 QoS'!CB:CB,0),1),"")</f>
        <v/>
      </c>
      <c r="AJ14" s="178" t="str">
        <f ca="1">IFERROR(INDEX(INDIRECT("'FY22 QoS'!"&amp;AJ$1&amp;":"&amp;AJ$1),MATCH($B14&amp;$C14&amp;$D14,'FY22 QoS'!CC:CC,0),1),"")</f>
        <v/>
      </c>
      <c r="AL14" s="186" t="str">
        <f ca="1">IFERROR(INDEX(INDIRECT("'FY22 QoS'!"&amp;AL$1&amp;":"&amp;AL$1),MATCH($B14&amp;$C14&amp;$D14,'FY22 QoS'!BU:BU,0),1),"")</f>
        <v/>
      </c>
      <c r="AM14" s="186" t="str">
        <f ca="1">IFERROR(INDEX(INDIRECT("'FY22 QoS'!"&amp;AM$1&amp;":"&amp;AM$1),MATCH($B14&amp;$C14&amp;$D14,'FY22 QoS'!BV:BV,0),1),"")</f>
        <v/>
      </c>
      <c r="AN14" s="186" t="str">
        <f ca="1">IFERROR(INDEX(INDIRECT("'FY22 QoS'!"&amp;AN$1&amp;":"&amp;AN$1),MATCH($B14&amp;$C14&amp;$D14,'FY22 QoS'!BW:BW,0),1),"")</f>
        <v/>
      </c>
      <c r="AO14" s="186" t="str">
        <f ca="1">IFERROR(INDEX(INDIRECT("'FY22 QoS'!"&amp;AO$1&amp;":"&amp;AO$1),MATCH($B14&amp;$C14&amp;$D14,'FY22 QoS'!BX:BX,0),1),"")</f>
        <v/>
      </c>
      <c r="AP14" s="186" t="str">
        <f ca="1">IFERROR(INDEX(INDIRECT("'FY22 QoS'!"&amp;AP$1&amp;":"&amp;AP$1),MATCH($B14&amp;$C14&amp;$D14,'FY22 QoS'!BY:BY,0),1),"")</f>
        <v/>
      </c>
      <c r="AQ14" s="186" t="str">
        <f ca="1">IFERROR(INDEX(INDIRECT("'FY22 QoS'!"&amp;AQ$1&amp;":"&amp;AQ$1),MATCH($B14&amp;$C14&amp;$D14,'FY22 QoS'!BZ:BZ,0),1),"")</f>
        <v/>
      </c>
      <c r="AR14" s="186" t="str">
        <f ca="1">IFERROR(INDEX(INDIRECT("'FY22 QoS'!"&amp;AR$1&amp;":"&amp;AR$1),MATCH($B14&amp;$C14&amp;$D14,'FY22 QoS'!CA:CA,0),1),"")</f>
        <v/>
      </c>
      <c r="AS14" s="186" t="str">
        <f ca="1">IFERROR(INDEX(INDIRECT("'FY22 QoS'!"&amp;AS$1&amp;":"&amp;AS$1),MATCH($B14&amp;$C14&amp;$D14,'FY22 QoS'!CB:CB,0),1),"")</f>
        <v/>
      </c>
      <c r="AT14" s="186" t="str">
        <f ca="1">IFERROR(INDEX(INDIRECT("'FY22 QoS'!"&amp;AT$1&amp;":"&amp;AT$1),MATCH($B14&amp;$C14&amp;$D14,'FY22 QoS'!CC:CC,0),1),"")</f>
        <v/>
      </c>
      <c r="AX14" s="167" t="s">
        <v>206</v>
      </c>
      <c r="AY14" s="178">
        <f t="shared" ca="1" si="0"/>
        <v>1</v>
      </c>
      <c r="AZ14" s="178">
        <f t="shared" ca="1" si="1"/>
        <v>1</v>
      </c>
      <c r="BA14" s="178">
        <f t="shared" ca="1" si="2"/>
        <v>1</v>
      </c>
      <c r="BB14" s="178">
        <f t="shared" ca="1" si="3"/>
        <v>1</v>
      </c>
      <c r="BC14" s="178">
        <f t="shared" ca="1" si="4"/>
        <v>1</v>
      </c>
      <c r="BD14" s="178">
        <f t="shared" ca="1" si="5"/>
        <v>1</v>
      </c>
      <c r="BE14" s="178">
        <f t="shared" ca="1" si="6"/>
        <v>1</v>
      </c>
      <c r="BF14" s="178">
        <f t="shared" ca="1" si="7"/>
        <v>1</v>
      </c>
      <c r="BG14" s="178">
        <f t="shared" ca="1" si="8"/>
        <v>1</v>
      </c>
    </row>
    <row r="15" spans="2:59" s="167" customFormat="1" hidden="1" outlineLevel="1" x14ac:dyDescent="0.25">
      <c r="B15" s="167" t="s">
        <v>458</v>
      </c>
      <c r="C15" s="167">
        <v>9</v>
      </c>
      <c r="D15" s="167" t="str">
        <f t="shared" si="9"/>
        <v>EMEA</v>
      </c>
      <c r="E15" s="167" t="str">
        <f>IFERROR(INDEX('FY22 QoS'!$BB:$BB,MATCH($B15&amp;$C15&amp;$D15,'FY22 QoS'!BR:BR,0),1),"")</f>
        <v/>
      </c>
      <c r="F15" s="167" t="str">
        <f>IFERROR(INDEX('FY22 QoS'!$BB:$BB,MATCH($B15&amp;$C15&amp;$D15,'FY22 QoS'!BS:BS,0),1),"")</f>
        <v/>
      </c>
      <c r="G15" s="181" t="str">
        <f>IFERROR(INDEX('FY22 QoS'!$BB:$BB,MATCH($B15&amp;$C15&amp;$D15,'FY22 QoS'!BT:BT,0),1),"")</f>
        <v/>
      </c>
      <c r="H15" s="181" t="str">
        <f>IFERROR(INDEX('FY22 QoS'!$BB:$BB,MATCH($B15&amp;$C15&amp;$D15,'FY22 QoS'!BU:BU,0),1),"")</f>
        <v/>
      </c>
      <c r="I15" s="181" t="str">
        <f>IFERROR(INDEX('FY22 QoS'!$BB:$BB,MATCH($B15&amp;$C15&amp;$D15,'FY22 QoS'!BV:BV,0),1),"")</f>
        <v/>
      </c>
      <c r="J15" s="181" t="str">
        <f>IFERROR(INDEX('FY22 QoS'!$BB:$BB,MATCH($B15&amp;$C15&amp;$D15,'FY22 QoS'!BW:BW,0),1),"")</f>
        <v/>
      </c>
      <c r="K15" s="181" t="str">
        <f>IFERROR(INDEX('FY22 QoS'!$BB:$BB,MATCH($B15&amp;$C15&amp;$D15,'FY22 QoS'!BX:BX,0),1),"")</f>
        <v/>
      </c>
      <c r="L15" s="181" t="str">
        <f>IFERROR(INDEX('FY22 QoS'!$BB:$BB,MATCH($B15&amp;$C15&amp;$D15,'FY22 QoS'!BY:BY,0),1),"")</f>
        <v/>
      </c>
      <c r="M15" s="181" t="str">
        <f>IFERROR(INDEX('FY22 QoS'!$BB:$BB,MATCH($B15&amp;$C15&amp;$D15,'FY22 QoS'!BZ:BZ,0),1),"")</f>
        <v/>
      </c>
      <c r="N15" s="181" t="str">
        <f>IFERROR(INDEX('FY22 QoS'!$BB:$BB,MATCH($B15&amp;$C15&amp;$D15,'FY22 QoS'!CA:CA,0),1),"")</f>
        <v/>
      </c>
      <c r="O15" s="181" t="str">
        <f>IFERROR(INDEX('FY22 QoS'!$BB:$BB,MATCH($B15&amp;$C15&amp;$D15,'FY22 QoS'!CB:CB,0),1),"")</f>
        <v/>
      </c>
      <c r="P15" s="181" t="str">
        <f>IFERROR(INDEX('FY22 QoS'!$BB:$BB,MATCH($B15&amp;$C15&amp;$D15,'FY22 QoS'!CC:CC,0),1),"")</f>
        <v/>
      </c>
      <c r="R15" s="178" t="str">
        <f ca="1">IFERROR(INDEX(INDIRECT("'FY22 QoS'!"&amp;R$1&amp;":"&amp;R$1),MATCH($B15&amp;$C15&amp;$D15,'FY22 QoS'!BU:BU,0),1),"")</f>
        <v/>
      </c>
      <c r="S15" s="178" t="str">
        <f ca="1">IFERROR(INDEX(INDIRECT("'FY22 QoS'!"&amp;S$1&amp;":"&amp;S$1),MATCH($B15&amp;$C15&amp;$D15,'FY22 QoS'!BV:BV,0),1),"")</f>
        <v/>
      </c>
      <c r="T15" s="178" t="str">
        <f ca="1">IFERROR(INDEX(INDIRECT("'FY22 QoS'!"&amp;T$1&amp;":"&amp;T$1),MATCH($B15&amp;$C15&amp;$D15,'FY22 QoS'!BW:BW,0),1),"")</f>
        <v/>
      </c>
      <c r="U15" s="178" t="str">
        <f ca="1">IFERROR(INDEX(INDIRECT("'FY22 QoS'!"&amp;U$1&amp;":"&amp;U$1),MATCH($B15&amp;$C15&amp;$D15,'FY22 QoS'!BX:BX,0),1),"")</f>
        <v/>
      </c>
      <c r="V15" s="178" t="str">
        <f ca="1">IFERROR(INDEX(INDIRECT("'FY22 QoS'!"&amp;V$1&amp;":"&amp;V$1),MATCH($B15&amp;$C15&amp;$D15,'FY22 QoS'!BY:BY,0),1),"")</f>
        <v/>
      </c>
      <c r="W15" s="178" t="str">
        <f ca="1">IFERROR(INDEX(INDIRECT("'FY22 QoS'!"&amp;W$1&amp;":"&amp;W$1),MATCH($B15&amp;$C15&amp;$D15,'FY22 QoS'!BZ:BZ,0),1),"")</f>
        <v/>
      </c>
      <c r="X15" s="178" t="str">
        <f ca="1">IFERROR(INDEX(INDIRECT("'FY22 QoS'!"&amp;X$1&amp;":"&amp;X$1),MATCH($B15&amp;$C15&amp;$D15,'FY22 QoS'!CA:CA,0),1),"")</f>
        <v/>
      </c>
      <c r="Y15" s="178" t="str">
        <f ca="1">IFERROR(INDEX(INDIRECT("'FY22 QoS'!"&amp;Y$1&amp;":"&amp;Y$1),MATCH($B15&amp;$C15&amp;$D15,'FY22 QoS'!CB:CB,0),1),"")</f>
        <v/>
      </c>
      <c r="Z15" s="178" t="str">
        <f ca="1">IFERROR(INDEX(INDIRECT("'FY22 QoS'!"&amp;Z$1&amp;":"&amp;Z$1),MATCH($B15&amp;$C15&amp;$D15,'FY22 QoS'!CC:CC,0),1),"")</f>
        <v/>
      </c>
      <c r="AB15" s="178" t="str">
        <f ca="1">IFERROR(INDEX(INDIRECT("'FY22 QoS'!"&amp;AB$1&amp;":"&amp;AB$1),MATCH($B15&amp;$C15&amp;$D15,'FY22 QoS'!BU:BU,0),1),"")</f>
        <v/>
      </c>
      <c r="AC15" s="178" t="str">
        <f ca="1">IFERROR(INDEX(INDIRECT("'FY22 QoS'!"&amp;AC$1&amp;":"&amp;AC$1),MATCH($B15&amp;$C15&amp;$D15,'FY22 QoS'!BV:BV,0),1),"")</f>
        <v/>
      </c>
      <c r="AD15" s="178" t="str">
        <f ca="1">IFERROR(INDEX(INDIRECT("'FY22 QoS'!"&amp;AD$1&amp;":"&amp;AD$1),MATCH($B15&amp;$C15&amp;$D15,'FY22 QoS'!BW:BW,0),1),"")</f>
        <v/>
      </c>
      <c r="AE15" s="178" t="str">
        <f ca="1">IFERROR(INDEX(INDIRECT("'FY22 QoS'!"&amp;AE$1&amp;":"&amp;AE$1),MATCH($B15&amp;$C15&amp;$D15,'FY22 QoS'!BX:BX,0),1),"")</f>
        <v/>
      </c>
      <c r="AF15" s="178" t="str">
        <f ca="1">IFERROR(INDEX(INDIRECT("'FY22 QoS'!"&amp;AF$1&amp;":"&amp;AF$1),MATCH($B15&amp;$C15&amp;$D15,'FY22 QoS'!BY:BY,0),1),"")</f>
        <v/>
      </c>
      <c r="AG15" s="178" t="str">
        <f ca="1">IFERROR(INDEX(INDIRECT("'FY22 QoS'!"&amp;AG$1&amp;":"&amp;AG$1),MATCH($B15&amp;$C15&amp;$D15,'FY22 QoS'!BZ:BZ,0),1),"")</f>
        <v/>
      </c>
      <c r="AH15" s="178" t="str">
        <f ca="1">IFERROR(INDEX(INDIRECT("'FY22 QoS'!"&amp;AH$1&amp;":"&amp;AH$1),MATCH($B15&amp;$C15&amp;$D15,'FY22 QoS'!CA:CA,0),1),"")</f>
        <v/>
      </c>
      <c r="AI15" s="178" t="str">
        <f ca="1">IFERROR(INDEX(INDIRECT("'FY22 QoS'!"&amp;AI$1&amp;":"&amp;AI$1),MATCH($B15&amp;$C15&amp;$D15,'FY22 QoS'!CB:CB,0),1),"")</f>
        <v/>
      </c>
      <c r="AJ15" s="178" t="str">
        <f ca="1">IFERROR(INDEX(INDIRECT("'FY22 QoS'!"&amp;AJ$1&amp;":"&amp;AJ$1),MATCH($B15&amp;$C15&amp;$D15,'FY22 QoS'!CC:CC,0),1),"")</f>
        <v/>
      </c>
      <c r="AL15" s="186" t="str">
        <f ca="1">IFERROR(INDEX(INDIRECT("'FY22 QoS'!"&amp;AL$1&amp;":"&amp;AL$1),MATCH($B15&amp;$C15&amp;$D15,'FY22 QoS'!BU:BU,0),1),"")</f>
        <v/>
      </c>
      <c r="AM15" s="186" t="str">
        <f ca="1">IFERROR(INDEX(INDIRECT("'FY22 QoS'!"&amp;AM$1&amp;":"&amp;AM$1),MATCH($B15&amp;$C15&amp;$D15,'FY22 QoS'!BV:BV,0),1),"")</f>
        <v/>
      </c>
      <c r="AN15" s="186" t="str">
        <f ca="1">IFERROR(INDEX(INDIRECT("'FY22 QoS'!"&amp;AN$1&amp;":"&amp;AN$1),MATCH($B15&amp;$C15&amp;$D15,'FY22 QoS'!BW:BW,0),1),"")</f>
        <v/>
      </c>
      <c r="AO15" s="186" t="str">
        <f ca="1">IFERROR(INDEX(INDIRECT("'FY22 QoS'!"&amp;AO$1&amp;":"&amp;AO$1),MATCH($B15&amp;$C15&amp;$D15,'FY22 QoS'!BX:BX,0),1),"")</f>
        <v/>
      </c>
      <c r="AP15" s="186" t="str">
        <f ca="1">IFERROR(INDEX(INDIRECT("'FY22 QoS'!"&amp;AP$1&amp;":"&amp;AP$1),MATCH($B15&amp;$C15&amp;$D15,'FY22 QoS'!BY:BY,0),1),"")</f>
        <v/>
      </c>
      <c r="AQ15" s="186" t="str">
        <f ca="1">IFERROR(INDEX(INDIRECT("'FY22 QoS'!"&amp;AQ$1&amp;":"&amp;AQ$1),MATCH($B15&amp;$C15&amp;$D15,'FY22 QoS'!BZ:BZ,0),1),"")</f>
        <v/>
      </c>
      <c r="AR15" s="186" t="str">
        <f ca="1">IFERROR(INDEX(INDIRECT("'FY22 QoS'!"&amp;AR$1&amp;":"&amp;AR$1),MATCH($B15&amp;$C15&amp;$D15,'FY22 QoS'!CA:CA,0),1),"")</f>
        <v/>
      </c>
      <c r="AS15" s="186" t="str">
        <f ca="1">IFERROR(INDEX(INDIRECT("'FY22 QoS'!"&amp;AS$1&amp;":"&amp;AS$1),MATCH($B15&amp;$C15&amp;$D15,'FY22 QoS'!CB:CB,0),1),"")</f>
        <v/>
      </c>
      <c r="AT15" s="186" t="str">
        <f ca="1">IFERROR(INDEX(INDIRECT("'FY22 QoS'!"&amp;AT$1&amp;":"&amp;AT$1),MATCH($B15&amp;$C15&amp;$D15,'FY22 QoS'!CC:CC,0),1),"")</f>
        <v/>
      </c>
      <c r="AX15" s="167" t="s">
        <v>205</v>
      </c>
      <c r="AY15" s="178">
        <f t="shared" ca="1" si="0"/>
        <v>1</v>
      </c>
      <c r="AZ15" s="178">
        <f t="shared" ca="1" si="1"/>
        <v>1</v>
      </c>
      <c r="BA15" s="178">
        <f t="shared" ca="1" si="2"/>
        <v>1</v>
      </c>
      <c r="BB15" s="178">
        <f t="shared" ca="1" si="3"/>
        <v>1</v>
      </c>
      <c r="BC15" s="178">
        <f t="shared" ca="1" si="4"/>
        <v>1</v>
      </c>
      <c r="BD15" s="178">
        <f t="shared" ca="1" si="5"/>
        <v>1</v>
      </c>
      <c r="BE15" s="178">
        <f t="shared" ca="1" si="6"/>
        <v>1</v>
      </c>
      <c r="BF15" s="178">
        <f t="shared" ca="1" si="7"/>
        <v>1</v>
      </c>
      <c r="BG15" s="178">
        <f t="shared" ca="1" si="8"/>
        <v>1</v>
      </c>
    </row>
    <row r="16" spans="2:59" s="167" customFormat="1" hidden="1" outlineLevel="1" x14ac:dyDescent="0.25">
      <c r="B16" s="167" t="s">
        <v>458</v>
      </c>
      <c r="C16" s="167">
        <v>10</v>
      </c>
      <c r="D16" s="167" t="str">
        <f t="shared" si="9"/>
        <v>EMEA</v>
      </c>
      <c r="E16" s="167" t="str">
        <f>IFERROR(INDEX('FY22 QoS'!$BB:$BB,MATCH($B16&amp;$C16&amp;$D16,'FY22 QoS'!BR:BR,0),1),"")</f>
        <v/>
      </c>
      <c r="F16" s="167" t="str">
        <f>IFERROR(INDEX('FY22 QoS'!$BB:$BB,MATCH($B16&amp;$C16&amp;$D16,'FY22 QoS'!BS:BS,0),1),"")</f>
        <v/>
      </c>
      <c r="G16" s="181" t="str">
        <f>IFERROR(INDEX('FY22 QoS'!$BB:$BB,MATCH($B16&amp;$C16&amp;$D16,'FY22 QoS'!BT:BT,0),1),"")</f>
        <v/>
      </c>
      <c r="H16" s="181" t="str">
        <f>IFERROR(INDEX('FY22 QoS'!$BB:$BB,MATCH($B16&amp;$C16&amp;$D16,'FY22 QoS'!BU:BU,0),1),"")</f>
        <v/>
      </c>
      <c r="I16" s="181" t="str">
        <f>IFERROR(INDEX('FY22 QoS'!$BB:$BB,MATCH($B16&amp;$C16&amp;$D16,'FY22 QoS'!BV:BV,0),1),"")</f>
        <v/>
      </c>
      <c r="J16" s="181" t="str">
        <f>IFERROR(INDEX('FY22 QoS'!$BB:$BB,MATCH($B16&amp;$C16&amp;$D16,'FY22 QoS'!BW:BW,0),1),"")</f>
        <v/>
      </c>
      <c r="K16" s="181" t="str">
        <f>IFERROR(INDEX('FY22 QoS'!$BB:$BB,MATCH($B16&amp;$C16&amp;$D16,'FY22 QoS'!BX:BX,0),1),"")</f>
        <v/>
      </c>
      <c r="L16" s="181" t="str">
        <f>IFERROR(INDEX('FY22 QoS'!$BB:$BB,MATCH($B16&amp;$C16&amp;$D16,'FY22 QoS'!BY:BY,0),1),"")</f>
        <v/>
      </c>
      <c r="M16" s="181" t="str">
        <f>IFERROR(INDEX('FY22 QoS'!$BB:$BB,MATCH($B16&amp;$C16&amp;$D16,'FY22 QoS'!BZ:BZ,0),1),"")</f>
        <v/>
      </c>
      <c r="N16" s="181" t="str">
        <f>IFERROR(INDEX('FY22 QoS'!$BB:$BB,MATCH($B16&amp;$C16&amp;$D16,'FY22 QoS'!CA:CA,0),1),"")</f>
        <v/>
      </c>
      <c r="O16" s="181" t="str">
        <f>IFERROR(INDEX('FY22 QoS'!$BB:$BB,MATCH($B16&amp;$C16&amp;$D16,'FY22 QoS'!CB:CB,0),1),"")</f>
        <v/>
      </c>
      <c r="P16" s="181" t="str">
        <f>IFERROR(INDEX('FY22 QoS'!$BB:$BB,MATCH($B16&amp;$C16&amp;$D16,'FY22 QoS'!CC:CC,0),1),"")</f>
        <v/>
      </c>
      <c r="R16" s="178" t="str">
        <f ca="1">IFERROR(INDEX(INDIRECT("'FY22 QoS'!"&amp;R$1&amp;":"&amp;R$1),MATCH($B16&amp;$C16&amp;$D16,'FY22 QoS'!BU:BU,0),1),"")</f>
        <v/>
      </c>
      <c r="S16" s="178" t="str">
        <f ca="1">IFERROR(INDEX(INDIRECT("'FY22 QoS'!"&amp;S$1&amp;":"&amp;S$1),MATCH($B16&amp;$C16&amp;$D16,'FY22 QoS'!BV:BV,0),1),"")</f>
        <v/>
      </c>
      <c r="T16" s="178" t="str">
        <f ca="1">IFERROR(INDEX(INDIRECT("'FY22 QoS'!"&amp;T$1&amp;":"&amp;T$1),MATCH($B16&amp;$C16&amp;$D16,'FY22 QoS'!BW:BW,0),1),"")</f>
        <v/>
      </c>
      <c r="U16" s="178" t="str">
        <f ca="1">IFERROR(INDEX(INDIRECT("'FY22 QoS'!"&amp;U$1&amp;":"&amp;U$1),MATCH($B16&amp;$C16&amp;$D16,'FY22 QoS'!BX:BX,0),1),"")</f>
        <v/>
      </c>
      <c r="V16" s="178" t="str">
        <f ca="1">IFERROR(INDEX(INDIRECT("'FY22 QoS'!"&amp;V$1&amp;":"&amp;V$1),MATCH($B16&amp;$C16&amp;$D16,'FY22 QoS'!BY:BY,0),1),"")</f>
        <v/>
      </c>
      <c r="W16" s="178" t="str">
        <f ca="1">IFERROR(INDEX(INDIRECT("'FY22 QoS'!"&amp;W$1&amp;":"&amp;W$1),MATCH($B16&amp;$C16&amp;$D16,'FY22 QoS'!BZ:BZ,0),1),"")</f>
        <v/>
      </c>
      <c r="X16" s="178" t="str">
        <f ca="1">IFERROR(INDEX(INDIRECT("'FY22 QoS'!"&amp;X$1&amp;":"&amp;X$1),MATCH($B16&amp;$C16&amp;$D16,'FY22 QoS'!CA:CA,0),1),"")</f>
        <v/>
      </c>
      <c r="Y16" s="178" t="str">
        <f ca="1">IFERROR(INDEX(INDIRECT("'FY22 QoS'!"&amp;Y$1&amp;":"&amp;Y$1),MATCH($B16&amp;$C16&amp;$D16,'FY22 QoS'!CB:CB,0),1),"")</f>
        <v/>
      </c>
      <c r="Z16" s="178" t="str">
        <f ca="1">IFERROR(INDEX(INDIRECT("'FY22 QoS'!"&amp;Z$1&amp;":"&amp;Z$1),MATCH($B16&amp;$C16&amp;$D16,'FY22 QoS'!CC:CC,0),1),"")</f>
        <v/>
      </c>
      <c r="AB16" s="178" t="str">
        <f ca="1">IFERROR(INDEX(INDIRECT("'FY22 QoS'!"&amp;AB$1&amp;":"&amp;AB$1),MATCH($B16&amp;$C16&amp;$D16,'FY22 QoS'!BU:BU,0),1),"")</f>
        <v/>
      </c>
      <c r="AC16" s="178" t="str">
        <f ca="1">IFERROR(INDEX(INDIRECT("'FY22 QoS'!"&amp;AC$1&amp;":"&amp;AC$1),MATCH($B16&amp;$C16&amp;$D16,'FY22 QoS'!BV:BV,0),1),"")</f>
        <v/>
      </c>
      <c r="AD16" s="178" t="str">
        <f ca="1">IFERROR(INDEX(INDIRECT("'FY22 QoS'!"&amp;AD$1&amp;":"&amp;AD$1),MATCH($B16&amp;$C16&amp;$D16,'FY22 QoS'!BW:BW,0),1),"")</f>
        <v/>
      </c>
      <c r="AE16" s="178" t="str">
        <f ca="1">IFERROR(INDEX(INDIRECT("'FY22 QoS'!"&amp;AE$1&amp;":"&amp;AE$1),MATCH($B16&amp;$C16&amp;$D16,'FY22 QoS'!BX:BX,0),1),"")</f>
        <v/>
      </c>
      <c r="AF16" s="178" t="str">
        <f ca="1">IFERROR(INDEX(INDIRECT("'FY22 QoS'!"&amp;AF$1&amp;":"&amp;AF$1),MATCH($B16&amp;$C16&amp;$D16,'FY22 QoS'!BY:BY,0),1),"")</f>
        <v/>
      </c>
      <c r="AG16" s="178" t="str">
        <f ca="1">IFERROR(INDEX(INDIRECT("'FY22 QoS'!"&amp;AG$1&amp;":"&amp;AG$1),MATCH($B16&amp;$C16&amp;$D16,'FY22 QoS'!BZ:BZ,0),1),"")</f>
        <v/>
      </c>
      <c r="AH16" s="178" t="str">
        <f ca="1">IFERROR(INDEX(INDIRECT("'FY22 QoS'!"&amp;AH$1&amp;":"&amp;AH$1),MATCH($B16&amp;$C16&amp;$D16,'FY22 QoS'!CA:CA,0),1),"")</f>
        <v/>
      </c>
      <c r="AI16" s="178" t="str">
        <f ca="1">IFERROR(INDEX(INDIRECT("'FY22 QoS'!"&amp;AI$1&amp;":"&amp;AI$1),MATCH($B16&amp;$C16&amp;$D16,'FY22 QoS'!CB:CB,0),1),"")</f>
        <v/>
      </c>
      <c r="AJ16" s="178" t="str">
        <f ca="1">IFERROR(INDEX(INDIRECT("'FY22 QoS'!"&amp;AJ$1&amp;":"&amp;AJ$1),MATCH($B16&amp;$C16&amp;$D16,'FY22 QoS'!CC:CC,0),1),"")</f>
        <v/>
      </c>
      <c r="AL16" s="186" t="str">
        <f ca="1">IFERROR(INDEX(INDIRECT("'FY22 QoS'!"&amp;AL$1&amp;":"&amp;AL$1),MATCH($B16&amp;$C16&amp;$D16,'FY22 QoS'!BU:BU,0),1),"")</f>
        <v/>
      </c>
      <c r="AM16" s="186" t="str">
        <f ca="1">IFERROR(INDEX(INDIRECT("'FY22 QoS'!"&amp;AM$1&amp;":"&amp;AM$1),MATCH($B16&amp;$C16&amp;$D16,'FY22 QoS'!BV:BV,0),1),"")</f>
        <v/>
      </c>
      <c r="AN16" s="186" t="str">
        <f ca="1">IFERROR(INDEX(INDIRECT("'FY22 QoS'!"&amp;AN$1&amp;":"&amp;AN$1),MATCH($B16&amp;$C16&amp;$D16,'FY22 QoS'!BW:BW,0),1),"")</f>
        <v/>
      </c>
      <c r="AO16" s="186" t="str">
        <f ca="1">IFERROR(INDEX(INDIRECT("'FY22 QoS'!"&amp;AO$1&amp;":"&amp;AO$1),MATCH($B16&amp;$C16&amp;$D16,'FY22 QoS'!BX:BX,0),1),"")</f>
        <v/>
      </c>
      <c r="AP16" s="186" t="str">
        <f ca="1">IFERROR(INDEX(INDIRECT("'FY22 QoS'!"&amp;AP$1&amp;":"&amp;AP$1),MATCH($B16&amp;$C16&amp;$D16,'FY22 QoS'!BY:BY,0),1),"")</f>
        <v/>
      </c>
      <c r="AQ16" s="186" t="str">
        <f ca="1">IFERROR(INDEX(INDIRECT("'FY22 QoS'!"&amp;AQ$1&amp;":"&amp;AQ$1),MATCH($B16&amp;$C16&amp;$D16,'FY22 QoS'!BZ:BZ,0),1),"")</f>
        <v/>
      </c>
      <c r="AR16" s="186" t="str">
        <f ca="1">IFERROR(INDEX(INDIRECT("'FY22 QoS'!"&amp;AR$1&amp;":"&amp;AR$1),MATCH($B16&amp;$C16&amp;$D16,'FY22 QoS'!CA:CA,0),1),"")</f>
        <v/>
      </c>
      <c r="AS16" s="186" t="str">
        <f ca="1">IFERROR(INDEX(INDIRECT("'FY22 QoS'!"&amp;AS$1&amp;":"&amp;AS$1),MATCH($B16&amp;$C16&amp;$D16,'FY22 QoS'!CB:CB,0),1),"")</f>
        <v/>
      </c>
      <c r="AT16" s="186" t="str">
        <f ca="1">IFERROR(INDEX(INDIRECT("'FY22 QoS'!"&amp;AT$1&amp;":"&amp;AT$1),MATCH($B16&amp;$C16&amp;$D16,'FY22 QoS'!CC:CC,0),1),"")</f>
        <v/>
      </c>
      <c r="AX16" s="167" t="s">
        <v>202</v>
      </c>
      <c r="AY16" s="178">
        <f t="shared" ca="1" si="0"/>
        <v>1</v>
      </c>
      <c r="AZ16" s="178">
        <f t="shared" ca="1" si="1"/>
        <v>1</v>
      </c>
      <c r="BA16" s="178">
        <f t="shared" ca="1" si="2"/>
        <v>1</v>
      </c>
      <c r="BB16" s="178">
        <f t="shared" ca="1" si="3"/>
        <v>1</v>
      </c>
      <c r="BC16" s="178">
        <f t="shared" ca="1" si="4"/>
        <v>1</v>
      </c>
      <c r="BD16" s="178">
        <f t="shared" ca="1" si="5"/>
        <v>1</v>
      </c>
      <c r="BE16" s="178">
        <f t="shared" ca="1" si="6"/>
        <v>1</v>
      </c>
      <c r="BF16" s="178">
        <f t="shared" ca="1" si="7"/>
        <v>1</v>
      </c>
      <c r="BG16" s="178">
        <f t="shared" ca="1" si="8"/>
        <v>1</v>
      </c>
    </row>
    <row r="17" spans="2:59" s="167" customFormat="1" hidden="1" outlineLevel="1" x14ac:dyDescent="0.25">
      <c r="B17" s="167" t="s">
        <v>458</v>
      </c>
      <c r="C17" s="167">
        <v>11</v>
      </c>
      <c r="D17" s="167" t="str">
        <f t="shared" si="9"/>
        <v>EMEA</v>
      </c>
      <c r="E17" s="167" t="str">
        <f>IFERROR(INDEX('FY22 QoS'!$BB:$BB,MATCH($B17&amp;$C17&amp;$D17,'FY22 QoS'!BR:BR,0),1),"")</f>
        <v/>
      </c>
      <c r="F17" s="167" t="str">
        <f>IFERROR(INDEX('FY22 QoS'!$BB:$BB,MATCH($B17&amp;$C17&amp;$D17,'FY22 QoS'!BS:BS,0),1),"")</f>
        <v/>
      </c>
      <c r="G17" s="181" t="str">
        <f>IFERROR(INDEX('FY22 QoS'!$BB:$BB,MATCH($B17&amp;$C17&amp;$D17,'FY22 QoS'!BT:BT,0),1),"")</f>
        <v/>
      </c>
      <c r="H17" s="181" t="str">
        <f>IFERROR(INDEX('FY22 QoS'!$BB:$BB,MATCH($B17&amp;$C17&amp;$D17,'FY22 QoS'!BU:BU,0),1),"")</f>
        <v/>
      </c>
      <c r="I17" s="181" t="str">
        <f>IFERROR(INDEX('FY22 QoS'!$BB:$BB,MATCH($B17&amp;$C17&amp;$D17,'FY22 QoS'!BV:BV,0),1),"")</f>
        <v/>
      </c>
      <c r="J17" s="181" t="str">
        <f>IFERROR(INDEX('FY22 QoS'!$BB:$BB,MATCH($B17&amp;$C17&amp;$D17,'FY22 QoS'!BW:BW,0),1),"")</f>
        <v/>
      </c>
      <c r="K17" s="181" t="str">
        <f>IFERROR(INDEX('FY22 QoS'!$BB:$BB,MATCH($B17&amp;$C17&amp;$D17,'FY22 QoS'!BX:BX,0),1),"")</f>
        <v/>
      </c>
      <c r="L17" s="181" t="str">
        <f>IFERROR(INDEX('FY22 QoS'!$BB:$BB,MATCH($B17&amp;$C17&amp;$D17,'FY22 QoS'!BY:BY,0),1),"")</f>
        <v/>
      </c>
      <c r="M17" s="181" t="str">
        <f>IFERROR(INDEX('FY22 QoS'!$BB:$BB,MATCH($B17&amp;$C17&amp;$D17,'FY22 QoS'!BZ:BZ,0),1),"")</f>
        <v/>
      </c>
      <c r="N17" s="181" t="str">
        <f>IFERROR(INDEX('FY22 QoS'!$BB:$BB,MATCH($B17&amp;$C17&amp;$D17,'FY22 QoS'!CA:CA,0),1),"")</f>
        <v/>
      </c>
      <c r="O17" s="181" t="str">
        <f>IFERROR(INDEX('FY22 QoS'!$BB:$BB,MATCH($B17&amp;$C17&amp;$D17,'FY22 QoS'!CB:CB,0),1),"")</f>
        <v/>
      </c>
      <c r="P17" s="181" t="str">
        <f>IFERROR(INDEX('FY22 QoS'!$BB:$BB,MATCH($B17&amp;$C17&amp;$D17,'FY22 QoS'!CC:CC,0),1),"")</f>
        <v/>
      </c>
      <c r="R17" s="178" t="str">
        <f ca="1">IFERROR(INDEX(INDIRECT("'FY22 QoS'!"&amp;R$1&amp;":"&amp;R$1),MATCH($B17&amp;$C17&amp;$D17,'FY22 QoS'!BU:BU,0),1),"")</f>
        <v/>
      </c>
      <c r="S17" s="178" t="str">
        <f ca="1">IFERROR(INDEX(INDIRECT("'FY22 QoS'!"&amp;S$1&amp;":"&amp;S$1),MATCH($B17&amp;$C17&amp;$D17,'FY22 QoS'!BV:BV,0),1),"")</f>
        <v/>
      </c>
      <c r="T17" s="178" t="str">
        <f ca="1">IFERROR(INDEX(INDIRECT("'FY22 QoS'!"&amp;T$1&amp;":"&amp;T$1),MATCH($B17&amp;$C17&amp;$D17,'FY22 QoS'!BW:BW,0),1),"")</f>
        <v/>
      </c>
      <c r="U17" s="178" t="str">
        <f ca="1">IFERROR(INDEX(INDIRECT("'FY22 QoS'!"&amp;U$1&amp;":"&amp;U$1),MATCH($B17&amp;$C17&amp;$D17,'FY22 QoS'!BX:BX,0),1),"")</f>
        <v/>
      </c>
      <c r="V17" s="178" t="str">
        <f ca="1">IFERROR(INDEX(INDIRECT("'FY22 QoS'!"&amp;V$1&amp;":"&amp;V$1),MATCH($B17&amp;$C17&amp;$D17,'FY22 QoS'!BY:BY,0),1),"")</f>
        <v/>
      </c>
      <c r="W17" s="178" t="str">
        <f ca="1">IFERROR(INDEX(INDIRECT("'FY22 QoS'!"&amp;W$1&amp;":"&amp;W$1),MATCH($B17&amp;$C17&amp;$D17,'FY22 QoS'!BZ:BZ,0),1),"")</f>
        <v/>
      </c>
      <c r="X17" s="178" t="str">
        <f ca="1">IFERROR(INDEX(INDIRECT("'FY22 QoS'!"&amp;X$1&amp;":"&amp;X$1),MATCH($B17&amp;$C17&amp;$D17,'FY22 QoS'!CA:CA,0),1),"")</f>
        <v/>
      </c>
      <c r="Y17" s="178" t="str">
        <f ca="1">IFERROR(INDEX(INDIRECT("'FY22 QoS'!"&amp;Y$1&amp;":"&amp;Y$1),MATCH($B17&amp;$C17&amp;$D17,'FY22 QoS'!CB:CB,0),1),"")</f>
        <v/>
      </c>
      <c r="Z17" s="178" t="str">
        <f ca="1">IFERROR(INDEX(INDIRECT("'FY22 QoS'!"&amp;Z$1&amp;":"&amp;Z$1),MATCH($B17&amp;$C17&amp;$D17,'FY22 QoS'!CC:CC,0),1),"")</f>
        <v/>
      </c>
      <c r="AB17" s="178" t="str">
        <f ca="1">IFERROR(INDEX(INDIRECT("'FY22 QoS'!"&amp;AB$1&amp;":"&amp;AB$1),MATCH($B17&amp;$C17&amp;$D17,'FY22 QoS'!BU:BU,0),1),"")</f>
        <v/>
      </c>
      <c r="AC17" s="178" t="str">
        <f ca="1">IFERROR(INDEX(INDIRECT("'FY22 QoS'!"&amp;AC$1&amp;":"&amp;AC$1),MATCH($B17&amp;$C17&amp;$D17,'FY22 QoS'!BV:BV,0),1),"")</f>
        <v/>
      </c>
      <c r="AD17" s="178" t="str">
        <f ca="1">IFERROR(INDEX(INDIRECT("'FY22 QoS'!"&amp;AD$1&amp;":"&amp;AD$1),MATCH($B17&amp;$C17&amp;$D17,'FY22 QoS'!BW:BW,0),1),"")</f>
        <v/>
      </c>
      <c r="AE17" s="178" t="str">
        <f ca="1">IFERROR(INDEX(INDIRECT("'FY22 QoS'!"&amp;AE$1&amp;":"&amp;AE$1),MATCH($B17&amp;$C17&amp;$D17,'FY22 QoS'!BX:BX,0),1),"")</f>
        <v/>
      </c>
      <c r="AF17" s="178" t="str">
        <f ca="1">IFERROR(INDEX(INDIRECT("'FY22 QoS'!"&amp;AF$1&amp;":"&amp;AF$1),MATCH($B17&amp;$C17&amp;$D17,'FY22 QoS'!BY:BY,0),1),"")</f>
        <v/>
      </c>
      <c r="AG17" s="178" t="str">
        <f ca="1">IFERROR(INDEX(INDIRECT("'FY22 QoS'!"&amp;AG$1&amp;":"&amp;AG$1),MATCH($B17&amp;$C17&amp;$D17,'FY22 QoS'!BZ:BZ,0),1),"")</f>
        <v/>
      </c>
      <c r="AH17" s="178" t="str">
        <f ca="1">IFERROR(INDEX(INDIRECT("'FY22 QoS'!"&amp;AH$1&amp;":"&amp;AH$1),MATCH($B17&amp;$C17&amp;$D17,'FY22 QoS'!CA:CA,0),1),"")</f>
        <v/>
      </c>
      <c r="AI17" s="178" t="str">
        <f ca="1">IFERROR(INDEX(INDIRECT("'FY22 QoS'!"&amp;AI$1&amp;":"&amp;AI$1),MATCH($B17&amp;$C17&amp;$D17,'FY22 QoS'!CB:CB,0),1),"")</f>
        <v/>
      </c>
      <c r="AJ17" s="178" t="str">
        <f ca="1">IFERROR(INDEX(INDIRECT("'FY22 QoS'!"&amp;AJ$1&amp;":"&amp;AJ$1),MATCH($B17&amp;$C17&amp;$D17,'FY22 QoS'!CC:CC,0),1),"")</f>
        <v/>
      </c>
      <c r="AL17" s="186" t="str">
        <f ca="1">IFERROR(INDEX(INDIRECT("'FY22 QoS'!"&amp;AL$1&amp;":"&amp;AL$1),MATCH($B17&amp;$C17&amp;$D17,'FY22 QoS'!BU:BU,0),1),"")</f>
        <v/>
      </c>
      <c r="AM17" s="186" t="str">
        <f ca="1">IFERROR(INDEX(INDIRECT("'FY22 QoS'!"&amp;AM$1&amp;":"&amp;AM$1),MATCH($B17&amp;$C17&amp;$D17,'FY22 QoS'!BV:BV,0),1),"")</f>
        <v/>
      </c>
      <c r="AN17" s="186" t="str">
        <f ca="1">IFERROR(INDEX(INDIRECT("'FY22 QoS'!"&amp;AN$1&amp;":"&amp;AN$1),MATCH($B17&amp;$C17&amp;$D17,'FY22 QoS'!BW:BW,0),1),"")</f>
        <v/>
      </c>
      <c r="AO17" s="186" t="str">
        <f ca="1">IFERROR(INDEX(INDIRECT("'FY22 QoS'!"&amp;AO$1&amp;":"&amp;AO$1),MATCH($B17&amp;$C17&amp;$D17,'FY22 QoS'!BX:BX,0),1),"")</f>
        <v/>
      </c>
      <c r="AP17" s="186" t="str">
        <f ca="1">IFERROR(INDEX(INDIRECT("'FY22 QoS'!"&amp;AP$1&amp;":"&amp;AP$1),MATCH($B17&amp;$C17&amp;$D17,'FY22 QoS'!BY:BY,0),1),"")</f>
        <v/>
      </c>
      <c r="AQ17" s="186" t="str">
        <f ca="1">IFERROR(INDEX(INDIRECT("'FY22 QoS'!"&amp;AQ$1&amp;":"&amp;AQ$1),MATCH($B17&amp;$C17&amp;$D17,'FY22 QoS'!BZ:BZ,0),1),"")</f>
        <v/>
      </c>
      <c r="AR17" s="186" t="str">
        <f ca="1">IFERROR(INDEX(INDIRECT("'FY22 QoS'!"&amp;AR$1&amp;":"&amp;AR$1),MATCH($B17&amp;$C17&amp;$D17,'FY22 QoS'!CA:CA,0),1),"")</f>
        <v/>
      </c>
      <c r="AS17" s="186" t="str">
        <f ca="1">IFERROR(INDEX(INDIRECT("'FY22 QoS'!"&amp;AS$1&amp;":"&amp;AS$1),MATCH($B17&amp;$C17&amp;$D17,'FY22 QoS'!CB:CB,0),1),"")</f>
        <v/>
      </c>
      <c r="AT17" s="186" t="str">
        <f ca="1">IFERROR(INDEX(INDIRECT("'FY22 QoS'!"&amp;AT$1&amp;":"&amp;AT$1),MATCH($B17&amp;$C17&amp;$D17,'FY22 QoS'!CC:CC,0),1),"")</f>
        <v/>
      </c>
      <c r="AX17" s="167" t="s">
        <v>300</v>
      </c>
      <c r="AY17" s="178">
        <f t="shared" ca="1" si="0"/>
        <v>1</v>
      </c>
      <c r="AZ17" s="178">
        <f t="shared" ca="1" si="1"/>
        <v>1</v>
      </c>
      <c r="BA17" s="178">
        <f t="shared" ca="1" si="2"/>
        <v>1</v>
      </c>
      <c r="BB17" s="178">
        <f t="shared" ca="1" si="3"/>
        <v>1</v>
      </c>
      <c r="BC17" s="178">
        <f t="shared" ca="1" si="4"/>
        <v>1</v>
      </c>
      <c r="BD17" s="178">
        <f t="shared" ca="1" si="5"/>
        <v>1</v>
      </c>
      <c r="BE17" s="178">
        <f t="shared" ca="1" si="6"/>
        <v>1</v>
      </c>
      <c r="BF17" s="178">
        <f t="shared" ca="1" si="7"/>
        <v>1</v>
      </c>
      <c r="BG17" s="178">
        <f t="shared" ca="1" si="8"/>
        <v>1</v>
      </c>
    </row>
    <row r="18" spans="2:59" s="167" customFormat="1" hidden="1" outlineLevel="1" x14ac:dyDescent="0.25">
      <c r="B18" s="167" t="s">
        <v>458</v>
      </c>
      <c r="C18" s="167">
        <v>12</v>
      </c>
      <c r="D18" s="167" t="str">
        <f t="shared" si="9"/>
        <v>EMEA</v>
      </c>
      <c r="E18" s="167" t="str">
        <f>IFERROR(INDEX('FY22 QoS'!$BB:$BB,MATCH($B18&amp;$C18&amp;$D18,'FY22 QoS'!BR:BR,0),1),"")</f>
        <v/>
      </c>
      <c r="F18" s="167" t="str">
        <f>IFERROR(INDEX('FY22 QoS'!$BB:$BB,MATCH($B18&amp;$C18&amp;$D18,'FY22 QoS'!BS:BS,0),1),"")</f>
        <v/>
      </c>
      <c r="G18" s="181" t="str">
        <f>IFERROR(INDEX('FY22 QoS'!$BB:$BB,MATCH($B18&amp;$C18&amp;$D18,'FY22 QoS'!BT:BT,0),1),"")</f>
        <v/>
      </c>
      <c r="H18" s="181" t="str">
        <f>IFERROR(INDEX('FY22 QoS'!$BB:$BB,MATCH($B18&amp;$C18&amp;$D18,'FY22 QoS'!BU:BU,0),1),"")</f>
        <v/>
      </c>
      <c r="I18" s="181" t="str">
        <f>IFERROR(INDEX('FY22 QoS'!$BB:$BB,MATCH($B18&amp;$C18&amp;$D18,'FY22 QoS'!BV:BV,0),1),"")</f>
        <v/>
      </c>
      <c r="J18" s="181" t="str">
        <f>IFERROR(INDEX('FY22 QoS'!$BB:$BB,MATCH($B18&amp;$C18&amp;$D18,'FY22 QoS'!BW:BW,0),1),"")</f>
        <v/>
      </c>
      <c r="K18" s="181" t="str">
        <f>IFERROR(INDEX('FY22 QoS'!$BB:$BB,MATCH($B18&amp;$C18&amp;$D18,'FY22 QoS'!BX:BX,0),1),"")</f>
        <v/>
      </c>
      <c r="L18" s="181" t="str">
        <f>IFERROR(INDEX('FY22 QoS'!$BB:$BB,MATCH($B18&amp;$C18&amp;$D18,'FY22 QoS'!BY:BY,0),1),"")</f>
        <v/>
      </c>
      <c r="M18" s="181" t="str">
        <f>IFERROR(INDEX('FY22 QoS'!$BB:$BB,MATCH($B18&amp;$C18&amp;$D18,'FY22 QoS'!BZ:BZ,0),1),"")</f>
        <v/>
      </c>
      <c r="N18" s="181" t="str">
        <f>IFERROR(INDEX('FY22 QoS'!$BB:$BB,MATCH($B18&amp;$C18&amp;$D18,'FY22 QoS'!CA:CA,0),1),"")</f>
        <v/>
      </c>
      <c r="O18" s="181" t="str">
        <f>IFERROR(INDEX('FY22 QoS'!$BB:$BB,MATCH($B18&amp;$C18&amp;$D18,'FY22 QoS'!CB:CB,0),1),"")</f>
        <v/>
      </c>
      <c r="P18" s="181" t="str">
        <f>IFERROR(INDEX('FY22 QoS'!$BB:$BB,MATCH($B18&amp;$C18&amp;$D18,'FY22 QoS'!CC:CC,0),1),"")</f>
        <v/>
      </c>
      <c r="R18" s="178" t="str">
        <f ca="1">IFERROR(INDEX(INDIRECT("'FY22 QoS'!"&amp;R$1&amp;":"&amp;R$1),MATCH($B18&amp;$C18&amp;$D18,'FY22 QoS'!BU:BU,0),1),"")</f>
        <v/>
      </c>
      <c r="S18" s="178" t="str">
        <f ca="1">IFERROR(INDEX(INDIRECT("'FY22 QoS'!"&amp;S$1&amp;":"&amp;S$1),MATCH($B18&amp;$C18&amp;$D18,'FY22 QoS'!BV:BV,0),1),"")</f>
        <v/>
      </c>
      <c r="T18" s="178" t="str">
        <f ca="1">IFERROR(INDEX(INDIRECT("'FY22 QoS'!"&amp;T$1&amp;":"&amp;T$1),MATCH($B18&amp;$C18&amp;$D18,'FY22 QoS'!BW:BW,0),1),"")</f>
        <v/>
      </c>
      <c r="U18" s="178" t="str">
        <f ca="1">IFERROR(INDEX(INDIRECT("'FY22 QoS'!"&amp;U$1&amp;":"&amp;U$1),MATCH($B18&amp;$C18&amp;$D18,'FY22 QoS'!BX:BX,0),1),"")</f>
        <v/>
      </c>
      <c r="V18" s="178" t="str">
        <f ca="1">IFERROR(INDEX(INDIRECT("'FY22 QoS'!"&amp;V$1&amp;":"&amp;V$1),MATCH($B18&amp;$C18&amp;$D18,'FY22 QoS'!BY:BY,0),1),"")</f>
        <v/>
      </c>
      <c r="W18" s="178" t="str">
        <f ca="1">IFERROR(INDEX(INDIRECT("'FY22 QoS'!"&amp;W$1&amp;":"&amp;W$1),MATCH($B18&amp;$C18&amp;$D18,'FY22 QoS'!BZ:BZ,0),1),"")</f>
        <v/>
      </c>
      <c r="X18" s="178" t="str">
        <f ca="1">IFERROR(INDEX(INDIRECT("'FY22 QoS'!"&amp;X$1&amp;":"&amp;X$1),MATCH($B18&amp;$C18&amp;$D18,'FY22 QoS'!CA:CA,0),1),"")</f>
        <v/>
      </c>
      <c r="Y18" s="178" t="str">
        <f ca="1">IFERROR(INDEX(INDIRECT("'FY22 QoS'!"&amp;Y$1&amp;":"&amp;Y$1),MATCH($B18&amp;$C18&amp;$D18,'FY22 QoS'!CB:CB,0),1),"")</f>
        <v/>
      </c>
      <c r="Z18" s="178" t="str">
        <f ca="1">IFERROR(INDEX(INDIRECT("'FY22 QoS'!"&amp;Z$1&amp;":"&amp;Z$1),MATCH($B18&amp;$C18&amp;$D18,'FY22 QoS'!CC:CC,0),1),"")</f>
        <v/>
      </c>
      <c r="AB18" s="178" t="str">
        <f ca="1">IFERROR(INDEX(INDIRECT("'FY22 QoS'!"&amp;AB$1&amp;":"&amp;AB$1),MATCH($B18&amp;$C18&amp;$D18,'FY22 QoS'!BU:BU,0),1),"")</f>
        <v/>
      </c>
      <c r="AC18" s="178" t="str">
        <f ca="1">IFERROR(INDEX(INDIRECT("'FY22 QoS'!"&amp;AC$1&amp;":"&amp;AC$1),MATCH($B18&amp;$C18&amp;$D18,'FY22 QoS'!BV:BV,0),1),"")</f>
        <v/>
      </c>
      <c r="AD18" s="178" t="str">
        <f ca="1">IFERROR(INDEX(INDIRECT("'FY22 QoS'!"&amp;AD$1&amp;":"&amp;AD$1),MATCH($B18&amp;$C18&amp;$D18,'FY22 QoS'!BW:BW,0),1),"")</f>
        <v/>
      </c>
      <c r="AE18" s="178" t="str">
        <f ca="1">IFERROR(INDEX(INDIRECT("'FY22 QoS'!"&amp;AE$1&amp;":"&amp;AE$1),MATCH($B18&amp;$C18&amp;$D18,'FY22 QoS'!BX:BX,0),1),"")</f>
        <v/>
      </c>
      <c r="AF18" s="178" t="str">
        <f ca="1">IFERROR(INDEX(INDIRECT("'FY22 QoS'!"&amp;AF$1&amp;":"&amp;AF$1),MATCH($B18&amp;$C18&amp;$D18,'FY22 QoS'!BY:BY,0),1),"")</f>
        <v/>
      </c>
      <c r="AG18" s="178" t="str">
        <f ca="1">IFERROR(INDEX(INDIRECT("'FY22 QoS'!"&amp;AG$1&amp;":"&amp;AG$1),MATCH($B18&amp;$C18&amp;$D18,'FY22 QoS'!BZ:BZ,0),1),"")</f>
        <v/>
      </c>
      <c r="AH18" s="178" t="str">
        <f ca="1">IFERROR(INDEX(INDIRECT("'FY22 QoS'!"&amp;AH$1&amp;":"&amp;AH$1),MATCH($B18&amp;$C18&amp;$D18,'FY22 QoS'!CA:CA,0),1),"")</f>
        <v/>
      </c>
      <c r="AI18" s="178" t="str">
        <f ca="1">IFERROR(INDEX(INDIRECT("'FY22 QoS'!"&amp;AI$1&amp;":"&amp;AI$1),MATCH($B18&amp;$C18&amp;$D18,'FY22 QoS'!CB:CB,0),1),"")</f>
        <v/>
      </c>
      <c r="AJ18" s="178" t="str">
        <f ca="1">IFERROR(INDEX(INDIRECT("'FY22 QoS'!"&amp;AJ$1&amp;":"&amp;AJ$1),MATCH($B18&amp;$C18&amp;$D18,'FY22 QoS'!CC:CC,0),1),"")</f>
        <v/>
      </c>
      <c r="AL18" s="186" t="str">
        <f ca="1">IFERROR(INDEX(INDIRECT("'FY22 QoS'!"&amp;AL$1&amp;":"&amp;AL$1),MATCH($B18&amp;$C18&amp;$D18,'FY22 QoS'!BU:BU,0),1),"")</f>
        <v/>
      </c>
      <c r="AM18" s="186" t="str">
        <f ca="1">IFERROR(INDEX(INDIRECT("'FY22 QoS'!"&amp;AM$1&amp;":"&amp;AM$1),MATCH($B18&amp;$C18&amp;$D18,'FY22 QoS'!BV:BV,0),1),"")</f>
        <v/>
      </c>
      <c r="AN18" s="186" t="str">
        <f ca="1">IFERROR(INDEX(INDIRECT("'FY22 QoS'!"&amp;AN$1&amp;":"&amp;AN$1),MATCH($B18&amp;$C18&amp;$D18,'FY22 QoS'!BW:BW,0),1),"")</f>
        <v/>
      </c>
      <c r="AO18" s="186" t="str">
        <f ca="1">IFERROR(INDEX(INDIRECT("'FY22 QoS'!"&amp;AO$1&amp;":"&amp;AO$1),MATCH($B18&amp;$C18&amp;$D18,'FY22 QoS'!BX:BX,0),1),"")</f>
        <v/>
      </c>
      <c r="AP18" s="186" t="str">
        <f ca="1">IFERROR(INDEX(INDIRECT("'FY22 QoS'!"&amp;AP$1&amp;":"&amp;AP$1),MATCH($B18&amp;$C18&amp;$D18,'FY22 QoS'!BY:BY,0),1),"")</f>
        <v/>
      </c>
      <c r="AQ18" s="186" t="str">
        <f ca="1">IFERROR(INDEX(INDIRECT("'FY22 QoS'!"&amp;AQ$1&amp;":"&amp;AQ$1),MATCH($B18&amp;$C18&amp;$D18,'FY22 QoS'!BZ:BZ,0),1),"")</f>
        <v/>
      </c>
      <c r="AR18" s="186" t="str">
        <f ca="1">IFERROR(INDEX(INDIRECT("'FY22 QoS'!"&amp;AR$1&amp;":"&amp;AR$1),MATCH($B18&amp;$C18&amp;$D18,'FY22 QoS'!CA:CA,0),1),"")</f>
        <v/>
      </c>
      <c r="AS18" s="186" t="str">
        <f ca="1">IFERROR(INDEX(INDIRECT("'FY22 QoS'!"&amp;AS$1&amp;":"&amp;AS$1),MATCH($B18&amp;$C18&amp;$D18,'FY22 QoS'!CB:CB,0),1),"")</f>
        <v/>
      </c>
      <c r="AT18" s="186" t="str">
        <f ca="1">IFERROR(INDEX(INDIRECT("'FY22 QoS'!"&amp;AT$1&amp;":"&amp;AT$1),MATCH($B18&amp;$C18&amp;$D18,'FY22 QoS'!CC:CC,0),1),"")</f>
        <v/>
      </c>
      <c r="AY18" s="178"/>
      <c r="AZ18" s="178"/>
      <c r="BA18" s="178"/>
      <c r="BB18" s="178"/>
      <c r="BC18" s="178"/>
      <c r="BD18" s="178"/>
      <c r="BE18" s="178"/>
      <c r="BF18" s="178"/>
      <c r="BG18" s="178"/>
    </row>
    <row r="19" spans="2:59" s="167" customFormat="1" hidden="1" outlineLevel="1" x14ac:dyDescent="0.25">
      <c r="B19" s="167" t="s">
        <v>458</v>
      </c>
      <c r="C19" s="167">
        <v>13</v>
      </c>
      <c r="D19" s="167" t="str">
        <f t="shared" si="9"/>
        <v>EMEA</v>
      </c>
      <c r="E19" s="167" t="str">
        <f>IFERROR(INDEX('FY22 QoS'!$BB:$BB,MATCH($B19&amp;$C19&amp;$D19,'FY22 QoS'!BR:BR,0),1),"")</f>
        <v/>
      </c>
      <c r="F19" s="167" t="str">
        <f>IFERROR(INDEX('FY22 QoS'!$BB:$BB,MATCH($B19&amp;$C19&amp;$D19,'FY22 QoS'!BS:BS,0),1),"")</f>
        <v/>
      </c>
      <c r="G19" s="167" t="str">
        <f>IFERROR(INDEX('FY22 QoS'!$BB:$BB,MATCH($B19&amp;$C19&amp;$D19,'FY22 QoS'!BT:BT,0),1),"")</f>
        <v/>
      </c>
      <c r="H19" s="167" t="str">
        <f>IFERROR(INDEX('FY22 QoS'!$BB:$BB,MATCH($B19&amp;$C19&amp;$D19,'FY22 QoS'!BU:BU,0),1),"")</f>
        <v/>
      </c>
      <c r="I19" s="181" t="str">
        <f>IFERROR(INDEX('FY22 QoS'!$BB:$BB,MATCH($B19&amp;$C19&amp;$D19,'FY22 QoS'!BV:BV,0),1),"")</f>
        <v/>
      </c>
      <c r="J19" s="181" t="str">
        <f>IFERROR(INDEX('FY22 QoS'!$BB:$BB,MATCH($B19&amp;$C19&amp;$D19,'FY22 QoS'!BW:BW,0),1),"")</f>
        <v/>
      </c>
      <c r="K19" s="181" t="str">
        <f>IFERROR(INDEX('FY22 QoS'!$BB:$BB,MATCH($B19&amp;$C19&amp;$D19,'FY22 QoS'!BX:BX,0),1),"")</f>
        <v/>
      </c>
      <c r="L19" s="181" t="str">
        <f>IFERROR(INDEX('FY22 QoS'!$BB:$BB,MATCH($B19&amp;$C19&amp;$D19,'FY22 QoS'!BY:BY,0),1),"")</f>
        <v/>
      </c>
      <c r="M19" s="181" t="str">
        <f>IFERROR(INDEX('FY22 QoS'!$BB:$BB,MATCH($B19&amp;$C19&amp;$D19,'FY22 QoS'!BZ:BZ,0),1),"")</f>
        <v/>
      </c>
      <c r="N19" s="181" t="str">
        <f>IFERROR(INDEX('FY22 QoS'!$BB:$BB,MATCH($B19&amp;$C19&amp;$D19,'FY22 QoS'!CA:CA,0),1),"")</f>
        <v/>
      </c>
      <c r="O19" s="181" t="str">
        <f>IFERROR(INDEX('FY22 QoS'!$BB:$BB,MATCH($B19&amp;$C19&amp;$D19,'FY22 QoS'!CB:CB,0),1),"")</f>
        <v/>
      </c>
      <c r="P19" s="181" t="str">
        <f>IFERROR(INDEX('FY22 QoS'!$BB:$BB,MATCH($B19&amp;$C19&amp;$D19,'FY22 QoS'!CC:CC,0),1),"")</f>
        <v/>
      </c>
      <c r="R19" s="178" t="str">
        <f ca="1">IFERROR(INDEX(INDIRECT("'FY22 QoS'!"&amp;R$1&amp;":"&amp;R$1),MATCH($B19&amp;$C19&amp;$D19,'FY22 QoS'!BU:BU,0),1),"")</f>
        <v/>
      </c>
      <c r="S19" s="178" t="str">
        <f ca="1">IFERROR(INDEX(INDIRECT("'FY22 QoS'!"&amp;S$1&amp;":"&amp;S$1),MATCH($B19&amp;$C19&amp;$D19,'FY22 QoS'!BV:BV,0),1),"")</f>
        <v/>
      </c>
      <c r="T19" s="178" t="str">
        <f ca="1">IFERROR(INDEX(INDIRECT("'FY22 QoS'!"&amp;T$1&amp;":"&amp;T$1),MATCH($B19&amp;$C19&amp;$D19,'FY22 QoS'!BW:BW,0),1),"")</f>
        <v/>
      </c>
      <c r="U19" s="178" t="str">
        <f ca="1">IFERROR(INDEX(INDIRECT("'FY22 QoS'!"&amp;U$1&amp;":"&amp;U$1),MATCH($B19&amp;$C19&amp;$D19,'FY22 QoS'!BX:BX,0),1),"")</f>
        <v/>
      </c>
      <c r="V19" s="178" t="str">
        <f ca="1">IFERROR(INDEX(INDIRECT("'FY22 QoS'!"&amp;V$1&amp;":"&amp;V$1),MATCH($B19&amp;$C19&amp;$D19,'FY22 QoS'!BY:BY,0),1),"")</f>
        <v/>
      </c>
      <c r="W19" s="178" t="str">
        <f ca="1">IFERROR(INDEX(INDIRECT("'FY22 QoS'!"&amp;W$1&amp;":"&amp;W$1),MATCH($B19&amp;$C19&amp;$D19,'FY22 QoS'!BZ:BZ,0),1),"")</f>
        <v/>
      </c>
      <c r="X19" s="178" t="str">
        <f ca="1">IFERROR(INDEX(INDIRECT("'FY22 QoS'!"&amp;X$1&amp;":"&amp;X$1),MATCH($B19&amp;$C19&amp;$D19,'FY22 QoS'!CA:CA,0),1),"")</f>
        <v/>
      </c>
      <c r="Y19" s="178" t="str">
        <f ca="1">IFERROR(INDEX(INDIRECT("'FY22 QoS'!"&amp;Y$1&amp;":"&amp;Y$1),MATCH($B19&amp;$C19&amp;$D19,'FY22 QoS'!CB:CB,0),1),"")</f>
        <v/>
      </c>
      <c r="Z19" s="178" t="str">
        <f ca="1">IFERROR(INDEX(INDIRECT("'FY22 QoS'!"&amp;Z$1&amp;":"&amp;Z$1),MATCH($B19&amp;$C19&amp;$D19,'FY22 QoS'!CC:CC,0),1),"")</f>
        <v/>
      </c>
      <c r="AB19" s="178" t="str">
        <f ca="1">IFERROR(INDEX(INDIRECT("'FY22 QoS'!"&amp;AB$1&amp;":"&amp;AB$1),MATCH($B19&amp;$C19&amp;$D19,'FY22 QoS'!BU:BU,0),1),"")</f>
        <v/>
      </c>
      <c r="AC19" s="178" t="str">
        <f ca="1">IFERROR(INDEX(INDIRECT("'FY22 QoS'!"&amp;AC$1&amp;":"&amp;AC$1),MATCH($B19&amp;$C19&amp;$D19,'FY22 QoS'!BV:BV,0),1),"")</f>
        <v/>
      </c>
      <c r="AD19" s="178" t="str">
        <f ca="1">IFERROR(INDEX(INDIRECT("'FY22 QoS'!"&amp;AD$1&amp;":"&amp;AD$1),MATCH($B19&amp;$C19&amp;$D19,'FY22 QoS'!BW:BW,0),1),"")</f>
        <v/>
      </c>
      <c r="AE19" s="178" t="str">
        <f ca="1">IFERROR(INDEX(INDIRECT("'FY22 QoS'!"&amp;AE$1&amp;":"&amp;AE$1),MATCH($B19&amp;$C19&amp;$D19,'FY22 QoS'!BX:BX,0),1),"")</f>
        <v/>
      </c>
      <c r="AF19" s="178" t="str">
        <f ca="1">IFERROR(INDEX(INDIRECT("'FY22 QoS'!"&amp;AF$1&amp;":"&amp;AF$1),MATCH($B19&amp;$C19&amp;$D19,'FY22 QoS'!BY:BY,0),1),"")</f>
        <v/>
      </c>
      <c r="AG19" s="178" t="str">
        <f ca="1">IFERROR(INDEX(INDIRECT("'FY22 QoS'!"&amp;AG$1&amp;":"&amp;AG$1),MATCH($B19&amp;$C19&amp;$D19,'FY22 QoS'!BZ:BZ,0),1),"")</f>
        <v/>
      </c>
      <c r="AH19" s="178" t="str">
        <f ca="1">IFERROR(INDEX(INDIRECT("'FY22 QoS'!"&amp;AH$1&amp;":"&amp;AH$1),MATCH($B19&amp;$C19&amp;$D19,'FY22 QoS'!CA:CA,0),1),"")</f>
        <v/>
      </c>
      <c r="AI19" s="178" t="str">
        <f ca="1">IFERROR(INDEX(INDIRECT("'FY22 QoS'!"&amp;AI$1&amp;":"&amp;AI$1),MATCH($B19&amp;$C19&amp;$D19,'FY22 QoS'!CB:CB,0),1),"")</f>
        <v/>
      </c>
      <c r="AJ19" s="178" t="str">
        <f ca="1">IFERROR(INDEX(INDIRECT("'FY22 QoS'!"&amp;AJ$1&amp;":"&amp;AJ$1),MATCH($B19&amp;$C19&amp;$D19,'FY22 QoS'!CC:CC,0),1),"")</f>
        <v/>
      </c>
      <c r="AL19" s="186" t="str">
        <f ca="1">IFERROR(INDEX(INDIRECT("'FY22 QoS'!"&amp;AL$1&amp;":"&amp;AL$1),MATCH($B19&amp;$C19&amp;$D19,'FY22 QoS'!BU:BU,0),1),"")</f>
        <v/>
      </c>
      <c r="AM19" s="186" t="str">
        <f ca="1">IFERROR(INDEX(INDIRECT("'FY22 QoS'!"&amp;AM$1&amp;":"&amp;AM$1),MATCH($B19&amp;$C19&amp;$D19,'FY22 QoS'!BV:BV,0),1),"")</f>
        <v/>
      </c>
      <c r="AN19" s="186" t="str">
        <f ca="1">IFERROR(INDEX(INDIRECT("'FY22 QoS'!"&amp;AN$1&amp;":"&amp;AN$1),MATCH($B19&amp;$C19&amp;$D19,'FY22 QoS'!BW:BW,0),1),"")</f>
        <v/>
      </c>
      <c r="AO19" s="186" t="str">
        <f ca="1">IFERROR(INDEX(INDIRECT("'FY22 QoS'!"&amp;AO$1&amp;":"&amp;AO$1),MATCH($B19&amp;$C19&amp;$D19,'FY22 QoS'!BX:BX,0),1),"")</f>
        <v/>
      </c>
      <c r="AP19" s="186" t="str">
        <f ca="1">IFERROR(INDEX(INDIRECT("'FY22 QoS'!"&amp;AP$1&amp;":"&amp;AP$1),MATCH($B19&amp;$C19&amp;$D19,'FY22 QoS'!BY:BY,0),1),"")</f>
        <v/>
      </c>
      <c r="AQ19" s="186" t="str">
        <f ca="1">IFERROR(INDEX(INDIRECT("'FY22 QoS'!"&amp;AQ$1&amp;":"&amp;AQ$1),MATCH($B19&amp;$C19&amp;$D19,'FY22 QoS'!BZ:BZ,0),1),"")</f>
        <v/>
      </c>
      <c r="AR19" s="186" t="str">
        <f ca="1">IFERROR(INDEX(INDIRECT("'FY22 QoS'!"&amp;AR$1&amp;":"&amp;AR$1),MATCH($B19&amp;$C19&amp;$D19,'FY22 QoS'!CA:CA,0),1),"")</f>
        <v/>
      </c>
      <c r="AS19" s="186" t="str">
        <f ca="1">IFERROR(INDEX(INDIRECT("'FY22 QoS'!"&amp;AS$1&amp;":"&amp;AS$1),MATCH($B19&amp;$C19&amp;$D19,'FY22 QoS'!CB:CB,0),1),"")</f>
        <v/>
      </c>
      <c r="AT19" s="186" t="str">
        <f ca="1">IFERROR(INDEX(INDIRECT("'FY22 QoS'!"&amp;AT$1&amp;":"&amp;AT$1),MATCH($B19&amp;$C19&amp;$D19,'FY22 QoS'!CC:CC,0),1),"")</f>
        <v/>
      </c>
      <c r="AY19" s="178"/>
      <c r="AZ19" s="178"/>
      <c r="BA19" s="178"/>
      <c r="BB19" s="178"/>
      <c r="BC19" s="178"/>
      <c r="BD19" s="178"/>
      <c r="BE19" s="178"/>
      <c r="BF19" s="178"/>
      <c r="BG19" s="178"/>
    </row>
    <row r="20" spans="2:59" s="167" customFormat="1" hidden="1" outlineLevel="1" x14ac:dyDescent="0.25">
      <c r="B20" s="167" t="s">
        <v>458</v>
      </c>
      <c r="C20" s="167">
        <v>14</v>
      </c>
      <c r="D20" s="167" t="str">
        <f t="shared" si="9"/>
        <v>EMEA</v>
      </c>
      <c r="E20" s="167" t="str">
        <f>IFERROR(INDEX('FY22 QoS'!$BB:$BB,MATCH($B20&amp;$C20&amp;$D20,'FY22 QoS'!BR:BR,0),1),"")</f>
        <v/>
      </c>
      <c r="F20" s="167" t="str">
        <f>IFERROR(INDEX('FY22 QoS'!$BB:$BB,MATCH($B20&amp;$C20&amp;$D20,'FY22 QoS'!BS:BS,0),1),"")</f>
        <v/>
      </c>
      <c r="G20" s="167" t="str">
        <f>IFERROR(INDEX('FY22 QoS'!$BB:$BB,MATCH($B20&amp;$C20&amp;$D20,'FY22 QoS'!BT:BT,0),1),"")</f>
        <v/>
      </c>
      <c r="H20" s="167" t="str">
        <f>IFERROR(INDEX('FY22 QoS'!$BB:$BB,MATCH($B20&amp;$C20&amp;$D20,'FY22 QoS'!BU:BU,0),1),"")</f>
        <v/>
      </c>
      <c r="I20" s="181" t="str">
        <f>IFERROR(INDEX('FY22 QoS'!$BB:$BB,MATCH($B20&amp;$C20&amp;$D20,'FY22 QoS'!BV:BV,0),1),"")</f>
        <v/>
      </c>
      <c r="J20" s="181" t="str">
        <f>IFERROR(INDEX('FY22 QoS'!$BB:$BB,MATCH($B20&amp;$C20&amp;$D20,'FY22 QoS'!BW:BW,0),1),"")</f>
        <v/>
      </c>
      <c r="K20" s="181" t="str">
        <f>IFERROR(INDEX('FY22 QoS'!$BB:$BB,MATCH($B20&amp;$C20&amp;$D20,'FY22 QoS'!BX:BX,0),1),"")</f>
        <v/>
      </c>
      <c r="L20" s="181" t="str">
        <f>IFERROR(INDEX('FY22 QoS'!$BB:$BB,MATCH($B20&amp;$C20&amp;$D20,'FY22 QoS'!BY:BY,0),1),"")</f>
        <v/>
      </c>
      <c r="M20" s="181" t="str">
        <f>IFERROR(INDEX('FY22 QoS'!$BB:$BB,MATCH($B20&amp;$C20&amp;$D20,'FY22 QoS'!BZ:BZ,0),1),"")</f>
        <v/>
      </c>
      <c r="N20" s="181" t="str">
        <f>IFERROR(INDEX('FY22 QoS'!$BB:$BB,MATCH($B20&amp;$C20&amp;$D20,'FY22 QoS'!CA:CA,0),1),"")</f>
        <v/>
      </c>
      <c r="O20" s="181" t="str">
        <f>IFERROR(INDEX('FY22 QoS'!$BB:$BB,MATCH($B20&amp;$C20&amp;$D20,'FY22 QoS'!CB:CB,0),1),"")</f>
        <v/>
      </c>
      <c r="P20" s="181" t="str">
        <f>IFERROR(INDEX('FY22 QoS'!$BB:$BB,MATCH($B20&amp;$C20&amp;$D20,'FY22 QoS'!CC:CC,0),1),"")</f>
        <v/>
      </c>
      <c r="R20" s="178" t="str">
        <f ca="1">IFERROR(INDEX(INDIRECT("'FY22 QoS'!"&amp;R$1&amp;":"&amp;R$1),MATCH($B20&amp;$C20&amp;$D20,'FY22 QoS'!BU:BU,0),1),"")</f>
        <v/>
      </c>
      <c r="S20" s="178" t="str">
        <f ca="1">IFERROR(INDEX(INDIRECT("'FY22 QoS'!"&amp;S$1&amp;":"&amp;S$1),MATCH($B20&amp;$C20&amp;$D20,'FY22 QoS'!BV:BV,0),1),"")</f>
        <v/>
      </c>
      <c r="T20" s="178" t="str">
        <f ca="1">IFERROR(INDEX(INDIRECT("'FY22 QoS'!"&amp;T$1&amp;":"&amp;T$1),MATCH($B20&amp;$C20&amp;$D20,'FY22 QoS'!BW:BW,0),1),"")</f>
        <v/>
      </c>
      <c r="U20" s="178" t="str">
        <f ca="1">IFERROR(INDEX(INDIRECT("'FY22 QoS'!"&amp;U$1&amp;":"&amp;U$1),MATCH($B20&amp;$C20&amp;$D20,'FY22 QoS'!BX:BX,0),1),"")</f>
        <v/>
      </c>
      <c r="V20" s="178" t="str">
        <f ca="1">IFERROR(INDEX(INDIRECT("'FY22 QoS'!"&amp;V$1&amp;":"&amp;V$1),MATCH($B20&amp;$C20&amp;$D20,'FY22 QoS'!BY:BY,0),1),"")</f>
        <v/>
      </c>
      <c r="W20" s="178" t="str">
        <f ca="1">IFERROR(INDEX(INDIRECT("'FY22 QoS'!"&amp;W$1&amp;":"&amp;W$1),MATCH($B20&amp;$C20&amp;$D20,'FY22 QoS'!BZ:BZ,0),1),"")</f>
        <v/>
      </c>
      <c r="X20" s="178" t="str">
        <f ca="1">IFERROR(INDEX(INDIRECT("'FY22 QoS'!"&amp;X$1&amp;":"&amp;X$1),MATCH($B20&amp;$C20&amp;$D20,'FY22 QoS'!CA:CA,0),1),"")</f>
        <v/>
      </c>
      <c r="Y20" s="178" t="str">
        <f ca="1">IFERROR(INDEX(INDIRECT("'FY22 QoS'!"&amp;Y$1&amp;":"&amp;Y$1),MATCH($B20&amp;$C20&amp;$D20,'FY22 QoS'!CB:CB,0),1),"")</f>
        <v/>
      </c>
      <c r="Z20" s="178" t="str">
        <f ca="1">IFERROR(INDEX(INDIRECT("'FY22 QoS'!"&amp;Z$1&amp;":"&amp;Z$1),MATCH($B20&amp;$C20&amp;$D20,'FY22 QoS'!CC:CC,0),1),"")</f>
        <v/>
      </c>
      <c r="AB20" s="178" t="str">
        <f ca="1">IFERROR(INDEX(INDIRECT("'FY22 QoS'!"&amp;AB$1&amp;":"&amp;AB$1),MATCH($B20&amp;$C20&amp;$D20,'FY22 QoS'!BU:BU,0),1),"")</f>
        <v/>
      </c>
      <c r="AC20" s="178" t="str">
        <f ca="1">IFERROR(INDEX(INDIRECT("'FY22 QoS'!"&amp;AC$1&amp;":"&amp;AC$1),MATCH($B20&amp;$C20&amp;$D20,'FY22 QoS'!BV:BV,0),1),"")</f>
        <v/>
      </c>
      <c r="AD20" s="178" t="str">
        <f ca="1">IFERROR(INDEX(INDIRECT("'FY22 QoS'!"&amp;AD$1&amp;":"&amp;AD$1),MATCH($B20&amp;$C20&amp;$D20,'FY22 QoS'!BW:BW,0),1),"")</f>
        <v/>
      </c>
      <c r="AE20" s="178" t="str">
        <f ca="1">IFERROR(INDEX(INDIRECT("'FY22 QoS'!"&amp;AE$1&amp;":"&amp;AE$1),MATCH($B20&amp;$C20&amp;$D20,'FY22 QoS'!BX:BX,0),1),"")</f>
        <v/>
      </c>
      <c r="AF20" s="178" t="str">
        <f ca="1">IFERROR(INDEX(INDIRECT("'FY22 QoS'!"&amp;AF$1&amp;":"&amp;AF$1),MATCH($B20&amp;$C20&amp;$D20,'FY22 QoS'!BY:BY,0),1),"")</f>
        <v/>
      </c>
      <c r="AG20" s="178" t="str">
        <f ca="1">IFERROR(INDEX(INDIRECT("'FY22 QoS'!"&amp;AG$1&amp;":"&amp;AG$1),MATCH($B20&amp;$C20&amp;$D20,'FY22 QoS'!BZ:BZ,0),1),"")</f>
        <v/>
      </c>
      <c r="AH20" s="178" t="str">
        <f ca="1">IFERROR(INDEX(INDIRECT("'FY22 QoS'!"&amp;AH$1&amp;":"&amp;AH$1),MATCH($B20&amp;$C20&amp;$D20,'FY22 QoS'!CA:CA,0),1),"")</f>
        <v/>
      </c>
      <c r="AI20" s="178" t="str">
        <f ca="1">IFERROR(INDEX(INDIRECT("'FY22 QoS'!"&amp;AI$1&amp;":"&amp;AI$1),MATCH($B20&amp;$C20&amp;$D20,'FY22 QoS'!CB:CB,0),1),"")</f>
        <v/>
      </c>
      <c r="AJ20" s="178" t="str">
        <f ca="1">IFERROR(INDEX(INDIRECT("'FY22 QoS'!"&amp;AJ$1&amp;":"&amp;AJ$1),MATCH($B20&amp;$C20&amp;$D20,'FY22 QoS'!CC:CC,0),1),"")</f>
        <v/>
      </c>
      <c r="AL20" s="186" t="str">
        <f ca="1">IFERROR(INDEX(INDIRECT("'FY22 QoS'!"&amp;AL$1&amp;":"&amp;AL$1),MATCH($B20&amp;$C20&amp;$D20,'FY22 QoS'!BU:BU,0),1),"")</f>
        <v/>
      </c>
      <c r="AM20" s="186" t="str">
        <f ca="1">IFERROR(INDEX(INDIRECT("'FY22 QoS'!"&amp;AM$1&amp;":"&amp;AM$1),MATCH($B20&amp;$C20&amp;$D20,'FY22 QoS'!BV:BV,0),1),"")</f>
        <v/>
      </c>
      <c r="AN20" s="186" t="str">
        <f ca="1">IFERROR(INDEX(INDIRECT("'FY22 QoS'!"&amp;AN$1&amp;":"&amp;AN$1),MATCH($B20&amp;$C20&amp;$D20,'FY22 QoS'!BW:BW,0),1),"")</f>
        <v/>
      </c>
      <c r="AO20" s="186" t="str">
        <f ca="1">IFERROR(INDEX(INDIRECT("'FY22 QoS'!"&amp;AO$1&amp;":"&amp;AO$1),MATCH($B20&amp;$C20&amp;$D20,'FY22 QoS'!BX:BX,0),1),"")</f>
        <v/>
      </c>
      <c r="AP20" s="186" t="str">
        <f ca="1">IFERROR(INDEX(INDIRECT("'FY22 QoS'!"&amp;AP$1&amp;":"&amp;AP$1),MATCH($B20&amp;$C20&amp;$D20,'FY22 QoS'!BY:BY,0),1),"")</f>
        <v/>
      </c>
      <c r="AQ20" s="186" t="str">
        <f ca="1">IFERROR(INDEX(INDIRECT("'FY22 QoS'!"&amp;AQ$1&amp;":"&amp;AQ$1),MATCH($B20&amp;$C20&amp;$D20,'FY22 QoS'!BZ:BZ,0),1),"")</f>
        <v/>
      </c>
      <c r="AR20" s="186" t="str">
        <f ca="1">IFERROR(INDEX(INDIRECT("'FY22 QoS'!"&amp;AR$1&amp;":"&amp;AR$1),MATCH($B20&amp;$C20&amp;$D20,'FY22 QoS'!CA:CA,0),1),"")</f>
        <v/>
      </c>
      <c r="AS20" s="186" t="str">
        <f ca="1">IFERROR(INDEX(INDIRECT("'FY22 QoS'!"&amp;AS$1&amp;":"&amp;AS$1),MATCH($B20&amp;$C20&amp;$D20,'FY22 QoS'!CB:CB,0),1),"")</f>
        <v/>
      </c>
      <c r="AT20" s="186" t="str">
        <f ca="1">IFERROR(INDEX(INDIRECT("'FY22 QoS'!"&amp;AT$1&amp;":"&amp;AT$1),MATCH($B20&amp;$C20&amp;$D20,'FY22 QoS'!CC:CC,0),1),"")</f>
        <v/>
      </c>
      <c r="AY20" s="178"/>
      <c r="AZ20" s="178"/>
      <c r="BA20" s="178"/>
      <c r="BB20" s="178"/>
      <c r="BC20" s="178"/>
      <c r="BD20" s="178"/>
      <c r="BE20" s="178"/>
      <c r="BF20" s="178"/>
      <c r="BG20" s="178"/>
    </row>
    <row r="21" spans="2:59" s="167" customFormat="1" collapsed="1" x14ac:dyDescent="0.25">
      <c r="B21" s="182"/>
      <c r="C21" s="182"/>
      <c r="D21" s="182"/>
      <c r="E21" s="182"/>
      <c r="F21" s="182"/>
      <c r="G21" s="182"/>
      <c r="H21" s="182"/>
      <c r="I21" s="184"/>
      <c r="J21" s="184"/>
      <c r="K21" s="184"/>
      <c r="L21" s="184"/>
      <c r="M21" s="184"/>
      <c r="N21" s="184"/>
      <c r="O21" s="184"/>
      <c r="P21" s="184"/>
      <c r="R21" s="183"/>
      <c r="S21" s="183"/>
      <c r="T21" s="183"/>
      <c r="U21" s="183"/>
      <c r="V21" s="183"/>
      <c r="W21" s="183"/>
      <c r="X21" s="183"/>
      <c r="Y21" s="183"/>
      <c r="Z21" s="183"/>
      <c r="AB21" s="183"/>
      <c r="AC21" s="183"/>
      <c r="AD21" s="183"/>
      <c r="AE21" s="183"/>
      <c r="AF21" s="183"/>
      <c r="AG21" s="183"/>
      <c r="AH21" s="183"/>
      <c r="AI21" s="183"/>
      <c r="AJ21" s="183"/>
      <c r="AL21" s="187"/>
      <c r="AM21" s="187"/>
      <c r="AN21" s="187"/>
      <c r="AO21" s="187"/>
      <c r="AP21" s="187"/>
      <c r="AQ21" s="187"/>
      <c r="AR21" s="187"/>
      <c r="AS21" s="187"/>
      <c r="AT21" s="187"/>
      <c r="AY21" s="178"/>
      <c r="AZ21" s="178"/>
      <c r="BA21" s="178"/>
      <c r="BB21" s="178"/>
      <c r="BC21" s="178"/>
      <c r="BD21" s="178"/>
      <c r="BE21" s="178"/>
      <c r="BF21" s="178"/>
      <c r="BG21" s="178"/>
    </row>
    <row r="22" spans="2:59" s="167" customFormat="1" x14ac:dyDescent="0.25">
      <c r="B22" s="167" t="s">
        <v>457</v>
      </c>
      <c r="C22" s="167">
        <v>1</v>
      </c>
      <c r="D22" s="167" t="str">
        <f>$B$3</f>
        <v>EMEA</v>
      </c>
      <c r="E22" s="167" t="str">
        <f>IFERROR(INDEX('FY22 QoS'!$BB:$BB,MATCH($B22&amp;$C22&amp;$D22,'FY22 QoS'!BR:BR,0),1),"")</f>
        <v>Charlie Hobbs</v>
      </c>
      <c r="F22" s="167" t="str">
        <f>IFERROR(INDEX('FY22 QoS'!$BB:$BB,MATCH($B22&amp;$C22&amp;$D22,'FY22 QoS'!BS:BS,0),1),"")</f>
        <v>Charlie Hobbs</v>
      </c>
      <c r="G22" s="167" t="str">
        <f>IFERROR(INDEX('FY22 QoS'!$BB:$BB,MATCH($B22&amp;$C22&amp;$D22,'FY22 QoS'!BT:BT,0),1),"")</f>
        <v>Charlie Hobbs</v>
      </c>
      <c r="H22" s="167" t="str">
        <f>IFERROR(INDEX('FY22 QoS'!$BB:$BB,MATCH($B22&amp;$C22&amp;$D22,'FY22 QoS'!BU:BU,0),1),"")</f>
        <v>Charlie Hobbs</v>
      </c>
      <c r="I22" s="181" t="str">
        <f>IFERROR(INDEX('FY22 QoS'!$BB:$BB,MATCH($B22&amp;$C22&amp;$D22,'FY22 QoS'!BV:BV,0),1),"")</f>
        <v>Charlie Hobbs</v>
      </c>
      <c r="J22" s="181" t="str">
        <f>IFERROR(INDEX('FY22 QoS'!$BB:$BB,MATCH($B22&amp;$C22&amp;$D22,'FY22 QoS'!BW:BW,0),1),"")</f>
        <v>Charlie Hobbs</v>
      </c>
      <c r="K22" s="181" t="str">
        <f>IFERROR(INDEX('FY22 QoS'!$BB:$BB,MATCH($B22&amp;$C22&amp;$D22,'FY22 QoS'!BX:BX,0),1),"")</f>
        <v>Charlie Hobbs</v>
      </c>
      <c r="L22" s="181" t="str">
        <f>IFERROR(INDEX('FY22 QoS'!$BB:$BB,MATCH($B22&amp;$C22&amp;$D22,'FY22 QoS'!BY:BY,0),1),"")</f>
        <v>Charlie Hobbs</v>
      </c>
      <c r="M22" s="181" t="str">
        <f>IFERROR(INDEX('FY22 QoS'!$BB:$BB,MATCH($B22&amp;$C22&amp;$D22,'FY22 QoS'!BZ:BZ,0),1),"")</f>
        <v>Charlie Hobbs</v>
      </c>
      <c r="N22" s="181" t="str">
        <f>IFERROR(INDEX('FY22 QoS'!$BB:$BB,MATCH($B22&amp;$C22&amp;$D22,'FY22 QoS'!CA:CA,0),1),"")</f>
        <v>Charlie Hobbs</v>
      </c>
      <c r="O22" s="181" t="str">
        <f>IFERROR(INDEX('FY22 QoS'!$BB:$BB,MATCH($B22&amp;$C22&amp;$D22,'FY22 QoS'!CB:CB,0),1),"")</f>
        <v>Charlie Hobbs</v>
      </c>
      <c r="P22" s="181" t="str">
        <f>IFERROR(INDEX('FY22 QoS'!$BB:$BB,MATCH($B22&amp;$C22&amp;$D22,'FY22 QoS'!CC:CC,0),1),"")</f>
        <v>Charlie Hobbs</v>
      </c>
      <c r="R22" s="178">
        <f ca="1">IFERROR(INDEX(INDIRECT("'FY22 QoS'!"&amp;R$1&amp;":"&amp;R$1),MATCH($B22&amp;$C22&amp;$D22,'FY22 QoS'!BU:BU,0),1),"")</f>
        <v>1</v>
      </c>
      <c r="S22" s="178">
        <f ca="1">IFERROR(INDEX(INDIRECT("'FY22 QoS'!"&amp;S$1&amp;":"&amp;S$1),MATCH($B22&amp;$C22&amp;$D22,'FY22 QoS'!BV:BV,0),1),"")</f>
        <v>1</v>
      </c>
      <c r="T22" s="178">
        <f ca="1">IFERROR(INDEX(INDIRECT("'FY22 QoS'!"&amp;T$1&amp;":"&amp;T$1),MATCH($B22&amp;$C22&amp;$D22,'FY22 QoS'!BW:BW,0),1),"")</f>
        <v>1</v>
      </c>
      <c r="U22" s="178">
        <f ca="1">IFERROR(INDEX(INDIRECT("'FY22 QoS'!"&amp;U$1&amp;":"&amp;U$1),MATCH($B22&amp;$C22&amp;$D22,'FY22 QoS'!BX:BX,0),1),"")</f>
        <v>1</v>
      </c>
      <c r="V22" s="178">
        <f ca="1">IFERROR(INDEX(INDIRECT("'FY22 QoS'!"&amp;V$1&amp;":"&amp;V$1),MATCH($B22&amp;$C22&amp;$D22,'FY22 QoS'!BY:BY,0),1),"")</f>
        <v>1</v>
      </c>
      <c r="W22" s="178">
        <f ca="1">IFERROR(INDEX(INDIRECT("'FY22 QoS'!"&amp;W$1&amp;":"&amp;W$1),MATCH($B22&amp;$C22&amp;$D22,'FY22 QoS'!BZ:BZ,0),1),"")</f>
        <v>1</v>
      </c>
      <c r="X22" s="178">
        <f ca="1">IFERROR(INDEX(INDIRECT("'FY22 QoS'!"&amp;X$1&amp;":"&amp;X$1),MATCH($B22&amp;$C22&amp;$D22,'FY22 QoS'!CA:CA,0),1),"")</f>
        <v>1</v>
      </c>
      <c r="Y22" s="178">
        <f ca="1">IFERROR(INDEX(INDIRECT("'FY22 QoS'!"&amp;Y$1&amp;":"&amp;Y$1),MATCH($B22&amp;$C22&amp;$D22,'FY22 QoS'!CB:CB,0),1),"")</f>
        <v>1</v>
      </c>
      <c r="Z22" s="178">
        <f ca="1">IFERROR(INDEX(INDIRECT("'FY22 QoS'!"&amp;Z$1&amp;":"&amp;Z$1),MATCH($B22&amp;$C22&amp;$D22,'FY22 QoS'!CC:CC,0),1),"")</f>
        <v>1</v>
      </c>
      <c r="AB22" s="178">
        <f ca="1">IFERROR(INDEX(INDIRECT("'FY22 QoS'!"&amp;AB$1&amp;":"&amp;AB$1),MATCH($B22&amp;$C22&amp;$D22,'FY22 QoS'!BU:BU,0),1),"")</f>
        <v>1</v>
      </c>
      <c r="AC22" s="178">
        <f ca="1">IFERROR(INDEX(INDIRECT("'FY22 QoS'!"&amp;AC$1&amp;":"&amp;AC$1),MATCH($B22&amp;$C22&amp;$D22,'FY22 QoS'!BV:BV,0),1),"")</f>
        <v>1</v>
      </c>
      <c r="AD22" s="178">
        <f ca="1">IFERROR(INDEX(INDIRECT("'FY22 QoS'!"&amp;AD$1&amp;":"&amp;AD$1),MATCH($B22&amp;$C22&amp;$D22,'FY22 QoS'!BW:BW,0),1),"")</f>
        <v>1</v>
      </c>
      <c r="AE22" s="178">
        <f ca="1">IFERROR(INDEX(INDIRECT("'FY22 QoS'!"&amp;AE$1&amp;":"&amp;AE$1),MATCH($B22&amp;$C22&amp;$D22,'FY22 QoS'!BX:BX,0),1),"")</f>
        <v>1</v>
      </c>
      <c r="AF22" s="178">
        <f ca="1">IFERROR(INDEX(INDIRECT("'FY22 QoS'!"&amp;AF$1&amp;":"&amp;AF$1),MATCH($B22&amp;$C22&amp;$D22,'FY22 QoS'!BY:BY,0),1),"")</f>
        <v>1</v>
      </c>
      <c r="AG22" s="178">
        <f ca="1">IFERROR(INDEX(INDIRECT("'FY22 QoS'!"&amp;AG$1&amp;":"&amp;AG$1),MATCH($B22&amp;$C22&amp;$D22,'FY22 QoS'!BZ:BZ,0),1),"")</f>
        <v>1</v>
      </c>
      <c r="AH22" s="178">
        <f ca="1">IFERROR(INDEX(INDIRECT("'FY22 QoS'!"&amp;AH$1&amp;":"&amp;AH$1),MATCH($B22&amp;$C22&amp;$D22,'FY22 QoS'!CA:CA,0),1),"")</f>
        <v>1</v>
      </c>
      <c r="AI22" s="178">
        <f ca="1">IFERROR(INDEX(INDIRECT("'FY22 QoS'!"&amp;AI$1&amp;":"&amp;AI$1),MATCH($B22&amp;$C22&amp;$D22,'FY22 QoS'!CB:CB,0),1),"")</f>
        <v>1</v>
      </c>
      <c r="AJ22" s="178">
        <f ca="1">IFERROR(INDEX(INDIRECT("'FY22 QoS'!"&amp;AJ$1&amp;":"&amp;AJ$1),MATCH($B22&amp;$C22&amp;$D22,'FY22 QoS'!CC:CC,0),1),"")</f>
        <v>1</v>
      </c>
      <c r="AL22" s="186">
        <f ca="1">IFERROR(INDEX(INDIRECT("'FY22 QoS'!"&amp;AL$1&amp;":"&amp;AL$1),MATCH($B22&amp;$C22&amp;$D22,'FY22 QoS'!BU:BU,0),1),"")</f>
        <v>49166.666666666664</v>
      </c>
      <c r="AM22" s="186">
        <f ca="1">IFERROR(INDEX(INDIRECT("'FY22 QoS'!"&amp;AM$1&amp;":"&amp;AM$1),MATCH($B22&amp;$C22&amp;$D22,'FY22 QoS'!BV:BV,0),1),"")</f>
        <v>49166.666666666664</v>
      </c>
      <c r="AN22" s="186">
        <f ca="1">IFERROR(INDEX(INDIRECT("'FY22 QoS'!"&amp;AN$1&amp;":"&amp;AN$1),MATCH($B22&amp;$C22&amp;$D22,'FY22 QoS'!BW:BW,0),1),"")</f>
        <v>49166.666666666664</v>
      </c>
      <c r="AO22" s="186">
        <f ca="1">IFERROR(INDEX(INDIRECT("'FY22 QoS'!"&amp;AO$1&amp;":"&amp;AO$1),MATCH($B22&amp;$C22&amp;$D22,'FY22 QoS'!BX:BX,0),1),"")</f>
        <v>49166.666666666664</v>
      </c>
      <c r="AP22" s="186">
        <f ca="1">IFERROR(INDEX(INDIRECT("'FY22 QoS'!"&amp;AP$1&amp;":"&amp;AP$1),MATCH($B22&amp;$C22&amp;$D22,'FY22 QoS'!BY:BY,0),1),"")</f>
        <v>49166.666666666664</v>
      </c>
      <c r="AQ22" s="186">
        <f ca="1">IFERROR(INDEX(INDIRECT("'FY22 QoS'!"&amp;AQ$1&amp;":"&amp;AQ$1),MATCH($B22&amp;$C22&amp;$D22,'FY22 QoS'!BZ:BZ,0),1),"")</f>
        <v>49166.666666666664</v>
      </c>
      <c r="AR22" s="186">
        <f ca="1">IFERROR(INDEX(INDIRECT("'FY22 QoS'!"&amp;AR$1&amp;":"&amp;AR$1),MATCH($B22&amp;$C22&amp;$D22,'FY22 QoS'!CA:CA,0),1),"")</f>
        <v>49166.666666666664</v>
      </c>
      <c r="AS22" s="186">
        <f ca="1">IFERROR(INDEX(INDIRECT("'FY22 QoS'!"&amp;AS$1&amp;":"&amp;AS$1),MATCH($B22&amp;$C22&amp;$D22,'FY22 QoS'!CB:CB,0),1),"")</f>
        <v>49166.666666666664</v>
      </c>
      <c r="AT22" s="186">
        <f ca="1">IFERROR(INDEX(INDIRECT("'FY22 QoS'!"&amp;AT$1&amp;":"&amp;AT$1),MATCH($B22&amp;$C22&amp;$D22,'FY22 QoS'!CC:CC,0),1),"")</f>
        <v>49166.666666666664</v>
      </c>
      <c r="AY22" s="178"/>
      <c r="AZ22" s="178"/>
      <c r="BA22" s="178"/>
      <c r="BB22" s="178"/>
      <c r="BC22" s="178"/>
      <c r="BD22" s="178"/>
      <c r="BE22" s="178"/>
      <c r="BF22" s="178"/>
      <c r="BG22" s="178"/>
    </row>
    <row r="23" spans="2:59" s="167" customFormat="1" x14ac:dyDescent="0.25">
      <c r="B23" s="167" t="s">
        <v>457</v>
      </c>
      <c r="C23" s="167">
        <v>2</v>
      </c>
      <c r="D23" s="167" t="str">
        <f t="shared" ref="D23:D35" si="10">$B$3</f>
        <v>EMEA</v>
      </c>
      <c r="E23" s="167" t="str">
        <f>IFERROR(INDEX('FY22 QoS'!$BB:$BB,MATCH($B23&amp;$C23&amp;$D23,'FY22 QoS'!BR:BR,0),1),"")</f>
        <v>Anna Barker</v>
      </c>
      <c r="F23" s="167" t="str">
        <f>IFERROR(INDEX('FY22 QoS'!$BB:$BB,MATCH($B23&amp;$C23&amp;$D23,'FY22 QoS'!BS:BS,0),1),"")</f>
        <v>Anna Barker</v>
      </c>
      <c r="G23" s="167" t="str">
        <f>IFERROR(INDEX('FY22 QoS'!$BB:$BB,MATCH($B23&amp;$C23&amp;$D23,'FY22 QoS'!BT:BT,0),1),"")</f>
        <v>Anna Barker</v>
      </c>
      <c r="H23" s="167" t="str">
        <f>IFERROR(INDEX('FY22 QoS'!$BB:$BB,MATCH($B23&amp;$C23&amp;$D23,'FY22 QoS'!BU:BU,0),1),"")</f>
        <v>Anna Barker</v>
      </c>
      <c r="I23" s="181" t="str">
        <f>IFERROR(INDEX('FY22 QoS'!$BB:$BB,MATCH($B23&amp;$C23&amp;$D23,'FY22 QoS'!BV:BV,0),1),"")</f>
        <v>Anna Barker</v>
      </c>
      <c r="J23" s="181" t="str">
        <f>IFERROR(INDEX('FY22 QoS'!$BB:$BB,MATCH($B23&amp;$C23&amp;$D23,'FY22 QoS'!BW:BW,0),1),"")</f>
        <v>Anna Barker</v>
      </c>
      <c r="K23" s="181" t="str">
        <f>IFERROR(INDEX('FY22 QoS'!$BB:$BB,MATCH($B23&amp;$C23&amp;$D23,'FY22 QoS'!BX:BX,0),1),"")</f>
        <v>Future Hire</v>
      </c>
      <c r="L23" s="181" t="str">
        <f>IFERROR(INDEX('FY22 QoS'!$BB:$BB,MATCH($B23&amp;$C23&amp;$D23,'FY22 QoS'!BY:BY,0),1),"")</f>
        <v>Future Hire</v>
      </c>
      <c r="M23" s="181" t="str">
        <f>IFERROR(INDEX('FY22 QoS'!$BB:$BB,MATCH($B23&amp;$C23&amp;$D23,'FY22 QoS'!BZ:BZ,0),1),"")</f>
        <v>Future Hire</v>
      </c>
      <c r="N23" s="181" t="str">
        <f>IFERROR(INDEX('FY22 QoS'!$BB:$BB,MATCH($B23&amp;$C23&amp;$D23,'FY22 QoS'!CA:CA,0),1),"")</f>
        <v>Future Hire</v>
      </c>
      <c r="O23" s="181" t="str">
        <f>IFERROR(INDEX('FY22 QoS'!$BB:$BB,MATCH($B23&amp;$C23&amp;$D23,'FY22 QoS'!CB:CB,0),1),"")</f>
        <v>Future Hire</v>
      </c>
      <c r="P23" s="181" t="str">
        <f>IFERROR(INDEX('FY22 QoS'!$BB:$BB,MATCH($B23&amp;$C23&amp;$D23,'FY22 QoS'!CC:CC,0),1),"")</f>
        <v>Future Hire</v>
      </c>
      <c r="R23" s="178">
        <f ca="1">IFERROR(INDEX(INDIRECT("'FY22 QoS'!"&amp;R$1&amp;":"&amp;R$1),MATCH($B23&amp;$C23&amp;$D23,'FY22 QoS'!BU:BU,0),1),"")</f>
        <v>1</v>
      </c>
      <c r="S23" s="178">
        <f ca="1">IFERROR(INDEX(INDIRECT("'FY22 QoS'!"&amp;S$1&amp;":"&amp;S$1),MATCH($B23&amp;$C23&amp;$D23,'FY22 QoS'!BV:BV,0),1),"")</f>
        <v>1</v>
      </c>
      <c r="T23" s="178">
        <f ca="1">IFERROR(INDEX(INDIRECT("'FY22 QoS'!"&amp;T$1&amp;":"&amp;T$1),MATCH($B23&amp;$C23&amp;$D23,'FY22 QoS'!BW:BW,0),1),"")</f>
        <v>1</v>
      </c>
      <c r="U23" s="178">
        <f ca="1">IFERROR(INDEX(INDIRECT("'FY22 QoS'!"&amp;U$1&amp;":"&amp;U$1),MATCH($B23&amp;$C23&amp;$D23,'FY22 QoS'!BX:BX,0),1),"")</f>
        <v>1</v>
      </c>
      <c r="V23" s="178">
        <f ca="1">IFERROR(INDEX(INDIRECT("'FY22 QoS'!"&amp;V$1&amp;":"&amp;V$1),MATCH($B23&amp;$C23&amp;$D23,'FY22 QoS'!BY:BY,0),1),"")</f>
        <v>1</v>
      </c>
      <c r="W23" s="178">
        <f ca="1">IFERROR(INDEX(INDIRECT("'FY22 QoS'!"&amp;W$1&amp;":"&amp;W$1),MATCH($B23&amp;$C23&amp;$D23,'FY22 QoS'!BZ:BZ,0),1),"")</f>
        <v>1</v>
      </c>
      <c r="X23" s="178">
        <f ca="1">IFERROR(INDEX(INDIRECT("'FY22 QoS'!"&amp;X$1&amp;":"&amp;X$1),MATCH($B23&amp;$C23&amp;$D23,'FY22 QoS'!CA:CA,0),1),"")</f>
        <v>1</v>
      </c>
      <c r="Y23" s="178">
        <f ca="1">IFERROR(INDEX(INDIRECT("'FY22 QoS'!"&amp;Y$1&amp;":"&amp;Y$1),MATCH($B23&amp;$C23&amp;$D23,'FY22 QoS'!CB:CB,0),1),"")</f>
        <v>1</v>
      </c>
      <c r="Z23" s="178">
        <f ca="1">IFERROR(INDEX(INDIRECT("'FY22 QoS'!"&amp;Z$1&amp;":"&amp;Z$1),MATCH($B23&amp;$C23&amp;$D23,'FY22 QoS'!CC:CC,0),1),"")</f>
        <v>1</v>
      </c>
      <c r="AB23" s="178">
        <f ca="1">IFERROR(INDEX(INDIRECT("'FY22 QoS'!"&amp;AB$1&amp;":"&amp;AB$1),MATCH($B23&amp;$C23&amp;$D23,'FY22 QoS'!BU:BU,0),1),"")</f>
        <v>1</v>
      </c>
      <c r="AC23" s="178">
        <f ca="1">IFERROR(INDEX(INDIRECT("'FY22 QoS'!"&amp;AC$1&amp;":"&amp;AC$1),MATCH($B23&amp;$C23&amp;$D23,'FY22 QoS'!BV:BV,0),1),"")</f>
        <v>1</v>
      </c>
      <c r="AD23" s="178">
        <f ca="1">IFERROR(INDEX(INDIRECT("'FY22 QoS'!"&amp;AD$1&amp;":"&amp;AD$1),MATCH($B23&amp;$C23&amp;$D23,'FY22 QoS'!BW:BW,0),1),"")</f>
        <v>1</v>
      </c>
      <c r="AE23" s="178">
        <f ca="1">IFERROR(INDEX(INDIRECT("'FY22 QoS'!"&amp;AE$1&amp;":"&amp;AE$1),MATCH($B23&amp;$C23&amp;$D23,'FY22 QoS'!BX:BX,0),1),"")</f>
        <v>0</v>
      </c>
      <c r="AF23" s="178">
        <f ca="1">IFERROR(INDEX(INDIRECT("'FY22 QoS'!"&amp;AF$1&amp;":"&amp;AF$1),MATCH($B23&amp;$C23&amp;$D23,'FY22 QoS'!BY:BY,0),1),"")</f>
        <v>0.25</v>
      </c>
      <c r="AG23" s="178">
        <f ca="1">IFERROR(INDEX(INDIRECT("'FY22 QoS'!"&amp;AG$1&amp;":"&amp;AG$1),MATCH($B23&amp;$C23&amp;$D23,'FY22 QoS'!BZ:BZ,0),1),"")</f>
        <v>0.5</v>
      </c>
      <c r="AH23" s="178">
        <f ca="1">IFERROR(INDEX(INDIRECT("'FY22 QoS'!"&amp;AH$1&amp;":"&amp;AH$1),MATCH($B23&amp;$C23&amp;$D23,'FY22 QoS'!CA:CA,0),1),"")</f>
        <v>0.75</v>
      </c>
      <c r="AI23" s="178">
        <f ca="1">IFERROR(INDEX(INDIRECT("'FY22 QoS'!"&amp;AI$1&amp;":"&amp;AI$1),MATCH($B23&amp;$C23&amp;$D23,'FY22 QoS'!CB:CB,0),1),"")</f>
        <v>0.75</v>
      </c>
      <c r="AJ23" s="178">
        <f ca="1">IFERROR(INDEX(INDIRECT("'FY22 QoS'!"&amp;AJ$1&amp;":"&amp;AJ$1),MATCH($B23&amp;$C23&amp;$D23,'FY22 QoS'!CC:CC,0),1),"")</f>
        <v>1</v>
      </c>
      <c r="AL23" s="186">
        <f ca="1">IFERROR(INDEX(INDIRECT("'FY22 QoS'!"&amp;AL$1&amp;":"&amp;AL$1),MATCH($B23&amp;$C23&amp;$D23,'FY22 QoS'!BU:BU,0),1),"")</f>
        <v>49166.666666666664</v>
      </c>
      <c r="AM23" s="186">
        <f ca="1">IFERROR(INDEX(INDIRECT("'FY22 QoS'!"&amp;AM$1&amp;":"&amp;AM$1),MATCH($B23&amp;$C23&amp;$D23,'FY22 QoS'!BV:BV,0),1),"")</f>
        <v>49166.666666666664</v>
      </c>
      <c r="AN23" s="186">
        <f ca="1">IFERROR(INDEX(INDIRECT("'FY22 QoS'!"&amp;AN$1&amp;":"&amp;AN$1),MATCH($B23&amp;$C23&amp;$D23,'FY22 QoS'!BW:BW,0),1),"")</f>
        <v>49166.666666666664</v>
      </c>
      <c r="AO23" s="186">
        <f ca="1">IFERROR(INDEX(INDIRECT("'FY22 QoS'!"&amp;AO$1&amp;":"&amp;AO$1),MATCH($B23&amp;$C23&amp;$D23,'FY22 QoS'!BX:BX,0),1),"")</f>
        <v>0</v>
      </c>
      <c r="AP23" s="186">
        <f ca="1">IFERROR(INDEX(INDIRECT("'FY22 QoS'!"&amp;AP$1&amp;":"&amp;AP$1),MATCH($B23&amp;$C23&amp;$D23,'FY22 QoS'!BY:BY,0),1),"")</f>
        <v>12291.666666666666</v>
      </c>
      <c r="AQ23" s="186">
        <f ca="1">IFERROR(INDEX(INDIRECT("'FY22 QoS'!"&amp;AQ$1&amp;":"&amp;AQ$1),MATCH($B23&amp;$C23&amp;$D23,'FY22 QoS'!BZ:BZ,0),1),"")</f>
        <v>24583.333333333332</v>
      </c>
      <c r="AR23" s="186">
        <f ca="1">IFERROR(INDEX(INDIRECT("'FY22 QoS'!"&amp;AR$1&amp;":"&amp;AR$1),MATCH($B23&amp;$C23&amp;$D23,'FY22 QoS'!CA:CA,0),1),"")</f>
        <v>36875</v>
      </c>
      <c r="AS23" s="186">
        <f ca="1">IFERROR(INDEX(INDIRECT("'FY22 QoS'!"&amp;AS$1&amp;":"&amp;AS$1),MATCH($B23&amp;$C23&amp;$D23,'FY22 QoS'!CB:CB,0),1),"")</f>
        <v>36875</v>
      </c>
      <c r="AT23" s="186">
        <f ca="1">IFERROR(INDEX(INDIRECT("'FY22 QoS'!"&amp;AT$1&amp;":"&amp;AT$1),MATCH($B23&amp;$C23&amp;$D23,'FY22 QoS'!CC:CC,0),1),"")</f>
        <v>49166.666666666664</v>
      </c>
      <c r="AY23" s="178"/>
      <c r="AZ23" s="178"/>
      <c r="BA23" s="178"/>
      <c r="BB23" s="178"/>
      <c r="BC23" s="178"/>
      <c r="BD23" s="178"/>
      <c r="BE23" s="178"/>
      <c r="BF23" s="178"/>
      <c r="BG23" s="178"/>
    </row>
    <row r="24" spans="2:59" s="167" customFormat="1" x14ac:dyDescent="0.25">
      <c r="B24" s="167" t="s">
        <v>457</v>
      </c>
      <c r="C24" s="167">
        <v>3</v>
      </c>
      <c r="D24" s="167" t="str">
        <f t="shared" si="10"/>
        <v>EMEA</v>
      </c>
      <c r="E24" s="167" t="str">
        <f>IFERROR(INDEX('FY22 QoS'!$BB:$BB,MATCH($B24&amp;$C24&amp;$D24,'FY22 QoS'!BR:BR,0),1),"")</f>
        <v>Rowena Sidhu</v>
      </c>
      <c r="F24" s="167" t="str">
        <f>IFERROR(INDEX('FY22 QoS'!$BB:$BB,MATCH($B24&amp;$C24&amp;$D24,'FY22 QoS'!BS:BS,0),1),"")</f>
        <v>Rowena Sidhu</v>
      </c>
      <c r="G24" s="167" t="str">
        <f>IFERROR(INDEX('FY22 QoS'!$BB:$BB,MATCH($B24&amp;$C24&amp;$D24,'FY22 QoS'!BT:BT,0),1),"")</f>
        <v>Rowena Sidhu</v>
      </c>
      <c r="H24" s="167" t="str">
        <f>IFERROR(INDEX('FY22 QoS'!$BB:$BB,MATCH($B24&amp;$C24&amp;$D24,'FY22 QoS'!BU:BU,0),1),"")</f>
        <v>Rowena Sidhu</v>
      </c>
      <c r="I24" s="181" t="str">
        <f>IFERROR(INDEX('FY22 QoS'!$BB:$BB,MATCH($B24&amp;$C24&amp;$D24,'FY22 QoS'!BV:BV,0),1),"")</f>
        <v>Rowena Sidhu</v>
      </c>
      <c r="J24" s="181" t="str">
        <f>IFERROR(INDEX('FY22 QoS'!$BB:$BB,MATCH($B24&amp;$C24&amp;$D24,'FY22 QoS'!BW:BW,0),1),"")</f>
        <v>Rowena Sidhu</v>
      </c>
      <c r="K24" s="181" t="str">
        <f>IFERROR(INDEX('FY22 QoS'!$BB:$BB,MATCH($B24&amp;$C24&amp;$D24,'FY22 QoS'!BX:BX,0),1),"")</f>
        <v>Future Hire</v>
      </c>
      <c r="L24" s="181" t="str">
        <f>IFERROR(INDEX('FY22 QoS'!$BB:$BB,MATCH($B24&amp;$C24&amp;$D24,'FY22 QoS'!BY:BY,0),1),"")</f>
        <v>Future Hire</v>
      </c>
      <c r="M24" s="181" t="str">
        <f>IFERROR(INDEX('FY22 QoS'!$BB:$BB,MATCH($B24&amp;$C24&amp;$D24,'FY22 QoS'!BZ:BZ,0),1),"")</f>
        <v>Future Hire</v>
      </c>
      <c r="N24" s="181" t="str">
        <f>IFERROR(INDEX('FY22 QoS'!$BB:$BB,MATCH($B24&amp;$C24&amp;$D24,'FY22 QoS'!CA:CA,0),1),"")</f>
        <v>Future Hire</v>
      </c>
      <c r="O24" s="181" t="str">
        <f>IFERROR(INDEX('FY22 QoS'!$BB:$BB,MATCH($B24&amp;$C24&amp;$D24,'FY22 QoS'!CB:CB,0),1),"")</f>
        <v>Future Hire</v>
      </c>
      <c r="P24" s="181" t="str">
        <f>IFERROR(INDEX('FY22 QoS'!$BB:$BB,MATCH($B24&amp;$C24&amp;$D24,'FY22 QoS'!CC:CC,0),1),"")</f>
        <v>Future Hire</v>
      </c>
      <c r="R24" s="178">
        <f ca="1">IFERROR(INDEX(INDIRECT("'FY22 QoS'!"&amp;R$1&amp;":"&amp;R$1),MATCH($B24&amp;$C24&amp;$D24,'FY22 QoS'!BU:BU,0),1),"")</f>
        <v>1</v>
      </c>
      <c r="S24" s="178">
        <f ca="1">IFERROR(INDEX(INDIRECT("'FY22 QoS'!"&amp;S$1&amp;":"&amp;S$1),MATCH($B24&amp;$C24&amp;$D24,'FY22 QoS'!BV:BV,0),1),"")</f>
        <v>1</v>
      </c>
      <c r="T24" s="178">
        <f ca="1">IFERROR(INDEX(INDIRECT("'FY22 QoS'!"&amp;T$1&amp;":"&amp;T$1),MATCH($B24&amp;$C24&amp;$D24,'FY22 QoS'!BW:BW,0),1),"")</f>
        <v>1</v>
      </c>
      <c r="U24" s="178">
        <f ca="1">IFERROR(INDEX(INDIRECT("'FY22 QoS'!"&amp;U$1&amp;":"&amp;U$1),MATCH($B24&amp;$C24&amp;$D24,'FY22 QoS'!BX:BX,0),1),"")</f>
        <v>1</v>
      </c>
      <c r="V24" s="178">
        <f ca="1">IFERROR(INDEX(INDIRECT("'FY22 QoS'!"&amp;V$1&amp;":"&amp;V$1),MATCH($B24&amp;$C24&amp;$D24,'FY22 QoS'!BY:BY,0),1),"")</f>
        <v>1</v>
      </c>
      <c r="W24" s="178">
        <f ca="1">IFERROR(INDEX(INDIRECT("'FY22 QoS'!"&amp;W$1&amp;":"&amp;W$1),MATCH($B24&amp;$C24&amp;$D24,'FY22 QoS'!BZ:BZ,0),1),"")</f>
        <v>1</v>
      </c>
      <c r="X24" s="178">
        <f ca="1">IFERROR(INDEX(INDIRECT("'FY22 QoS'!"&amp;X$1&amp;":"&amp;X$1),MATCH($B24&amp;$C24&amp;$D24,'FY22 QoS'!CA:CA,0),1),"")</f>
        <v>1</v>
      </c>
      <c r="Y24" s="178">
        <f ca="1">IFERROR(INDEX(INDIRECT("'FY22 QoS'!"&amp;Y$1&amp;":"&amp;Y$1),MATCH($B24&amp;$C24&amp;$D24,'FY22 QoS'!CB:CB,0),1),"")</f>
        <v>1</v>
      </c>
      <c r="Z24" s="178">
        <f ca="1">IFERROR(INDEX(INDIRECT("'FY22 QoS'!"&amp;Z$1&amp;":"&amp;Z$1),MATCH($B24&amp;$C24&amp;$D24,'FY22 QoS'!CC:CC,0),1),"")</f>
        <v>1</v>
      </c>
      <c r="AB24" s="178">
        <f ca="1">IFERROR(INDEX(INDIRECT("'FY22 QoS'!"&amp;AB$1&amp;":"&amp;AB$1),MATCH($B24&amp;$C24&amp;$D24,'FY22 QoS'!BU:BU,0),1),"")</f>
        <v>1</v>
      </c>
      <c r="AC24" s="178">
        <f ca="1">IFERROR(INDEX(INDIRECT("'FY22 QoS'!"&amp;AC$1&amp;":"&amp;AC$1),MATCH($B24&amp;$C24&amp;$D24,'FY22 QoS'!BV:BV,0),1),"")</f>
        <v>1</v>
      </c>
      <c r="AD24" s="178">
        <f ca="1">IFERROR(INDEX(INDIRECT("'FY22 QoS'!"&amp;AD$1&amp;":"&amp;AD$1),MATCH($B24&amp;$C24&amp;$D24,'FY22 QoS'!BW:BW,0),1),"")</f>
        <v>1</v>
      </c>
      <c r="AE24" s="178">
        <f ca="1">IFERROR(INDEX(INDIRECT("'FY22 QoS'!"&amp;AE$1&amp;":"&amp;AE$1),MATCH($B24&amp;$C24&amp;$D24,'FY22 QoS'!BX:BX,0),1),"")</f>
        <v>0</v>
      </c>
      <c r="AF24" s="178">
        <f ca="1">IFERROR(INDEX(INDIRECT("'FY22 QoS'!"&amp;AF$1&amp;":"&amp;AF$1),MATCH($B24&amp;$C24&amp;$D24,'FY22 QoS'!BY:BY,0),1),"")</f>
        <v>0.25</v>
      </c>
      <c r="AG24" s="178">
        <f ca="1">IFERROR(INDEX(INDIRECT("'FY22 QoS'!"&amp;AG$1&amp;":"&amp;AG$1),MATCH($B24&amp;$C24&amp;$D24,'FY22 QoS'!BZ:BZ,0),1),"")</f>
        <v>0.5</v>
      </c>
      <c r="AH24" s="178">
        <f ca="1">IFERROR(INDEX(INDIRECT("'FY22 QoS'!"&amp;AH$1&amp;":"&amp;AH$1),MATCH($B24&amp;$C24&amp;$D24,'FY22 QoS'!CA:CA,0),1),"")</f>
        <v>0.75</v>
      </c>
      <c r="AI24" s="178">
        <f ca="1">IFERROR(INDEX(INDIRECT("'FY22 QoS'!"&amp;AI$1&amp;":"&amp;AI$1),MATCH($B24&amp;$C24&amp;$D24,'FY22 QoS'!CB:CB,0),1),"")</f>
        <v>0.75</v>
      </c>
      <c r="AJ24" s="178">
        <f ca="1">IFERROR(INDEX(INDIRECT("'FY22 QoS'!"&amp;AJ$1&amp;":"&amp;AJ$1),MATCH($B24&amp;$C24&amp;$D24,'FY22 QoS'!CC:CC,0),1),"")</f>
        <v>1</v>
      </c>
      <c r="AL24" s="186">
        <f ca="1">IFERROR(INDEX(INDIRECT("'FY22 QoS'!"&amp;AL$1&amp;":"&amp;AL$1),MATCH($B24&amp;$C24&amp;$D24,'FY22 QoS'!BU:BU,0),1),"")</f>
        <v>49166.666666666664</v>
      </c>
      <c r="AM24" s="186">
        <f ca="1">IFERROR(INDEX(INDIRECT("'FY22 QoS'!"&amp;AM$1&amp;":"&amp;AM$1),MATCH($B24&amp;$C24&amp;$D24,'FY22 QoS'!BV:BV,0),1),"")</f>
        <v>49166.666666666664</v>
      </c>
      <c r="AN24" s="186">
        <f ca="1">IFERROR(INDEX(INDIRECT("'FY22 QoS'!"&amp;AN$1&amp;":"&amp;AN$1),MATCH($B24&amp;$C24&amp;$D24,'FY22 QoS'!BW:BW,0),1),"")</f>
        <v>49166.666666666664</v>
      </c>
      <c r="AO24" s="186">
        <f ca="1">IFERROR(INDEX(INDIRECT("'FY22 QoS'!"&amp;AO$1&amp;":"&amp;AO$1),MATCH($B24&amp;$C24&amp;$D24,'FY22 QoS'!BX:BX,0),1),"")</f>
        <v>0</v>
      </c>
      <c r="AP24" s="186">
        <f ca="1">IFERROR(INDEX(INDIRECT("'FY22 QoS'!"&amp;AP$1&amp;":"&amp;AP$1),MATCH($B24&amp;$C24&amp;$D24,'FY22 QoS'!BY:BY,0),1),"")</f>
        <v>12291.666666666666</v>
      </c>
      <c r="AQ24" s="186">
        <f ca="1">IFERROR(INDEX(INDIRECT("'FY22 QoS'!"&amp;AQ$1&amp;":"&amp;AQ$1),MATCH($B24&amp;$C24&amp;$D24,'FY22 QoS'!BZ:BZ,0),1),"")</f>
        <v>24583.333333333332</v>
      </c>
      <c r="AR24" s="186">
        <f ca="1">IFERROR(INDEX(INDIRECT("'FY22 QoS'!"&amp;AR$1&amp;":"&amp;AR$1),MATCH($B24&amp;$C24&amp;$D24,'FY22 QoS'!CA:CA,0),1),"")</f>
        <v>36875</v>
      </c>
      <c r="AS24" s="186">
        <f ca="1">IFERROR(INDEX(INDIRECT("'FY22 QoS'!"&amp;AS$1&amp;":"&amp;AS$1),MATCH($B24&amp;$C24&amp;$D24,'FY22 QoS'!CB:CB,0),1),"")</f>
        <v>36875</v>
      </c>
      <c r="AT24" s="186">
        <f ca="1">IFERROR(INDEX(INDIRECT("'FY22 QoS'!"&amp;AT$1&amp;":"&amp;AT$1),MATCH($B24&amp;$C24&amp;$D24,'FY22 QoS'!CC:CC,0),1),"")</f>
        <v>49166.666666666664</v>
      </c>
      <c r="AY24" s="178"/>
      <c r="AZ24" s="178"/>
      <c r="BA24" s="178"/>
      <c r="BB24" s="178"/>
      <c r="BC24" s="178"/>
      <c r="BD24" s="178"/>
      <c r="BE24" s="178"/>
      <c r="BF24" s="178"/>
      <c r="BG24" s="178"/>
    </row>
    <row r="25" spans="2:59" s="167" customFormat="1" x14ac:dyDescent="0.25">
      <c r="B25" s="167" t="s">
        <v>457</v>
      </c>
      <c r="C25" s="167">
        <v>4</v>
      </c>
      <c r="D25" s="167" t="str">
        <f t="shared" si="10"/>
        <v>EMEA</v>
      </c>
      <c r="E25" s="167" t="str">
        <f>IFERROR(INDEX('FY22 QoS'!$BB:$BB,MATCH($B25&amp;$C25&amp;$D25,'FY22 QoS'!BR:BR,0),1),"")</f>
        <v/>
      </c>
      <c r="F25" s="167" t="str">
        <f>IFERROR(INDEX('FY22 QoS'!$BB:$BB,MATCH($B25&amp;$C25&amp;$D25,'FY22 QoS'!BS:BS,0),1),"")</f>
        <v/>
      </c>
      <c r="G25" s="167" t="str">
        <f>IFERROR(INDEX('FY22 QoS'!$BB:$BB,MATCH($B25&amp;$C25&amp;$D25,'FY22 QoS'!BT:BT,0),1),"")</f>
        <v/>
      </c>
      <c r="H25" s="167" t="str">
        <f>IFERROR(INDEX('FY22 QoS'!$BB:$BB,MATCH($B25&amp;$C25&amp;$D25,'FY22 QoS'!BU:BU,0),1),"")</f>
        <v>Rida Hariri</v>
      </c>
      <c r="I25" s="181" t="str">
        <f>IFERROR(INDEX('FY22 QoS'!$BB:$BB,MATCH($B25&amp;$C25&amp;$D25,'FY22 QoS'!BV:BV,0),1),"")</f>
        <v>Rida Hariri</v>
      </c>
      <c r="J25" s="181" t="str">
        <f>IFERROR(INDEX('FY22 QoS'!$BB:$BB,MATCH($B25&amp;$C25&amp;$D25,'FY22 QoS'!BW:BW,0),1),"")</f>
        <v>Rida Hariri</v>
      </c>
      <c r="K25" s="181" t="str">
        <f>IFERROR(INDEX('FY22 QoS'!$BB:$BB,MATCH($B25&amp;$C25&amp;$D25,'FY22 QoS'!BX:BX,0),1),"")</f>
        <v>Future Hire</v>
      </c>
      <c r="L25" s="181" t="str">
        <f>IFERROR(INDEX('FY22 QoS'!$BB:$BB,MATCH($B25&amp;$C25&amp;$D25,'FY22 QoS'!BY:BY,0),1),"")</f>
        <v>Future Hire</v>
      </c>
      <c r="M25" s="181" t="str">
        <f>IFERROR(INDEX('FY22 QoS'!$BB:$BB,MATCH($B25&amp;$C25&amp;$D25,'FY22 QoS'!BZ:BZ,0),1),"")</f>
        <v>Future Hire</v>
      </c>
      <c r="N25" s="181" t="str">
        <f>IFERROR(INDEX('FY22 QoS'!$BB:$BB,MATCH($B25&amp;$C25&amp;$D25,'FY22 QoS'!CA:CA,0),1),"")</f>
        <v>Future Hire</v>
      </c>
      <c r="O25" s="181" t="str">
        <f>IFERROR(INDEX('FY22 QoS'!$BB:$BB,MATCH($B25&amp;$C25&amp;$D25,'FY22 QoS'!CB:CB,0),1),"")</f>
        <v>Future Hire</v>
      </c>
      <c r="P25" s="181" t="str">
        <f>IFERROR(INDEX('FY22 QoS'!$BB:$BB,MATCH($B25&amp;$C25&amp;$D25,'FY22 QoS'!CC:CC,0),1),"")</f>
        <v>Future Hire</v>
      </c>
      <c r="R25" s="178">
        <f ca="1">IFERROR(INDEX(INDIRECT("'FY22 QoS'!"&amp;R$1&amp;":"&amp;R$1),MATCH($B25&amp;$C25&amp;$D25,'FY22 QoS'!BU:BU,0),1),"")</f>
        <v>1</v>
      </c>
      <c r="S25" s="178">
        <f ca="1">IFERROR(INDEX(INDIRECT("'FY22 QoS'!"&amp;S$1&amp;":"&amp;S$1),MATCH($B25&amp;$C25&amp;$D25,'FY22 QoS'!BV:BV,0),1),"")</f>
        <v>1</v>
      </c>
      <c r="T25" s="178">
        <f ca="1">IFERROR(INDEX(INDIRECT("'FY22 QoS'!"&amp;T$1&amp;":"&amp;T$1),MATCH($B25&amp;$C25&amp;$D25,'FY22 QoS'!BW:BW,0),1),"")</f>
        <v>1</v>
      </c>
      <c r="U25" s="178">
        <f ca="1">IFERROR(INDEX(INDIRECT("'FY22 QoS'!"&amp;U$1&amp;":"&amp;U$1),MATCH($B25&amp;$C25&amp;$D25,'FY22 QoS'!BX:BX,0),1),"")</f>
        <v>1</v>
      </c>
      <c r="V25" s="178">
        <f ca="1">IFERROR(INDEX(INDIRECT("'FY22 QoS'!"&amp;V$1&amp;":"&amp;V$1),MATCH($B25&amp;$C25&amp;$D25,'FY22 QoS'!BY:BY,0),1),"")</f>
        <v>1</v>
      </c>
      <c r="W25" s="178">
        <f ca="1">IFERROR(INDEX(INDIRECT("'FY22 QoS'!"&amp;W$1&amp;":"&amp;W$1),MATCH($B25&amp;$C25&amp;$D25,'FY22 QoS'!BZ:BZ,0),1),"")</f>
        <v>1</v>
      </c>
      <c r="X25" s="178">
        <f ca="1">IFERROR(INDEX(INDIRECT("'FY22 QoS'!"&amp;X$1&amp;":"&amp;X$1),MATCH($B25&amp;$C25&amp;$D25,'FY22 QoS'!CA:CA,0),1),"")</f>
        <v>1</v>
      </c>
      <c r="Y25" s="178">
        <f ca="1">IFERROR(INDEX(INDIRECT("'FY22 QoS'!"&amp;Y$1&amp;":"&amp;Y$1),MATCH($B25&amp;$C25&amp;$D25,'FY22 QoS'!CB:CB,0),1),"")</f>
        <v>1</v>
      </c>
      <c r="Z25" s="178">
        <f ca="1">IFERROR(INDEX(INDIRECT("'FY22 QoS'!"&amp;Z$1&amp;":"&amp;Z$1),MATCH($B25&amp;$C25&amp;$D25,'FY22 QoS'!CC:CC,0),1),"")</f>
        <v>1</v>
      </c>
      <c r="AB25" s="178">
        <f ca="1">IFERROR(INDEX(INDIRECT("'FY22 QoS'!"&amp;AB$1&amp;":"&amp;AB$1),MATCH($B25&amp;$C25&amp;$D25,'FY22 QoS'!BU:BU,0),1),"")</f>
        <v>0</v>
      </c>
      <c r="AC25" s="178">
        <f ca="1">IFERROR(INDEX(INDIRECT("'FY22 QoS'!"&amp;AC$1&amp;":"&amp;AC$1),MATCH($B25&amp;$C25&amp;$D25,'FY22 QoS'!BV:BV,0),1),"")</f>
        <v>0.25</v>
      </c>
      <c r="AD25" s="178">
        <f ca="1">IFERROR(INDEX(INDIRECT("'FY22 QoS'!"&amp;AD$1&amp;":"&amp;AD$1),MATCH($B25&amp;$C25&amp;$D25,'FY22 QoS'!BW:BW,0),1),"")</f>
        <v>0.5</v>
      </c>
      <c r="AE25" s="178">
        <f ca="1">IFERROR(INDEX(INDIRECT("'FY22 QoS'!"&amp;AE$1&amp;":"&amp;AE$1),MATCH($B25&amp;$C25&amp;$D25,'FY22 QoS'!BX:BX,0),1),"")</f>
        <v>0</v>
      </c>
      <c r="AF25" s="178">
        <f ca="1">IFERROR(INDEX(INDIRECT("'FY22 QoS'!"&amp;AF$1&amp;":"&amp;AF$1),MATCH($B25&amp;$C25&amp;$D25,'FY22 QoS'!BY:BY,0),1),"")</f>
        <v>0.25</v>
      </c>
      <c r="AG25" s="178">
        <f ca="1">IFERROR(INDEX(INDIRECT("'FY22 QoS'!"&amp;AG$1&amp;":"&amp;AG$1),MATCH($B25&amp;$C25&amp;$D25,'FY22 QoS'!BZ:BZ,0),1),"")</f>
        <v>0.5</v>
      </c>
      <c r="AH25" s="178">
        <f ca="1">IFERROR(INDEX(INDIRECT("'FY22 QoS'!"&amp;AH$1&amp;":"&amp;AH$1),MATCH($B25&amp;$C25&amp;$D25,'FY22 QoS'!CA:CA,0),1),"")</f>
        <v>0.75</v>
      </c>
      <c r="AI25" s="178">
        <f ca="1">IFERROR(INDEX(INDIRECT("'FY22 QoS'!"&amp;AI$1&amp;":"&amp;AI$1),MATCH($B25&amp;$C25&amp;$D25,'FY22 QoS'!CB:CB,0),1),"")</f>
        <v>0.75</v>
      </c>
      <c r="AJ25" s="178">
        <f ca="1">IFERROR(INDEX(INDIRECT("'FY22 QoS'!"&amp;AJ$1&amp;":"&amp;AJ$1),MATCH($B25&amp;$C25&amp;$D25,'FY22 QoS'!CC:CC,0),1),"")</f>
        <v>1</v>
      </c>
      <c r="AL25" s="186">
        <f ca="1">IFERROR(INDEX(INDIRECT("'FY22 QoS'!"&amp;AL$1&amp;":"&amp;AL$1),MATCH($B25&amp;$C25&amp;$D25,'FY22 QoS'!BU:BU,0),1),"")</f>
        <v>0</v>
      </c>
      <c r="AM25" s="186">
        <f ca="1">IFERROR(INDEX(INDIRECT("'FY22 QoS'!"&amp;AM$1&amp;":"&amp;AM$1),MATCH($B25&amp;$C25&amp;$D25,'FY22 QoS'!BV:BV,0),1),"")</f>
        <v>12291.666666666666</v>
      </c>
      <c r="AN25" s="186">
        <f ca="1">IFERROR(INDEX(INDIRECT("'FY22 QoS'!"&amp;AN$1&amp;":"&amp;AN$1),MATCH($B25&amp;$C25&amp;$D25,'FY22 QoS'!BW:BW,0),1),"")</f>
        <v>24583.333333333332</v>
      </c>
      <c r="AO25" s="186">
        <f ca="1">IFERROR(INDEX(INDIRECT("'FY22 QoS'!"&amp;AO$1&amp;":"&amp;AO$1),MATCH($B25&amp;$C25&amp;$D25,'FY22 QoS'!BX:BX,0),1),"")</f>
        <v>0</v>
      </c>
      <c r="AP25" s="186">
        <f ca="1">IFERROR(INDEX(INDIRECT("'FY22 QoS'!"&amp;AP$1&amp;":"&amp;AP$1),MATCH($B25&amp;$C25&amp;$D25,'FY22 QoS'!BY:BY,0),1),"")</f>
        <v>12291.666666666666</v>
      </c>
      <c r="AQ25" s="186">
        <f ca="1">IFERROR(INDEX(INDIRECT("'FY22 QoS'!"&amp;AQ$1&amp;":"&amp;AQ$1),MATCH($B25&amp;$C25&amp;$D25,'FY22 QoS'!BZ:BZ,0),1),"")</f>
        <v>24583.333333333332</v>
      </c>
      <c r="AR25" s="186">
        <f ca="1">IFERROR(INDEX(INDIRECT("'FY22 QoS'!"&amp;AR$1&amp;":"&amp;AR$1),MATCH($B25&amp;$C25&amp;$D25,'FY22 QoS'!CA:CA,0),1),"")</f>
        <v>36875</v>
      </c>
      <c r="AS25" s="186">
        <f ca="1">IFERROR(INDEX(INDIRECT("'FY22 QoS'!"&amp;AS$1&amp;":"&amp;AS$1),MATCH($B25&amp;$C25&amp;$D25,'FY22 QoS'!CB:CB,0),1),"")</f>
        <v>36875</v>
      </c>
      <c r="AT25" s="186">
        <f ca="1">IFERROR(INDEX(INDIRECT("'FY22 QoS'!"&amp;AT$1&amp;":"&amp;AT$1),MATCH($B25&amp;$C25&amp;$D25,'FY22 QoS'!CC:CC,0),1),"")</f>
        <v>49166.666666666664</v>
      </c>
      <c r="AY25" s="178"/>
      <c r="AZ25" s="178"/>
      <c r="BA25" s="178"/>
      <c r="BB25" s="178"/>
      <c r="BC25" s="178"/>
      <c r="BD25" s="178"/>
      <c r="BE25" s="178"/>
      <c r="BF25" s="178"/>
      <c r="BG25" s="178"/>
    </row>
    <row r="26" spans="2:59" s="167" customFormat="1" x14ac:dyDescent="0.25">
      <c r="B26" s="167" t="s">
        <v>457</v>
      </c>
      <c r="C26" s="167">
        <v>5</v>
      </c>
      <c r="D26" s="167" t="str">
        <f t="shared" si="10"/>
        <v>EMEA</v>
      </c>
      <c r="E26" s="167" t="str">
        <f>IFERROR(INDEX('FY22 QoS'!$BB:$BB,MATCH($B26&amp;$C26&amp;$D26,'FY22 QoS'!BR:BR,0),1),"")</f>
        <v/>
      </c>
      <c r="F26" s="167" t="str">
        <f>IFERROR(INDEX('FY22 QoS'!$BB:$BB,MATCH($B26&amp;$C26&amp;$D26,'FY22 QoS'!BS:BS,0),1),"")</f>
        <v/>
      </c>
      <c r="G26" s="167" t="str">
        <f>IFERROR(INDEX('FY22 QoS'!$BB:$BB,MATCH($B26&amp;$C26&amp;$D26,'FY22 QoS'!BT:BT,0),1),"")</f>
        <v/>
      </c>
      <c r="H26" s="167" t="str">
        <f>IFERROR(INDEX('FY22 QoS'!$BB:$BB,MATCH($B26&amp;$C26&amp;$D26,'FY22 QoS'!BU:BU,0),1),"")</f>
        <v/>
      </c>
      <c r="I26" s="181" t="str">
        <f>IFERROR(INDEX('FY22 QoS'!$BB:$BB,MATCH($B26&amp;$C26&amp;$D26,'FY22 QoS'!BV:BV,0),1),"")</f>
        <v/>
      </c>
      <c r="J26" s="181" t="str">
        <f>IFERROR(INDEX('FY22 QoS'!$BB:$BB,MATCH($B26&amp;$C26&amp;$D26,'FY22 QoS'!BW:BW,0),1),"")</f>
        <v/>
      </c>
      <c r="K26" s="181" t="str">
        <f>IFERROR(INDEX('FY22 QoS'!$BB:$BB,MATCH($B26&amp;$C26&amp;$D26,'FY22 QoS'!BX:BX,0),1),"")</f>
        <v>Rowena Sidhu</v>
      </c>
      <c r="L26" s="181" t="str">
        <f>IFERROR(INDEX('FY22 QoS'!$BB:$BB,MATCH($B26&amp;$C26&amp;$D26,'FY22 QoS'!BY:BY,0),1),"")</f>
        <v>Rowena Sidhu</v>
      </c>
      <c r="M26" s="181" t="str">
        <f>IFERROR(INDEX('FY22 QoS'!$BB:$BB,MATCH($B26&amp;$C26&amp;$D26,'FY22 QoS'!BZ:BZ,0),1),"")</f>
        <v>Rowena Sidhu</v>
      </c>
      <c r="N26" s="181" t="str">
        <f>IFERROR(INDEX('FY22 QoS'!$BB:$BB,MATCH($B26&amp;$C26&amp;$D26,'FY22 QoS'!CA:CA,0),1),"")</f>
        <v>Rowena Sidhu</v>
      </c>
      <c r="O26" s="181" t="str">
        <f>IFERROR(INDEX('FY22 QoS'!$BB:$BB,MATCH($B26&amp;$C26&amp;$D26,'FY22 QoS'!CB:CB,0),1),"")</f>
        <v>Rowena Sidhu</v>
      </c>
      <c r="P26" s="181" t="str">
        <f>IFERROR(INDEX('FY22 QoS'!$BB:$BB,MATCH($B26&amp;$C26&amp;$D26,'FY22 QoS'!CC:CC,0),1),"")</f>
        <v>Rowena Sidhu</v>
      </c>
      <c r="R26" s="178" t="str">
        <f ca="1">IFERROR(INDEX(INDIRECT("'FY22 QoS'!"&amp;R$1&amp;":"&amp;R$1),MATCH($B26&amp;$C26&amp;$D26,'FY22 QoS'!BU:BU,0),1),"")</f>
        <v/>
      </c>
      <c r="S26" s="178" t="str">
        <f ca="1">IFERROR(INDEX(INDIRECT("'FY22 QoS'!"&amp;S$1&amp;":"&amp;S$1),MATCH($B26&amp;$C26&amp;$D26,'FY22 QoS'!BV:BV,0),1),"")</f>
        <v/>
      </c>
      <c r="T26" s="178" t="str">
        <f ca="1">IFERROR(INDEX(INDIRECT("'FY22 QoS'!"&amp;T$1&amp;":"&amp;T$1),MATCH($B26&amp;$C26&amp;$D26,'FY22 QoS'!BW:BW,0),1),"")</f>
        <v/>
      </c>
      <c r="U26" s="178">
        <f ca="1">IFERROR(INDEX(INDIRECT("'FY22 QoS'!"&amp;U$1&amp;":"&amp;U$1),MATCH($B26&amp;$C26&amp;$D26,'FY22 QoS'!BX:BX,0),1),"")</f>
        <v>1</v>
      </c>
      <c r="V26" s="178">
        <f ca="1">IFERROR(INDEX(INDIRECT("'FY22 QoS'!"&amp;V$1&amp;":"&amp;V$1),MATCH($B26&amp;$C26&amp;$D26,'FY22 QoS'!BY:BY,0),1),"")</f>
        <v>1</v>
      </c>
      <c r="W26" s="178">
        <f ca="1">IFERROR(INDEX(INDIRECT("'FY22 QoS'!"&amp;W$1&amp;":"&amp;W$1),MATCH($B26&amp;$C26&amp;$D26,'FY22 QoS'!BZ:BZ,0),1),"")</f>
        <v>1</v>
      </c>
      <c r="X26" s="178">
        <f ca="1">IFERROR(INDEX(INDIRECT("'FY22 QoS'!"&amp;X$1&amp;":"&amp;X$1),MATCH($B26&amp;$C26&amp;$D26,'FY22 QoS'!CA:CA,0),1),"")</f>
        <v>1</v>
      </c>
      <c r="Y26" s="178">
        <f ca="1">IFERROR(INDEX(INDIRECT("'FY22 QoS'!"&amp;Y$1&amp;":"&amp;Y$1),MATCH($B26&amp;$C26&amp;$D26,'FY22 QoS'!CB:CB,0),1),"")</f>
        <v>1</v>
      </c>
      <c r="Z26" s="178">
        <f ca="1">IFERROR(INDEX(INDIRECT("'FY22 QoS'!"&amp;Z$1&amp;":"&amp;Z$1),MATCH($B26&amp;$C26&amp;$D26,'FY22 QoS'!CC:CC,0),1),"")</f>
        <v>1</v>
      </c>
      <c r="AB26" s="178" t="str">
        <f ca="1">IFERROR(INDEX(INDIRECT("'FY22 QoS'!"&amp;AB$1&amp;":"&amp;AB$1),MATCH($B26&amp;$C26&amp;$D26,'FY22 QoS'!BU:BU,0),1),"")</f>
        <v/>
      </c>
      <c r="AC26" s="178" t="str">
        <f ca="1">IFERROR(INDEX(INDIRECT("'FY22 QoS'!"&amp;AC$1&amp;":"&amp;AC$1),MATCH($B26&amp;$C26&amp;$D26,'FY22 QoS'!BV:BV,0),1),"")</f>
        <v/>
      </c>
      <c r="AD26" s="178" t="str">
        <f ca="1">IFERROR(INDEX(INDIRECT("'FY22 QoS'!"&amp;AD$1&amp;":"&amp;AD$1),MATCH($B26&amp;$C26&amp;$D26,'FY22 QoS'!BW:BW,0),1),"")</f>
        <v/>
      </c>
      <c r="AE26" s="178">
        <f ca="1">IFERROR(INDEX(INDIRECT("'FY22 QoS'!"&amp;AE$1&amp;":"&amp;AE$1),MATCH($B26&amp;$C26&amp;$D26,'FY22 QoS'!BX:BX,0),1),"")</f>
        <v>0.75</v>
      </c>
      <c r="AF26" s="178">
        <f ca="1">IFERROR(INDEX(INDIRECT("'FY22 QoS'!"&amp;AF$1&amp;":"&amp;AF$1),MATCH($B26&amp;$C26&amp;$D26,'FY22 QoS'!BY:BY,0),1),"")</f>
        <v>1</v>
      </c>
      <c r="AG26" s="178">
        <f ca="1">IFERROR(INDEX(INDIRECT("'FY22 QoS'!"&amp;AG$1&amp;":"&amp;AG$1),MATCH($B26&amp;$C26&amp;$D26,'FY22 QoS'!BZ:BZ,0),1),"")</f>
        <v>1</v>
      </c>
      <c r="AH26" s="178">
        <f ca="1">IFERROR(INDEX(INDIRECT("'FY22 QoS'!"&amp;AH$1&amp;":"&amp;AH$1),MATCH($B26&amp;$C26&amp;$D26,'FY22 QoS'!CA:CA,0),1),"")</f>
        <v>1</v>
      </c>
      <c r="AI26" s="178">
        <f ca="1">IFERROR(INDEX(INDIRECT("'FY22 QoS'!"&amp;AI$1&amp;":"&amp;AI$1),MATCH($B26&amp;$C26&amp;$D26,'FY22 QoS'!CB:CB,0),1),"")</f>
        <v>1</v>
      </c>
      <c r="AJ26" s="178">
        <f ca="1">IFERROR(INDEX(INDIRECT("'FY22 QoS'!"&amp;AJ$1&amp;":"&amp;AJ$1),MATCH($B26&amp;$C26&amp;$D26,'FY22 QoS'!CC:CC,0),1),"")</f>
        <v>1</v>
      </c>
      <c r="AL26" s="186" t="str">
        <f ca="1">IFERROR(INDEX(INDIRECT("'FY22 QoS'!"&amp;AL$1&amp;":"&amp;AL$1),MATCH($B26&amp;$C26&amp;$D26,'FY22 QoS'!BU:BU,0),1),"")</f>
        <v/>
      </c>
      <c r="AM26" s="186" t="str">
        <f ca="1">IFERROR(INDEX(INDIRECT("'FY22 QoS'!"&amp;AM$1&amp;":"&amp;AM$1),MATCH($B26&amp;$C26&amp;$D26,'FY22 QoS'!BV:BV,0),1),"")</f>
        <v/>
      </c>
      <c r="AN26" s="186" t="str">
        <f ca="1">IFERROR(INDEX(INDIRECT("'FY22 QoS'!"&amp;AN$1&amp;":"&amp;AN$1),MATCH($B26&amp;$C26&amp;$D26,'FY22 QoS'!BW:BW,0),1),"")</f>
        <v/>
      </c>
      <c r="AO26" s="186">
        <f ca="1">IFERROR(INDEX(INDIRECT("'FY22 QoS'!"&amp;AO$1&amp;":"&amp;AO$1),MATCH($B26&amp;$C26&amp;$D26,'FY22 QoS'!BX:BX,0),1),"")</f>
        <v>36875</v>
      </c>
      <c r="AP26" s="186">
        <f ca="1">IFERROR(INDEX(INDIRECT("'FY22 QoS'!"&amp;AP$1&amp;":"&amp;AP$1),MATCH($B26&amp;$C26&amp;$D26,'FY22 QoS'!BY:BY,0),1),"")</f>
        <v>49166.666666666664</v>
      </c>
      <c r="AQ26" s="186">
        <f ca="1">IFERROR(INDEX(INDIRECT("'FY22 QoS'!"&amp;AQ$1&amp;":"&amp;AQ$1),MATCH($B26&amp;$C26&amp;$D26,'FY22 QoS'!BZ:BZ,0),1),"")</f>
        <v>49166.666666666664</v>
      </c>
      <c r="AR26" s="186">
        <f ca="1">IFERROR(INDEX(INDIRECT("'FY22 QoS'!"&amp;AR$1&amp;":"&amp;AR$1),MATCH($B26&amp;$C26&amp;$D26,'FY22 QoS'!CA:CA,0),1),"")</f>
        <v>49166.666666666664</v>
      </c>
      <c r="AS26" s="186">
        <f ca="1">IFERROR(INDEX(INDIRECT("'FY22 QoS'!"&amp;AS$1&amp;":"&amp;AS$1),MATCH($B26&amp;$C26&amp;$D26,'FY22 QoS'!CB:CB,0),1),"")</f>
        <v>49166.666666666664</v>
      </c>
      <c r="AT26" s="186">
        <f ca="1">IFERROR(INDEX(INDIRECT("'FY22 QoS'!"&amp;AT$1&amp;":"&amp;AT$1),MATCH($B26&amp;$C26&amp;$D26,'FY22 QoS'!CC:CC,0),1),"")</f>
        <v>49166.666666666664</v>
      </c>
      <c r="AY26" s="178"/>
      <c r="AZ26" s="178"/>
      <c r="BA26" s="178"/>
      <c r="BB26" s="178"/>
      <c r="BC26" s="178"/>
      <c r="BD26" s="178"/>
      <c r="BE26" s="178"/>
      <c r="BF26" s="178"/>
      <c r="BG26" s="178"/>
    </row>
    <row r="27" spans="2:59" s="167" customFormat="1" x14ac:dyDescent="0.25">
      <c r="B27" s="167" t="s">
        <v>457</v>
      </c>
      <c r="C27" s="167">
        <v>6</v>
      </c>
      <c r="D27" s="167" t="str">
        <f t="shared" si="10"/>
        <v>EMEA</v>
      </c>
      <c r="E27" s="167" t="str">
        <f>IFERROR(INDEX('FY22 QoS'!$BB:$BB,MATCH($B27&amp;$C27&amp;$D27,'FY22 QoS'!BR:BR,0),1),"")</f>
        <v/>
      </c>
      <c r="F27" s="167" t="str">
        <f>IFERROR(INDEX('FY22 QoS'!$BB:$BB,MATCH($B27&amp;$C27&amp;$D27,'FY22 QoS'!BS:BS,0),1),"")</f>
        <v/>
      </c>
      <c r="G27" s="167" t="str">
        <f>IFERROR(INDEX('FY22 QoS'!$BB:$BB,MATCH($B27&amp;$C27&amp;$D27,'FY22 QoS'!BT:BT,0),1),"")</f>
        <v/>
      </c>
      <c r="H27" s="167" t="str">
        <f>IFERROR(INDEX('FY22 QoS'!$BB:$BB,MATCH($B27&amp;$C27&amp;$D27,'FY22 QoS'!BU:BU,0),1),"")</f>
        <v/>
      </c>
      <c r="I27" s="181" t="str">
        <f>IFERROR(INDEX('FY22 QoS'!$BB:$BB,MATCH($B27&amp;$C27&amp;$D27,'FY22 QoS'!BV:BV,0),1),"")</f>
        <v/>
      </c>
      <c r="J27" s="181" t="str">
        <f>IFERROR(INDEX('FY22 QoS'!$BB:$BB,MATCH($B27&amp;$C27&amp;$D27,'FY22 QoS'!BW:BW,0),1),"")</f>
        <v/>
      </c>
      <c r="K27" s="181" t="str">
        <f>IFERROR(INDEX('FY22 QoS'!$BB:$BB,MATCH($B27&amp;$C27&amp;$D27,'FY22 QoS'!BX:BX,0),1),"")</f>
        <v>Rida Hariri</v>
      </c>
      <c r="L27" s="181" t="str">
        <f>IFERROR(INDEX('FY22 QoS'!$BB:$BB,MATCH($B27&amp;$C27&amp;$D27,'FY22 QoS'!BY:BY,0),1),"")</f>
        <v>Rida Hariri</v>
      </c>
      <c r="M27" s="181" t="str">
        <f>IFERROR(INDEX('FY22 QoS'!$BB:$BB,MATCH($B27&amp;$C27&amp;$D27,'FY22 QoS'!BZ:BZ,0),1),"")</f>
        <v>Rida Hariri</v>
      </c>
      <c r="N27" s="181" t="str">
        <f>IFERROR(INDEX('FY22 QoS'!$BB:$BB,MATCH($B27&amp;$C27&amp;$D27,'FY22 QoS'!CA:CA,0),1),"")</f>
        <v>Rida Hariri</v>
      </c>
      <c r="O27" s="181" t="str">
        <f>IFERROR(INDEX('FY22 QoS'!$BB:$BB,MATCH($B27&amp;$C27&amp;$D27,'FY22 QoS'!CB:CB,0),1),"")</f>
        <v>Rida Hariri</v>
      </c>
      <c r="P27" s="181" t="str">
        <f>IFERROR(INDEX('FY22 QoS'!$BB:$BB,MATCH($B27&amp;$C27&amp;$D27,'FY22 QoS'!CC:CC,0),1),"")</f>
        <v>Rida Hariri</v>
      </c>
      <c r="R27" s="178" t="str">
        <f ca="1">IFERROR(INDEX(INDIRECT("'FY22 QoS'!"&amp;R$1&amp;":"&amp;R$1),MATCH($B27&amp;$C27&amp;$D27,'FY22 QoS'!BU:BU,0),1),"")</f>
        <v/>
      </c>
      <c r="S27" s="178" t="str">
        <f ca="1">IFERROR(INDEX(INDIRECT("'FY22 QoS'!"&amp;S$1&amp;":"&amp;S$1),MATCH($B27&amp;$C27&amp;$D27,'FY22 QoS'!BV:BV,0),1),"")</f>
        <v/>
      </c>
      <c r="T27" s="178" t="str">
        <f ca="1">IFERROR(INDEX(INDIRECT("'FY22 QoS'!"&amp;T$1&amp;":"&amp;T$1),MATCH($B27&amp;$C27&amp;$D27,'FY22 QoS'!BW:BW,0),1),"")</f>
        <v/>
      </c>
      <c r="U27" s="178">
        <f ca="1">IFERROR(INDEX(INDIRECT("'FY22 QoS'!"&amp;U$1&amp;":"&amp;U$1),MATCH($B27&amp;$C27&amp;$D27,'FY22 QoS'!BX:BX,0),1),"")</f>
        <v>1</v>
      </c>
      <c r="V27" s="178">
        <f ca="1">IFERROR(INDEX(INDIRECT("'FY22 QoS'!"&amp;V$1&amp;":"&amp;V$1),MATCH($B27&amp;$C27&amp;$D27,'FY22 QoS'!BY:BY,0),1),"")</f>
        <v>1</v>
      </c>
      <c r="W27" s="178">
        <f ca="1">IFERROR(INDEX(INDIRECT("'FY22 QoS'!"&amp;W$1&amp;":"&amp;W$1),MATCH($B27&amp;$C27&amp;$D27,'FY22 QoS'!BZ:BZ,0),1),"")</f>
        <v>1</v>
      </c>
      <c r="X27" s="178">
        <f ca="1">IFERROR(INDEX(INDIRECT("'FY22 QoS'!"&amp;X$1&amp;":"&amp;X$1),MATCH($B27&amp;$C27&amp;$D27,'FY22 QoS'!CA:CA,0),1),"")</f>
        <v>1</v>
      </c>
      <c r="Y27" s="178">
        <f ca="1">IFERROR(INDEX(INDIRECT("'FY22 QoS'!"&amp;Y$1&amp;":"&amp;Y$1),MATCH($B27&amp;$C27&amp;$D27,'FY22 QoS'!CB:CB,0),1),"")</f>
        <v>1</v>
      </c>
      <c r="Z27" s="178">
        <f ca="1">IFERROR(INDEX(INDIRECT("'FY22 QoS'!"&amp;Z$1&amp;":"&amp;Z$1),MATCH($B27&amp;$C27&amp;$D27,'FY22 QoS'!CC:CC,0),1),"")</f>
        <v>1</v>
      </c>
      <c r="AB27" s="178" t="str">
        <f ca="1">IFERROR(INDEX(INDIRECT("'FY22 QoS'!"&amp;AB$1&amp;":"&amp;AB$1),MATCH($B27&amp;$C27&amp;$D27,'FY22 QoS'!BU:BU,0),1),"")</f>
        <v/>
      </c>
      <c r="AC27" s="178" t="str">
        <f ca="1">IFERROR(INDEX(INDIRECT("'FY22 QoS'!"&amp;AC$1&amp;":"&amp;AC$1),MATCH($B27&amp;$C27&amp;$D27,'FY22 QoS'!BV:BV,0),1),"")</f>
        <v/>
      </c>
      <c r="AD27" s="178" t="str">
        <f ca="1">IFERROR(INDEX(INDIRECT("'FY22 QoS'!"&amp;AD$1&amp;":"&amp;AD$1),MATCH($B27&amp;$C27&amp;$D27,'FY22 QoS'!BW:BW,0),1),"")</f>
        <v/>
      </c>
      <c r="AE27" s="178">
        <f ca="1">IFERROR(INDEX(INDIRECT("'FY22 QoS'!"&amp;AE$1&amp;":"&amp;AE$1),MATCH($B27&amp;$C27&amp;$D27,'FY22 QoS'!BX:BX,0),1),"")</f>
        <v>0.75</v>
      </c>
      <c r="AF27" s="178">
        <f ca="1">IFERROR(INDEX(INDIRECT("'FY22 QoS'!"&amp;AF$1&amp;":"&amp;AF$1),MATCH($B27&amp;$C27&amp;$D27,'FY22 QoS'!BY:BY,0),1),"")</f>
        <v>0.75</v>
      </c>
      <c r="AG27" s="178">
        <f ca="1">IFERROR(INDEX(INDIRECT("'FY22 QoS'!"&amp;AG$1&amp;":"&amp;AG$1),MATCH($B27&amp;$C27&amp;$D27,'FY22 QoS'!BZ:BZ,0),1),"")</f>
        <v>1</v>
      </c>
      <c r="AH27" s="178">
        <f ca="1">IFERROR(INDEX(INDIRECT("'FY22 QoS'!"&amp;AH$1&amp;":"&amp;AH$1),MATCH($B27&amp;$C27&amp;$D27,'FY22 QoS'!CA:CA,0),1),"")</f>
        <v>1</v>
      </c>
      <c r="AI27" s="178">
        <f ca="1">IFERROR(INDEX(INDIRECT("'FY22 QoS'!"&amp;AI$1&amp;":"&amp;AI$1),MATCH($B27&amp;$C27&amp;$D27,'FY22 QoS'!CB:CB,0),1),"")</f>
        <v>1</v>
      </c>
      <c r="AJ27" s="178">
        <f ca="1">IFERROR(INDEX(INDIRECT("'FY22 QoS'!"&amp;AJ$1&amp;":"&amp;AJ$1),MATCH($B27&amp;$C27&amp;$D27,'FY22 QoS'!CC:CC,0),1),"")</f>
        <v>1</v>
      </c>
      <c r="AL27" s="186" t="str">
        <f ca="1">IFERROR(INDEX(INDIRECT("'FY22 QoS'!"&amp;AL$1&amp;":"&amp;AL$1),MATCH($B27&amp;$C27&amp;$D27,'FY22 QoS'!BU:BU,0),1),"")</f>
        <v/>
      </c>
      <c r="AM27" s="186" t="str">
        <f ca="1">IFERROR(INDEX(INDIRECT("'FY22 QoS'!"&amp;AM$1&amp;":"&amp;AM$1),MATCH($B27&amp;$C27&amp;$D27,'FY22 QoS'!BV:BV,0),1),"")</f>
        <v/>
      </c>
      <c r="AN27" s="186" t="str">
        <f ca="1">IFERROR(INDEX(INDIRECT("'FY22 QoS'!"&amp;AN$1&amp;":"&amp;AN$1),MATCH($B27&amp;$C27&amp;$D27,'FY22 QoS'!BW:BW,0),1),"")</f>
        <v/>
      </c>
      <c r="AO27" s="186">
        <f ca="1">IFERROR(INDEX(INDIRECT("'FY22 QoS'!"&amp;AO$1&amp;":"&amp;AO$1),MATCH($B27&amp;$C27&amp;$D27,'FY22 QoS'!BX:BX,0),1),"")</f>
        <v>36875</v>
      </c>
      <c r="AP27" s="186">
        <f ca="1">IFERROR(INDEX(INDIRECT("'FY22 QoS'!"&amp;AP$1&amp;":"&amp;AP$1),MATCH($B27&amp;$C27&amp;$D27,'FY22 QoS'!BY:BY,0),1),"")</f>
        <v>36875</v>
      </c>
      <c r="AQ27" s="186">
        <f ca="1">IFERROR(INDEX(INDIRECT("'FY22 QoS'!"&amp;AQ$1&amp;":"&amp;AQ$1),MATCH($B27&amp;$C27&amp;$D27,'FY22 QoS'!BZ:BZ,0),1),"")</f>
        <v>49166.666666666664</v>
      </c>
      <c r="AR27" s="186">
        <f ca="1">IFERROR(INDEX(INDIRECT("'FY22 QoS'!"&amp;AR$1&amp;":"&amp;AR$1),MATCH($B27&amp;$C27&amp;$D27,'FY22 QoS'!CA:CA,0),1),"")</f>
        <v>49166.666666666664</v>
      </c>
      <c r="AS27" s="186">
        <f ca="1">IFERROR(INDEX(INDIRECT("'FY22 QoS'!"&amp;AS$1&amp;":"&amp;AS$1),MATCH($B27&amp;$C27&amp;$D27,'FY22 QoS'!CB:CB,0),1),"")</f>
        <v>49166.666666666664</v>
      </c>
      <c r="AT27" s="186">
        <f ca="1">IFERROR(INDEX(INDIRECT("'FY22 QoS'!"&amp;AT$1&amp;":"&amp;AT$1),MATCH($B27&amp;$C27&amp;$D27,'FY22 QoS'!CC:CC,0),1),"")</f>
        <v>49166.666666666664</v>
      </c>
      <c r="AY27" s="178"/>
      <c r="AZ27" s="178"/>
      <c r="BA27" s="178"/>
      <c r="BB27" s="178"/>
      <c r="BC27" s="178"/>
      <c r="BD27" s="178"/>
      <c r="BE27" s="178"/>
      <c r="BF27" s="178"/>
      <c r="BG27" s="178"/>
    </row>
    <row r="28" spans="2:59" s="167" customFormat="1" x14ac:dyDescent="0.25">
      <c r="B28" s="167" t="s">
        <v>457</v>
      </c>
      <c r="C28" s="167">
        <v>7</v>
      </c>
      <c r="D28" s="167" t="str">
        <f t="shared" si="10"/>
        <v>EMEA</v>
      </c>
      <c r="E28" s="167" t="str">
        <f>IFERROR(INDEX('FY22 QoS'!$BB:$BB,MATCH($B28&amp;$C28&amp;$D28,'FY22 QoS'!BR:BR,0),1),"")</f>
        <v/>
      </c>
      <c r="F28" s="167" t="str">
        <f>IFERROR(INDEX('FY22 QoS'!$BB:$BB,MATCH($B28&amp;$C28&amp;$D28,'FY22 QoS'!BS:BS,0),1),"")</f>
        <v/>
      </c>
      <c r="G28" s="167" t="str">
        <f>IFERROR(INDEX('FY22 QoS'!$BB:$BB,MATCH($B28&amp;$C28&amp;$D28,'FY22 QoS'!BT:BT,0),1),"")</f>
        <v/>
      </c>
      <c r="H28" s="167" t="str">
        <f>IFERROR(INDEX('FY22 QoS'!$BB:$BB,MATCH($B28&amp;$C28&amp;$D28,'FY22 QoS'!BU:BU,0),1),"")</f>
        <v/>
      </c>
      <c r="I28" s="181" t="str">
        <f>IFERROR(INDEX('FY22 QoS'!$BB:$BB,MATCH($B28&amp;$C28&amp;$D28,'FY22 QoS'!BV:BV,0),1),"")</f>
        <v/>
      </c>
      <c r="J28" s="181" t="str">
        <f>IFERROR(INDEX('FY22 QoS'!$BB:$BB,MATCH($B28&amp;$C28&amp;$D28,'FY22 QoS'!BW:BW,0),1),"")</f>
        <v/>
      </c>
      <c r="K28" s="181" t="str">
        <f>IFERROR(INDEX('FY22 QoS'!$BB:$BB,MATCH($B28&amp;$C28&amp;$D28,'FY22 QoS'!BX:BX,0),1),"")</f>
        <v/>
      </c>
      <c r="L28" s="181" t="str">
        <f>IFERROR(INDEX('FY22 QoS'!$BB:$BB,MATCH($B28&amp;$C28&amp;$D28,'FY22 QoS'!BY:BY,0),1),"")</f>
        <v/>
      </c>
      <c r="M28" s="181" t="str">
        <f>IFERROR(INDEX('FY22 QoS'!$BB:$BB,MATCH($B28&amp;$C28&amp;$D28,'FY22 QoS'!BZ:BZ,0),1),"")</f>
        <v/>
      </c>
      <c r="N28" s="181" t="str">
        <f>IFERROR(INDEX('FY22 QoS'!$BB:$BB,MATCH($B28&amp;$C28&amp;$D28,'FY22 QoS'!CA:CA,0),1),"")</f>
        <v/>
      </c>
      <c r="O28" s="181" t="str">
        <f>IFERROR(INDEX('FY22 QoS'!$BB:$BB,MATCH($B28&amp;$C28&amp;$D28,'FY22 QoS'!CB:CB,0),1),"")</f>
        <v/>
      </c>
      <c r="P28" s="181" t="str">
        <f>IFERROR(INDEX('FY22 QoS'!$BB:$BB,MATCH($B28&amp;$C28&amp;$D28,'FY22 QoS'!CC:CC,0),1),"")</f>
        <v/>
      </c>
      <c r="R28" s="178" t="str">
        <f ca="1">IFERROR(INDEX(INDIRECT("'FY22 QoS'!"&amp;R$1&amp;":"&amp;R$1),MATCH($B28&amp;$C28&amp;$D28,'FY22 QoS'!BU:BU,0),1),"")</f>
        <v/>
      </c>
      <c r="S28" s="178" t="str">
        <f ca="1">IFERROR(INDEX(INDIRECT("'FY22 QoS'!"&amp;S$1&amp;":"&amp;S$1),MATCH($B28&amp;$C28&amp;$D28,'FY22 QoS'!BV:BV,0),1),"")</f>
        <v/>
      </c>
      <c r="T28" s="178" t="str">
        <f ca="1">IFERROR(INDEX(INDIRECT("'FY22 QoS'!"&amp;T$1&amp;":"&amp;T$1),MATCH($B28&amp;$C28&amp;$D28,'FY22 QoS'!BW:BW,0),1),"")</f>
        <v/>
      </c>
      <c r="U28" s="178" t="str">
        <f ca="1">IFERROR(INDEX(INDIRECT("'FY22 QoS'!"&amp;U$1&amp;":"&amp;U$1),MATCH($B28&amp;$C28&amp;$D28,'FY22 QoS'!BX:BX,0),1),"")</f>
        <v/>
      </c>
      <c r="V28" s="178" t="str">
        <f ca="1">IFERROR(INDEX(INDIRECT("'FY22 QoS'!"&amp;V$1&amp;":"&amp;V$1),MATCH($B28&amp;$C28&amp;$D28,'FY22 QoS'!BY:BY,0),1),"")</f>
        <v/>
      </c>
      <c r="W28" s="178" t="str">
        <f ca="1">IFERROR(INDEX(INDIRECT("'FY22 QoS'!"&amp;W$1&amp;":"&amp;W$1),MATCH($B28&amp;$C28&amp;$D28,'FY22 QoS'!BZ:BZ,0),1),"")</f>
        <v/>
      </c>
      <c r="X28" s="178" t="str">
        <f ca="1">IFERROR(INDEX(INDIRECT("'FY22 QoS'!"&amp;X$1&amp;":"&amp;X$1),MATCH($B28&amp;$C28&amp;$D28,'FY22 QoS'!CA:CA,0),1),"")</f>
        <v/>
      </c>
      <c r="Y28" s="178" t="str">
        <f ca="1">IFERROR(INDEX(INDIRECT("'FY22 QoS'!"&amp;Y$1&amp;":"&amp;Y$1),MATCH($B28&amp;$C28&amp;$D28,'FY22 QoS'!CB:CB,0),1),"")</f>
        <v/>
      </c>
      <c r="Z28" s="178" t="str">
        <f ca="1">IFERROR(INDEX(INDIRECT("'FY22 QoS'!"&amp;Z$1&amp;":"&amp;Z$1),MATCH($B28&amp;$C28&amp;$D28,'FY22 QoS'!CC:CC,0),1),"")</f>
        <v/>
      </c>
      <c r="AB28" s="178" t="str">
        <f ca="1">IFERROR(INDEX(INDIRECT("'FY22 QoS'!"&amp;AB$1&amp;":"&amp;AB$1),MATCH($B28&amp;$C28&amp;$D28,'FY22 QoS'!BU:BU,0),1),"")</f>
        <v/>
      </c>
      <c r="AC28" s="178" t="str">
        <f ca="1">IFERROR(INDEX(INDIRECT("'FY22 QoS'!"&amp;AC$1&amp;":"&amp;AC$1),MATCH($B28&amp;$C28&amp;$D28,'FY22 QoS'!BV:BV,0),1),"")</f>
        <v/>
      </c>
      <c r="AD28" s="178" t="str">
        <f ca="1">IFERROR(INDEX(INDIRECT("'FY22 QoS'!"&amp;AD$1&amp;":"&amp;AD$1),MATCH($B28&amp;$C28&amp;$D28,'FY22 QoS'!BW:BW,0),1),"")</f>
        <v/>
      </c>
      <c r="AE28" s="178" t="str">
        <f ca="1">IFERROR(INDEX(INDIRECT("'FY22 QoS'!"&amp;AE$1&amp;":"&amp;AE$1),MATCH($B28&amp;$C28&amp;$D28,'FY22 QoS'!BX:BX,0),1),"")</f>
        <v/>
      </c>
      <c r="AF28" s="178" t="str">
        <f ca="1">IFERROR(INDEX(INDIRECT("'FY22 QoS'!"&amp;AF$1&amp;":"&amp;AF$1),MATCH($B28&amp;$C28&amp;$D28,'FY22 QoS'!BY:BY,0),1),"")</f>
        <v/>
      </c>
      <c r="AG28" s="178" t="str">
        <f ca="1">IFERROR(INDEX(INDIRECT("'FY22 QoS'!"&amp;AG$1&amp;":"&amp;AG$1),MATCH($B28&amp;$C28&amp;$D28,'FY22 QoS'!BZ:BZ,0),1),"")</f>
        <v/>
      </c>
      <c r="AH28" s="178" t="str">
        <f ca="1">IFERROR(INDEX(INDIRECT("'FY22 QoS'!"&amp;AH$1&amp;":"&amp;AH$1),MATCH($B28&amp;$C28&amp;$D28,'FY22 QoS'!CA:CA,0),1),"")</f>
        <v/>
      </c>
      <c r="AI28" s="178" t="str">
        <f ca="1">IFERROR(INDEX(INDIRECT("'FY22 QoS'!"&amp;AI$1&amp;":"&amp;AI$1),MATCH($B28&amp;$C28&amp;$D28,'FY22 QoS'!CB:CB,0),1),"")</f>
        <v/>
      </c>
      <c r="AJ28" s="178" t="str">
        <f ca="1">IFERROR(INDEX(INDIRECT("'FY22 QoS'!"&amp;AJ$1&amp;":"&amp;AJ$1),MATCH($B28&amp;$C28&amp;$D28,'FY22 QoS'!CC:CC,0),1),"")</f>
        <v/>
      </c>
      <c r="AL28" s="186" t="str">
        <f ca="1">IFERROR(INDEX(INDIRECT("'FY22 QoS'!"&amp;AL$1&amp;":"&amp;AL$1),MATCH($B28&amp;$C28&amp;$D28,'FY22 QoS'!BU:BU,0),1),"")</f>
        <v/>
      </c>
      <c r="AM28" s="186" t="str">
        <f ca="1">IFERROR(INDEX(INDIRECT("'FY22 QoS'!"&amp;AM$1&amp;":"&amp;AM$1),MATCH($B28&amp;$C28&amp;$D28,'FY22 QoS'!BV:BV,0),1),"")</f>
        <v/>
      </c>
      <c r="AN28" s="186" t="str">
        <f ca="1">IFERROR(INDEX(INDIRECT("'FY22 QoS'!"&amp;AN$1&amp;":"&amp;AN$1),MATCH($B28&amp;$C28&amp;$D28,'FY22 QoS'!BW:BW,0),1),"")</f>
        <v/>
      </c>
      <c r="AO28" s="186" t="str">
        <f ca="1">IFERROR(INDEX(INDIRECT("'FY22 QoS'!"&amp;AO$1&amp;":"&amp;AO$1),MATCH($B28&amp;$C28&amp;$D28,'FY22 QoS'!BX:BX,0),1),"")</f>
        <v/>
      </c>
      <c r="AP28" s="186" t="str">
        <f ca="1">IFERROR(INDEX(INDIRECT("'FY22 QoS'!"&amp;AP$1&amp;":"&amp;AP$1),MATCH($B28&amp;$C28&amp;$D28,'FY22 QoS'!BY:BY,0),1),"")</f>
        <v/>
      </c>
      <c r="AQ28" s="186" t="str">
        <f ca="1">IFERROR(INDEX(INDIRECT("'FY22 QoS'!"&amp;AQ$1&amp;":"&amp;AQ$1),MATCH($B28&amp;$C28&amp;$D28,'FY22 QoS'!BZ:BZ,0),1),"")</f>
        <v/>
      </c>
      <c r="AR28" s="186" t="str">
        <f ca="1">IFERROR(INDEX(INDIRECT("'FY22 QoS'!"&amp;AR$1&amp;":"&amp;AR$1),MATCH($B28&amp;$C28&amp;$D28,'FY22 QoS'!CA:CA,0),1),"")</f>
        <v/>
      </c>
      <c r="AS28" s="186" t="str">
        <f ca="1">IFERROR(INDEX(INDIRECT("'FY22 QoS'!"&amp;AS$1&amp;":"&amp;AS$1),MATCH($B28&amp;$C28&amp;$D28,'FY22 QoS'!CB:CB,0),1),"")</f>
        <v/>
      </c>
      <c r="AT28" s="186" t="str">
        <f ca="1">IFERROR(INDEX(INDIRECT("'FY22 QoS'!"&amp;AT$1&amp;":"&amp;AT$1),MATCH($B28&amp;$C28&amp;$D28,'FY22 QoS'!CC:CC,0),1),"")</f>
        <v/>
      </c>
      <c r="AY28" s="178"/>
      <c r="AZ28" s="178"/>
      <c r="BA28" s="178"/>
      <c r="BB28" s="178"/>
      <c r="BC28" s="178"/>
      <c r="BD28" s="178"/>
      <c r="BE28" s="178"/>
      <c r="BF28" s="178"/>
      <c r="BG28" s="178"/>
    </row>
    <row r="29" spans="2:59" s="167" customFormat="1" hidden="1" outlineLevel="1" x14ac:dyDescent="0.25">
      <c r="B29" s="167" t="s">
        <v>457</v>
      </c>
      <c r="C29" s="167">
        <v>8</v>
      </c>
      <c r="D29" s="167" t="str">
        <f t="shared" si="10"/>
        <v>EMEA</v>
      </c>
      <c r="E29" s="167" t="str">
        <f>IFERROR(INDEX('FY22 QoS'!$BB:$BB,MATCH($B29&amp;$C29&amp;$D29,'FY22 QoS'!BR:BR,0),1),"")</f>
        <v/>
      </c>
      <c r="F29" s="167" t="str">
        <f>IFERROR(INDEX('FY22 QoS'!$BB:$BB,MATCH($B29&amp;$C29&amp;$D29,'FY22 QoS'!BS:BS,0),1),"")</f>
        <v/>
      </c>
      <c r="G29" s="167" t="str">
        <f>IFERROR(INDEX('FY22 QoS'!$BB:$BB,MATCH($B29&amp;$C29&amp;$D29,'FY22 QoS'!BT:BT,0),1),"")</f>
        <v/>
      </c>
      <c r="H29" s="167" t="str">
        <f>IFERROR(INDEX('FY22 QoS'!$BB:$BB,MATCH($B29&amp;$C29&amp;$D29,'FY22 QoS'!BU:BU,0),1),"")</f>
        <v/>
      </c>
      <c r="I29" s="181" t="str">
        <f>IFERROR(INDEX('FY22 QoS'!$BB:$BB,MATCH($B29&amp;$C29&amp;$D29,'FY22 QoS'!BV:BV,0),1),"")</f>
        <v/>
      </c>
      <c r="J29" s="181" t="str">
        <f>IFERROR(INDEX('FY22 QoS'!$BB:$BB,MATCH($B29&amp;$C29&amp;$D29,'FY22 QoS'!BW:BW,0),1),"")</f>
        <v/>
      </c>
      <c r="K29" s="181" t="str">
        <f>IFERROR(INDEX('FY22 QoS'!$BB:$BB,MATCH($B29&amp;$C29&amp;$D29,'FY22 QoS'!BX:BX,0),1),"")</f>
        <v/>
      </c>
      <c r="L29" s="181" t="str">
        <f>IFERROR(INDEX('FY22 QoS'!$BB:$BB,MATCH($B29&amp;$C29&amp;$D29,'FY22 QoS'!BY:BY,0),1),"")</f>
        <v/>
      </c>
      <c r="M29" s="181" t="str">
        <f>IFERROR(INDEX('FY22 QoS'!$BB:$BB,MATCH($B29&amp;$C29&amp;$D29,'FY22 QoS'!BZ:BZ,0),1),"")</f>
        <v/>
      </c>
      <c r="N29" s="181" t="str">
        <f>IFERROR(INDEX('FY22 QoS'!$BB:$BB,MATCH($B29&amp;$C29&amp;$D29,'FY22 QoS'!CA:CA,0),1),"")</f>
        <v/>
      </c>
      <c r="O29" s="181" t="str">
        <f>IFERROR(INDEX('FY22 QoS'!$BB:$BB,MATCH($B29&amp;$C29&amp;$D29,'FY22 QoS'!CB:CB,0),1),"")</f>
        <v/>
      </c>
      <c r="P29" s="181" t="str">
        <f>IFERROR(INDEX('FY22 QoS'!$BB:$BB,MATCH($B29&amp;$C29&amp;$D29,'FY22 QoS'!CC:CC,0),1),"")</f>
        <v/>
      </c>
      <c r="R29" s="178" t="str">
        <f ca="1">IFERROR(INDEX(INDIRECT("'FY22 QoS'!"&amp;R$1&amp;":"&amp;R$1),MATCH($B29&amp;$C29&amp;$D29,'FY22 QoS'!BU:BU,0),1),"")</f>
        <v/>
      </c>
      <c r="S29" s="178" t="str">
        <f ca="1">IFERROR(INDEX(INDIRECT("'FY22 QoS'!"&amp;S$1&amp;":"&amp;S$1),MATCH($B29&amp;$C29&amp;$D29,'FY22 QoS'!BV:BV,0),1),"")</f>
        <v/>
      </c>
      <c r="T29" s="178" t="str">
        <f ca="1">IFERROR(INDEX(INDIRECT("'FY22 QoS'!"&amp;T$1&amp;":"&amp;T$1),MATCH($B29&amp;$C29&amp;$D29,'FY22 QoS'!BW:BW,0),1),"")</f>
        <v/>
      </c>
      <c r="U29" s="178" t="str">
        <f ca="1">IFERROR(INDEX(INDIRECT("'FY22 QoS'!"&amp;U$1&amp;":"&amp;U$1),MATCH($B29&amp;$C29&amp;$D29,'FY22 QoS'!BX:BX,0),1),"")</f>
        <v/>
      </c>
      <c r="V29" s="178" t="str">
        <f ca="1">IFERROR(INDEX(INDIRECT("'FY22 QoS'!"&amp;V$1&amp;":"&amp;V$1),MATCH($B29&amp;$C29&amp;$D29,'FY22 QoS'!BY:BY,0),1),"")</f>
        <v/>
      </c>
      <c r="W29" s="178" t="str">
        <f ca="1">IFERROR(INDEX(INDIRECT("'FY22 QoS'!"&amp;W$1&amp;":"&amp;W$1),MATCH($B29&amp;$C29&amp;$D29,'FY22 QoS'!BZ:BZ,0),1),"")</f>
        <v/>
      </c>
      <c r="X29" s="178" t="str">
        <f ca="1">IFERROR(INDEX(INDIRECT("'FY22 QoS'!"&amp;X$1&amp;":"&amp;X$1),MATCH($B29&amp;$C29&amp;$D29,'FY22 QoS'!CA:CA,0),1),"")</f>
        <v/>
      </c>
      <c r="Y29" s="178" t="str">
        <f ca="1">IFERROR(INDEX(INDIRECT("'FY22 QoS'!"&amp;Y$1&amp;":"&amp;Y$1),MATCH($B29&amp;$C29&amp;$D29,'FY22 QoS'!CB:CB,0),1),"")</f>
        <v/>
      </c>
      <c r="Z29" s="178" t="str">
        <f ca="1">IFERROR(INDEX(INDIRECT("'FY22 QoS'!"&amp;Z$1&amp;":"&amp;Z$1),MATCH($B29&amp;$C29&amp;$D29,'FY22 QoS'!CC:CC,0),1),"")</f>
        <v/>
      </c>
      <c r="AB29" s="178" t="str">
        <f ca="1">IFERROR(INDEX(INDIRECT("'FY22 QoS'!"&amp;AB$1&amp;":"&amp;AB$1),MATCH($B29&amp;$C29&amp;$D29,'FY22 QoS'!BU:BU,0),1),"")</f>
        <v/>
      </c>
      <c r="AC29" s="178" t="str">
        <f ca="1">IFERROR(INDEX(INDIRECT("'FY22 QoS'!"&amp;AC$1&amp;":"&amp;AC$1),MATCH($B29&amp;$C29&amp;$D29,'FY22 QoS'!BV:BV,0),1),"")</f>
        <v/>
      </c>
      <c r="AD29" s="178" t="str">
        <f ca="1">IFERROR(INDEX(INDIRECT("'FY22 QoS'!"&amp;AD$1&amp;":"&amp;AD$1),MATCH($B29&amp;$C29&amp;$D29,'FY22 QoS'!BW:BW,0),1),"")</f>
        <v/>
      </c>
      <c r="AE29" s="178" t="str">
        <f ca="1">IFERROR(INDEX(INDIRECT("'FY22 QoS'!"&amp;AE$1&amp;":"&amp;AE$1),MATCH($B29&amp;$C29&amp;$D29,'FY22 QoS'!BX:BX,0),1),"")</f>
        <v/>
      </c>
      <c r="AF29" s="178" t="str">
        <f ca="1">IFERROR(INDEX(INDIRECT("'FY22 QoS'!"&amp;AF$1&amp;":"&amp;AF$1),MATCH($B29&amp;$C29&amp;$D29,'FY22 QoS'!BY:BY,0),1),"")</f>
        <v/>
      </c>
      <c r="AG29" s="178" t="str">
        <f ca="1">IFERROR(INDEX(INDIRECT("'FY22 QoS'!"&amp;AG$1&amp;":"&amp;AG$1),MATCH($B29&amp;$C29&amp;$D29,'FY22 QoS'!BZ:BZ,0),1),"")</f>
        <v/>
      </c>
      <c r="AH29" s="178" t="str">
        <f ca="1">IFERROR(INDEX(INDIRECT("'FY22 QoS'!"&amp;AH$1&amp;":"&amp;AH$1),MATCH($B29&amp;$C29&amp;$D29,'FY22 QoS'!CA:CA,0),1),"")</f>
        <v/>
      </c>
      <c r="AI29" s="178" t="str">
        <f ca="1">IFERROR(INDEX(INDIRECT("'FY22 QoS'!"&amp;AI$1&amp;":"&amp;AI$1),MATCH($B29&amp;$C29&amp;$D29,'FY22 QoS'!CB:CB,0),1),"")</f>
        <v/>
      </c>
      <c r="AJ29" s="178" t="str">
        <f ca="1">IFERROR(INDEX(INDIRECT("'FY22 QoS'!"&amp;AJ$1&amp;":"&amp;AJ$1),MATCH($B29&amp;$C29&amp;$D29,'FY22 QoS'!CC:CC,0),1),"")</f>
        <v/>
      </c>
      <c r="AL29" s="186" t="str">
        <f ca="1">IFERROR(INDEX(INDIRECT("'FY22 QoS'!"&amp;AL$1&amp;":"&amp;AL$1),MATCH($B29&amp;$C29&amp;$D29,'FY22 QoS'!BU:BU,0),1),"")</f>
        <v/>
      </c>
      <c r="AM29" s="186" t="str">
        <f ca="1">IFERROR(INDEX(INDIRECT("'FY22 QoS'!"&amp;AM$1&amp;":"&amp;AM$1),MATCH($B29&amp;$C29&amp;$D29,'FY22 QoS'!BV:BV,0),1),"")</f>
        <v/>
      </c>
      <c r="AN29" s="186" t="str">
        <f ca="1">IFERROR(INDEX(INDIRECT("'FY22 QoS'!"&amp;AN$1&amp;":"&amp;AN$1),MATCH($B29&amp;$C29&amp;$D29,'FY22 QoS'!BW:BW,0),1),"")</f>
        <v/>
      </c>
      <c r="AO29" s="186" t="str">
        <f ca="1">IFERROR(INDEX(INDIRECT("'FY22 QoS'!"&amp;AO$1&amp;":"&amp;AO$1),MATCH($B29&amp;$C29&amp;$D29,'FY22 QoS'!BX:BX,0),1),"")</f>
        <v/>
      </c>
      <c r="AP29" s="186" t="str">
        <f ca="1">IFERROR(INDEX(INDIRECT("'FY22 QoS'!"&amp;AP$1&amp;":"&amp;AP$1),MATCH($B29&amp;$C29&amp;$D29,'FY22 QoS'!BY:BY,0),1),"")</f>
        <v/>
      </c>
      <c r="AQ29" s="186" t="str">
        <f ca="1">IFERROR(INDEX(INDIRECT("'FY22 QoS'!"&amp;AQ$1&amp;":"&amp;AQ$1),MATCH($B29&amp;$C29&amp;$D29,'FY22 QoS'!BZ:BZ,0),1),"")</f>
        <v/>
      </c>
      <c r="AR29" s="186" t="str">
        <f ca="1">IFERROR(INDEX(INDIRECT("'FY22 QoS'!"&amp;AR$1&amp;":"&amp;AR$1),MATCH($B29&amp;$C29&amp;$D29,'FY22 QoS'!CA:CA,0),1),"")</f>
        <v/>
      </c>
      <c r="AS29" s="186" t="str">
        <f ca="1">IFERROR(INDEX(INDIRECT("'FY22 QoS'!"&amp;AS$1&amp;":"&amp;AS$1),MATCH($B29&amp;$C29&amp;$D29,'FY22 QoS'!CB:CB,0),1),"")</f>
        <v/>
      </c>
      <c r="AT29" s="186" t="str">
        <f ca="1">IFERROR(INDEX(INDIRECT("'FY22 QoS'!"&amp;AT$1&amp;":"&amp;AT$1),MATCH($B29&amp;$C29&amp;$D29,'FY22 QoS'!CC:CC,0),1),"")</f>
        <v/>
      </c>
      <c r="AY29" s="178"/>
      <c r="AZ29" s="178"/>
      <c r="BA29" s="178"/>
      <c r="BB29" s="178"/>
      <c r="BC29" s="178"/>
      <c r="BD29" s="178"/>
      <c r="BE29" s="178"/>
      <c r="BF29" s="178"/>
      <c r="BG29" s="178"/>
    </row>
    <row r="30" spans="2:59" s="167" customFormat="1" hidden="1" outlineLevel="1" x14ac:dyDescent="0.25">
      <c r="B30" s="167" t="s">
        <v>457</v>
      </c>
      <c r="C30" s="167">
        <v>9</v>
      </c>
      <c r="D30" s="167" t="str">
        <f t="shared" si="10"/>
        <v>EMEA</v>
      </c>
      <c r="E30" s="167" t="str">
        <f>IFERROR(INDEX('FY22 QoS'!$BB:$BB,MATCH($B30&amp;$C30&amp;$D30,'FY22 QoS'!BR:BR,0),1),"")</f>
        <v/>
      </c>
      <c r="F30" s="167" t="str">
        <f>IFERROR(INDEX('FY22 QoS'!$BB:$BB,MATCH($B30&amp;$C30&amp;$D30,'FY22 QoS'!BS:BS,0),1),"")</f>
        <v/>
      </c>
      <c r="G30" s="167" t="str">
        <f>IFERROR(INDEX('FY22 QoS'!$BB:$BB,MATCH($B30&amp;$C30&amp;$D30,'FY22 QoS'!BT:BT,0),1),"")</f>
        <v/>
      </c>
      <c r="H30" s="167" t="str">
        <f>IFERROR(INDEX('FY22 QoS'!$BB:$BB,MATCH($B30&amp;$C30&amp;$D30,'FY22 QoS'!BU:BU,0),1),"")</f>
        <v/>
      </c>
      <c r="I30" s="181" t="str">
        <f>IFERROR(INDEX('FY22 QoS'!$BB:$BB,MATCH($B30&amp;$C30&amp;$D30,'FY22 QoS'!BV:BV,0),1),"")</f>
        <v/>
      </c>
      <c r="J30" s="181" t="str">
        <f>IFERROR(INDEX('FY22 QoS'!$BB:$BB,MATCH($B30&amp;$C30&amp;$D30,'FY22 QoS'!BW:BW,0),1),"")</f>
        <v/>
      </c>
      <c r="K30" s="181" t="str">
        <f>IFERROR(INDEX('FY22 QoS'!$BB:$BB,MATCH($B30&amp;$C30&amp;$D30,'FY22 QoS'!BX:BX,0),1),"")</f>
        <v/>
      </c>
      <c r="L30" s="181" t="str">
        <f>IFERROR(INDEX('FY22 QoS'!$BB:$BB,MATCH($B30&amp;$C30&amp;$D30,'FY22 QoS'!BY:BY,0),1),"")</f>
        <v/>
      </c>
      <c r="M30" s="181" t="str">
        <f>IFERROR(INDEX('FY22 QoS'!$BB:$BB,MATCH($B30&amp;$C30&amp;$D30,'FY22 QoS'!BZ:BZ,0),1),"")</f>
        <v/>
      </c>
      <c r="N30" s="181" t="str">
        <f>IFERROR(INDEX('FY22 QoS'!$BB:$BB,MATCH($B30&amp;$C30&amp;$D30,'FY22 QoS'!CA:CA,0),1),"")</f>
        <v/>
      </c>
      <c r="O30" s="181" t="str">
        <f>IFERROR(INDEX('FY22 QoS'!$BB:$BB,MATCH($B30&amp;$C30&amp;$D30,'FY22 QoS'!CB:CB,0),1),"")</f>
        <v/>
      </c>
      <c r="P30" s="181" t="str">
        <f>IFERROR(INDEX('FY22 QoS'!$BB:$BB,MATCH($B30&amp;$C30&amp;$D30,'FY22 QoS'!CC:CC,0),1),"")</f>
        <v/>
      </c>
      <c r="R30" s="178" t="str">
        <f ca="1">IFERROR(INDEX(INDIRECT("'FY22 QoS'!"&amp;R$1&amp;":"&amp;R$1),MATCH($B30&amp;$C30&amp;$D30,'FY22 QoS'!BU:BU,0),1),"")</f>
        <v/>
      </c>
      <c r="S30" s="178" t="str">
        <f ca="1">IFERROR(INDEX(INDIRECT("'FY22 QoS'!"&amp;S$1&amp;":"&amp;S$1),MATCH($B30&amp;$C30&amp;$D30,'FY22 QoS'!BV:BV,0),1),"")</f>
        <v/>
      </c>
      <c r="T30" s="178" t="str">
        <f ca="1">IFERROR(INDEX(INDIRECT("'FY22 QoS'!"&amp;T$1&amp;":"&amp;T$1),MATCH($B30&amp;$C30&amp;$D30,'FY22 QoS'!BW:BW,0),1),"")</f>
        <v/>
      </c>
      <c r="U30" s="178" t="str">
        <f ca="1">IFERROR(INDEX(INDIRECT("'FY22 QoS'!"&amp;U$1&amp;":"&amp;U$1),MATCH($B30&amp;$C30&amp;$D30,'FY22 QoS'!BX:BX,0),1),"")</f>
        <v/>
      </c>
      <c r="V30" s="178" t="str">
        <f ca="1">IFERROR(INDEX(INDIRECT("'FY22 QoS'!"&amp;V$1&amp;":"&amp;V$1),MATCH($B30&amp;$C30&amp;$D30,'FY22 QoS'!BY:BY,0),1),"")</f>
        <v/>
      </c>
      <c r="W30" s="178" t="str">
        <f ca="1">IFERROR(INDEX(INDIRECT("'FY22 QoS'!"&amp;W$1&amp;":"&amp;W$1),MATCH($B30&amp;$C30&amp;$D30,'FY22 QoS'!BZ:BZ,0),1),"")</f>
        <v/>
      </c>
      <c r="X30" s="178" t="str">
        <f ca="1">IFERROR(INDEX(INDIRECT("'FY22 QoS'!"&amp;X$1&amp;":"&amp;X$1),MATCH($B30&amp;$C30&amp;$D30,'FY22 QoS'!CA:CA,0),1),"")</f>
        <v/>
      </c>
      <c r="Y30" s="178" t="str">
        <f ca="1">IFERROR(INDEX(INDIRECT("'FY22 QoS'!"&amp;Y$1&amp;":"&amp;Y$1),MATCH($B30&amp;$C30&amp;$D30,'FY22 QoS'!CB:CB,0),1),"")</f>
        <v/>
      </c>
      <c r="Z30" s="178" t="str">
        <f ca="1">IFERROR(INDEX(INDIRECT("'FY22 QoS'!"&amp;Z$1&amp;":"&amp;Z$1),MATCH($B30&amp;$C30&amp;$D30,'FY22 QoS'!CC:CC,0),1),"")</f>
        <v/>
      </c>
      <c r="AB30" s="178" t="str">
        <f ca="1">IFERROR(INDEX(INDIRECT("'FY22 QoS'!"&amp;AB$1&amp;":"&amp;AB$1),MATCH($B30&amp;$C30&amp;$D30,'FY22 QoS'!BU:BU,0),1),"")</f>
        <v/>
      </c>
      <c r="AC30" s="178" t="str">
        <f ca="1">IFERROR(INDEX(INDIRECT("'FY22 QoS'!"&amp;AC$1&amp;":"&amp;AC$1),MATCH($B30&amp;$C30&amp;$D30,'FY22 QoS'!BV:BV,0),1),"")</f>
        <v/>
      </c>
      <c r="AD30" s="178" t="str">
        <f ca="1">IFERROR(INDEX(INDIRECT("'FY22 QoS'!"&amp;AD$1&amp;":"&amp;AD$1),MATCH($B30&amp;$C30&amp;$D30,'FY22 QoS'!BW:BW,0),1),"")</f>
        <v/>
      </c>
      <c r="AE30" s="178" t="str">
        <f ca="1">IFERROR(INDEX(INDIRECT("'FY22 QoS'!"&amp;AE$1&amp;":"&amp;AE$1),MATCH($B30&amp;$C30&amp;$D30,'FY22 QoS'!BX:BX,0),1),"")</f>
        <v/>
      </c>
      <c r="AF30" s="178" t="str">
        <f ca="1">IFERROR(INDEX(INDIRECT("'FY22 QoS'!"&amp;AF$1&amp;":"&amp;AF$1),MATCH($B30&amp;$C30&amp;$D30,'FY22 QoS'!BY:BY,0),1),"")</f>
        <v/>
      </c>
      <c r="AG30" s="178" t="str">
        <f ca="1">IFERROR(INDEX(INDIRECT("'FY22 QoS'!"&amp;AG$1&amp;":"&amp;AG$1),MATCH($B30&amp;$C30&amp;$D30,'FY22 QoS'!BZ:BZ,0),1),"")</f>
        <v/>
      </c>
      <c r="AH30" s="178" t="str">
        <f ca="1">IFERROR(INDEX(INDIRECT("'FY22 QoS'!"&amp;AH$1&amp;":"&amp;AH$1),MATCH($B30&amp;$C30&amp;$D30,'FY22 QoS'!CA:CA,0),1),"")</f>
        <v/>
      </c>
      <c r="AI30" s="178" t="str">
        <f ca="1">IFERROR(INDEX(INDIRECT("'FY22 QoS'!"&amp;AI$1&amp;":"&amp;AI$1),MATCH($B30&amp;$C30&amp;$D30,'FY22 QoS'!CB:CB,0),1),"")</f>
        <v/>
      </c>
      <c r="AJ30" s="178" t="str">
        <f ca="1">IFERROR(INDEX(INDIRECT("'FY22 QoS'!"&amp;AJ$1&amp;":"&amp;AJ$1),MATCH($B30&amp;$C30&amp;$D30,'FY22 QoS'!CC:CC,0),1),"")</f>
        <v/>
      </c>
      <c r="AL30" s="186" t="str">
        <f ca="1">IFERROR(INDEX(INDIRECT("'FY22 QoS'!"&amp;AL$1&amp;":"&amp;AL$1),MATCH($B30&amp;$C30&amp;$D30,'FY22 QoS'!BU:BU,0),1),"")</f>
        <v/>
      </c>
      <c r="AM30" s="186" t="str">
        <f ca="1">IFERROR(INDEX(INDIRECT("'FY22 QoS'!"&amp;AM$1&amp;":"&amp;AM$1),MATCH($B30&amp;$C30&amp;$D30,'FY22 QoS'!BV:BV,0),1),"")</f>
        <v/>
      </c>
      <c r="AN30" s="186" t="str">
        <f ca="1">IFERROR(INDEX(INDIRECT("'FY22 QoS'!"&amp;AN$1&amp;":"&amp;AN$1),MATCH($B30&amp;$C30&amp;$D30,'FY22 QoS'!BW:BW,0),1),"")</f>
        <v/>
      </c>
      <c r="AO30" s="186" t="str">
        <f ca="1">IFERROR(INDEX(INDIRECT("'FY22 QoS'!"&amp;AO$1&amp;":"&amp;AO$1),MATCH($B30&amp;$C30&amp;$D30,'FY22 QoS'!BX:BX,0),1),"")</f>
        <v/>
      </c>
      <c r="AP30" s="186" t="str">
        <f ca="1">IFERROR(INDEX(INDIRECT("'FY22 QoS'!"&amp;AP$1&amp;":"&amp;AP$1),MATCH($B30&amp;$C30&amp;$D30,'FY22 QoS'!BY:BY,0),1),"")</f>
        <v/>
      </c>
      <c r="AQ30" s="186" t="str">
        <f ca="1">IFERROR(INDEX(INDIRECT("'FY22 QoS'!"&amp;AQ$1&amp;":"&amp;AQ$1),MATCH($B30&amp;$C30&amp;$D30,'FY22 QoS'!BZ:BZ,0),1),"")</f>
        <v/>
      </c>
      <c r="AR30" s="186" t="str">
        <f ca="1">IFERROR(INDEX(INDIRECT("'FY22 QoS'!"&amp;AR$1&amp;":"&amp;AR$1),MATCH($B30&amp;$C30&amp;$D30,'FY22 QoS'!CA:CA,0),1),"")</f>
        <v/>
      </c>
      <c r="AS30" s="186" t="str">
        <f ca="1">IFERROR(INDEX(INDIRECT("'FY22 QoS'!"&amp;AS$1&amp;":"&amp;AS$1),MATCH($B30&amp;$C30&amp;$D30,'FY22 QoS'!CB:CB,0),1),"")</f>
        <v/>
      </c>
      <c r="AT30" s="186" t="str">
        <f ca="1">IFERROR(INDEX(INDIRECT("'FY22 QoS'!"&amp;AT$1&amp;":"&amp;AT$1),MATCH($B30&amp;$C30&amp;$D30,'FY22 QoS'!CC:CC,0),1),"")</f>
        <v/>
      </c>
      <c r="AY30" s="178"/>
      <c r="AZ30" s="178"/>
      <c r="BA30" s="178"/>
      <c r="BB30" s="178"/>
      <c r="BC30" s="178"/>
      <c r="BD30" s="178"/>
      <c r="BE30" s="178"/>
      <c r="BF30" s="178"/>
      <c r="BG30" s="178"/>
    </row>
    <row r="31" spans="2:59" s="167" customFormat="1" hidden="1" outlineLevel="1" x14ac:dyDescent="0.25">
      <c r="B31" s="167" t="s">
        <v>457</v>
      </c>
      <c r="C31" s="167">
        <v>10</v>
      </c>
      <c r="D31" s="167" t="str">
        <f t="shared" si="10"/>
        <v>EMEA</v>
      </c>
      <c r="E31" s="167" t="str">
        <f>IFERROR(INDEX('FY22 QoS'!$BB:$BB,MATCH($B31&amp;$C31&amp;$D31,'FY22 QoS'!BR:BR,0),1),"")</f>
        <v/>
      </c>
      <c r="F31" s="167" t="str">
        <f>IFERROR(INDEX('FY22 QoS'!$BB:$BB,MATCH($B31&amp;$C31&amp;$D31,'FY22 QoS'!BS:BS,0),1),"")</f>
        <v/>
      </c>
      <c r="G31" s="167" t="str">
        <f>IFERROR(INDEX('FY22 QoS'!$BB:$BB,MATCH($B31&amp;$C31&amp;$D31,'FY22 QoS'!BT:BT,0),1),"")</f>
        <v/>
      </c>
      <c r="H31" s="167" t="str">
        <f>IFERROR(INDEX('FY22 QoS'!$BB:$BB,MATCH($B31&amp;$C31&amp;$D31,'FY22 QoS'!BU:BU,0),1),"")</f>
        <v/>
      </c>
      <c r="I31" s="181" t="str">
        <f>IFERROR(INDEX('FY22 QoS'!$BB:$BB,MATCH($B31&amp;$C31&amp;$D31,'FY22 QoS'!BV:BV,0),1),"")</f>
        <v/>
      </c>
      <c r="J31" s="181" t="str">
        <f>IFERROR(INDEX('FY22 QoS'!$BB:$BB,MATCH($B31&amp;$C31&amp;$D31,'FY22 QoS'!BW:BW,0),1),"")</f>
        <v/>
      </c>
      <c r="K31" s="181" t="str">
        <f>IFERROR(INDEX('FY22 QoS'!$BB:$BB,MATCH($B31&amp;$C31&amp;$D31,'FY22 QoS'!BX:BX,0),1),"")</f>
        <v/>
      </c>
      <c r="L31" s="181" t="str">
        <f>IFERROR(INDEX('FY22 QoS'!$BB:$BB,MATCH($B31&amp;$C31&amp;$D31,'FY22 QoS'!BY:BY,0),1),"")</f>
        <v/>
      </c>
      <c r="M31" s="181" t="str">
        <f>IFERROR(INDEX('FY22 QoS'!$BB:$BB,MATCH($B31&amp;$C31&amp;$D31,'FY22 QoS'!BZ:BZ,0),1),"")</f>
        <v/>
      </c>
      <c r="N31" s="181" t="str">
        <f>IFERROR(INDEX('FY22 QoS'!$BB:$BB,MATCH($B31&amp;$C31&amp;$D31,'FY22 QoS'!CA:CA,0),1),"")</f>
        <v/>
      </c>
      <c r="O31" s="181" t="str">
        <f>IFERROR(INDEX('FY22 QoS'!$BB:$BB,MATCH($B31&amp;$C31&amp;$D31,'FY22 QoS'!CB:CB,0),1),"")</f>
        <v/>
      </c>
      <c r="P31" s="181" t="str">
        <f>IFERROR(INDEX('FY22 QoS'!$BB:$BB,MATCH($B31&amp;$C31&amp;$D31,'FY22 QoS'!CC:CC,0),1),"")</f>
        <v/>
      </c>
      <c r="R31" s="178" t="str">
        <f ca="1">IFERROR(INDEX(INDIRECT("'FY22 QoS'!"&amp;R$1&amp;":"&amp;R$1),MATCH($B31&amp;$C31&amp;$D31,'FY22 QoS'!BU:BU,0),1),"")</f>
        <v/>
      </c>
      <c r="S31" s="178" t="str">
        <f ca="1">IFERROR(INDEX(INDIRECT("'FY22 QoS'!"&amp;S$1&amp;":"&amp;S$1),MATCH($B31&amp;$C31&amp;$D31,'FY22 QoS'!BV:BV,0),1),"")</f>
        <v/>
      </c>
      <c r="T31" s="178" t="str">
        <f ca="1">IFERROR(INDEX(INDIRECT("'FY22 QoS'!"&amp;T$1&amp;":"&amp;T$1),MATCH($B31&amp;$C31&amp;$D31,'FY22 QoS'!BW:BW,0),1),"")</f>
        <v/>
      </c>
      <c r="U31" s="178" t="str">
        <f ca="1">IFERROR(INDEX(INDIRECT("'FY22 QoS'!"&amp;U$1&amp;":"&amp;U$1),MATCH($B31&amp;$C31&amp;$D31,'FY22 QoS'!BX:BX,0),1),"")</f>
        <v/>
      </c>
      <c r="V31" s="178" t="str">
        <f ca="1">IFERROR(INDEX(INDIRECT("'FY22 QoS'!"&amp;V$1&amp;":"&amp;V$1),MATCH($B31&amp;$C31&amp;$D31,'FY22 QoS'!BY:BY,0),1),"")</f>
        <v/>
      </c>
      <c r="W31" s="178" t="str">
        <f ca="1">IFERROR(INDEX(INDIRECT("'FY22 QoS'!"&amp;W$1&amp;":"&amp;W$1),MATCH($B31&amp;$C31&amp;$D31,'FY22 QoS'!BZ:BZ,0),1),"")</f>
        <v/>
      </c>
      <c r="X31" s="178" t="str">
        <f ca="1">IFERROR(INDEX(INDIRECT("'FY22 QoS'!"&amp;X$1&amp;":"&amp;X$1),MATCH($B31&amp;$C31&amp;$D31,'FY22 QoS'!CA:CA,0),1),"")</f>
        <v/>
      </c>
      <c r="Y31" s="178" t="str">
        <f ca="1">IFERROR(INDEX(INDIRECT("'FY22 QoS'!"&amp;Y$1&amp;":"&amp;Y$1),MATCH($B31&amp;$C31&amp;$D31,'FY22 QoS'!CB:CB,0),1),"")</f>
        <v/>
      </c>
      <c r="Z31" s="178" t="str">
        <f ca="1">IFERROR(INDEX(INDIRECT("'FY22 QoS'!"&amp;Z$1&amp;":"&amp;Z$1),MATCH($B31&amp;$C31&amp;$D31,'FY22 QoS'!CC:CC,0),1),"")</f>
        <v/>
      </c>
      <c r="AB31" s="178" t="str">
        <f ca="1">IFERROR(INDEX(INDIRECT("'FY22 QoS'!"&amp;AB$1&amp;":"&amp;AB$1),MATCH($B31&amp;$C31&amp;$D31,'FY22 QoS'!BU:BU,0),1),"")</f>
        <v/>
      </c>
      <c r="AC31" s="178" t="str">
        <f ca="1">IFERROR(INDEX(INDIRECT("'FY22 QoS'!"&amp;AC$1&amp;":"&amp;AC$1),MATCH($B31&amp;$C31&amp;$D31,'FY22 QoS'!BV:BV,0),1),"")</f>
        <v/>
      </c>
      <c r="AD31" s="178" t="str">
        <f ca="1">IFERROR(INDEX(INDIRECT("'FY22 QoS'!"&amp;AD$1&amp;":"&amp;AD$1),MATCH($B31&amp;$C31&amp;$D31,'FY22 QoS'!BW:BW,0),1),"")</f>
        <v/>
      </c>
      <c r="AE31" s="178" t="str">
        <f ca="1">IFERROR(INDEX(INDIRECT("'FY22 QoS'!"&amp;AE$1&amp;":"&amp;AE$1),MATCH($B31&amp;$C31&amp;$D31,'FY22 QoS'!BX:BX,0),1),"")</f>
        <v/>
      </c>
      <c r="AF31" s="178" t="str">
        <f ca="1">IFERROR(INDEX(INDIRECT("'FY22 QoS'!"&amp;AF$1&amp;":"&amp;AF$1),MATCH($B31&amp;$C31&amp;$D31,'FY22 QoS'!BY:BY,0),1),"")</f>
        <v/>
      </c>
      <c r="AG31" s="178" t="str">
        <f ca="1">IFERROR(INDEX(INDIRECT("'FY22 QoS'!"&amp;AG$1&amp;":"&amp;AG$1),MATCH($B31&amp;$C31&amp;$D31,'FY22 QoS'!BZ:BZ,0),1),"")</f>
        <v/>
      </c>
      <c r="AH31" s="178" t="str">
        <f ca="1">IFERROR(INDEX(INDIRECT("'FY22 QoS'!"&amp;AH$1&amp;":"&amp;AH$1),MATCH($B31&amp;$C31&amp;$D31,'FY22 QoS'!CA:CA,0),1),"")</f>
        <v/>
      </c>
      <c r="AI31" s="178" t="str">
        <f ca="1">IFERROR(INDEX(INDIRECT("'FY22 QoS'!"&amp;AI$1&amp;":"&amp;AI$1),MATCH($B31&amp;$C31&amp;$D31,'FY22 QoS'!CB:CB,0),1),"")</f>
        <v/>
      </c>
      <c r="AJ31" s="178" t="str">
        <f ca="1">IFERROR(INDEX(INDIRECT("'FY22 QoS'!"&amp;AJ$1&amp;":"&amp;AJ$1),MATCH($B31&amp;$C31&amp;$D31,'FY22 QoS'!CC:CC,0),1),"")</f>
        <v/>
      </c>
      <c r="AL31" s="186" t="str">
        <f ca="1">IFERROR(INDEX(INDIRECT("'FY22 QoS'!"&amp;AL$1&amp;":"&amp;AL$1),MATCH($B31&amp;$C31&amp;$D31,'FY22 QoS'!BU:BU,0),1),"")</f>
        <v/>
      </c>
      <c r="AM31" s="186" t="str">
        <f ca="1">IFERROR(INDEX(INDIRECT("'FY22 QoS'!"&amp;AM$1&amp;":"&amp;AM$1),MATCH($B31&amp;$C31&amp;$D31,'FY22 QoS'!BV:BV,0),1),"")</f>
        <v/>
      </c>
      <c r="AN31" s="186" t="str">
        <f ca="1">IFERROR(INDEX(INDIRECT("'FY22 QoS'!"&amp;AN$1&amp;":"&amp;AN$1),MATCH($B31&amp;$C31&amp;$D31,'FY22 QoS'!BW:BW,0),1),"")</f>
        <v/>
      </c>
      <c r="AO31" s="186" t="str">
        <f ca="1">IFERROR(INDEX(INDIRECT("'FY22 QoS'!"&amp;AO$1&amp;":"&amp;AO$1),MATCH($B31&amp;$C31&amp;$D31,'FY22 QoS'!BX:BX,0),1),"")</f>
        <v/>
      </c>
      <c r="AP31" s="186" t="str">
        <f ca="1">IFERROR(INDEX(INDIRECT("'FY22 QoS'!"&amp;AP$1&amp;":"&amp;AP$1),MATCH($B31&amp;$C31&amp;$D31,'FY22 QoS'!BY:BY,0),1),"")</f>
        <v/>
      </c>
      <c r="AQ31" s="186" t="str">
        <f ca="1">IFERROR(INDEX(INDIRECT("'FY22 QoS'!"&amp;AQ$1&amp;":"&amp;AQ$1),MATCH($B31&amp;$C31&amp;$D31,'FY22 QoS'!BZ:BZ,0),1),"")</f>
        <v/>
      </c>
      <c r="AR31" s="186" t="str">
        <f ca="1">IFERROR(INDEX(INDIRECT("'FY22 QoS'!"&amp;AR$1&amp;":"&amp;AR$1),MATCH($B31&amp;$C31&amp;$D31,'FY22 QoS'!CA:CA,0),1),"")</f>
        <v/>
      </c>
      <c r="AS31" s="186" t="str">
        <f ca="1">IFERROR(INDEX(INDIRECT("'FY22 QoS'!"&amp;AS$1&amp;":"&amp;AS$1),MATCH($B31&amp;$C31&amp;$D31,'FY22 QoS'!CB:CB,0),1),"")</f>
        <v/>
      </c>
      <c r="AT31" s="186" t="str">
        <f ca="1">IFERROR(INDEX(INDIRECT("'FY22 QoS'!"&amp;AT$1&amp;":"&amp;AT$1),MATCH($B31&amp;$C31&amp;$D31,'FY22 QoS'!CC:CC,0),1),"")</f>
        <v/>
      </c>
    </row>
    <row r="32" spans="2:59" s="167" customFormat="1" hidden="1" outlineLevel="1" x14ac:dyDescent="0.25">
      <c r="B32" s="167" t="s">
        <v>457</v>
      </c>
      <c r="C32" s="167">
        <v>11</v>
      </c>
      <c r="D32" s="167" t="str">
        <f t="shared" si="10"/>
        <v>EMEA</v>
      </c>
      <c r="E32" s="167" t="str">
        <f>IFERROR(INDEX('FY22 QoS'!$BB:$BB,MATCH($B32&amp;$C32&amp;$D32,'FY22 QoS'!BR:BR,0),1),"")</f>
        <v/>
      </c>
      <c r="F32" s="167" t="str">
        <f>IFERROR(INDEX('FY22 QoS'!$BB:$BB,MATCH($B32&amp;$C32&amp;$D32,'FY22 QoS'!BS:BS,0),1),"")</f>
        <v/>
      </c>
      <c r="G32" s="167" t="str">
        <f>IFERROR(INDEX('FY22 QoS'!$BB:$BB,MATCH($B32&amp;$C32&amp;$D32,'FY22 QoS'!BT:BT,0),1),"")</f>
        <v/>
      </c>
      <c r="H32" s="167" t="str">
        <f>IFERROR(INDEX('FY22 QoS'!$BB:$BB,MATCH($B32&amp;$C32&amp;$D32,'FY22 QoS'!BU:BU,0),1),"")</f>
        <v/>
      </c>
      <c r="I32" s="181" t="str">
        <f>IFERROR(INDEX('FY22 QoS'!$BB:$BB,MATCH($B32&amp;$C32&amp;$D32,'FY22 QoS'!BV:BV,0),1),"")</f>
        <v/>
      </c>
      <c r="J32" s="181" t="str">
        <f>IFERROR(INDEX('FY22 QoS'!$BB:$BB,MATCH($B32&amp;$C32&amp;$D32,'FY22 QoS'!BW:BW,0),1),"")</f>
        <v/>
      </c>
      <c r="K32" s="181" t="str">
        <f>IFERROR(INDEX('FY22 QoS'!$BB:$BB,MATCH($B32&amp;$C32&amp;$D32,'FY22 QoS'!BX:BX,0),1),"")</f>
        <v/>
      </c>
      <c r="L32" s="181" t="str">
        <f>IFERROR(INDEX('FY22 QoS'!$BB:$BB,MATCH($B32&amp;$C32&amp;$D32,'FY22 QoS'!BY:BY,0),1),"")</f>
        <v/>
      </c>
      <c r="M32" s="181" t="str">
        <f>IFERROR(INDEX('FY22 QoS'!$BB:$BB,MATCH($B32&amp;$C32&amp;$D32,'FY22 QoS'!BZ:BZ,0),1),"")</f>
        <v/>
      </c>
      <c r="N32" s="181" t="str">
        <f>IFERROR(INDEX('FY22 QoS'!$BB:$BB,MATCH($B32&amp;$C32&amp;$D32,'FY22 QoS'!CA:CA,0),1),"")</f>
        <v/>
      </c>
      <c r="O32" s="181" t="str">
        <f>IFERROR(INDEX('FY22 QoS'!$BB:$BB,MATCH($B32&amp;$C32&amp;$D32,'FY22 QoS'!CB:CB,0),1),"")</f>
        <v/>
      </c>
      <c r="P32" s="181" t="str">
        <f>IFERROR(INDEX('FY22 QoS'!$BB:$BB,MATCH($B32&amp;$C32&amp;$D32,'FY22 QoS'!CC:CC,0),1),"")</f>
        <v/>
      </c>
      <c r="R32" s="178" t="str">
        <f ca="1">IFERROR(INDEX(INDIRECT("'FY22 QoS'!"&amp;R$1&amp;":"&amp;R$1),MATCH($B32&amp;$C32&amp;$D32,'FY22 QoS'!BU:BU,0),1),"")</f>
        <v/>
      </c>
      <c r="S32" s="178" t="str">
        <f ca="1">IFERROR(INDEX(INDIRECT("'FY22 QoS'!"&amp;S$1&amp;":"&amp;S$1),MATCH($B32&amp;$C32&amp;$D32,'FY22 QoS'!BV:BV,0),1),"")</f>
        <v/>
      </c>
      <c r="T32" s="178" t="str">
        <f ca="1">IFERROR(INDEX(INDIRECT("'FY22 QoS'!"&amp;T$1&amp;":"&amp;T$1),MATCH($B32&amp;$C32&amp;$D32,'FY22 QoS'!BW:BW,0),1),"")</f>
        <v/>
      </c>
      <c r="U32" s="178" t="str">
        <f ca="1">IFERROR(INDEX(INDIRECT("'FY22 QoS'!"&amp;U$1&amp;":"&amp;U$1),MATCH($B32&amp;$C32&amp;$D32,'FY22 QoS'!BX:BX,0),1),"")</f>
        <v/>
      </c>
      <c r="V32" s="178" t="str">
        <f ca="1">IFERROR(INDEX(INDIRECT("'FY22 QoS'!"&amp;V$1&amp;":"&amp;V$1),MATCH($B32&amp;$C32&amp;$D32,'FY22 QoS'!BY:BY,0),1),"")</f>
        <v/>
      </c>
      <c r="W32" s="178" t="str">
        <f ca="1">IFERROR(INDEX(INDIRECT("'FY22 QoS'!"&amp;W$1&amp;":"&amp;W$1),MATCH($B32&amp;$C32&amp;$D32,'FY22 QoS'!BZ:BZ,0),1),"")</f>
        <v/>
      </c>
      <c r="X32" s="178" t="str">
        <f ca="1">IFERROR(INDEX(INDIRECT("'FY22 QoS'!"&amp;X$1&amp;":"&amp;X$1),MATCH($B32&amp;$C32&amp;$D32,'FY22 QoS'!CA:CA,0),1),"")</f>
        <v/>
      </c>
      <c r="Y32" s="178" t="str">
        <f ca="1">IFERROR(INDEX(INDIRECT("'FY22 QoS'!"&amp;Y$1&amp;":"&amp;Y$1),MATCH($B32&amp;$C32&amp;$D32,'FY22 QoS'!CB:CB,0),1),"")</f>
        <v/>
      </c>
      <c r="Z32" s="178" t="str">
        <f ca="1">IFERROR(INDEX(INDIRECT("'FY22 QoS'!"&amp;Z$1&amp;":"&amp;Z$1),MATCH($B32&amp;$C32&amp;$D32,'FY22 QoS'!CC:CC,0),1),"")</f>
        <v/>
      </c>
      <c r="AB32" s="178" t="str">
        <f ca="1">IFERROR(INDEX(INDIRECT("'FY22 QoS'!"&amp;AB$1&amp;":"&amp;AB$1),MATCH($B32&amp;$C32&amp;$D32,'FY22 QoS'!BU:BU,0),1),"")</f>
        <v/>
      </c>
      <c r="AC32" s="178" t="str">
        <f ca="1">IFERROR(INDEX(INDIRECT("'FY22 QoS'!"&amp;AC$1&amp;":"&amp;AC$1),MATCH($B32&amp;$C32&amp;$D32,'FY22 QoS'!BV:BV,0),1),"")</f>
        <v/>
      </c>
      <c r="AD32" s="178" t="str">
        <f ca="1">IFERROR(INDEX(INDIRECT("'FY22 QoS'!"&amp;AD$1&amp;":"&amp;AD$1),MATCH($B32&amp;$C32&amp;$D32,'FY22 QoS'!BW:BW,0),1),"")</f>
        <v/>
      </c>
      <c r="AE32" s="178" t="str">
        <f ca="1">IFERROR(INDEX(INDIRECT("'FY22 QoS'!"&amp;AE$1&amp;":"&amp;AE$1),MATCH($B32&amp;$C32&amp;$D32,'FY22 QoS'!BX:BX,0),1),"")</f>
        <v/>
      </c>
      <c r="AF32" s="178" t="str">
        <f ca="1">IFERROR(INDEX(INDIRECT("'FY22 QoS'!"&amp;AF$1&amp;":"&amp;AF$1),MATCH($B32&amp;$C32&amp;$D32,'FY22 QoS'!BY:BY,0),1),"")</f>
        <v/>
      </c>
      <c r="AG32" s="178" t="str">
        <f ca="1">IFERROR(INDEX(INDIRECT("'FY22 QoS'!"&amp;AG$1&amp;":"&amp;AG$1),MATCH($B32&amp;$C32&amp;$D32,'FY22 QoS'!BZ:BZ,0),1),"")</f>
        <v/>
      </c>
      <c r="AH32" s="178" t="str">
        <f ca="1">IFERROR(INDEX(INDIRECT("'FY22 QoS'!"&amp;AH$1&amp;":"&amp;AH$1),MATCH($B32&amp;$C32&amp;$D32,'FY22 QoS'!CA:CA,0),1),"")</f>
        <v/>
      </c>
      <c r="AI32" s="178" t="str">
        <f ca="1">IFERROR(INDEX(INDIRECT("'FY22 QoS'!"&amp;AI$1&amp;":"&amp;AI$1),MATCH($B32&amp;$C32&amp;$D32,'FY22 QoS'!CB:CB,0),1),"")</f>
        <v/>
      </c>
      <c r="AJ32" s="178" t="str">
        <f ca="1">IFERROR(INDEX(INDIRECT("'FY22 QoS'!"&amp;AJ$1&amp;":"&amp;AJ$1),MATCH($B32&amp;$C32&amp;$D32,'FY22 QoS'!CC:CC,0),1),"")</f>
        <v/>
      </c>
      <c r="AL32" s="186" t="str">
        <f ca="1">IFERROR(INDEX(INDIRECT("'FY22 QoS'!"&amp;AL$1&amp;":"&amp;AL$1),MATCH($B32&amp;$C32&amp;$D32,'FY22 QoS'!BU:BU,0),1),"")</f>
        <v/>
      </c>
      <c r="AM32" s="186" t="str">
        <f ca="1">IFERROR(INDEX(INDIRECT("'FY22 QoS'!"&amp;AM$1&amp;":"&amp;AM$1),MATCH($B32&amp;$C32&amp;$D32,'FY22 QoS'!BV:BV,0),1),"")</f>
        <v/>
      </c>
      <c r="AN32" s="186" t="str">
        <f ca="1">IFERROR(INDEX(INDIRECT("'FY22 QoS'!"&amp;AN$1&amp;":"&amp;AN$1),MATCH($B32&amp;$C32&amp;$D32,'FY22 QoS'!BW:BW,0),1),"")</f>
        <v/>
      </c>
      <c r="AO32" s="186" t="str">
        <f ca="1">IFERROR(INDEX(INDIRECT("'FY22 QoS'!"&amp;AO$1&amp;":"&amp;AO$1),MATCH($B32&amp;$C32&amp;$D32,'FY22 QoS'!BX:BX,0),1),"")</f>
        <v/>
      </c>
      <c r="AP32" s="186" t="str">
        <f ca="1">IFERROR(INDEX(INDIRECT("'FY22 QoS'!"&amp;AP$1&amp;":"&amp;AP$1),MATCH($B32&amp;$C32&amp;$D32,'FY22 QoS'!BY:BY,0),1),"")</f>
        <v/>
      </c>
      <c r="AQ32" s="186" t="str">
        <f ca="1">IFERROR(INDEX(INDIRECT("'FY22 QoS'!"&amp;AQ$1&amp;":"&amp;AQ$1),MATCH($B32&amp;$C32&amp;$D32,'FY22 QoS'!BZ:BZ,0),1),"")</f>
        <v/>
      </c>
      <c r="AR32" s="186" t="str">
        <f ca="1">IFERROR(INDEX(INDIRECT("'FY22 QoS'!"&amp;AR$1&amp;":"&amp;AR$1),MATCH($B32&amp;$C32&amp;$D32,'FY22 QoS'!CA:CA,0),1),"")</f>
        <v/>
      </c>
      <c r="AS32" s="186" t="str">
        <f ca="1">IFERROR(INDEX(INDIRECT("'FY22 QoS'!"&amp;AS$1&amp;":"&amp;AS$1),MATCH($B32&amp;$C32&amp;$D32,'FY22 QoS'!CB:CB,0),1),"")</f>
        <v/>
      </c>
      <c r="AT32" s="186" t="str">
        <f ca="1">IFERROR(INDEX(INDIRECT("'FY22 QoS'!"&amp;AT$1&amp;":"&amp;AT$1),MATCH($B32&amp;$C32&amp;$D32,'FY22 QoS'!CC:CC,0),1),"")</f>
        <v/>
      </c>
    </row>
    <row r="33" spans="2:59" s="167" customFormat="1" hidden="1" outlineLevel="1" x14ac:dyDescent="0.25">
      <c r="B33" s="167" t="s">
        <v>457</v>
      </c>
      <c r="C33" s="167">
        <v>12</v>
      </c>
      <c r="D33" s="167" t="str">
        <f t="shared" si="10"/>
        <v>EMEA</v>
      </c>
      <c r="E33" s="167" t="str">
        <f>IFERROR(INDEX('FY22 QoS'!$BB:$BB,MATCH($B33&amp;$C33&amp;$D33,'FY22 QoS'!BR:BR,0),1),"")</f>
        <v/>
      </c>
      <c r="F33" s="167" t="str">
        <f>IFERROR(INDEX('FY22 QoS'!$BB:$BB,MATCH($B33&amp;$C33&amp;$D33,'FY22 QoS'!BS:BS,0),1),"")</f>
        <v/>
      </c>
      <c r="G33" s="167" t="str">
        <f>IFERROR(INDEX('FY22 QoS'!$BB:$BB,MATCH($B33&amp;$C33&amp;$D33,'FY22 QoS'!BT:BT,0),1),"")</f>
        <v/>
      </c>
      <c r="H33" s="167" t="str">
        <f>IFERROR(INDEX('FY22 QoS'!$BB:$BB,MATCH($B33&amp;$C33&amp;$D33,'FY22 QoS'!BU:BU,0),1),"")</f>
        <v/>
      </c>
      <c r="I33" s="181" t="str">
        <f>IFERROR(INDEX('FY22 QoS'!$BB:$BB,MATCH($B33&amp;$C33&amp;$D33,'FY22 QoS'!BV:BV,0),1),"")</f>
        <v/>
      </c>
      <c r="J33" s="181" t="str">
        <f>IFERROR(INDEX('FY22 QoS'!$BB:$BB,MATCH($B33&amp;$C33&amp;$D33,'FY22 QoS'!BW:BW,0),1),"")</f>
        <v/>
      </c>
      <c r="K33" s="181" t="str">
        <f>IFERROR(INDEX('FY22 QoS'!$BB:$BB,MATCH($B33&amp;$C33&amp;$D33,'FY22 QoS'!BX:BX,0),1),"")</f>
        <v/>
      </c>
      <c r="L33" s="181" t="str">
        <f>IFERROR(INDEX('FY22 QoS'!$BB:$BB,MATCH($B33&amp;$C33&amp;$D33,'FY22 QoS'!BY:BY,0),1),"")</f>
        <v/>
      </c>
      <c r="M33" s="181" t="str">
        <f>IFERROR(INDEX('FY22 QoS'!$BB:$BB,MATCH($B33&amp;$C33&amp;$D33,'FY22 QoS'!BZ:BZ,0),1),"")</f>
        <v/>
      </c>
      <c r="N33" s="181" t="str">
        <f>IFERROR(INDEX('FY22 QoS'!$BB:$BB,MATCH($B33&amp;$C33&amp;$D33,'FY22 QoS'!CA:CA,0),1),"")</f>
        <v/>
      </c>
      <c r="O33" s="181" t="str">
        <f>IFERROR(INDEX('FY22 QoS'!$BB:$BB,MATCH($B33&amp;$C33&amp;$D33,'FY22 QoS'!CB:CB,0),1),"")</f>
        <v/>
      </c>
      <c r="P33" s="181" t="str">
        <f>IFERROR(INDEX('FY22 QoS'!$BB:$BB,MATCH($B33&amp;$C33&amp;$D33,'FY22 QoS'!CC:CC,0),1),"")</f>
        <v/>
      </c>
      <c r="R33" s="178" t="str">
        <f ca="1">IFERROR(INDEX(INDIRECT("'FY22 QoS'!"&amp;R$1&amp;":"&amp;R$1),MATCH($B33&amp;$C33&amp;$D33,'FY22 QoS'!BU:BU,0),1),"")</f>
        <v/>
      </c>
      <c r="S33" s="178" t="str">
        <f ca="1">IFERROR(INDEX(INDIRECT("'FY22 QoS'!"&amp;S$1&amp;":"&amp;S$1),MATCH($B33&amp;$C33&amp;$D33,'FY22 QoS'!BV:BV,0),1),"")</f>
        <v/>
      </c>
      <c r="T33" s="178" t="str">
        <f ca="1">IFERROR(INDEX(INDIRECT("'FY22 QoS'!"&amp;T$1&amp;":"&amp;T$1),MATCH($B33&amp;$C33&amp;$D33,'FY22 QoS'!BW:BW,0),1),"")</f>
        <v/>
      </c>
      <c r="U33" s="178" t="str">
        <f ca="1">IFERROR(INDEX(INDIRECT("'FY22 QoS'!"&amp;U$1&amp;":"&amp;U$1),MATCH($B33&amp;$C33&amp;$D33,'FY22 QoS'!BX:BX,0),1),"")</f>
        <v/>
      </c>
      <c r="V33" s="178" t="str">
        <f ca="1">IFERROR(INDEX(INDIRECT("'FY22 QoS'!"&amp;V$1&amp;":"&amp;V$1),MATCH($B33&amp;$C33&amp;$D33,'FY22 QoS'!BY:BY,0),1),"")</f>
        <v/>
      </c>
      <c r="W33" s="178" t="str">
        <f ca="1">IFERROR(INDEX(INDIRECT("'FY22 QoS'!"&amp;W$1&amp;":"&amp;W$1),MATCH($B33&amp;$C33&amp;$D33,'FY22 QoS'!BZ:BZ,0),1),"")</f>
        <v/>
      </c>
      <c r="X33" s="178" t="str">
        <f ca="1">IFERROR(INDEX(INDIRECT("'FY22 QoS'!"&amp;X$1&amp;":"&amp;X$1),MATCH($B33&amp;$C33&amp;$D33,'FY22 QoS'!CA:CA,0),1),"")</f>
        <v/>
      </c>
      <c r="Y33" s="178" t="str">
        <f ca="1">IFERROR(INDEX(INDIRECT("'FY22 QoS'!"&amp;Y$1&amp;":"&amp;Y$1),MATCH($B33&amp;$C33&amp;$D33,'FY22 QoS'!CB:CB,0),1),"")</f>
        <v/>
      </c>
      <c r="Z33" s="178" t="str">
        <f ca="1">IFERROR(INDEX(INDIRECT("'FY22 QoS'!"&amp;Z$1&amp;":"&amp;Z$1),MATCH($B33&amp;$C33&amp;$D33,'FY22 QoS'!CC:CC,0),1),"")</f>
        <v/>
      </c>
      <c r="AB33" s="178" t="str">
        <f ca="1">IFERROR(INDEX(INDIRECT("'FY22 QoS'!"&amp;AB$1&amp;":"&amp;AB$1),MATCH($B33&amp;$C33&amp;$D33,'FY22 QoS'!BU:BU,0),1),"")</f>
        <v/>
      </c>
      <c r="AC33" s="178" t="str">
        <f ca="1">IFERROR(INDEX(INDIRECT("'FY22 QoS'!"&amp;AC$1&amp;":"&amp;AC$1),MATCH($B33&amp;$C33&amp;$D33,'FY22 QoS'!BV:BV,0),1),"")</f>
        <v/>
      </c>
      <c r="AD33" s="178" t="str">
        <f ca="1">IFERROR(INDEX(INDIRECT("'FY22 QoS'!"&amp;AD$1&amp;":"&amp;AD$1),MATCH($B33&amp;$C33&amp;$D33,'FY22 QoS'!BW:BW,0),1),"")</f>
        <v/>
      </c>
      <c r="AE33" s="178" t="str">
        <f ca="1">IFERROR(INDEX(INDIRECT("'FY22 QoS'!"&amp;AE$1&amp;":"&amp;AE$1),MATCH($B33&amp;$C33&amp;$D33,'FY22 QoS'!BX:BX,0),1),"")</f>
        <v/>
      </c>
      <c r="AF33" s="178" t="str">
        <f ca="1">IFERROR(INDEX(INDIRECT("'FY22 QoS'!"&amp;AF$1&amp;":"&amp;AF$1),MATCH($B33&amp;$C33&amp;$D33,'FY22 QoS'!BY:BY,0),1),"")</f>
        <v/>
      </c>
      <c r="AG33" s="178" t="str">
        <f ca="1">IFERROR(INDEX(INDIRECT("'FY22 QoS'!"&amp;AG$1&amp;":"&amp;AG$1),MATCH($B33&amp;$C33&amp;$D33,'FY22 QoS'!BZ:BZ,0),1),"")</f>
        <v/>
      </c>
      <c r="AH33" s="178" t="str">
        <f ca="1">IFERROR(INDEX(INDIRECT("'FY22 QoS'!"&amp;AH$1&amp;":"&amp;AH$1),MATCH($B33&amp;$C33&amp;$D33,'FY22 QoS'!CA:CA,0),1),"")</f>
        <v/>
      </c>
      <c r="AI33" s="178" t="str">
        <f ca="1">IFERROR(INDEX(INDIRECT("'FY22 QoS'!"&amp;AI$1&amp;":"&amp;AI$1),MATCH($B33&amp;$C33&amp;$D33,'FY22 QoS'!CB:CB,0),1),"")</f>
        <v/>
      </c>
      <c r="AJ33" s="178" t="str">
        <f ca="1">IFERROR(INDEX(INDIRECT("'FY22 QoS'!"&amp;AJ$1&amp;":"&amp;AJ$1),MATCH($B33&amp;$C33&amp;$D33,'FY22 QoS'!CC:CC,0),1),"")</f>
        <v/>
      </c>
      <c r="AL33" s="186" t="str">
        <f ca="1">IFERROR(INDEX(INDIRECT("'FY22 QoS'!"&amp;AL$1&amp;":"&amp;AL$1),MATCH($B33&amp;$C33&amp;$D33,'FY22 QoS'!BU:BU,0),1),"")</f>
        <v/>
      </c>
      <c r="AM33" s="186" t="str">
        <f ca="1">IFERROR(INDEX(INDIRECT("'FY22 QoS'!"&amp;AM$1&amp;":"&amp;AM$1),MATCH($B33&amp;$C33&amp;$D33,'FY22 QoS'!BV:BV,0),1),"")</f>
        <v/>
      </c>
      <c r="AN33" s="186" t="str">
        <f ca="1">IFERROR(INDEX(INDIRECT("'FY22 QoS'!"&amp;AN$1&amp;":"&amp;AN$1),MATCH($B33&amp;$C33&amp;$D33,'FY22 QoS'!BW:BW,0),1),"")</f>
        <v/>
      </c>
      <c r="AO33" s="186" t="str">
        <f ca="1">IFERROR(INDEX(INDIRECT("'FY22 QoS'!"&amp;AO$1&amp;":"&amp;AO$1),MATCH($B33&amp;$C33&amp;$D33,'FY22 QoS'!BX:BX,0),1),"")</f>
        <v/>
      </c>
      <c r="AP33" s="186" t="str">
        <f ca="1">IFERROR(INDEX(INDIRECT("'FY22 QoS'!"&amp;AP$1&amp;":"&amp;AP$1),MATCH($B33&amp;$C33&amp;$D33,'FY22 QoS'!BY:BY,0),1),"")</f>
        <v/>
      </c>
      <c r="AQ33" s="186" t="str">
        <f ca="1">IFERROR(INDEX(INDIRECT("'FY22 QoS'!"&amp;AQ$1&amp;":"&amp;AQ$1),MATCH($B33&amp;$C33&amp;$D33,'FY22 QoS'!BZ:BZ,0),1),"")</f>
        <v/>
      </c>
      <c r="AR33" s="186" t="str">
        <f ca="1">IFERROR(INDEX(INDIRECT("'FY22 QoS'!"&amp;AR$1&amp;":"&amp;AR$1),MATCH($B33&amp;$C33&amp;$D33,'FY22 QoS'!CA:CA,0),1),"")</f>
        <v/>
      </c>
      <c r="AS33" s="186" t="str">
        <f ca="1">IFERROR(INDEX(INDIRECT("'FY22 QoS'!"&amp;AS$1&amp;":"&amp;AS$1),MATCH($B33&amp;$C33&amp;$D33,'FY22 QoS'!CB:CB,0),1),"")</f>
        <v/>
      </c>
      <c r="AT33" s="186" t="str">
        <f ca="1">IFERROR(INDEX(INDIRECT("'FY22 QoS'!"&amp;AT$1&amp;":"&amp;AT$1),MATCH($B33&amp;$C33&amp;$D33,'FY22 QoS'!CC:CC,0),1),"")</f>
        <v/>
      </c>
    </row>
    <row r="34" spans="2:59" s="167" customFormat="1" hidden="1" outlineLevel="1" x14ac:dyDescent="0.25">
      <c r="B34" s="167" t="s">
        <v>457</v>
      </c>
      <c r="C34" s="167">
        <v>13</v>
      </c>
      <c r="D34" s="167" t="str">
        <f t="shared" si="10"/>
        <v>EMEA</v>
      </c>
      <c r="E34" s="167" t="str">
        <f>IFERROR(INDEX('FY22 QoS'!$BB:$BB,MATCH($B34&amp;$C34&amp;$D34,'FY22 QoS'!BR:BR,0),1),"")</f>
        <v/>
      </c>
      <c r="F34" s="167" t="str">
        <f>IFERROR(INDEX('FY22 QoS'!$BB:$BB,MATCH($B34&amp;$C34&amp;$D34,'FY22 QoS'!BS:BS,0),1),"")</f>
        <v/>
      </c>
      <c r="G34" s="167" t="str">
        <f>IFERROR(INDEX('FY22 QoS'!$BB:$BB,MATCH($B34&amp;$C34&amp;$D34,'FY22 QoS'!BT:BT,0),1),"")</f>
        <v/>
      </c>
      <c r="H34" s="167" t="str">
        <f>IFERROR(INDEX('FY22 QoS'!$BB:$BB,MATCH($B34&amp;$C34&amp;$D34,'FY22 QoS'!BU:BU,0),1),"")</f>
        <v/>
      </c>
      <c r="I34" s="181" t="str">
        <f>IFERROR(INDEX('FY22 QoS'!$BB:$BB,MATCH($B34&amp;$C34&amp;$D34,'FY22 QoS'!BV:BV,0),1),"")</f>
        <v/>
      </c>
      <c r="J34" s="181" t="str">
        <f>IFERROR(INDEX('FY22 QoS'!$BB:$BB,MATCH($B34&amp;$C34&amp;$D34,'FY22 QoS'!BW:BW,0),1),"")</f>
        <v/>
      </c>
      <c r="K34" s="181" t="str">
        <f>IFERROR(INDEX('FY22 QoS'!$BB:$BB,MATCH($B34&amp;$C34&amp;$D34,'FY22 QoS'!BX:BX,0),1),"")</f>
        <v/>
      </c>
      <c r="L34" s="181" t="str">
        <f>IFERROR(INDEX('FY22 QoS'!$BB:$BB,MATCH($B34&amp;$C34&amp;$D34,'FY22 QoS'!BY:BY,0),1),"")</f>
        <v/>
      </c>
      <c r="M34" s="181" t="str">
        <f>IFERROR(INDEX('FY22 QoS'!$BB:$BB,MATCH($B34&amp;$C34&amp;$D34,'FY22 QoS'!BZ:BZ,0),1),"")</f>
        <v/>
      </c>
      <c r="N34" s="181" t="str">
        <f>IFERROR(INDEX('FY22 QoS'!$BB:$BB,MATCH($B34&amp;$C34&amp;$D34,'FY22 QoS'!CA:CA,0),1),"")</f>
        <v/>
      </c>
      <c r="O34" s="181" t="str">
        <f>IFERROR(INDEX('FY22 QoS'!$BB:$BB,MATCH($B34&amp;$C34&amp;$D34,'FY22 QoS'!CB:CB,0),1),"")</f>
        <v/>
      </c>
      <c r="P34" s="181" t="str">
        <f>IFERROR(INDEX('FY22 QoS'!$BB:$BB,MATCH($B34&amp;$C34&amp;$D34,'FY22 QoS'!CC:CC,0),1),"")</f>
        <v/>
      </c>
      <c r="R34" s="178" t="str">
        <f ca="1">IFERROR(INDEX(INDIRECT("'FY22 QoS'!"&amp;R$1&amp;":"&amp;R$1),MATCH($B34&amp;$C34&amp;$D34,'FY22 QoS'!BU:BU,0),1),"")</f>
        <v/>
      </c>
      <c r="S34" s="178" t="str">
        <f ca="1">IFERROR(INDEX(INDIRECT("'FY22 QoS'!"&amp;S$1&amp;":"&amp;S$1),MATCH($B34&amp;$C34&amp;$D34,'FY22 QoS'!BV:BV,0),1),"")</f>
        <v/>
      </c>
      <c r="T34" s="178" t="str">
        <f ca="1">IFERROR(INDEX(INDIRECT("'FY22 QoS'!"&amp;T$1&amp;":"&amp;T$1),MATCH($B34&amp;$C34&amp;$D34,'FY22 QoS'!BW:BW,0),1),"")</f>
        <v/>
      </c>
      <c r="U34" s="178" t="str">
        <f ca="1">IFERROR(INDEX(INDIRECT("'FY22 QoS'!"&amp;U$1&amp;":"&amp;U$1),MATCH($B34&amp;$C34&amp;$D34,'FY22 QoS'!BX:BX,0),1),"")</f>
        <v/>
      </c>
      <c r="V34" s="178" t="str">
        <f ca="1">IFERROR(INDEX(INDIRECT("'FY22 QoS'!"&amp;V$1&amp;":"&amp;V$1),MATCH($B34&amp;$C34&amp;$D34,'FY22 QoS'!BY:BY,0),1),"")</f>
        <v/>
      </c>
      <c r="W34" s="178" t="str">
        <f ca="1">IFERROR(INDEX(INDIRECT("'FY22 QoS'!"&amp;W$1&amp;":"&amp;W$1),MATCH($B34&amp;$C34&amp;$D34,'FY22 QoS'!BZ:BZ,0),1),"")</f>
        <v/>
      </c>
      <c r="X34" s="178" t="str">
        <f ca="1">IFERROR(INDEX(INDIRECT("'FY22 QoS'!"&amp;X$1&amp;":"&amp;X$1),MATCH($B34&amp;$C34&amp;$D34,'FY22 QoS'!CA:CA,0),1),"")</f>
        <v/>
      </c>
      <c r="Y34" s="178" t="str">
        <f ca="1">IFERROR(INDEX(INDIRECT("'FY22 QoS'!"&amp;Y$1&amp;":"&amp;Y$1),MATCH($B34&amp;$C34&amp;$D34,'FY22 QoS'!CB:CB,0),1),"")</f>
        <v/>
      </c>
      <c r="Z34" s="178" t="str">
        <f ca="1">IFERROR(INDEX(INDIRECT("'FY22 QoS'!"&amp;Z$1&amp;":"&amp;Z$1),MATCH($B34&amp;$C34&amp;$D34,'FY22 QoS'!CC:CC,0),1),"")</f>
        <v/>
      </c>
      <c r="AB34" s="178" t="str">
        <f ca="1">IFERROR(INDEX(INDIRECT("'FY22 QoS'!"&amp;AB$1&amp;":"&amp;AB$1),MATCH($B34&amp;$C34&amp;$D34,'FY22 QoS'!BU:BU,0),1),"")</f>
        <v/>
      </c>
      <c r="AC34" s="178" t="str">
        <f ca="1">IFERROR(INDEX(INDIRECT("'FY22 QoS'!"&amp;AC$1&amp;":"&amp;AC$1),MATCH($B34&amp;$C34&amp;$D34,'FY22 QoS'!BV:BV,0),1),"")</f>
        <v/>
      </c>
      <c r="AD34" s="178" t="str">
        <f ca="1">IFERROR(INDEX(INDIRECT("'FY22 QoS'!"&amp;AD$1&amp;":"&amp;AD$1),MATCH($B34&amp;$C34&amp;$D34,'FY22 QoS'!BW:BW,0),1),"")</f>
        <v/>
      </c>
      <c r="AE34" s="178" t="str">
        <f ca="1">IFERROR(INDEX(INDIRECT("'FY22 QoS'!"&amp;AE$1&amp;":"&amp;AE$1),MATCH($B34&amp;$C34&amp;$D34,'FY22 QoS'!BX:BX,0),1),"")</f>
        <v/>
      </c>
      <c r="AF34" s="178" t="str">
        <f ca="1">IFERROR(INDEX(INDIRECT("'FY22 QoS'!"&amp;AF$1&amp;":"&amp;AF$1),MATCH($B34&amp;$C34&amp;$D34,'FY22 QoS'!BY:BY,0),1),"")</f>
        <v/>
      </c>
      <c r="AG34" s="178" t="str">
        <f ca="1">IFERROR(INDEX(INDIRECT("'FY22 QoS'!"&amp;AG$1&amp;":"&amp;AG$1),MATCH($B34&amp;$C34&amp;$D34,'FY22 QoS'!BZ:BZ,0),1),"")</f>
        <v/>
      </c>
      <c r="AH34" s="178" t="str">
        <f ca="1">IFERROR(INDEX(INDIRECT("'FY22 QoS'!"&amp;AH$1&amp;":"&amp;AH$1),MATCH($B34&amp;$C34&amp;$D34,'FY22 QoS'!CA:CA,0),1),"")</f>
        <v/>
      </c>
      <c r="AI34" s="178" t="str">
        <f ca="1">IFERROR(INDEX(INDIRECT("'FY22 QoS'!"&amp;AI$1&amp;":"&amp;AI$1),MATCH($B34&amp;$C34&amp;$D34,'FY22 QoS'!CB:CB,0),1),"")</f>
        <v/>
      </c>
      <c r="AJ34" s="178" t="str">
        <f ca="1">IFERROR(INDEX(INDIRECT("'FY22 QoS'!"&amp;AJ$1&amp;":"&amp;AJ$1),MATCH($B34&amp;$C34&amp;$D34,'FY22 QoS'!CC:CC,0),1),"")</f>
        <v/>
      </c>
      <c r="AL34" s="186" t="str">
        <f ca="1">IFERROR(INDEX(INDIRECT("'FY22 QoS'!"&amp;AL$1&amp;":"&amp;AL$1),MATCH($B34&amp;$C34&amp;$D34,'FY22 QoS'!BU:BU,0),1),"")</f>
        <v/>
      </c>
      <c r="AM34" s="186" t="str">
        <f ca="1">IFERROR(INDEX(INDIRECT("'FY22 QoS'!"&amp;AM$1&amp;":"&amp;AM$1),MATCH($B34&amp;$C34&amp;$D34,'FY22 QoS'!BV:BV,0),1),"")</f>
        <v/>
      </c>
      <c r="AN34" s="186" t="str">
        <f ca="1">IFERROR(INDEX(INDIRECT("'FY22 QoS'!"&amp;AN$1&amp;":"&amp;AN$1),MATCH($B34&amp;$C34&amp;$D34,'FY22 QoS'!BW:BW,0),1),"")</f>
        <v/>
      </c>
      <c r="AO34" s="186" t="str">
        <f ca="1">IFERROR(INDEX(INDIRECT("'FY22 QoS'!"&amp;AO$1&amp;":"&amp;AO$1),MATCH($B34&amp;$C34&amp;$D34,'FY22 QoS'!BX:BX,0),1),"")</f>
        <v/>
      </c>
      <c r="AP34" s="186" t="str">
        <f ca="1">IFERROR(INDEX(INDIRECT("'FY22 QoS'!"&amp;AP$1&amp;":"&amp;AP$1),MATCH($B34&amp;$C34&amp;$D34,'FY22 QoS'!BY:BY,0),1),"")</f>
        <v/>
      </c>
      <c r="AQ34" s="186" t="str">
        <f ca="1">IFERROR(INDEX(INDIRECT("'FY22 QoS'!"&amp;AQ$1&amp;":"&amp;AQ$1),MATCH($B34&amp;$C34&amp;$D34,'FY22 QoS'!BZ:BZ,0),1),"")</f>
        <v/>
      </c>
      <c r="AR34" s="186" t="str">
        <f ca="1">IFERROR(INDEX(INDIRECT("'FY22 QoS'!"&amp;AR$1&amp;":"&amp;AR$1),MATCH($B34&amp;$C34&amp;$D34,'FY22 QoS'!CA:CA,0),1),"")</f>
        <v/>
      </c>
      <c r="AS34" s="186" t="str">
        <f ca="1">IFERROR(INDEX(INDIRECT("'FY22 QoS'!"&amp;AS$1&amp;":"&amp;AS$1),MATCH($B34&amp;$C34&amp;$D34,'FY22 QoS'!CB:CB,0),1),"")</f>
        <v/>
      </c>
      <c r="AT34" s="186" t="str">
        <f ca="1">IFERROR(INDEX(INDIRECT("'FY22 QoS'!"&amp;AT$1&amp;":"&amp;AT$1),MATCH($B34&amp;$C34&amp;$D34,'FY22 QoS'!CC:CC,0),1),"")</f>
        <v/>
      </c>
    </row>
    <row r="35" spans="2:59" s="167" customFormat="1" hidden="1" outlineLevel="1" x14ac:dyDescent="0.25">
      <c r="B35" s="167" t="s">
        <v>457</v>
      </c>
      <c r="C35" s="167">
        <v>14</v>
      </c>
      <c r="D35" s="167" t="str">
        <f t="shared" si="10"/>
        <v>EMEA</v>
      </c>
      <c r="E35" s="167" t="str">
        <f>IFERROR(INDEX('FY22 QoS'!$BB:$BB,MATCH($B35&amp;$C35&amp;$D35,'FY22 QoS'!BR:BR,0),1),"")</f>
        <v/>
      </c>
      <c r="F35" s="167" t="str">
        <f>IFERROR(INDEX('FY22 QoS'!$BB:$BB,MATCH($B35&amp;$C35&amp;$D35,'FY22 QoS'!BS:BS,0),1),"")</f>
        <v/>
      </c>
      <c r="G35" s="167" t="str">
        <f>IFERROR(INDEX('FY22 QoS'!$BB:$BB,MATCH($B35&amp;$C35&amp;$D35,'FY22 QoS'!BT:BT,0),1),"")</f>
        <v/>
      </c>
      <c r="H35" s="167" t="str">
        <f>IFERROR(INDEX('FY22 QoS'!$BB:$BB,MATCH($B35&amp;$C35&amp;$D35,'FY22 QoS'!BU:BU,0),1),"")</f>
        <v/>
      </c>
      <c r="I35" s="181" t="str">
        <f>IFERROR(INDEX('FY22 QoS'!$BB:$BB,MATCH($B35&amp;$C35&amp;$D35,'FY22 QoS'!BV:BV,0),1),"")</f>
        <v/>
      </c>
      <c r="J35" s="181" t="str">
        <f>IFERROR(INDEX('FY22 QoS'!$BB:$BB,MATCH($B35&amp;$C35&amp;$D35,'FY22 QoS'!BW:BW,0),1),"")</f>
        <v/>
      </c>
      <c r="K35" s="181" t="str">
        <f>IFERROR(INDEX('FY22 QoS'!$BB:$BB,MATCH($B35&amp;$C35&amp;$D35,'FY22 QoS'!BX:BX,0),1),"")</f>
        <v/>
      </c>
      <c r="L35" s="181" t="str">
        <f>IFERROR(INDEX('FY22 QoS'!$BB:$BB,MATCH($B35&amp;$C35&amp;$D35,'FY22 QoS'!BY:BY,0),1),"")</f>
        <v/>
      </c>
      <c r="M35" s="181" t="str">
        <f>IFERROR(INDEX('FY22 QoS'!$BB:$BB,MATCH($B35&amp;$C35&amp;$D35,'FY22 QoS'!BZ:BZ,0),1),"")</f>
        <v/>
      </c>
      <c r="N35" s="181" t="str">
        <f>IFERROR(INDEX('FY22 QoS'!$BB:$BB,MATCH($B35&amp;$C35&amp;$D35,'FY22 QoS'!CA:CA,0),1),"")</f>
        <v/>
      </c>
      <c r="O35" s="181" t="str">
        <f>IFERROR(INDEX('FY22 QoS'!$BB:$BB,MATCH($B35&amp;$C35&amp;$D35,'FY22 QoS'!CB:CB,0),1),"")</f>
        <v/>
      </c>
      <c r="P35" s="181" t="str">
        <f>IFERROR(INDEX('FY22 QoS'!$BB:$BB,MATCH($B35&amp;$C35&amp;$D35,'FY22 QoS'!CC:CC,0),1),"")</f>
        <v/>
      </c>
      <c r="R35" s="178" t="str">
        <f ca="1">IFERROR(INDEX(INDIRECT("'FY22 QoS'!"&amp;R$1&amp;":"&amp;R$1),MATCH($B35&amp;$C35&amp;$D35,'FY22 QoS'!BU:BU,0),1),"")</f>
        <v/>
      </c>
      <c r="S35" s="178" t="str">
        <f ca="1">IFERROR(INDEX(INDIRECT("'FY22 QoS'!"&amp;S$1&amp;":"&amp;S$1),MATCH($B35&amp;$C35&amp;$D35,'FY22 QoS'!BV:BV,0),1),"")</f>
        <v/>
      </c>
      <c r="T35" s="178" t="str">
        <f ca="1">IFERROR(INDEX(INDIRECT("'FY22 QoS'!"&amp;T$1&amp;":"&amp;T$1),MATCH($B35&amp;$C35&amp;$D35,'FY22 QoS'!BW:BW,0),1),"")</f>
        <v/>
      </c>
      <c r="U35" s="178" t="str">
        <f ca="1">IFERROR(INDEX(INDIRECT("'FY22 QoS'!"&amp;U$1&amp;":"&amp;U$1),MATCH($B35&amp;$C35&amp;$D35,'FY22 QoS'!BX:BX,0),1),"")</f>
        <v/>
      </c>
      <c r="V35" s="178" t="str">
        <f ca="1">IFERROR(INDEX(INDIRECT("'FY22 QoS'!"&amp;V$1&amp;":"&amp;V$1),MATCH($B35&amp;$C35&amp;$D35,'FY22 QoS'!BY:BY,0),1),"")</f>
        <v/>
      </c>
      <c r="W35" s="178" t="str">
        <f ca="1">IFERROR(INDEX(INDIRECT("'FY22 QoS'!"&amp;W$1&amp;":"&amp;W$1),MATCH($B35&amp;$C35&amp;$D35,'FY22 QoS'!BZ:BZ,0),1),"")</f>
        <v/>
      </c>
      <c r="X35" s="178" t="str">
        <f ca="1">IFERROR(INDEX(INDIRECT("'FY22 QoS'!"&amp;X$1&amp;":"&amp;X$1),MATCH($B35&amp;$C35&amp;$D35,'FY22 QoS'!CA:CA,0),1),"")</f>
        <v/>
      </c>
      <c r="Y35" s="178" t="str">
        <f ca="1">IFERROR(INDEX(INDIRECT("'FY22 QoS'!"&amp;Y$1&amp;":"&amp;Y$1),MATCH($B35&amp;$C35&amp;$D35,'FY22 QoS'!CB:CB,0),1),"")</f>
        <v/>
      </c>
      <c r="Z35" s="178" t="str">
        <f ca="1">IFERROR(INDEX(INDIRECT("'FY22 QoS'!"&amp;Z$1&amp;":"&amp;Z$1),MATCH($B35&amp;$C35&amp;$D35,'FY22 QoS'!CC:CC,0),1),"")</f>
        <v/>
      </c>
      <c r="AB35" s="178" t="str">
        <f ca="1">IFERROR(INDEX(INDIRECT("'FY22 QoS'!"&amp;AB$1&amp;":"&amp;AB$1),MATCH($B35&amp;$C35&amp;$D35,'FY22 QoS'!BU:BU,0),1),"")</f>
        <v/>
      </c>
      <c r="AC35" s="178" t="str">
        <f ca="1">IFERROR(INDEX(INDIRECT("'FY22 QoS'!"&amp;AC$1&amp;":"&amp;AC$1),MATCH($B35&amp;$C35&amp;$D35,'FY22 QoS'!BV:BV,0),1),"")</f>
        <v/>
      </c>
      <c r="AD35" s="178" t="str">
        <f ca="1">IFERROR(INDEX(INDIRECT("'FY22 QoS'!"&amp;AD$1&amp;":"&amp;AD$1),MATCH($B35&amp;$C35&amp;$D35,'FY22 QoS'!BW:BW,0),1),"")</f>
        <v/>
      </c>
      <c r="AE35" s="178" t="str">
        <f ca="1">IFERROR(INDEX(INDIRECT("'FY22 QoS'!"&amp;AE$1&amp;":"&amp;AE$1),MATCH($B35&amp;$C35&amp;$D35,'FY22 QoS'!BX:BX,0),1),"")</f>
        <v/>
      </c>
      <c r="AF35" s="178" t="str">
        <f ca="1">IFERROR(INDEX(INDIRECT("'FY22 QoS'!"&amp;AF$1&amp;":"&amp;AF$1),MATCH($B35&amp;$C35&amp;$D35,'FY22 QoS'!BY:BY,0),1),"")</f>
        <v/>
      </c>
      <c r="AG35" s="178" t="str">
        <f ca="1">IFERROR(INDEX(INDIRECT("'FY22 QoS'!"&amp;AG$1&amp;":"&amp;AG$1),MATCH($B35&amp;$C35&amp;$D35,'FY22 QoS'!BZ:BZ,0),1),"")</f>
        <v/>
      </c>
      <c r="AH35" s="178" t="str">
        <f ca="1">IFERROR(INDEX(INDIRECT("'FY22 QoS'!"&amp;AH$1&amp;":"&amp;AH$1),MATCH($B35&amp;$C35&amp;$D35,'FY22 QoS'!CA:CA,0),1),"")</f>
        <v/>
      </c>
      <c r="AI35" s="178" t="str">
        <f ca="1">IFERROR(INDEX(INDIRECT("'FY22 QoS'!"&amp;AI$1&amp;":"&amp;AI$1),MATCH($B35&amp;$C35&amp;$D35,'FY22 QoS'!CB:CB,0),1),"")</f>
        <v/>
      </c>
      <c r="AJ35" s="178" t="str">
        <f ca="1">IFERROR(INDEX(INDIRECT("'FY22 QoS'!"&amp;AJ$1&amp;":"&amp;AJ$1),MATCH($B35&amp;$C35&amp;$D35,'FY22 QoS'!CC:CC,0),1),"")</f>
        <v/>
      </c>
      <c r="AL35" s="186" t="str">
        <f ca="1">IFERROR(INDEX(INDIRECT("'FY22 QoS'!"&amp;AL$1&amp;":"&amp;AL$1),MATCH($B35&amp;$C35&amp;$D35,'FY22 QoS'!BU:BU,0),1),"")</f>
        <v/>
      </c>
      <c r="AM35" s="186" t="str">
        <f ca="1">IFERROR(INDEX(INDIRECT("'FY22 QoS'!"&amp;AM$1&amp;":"&amp;AM$1),MATCH($B35&amp;$C35&amp;$D35,'FY22 QoS'!BV:BV,0),1),"")</f>
        <v/>
      </c>
      <c r="AN35" s="186" t="str">
        <f ca="1">IFERROR(INDEX(INDIRECT("'FY22 QoS'!"&amp;AN$1&amp;":"&amp;AN$1),MATCH($B35&amp;$C35&amp;$D35,'FY22 QoS'!BW:BW,0),1),"")</f>
        <v/>
      </c>
      <c r="AO35" s="186" t="str">
        <f ca="1">IFERROR(INDEX(INDIRECT("'FY22 QoS'!"&amp;AO$1&amp;":"&amp;AO$1),MATCH($B35&amp;$C35&amp;$D35,'FY22 QoS'!BX:BX,0),1),"")</f>
        <v/>
      </c>
      <c r="AP35" s="186" t="str">
        <f ca="1">IFERROR(INDEX(INDIRECT("'FY22 QoS'!"&amp;AP$1&amp;":"&amp;AP$1),MATCH($B35&amp;$C35&amp;$D35,'FY22 QoS'!BY:BY,0),1),"")</f>
        <v/>
      </c>
      <c r="AQ35" s="186" t="str">
        <f ca="1">IFERROR(INDEX(INDIRECT("'FY22 QoS'!"&amp;AQ$1&amp;":"&amp;AQ$1),MATCH($B35&amp;$C35&amp;$D35,'FY22 QoS'!BZ:BZ,0),1),"")</f>
        <v/>
      </c>
      <c r="AR35" s="186" t="str">
        <f ca="1">IFERROR(INDEX(INDIRECT("'FY22 QoS'!"&amp;AR$1&amp;":"&amp;AR$1),MATCH($B35&amp;$C35&amp;$D35,'FY22 QoS'!CA:CA,0),1),"")</f>
        <v/>
      </c>
      <c r="AS35" s="186" t="str">
        <f ca="1">IFERROR(INDEX(INDIRECT("'FY22 QoS'!"&amp;AS$1&amp;":"&amp;AS$1),MATCH($B35&amp;$C35&amp;$D35,'FY22 QoS'!CB:CB,0),1),"")</f>
        <v/>
      </c>
      <c r="AT35" s="186" t="str">
        <f ca="1">IFERROR(INDEX(INDIRECT("'FY22 QoS'!"&amp;AT$1&amp;":"&amp;AT$1),MATCH($B35&amp;$C35&amp;$D35,'FY22 QoS'!CC:CC,0),1),"")</f>
        <v/>
      </c>
    </row>
    <row r="36" spans="2:59" s="167" customFormat="1" collapsed="1" x14ac:dyDescent="0.25">
      <c r="B36" s="182"/>
      <c r="C36" s="182"/>
      <c r="D36" s="182"/>
      <c r="E36" s="182"/>
      <c r="F36" s="182"/>
      <c r="G36" s="182"/>
      <c r="H36" s="182"/>
      <c r="I36" s="184"/>
      <c r="J36" s="184"/>
      <c r="K36" s="184"/>
      <c r="L36" s="184"/>
      <c r="M36" s="184"/>
      <c r="N36" s="184"/>
      <c r="O36" s="184"/>
      <c r="P36" s="184"/>
      <c r="R36" s="183"/>
      <c r="S36" s="183"/>
      <c r="T36" s="183"/>
      <c r="U36" s="183"/>
      <c r="V36" s="183"/>
      <c r="W36" s="183"/>
      <c r="X36" s="183"/>
      <c r="Y36" s="183"/>
      <c r="Z36" s="183"/>
      <c r="AB36" s="183"/>
      <c r="AC36" s="183"/>
      <c r="AD36" s="183"/>
      <c r="AE36" s="183"/>
      <c r="AF36" s="183"/>
      <c r="AG36" s="183"/>
      <c r="AH36" s="183"/>
      <c r="AI36" s="183"/>
      <c r="AJ36" s="183"/>
      <c r="AL36" s="187"/>
      <c r="AM36" s="187"/>
      <c r="AN36" s="187"/>
      <c r="AO36" s="187"/>
      <c r="AP36" s="187"/>
      <c r="AQ36" s="187"/>
      <c r="AR36" s="187"/>
      <c r="AS36" s="187"/>
      <c r="AT36" s="187"/>
      <c r="AY36" s="178"/>
      <c r="AZ36" s="178"/>
      <c r="BA36" s="178"/>
      <c r="BB36" s="178"/>
      <c r="BC36" s="178"/>
      <c r="BD36" s="178"/>
      <c r="BE36" s="178"/>
      <c r="BF36" s="178"/>
      <c r="BG36" s="178"/>
    </row>
    <row r="37" spans="2:59" s="167" customFormat="1" x14ac:dyDescent="0.25">
      <c r="B37" s="167" t="s">
        <v>456</v>
      </c>
      <c r="C37" s="167">
        <v>1</v>
      </c>
      <c r="D37" s="167" t="str">
        <f>$B$3</f>
        <v>EMEA</v>
      </c>
      <c r="E37" s="167" t="str">
        <f>IFERROR(INDEX('FY22 QoS'!$BB:$BB,MATCH($B37&amp;$C37&amp;$D37,'FY22 QoS'!BR:BR,0),1),"")</f>
        <v>Delaney Branner</v>
      </c>
      <c r="F37" s="167" t="str">
        <f>IFERROR(INDEX('FY22 QoS'!$BB:$BB,MATCH($B37&amp;$C37&amp;$D37,'FY22 QoS'!BS:BS,0),1),"")</f>
        <v>Delaney Branner</v>
      </c>
      <c r="G37" s="167" t="str">
        <f>IFERROR(INDEX('FY22 QoS'!$BB:$BB,MATCH($B37&amp;$C37&amp;$D37,'FY22 QoS'!BT:BT,0),1),"")</f>
        <v>Delaney Branner</v>
      </c>
      <c r="H37" s="167" t="str">
        <f>IFERROR(INDEX('FY22 QoS'!$BB:$BB,MATCH($B37&amp;$C37&amp;$D37,'FY22 QoS'!BU:BU,0),1),"")</f>
        <v>Delaney Branner</v>
      </c>
      <c r="I37" s="181" t="str">
        <f>IFERROR(INDEX('FY22 QoS'!$BB:$BB,MATCH($B37&amp;$C37&amp;$D37,'FY22 QoS'!BV:BV,0),1),"")</f>
        <v>Delaney Branner</v>
      </c>
      <c r="J37" s="181" t="str">
        <f>IFERROR(INDEX('FY22 QoS'!$BB:$BB,MATCH($B37&amp;$C37&amp;$D37,'FY22 QoS'!BW:BW,0),1),"")</f>
        <v>Delaney Branner</v>
      </c>
      <c r="K37" s="181" t="str">
        <f>IFERROR(INDEX('FY22 QoS'!$BB:$BB,MATCH($B37&amp;$C37&amp;$D37,'FY22 QoS'!BX:BX,0),1),"")</f>
        <v>Delaney Branner</v>
      </c>
      <c r="L37" s="181" t="str">
        <f>IFERROR(INDEX('FY22 QoS'!$BB:$BB,MATCH($B37&amp;$C37&amp;$D37,'FY22 QoS'!BY:BY,0),1),"")</f>
        <v>Delaney Branner</v>
      </c>
      <c r="M37" s="181" t="str">
        <f>IFERROR(INDEX('FY22 QoS'!$BB:$BB,MATCH($B37&amp;$C37&amp;$D37,'FY22 QoS'!BZ:BZ,0),1),"")</f>
        <v>Delaney Branner</v>
      </c>
      <c r="N37" s="181" t="str">
        <f>IFERROR(INDEX('FY22 QoS'!$BB:$BB,MATCH($B37&amp;$C37&amp;$D37,'FY22 QoS'!CA:CA,0),1),"")</f>
        <v>Delaney Branner</v>
      </c>
      <c r="O37" s="181" t="str">
        <f>IFERROR(INDEX('FY22 QoS'!$BB:$BB,MATCH($B37&amp;$C37&amp;$D37,'FY22 QoS'!CB:CB,0),1),"")</f>
        <v>Delaney Branner</v>
      </c>
      <c r="P37" s="181" t="str">
        <f>IFERROR(INDEX('FY22 QoS'!$BB:$BB,MATCH($B37&amp;$C37&amp;$D37,'FY22 QoS'!CC:CC,0),1),"")</f>
        <v>Delaney Branner</v>
      </c>
      <c r="R37" s="178">
        <f ca="1">IFERROR(INDEX(INDIRECT("'FY22 QoS'!"&amp;R$1&amp;":"&amp;R$1),MATCH($B37&amp;$C37&amp;$D37,'FY22 QoS'!BU:BU,0),1),"")</f>
        <v>1</v>
      </c>
      <c r="S37" s="178">
        <f ca="1">IFERROR(INDEX(INDIRECT("'FY22 QoS'!"&amp;S$1&amp;":"&amp;S$1),MATCH($B37&amp;$C37&amp;$D37,'FY22 QoS'!BV:BV,0),1),"")</f>
        <v>1</v>
      </c>
      <c r="T37" s="178">
        <f ca="1">IFERROR(INDEX(INDIRECT("'FY22 QoS'!"&amp;T$1&amp;":"&amp;T$1),MATCH($B37&amp;$C37&amp;$D37,'FY22 QoS'!BW:BW,0),1),"")</f>
        <v>1</v>
      </c>
      <c r="U37" s="178">
        <f ca="1">IFERROR(INDEX(INDIRECT("'FY22 QoS'!"&amp;U$1&amp;":"&amp;U$1),MATCH($B37&amp;$C37&amp;$D37,'FY22 QoS'!BX:BX,0),1),"")</f>
        <v>1</v>
      </c>
      <c r="V37" s="178">
        <f ca="1">IFERROR(INDEX(INDIRECT("'FY22 QoS'!"&amp;V$1&amp;":"&amp;V$1),MATCH($B37&amp;$C37&amp;$D37,'FY22 QoS'!BY:BY,0),1),"")</f>
        <v>1</v>
      </c>
      <c r="W37" s="178">
        <f ca="1">IFERROR(INDEX(INDIRECT("'FY22 QoS'!"&amp;W$1&amp;":"&amp;W$1),MATCH($B37&amp;$C37&amp;$D37,'FY22 QoS'!BZ:BZ,0),1),"")</f>
        <v>1</v>
      </c>
      <c r="X37" s="178">
        <f ca="1">IFERROR(INDEX(INDIRECT("'FY22 QoS'!"&amp;X$1&amp;":"&amp;X$1),MATCH($B37&amp;$C37&amp;$D37,'FY22 QoS'!CA:CA,0),1),"")</f>
        <v>1</v>
      </c>
      <c r="Y37" s="178">
        <f ca="1">IFERROR(INDEX(INDIRECT("'FY22 QoS'!"&amp;Y$1&amp;":"&amp;Y$1),MATCH($B37&amp;$C37&amp;$D37,'FY22 QoS'!CB:CB,0),1),"")</f>
        <v>1</v>
      </c>
      <c r="Z37" s="178">
        <f ca="1">IFERROR(INDEX(INDIRECT("'FY22 QoS'!"&amp;Z$1&amp;":"&amp;Z$1),MATCH($B37&amp;$C37&amp;$D37,'FY22 QoS'!CC:CC,0),1),"")</f>
        <v>1</v>
      </c>
      <c r="AB37" s="178">
        <f ca="1">IFERROR(INDEX(INDIRECT("'FY22 QoS'!"&amp;AB$1&amp;":"&amp;AB$1),MATCH($B37&amp;$C37&amp;$D37,'FY22 QoS'!BU:BU,0),1),"")</f>
        <v>1</v>
      </c>
      <c r="AC37" s="178">
        <f ca="1">IFERROR(INDEX(INDIRECT("'FY22 QoS'!"&amp;AC$1&amp;":"&amp;AC$1),MATCH($B37&amp;$C37&amp;$D37,'FY22 QoS'!BV:BV,0),1),"")</f>
        <v>1</v>
      </c>
      <c r="AD37" s="178">
        <f ca="1">IFERROR(INDEX(INDIRECT("'FY22 QoS'!"&amp;AD$1&amp;":"&amp;AD$1),MATCH($B37&amp;$C37&amp;$D37,'FY22 QoS'!BW:BW,0),1),"")</f>
        <v>1</v>
      </c>
      <c r="AE37" s="178">
        <f ca="1">IFERROR(INDEX(INDIRECT("'FY22 QoS'!"&amp;AE$1&amp;":"&amp;AE$1),MATCH($B37&amp;$C37&amp;$D37,'FY22 QoS'!BX:BX,0),1),"")</f>
        <v>1</v>
      </c>
      <c r="AF37" s="178">
        <f ca="1">IFERROR(INDEX(INDIRECT("'FY22 QoS'!"&amp;AF$1&amp;":"&amp;AF$1),MATCH($B37&amp;$C37&amp;$D37,'FY22 QoS'!BY:BY,0),1),"")</f>
        <v>1</v>
      </c>
      <c r="AG37" s="178">
        <f ca="1">IFERROR(INDEX(INDIRECT("'FY22 QoS'!"&amp;AG$1&amp;":"&amp;AG$1),MATCH($B37&amp;$C37&amp;$D37,'FY22 QoS'!BZ:BZ,0),1),"")</f>
        <v>1</v>
      </c>
      <c r="AH37" s="178">
        <f ca="1">IFERROR(INDEX(INDIRECT("'FY22 QoS'!"&amp;AH$1&amp;":"&amp;AH$1),MATCH($B37&amp;$C37&amp;$D37,'FY22 QoS'!CA:CA,0),1),"")</f>
        <v>1</v>
      </c>
      <c r="AI37" s="178">
        <f ca="1">IFERROR(INDEX(INDIRECT("'FY22 QoS'!"&amp;AI$1&amp;":"&amp;AI$1),MATCH($B37&amp;$C37&amp;$D37,'FY22 QoS'!CB:CB,0),1),"")</f>
        <v>1</v>
      </c>
      <c r="AJ37" s="178">
        <f ca="1">IFERROR(INDEX(INDIRECT("'FY22 QoS'!"&amp;AJ$1&amp;":"&amp;AJ$1),MATCH($B37&amp;$C37&amp;$D37,'FY22 QoS'!CC:CC,0),1),"")</f>
        <v>1</v>
      </c>
      <c r="AL37" s="186">
        <f ca="1">IFERROR(INDEX(INDIRECT("'FY22 QoS'!"&amp;AL$1&amp;":"&amp;AL$1),MATCH($B37&amp;$C37&amp;$D37,'FY22 QoS'!BU:BU,0),1),"")</f>
        <v>65833.333333333328</v>
      </c>
      <c r="AM37" s="186">
        <f ca="1">IFERROR(INDEX(INDIRECT("'FY22 QoS'!"&amp;AM$1&amp;":"&amp;AM$1),MATCH($B37&amp;$C37&amp;$D37,'FY22 QoS'!BV:BV,0),1),"")</f>
        <v>65833.333333333328</v>
      </c>
      <c r="AN37" s="186">
        <f ca="1">IFERROR(INDEX(INDIRECT("'FY22 QoS'!"&amp;AN$1&amp;":"&amp;AN$1),MATCH($B37&amp;$C37&amp;$D37,'FY22 QoS'!BW:BW,0),1),"")</f>
        <v>65833.333333333328</v>
      </c>
      <c r="AO37" s="186">
        <f ca="1">IFERROR(INDEX(INDIRECT("'FY22 QoS'!"&amp;AO$1&amp;":"&amp;AO$1),MATCH($B37&amp;$C37&amp;$D37,'FY22 QoS'!BX:BX,0),1),"")</f>
        <v>65833.333333333328</v>
      </c>
      <c r="AP37" s="186">
        <f ca="1">IFERROR(INDEX(INDIRECT("'FY22 QoS'!"&amp;AP$1&amp;":"&amp;AP$1),MATCH($B37&amp;$C37&amp;$D37,'FY22 QoS'!BY:BY,0),1),"")</f>
        <v>65833.333333333328</v>
      </c>
      <c r="AQ37" s="186">
        <f ca="1">IFERROR(INDEX(INDIRECT("'FY22 QoS'!"&amp;AQ$1&amp;":"&amp;AQ$1),MATCH($B37&amp;$C37&amp;$D37,'FY22 QoS'!BZ:BZ,0),1),"")</f>
        <v>65833.333333333328</v>
      </c>
      <c r="AR37" s="186">
        <f ca="1">IFERROR(INDEX(INDIRECT("'FY22 QoS'!"&amp;AR$1&amp;":"&amp;AR$1),MATCH($B37&amp;$C37&amp;$D37,'FY22 QoS'!CA:CA,0),1),"")</f>
        <v>65833.333333333328</v>
      </c>
      <c r="AS37" s="186">
        <f ca="1">IFERROR(INDEX(INDIRECT("'FY22 QoS'!"&amp;AS$1&amp;":"&amp;AS$1),MATCH($B37&amp;$C37&amp;$D37,'FY22 QoS'!CB:CB,0),1),"")</f>
        <v>65833.333333333328</v>
      </c>
      <c r="AT37" s="186">
        <f ca="1">IFERROR(INDEX(INDIRECT("'FY22 QoS'!"&amp;AT$1&amp;":"&amp;AT$1),MATCH($B37&amp;$C37&amp;$D37,'FY22 QoS'!CC:CC,0),1),"")</f>
        <v>65833.333333333328</v>
      </c>
      <c r="AY37" s="178"/>
      <c r="AZ37" s="178"/>
      <c r="BA37" s="178"/>
      <c r="BB37" s="178"/>
      <c r="BC37" s="178"/>
      <c r="BD37" s="178"/>
      <c r="BE37" s="178"/>
      <c r="BF37" s="178"/>
      <c r="BG37" s="178"/>
    </row>
    <row r="38" spans="2:59" s="167" customFormat="1" x14ac:dyDescent="0.25">
      <c r="B38" s="167" t="s">
        <v>456</v>
      </c>
      <c r="C38" s="167">
        <v>2</v>
      </c>
      <c r="D38" s="167" t="str">
        <f t="shared" ref="D38:D50" si="11">$B$3</f>
        <v>EMEA</v>
      </c>
      <c r="E38" s="167" t="str">
        <f>IFERROR(INDEX('FY22 QoS'!$BB:$BB,MATCH($B38&amp;$C38&amp;$D38,'FY22 QoS'!BR:BR,0),1),"")</f>
        <v>Martin Devine</v>
      </c>
      <c r="F38" s="167" t="str">
        <f>IFERROR(INDEX('FY22 QoS'!$BB:$BB,MATCH($B38&amp;$C38&amp;$D38,'FY22 QoS'!BS:BS,0),1),"")</f>
        <v>Martin Devine</v>
      </c>
      <c r="G38" s="167" t="str">
        <f>IFERROR(INDEX('FY22 QoS'!$BB:$BB,MATCH($B38&amp;$C38&amp;$D38,'FY22 QoS'!BT:BT,0),1),"")</f>
        <v>Martin Devine</v>
      </c>
      <c r="H38" s="167" t="str">
        <f>IFERROR(INDEX('FY22 QoS'!$BB:$BB,MATCH($B38&amp;$C38&amp;$D38,'FY22 QoS'!BU:BU,0),1),"")</f>
        <v>Martin Devine</v>
      </c>
      <c r="I38" s="181" t="str">
        <f>IFERROR(INDEX('FY22 QoS'!$BB:$BB,MATCH($B38&amp;$C38&amp;$D38,'FY22 QoS'!BV:BV,0),1),"")</f>
        <v>Martin Devine</v>
      </c>
      <c r="J38" s="181" t="str">
        <f>IFERROR(INDEX('FY22 QoS'!$BB:$BB,MATCH($B38&amp;$C38&amp;$D38,'FY22 QoS'!BW:BW,0),1),"")</f>
        <v>Martin Devine</v>
      </c>
      <c r="K38" s="181" t="str">
        <f>IFERROR(INDEX('FY22 QoS'!$BB:$BB,MATCH($B38&amp;$C38&amp;$D38,'FY22 QoS'!BX:BX,0),1),"")</f>
        <v>Martin Devine</v>
      </c>
      <c r="L38" s="181" t="str">
        <f>IFERROR(INDEX('FY22 QoS'!$BB:$BB,MATCH($B38&amp;$C38&amp;$D38,'FY22 QoS'!BY:BY,0),1),"")</f>
        <v>Martin Devine</v>
      </c>
      <c r="M38" s="181" t="str">
        <f>IFERROR(INDEX('FY22 QoS'!$BB:$BB,MATCH($B38&amp;$C38&amp;$D38,'FY22 QoS'!BZ:BZ,0),1),"")</f>
        <v>Martin Devine</v>
      </c>
      <c r="N38" s="181" t="str">
        <f>IFERROR(INDEX('FY22 QoS'!$BB:$BB,MATCH($B38&amp;$C38&amp;$D38,'FY22 QoS'!CA:CA,0),1),"")</f>
        <v>Martin Devine</v>
      </c>
      <c r="O38" s="181" t="str">
        <f>IFERROR(INDEX('FY22 QoS'!$BB:$BB,MATCH($B38&amp;$C38&amp;$D38,'FY22 QoS'!CB:CB,0),1),"")</f>
        <v>Martin Devine</v>
      </c>
      <c r="P38" s="181" t="str">
        <f>IFERROR(INDEX('FY22 QoS'!$BB:$BB,MATCH($B38&amp;$C38&amp;$D38,'FY22 QoS'!CC:CC,0),1),"")</f>
        <v>Martin Devine</v>
      </c>
      <c r="R38" s="178">
        <f ca="1">IFERROR(INDEX(INDIRECT("'FY22 QoS'!"&amp;R$1&amp;":"&amp;R$1),MATCH($B38&amp;$C38&amp;$D38,'FY22 QoS'!BU:BU,0),1),"")</f>
        <v>1</v>
      </c>
      <c r="S38" s="178">
        <f ca="1">IFERROR(INDEX(INDIRECT("'FY22 QoS'!"&amp;S$1&amp;":"&amp;S$1),MATCH($B38&amp;$C38&amp;$D38,'FY22 QoS'!BV:BV,0),1),"")</f>
        <v>1</v>
      </c>
      <c r="T38" s="178">
        <f ca="1">IFERROR(INDEX(INDIRECT("'FY22 QoS'!"&amp;T$1&amp;":"&amp;T$1),MATCH($B38&amp;$C38&amp;$D38,'FY22 QoS'!BW:BW,0),1),"")</f>
        <v>1</v>
      </c>
      <c r="U38" s="178">
        <f ca="1">IFERROR(INDEX(INDIRECT("'FY22 QoS'!"&amp;U$1&amp;":"&amp;U$1),MATCH($B38&amp;$C38&amp;$D38,'FY22 QoS'!BX:BX,0),1),"")</f>
        <v>1</v>
      </c>
      <c r="V38" s="178">
        <f ca="1">IFERROR(INDEX(INDIRECT("'FY22 QoS'!"&amp;V$1&amp;":"&amp;V$1),MATCH($B38&amp;$C38&amp;$D38,'FY22 QoS'!BY:BY,0),1),"")</f>
        <v>1</v>
      </c>
      <c r="W38" s="178">
        <f ca="1">IFERROR(INDEX(INDIRECT("'FY22 QoS'!"&amp;W$1&amp;":"&amp;W$1),MATCH($B38&amp;$C38&amp;$D38,'FY22 QoS'!BZ:BZ,0),1),"")</f>
        <v>1</v>
      </c>
      <c r="X38" s="178">
        <f ca="1">IFERROR(INDEX(INDIRECT("'FY22 QoS'!"&amp;X$1&amp;":"&amp;X$1),MATCH($B38&amp;$C38&amp;$D38,'FY22 QoS'!CA:CA,0),1),"")</f>
        <v>1</v>
      </c>
      <c r="Y38" s="178">
        <f ca="1">IFERROR(INDEX(INDIRECT("'FY22 QoS'!"&amp;Y$1&amp;":"&amp;Y$1),MATCH($B38&amp;$C38&amp;$D38,'FY22 QoS'!CB:CB,0),1),"")</f>
        <v>1</v>
      </c>
      <c r="Z38" s="178">
        <f ca="1">IFERROR(INDEX(INDIRECT("'FY22 QoS'!"&amp;Z$1&amp;":"&amp;Z$1),MATCH($B38&amp;$C38&amp;$D38,'FY22 QoS'!CC:CC,0),1),"")</f>
        <v>1</v>
      </c>
      <c r="AB38" s="178">
        <f ca="1">IFERROR(INDEX(INDIRECT("'FY22 QoS'!"&amp;AB$1&amp;":"&amp;AB$1),MATCH($B38&amp;$C38&amp;$D38,'FY22 QoS'!BU:BU,0),1),"")</f>
        <v>1</v>
      </c>
      <c r="AC38" s="178">
        <f ca="1">IFERROR(INDEX(INDIRECT("'FY22 QoS'!"&amp;AC$1&amp;":"&amp;AC$1),MATCH($B38&amp;$C38&amp;$D38,'FY22 QoS'!BV:BV,0),1),"")</f>
        <v>1</v>
      </c>
      <c r="AD38" s="178">
        <f ca="1">IFERROR(INDEX(INDIRECT("'FY22 QoS'!"&amp;AD$1&amp;":"&amp;AD$1),MATCH($B38&amp;$C38&amp;$D38,'FY22 QoS'!BW:BW,0),1),"")</f>
        <v>1</v>
      </c>
      <c r="AE38" s="178">
        <f ca="1">IFERROR(INDEX(INDIRECT("'FY22 QoS'!"&amp;AE$1&amp;":"&amp;AE$1),MATCH($B38&amp;$C38&amp;$D38,'FY22 QoS'!BX:BX,0),1),"")</f>
        <v>1</v>
      </c>
      <c r="AF38" s="178">
        <f ca="1">IFERROR(INDEX(INDIRECT("'FY22 QoS'!"&amp;AF$1&amp;":"&amp;AF$1),MATCH($B38&amp;$C38&amp;$D38,'FY22 QoS'!BY:BY,0),1),"")</f>
        <v>1</v>
      </c>
      <c r="AG38" s="178">
        <f ca="1">IFERROR(INDEX(INDIRECT("'FY22 QoS'!"&amp;AG$1&amp;":"&amp;AG$1),MATCH($B38&amp;$C38&amp;$D38,'FY22 QoS'!BZ:BZ,0),1),"")</f>
        <v>1</v>
      </c>
      <c r="AH38" s="178">
        <f ca="1">IFERROR(INDEX(INDIRECT("'FY22 QoS'!"&amp;AH$1&amp;":"&amp;AH$1),MATCH($B38&amp;$C38&amp;$D38,'FY22 QoS'!CA:CA,0),1),"")</f>
        <v>1</v>
      </c>
      <c r="AI38" s="178">
        <f ca="1">IFERROR(INDEX(INDIRECT("'FY22 QoS'!"&amp;AI$1&amp;":"&amp;AI$1),MATCH($B38&amp;$C38&amp;$D38,'FY22 QoS'!CB:CB,0),1),"")</f>
        <v>1</v>
      </c>
      <c r="AJ38" s="178">
        <f ca="1">IFERROR(INDEX(INDIRECT("'FY22 QoS'!"&amp;AJ$1&amp;":"&amp;AJ$1),MATCH($B38&amp;$C38&amp;$D38,'FY22 QoS'!CC:CC,0),1),"")</f>
        <v>1</v>
      </c>
      <c r="AL38" s="186">
        <f ca="1">IFERROR(INDEX(INDIRECT("'FY22 QoS'!"&amp;AL$1&amp;":"&amp;AL$1),MATCH($B38&amp;$C38&amp;$D38,'FY22 QoS'!BU:BU,0),1),"")</f>
        <v>65833.333333333328</v>
      </c>
      <c r="AM38" s="186">
        <f ca="1">IFERROR(INDEX(INDIRECT("'FY22 QoS'!"&amp;AM$1&amp;":"&amp;AM$1),MATCH($B38&amp;$C38&amp;$D38,'FY22 QoS'!BV:BV,0),1),"")</f>
        <v>65833.333333333328</v>
      </c>
      <c r="AN38" s="186">
        <f ca="1">IFERROR(INDEX(INDIRECT("'FY22 QoS'!"&amp;AN$1&amp;":"&amp;AN$1),MATCH($B38&amp;$C38&amp;$D38,'FY22 QoS'!BW:BW,0),1),"")</f>
        <v>65833.333333333328</v>
      </c>
      <c r="AO38" s="186">
        <f ca="1">IFERROR(INDEX(INDIRECT("'FY22 QoS'!"&amp;AO$1&amp;":"&amp;AO$1),MATCH($B38&amp;$C38&amp;$D38,'FY22 QoS'!BX:BX,0),1),"")</f>
        <v>65833.333333333328</v>
      </c>
      <c r="AP38" s="186">
        <f ca="1">IFERROR(INDEX(INDIRECT("'FY22 QoS'!"&amp;AP$1&amp;":"&amp;AP$1),MATCH($B38&amp;$C38&amp;$D38,'FY22 QoS'!BY:BY,0),1),"")</f>
        <v>65833.333333333328</v>
      </c>
      <c r="AQ38" s="186">
        <f ca="1">IFERROR(INDEX(INDIRECT("'FY22 QoS'!"&amp;AQ$1&amp;":"&amp;AQ$1),MATCH($B38&amp;$C38&amp;$D38,'FY22 QoS'!BZ:BZ,0),1),"")</f>
        <v>65833.333333333328</v>
      </c>
      <c r="AR38" s="186">
        <f ca="1">IFERROR(INDEX(INDIRECT("'FY22 QoS'!"&amp;AR$1&amp;":"&amp;AR$1),MATCH($B38&amp;$C38&amp;$D38,'FY22 QoS'!CA:CA,0),1),"")</f>
        <v>65833.333333333328</v>
      </c>
      <c r="AS38" s="186">
        <f ca="1">IFERROR(INDEX(INDIRECT("'FY22 QoS'!"&amp;AS$1&amp;":"&amp;AS$1),MATCH($B38&amp;$C38&amp;$D38,'FY22 QoS'!CB:CB,0),1),"")</f>
        <v>65833.333333333328</v>
      </c>
      <c r="AT38" s="186">
        <f ca="1">IFERROR(INDEX(INDIRECT("'FY22 QoS'!"&amp;AT$1&amp;":"&amp;AT$1),MATCH($B38&amp;$C38&amp;$D38,'FY22 QoS'!CC:CC,0),1),"")</f>
        <v>65833.333333333328</v>
      </c>
      <c r="AY38" s="178"/>
      <c r="AZ38" s="178"/>
      <c r="BA38" s="178"/>
      <c r="BB38" s="178"/>
      <c r="BC38" s="178"/>
      <c r="BD38" s="178"/>
      <c r="BE38" s="178"/>
      <c r="BF38" s="178"/>
      <c r="BG38" s="178"/>
    </row>
    <row r="39" spans="2:59" s="167" customFormat="1" x14ac:dyDescent="0.25">
      <c r="B39" s="167" t="s">
        <v>456</v>
      </c>
      <c r="C39" s="167">
        <v>3</v>
      </c>
      <c r="D39" s="167" t="str">
        <f t="shared" si="11"/>
        <v>EMEA</v>
      </c>
      <c r="E39" s="167" t="str">
        <f>IFERROR(INDEX('FY22 QoS'!$BB:$BB,MATCH($B39&amp;$C39&amp;$D39,'FY22 QoS'!BR:BR,0),1),"")</f>
        <v/>
      </c>
      <c r="F39" s="167" t="str">
        <f>IFERROR(INDEX('FY22 QoS'!$BB:$BB,MATCH($B39&amp;$C39&amp;$D39,'FY22 QoS'!BS:BS,0),1),"")</f>
        <v/>
      </c>
      <c r="G39" s="167" t="str">
        <f>IFERROR(INDEX('FY22 QoS'!$BB:$BB,MATCH($B39&amp;$C39&amp;$D39,'FY22 QoS'!BT:BT,0),1),"")</f>
        <v/>
      </c>
      <c r="H39" s="167" t="str">
        <f>IFERROR(INDEX('FY22 QoS'!$BB:$BB,MATCH($B39&amp;$C39&amp;$D39,'FY22 QoS'!BU:BU,0),1),"")</f>
        <v/>
      </c>
      <c r="I39" s="181" t="str">
        <f>IFERROR(INDEX('FY22 QoS'!$BB:$BB,MATCH($B39&amp;$C39&amp;$D39,'FY22 QoS'!BV:BV,0),1),"")</f>
        <v/>
      </c>
      <c r="J39" s="181" t="str">
        <f>IFERROR(INDEX('FY22 QoS'!$BB:$BB,MATCH($B39&amp;$C39&amp;$D39,'FY22 QoS'!BW:BW,0),1),"")</f>
        <v/>
      </c>
      <c r="K39" s="181" t="str">
        <f>IFERROR(INDEX('FY22 QoS'!$BB:$BB,MATCH($B39&amp;$C39&amp;$D39,'FY22 QoS'!BX:BX,0),1),"")</f>
        <v>Anna Barker</v>
      </c>
      <c r="L39" s="181" t="str">
        <f>IFERROR(INDEX('FY22 QoS'!$BB:$BB,MATCH($B39&amp;$C39&amp;$D39,'FY22 QoS'!BY:BY,0),1),"")</f>
        <v>Anna Barker</v>
      </c>
      <c r="M39" s="181" t="str">
        <f>IFERROR(INDEX('FY22 QoS'!$BB:$BB,MATCH($B39&amp;$C39&amp;$D39,'FY22 QoS'!BZ:BZ,0),1),"")</f>
        <v>Anna Barker</v>
      </c>
      <c r="N39" s="181" t="str">
        <f>IFERROR(INDEX('FY22 QoS'!$BB:$BB,MATCH($B39&amp;$C39&amp;$D39,'FY22 QoS'!CA:CA,0),1),"")</f>
        <v>Future Hire</v>
      </c>
      <c r="O39" s="181" t="str">
        <f>IFERROR(INDEX('FY22 QoS'!$BB:$BB,MATCH($B39&amp;$C39&amp;$D39,'FY22 QoS'!CB:CB,0),1),"")</f>
        <v>Future Hire</v>
      </c>
      <c r="P39" s="181" t="str">
        <f>IFERROR(INDEX('FY22 QoS'!$BB:$BB,MATCH($B39&amp;$C39&amp;$D39,'FY22 QoS'!CC:CC,0),1),"")</f>
        <v>Future Hire</v>
      </c>
      <c r="R39" s="178" t="str">
        <f ca="1">IFERROR(INDEX(INDIRECT("'FY22 QoS'!"&amp;R$1&amp;":"&amp;R$1),MATCH($B39&amp;$C39&amp;$D39,'FY22 QoS'!BU:BU,0),1),"")</f>
        <v/>
      </c>
      <c r="S39" s="178" t="str">
        <f ca="1">IFERROR(INDEX(INDIRECT("'FY22 QoS'!"&amp;S$1&amp;":"&amp;S$1),MATCH($B39&amp;$C39&amp;$D39,'FY22 QoS'!BV:BV,0),1),"")</f>
        <v/>
      </c>
      <c r="T39" s="178" t="str">
        <f ca="1">IFERROR(INDEX(INDIRECT("'FY22 QoS'!"&amp;T$1&amp;":"&amp;T$1),MATCH($B39&amp;$C39&amp;$D39,'FY22 QoS'!BW:BW,0),1),"")</f>
        <v/>
      </c>
      <c r="U39" s="178">
        <f ca="1">IFERROR(INDEX(INDIRECT("'FY22 QoS'!"&amp;U$1&amp;":"&amp;U$1),MATCH($B39&amp;$C39&amp;$D39,'FY22 QoS'!BX:BX,0),1),"")</f>
        <v>1</v>
      </c>
      <c r="V39" s="178">
        <f ca="1">IFERROR(INDEX(INDIRECT("'FY22 QoS'!"&amp;V$1&amp;":"&amp;V$1),MATCH($B39&amp;$C39&amp;$D39,'FY22 QoS'!BY:BY,0),1),"")</f>
        <v>1</v>
      </c>
      <c r="W39" s="178">
        <f ca="1">IFERROR(INDEX(INDIRECT("'FY22 QoS'!"&amp;W$1&amp;":"&amp;W$1),MATCH($B39&amp;$C39&amp;$D39,'FY22 QoS'!BZ:BZ,0),1),"")</f>
        <v>1</v>
      </c>
      <c r="X39" s="178">
        <f ca="1">IFERROR(INDEX(INDIRECT("'FY22 QoS'!"&amp;X$1&amp;":"&amp;X$1),MATCH($B39&amp;$C39&amp;$D39,'FY22 QoS'!CA:CA,0),1),"")</f>
        <v>1</v>
      </c>
      <c r="Y39" s="178">
        <f ca="1">IFERROR(INDEX(INDIRECT("'FY22 QoS'!"&amp;Y$1&amp;":"&amp;Y$1),MATCH($B39&amp;$C39&amp;$D39,'FY22 QoS'!CB:CB,0),1),"")</f>
        <v>1</v>
      </c>
      <c r="Z39" s="178">
        <f ca="1">IFERROR(INDEX(INDIRECT("'FY22 QoS'!"&amp;Z$1&amp;":"&amp;Z$1),MATCH($B39&amp;$C39&amp;$D39,'FY22 QoS'!CC:CC,0),1),"")</f>
        <v>1</v>
      </c>
      <c r="AB39" s="178" t="str">
        <f ca="1">IFERROR(INDEX(INDIRECT("'FY22 QoS'!"&amp;AB$1&amp;":"&amp;AB$1),MATCH($B39&amp;$C39&amp;$D39,'FY22 QoS'!BU:BU,0),1),"")</f>
        <v/>
      </c>
      <c r="AC39" s="178" t="str">
        <f ca="1">IFERROR(INDEX(INDIRECT("'FY22 QoS'!"&amp;AC$1&amp;":"&amp;AC$1),MATCH($B39&amp;$C39&amp;$D39,'FY22 QoS'!BV:BV,0),1),"")</f>
        <v/>
      </c>
      <c r="AD39" s="178" t="str">
        <f ca="1">IFERROR(INDEX(INDIRECT("'FY22 QoS'!"&amp;AD$1&amp;":"&amp;AD$1),MATCH($B39&amp;$C39&amp;$D39,'FY22 QoS'!BW:BW,0),1),"")</f>
        <v/>
      </c>
      <c r="AE39" s="178">
        <f ca="1">IFERROR(INDEX(INDIRECT("'FY22 QoS'!"&amp;AE$1&amp;":"&amp;AE$1),MATCH($B39&amp;$C39&amp;$D39,'FY22 QoS'!BX:BX,0),1),"")</f>
        <v>0.69620099342275155</v>
      </c>
      <c r="AF39" s="178">
        <f ca="1">IFERROR(INDEX(INDIRECT("'FY22 QoS'!"&amp;AF$1&amp;":"&amp;AF$1),MATCH($B39&amp;$C39&amp;$D39,'FY22 QoS'!BY:BY,0),1),"")</f>
        <v>0.75949751644312125</v>
      </c>
      <c r="AG39" s="178">
        <f ca="1">IFERROR(INDEX(INDIRECT("'FY22 QoS'!"&amp;AG$1&amp;":"&amp;AG$1),MATCH($B39&amp;$C39&amp;$D39,'FY22 QoS'!BZ:BZ,0),1),"")</f>
        <v>0.8354472680874333</v>
      </c>
      <c r="AH39" s="178">
        <f ca="1">IFERROR(INDEX(INDIRECT("'FY22 QoS'!"&amp;AH$1&amp;":"&amp;AH$1),MATCH($B39&amp;$C39&amp;$D39,'FY22 QoS'!CA:CA,0),1),"")</f>
        <v>0</v>
      </c>
      <c r="AI39" s="178">
        <f ca="1">IFERROR(INDEX(INDIRECT("'FY22 QoS'!"&amp;AI$1&amp;":"&amp;AI$1),MATCH($B39&amp;$C39&amp;$D39,'FY22 QoS'!CB:CB,0),1),"")</f>
        <v>0</v>
      </c>
      <c r="AJ39" s="178">
        <f ca="1">IFERROR(INDEX(INDIRECT("'FY22 QoS'!"&amp;AJ$1&amp;":"&amp;AJ$1),MATCH($B39&amp;$C39&amp;$D39,'FY22 QoS'!CC:CC,0),1),"")</f>
        <v>0.25</v>
      </c>
      <c r="AL39" s="186" t="str">
        <f ca="1">IFERROR(INDEX(INDIRECT("'FY22 QoS'!"&amp;AL$1&amp;":"&amp;AL$1),MATCH($B39&amp;$C39&amp;$D39,'FY22 QoS'!BU:BU,0),1),"")</f>
        <v/>
      </c>
      <c r="AM39" s="186" t="str">
        <f ca="1">IFERROR(INDEX(INDIRECT("'FY22 QoS'!"&amp;AM$1&amp;":"&amp;AM$1),MATCH($B39&amp;$C39&amp;$D39,'FY22 QoS'!BV:BV,0),1),"")</f>
        <v/>
      </c>
      <c r="AN39" s="186" t="str">
        <f ca="1">IFERROR(INDEX(INDIRECT("'FY22 QoS'!"&amp;AN$1&amp;":"&amp;AN$1),MATCH($B39&amp;$C39&amp;$D39,'FY22 QoS'!BW:BW,0),1),"")</f>
        <v/>
      </c>
      <c r="AO39" s="186">
        <f ca="1">IFERROR(INDEX(INDIRECT("'FY22 QoS'!"&amp;AO$1&amp;":"&amp;AO$1),MATCH($B39&amp;$C39&amp;$D39,'FY22 QoS'!BX:BX,0),1),"")</f>
        <v>45833.232066997807</v>
      </c>
      <c r="AP39" s="186">
        <f ca="1">IFERROR(INDEX(INDIRECT("'FY22 QoS'!"&amp;AP$1&amp;":"&amp;AP$1),MATCH($B39&amp;$C39&amp;$D39,'FY22 QoS'!BY:BY,0),1),"")</f>
        <v>50000.253165838811</v>
      </c>
      <c r="AQ39" s="186">
        <f ca="1">IFERROR(INDEX(INDIRECT("'FY22 QoS'!"&amp;AQ$1&amp;":"&amp;AQ$1),MATCH($B39&amp;$C39&amp;$D39,'FY22 QoS'!BZ:BZ,0),1),"")</f>
        <v>55000.278482422691</v>
      </c>
      <c r="AR39" s="186">
        <f ca="1">IFERROR(INDEX(INDIRECT("'FY22 QoS'!"&amp;AR$1&amp;":"&amp;AR$1),MATCH($B39&amp;$C39&amp;$D39,'FY22 QoS'!CA:CA,0),1),"")</f>
        <v>0</v>
      </c>
      <c r="AS39" s="186">
        <f ca="1">IFERROR(INDEX(INDIRECT("'FY22 QoS'!"&amp;AS$1&amp;":"&amp;AS$1),MATCH($B39&amp;$C39&amp;$D39,'FY22 QoS'!CB:CB,0),1),"")</f>
        <v>0</v>
      </c>
      <c r="AT39" s="186">
        <f ca="1">IFERROR(INDEX(INDIRECT("'FY22 QoS'!"&amp;AT$1&amp;":"&amp;AT$1),MATCH($B39&amp;$C39&amp;$D39,'FY22 QoS'!CC:CC,0),1),"")</f>
        <v>16458.333333333332</v>
      </c>
      <c r="AY39" s="178"/>
      <c r="AZ39" s="178"/>
      <c r="BA39" s="178"/>
      <c r="BB39" s="178"/>
      <c r="BC39" s="178"/>
      <c r="BD39" s="178"/>
      <c r="BE39" s="178"/>
      <c r="BF39" s="178"/>
      <c r="BG39" s="178"/>
    </row>
    <row r="40" spans="2:59" s="167" customFormat="1" x14ac:dyDescent="0.25">
      <c r="B40" s="167" t="s">
        <v>456</v>
      </c>
      <c r="C40" s="167">
        <v>4</v>
      </c>
      <c r="D40" s="167" t="str">
        <f t="shared" si="11"/>
        <v>EMEA</v>
      </c>
      <c r="E40" s="167" t="str">
        <f>IFERROR(INDEX('FY22 QoS'!$BB:$BB,MATCH($B40&amp;$C40&amp;$D40,'FY22 QoS'!BR:BR,0),1),"")</f>
        <v/>
      </c>
      <c r="F40" s="167" t="str">
        <f>IFERROR(INDEX('FY22 QoS'!$BB:$BB,MATCH($B40&amp;$C40&amp;$D40,'FY22 QoS'!BS:BS,0),1),"")</f>
        <v/>
      </c>
      <c r="G40" s="167" t="str">
        <f>IFERROR(INDEX('FY22 QoS'!$BB:$BB,MATCH($B40&amp;$C40&amp;$D40,'FY22 QoS'!BT:BT,0),1),"")</f>
        <v/>
      </c>
      <c r="H40" s="167" t="str">
        <f>IFERROR(INDEX('FY22 QoS'!$BB:$BB,MATCH($B40&amp;$C40&amp;$D40,'FY22 QoS'!BU:BU,0),1),"")</f>
        <v/>
      </c>
      <c r="I40" s="181" t="str">
        <f>IFERROR(INDEX('FY22 QoS'!$BB:$BB,MATCH($B40&amp;$C40&amp;$D40,'FY22 QoS'!BV:BV,0),1),"")</f>
        <v/>
      </c>
      <c r="J40" s="181" t="str">
        <f>IFERROR(INDEX('FY22 QoS'!$BB:$BB,MATCH($B40&amp;$C40&amp;$D40,'FY22 QoS'!BW:BW,0),1),"")</f>
        <v/>
      </c>
      <c r="K40" s="181" t="str">
        <f>IFERROR(INDEX('FY22 QoS'!$BB:$BB,MATCH($B40&amp;$C40&amp;$D40,'FY22 QoS'!BX:BX,0),1),"")</f>
        <v/>
      </c>
      <c r="L40" s="181" t="str">
        <f>IFERROR(INDEX('FY22 QoS'!$BB:$BB,MATCH($B40&amp;$C40&amp;$D40,'FY22 QoS'!BY:BY,0),1),"")</f>
        <v/>
      </c>
      <c r="M40" s="181" t="str">
        <f>IFERROR(INDEX('FY22 QoS'!$BB:$BB,MATCH($B40&amp;$C40&amp;$D40,'FY22 QoS'!BZ:BZ,0),1),"")</f>
        <v/>
      </c>
      <c r="N40" s="181" t="str">
        <f>IFERROR(INDEX('FY22 QoS'!$BB:$BB,MATCH($B40&amp;$C40&amp;$D40,'FY22 QoS'!CA:CA,0),1),"")</f>
        <v>Anna Barker</v>
      </c>
      <c r="O40" s="181" t="str">
        <f>IFERROR(INDEX('FY22 QoS'!$BB:$BB,MATCH($B40&amp;$C40&amp;$D40,'FY22 QoS'!CB:CB,0),1),"")</f>
        <v>Anna Barker</v>
      </c>
      <c r="P40" s="181" t="str">
        <f>IFERROR(INDEX('FY22 QoS'!$BB:$BB,MATCH($B40&amp;$C40&amp;$D40,'FY22 QoS'!CC:CC,0),1),"")</f>
        <v>Future Hire</v>
      </c>
      <c r="R40" s="178" t="str">
        <f ca="1">IFERROR(INDEX(INDIRECT("'FY22 QoS'!"&amp;R$1&amp;":"&amp;R$1),MATCH($B40&amp;$C40&amp;$D40,'FY22 QoS'!BU:BU,0),1),"")</f>
        <v/>
      </c>
      <c r="S40" s="178" t="str">
        <f ca="1">IFERROR(INDEX(INDIRECT("'FY22 QoS'!"&amp;S$1&amp;":"&amp;S$1),MATCH($B40&amp;$C40&amp;$D40,'FY22 QoS'!BV:BV,0),1),"")</f>
        <v/>
      </c>
      <c r="T40" s="178" t="str">
        <f ca="1">IFERROR(INDEX(INDIRECT("'FY22 QoS'!"&amp;T$1&amp;":"&amp;T$1),MATCH($B40&amp;$C40&amp;$D40,'FY22 QoS'!BW:BW,0),1),"")</f>
        <v/>
      </c>
      <c r="U40" s="178" t="str">
        <f ca="1">IFERROR(INDEX(INDIRECT("'FY22 QoS'!"&amp;U$1&amp;":"&amp;U$1),MATCH($B40&amp;$C40&amp;$D40,'FY22 QoS'!BX:BX,0),1),"")</f>
        <v/>
      </c>
      <c r="V40" s="178" t="str">
        <f ca="1">IFERROR(INDEX(INDIRECT("'FY22 QoS'!"&amp;V$1&amp;":"&amp;V$1),MATCH($B40&amp;$C40&amp;$D40,'FY22 QoS'!BY:BY,0),1),"")</f>
        <v/>
      </c>
      <c r="W40" s="178" t="str">
        <f ca="1">IFERROR(INDEX(INDIRECT("'FY22 QoS'!"&amp;W$1&amp;":"&amp;W$1),MATCH($B40&amp;$C40&amp;$D40,'FY22 QoS'!BZ:BZ,0),1),"")</f>
        <v/>
      </c>
      <c r="X40" s="178">
        <f ca="1">IFERROR(INDEX(INDIRECT("'FY22 QoS'!"&amp;X$1&amp;":"&amp;X$1),MATCH($B40&amp;$C40&amp;$D40,'FY22 QoS'!CA:CA,0),1),"")</f>
        <v>1</v>
      </c>
      <c r="Y40" s="178">
        <f ca="1">IFERROR(INDEX(INDIRECT("'FY22 QoS'!"&amp;Y$1&amp;":"&amp;Y$1),MATCH($B40&amp;$C40&amp;$D40,'FY22 QoS'!CB:CB,0),1),"")</f>
        <v>1</v>
      </c>
      <c r="Z40" s="178">
        <f ca="1">IFERROR(INDEX(INDIRECT("'FY22 QoS'!"&amp;Z$1&amp;":"&amp;Z$1),MATCH($B40&amp;$C40&amp;$D40,'FY22 QoS'!CC:CC,0),1),"")</f>
        <v>1</v>
      </c>
      <c r="AB40" s="178" t="str">
        <f ca="1">IFERROR(INDEX(INDIRECT("'FY22 QoS'!"&amp;AB$1&amp;":"&amp;AB$1),MATCH($B40&amp;$C40&amp;$D40,'FY22 QoS'!BU:BU,0),1),"")</f>
        <v/>
      </c>
      <c r="AC40" s="178" t="str">
        <f ca="1">IFERROR(INDEX(INDIRECT("'FY22 QoS'!"&amp;AC$1&amp;":"&amp;AC$1),MATCH($B40&amp;$C40&amp;$D40,'FY22 QoS'!BV:BV,0),1),"")</f>
        <v/>
      </c>
      <c r="AD40" s="178" t="str">
        <f ca="1">IFERROR(INDEX(INDIRECT("'FY22 QoS'!"&amp;AD$1&amp;":"&amp;AD$1),MATCH($B40&amp;$C40&amp;$D40,'FY22 QoS'!BW:BW,0),1),"")</f>
        <v/>
      </c>
      <c r="AE40" s="178" t="str">
        <f ca="1">IFERROR(INDEX(INDIRECT("'FY22 QoS'!"&amp;AE$1&amp;":"&amp;AE$1),MATCH($B40&amp;$C40&amp;$D40,'FY22 QoS'!BX:BX,0),1),"")</f>
        <v/>
      </c>
      <c r="AF40" s="178" t="str">
        <f ca="1">IFERROR(INDEX(INDIRECT("'FY22 QoS'!"&amp;AF$1&amp;":"&amp;AF$1),MATCH($B40&amp;$C40&amp;$D40,'FY22 QoS'!BY:BY,0),1),"")</f>
        <v/>
      </c>
      <c r="AG40" s="178" t="str">
        <f ca="1">IFERROR(INDEX(INDIRECT("'FY22 QoS'!"&amp;AG$1&amp;":"&amp;AG$1),MATCH($B40&amp;$C40&amp;$D40,'FY22 QoS'!BZ:BZ,0),1),"")</f>
        <v/>
      </c>
      <c r="AH40" s="178">
        <f ca="1">IFERROR(INDEX(INDIRECT("'FY22 QoS'!"&amp;AH$1&amp;":"&amp;AH$1),MATCH($B40&amp;$C40&amp;$D40,'FY22 QoS'!CA:CA,0),1),"")</f>
        <v>1</v>
      </c>
      <c r="AI40" s="178">
        <f ca="1">IFERROR(INDEX(INDIRECT("'FY22 QoS'!"&amp;AI$1&amp;":"&amp;AI$1),MATCH($B40&amp;$C40&amp;$D40,'FY22 QoS'!CB:CB,0),1),"")</f>
        <v>1</v>
      </c>
      <c r="AJ40" s="178">
        <f ca="1">IFERROR(INDEX(INDIRECT("'FY22 QoS'!"&amp;AJ$1&amp;":"&amp;AJ$1),MATCH($B40&amp;$C40&amp;$D40,'FY22 QoS'!CC:CC,0),1),"")</f>
        <v>0</v>
      </c>
      <c r="AL40" s="186" t="str">
        <f ca="1">IFERROR(INDEX(INDIRECT("'FY22 QoS'!"&amp;AL$1&amp;":"&amp;AL$1),MATCH($B40&amp;$C40&amp;$D40,'FY22 QoS'!BU:BU,0),1),"")</f>
        <v/>
      </c>
      <c r="AM40" s="186" t="str">
        <f ca="1">IFERROR(INDEX(INDIRECT("'FY22 QoS'!"&amp;AM$1&amp;":"&amp;AM$1),MATCH($B40&amp;$C40&amp;$D40,'FY22 QoS'!BV:BV,0),1),"")</f>
        <v/>
      </c>
      <c r="AN40" s="186" t="str">
        <f ca="1">IFERROR(INDEX(INDIRECT("'FY22 QoS'!"&amp;AN$1&amp;":"&amp;AN$1),MATCH($B40&amp;$C40&amp;$D40,'FY22 QoS'!BW:BW,0),1),"")</f>
        <v/>
      </c>
      <c r="AO40" s="186" t="str">
        <f ca="1">IFERROR(INDEX(INDIRECT("'FY22 QoS'!"&amp;AO$1&amp;":"&amp;AO$1),MATCH($B40&amp;$C40&amp;$D40,'FY22 QoS'!BX:BX,0),1),"")</f>
        <v/>
      </c>
      <c r="AP40" s="186" t="str">
        <f ca="1">IFERROR(INDEX(INDIRECT("'FY22 QoS'!"&amp;AP$1&amp;":"&amp;AP$1),MATCH($B40&amp;$C40&amp;$D40,'FY22 QoS'!BY:BY,0),1),"")</f>
        <v/>
      </c>
      <c r="AQ40" s="186" t="str">
        <f ca="1">IFERROR(INDEX(INDIRECT("'FY22 QoS'!"&amp;AQ$1&amp;":"&amp;AQ$1),MATCH($B40&amp;$C40&amp;$D40,'FY22 QoS'!BZ:BZ,0),1),"")</f>
        <v/>
      </c>
      <c r="AR40" s="186">
        <f ca="1">IFERROR(INDEX(INDIRECT("'FY22 QoS'!"&amp;AR$1&amp;":"&amp;AR$1),MATCH($B40&amp;$C40&amp;$D40,'FY22 QoS'!CA:CA,0),1),"")</f>
        <v>65833.333333333328</v>
      </c>
      <c r="AS40" s="186">
        <f ca="1">IFERROR(INDEX(INDIRECT("'FY22 QoS'!"&amp;AS$1&amp;":"&amp;AS$1),MATCH($B40&amp;$C40&amp;$D40,'FY22 QoS'!CB:CB,0),1),"")</f>
        <v>65833.333333333328</v>
      </c>
      <c r="AT40" s="186">
        <f ca="1">IFERROR(INDEX(INDIRECT("'FY22 QoS'!"&amp;AT$1&amp;":"&amp;AT$1),MATCH($B40&amp;$C40&amp;$D40,'FY22 QoS'!CC:CC,0),1),"")</f>
        <v>0</v>
      </c>
      <c r="AY40" s="178"/>
      <c r="AZ40" s="178"/>
      <c r="BA40" s="178"/>
      <c r="BB40" s="178"/>
      <c r="BC40" s="178"/>
      <c r="BD40" s="178"/>
      <c r="BE40" s="178"/>
      <c r="BF40" s="178"/>
      <c r="BG40" s="178"/>
    </row>
    <row r="41" spans="2:59" s="167" customFormat="1" x14ac:dyDescent="0.25">
      <c r="B41" s="167" t="s">
        <v>456</v>
      </c>
      <c r="C41" s="167">
        <v>5</v>
      </c>
      <c r="D41" s="167" t="str">
        <f t="shared" si="11"/>
        <v>EMEA</v>
      </c>
      <c r="E41" s="167" t="str">
        <f>IFERROR(INDEX('FY22 QoS'!$BB:$BB,MATCH($B41&amp;$C41&amp;$D41,'FY22 QoS'!BR:BR,0),1),"")</f>
        <v/>
      </c>
      <c r="F41" s="167" t="str">
        <f>IFERROR(INDEX('FY22 QoS'!$BB:$BB,MATCH($B41&amp;$C41&amp;$D41,'FY22 QoS'!BS:BS,0),1),"")</f>
        <v/>
      </c>
      <c r="G41" s="167" t="str">
        <f>IFERROR(INDEX('FY22 QoS'!$BB:$BB,MATCH($B41&amp;$C41&amp;$D41,'FY22 QoS'!BT:BT,0),1),"")</f>
        <v/>
      </c>
      <c r="H41" s="167" t="str">
        <f>IFERROR(INDEX('FY22 QoS'!$BB:$BB,MATCH($B41&amp;$C41&amp;$D41,'FY22 QoS'!BU:BU,0),1),"")</f>
        <v/>
      </c>
      <c r="I41" s="181" t="str">
        <f>IFERROR(INDEX('FY22 QoS'!$BB:$BB,MATCH($B41&amp;$C41&amp;$D41,'FY22 QoS'!BV:BV,0),1),"")</f>
        <v/>
      </c>
      <c r="J41" s="181" t="str">
        <f>IFERROR(INDEX('FY22 QoS'!$BB:$BB,MATCH($B41&amp;$C41&amp;$D41,'FY22 QoS'!BW:BW,0),1),"")</f>
        <v/>
      </c>
      <c r="K41" s="181" t="str">
        <f>IFERROR(INDEX('FY22 QoS'!$BB:$BB,MATCH($B41&amp;$C41&amp;$D41,'FY22 QoS'!BX:BX,0),1),"")</f>
        <v/>
      </c>
      <c r="L41" s="181" t="str">
        <f>IFERROR(INDEX('FY22 QoS'!$BB:$BB,MATCH($B41&amp;$C41&amp;$D41,'FY22 QoS'!BY:BY,0),1),"")</f>
        <v/>
      </c>
      <c r="M41" s="181" t="str">
        <f>IFERROR(INDEX('FY22 QoS'!$BB:$BB,MATCH($B41&amp;$C41&amp;$D41,'FY22 QoS'!BZ:BZ,0),1),"")</f>
        <v/>
      </c>
      <c r="N41" s="181" t="str">
        <f>IFERROR(INDEX('FY22 QoS'!$BB:$BB,MATCH($B41&amp;$C41&amp;$D41,'FY22 QoS'!CA:CA,0),1),"")</f>
        <v/>
      </c>
      <c r="O41" s="181" t="str">
        <f>IFERROR(INDEX('FY22 QoS'!$BB:$BB,MATCH($B41&amp;$C41&amp;$D41,'FY22 QoS'!CB:CB,0),1),"")</f>
        <v/>
      </c>
      <c r="P41" s="181" t="str">
        <f>IFERROR(INDEX('FY22 QoS'!$BB:$BB,MATCH($B41&amp;$C41&amp;$D41,'FY22 QoS'!CC:CC,0),1),"")</f>
        <v>Anna Barker</v>
      </c>
      <c r="R41" s="178" t="str">
        <f ca="1">IFERROR(INDEX(INDIRECT("'FY22 QoS'!"&amp;R$1&amp;":"&amp;R$1),MATCH($B41&amp;$C41&amp;$D41,'FY22 QoS'!BU:BU,0),1),"")</f>
        <v/>
      </c>
      <c r="S41" s="178" t="str">
        <f ca="1">IFERROR(INDEX(INDIRECT("'FY22 QoS'!"&amp;S$1&amp;":"&amp;S$1),MATCH($B41&amp;$C41&amp;$D41,'FY22 QoS'!BV:BV,0),1),"")</f>
        <v/>
      </c>
      <c r="T41" s="178" t="str">
        <f ca="1">IFERROR(INDEX(INDIRECT("'FY22 QoS'!"&amp;T$1&amp;":"&amp;T$1),MATCH($B41&amp;$C41&amp;$D41,'FY22 QoS'!BW:BW,0),1),"")</f>
        <v/>
      </c>
      <c r="U41" s="178" t="str">
        <f ca="1">IFERROR(INDEX(INDIRECT("'FY22 QoS'!"&amp;U$1&amp;":"&amp;U$1),MATCH($B41&amp;$C41&amp;$D41,'FY22 QoS'!BX:BX,0),1),"")</f>
        <v/>
      </c>
      <c r="V41" s="178" t="str">
        <f ca="1">IFERROR(INDEX(INDIRECT("'FY22 QoS'!"&amp;V$1&amp;":"&amp;V$1),MATCH($B41&amp;$C41&amp;$D41,'FY22 QoS'!BY:BY,0),1),"")</f>
        <v/>
      </c>
      <c r="W41" s="178" t="str">
        <f ca="1">IFERROR(INDEX(INDIRECT("'FY22 QoS'!"&amp;W$1&amp;":"&amp;W$1),MATCH($B41&amp;$C41&amp;$D41,'FY22 QoS'!BZ:BZ,0),1),"")</f>
        <v/>
      </c>
      <c r="X41" s="178" t="str">
        <f ca="1">IFERROR(INDEX(INDIRECT("'FY22 QoS'!"&amp;X$1&amp;":"&amp;X$1),MATCH($B41&amp;$C41&amp;$D41,'FY22 QoS'!CA:CA,0),1),"")</f>
        <v/>
      </c>
      <c r="Y41" s="178" t="str">
        <f ca="1">IFERROR(INDEX(INDIRECT("'FY22 QoS'!"&amp;Y$1&amp;":"&amp;Y$1),MATCH($B41&amp;$C41&amp;$D41,'FY22 QoS'!CB:CB,0),1),"")</f>
        <v/>
      </c>
      <c r="Z41" s="178">
        <f ca="1">IFERROR(INDEX(INDIRECT("'FY22 QoS'!"&amp;Z$1&amp;":"&amp;Z$1),MATCH($B41&amp;$C41&amp;$D41,'FY22 QoS'!CC:CC,0),1),"")</f>
        <v>1</v>
      </c>
      <c r="AB41" s="178" t="str">
        <f ca="1">IFERROR(INDEX(INDIRECT("'FY22 QoS'!"&amp;AB$1&amp;":"&amp;AB$1),MATCH($B41&amp;$C41&amp;$D41,'FY22 QoS'!BU:BU,0),1),"")</f>
        <v/>
      </c>
      <c r="AC41" s="178" t="str">
        <f ca="1">IFERROR(INDEX(INDIRECT("'FY22 QoS'!"&amp;AC$1&amp;":"&amp;AC$1),MATCH($B41&amp;$C41&amp;$D41,'FY22 QoS'!BV:BV,0),1),"")</f>
        <v/>
      </c>
      <c r="AD41" s="178" t="str">
        <f ca="1">IFERROR(INDEX(INDIRECT("'FY22 QoS'!"&amp;AD$1&amp;":"&amp;AD$1),MATCH($B41&amp;$C41&amp;$D41,'FY22 QoS'!BW:BW,0),1),"")</f>
        <v/>
      </c>
      <c r="AE41" s="178" t="str">
        <f ca="1">IFERROR(INDEX(INDIRECT("'FY22 QoS'!"&amp;AE$1&amp;":"&amp;AE$1),MATCH($B41&amp;$C41&amp;$D41,'FY22 QoS'!BX:BX,0),1),"")</f>
        <v/>
      </c>
      <c r="AF41" s="178" t="str">
        <f ca="1">IFERROR(INDEX(INDIRECT("'FY22 QoS'!"&amp;AF$1&amp;":"&amp;AF$1),MATCH($B41&amp;$C41&amp;$D41,'FY22 QoS'!BY:BY,0),1),"")</f>
        <v/>
      </c>
      <c r="AG41" s="178" t="str">
        <f ca="1">IFERROR(INDEX(INDIRECT("'FY22 QoS'!"&amp;AG$1&amp;":"&amp;AG$1),MATCH($B41&amp;$C41&amp;$D41,'FY22 QoS'!BZ:BZ,0),1),"")</f>
        <v/>
      </c>
      <c r="AH41" s="178" t="str">
        <f ca="1">IFERROR(INDEX(INDIRECT("'FY22 QoS'!"&amp;AH$1&amp;":"&amp;AH$1),MATCH($B41&amp;$C41&amp;$D41,'FY22 QoS'!CA:CA,0),1),"")</f>
        <v/>
      </c>
      <c r="AI41" s="178" t="str">
        <f ca="1">IFERROR(INDEX(INDIRECT("'FY22 QoS'!"&amp;AI$1&amp;":"&amp;AI$1),MATCH($B41&amp;$C41&amp;$D41,'FY22 QoS'!CB:CB,0),1),"")</f>
        <v/>
      </c>
      <c r="AJ41" s="178">
        <f ca="1">IFERROR(INDEX(INDIRECT("'FY22 QoS'!"&amp;AJ$1&amp;":"&amp;AJ$1),MATCH($B41&amp;$C41&amp;$D41,'FY22 QoS'!CC:CC,0),1),"")</f>
        <v>1</v>
      </c>
      <c r="AL41" s="186" t="str">
        <f ca="1">IFERROR(INDEX(INDIRECT("'FY22 QoS'!"&amp;AL$1&amp;":"&amp;AL$1),MATCH($B41&amp;$C41&amp;$D41,'FY22 QoS'!BU:BU,0),1),"")</f>
        <v/>
      </c>
      <c r="AM41" s="186" t="str">
        <f ca="1">IFERROR(INDEX(INDIRECT("'FY22 QoS'!"&amp;AM$1&amp;":"&amp;AM$1),MATCH($B41&amp;$C41&amp;$D41,'FY22 QoS'!BV:BV,0),1),"")</f>
        <v/>
      </c>
      <c r="AN41" s="186" t="str">
        <f ca="1">IFERROR(INDEX(INDIRECT("'FY22 QoS'!"&amp;AN$1&amp;":"&amp;AN$1),MATCH($B41&amp;$C41&amp;$D41,'FY22 QoS'!BW:BW,0),1),"")</f>
        <v/>
      </c>
      <c r="AO41" s="186" t="str">
        <f ca="1">IFERROR(INDEX(INDIRECT("'FY22 QoS'!"&amp;AO$1&amp;":"&amp;AO$1),MATCH($B41&amp;$C41&amp;$D41,'FY22 QoS'!BX:BX,0),1),"")</f>
        <v/>
      </c>
      <c r="AP41" s="186" t="str">
        <f ca="1">IFERROR(INDEX(INDIRECT("'FY22 QoS'!"&amp;AP$1&amp;":"&amp;AP$1),MATCH($B41&amp;$C41&amp;$D41,'FY22 QoS'!BY:BY,0),1),"")</f>
        <v/>
      </c>
      <c r="AQ41" s="186" t="str">
        <f ca="1">IFERROR(INDEX(INDIRECT("'FY22 QoS'!"&amp;AQ$1&amp;":"&amp;AQ$1),MATCH($B41&amp;$C41&amp;$D41,'FY22 QoS'!BZ:BZ,0),1),"")</f>
        <v/>
      </c>
      <c r="AR41" s="186" t="str">
        <f ca="1">IFERROR(INDEX(INDIRECT("'FY22 QoS'!"&amp;AR$1&amp;":"&amp;AR$1),MATCH($B41&amp;$C41&amp;$D41,'FY22 QoS'!CA:CA,0),1),"")</f>
        <v/>
      </c>
      <c r="AS41" s="186" t="str">
        <f ca="1">IFERROR(INDEX(INDIRECT("'FY22 QoS'!"&amp;AS$1&amp;":"&amp;AS$1),MATCH($B41&amp;$C41&amp;$D41,'FY22 QoS'!CB:CB,0),1),"")</f>
        <v/>
      </c>
      <c r="AT41" s="186">
        <f ca="1">IFERROR(INDEX(INDIRECT("'FY22 QoS'!"&amp;AT$1&amp;":"&amp;AT$1),MATCH($B41&amp;$C41&amp;$D41,'FY22 QoS'!CC:CC,0),1),"")</f>
        <v>65833.333333333328</v>
      </c>
      <c r="AY41" s="178"/>
      <c r="AZ41" s="178"/>
      <c r="BA41" s="178"/>
      <c r="BB41" s="178"/>
      <c r="BC41" s="178"/>
      <c r="BD41" s="178"/>
      <c r="BE41" s="178"/>
      <c r="BF41" s="178"/>
      <c r="BG41" s="178"/>
    </row>
    <row r="42" spans="2:59" s="167" customFormat="1" x14ac:dyDescent="0.25">
      <c r="B42" s="167" t="s">
        <v>456</v>
      </c>
      <c r="C42" s="167">
        <v>6</v>
      </c>
      <c r="D42" s="167" t="str">
        <f t="shared" si="11"/>
        <v>EMEA</v>
      </c>
      <c r="E42" s="167" t="str">
        <f>IFERROR(INDEX('FY22 QoS'!$BB:$BB,MATCH($B42&amp;$C42&amp;$D42,'FY22 QoS'!BR:BR,0),1),"")</f>
        <v/>
      </c>
      <c r="F42" s="167" t="str">
        <f>IFERROR(INDEX('FY22 QoS'!$BB:$BB,MATCH($B42&amp;$C42&amp;$D42,'FY22 QoS'!BS:BS,0),1),"")</f>
        <v/>
      </c>
      <c r="G42" s="167" t="str">
        <f>IFERROR(INDEX('FY22 QoS'!$BB:$BB,MATCH($B42&amp;$C42&amp;$D42,'FY22 QoS'!BT:BT,0),1),"")</f>
        <v/>
      </c>
      <c r="H42" s="167" t="str">
        <f>IFERROR(INDEX('FY22 QoS'!$BB:$BB,MATCH($B42&amp;$C42&amp;$D42,'FY22 QoS'!BU:BU,0),1),"")</f>
        <v/>
      </c>
      <c r="I42" s="181" t="str">
        <f>IFERROR(INDEX('FY22 QoS'!$BB:$BB,MATCH($B42&amp;$C42&amp;$D42,'FY22 QoS'!BV:BV,0),1),"")</f>
        <v/>
      </c>
      <c r="J42" s="181" t="str">
        <f>IFERROR(INDEX('FY22 QoS'!$BB:$BB,MATCH($B42&amp;$C42&amp;$D42,'FY22 QoS'!BW:BW,0),1),"")</f>
        <v/>
      </c>
      <c r="K42" s="181" t="str">
        <f>IFERROR(INDEX('FY22 QoS'!$BB:$BB,MATCH($B42&amp;$C42&amp;$D42,'FY22 QoS'!BX:BX,0),1),"")</f>
        <v/>
      </c>
      <c r="L42" s="181" t="str">
        <f>IFERROR(INDEX('FY22 QoS'!$BB:$BB,MATCH($B42&amp;$C42&amp;$D42,'FY22 QoS'!BY:BY,0),1),"")</f>
        <v/>
      </c>
      <c r="M42" s="181" t="str">
        <f>IFERROR(INDEX('FY22 QoS'!$BB:$BB,MATCH($B42&amp;$C42&amp;$D42,'FY22 QoS'!BZ:BZ,0),1),"")</f>
        <v/>
      </c>
      <c r="N42" s="181" t="str">
        <f>IFERROR(INDEX('FY22 QoS'!$BB:$BB,MATCH($B42&amp;$C42&amp;$D42,'FY22 QoS'!CA:CA,0),1),"")</f>
        <v/>
      </c>
      <c r="O42" s="181" t="str">
        <f>IFERROR(INDEX('FY22 QoS'!$BB:$BB,MATCH($B42&amp;$C42&amp;$D42,'FY22 QoS'!CB:CB,0),1),"")</f>
        <v/>
      </c>
      <c r="P42" s="181" t="str">
        <f>IFERROR(INDEX('FY22 QoS'!$BB:$BB,MATCH($B42&amp;$C42&amp;$D42,'FY22 QoS'!CC:CC,0),1),"")</f>
        <v/>
      </c>
      <c r="R42" s="178" t="str">
        <f ca="1">IFERROR(INDEX(INDIRECT("'FY22 QoS'!"&amp;R$1&amp;":"&amp;R$1),MATCH($B42&amp;$C42&amp;$D42,'FY22 QoS'!BU:BU,0),1),"")</f>
        <v/>
      </c>
      <c r="S42" s="178" t="str">
        <f ca="1">IFERROR(INDEX(INDIRECT("'FY22 QoS'!"&amp;S$1&amp;":"&amp;S$1),MATCH($B42&amp;$C42&amp;$D42,'FY22 QoS'!BV:BV,0),1),"")</f>
        <v/>
      </c>
      <c r="T42" s="178" t="str">
        <f ca="1">IFERROR(INDEX(INDIRECT("'FY22 QoS'!"&amp;T$1&amp;":"&amp;T$1),MATCH($B42&amp;$C42&amp;$D42,'FY22 QoS'!BW:BW,0),1),"")</f>
        <v/>
      </c>
      <c r="U42" s="178" t="str">
        <f ca="1">IFERROR(INDEX(INDIRECT("'FY22 QoS'!"&amp;U$1&amp;":"&amp;U$1),MATCH($B42&amp;$C42&amp;$D42,'FY22 QoS'!BX:BX,0),1),"")</f>
        <v/>
      </c>
      <c r="V42" s="178" t="str">
        <f ca="1">IFERROR(INDEX(INDIRECT("'FY22 QoS'!"&amp;V$1&amp;":"&amp;V$1),MATCH($B42&amp;$C42&amp;$D42,'FY22 QoS'!BY:BY,0),1),"")</f>
        <v/>
      </c>
      <c r="W42" s="178" t="str">
        <f ca="1">IFERROR(INDEX(INDIRECT("'FY22 QoS'!"&amp;W$1&amp;":"&amp;W$1),MATCH($B42&amp;$C42&amp;$D42,'FY22 QoS'!BZ:BZ,0),1),"")</f>
        <v/>
      </c>
      <c r="X42" s="178" t="str">
        <f ca="1">IFERROR(INDEX(INDIRECT("'FY22 QoS'!"&amp;X$1&amp;":"&amp;X$1),MATCH($B42&amp;$C42&amp;$D42,'FY22 QoS'!CA:CA,0),1),"")</f>
        <v/>
      </c>
      <c r="Y42" s="178" t="str">
        <f ca="1">IFERROR(INDEX(INDIRECT("'FY22 QoS'!"&amp;Y$1&amp;":"&amp;Y$1),MATCH($B42&amp;$C42&amp;$D42,'FY22 QoS'!CB:CB,0),1),"")</f>
        <v/>
      </c>
      <c r="Z42" s="178" t="str">
        <f ca="1">IFERROR(INDEX(INDIRECT("'FY22 QoS'!"&amp;Z$1&amp;":"&amp;Z$1),MATCH($B42&amp;$C42&amp;$D42,'FY22 QoS'!CC:CC,0),1),"")</f>
        <v/>
      </c>
      <c r="AB42" s="178" t="str">
        <f ca="1">IFERROR(INDEX(INDIRECT("'FY22 QoS'!"&amp;AB$1&amp;":"&amp;AB$1),MATCH($B42&amp;$C42&amp;$D42,'FY22 QoS'!BU:BU,0),1),"")</f>
        <v/>
      </c>
      <c r="AC42" s="178" t="str">
        <f ca="1">IFERROR(INDEX(INDIRECT("'FY22 QoS'!"&amp;AC$1&amp;":"&amp;AC$1),MATCH($B42&amp;$C42&amp;$D42,'FY22 QoS'!BV:BV,0),1),"")</f>
        <v/>
      </c>
      <c r="AD42" s="178" t="str">
        <f ca="1">IFERROR(INDEX(INDIRECT("'FY22 QoS'!"&amp;AD$1&amp;":"&amp;AD$1),MATCH($B42&amp;$C42&amp;$D42,'FY22 QoS'!BW:BW,0),1),"")</f>
        <v/>
      </c>
      <c r="AE42" s="178" t="str">
        <f ca="1">IFERROR(INDEX(INDIRECT("'FY22 QoS'!"&amp;AE$1&amp;":"&amp;AE$1),MATCH($B42&amp;$C42&amp;$D42,'FY22 QoS'!BX:BX,0),1),"")</f>
        <v/>
      </c>
      <c r="AF42" s="178" t="str">
        <f ca="1">IFERROR(INDEX(INDIRECT("'FY22 QoS'!"&amp;AF$1&amp;":"&amp;AF$1),MATCH($B42&amp;$C42&amp;$D42,'FY22 QoS'!BY:BY,0),1),"")</f>
        <v/>
      </c>
      <c r="AG42" s="178" t="str">
        <f ca="1">IFERROR(INDEX(INDIRECT("'FY22 QoS'!"&amp;AG$1&amp;":"&amp;AG$1),MATCH($B42&amp;$C42&amp;$D42,'FY22 QoS'!BZ:BZ,0),1),"")</f>
        <v/>
      </c>
      <c r="AH42" s="178" t="str">
        <f ca="1">IFERROR(INDEX(INDIRECT("'FY22 QoS'!"&amp;AH$1&amp;":"&amp;AH$1),MATCH($B42&amp;$C42&amp;$D42,'FY22 QoS'!CA:CA,0),1),"")</f>
        <v/>
      </c>
      <c r="AI42" s="178" t="str">
        <f ca="1">IFERROR(INDEX(INDIRECT("'FY22 QoS'!"&amp;AI$1&amp;":"&amp;AI$1),MATCH($B42&amp;$C42&amp;$D42,'FY22 QoS'!CB:CB,0),1),"")</f>
        <v/>
      </c>
      <c r="AJ42" s="178" t="str">
        <f ca="1">IFERROR(INDEX(INDIRECT("'FY22 QoS'!"&amp;AJ$1&amp;":"&amp;AJ$1),MATCH($B42&amp;$C42&amp;$D42,'FY22 QoS'!CC:CC,0),1),"")</f>
        <v/>
      </c>
      <c r="AL42" s="186" t="str">
        <f ca="1">IFERROR(INDEX(INDIRECT("'FY22 QoS'!"&amp;AL$1&amp;":"&amp;AL$1),MATCH($B42&amp;$C42&amp;$D42,'FY22 QoS'!BU:BU,0),1),"")</f>
        <v/>
      </c>
      <c r="AM42" s="186" t="str">
        <f ca="1">IFERROR(INDEX(INDIRECT("'FY22 QoS'!"&amp;AM$1&amp;":"&amp;AM$1),MATCH($B42&amp;$C42&amp;$D42,'FY22 QoS'!BV:BV,0),1),"")</f>
        <v/>
      </c>
      <c r="AN42" s="186" t="str">
        <f ca="1">IFERROR(INDEX(INDIRECT("'FY22 QoS'!"&amp;AN$1&amp;":"&amp;AN$1),MATCH($B42&amp;$C42&amp;$D42,'FY22 QoS'!BW:BW,0),1),"")</f>
        <v/>
      </c>
      <c r="AO42" s="186" t="str">
        <f ca="1">IFERROR(INDEX(INDIRECT("'FY22 QoS'!"&amp;AO$1&amp;":"&amp;AO$1),MATCH($B42&amp;$C42&amp;$D42,'FY22 QoS'!BX:BX,0),1),"")</f>
        <v/>
      </c>
      <c r="AP42" s="186" t="str">
        <f ca="1">IFERROR(INDEX(INDIRECT("'FY22 QoS'!"&amp;AP$1&amp;":"&amp;AP$1),MATCH($B42&amp;$C42&amp;$D42,'FY22 QoS'!BY:BY,0),1),"")</f>
        <v/>
      </c>
      <c r="AQ42" s="186" t="str">
        <f ca="1">IFERROR(INDEX(INDIRECT("'FY22 QoS'!"&amp;AQ$1&amp;":"&amp;AQ$1),MATCH($B42&amp;$C42&amp;$D42,'FY22 QoS'!BZ:BZ,0),1),"")</f>
        <v/>
      </c>
      <c r="AR42" s="186" t="str">
        <f ca="1">IFERROR(INDEX(INDIRECT("'FY22 QoS'!"&amp;AR$1&amp;":"&amp;AR$1),MATCH($B42&amp;$C42&amp;$D42,'FY22 QoS'!CA:CA,0),1),"")</f>
        <v/>
      </c>
      <c r="AS42" s="186" t="str">
        <f ca="1">IFERROR(INDEX(INDIRECT("'FY22 QoS'!"&amp;AS$1&amp;":"&amp;AS$1),MATCH($B42&amp;$C42&amp;$D42,'FY22 QoS'!CB:CB,0),1),"")</f>
        <v/>
      </c>
      <c r="AT42" s="186" t="str">
        <f ca="1">IFERROR(INDEX(INDIRECT("'FY22 QoS'!"&amp;AT$1&amp;":"&amp;AT$1),MATCH($B42&amp;$C42&amp;$D42,'FY22 QoS'!CC:CC,0),1),"")</f>
        <v/>
      </c>
      <c r="AY42" s="178"/>
      <c r="AZ42" s="178"/>
      <c r="BA42" s="178"/>
      <c r="BB42" s="178"/>
      <c r="BC42" s="178"/>
      <c r="BD42" s="178"/>
      <c r="BE42" s="178"/>
      <c r="BF42" s="178"/>
      <c r="BG42" s="178"/>
    </row>
    <row r="43" spans="2:59" s="167" customFormat="1" x14ac:dyDescent="0.25">
      <c r="B43" s="167" t="s">
        <v>456</v>
      </c>
      <c r="C43" s="167">
        <v>7</v>
      </c>
      <c r="D43" s="167" t="str">
        <f t="shared" si="11"/>
        <v>EMEA</v>
      </c>
      <c r="E43" s="167" t="str">
        <f>IFERROR(INDEX('FY22 QoS'!$BB:$BB,MATCH($B43&amp;$C43&amp;$D43,'FY22 QoS'!BR:BR,0),1),"")</f>
        <v/>
      </c>
      <c r="F43" s="167" t="str">
        <f>IFERROR(INDEX('FY22 QoS'!$BB:$BB,MATCH($B43&amp;$C43&amp;$D43,'FY22 QoS'!BS:BS,0),1),"")</f>
        <v/>
      </c>
      <c r="G43" s="167" t="str">
        <f>IFERROR(INDEX('FY22 QoS'!$BB:$BB,MATCH($B43&amp;$C43&amp;$D43,'FY22 QoS'!BT:BT,0),1),"")</f>
        <v/>
      </c>
      <c r="H43" s="167" t="str">
        <f>IFERROR(INDEX('FY22 QoS'!$BB:$BB,MATCH($B43&amp;$C43&amp;$D43,'FY22 QoS'!BU:BU,0),1),"")</f>
        <v/>
      </c>
      <c r="I43" s="181" t="str">
        <f>IFERROR(INDEX('FY22 QoS'!$BB:$BB,MATCH($B43&amp;$C43&amp;$D43,'FY22 QoS'!BV:BV,0),1),"")</f>
        <v/>
      </c>
      <c r="J43" s="181" t="str">
        <f>IFERROR(INDEX('FY22 QoS'!$BB:$BB,MATCH($B43&amp;$C43&amp;$D43,'FY22 QoS'!BW:BW,0),1),"")</f>
        <v/>
      </c>
      <c r="K43" s="181" t="str">
        <f>IFERROR(INDEX('FY22 QoS'!$BB:$BB,MATCH($B43&amp;$C43&amp;$D43,'FY22 QoS'!BX:BX,0),1),"")</f>
        <v/>
      </c>
      <c r="L43" s="181" t="str">
        <f>IFERROR(INDEX('FY22 QoS'!$BB:$BB,MATCH($B43&amp;$C43&amp;$D43,'FY22 QoS'!BY:BY,0),1),"")</f>
        <v/>
      </c>
      <c r="M43" s="181" t="str">
        <f>IFERROR(INDEX('FY22 QoS'!$BB:$BB,MATCH($B43&amp;$C43&amp;$D43,'FY22 QoS'!BZ:BZ,0),1),"")</f>
        <v/>
      </c>
      <c r="N43" s="181" t="str">
        <f>IFERROR(INDEX('FY22 QoS'!$BB:$BB,MATCH($B43&amp;$C43&amp;$D43,'FY22 QoS'!CA:CA,0),1),"")</f>
        <v/>
      </c>
      <c r="O43" s="181" t="str">
        <f>IFERROR(INDEX('FY22 QoS'!$BB:$BB,MATCH($B43&amp;$C43&amp;$D43,'FY22 QoS'!CB:CB,0),1),"")</f>
        <v/>
      </c>
      <c r="P43" s="181" t="str">
        <f>IFERROR(INDEX('FY22 QoS'!$BB:$BB,MATCH($B43&amp;$C43&amp;$D43,'FY22 QoS'!CC:CC,0),1),"")</f>
        <v/>
      </c>
      <c r="R43" s="178" t="str">
        <f ca="1">IFERROR(INDEX(INDIRECT("'FY22 QoS'!"&amp;R$1&amp;":"&amp;R$1),MATCH($B43&amp;$C43&amp;$D43,'FY22 QoS'!BU:BU,0),1),"")</f>
        <v/>
      </c>
      <c r="S43" s="178" t="str">
        <f ca="1">IFERROR(INDEX(INDIRECT("'FY22 QoS'!"&amp;S$1&amp;":"&amp;S$1),MATCH($B43&amp;$C43&amp;$D43,'FY22 QoS'!BV:BV,0),1),"")</f>
        <v/>
      </c>
      <c r="T43" s="178" t="str">
        <f ca="1">IFERROR(INDEX(INDIRECT("'FY22 QoS'!"&amp;T$1&amp;":"&amp;T$1),MATCH($B43&amp;$C43&amp;$D43,'FY22 QoS'!BW:BW,0),1),"")</f>
        <v/>
      </c>
      <c r="U43" s="178" t="str">
        <f ca="1">IFERROR(INDEX(INDIRECT("'FY22 QoS'!"&amp;U$1&amp;":"&amp;U$1),MATCH($B43&amp;$C43&amp;$D43,'FY22 QoS'!BX:BX,0),1),"")</f>
        <v/>
      </c>
      <c r="V43" s="178" t="str">
        <f ca="1">IFERROR(INDEX(INDIRECT("'FY22 QoS'!"&amp;V$1&amp;":"&amp;V$1),MATCH($B43&amp;$C43&amp;$D43,'FY22 QoS'!BY:BY,0),1),"")</f>
        <v/>
      </c>
      <c r="W43" s="178" t="str">
        <f ca="1">IFERROR(INDEX(INDIRECT("'FY22 QoS'!"&amp;W$1&amp;":"&amp;W$1),MATCH($B43&amp;$C43&amp;$D43,'FY22 QoS'!BZ:BZ,0),1),"")</f>
        <v/>
      </c>
      <c r="X43" s="178" t="str">
        <f ca="1">IFERROR(INDEX(INDIRECT("'FY22 QoS'!"&amp;X$1&amp;":"&amp;X$1),MATCH($B43&amp;$C43&amp;$D43,'FY22 QoS'!CA:CA,0),1),"")</f>
        <v/>
      </c>
      <c r="Y43" s="178" t="str">
        <f ca="1">IFERROR(INDEX(INDIRECT("'FY22 QoS'!"&amp;Y$1&amp;":"&amp;Y$1),MATCH($B43&amp;$C43&amp;$D43,'FY22 QoS'!CB:CB,0),1),"")</f>
        <v/>
      </c>
      <c r="Z43" s="178" t="str">
        <f ca="1">IFERROR(INDEX(INDIRECT("'FY22 QoS'!"&amp;Z$1&amp;":"&amp;Z$1),MATCH($B43&amp;$C43&amp;$D43,'FY22 QoS'!CC:CC,0),1),"")</f>
        <v/>
      </c>
      <c r="AB43" s="178" t="str">
        <f ca="1">IFERROR(INDEX(INDIRECT("'FY22 QoS'!"&amp;AB$1&amp;":"&amp;AB$1),MATCH($B43&amp;$C43&amp;$D43,'FY22 QoS'!BU:BU,0),1),"")</f>
        <v/>
      </c>
      <c r="AC43" s="178" t="str">
        <f ca="1">IFERROR(INDEX(INDIRECT("'FY22 QoS'!"&amp;AC$1&amp;":"&amp;AC$1),MATCH($B43&amp;$C43&amp;$D43,'FY22 QoS'!BV:BV,0),1),"")</f>
        <v/>
      </c>
      <c r="AD43" s="178" t="str">
        <f ca="1">IFERROR(INDEX(INDIRECT("'FY22 QoS'!"&amp;AD$1&amp;":"&amp;AD$1),MATCH($B43&amp;$C43&amp;$D43,'FY22 QoS'!BW:BW,0),1),"")</f>
        <v/>
      </c>
      <c r="AE43" s="178" t="str">
        <f ca="1">IFERROR(INDEX(INDIRECT("'FY22 QoS'!"&amp;AE$1&amp;":"&amp;AE$1),MATCH($B43&amp;$C43&amp;$D43,'FY22 QoS'!BX:BX,0),1),"")</f>
        <v/>
      </c>
      <c r="AF43" s="178" t="str">
        <f ca="1">IFERROR(INDEX(INDIRECT("'FY22 QoS'!"&amp;AF$1&amp;":"&amp;AF$1),MATCH($B43&amp;$C43&amp;$D43,'FY22 QoS'!BY:BY,0),1),"")</f>
        <v/>
      </c>
      <c r="AG43" s="178" t="str">
        <f ca="1">IFERROR(INDEX(INDIRECT("'FY22 QoS'!"&amp;AG$1&amp;":"&amp;AG$1),MATCH($B43&amp;$C43&amp;$D43,'FY22 QoS'!BZ:BZ,0),1),"")</f>
        <v/>
      </c>
      <c r="AH43" s="178" t="str">
        <f ca="1">IFERROR(INDEX(INDIRECT("'FY22 QoS'!"&amp;AH$1&amp;":"&amp;AH$1),MATCH($B43&amp;$C43&amp;$D43,'FY22 QoS'!CA:CA,0),1),"")</f>
        <v/>
      </c>
      <c r="AI43" s="178" t="str">
        <f ca="1">IFERROR(INDEX(INDIRECT("'FY22 QoS'!"&amp;AI$1&amp;":"&amp;AI$1),MATCH($B43&amp;$C43&amp;$D43,'FY22 QoS'!CB:CB,0),1),"")</f>
        <v/>
      </c>
      <c r="AJ43" s="178" t="str">
        <f ca="1">IFERROR(INDEX(INDIRECT("'FY22 QoS'!"&amp;AJ$1&amp;":"&amp;AJ$1),MATCH($B43&amp;$C43&amp;$D43,'FY22 QoS'!CC:CC,0),1),"")</f>
        <v/>
      </c>
      <c r="AL43" s="186" t="str">
        <f ca="1">IFERROR(INDEX(INDIRECT("'FY22 QoS'!"&amp;AL$1&amp;":"&amp;AL$1),MATCH($B43&amp;$C43&amp;$D43,'FY22 QoS'!BU:BU,0),1),"")</f>
        <v/>
      </c>
      <c r="AM43" s="186" t="str">
        <f ca="1">IFERROR(INDEX(INDIRECT("'FY22 QoS'!"&amp;AM$1&amp;":"&amp;AM$1),MATCH($B43&amp;$C43&amp;$D43,'FY22 QoS'!BV:BV,0),1),"")</f>
        <v/>
      </c>
      <c r="AN43" s="186" t="str">
        <f ca="1">IFERROR(INDEX(INDIRECT("'FY22 QoS'!"&amp;AN$1&amp;":"&amp;AN$1),MATCH($B43&amp;$C43&amp;$D43,'FY22 QoS'!BW:BW,0),1),"")</f>
        <v/>
      </c>
      <c r="AO43" s="186" t="str">
        <f ca="1">IFERROR(INDEX(INDIRECT("'FY22 QoS'!"&amp;AO$1&amp;":"&amp;AO$1),MATCH($B43&amp;$C43&amp;$D43,'FY22 QoS'!BX:BX,0),1),"")</f>
        <v/>
      </c>
      <c r="AP43" s="186" t="str">
        <f ca="1">IFERROR(INDEX(INDIRECT("'FY22 QoS'!"&amp;AP$1&amp;":"&amp;AP$1),MATCH($B43&amp;$C43&amp;$D43,'FY22 QoS'!BY:BY,0),1),"")</f>
        <v/>
      </c>
      <c r="AQ43" s="186" t="str">
        <f ca="1">IFERROR(INDEX(INDIRECT("'FY22 QoS'!"&amp;AQ$1&amp;":"&amp;AQ$1),MATCH($B43&amp;$C43&amp;$D43,'FY22 QoS'!BZ:BZ,0),1),"")</f>
        <v/>
      </c>
      <c r="AR43" s="186" t="str">
        <f ca="1">IFERROR(INDEX(INDIRECT("'FY22 QoS'!"&amp;AR$1&amp;":"&amp;AR$1),MATCH($B43&amp;$C43&amp;$D43,'FY22 QoS'!CA:CA,0),1),"")</f>
        <v/>
      </c>
      <c r="AS43" s="186" t="str">
        <f ca="1">IFERROR(INDEX(INDIRECT("'FY22 QoS'!"&amp;AS$1&amp;":"&amp;AS$1),MATCH($B43&amp;$C43&amp;$D43,'FY22 QoS'!CB:CB,0),1),"")</f>
        <v/>
      </c>
      <c r="AT43" s="186" t="str">
        <f ca="1">IFERROR(INDEX(INDIRECT("'FY22 QoS'!"&amp;AT$1&amp;":"&amp;AT$1),MATCH($B43&amp;$C43&amp;$D43,'FY22 QoS'!CC:CC,0),1),"")</f>
        <v/>
      </c>
      <c r="AY43" s="178"/>
      <c r="AZ43" s="178"/>
      <c r="BA43" s="178"/>
      <c r="BB43" s="178"/>
      <c r="BC43" s="178"/>
      <c r="BD43" s="178"/>
      <c r="BE43" s="178"/>
      <c r="BF43" s="178"/>
      <c r="BG43" s="178"/>
    </row>
    <row r="44" spans="2:59" s="167" customFormat="1" hidden="1" outlineLevel="1" x14ac:dyDescent="0.25">
      <c r="B44" s="167" t="s">
        <v>456</v>
      </c>
      <c r="C44" s="167">
        <v>8</v>
      </c>
      <c r="D44" s="167" t="str">
        <f t="shared" si="11"/>
        <v>EMEA</v>
      </c>
      <c r="E44" s="167" t="str">
        <f>IFERROR(INDEX('FY22 QoS'!$BB:$BB,MATCH($B44&amp;$C44&amp;$D44,'FY22 QoS'!BR:BR,0),1),"")</f>
        <v/>
      </c>
      <c r="F44" s="167" t="str">
        <f>IFERROR(INDEX('FY22 QoS'!$BB:$BB,MATCH($B44&amp;$C44&amp;$D44,'FY22 QoS'!BS:BS,0),1),"")</f>
        <v/>
      </c>
      <c r="G44" s="167" t="str">
        <f>IFERROR(INDEX('FY22 QoS'!$BB:$BB,MATCH($B44&amp;$C44&amp;$D44,'FY22 QoS'!BT:BT,0),1),"")</f>
        <v/>
      </c>
      <c r="H44" s="167" t="str">
        <f>IFERROR(INDEX('FY22 QoS'!$BB:$BB,MATCH($B44&amp;$C44&amp;$D44,'FY22 QoS'!BU:BU,0),1),"")</f>
        <v/>
      </c>
      <c r="I44" s="181" t="str">
        <f>IFERROR(INDEX('FY22 QoS'!$BB:$BB,MATCH($B44&amp;$C44&amp;$D44,'FY22 QoS'!BV:BV,0),1),"")</f>
        <v/>
      </c>
      <c r="J44" s="181" t="str">
        <f>IFERROR(INDEX('FY22 QoS'!$BB:$BB,MATCH($B44&amp;$C44&amp;$D44,'FY22 QoS'!BW:BW,0),1),"")</f>
        <v/>
      </c>
      <c r="K44" s="181" t="str">
        <f>IFERROR(INDEX('FY22 QoS'!$BB:$BB,MATCH($B44&amp;$C44&amp;$D44,'FY22 QoS'!BX:BX,0),1),"")</f>
        <v/>
      </c>
      <c r="L44" s="181" t="str">
        <f>IFERROR(INDEX('FY22 QoS'!$BB:$BB,MATCH($B44&amp;$C44&amp;$D44,'FY22 QoS'!BY:BY,0),1),"")</f>
        <v/>
      </c>
      <c r="M44" s="181" t="str">
        <f>IFERROR(INDEX('FY22 QoS'!$BB:$BB,MATCH($B44&amp;$C44&amp;$D44,'FY22 QoS'!BZ:BZ,0),1),"")</f>
        <v/>
      </c>
      <c r="N44" s="181" t="str">
        <f>IFERROR(INDEX('FY22 QoS'!$BB:$BB,MATCH($B44&amp;$C44&amp;$D44,'FY22 QoS'!CA:CA,0),1),"")</f>
        <v/>
      </c>
      <c r="O44" s="181" t="str">
        <f>IFERROR(INDEX('FY22 QoS'!$BB:$BB,MATCH($B44&amp;$C44&amp;$D44,'FY22 QoS'!CB:CB,0),1),"")</f>
        <v/>
      </c>
      <c r="P44" s="181" t="str">
        <f>IFERROR(INDEX('FY22 QoS'!$BB:$BB,MATCH($B44&amp;$C44&amp;$D44,'FY22 QoS'!CC:CC,0),1),"")</f>
        <v/>
      </c>
      <c r="R44" s="178" t="str">
        <f ca="1">IFERROR(INDEX(INDIRECT("'FY22 QoS'!"&amp;R$1&amp;":"&amp;R$1),MATCH($B44&amp;$C44&amp;$D44,'FY22 QoS'!BU:BU,0),1),"")</f>
        <v/>
      </c>
      <c r="S44" s="178" t="str">
        <f ca="1">IFERROR(INDEX(INDIRECT("'FY22 QoS'!"&amp;S$1&amp;":"&amp;S$1),MATCH($B44&amp;$C44&amp;$D44,'FY22 QoS'!BV:BV,0),1),"")</f>
        <v/>
      </c>
      <c r="T44" s="178" t="str">
        <f ca="1">IFERROR(INDEX(INDIRECT("'FY22 QoS'!"&amp;T$1&amp;":"&amp;T$1),MATCH($B44&amp;$C44&amp;$D44,'FY22 QoS'!BW:BW,0),1),"")</f>
        <v/>
      </c>
      <c r="U44" s="178" t="str">
        <f ca="1">IFERROR(INDEX(INDIRECT("'FY22 QoS'!"&amp;U$1&amp;":"&amp;U$1),MATCH($B44&amp;$C44&amp;$D44,'FY22 QoS'!BX:BX,0),1),"")</f>
        <v/>
      </c>
      <c r="V44" s="178" t="str">
        <f ca="1">IFERROR(INDEX(INDIRECT("'FY22 QoS'!"&amp;V$1&amp;":"&amp;V$1),MATCH($B44&amp;$C44&amp;$D44,'FY22 QoS'!BY:BY,0),1),"")</f>
        <v/>
      </c>
      <c r="W44" s="178" t="str">
        <f ca="1">IFERROR(INDEX(INDIRECT("'FY22 QoS'!"&amp;W$1&amp;":"&amp;W$1),MATCH($B44&amp;$C44&amp;$D44,'FY22 QoS'!BZ:BZ,0),1),"")</f>
        <v/>
      </c>
      <c r="X44" s="178" t="str">
        <f ca="1">IFERROR(INDEX(INDIRECT("'FY22 QoS'!"&amp;X$1&amp;":"&amp;X$1),MATCH($B44&amp;$C44&amp;$D44,'FY22 QoS'!CA:CA,0),1),"")</f>
        <v/>
      </c>
      <c r="Y44" s="178" t="str">
        <f ca="1">IFERROR(INDEX(INDIRECT("'FY22 QoS'!"&amp;Y$1&amp;":"&amp;Y$1),MATCH($B44&amp;$C44&amp;$D44,'FY22 QoS'!CB:CB,0),1),"")</f>
        <v/>
      </c>
      <c r="Z44" s="178" t="str">
        <f ca="1">IFERROR(INDEX(INDIRECT("'FY22 QoS'!"&amp;Z$1&amp;":"&amp;Z$1),MATCH($B44&amp;$C44&amp;$D44,'FY22 QoS'!CC:CC,0),1),"")</f>
        <v/>
      </c>
      <c r="AB44" s="178" t="str">
        <f ca="1">IFERROR(INDEX(INDIRECT("'FY22 QoS'!"&amp;AB$1&amp;":"&amp;AB$1),MATCH($B44&amp;$C44&amp;$D44,'FY22 QoS'!BU:BU,0),1),"")</f>
        <v/>
      </c>
      <c r="AC44" s="178" t="str">
        <f ca="1">IFERROR(INDEX(INDIRECT("'FY22 QoS'!"&amp;AC$1&amp;":"&amp;AC$1),MATCH($B44&amp;$C44&amp;$D44,'FY22 QoS'!BV:BV,0),1),"")</f>
        <v/>
      </c>
      <c r="AD44" s="178" t="str">
        <f ca="1">IFERROR(INDEX(INDIRECT("'FY22 QoS'!"&amp;AD$1&amp;":"&amp;AD$1),MATCH($B44&amp;$C44&amp;$D44,'FY22 QoS'!BW:BW,0),1),"")</f>
        <v/>
      </c>
      <c r="AE44" s="178" t="str">
        <f ca="1">IFERROR(INDEX(INDIRECT("'FY22 QoS'!"&amp;AE$1&amp;":"&amp;AE$1),MATCH($B44&amp;$C44&amp;$D44,'FY22 QoS'!BX:BX,0),1),"")</f>
        <v/>
      </c>
      <c r="AF44" s="178" t="str">
        <f ca="1">IFERROR(INDEX(INDIRECT("'FY22 QoS'!"&amp;AF$1&amp;":"&amp;AF$1),MATCH($B44&amp;$C44&amp;$D44,'FY22 QoS'!BY:BY,0),1),"")</f>
        <v/>
      </c>
      <c r="AG44" s="178" t="str">
        <f ca="1">IFERROR(INDEX(INDIRECT("'FY22 QoS'!"&amp;AG$1&amp;":"&amp;AG$1),MATCH($B44&amp;$C44&amp;$D44,'FY22 QoS'!BZ:BZ,0),1),"")</f>
        <v/>
      </c>
      <c r="AH44" s="178" t="str">
        <f ca="1">IFERROR(INDEX(INDIRECT("'FY22 QoS'!"&amp;AH$1&amp;":"&amp;AH$1),MATCH($B44&amp;$C44&amp;$D44,'FY22 QoS'!CA:CA,0),1),"")</f>
        <v/>
      </c>
      <c r="AI44" s="178" t="str">
        <f ca="1">IFERROR(INDEX(INDIRECT("'FY22 QoS'!"&amp;AI$1&amp;":"&amp;AI$1),MATCH($B44&amp;$C44&amp;$D44,'FY22 QoS'!CB:CB,0),1),"")</f>
        <v/>
      </c>
      <c r="AJ44" s="178" t="str">
        <f ca="1">IFERROR(INDEX(INDIRECT("'FY22 QoS'!"&amp;AJ$1&amp;":"&amp;AJ$1),MATCH($B44&amp;$C44&amp;$D44,'FY22 QoS'!CC:CC,0),1),"")</f>
        <v/>
      </c>
      <c r="AL44" s="186" t="str">
        <f ca="1">IFERROR(INDEX(INDIRECT("'FY22 QoS'!"&amp;AL$1&amp;":"&amp;AL$1),MATCH($B44&amp;$C44&amp;$D44,'FY22 QoS'!BU:BU,0),1),"")</f>
        <v/>
      </c>
      <c r="AM44" s="186" t="str">
        <f ca="1">IFERROR(INDEX(INDIRECT("'FY22 QoS'!"&amp;AM$1&amp;":"&amp;AM$1),MATCH($B44&amp;$C44&amp;$D44,'FY22 QoS'!BV:BV,0),1),"")</f>
        <v/>
      </c>
      <c r="AN44" s="186" t="str">
        <f ca="1">IFERROR(INDEX(INDIRECT("'FY22 QoS'!"&amp;AN$1&amp;":"&amp;AN$1),MATCH($B44&amp;$C44&amp;$D44,'FY22 QoS'!BW:BW,0),1),"")</f>
        <v/>
      </c>
      <c r="AO44" s="186" t="str">
        <f ca="1">IFERROR(INDEX(INDIRECT("'FY22 QoS'!"&amp;AO$1&amp;":"&amp;AO$1),MATCH($B44&amp;$C44&amp;$D44,'FY22 QoS'!BX:BX,0),1),"")</f>
        <v/>
      </c>
      <c r="AP44" s="186" t="str">
        <f ca="1">IFERROR(INDEX(INDIRECT("'FY22 QoS'!"&amp;AP$1&amp;":"&amp;AP$1),MATCH($B44&amp;$C44&amp;$D44,'FY22 QoS'!BY:BY,0),1),"")</f>
        <v/>
      </c>
      <c r="AQ44" s="186" t="str">
        <f ca="1">IFERROR(INDEX(INDIRECT("'FY22 QoS'!"&amp;AQ$1&amp;":"&amp;AQ$1),MATCH($B44&amp;$C44&amp;$D44,'FY22 QoS'!BZ:BZ,0),1),"")</f>
        <v/>
      </c>
      <c r="AR44" s="186" t="str">
        <f ca="1">IFERROR(INDEX(INDIRECT("'FY22 QoS'!"&amp;AR$1&amp;":"&amp;AR$1),MATCH($B44&amp;$C44&amp;$D44,'FY22 QoS'!CA:CA,0),1),"")</f>
        <v/>
      </c>
      <c r="AS44" s="186" t="str">
        <f ca="1">IFERROR(INDEX(INDIRECT("'FY22 QoS'!"&amp;AS$1&amp;":"&amp;AS$1),MATCH($B44&amp;$C44&amp;$D44,'FY22 QoS'!CB:CB,0),1),"")</f>
        <v/>
      </c>
      <c r="AT44" s="186" t="str">
        <f ca="1">IFERROR(INDEX(INDIRECT("'FY22 QoS'!"&amp;AT$1&amp;":"&amp;AT$1),MATCH($B44&amp;$C44&amp;$D44,'FY22 QoS'!CC:CC,0),1),"")</f>
        <v/>
      </c>
      <c r="AY44" s="178"/>
      <c r="AZ44" s="178"/>
      <c r="BA44" s="178"/>
      <c r="BB44" s="178"/>
      <c r="BC44" s="178"/>
      <c r="BD44" s="178"/>
      <c r="BE44" s="178"/>
      <c r="BF44" s="178"/>
      <c r="BG44" s="178"/>
    </row>
    <row r="45" spans="2:59" s="167" customFormat="1" hidden="1" outlineLevel="1" x14ac:dyDescent="0.25">
      <c r="B45" s="167" t="s">
        <v>456</v>
      </c>
      <c r="C45" s="167">
        <v>9</v>
      </c>
      <c r="D45" s="167" t="str">
        <f t="shared" si="11"/>
        <v>EMEA</v>
      </c>
      <c r="E45" s="167" t="str">
        <f>IFERROR(INDEX('FY22 QoS'!$BB:$BB,MATCH($B45&amp;$C45&amp;$D45,'FY22 QoS'!BR:BR,0),1),"")</f>
        <v/>
      </c>
      <c r="F45" s="167" t="str">
        <f>IFERROR(INDEX('FY22 QoS'!$BB:$BB,MATCH($B45&amp;$C45&amp;$D45,'FY22 QoS'!BS:BS,0),1),"")</f>
        <v/>
      </c>
      <c r="G45" s="167" t="str">
        <f>IFERROR(INDEX('FY22 QoS'!$BB:$BB,MATCH($B45&amp;$C45&amp;$D45,'FY22 QoS'!BT:BT,0),1),"")</f>
        <v/>
      </c>
      <c r="H45" s="167" t="str">
        <f>IFERROR(INDEX('FY22 QoS'!$BB:$BB,MATCH($B45&amp;$C45&amp;$D45,'FY22 QoS'!BU:BU,0),1),"")</f>
        <v/>
      </c>
      <c r="I45" s="181" t="str">
        <f>IFERROR(INDEX('FY22 QoS'!$BB:$BB,MATCH($B45&amp;$C45&amp;$D45,'FY22 QoS'!BV:BV,0),1),"")</f>
        <v/>
      </c>
      <c r="J45" s="181" t="str">
        <f>IFERROR(INDEX('FY22 QoS'!$BB:$BB,MATCH($B45&amp;$C45&amp;$D45,'FY22 QoS'!BW:BW,0),1),"")</f>
        <v/>
      </c>
      <c r="K45" s="181" t="str">
        <f>IFERROR(INDEX('FY22 QoS'!$BB:$BB,MATCH($B45&amp;$C45&amp;$D45,'FY22 QoS'!BX:BX,0),1),"")</f>
        <v/>
      </c>
      <c r="L45" s="181" t="str">
        <f>IFERROR(INDEX('FY22 QoS'!$BB:$BB,MATCH($B45&amp;$C45&amp;$D45,'FY22 QoS'!BY:BY,0),1),"")</f>
        <v/>
      </c>
      <c r="M45" s="181" t="str">
        <f>IFERROR(INDEX('FY22 QoS'!$BB:$BB,MATCH($B45&amp;$C45&amp;$D45,'FY22 QoS'!BZ:BZ,0),1),"")</f>
        <v/>
      </c>
      <c r="N45" s="181" t="str">
        <f>IFERROR(INDEX('FY22 QoS'!$BB:$BB,MATCH($B45&amp;$C45&amp;$D45,'FY22 QoS'!CA:CA,0),1),"")</f>
        <v/>
      </c>
      <c r="O45" s="181" t="str">
        <f>IFERROR(INDEX('FY22 QoS'!$BB:$BB,MATCH($B45&amp;$C45&amp;$D45,'FY22 QoS'!CB:CB,0),1),"")</f>
        <v/>
      </c>
      <c r="P45" s="181" t="str">
        <f>IFERROR(INDEX('FY22 QoS'!$BB:$BB,MATCH($B45&amp;$C45&amp;$D45,'FY22 QoS'!CC:CC,0),1),"")</f>
        <v/>
      </c>
      <c r="R45" s="178" t="str">
        <f ca="1">IFERROR(INDEX(INDIRECT("'FY22 QoS'!"&amp;R$1&amp;":"&amp;R$1),MATCH($B45&amp;$C45&amp;$D45,'FY22 QoS'!BU:BU,0),1),"")</f>
        <v/>
      </c>
      <c r="S45" s="178" t="str">
        <f ca="1">IFERROR(INDEX(INDIRECT("'FY22 QoS'!"&amp;S$1&amp;":"&amp;S$1),MATCH($B45&amp;$C45&amp;$D45,'FY22 QoS'!BV:BV,0),1),"")</f>
        <v/>
      </c>
      <c r="T45" s="178" t="str">
        <f ca="1">IFERROR(INDEX(INDIRECT("'FY22 QoS'!"&amp;T$1&amp;":"&amp;T$1),MATCH($B45&amp;$C45&amp;$D45,'FY22 QoS'!BW:BW,0),1),"")</f>
        <v/>
      </c>
      <c r="U45" s="178" t="str">
        <f ca="1">IFERROR(INDEX(INDIRECT("'FY22 QoS'!"&amp;U$1&amp;":"&amp;U$1),MATCH($B45&amp;$C45&amp;$D45,'FY22 QoS'!BX:BX,0),1),"")</f>
        <v/>
      </c>
      <c r="V45" s="178" t="str">
        <f ca="1">IFERROR(INDEX(INDIRECT("'FY22 QoS'!"&amp;V$1&amp;":"&amp;V$1),MATCH($B45&amp;$C45&amp;$D45,'FY22 QoS'!BY:BY,0),1),"")</f>
        <v/>
      </c>
      <c r="W45" s="178" t="str">
        <f ca="1">IFERROR(INDEX(INDIRECT("'FY22 QoS'!"&amp;W$1&amp;":"&amp;W$1),MATCH($B45&amp;$C45&amp;$D45,'FY22 QoS'!BZ:BZ,0),1),"")</f>
        <v/>
      </c>
      <c r="X45" s="178" t="str">
        <f ca="1">IFERROR(INDEX(INDIRECT("'FY22 QoS'!"&amp;X$1&amp;":"&amp;X$1),MATCH($B45&amp;$C45&amp;$D45,'FY22 QoS'!CA:CA,0),1),"")</f>
        <v/>
      </c>
      <c r="Y45" s="178" t="str">
        <f ca="1">IFERROR(INDEX(INDIRECT("'FY22 QoS'!"&amp;Y$1&amp;":"&amp;Y$1),MATCH($B45&amp;$C45&amp;$D45,'FY22 QoS'!CB:CB,0),1),"")</f>
        <v/>
      </c>
      <c r="Z45" s="178" t="str">
        <f ca="1">IFERROR(INDEX(INDIRECT("'FY22 QoS'!"&amp;Z$1&amp;":"&amp;Z$1),MATCH($B45&amp;$C45&amp;$D45,'FY22 QoS'!CC:CC,0),1),"")</f>
        <v/>
      </c>
      <c r="AB45" s="178" t="str">
        <f ca="1">IFERROR(INDEX(INDIRECT("'FY22 QoS'!"&amp;AB$1&amp;":"&amp;AB$1),MATCH($B45&amp;$C45&amp;$D45,'FY22 QoS'!BU:BU,0),1),"")</f>
        <v/>
      </c>
      <c r="AC45" s="178" t="str">
        <f ca="1">IFERROR(INDEX(INDIRECT("'FY22 QoS'!"&amp;AC$1&amp;":"&amp;AC$1),MATCH($B45&amp;$C45&amp;$D45,'FY22 QoS'!BV:BV,0),1),"")</f>
        <v/>
      </c>
      <c r="AD45" s="178" t="str">
        <f ca="1">IFERROR(INDEX(INDIRECT("'FY22 QoS'!"&amp;AD$1&amp;":"&amp;AD$1),MATCH($B45&amp;$C45&amp;$D45,'FY22 QoS'!BW:BW,0),1),"")</f>
        <v/>
      </c>
      <c r="AE45" s="178" t="str">
        <f ca="1">IFERROR(INDEX(INDIRECT("'FY22 QoS'!"&amp;AE$1&amp;":"&amp;AE$1),MATCH($B45&amp;$C45&amp;$D45,'FY22 QoS'!BX:BX,0),1),"")</f>
        <v/>
      </c>
      <c r="AF45" s="178" t="str">
        <f ca="1">IFERROR(INDEX(INDIRECT("'FY22 QoS'!"&amp;AF$1&amp;":"&amp;AF$1),MATCH($B45&amp;$C45&amp;$D45,'FY22 QoS'!BY:BY,0),1),"")</f>
        <v/>
      </c>
      <c r="AG45" s="178" t="str">
        <f ca="1">IFERROR(INDEX(INDIRECT("'FY22 QoS'!"&amp;AG$1&amp;":"&amp;AG$1),MATCH($B45&amp;$C45&amp;$D45,'FY22 QoS'!BZ:BZ,0),1),"")</f>
        <v/>
      </c>
      <c r="AH45" s="178" t="str">
        <f ca="1">IFERROR(INDEX(INDIRECT("'FY22 QoS'!"&amp;AH$1&amp;":"&amp;AH$1),MATCH($B45&amp;$C45&amp;$D45,'FY22 QoS'!CA:CA,0),1),"")</f>
        <v/>
      </c>
      <c r="AI45" s="178" t="str">
        <f ca="1">IFERROR(INDEX(INDIRECT("'FY22 QoS'!"&amp;AI$1&amp;":"&amp;AI$1),MATCH($B45&amp;$C45&amp;$D45,'FY22 QoS'!CB:CB,0),1),"")</f>
        <v/>
      </c>
      <c r="AJ45" s="178" t="str">
        <f ca="1">IFERROR(INDEX(INDIRECT("'FY22 QoS'!"&amp;AJ$1&amp;":"&amp;AJ$1),MATCH($B45&amp;$C45&amp;$D45,'FY22 QoS'!CC:CC,0),1),"")</f>
        <v/>
      </c>
      <c r="AL45" s="186" t="str">
        <f ca="1">IFERROR(INDEX(INDIRECT("'FY22 QoS'!"&amp;AL$1&amp;":"&amp;AL$1),MATCH($B45&amp;$C45&amp;$D45,'FY22 QoS'!BU:BU,0),1),"")</f>
        <v/>
      </c>
      <c r="AM45" s="186" t="str">
        <f ca="1">IFERROR(INDEX(INDIRECT("'FY22 QoS'!"&amp;AM$1&amp;":"&amp;AM$1),MATCH($B45&amp;$C45&amp;$D45,'FY22 QoS'!BV:BV,0),1),"")</f>
        <v/>
      </c>
      <c r="AN45" s="186" t="str">
        <f ca="1">IFERROR(INDEX(INDIRECT("'FY22 QoS'!"&amp;AN$1&amp;":"&amp;AN$1),MATCH($B45&amp;$C45&amp;$D45,'FY22 QoS'!BW:BW,0),1),"")</f>
        <v/>
      </c>
      <c r="AO45" s="186" t="str">
        <f ca="1">IFERROR(INDEX(INDIRECT("'FY22 QoS'!"&amp;AO$1&amp;":"&amp;AO$1),MATCH($B45&amp;$C45&amp;$D45,'FY22 QoS'!BX:BX,0),1),"")</f>
        <v/>
      </c>
      <c r="AP45" s="186" t="str">
        <f ca="1">IFERROR(INDEX(INDIRECT("'FY22 QoS'!"&amp;AP$1&amp;":"&amp;AP$1),MATCH($B45&amp;$C45&amp;$D45,'FY22 QoS'!BY:BY,0),1),"")</f>
        <v/>
      </c>
      <c r="AQ45" s="186" t="str">
        <f ca="1">IFERROR(INDEX(INDIRECT("'FY22 QoS'!"&amp;AQ$1&amp;":"&amp;AQ$1),MATCH($B45&amp;$C45&amp;$D45,'FY22 QoS'!BZ:BZ,0),1),"")</f>
        <v/>
      </c>
      <c r="AR45" s="186" t="str">
        <f ca="1">IFERROR(INDEX(INDIRECT("'FY22 QoS'!"&amp;AR$1&amp;":"&amp;AR$1),MATCH($B45&amp;$C45&amp;$D45,'FY22 QoS'!CA:CA,0),1),"")</f>
        <v/>
      </c>
      <c r="AS45" s="186" t="str">
        <f ca="1">IFERROR(INDEX(INDIRECT("'FY22 QoS'!"&amp;AS$1&amp;":"&amp;AS$1),MATCH($B45&amp;$C45&amp;$D45,'FY22 QoS'!CB:CB,0),1),"")</f>
        <v/>
      </c>
      <c r="AT45" s="186" t="str">
        <f ca="1">IFERROR(INDEX(INDIRECT("'FY22 QoS'!"&amp;AT$1&amp;":"&amp;AT$1),MATCH($B45&amp;$C45&amp;$D45,'FY22 QoS'!CC:CC,0),1),"")</f>
        <v/>
      </c>
      <c r="AY45" s="178"/>
      <c r="AZ45" s="178"/>
      <c r="BA45" s="178"/>
      <c r="BB45" s="178"/>
      <c r="BC45" s="178"/>
      <c r="BD45" s="178"/>
      <c r="BE45" s="178"/>
      <c r="BF45" s="178"/>
      <c r="BG45" s="178"/>
    </row>
    <row r="46" spans="2:59" s="167" customFormat="1" hidden="1" outlineLevel="1" x14ac:dyDescent="0.25">
      <c r="B46" s="167" t="s">
        <v>456</v>
      </c>
      <c r="C46" s="167">
        <v>10</v>
      </c>
      <c r="D46" s="167" t="str">
        <f t="shared" si="11"/>
        <v>EMEA</v>
      </c>
      <c r="E46" s="167" t="str">
        <f>IFERROR(INDEX('FY22 QoS'!$BB:$BB,MATCH($B46&amp;$C46&amp;$D46,'FY22 QoS'!BR:BR,0),1),"")</f>
        <v/>
      </c>
      <c r="F46" s="167" t="str">
        <f>IFERROR(INDEX('FY22 QoS'!$BB:$BB,MATCH($B46&amp;$C46&amp;$D46,'FY22 QoS'!BS:BS,0),1),"")</f>
        <v/>
      </c>
      <c r="G46" s="167" t="str">
        <f>IFERROR(INDEX('FY22 QoS'!$BB:$BB,MATCH($B46&amp;$C46&amp;$D46,'FY22 QoS'!BT:BT,0),1),"")</f>
        <v/>
      </c>
      <c r="H46" s="167" t="str">
        <f>IFERROR(INDEX('FY22 QoS'!$BB:$BB,MATCH($B46&amp;$C46&amp;$D46,'FY22 QoS'!BU:BU,0),1),"")</f>
        <v/>
      </c>
      <c r="I46" s="181" t="str">
        <f>IFERROR(INDEX('FY22 QoS'!$BB:$BB,MATCH($B46&amp;$C46&amp;$D46,'FY22 QoS'!BV:BV,0),1),"")</f>
        <v/>
      </c>
      <c r="J46" s="181" t="str">
        <f>IFERROR(INDEX('FY22 QoS'!$BB:$BB,MATCH($B46&amp;$C46&amp;$D46,'FY22 QoS'!BW:BW,0),1),"")</f>
        <v/>
      </c>
      <c r="K46" s="181" t="str">
        <f>IFERROR(INDEX('FY22 QoS'!$BB:$BB,MATCH($B46&amp;$C46&amp;$D46,'FY22 QoS'!BX:BX,0),1),"")</f>
        <v/>
      </c>
      <c r="L46" s="181" t="str">
        <f>IFERROR(INDEX('FY22 QoS'!$BB:$BB,MATCH($B46&amp;$C46&amp;$D46,'FY22 QoS'!BY:BY,0),1),"")</f>
        <v/>
      </c>
      <c r="M46" s="181" t="str">
        <f>IFERROR(INDEX('FY22 QoS'!$BB:$BB,MATCH($B46&amp;$C46&amp;$D46,'FY22 QoS'!BZ:BZ,0),1),"")</f>
        <v/>
      </c>
      <c r="N46" s="181" t="str">
        <f>IFERROR(INDEX('FY22 QoS'!$BB:$BB,MATCH($B46&amp;$C46&amp;$D46,'FY22 QoS'!CA:CA,0),1),"")</f>
        <v/>
      </c>
      <c r="O46" s="181" t="str">
        <f>IFERROR(INDEX('FY22 QoS'!$BB:$BB,MATCH($B46&amp;$C46&amp;$D46,'FY22 QoS'!CB:CB,0),1),"")</f>
        <v/>
      </c>
      <c r="P46" s="181" t="str">
        <f>IFERROR(INDEX('FY22 QoS'!$BB:$BB,MATCH($B46&amp;$C46&amp;$D46,'FY22 QoS'!CC:CC,0),1),"")</f>
        <v/>
      </c>
      <c r="R46" s="178" t="str">
        <f ca="1">IFERROR(INDEX(INDIRECT("'FY22 QoS'!"&amp;R$1&amp;":"&amp;R$1),MATCH($B46&amp;$C46&amp;$D46,'FY22 QoS'!BU:BU,0),1),"")</f>
        <v/>
      </c>
      <c r="S46" s="178" t="str">
        <f ca="1">IFERROR(INDEX(INDIRECT("'FY22 QoS'!"&amp;S$1&amp;":"&amp;S$1),MATCH($B46&amp;$C46&amp;$D46,'FY22 QoS'!BV:BV,0),1),"")</f>
        <v/>
      </c>
      <c r="T46" s="178" t="str">
        <f ca="1">IFERROR(INDEX(INDIRECT("'FY22 QoS'!"&amp;T$1&amp;":"&amp;T$1),MATCH($B46&amp;$C46&amp;$D46,'FY22 QoS'!BW:BW,0),1),"")</f>
        <v/>
      </c>
      <c r="U46" s="178" t="str">
        <f ca="1">IFERROR(INDEX(INDIRECT("'FY22 QoS'!"&amp;U$1&amp;":"&amp;U$1),MATCH($B46&amp;$C46&amp;$D46,'FY22 QoS'!BX:BX,0),1),"")</f>
        <v/>
      </c>
      <c r="V46" s="178" t="str">
        <f ca="1">IFERROR(INDEX(INDIRECT("'FY22 QoS'!"&amp;V$1&amp;":"&amp;V$1),MATCH($B46&amp;$C46&amp;$D46,'FY22 QoS'!BY:BY,0),1),"")</f>
        <v/>
      </c>
      <c r="W46" s="178" t="str">
        <f ca="1">IFERROR(INDEX(INDIRECT("'FY22 QoS'!"&amp;W$1&amp;":"&amp;W$1),MATCH($B46&amp;$C46&amp;$D46,'FY22 QoS'!BZ:BZ,0),1),"")</f>
        <v/>
      </c>
      <c r="X46" s="178" t="str">
        <f ca="1">IFERROR(INDEX(INDIRECT("'FY22 QoS'!"&amp;X$1&amp;":"&amp;X$1),MATCH($B46&amp;$C46&amp;$D46,'FY22 QoS'!CA:CA,0),1),"")</f>
        <v/>
      </c>
      <c r="Y46" s="178" t="str">
        <f ca="1">IFERROR(INDEX(INDIRECT("'FY22 QoS'!"&amp;Y$1&amp;":"&amp;Y$1),MATCH($B46&amp;$C46&amp;$D46,'FY22 QoS'!CB:CB,0),1),"")</f>
        <v/>
      </c>
      <c r="Z46" s="178" t="str">
        <f ca="1">IFERROR(INDEX(INDIRECT("'FY22 QoS'!"&amp;Z$1&amp;":"&amp;Z$1),MATCH($B46&amp;$C46&amp;$D46,'FY22 QoS'!CC:CC,0),1),"")</f>
        <v/>
      </c>
      <c r="AB46" s="178" t="str">
        <f ca="1">IFERROR(INDEX(INDIRECT("'FY22 QoS'!"&amp;AB$1&amp;":"&amp;AB$1),MATCH($B46&amp;$C46&amp;$D46,'FY22 QoS'!BU:BU,0),1),"")</f>
        <v/>
      </c>
      <c r="AC46" s="178" t="str">
        <f ca="1">IFERROR(INDEX(INDIRECT("'FY22 QoS'!"&amp;AC$1&amp;":"&amp;AC$1),MATCH($B46&amp;$C46&amp;$D46,'FY22 QoS'!BV:BV,0),1),"")</f>
        <v/>
      </c>
      <c r="AD46" s="178" t="str">
        <f ca="1">IFERROR(INDEX(INDIRECT("'FY22 QoS'!"&amp;AD$1&amp;":"&amp;AD$1),MATCH($B46&amp;$C46&amp;$D46,'FY22 QoS'!BW:BW,0),1),"")</f>
        <v/>
      </c>
      <c r="AE46" s="178" t="str">
        <f ca="1">IFERROR(INDEX(INDIRECT("'FY22 QoS'!"&amp;AE$1&amp;":"&amp;AE$1),MATCH($B46&amp;$C46&amp;$D46,'FY22 QoS'!BX:BX,0),1),"")</f>
        <v/>
      </c>
      <c r="AF46" s="178" t="str">
        <f ca="1">IFERROR(INDEX(INDIRECT("'FY22 QoS'!"&amp;AF$1&amp;":"&amp;AF$1),MATCH($B46&amp;$C46&amp;$D46,'FY22 QoS'!BY:BY,0),1),"")</f>
        <v/>
      </c>
      <c r="AG46" s="178" t="str">
        <f ca="1">IFERROR(INDEX(INDIRECT("'FY22 QoS'!"&amp;AG$1&amp;":"&amp;AG$1),MATCH($B46&amp;$C46&amp;$D46,'FY22 QoS'!BZ:BZ,0),1),"")</f>
        <v/>
      </c>
      <c r="AH46" s="178" t="str">
        <f ca="1">IFERROR(INDEX(INDIRECT("'FY22 QoS'!"&amp;AH$1&amp;":"&amp;AH$1),MATCH($B46&amp;$C46&amp;$D46,'FY22 QoS'!CA:CA,0),1),"")</f>
        <v/>
      </c>
      <c r="AI46" s="178" t="str">
        <f ca="1">IFERROR(INDEX(INDIRECT("'FY22 QoS'!"&amp;AI$1&amp;":"&amp;AI$1),MATCH($B46&amp;$C46&amp;$D46,'FY22 QoS'!CB:CB,0),1),"")</f>
        <v/>
      </c>
      <c r="AJ46" s="178" t="str">
        <f ca="1">IFERROR(INDEX(INDIRECT("'FY22 QoS'!"&amp;AJ$1&amp;":"&amp;AJ$1),MATCH($B46&amp;$C46&amp;$D46,'FY22 QoS'!CC:CC,0),1),"")</f>
        <v/>
      </c>
      <c r="AL46" s="186" t="str">
        <f ca="1">IFERROR(INDEX(INDIRECT("'FY22 QoS'!"&amp;AL$1&amp;":"&amp;AL$1),MATCH($B46&amp;$C46&amp;$D46,'FY22 QoS'!BU:BU,0),1),"")</f>
        <v/>
      </c>
      <c r="AM46" s="186" t="str">
        <f ca="1">IFERROR(INDEX(INDIRECT("'FY22 QoS'!"&amp;AM$1&amp;":"&amp;AM$1),MATCH($B46&amp;$C46&amp;$D46,'FY22 QoS'!BV:BV,0),1),"")</f>
        <v/>
      </c>
      <c r="AN46" s="186" t="str">
        <f ca="1">IFERROR(INDEX(INDIRECT("'FY22 QoS'!"&amp;AN$1&amp;":"&amp;AN$1),MATCH($B46&amp;$C46&amp;$D46,'FY22 QoS'!BW:BW,0),1),"")</f>
        <v/>
      </c>
      <c r="AO46" s="186" t="str">
        <f ca="1">IFERROR(INDEX(INDIRECT("'FY22 QoS'!"&amp;AO$1&amp;":"&amp;AO$1),MATCH($B46&amp;$C46&amp;$D46,'FY22 QoS'!BX:BX,0),1),"")</f>
        <v/>
      </c>
      <c r="AP46" s="186" t="str">
        <f ca="1">IFERROR(INDEX(INDIRECT("'FY22 QoS'!"&amp;AP$1&amp;":"&amp;AP$1),MATCH($B46&amp;$C46&amp;$D46,'FY22 QoS'!BY:BY,0),1),"")</f>
        <v/>
      </c>
      <c r="AQ46" s="186" t="str">
        <f ca="1">IFERROR(INDEX(INDIRECT("'FY22 QoS'!"&amp;AQ$1&amp;":"&amp;AQ$1),MATCH($B46&amp;$C46&amp;$D46,'FY22 QoS'!BZ:BZ,0),1),"")</f>
        <v/>
      </c>
      <c r="AR46" s="186" t="str">
        <f ca="1">IFERROR(INDEX(INDIRECT("'FY22 QoS'!"&amp;AR$1&amp;":"&amp;AR$1),MATCH($B46&amp;$C46&amp;$D46,'FY22 QoS'!CA:CA,0),1),"")</f>
        <v/>
      </c>
      <c r="AS46" s="186" t="str">
        <f ca="1">IFERROR(INDEX(INDIRECT("'FY22 QoS'!"&amp;AS$1&amp;":"&amp;AS$1),MATCH($B46&amp;$C46&amp;$D46,'FY22 QoS'!CB:CB,0),1),"")</f>
        <v/>
      </c>
      <c r="AT46" s="186" t="str">
        <f ca="1">IFERROR(INDEX(INDIRECT("'FY22 QoS'!"&amp;AT$1&amp;":"&amp;AT$1),MATCH($B46&amp;$C46&amp;$D46,'FY22 QoS'!CC:CC,0),1),"")</f>
        <v/>
      </c>
    </row>
    <row r="47" spans="2:59" s="167" customFormat="1" hidden="1" outlineLevel="1" x14ac:dyDescent="0.25">
      <c r="B47" s="167" t="s">
        <v>456</v>
      </c>
      <c r="C47" s="167">
        <v>11</v>
      </c>
      <c r="D47" s="167" t="str">
        <f t="shared" si="11"/>
        <v>EMEA</v>
      </c>
      <c r="E47" s="167" t="str">
        <f>IFERROR(INDEX('FY22 QoS'!$BB:$BB,MATCH($B47&amp;$C47&amp;$D47,'FY22 QoS'!BR:BR,0),1),"")</f>
        <v/>
      </c>
      <c r="F47" s="167" t="str">
        <f>IFERROR(INDEX('FY22 QoS'!$BB:$BB,MATCH($B47&amp;$C47&amp;$D47,'FY22 QoS'!BS:BS,0),1),"")</f>
        <v/>
      </c>
      <c r="G47" s="167" t="str">
        <f>IFERROR(INDEX('FY22 QoS'!$BB:$BB,MATCH($B47&amp;$C47&amp;$D47,'FY22 QoS'!BT:BT,0),1),"")</f>
        <v/>
      </c>
      <c r="H47" s="167" t="str">
        <f>IFERROR(INDEX('FY22 QoS'!$BB:$BB,MATCH($B47&amp;$C47&amp;$D47,'FY22 QoS'!BU:BU,0),1),"")</f>
        <v/>
      </c>
      <c r="I47" s="181" t="str">
        <f>IFERROR(INDEX('FY22 QoS'!$BB:$BB,MATCH($B47&amp;$C47&amp;$D47,'FY22 QoS'!BV:BV,0),1),"")</f>
        <v/>
      </c>
      <c r="J47" s="181" t="str">
        <f>IFERROR(INDEX('FY22 QoS'!$BB:$BB,MATCH($B47&amp;$C47&amp;$D47,'FY22 QoS'!BW:BW,0),1),"")</f>
        <v/>
      </c>
      <c r="K47" s="181" t="str">
        <f>IFERROR(INDEX('FY22 QoS'!$BB:$BB,MATCH($B47&amp;$C47&amp;$D47,'FY22 QoS'!BX:BX,0),1),"")</f>
        <v/>
      </c>
      <c r="L47" s="181" t="str">
        <f>IFERROR(INDEX('FY22 QoS'!$BB:$BB,MATCH($B47&amp;$C47&amp;$D47,'FY22 QoS'!BY:BY,0),1),"")</f>
        <v/>
      </c>
      <c r="M47" s="181" t="str">
        <f>IFERROR(INDEX('FY22 QoS'!$BB:$BB,MATCH($B47&amp;$C47&amp;$D47,'FY22 QoS'!BZ:BZ,0),1),"")</f>
        <v/>
      </c>
      <c r="N47" s="181" t="str">
        <f>IFERROR(INDEX('FY22 QoS'!$BB:$BB,MATCH($B47&amp;$C47&amp;$D47,'FY22 QoS'!CA:CA,0),1),"")</f>
        <v/>
      </c>
      <c r="O47" s="181" t="str">
        <f>IFERROR(INDEX('FY22 QoS'!$BB:$BB,MATCH($B47&amp;$C47&amp;$D47,'FY22 QoS'!CB:CB,0),1),"")</f>
        <v/>
      </c>
      <c r="P47" s="181" t="str">
        <f>IFERROR(INDEX('FY22 QoS'!$BB:$BB,MATCH($B47&amp;$C47&amp;$D47,'FY22 QoS'!CC:CC,0),1),"")</f>
        <v/>
      </c>
      <c r="R47" s="178" t="str">
        <f ca="1">IFERROR(INDEX(INDIRECT("'FY22 QoS'!"&amp;R$1&amp;":"&amp;R$1),MATCH($B47&amp;$C47&amp;$D47,'FY22 QoS'!BU:BU,0),1),"")</f>
        <v/>
      </c>
      <c r="S47" s="178" t="str">
        <f ca="1">IFERROR(INDEX(INDIRECT("'FY22 QoS'!"&amp;S$1&amp;":"&amp;S$1),MATCH($B47&amp;$C47&amp;$D47,'FY22 QoS'!BV:BV,0),1),"")</f>
        <v/>
      </c>
      <c r="T47" s="178" t="str">
        <f ca="1">IFERROR(INDEX(INDIRECT("'FY22 QoS'!"&amp;T$1&amp;":"&amp;T$1),MATCH($B47&amp;$C47&amp;$D47,'FY22 QoS'!BW:BW,0),1),"")</f>
        <v/>
      </c>
      <c r="U47" s="178" t="str">
        <f ca="1">IFERROR(INDEX(INDIRECT("'FY22 QoS'!"&amp;U$1&amp;":"&amp;U$1),MATCH($B47&amp;$C47&amp;$D47,'FY22 QoS'!BX:BX,0),1),"")</f>
        <v/>
      </c>
      <c r="V47" s="178" t="str">
        <f ca="1">IFERROR(INDEX(INDIRECT("'FY22 QoS'!"&amp;V$1&amp;":"&amp;V$1),MATCH($B47&amp;$C47&amp;$D47,'FY22 QoS'!BY:BY,0),1),"")</f>
        <v/>
      </c>
      <c r="W47" s="178" t="str">
        <f ca="1">IFERROR(INDEX(INDIRECT("'FY22 QoS'!"&amp;W$1&amp;":"&amp;W$1),MATCH($B47&amp;$C47&amp;$D47,'FY22 QoS'!BZ:BZ,0),1),"")</f>
        <v/>
      </c>
      <c r="X47" s="178" t="str">
        <f ca="1">IFERROR(INDEX(INDIRECT("'FY22 QoS'!"&amp;X$1&amp;":"&amp;X$1),MATCH($B47&amp;$C47&amp;$D47,'FY22 QoS'!CA:CA,0),1),"")</f>
        <v/>
      </c>
      <c r="Y47" s="178" t="str">
        <f ca="1">IFERROR(INDEX(INDIRECT("'FY22 QoS'!"&amp;Y$1&amp;":"&amp;Y$1),MATCH($B47&amp;$C47&amp;$D47,'FY22 QoS'!CB:CB,0),1),"")</f>
        <v/>
      </c>
      <c r="Z47" s="178" t="str">
        <f ca="1">IFERROR(INDEX(INDIRECT("'FY22 QoS'!"&amp;Z$1&amp;":"&amp;Z$1),MATCH($B47&amp;$C47&amp;$D47,'FY22 QoS'!CC:CC,0),1),"")</f>
        <v/>
      </c>
      <c r="AB47" s="178" t="str">
        <f ca="1">IFERROR(INDEX(INDIRECT("'FY22 QoS'!"&amp;AB$1&amp;":"&amp;AB$1),MATCH($B47&amp;$C47&amp;$D47,'FY22 QoS'!BU:BU,0),1),"")</f>
        <v/>
      </c>
      <c r="AC47" s="178" t="str">
        <f ca="1">IFERROR(INDEX(INDIRECT("'FY22 QoS'!"&amp;AC$1&amp;":"&amp;AC$1),MATCH($B47&amp;$C47&amp;$D47,'FY22 QoS'!BV:BV,0),1),"")</f>
        <v/>
      </c>
      <c r="AD47" s="178" t="str">
        <f ca="1">IFERROR(INDEX(INDIRECT("'FY22 QoS'!"&amp;AD$1&amp;":"&amp;AD$1),MATCH($B47&amp;$C47&amp;$D47,'FY22 QoS'!BW:BW,0),1),"")</f>
        <v/>
      </c>
      <c r="AE47" s="178" t="str">
        <f ca="1">IFERROR(INDEX(INDIRECT("'FY22 QoS'!"&amp;AE$1&amp;":"&amp;AE$1),MATCH($B47&amp;$C47&amp;$D47,'FY22 QoS'!BX:BX,0),1),"")</f>
        <v/>
      </c>
      <c r="AF47" s="178" t="str">
        <f ca="1">IFERROR(INDEX(INDIRECT("'FY22 QoS'!"&amp;AF$1&amp;":"&amp;AF$1),MATCH($B47&amp;$C47&amp;$D47,'FY22 QoS'!BY:BY,0),1),"")</f>
        <v/>
      </c>
      <c r="AG47" s="178" t="str">
        <f ca="1">IFERROR(INDEX(INDIRECT("'FY22 QoS'!"&amp;AG$1&amp;":"&amp;AG$1),MATCH($B47&amp;$C47&amp;$D47,'FY22 QoS'!BZ:BZ,0),1),"")</f>
        <v/>
      </c>
      <c r="AH47" s="178" t="str">
        <f ca="1">IFERROR(INDEX(INDIRECT("'FY22 QoS'!"&amp;AH$1&amp;":"&amp;AH$1),MATCH($B47&amp;$C47&amp;$D47,'FY22 QoS'!CA:CA,0),1),"")</f>
        <v/>
      </c>
      <c r="AI47" s="178" t="str">
        <f ca="1">IFERROR(INDEX(INDIRECT("'FY22 QoS'!"&amp;AI$1&amp;":"&amp;AI$1),MATCH($B47&amp;$C47&amp;$D47,'FY22 QoS'!CB:CB,0),1),"")</f>
        <v/>
      </c>
      <c r="AJ47" s="178" t="str">
        <f ca="1">IFERROR(INDEX(INDIRECT("'FY22 QoS'!"&amp;AJ$1&amp;":"&amp;AJ$1),MATCH($B47&amp;$C47&amp;$D47,'FY22 QoS'!CC:CC,0),1),"")</f>
        <v/>
      </c>
      <c r="AL47" s="186" t="str">
        <f ca="1">IFERROR(INDEX(INDIRECT("'FY22 QoS'!"&amp;AL$1&amp;":"&amp;AL$1),MATCH($B47&amp;$C47&amp;$D47,'FY22 QoS'!BU:BU,0),1),"")</f>
        <v/>
      </c>
      <c r="AM47" s="186" t="str">
        <f ca="1">IFERROR(INDEX(INDIRECT("'FY22 QoS'!"&amp;AM$1&amp;":"&amp;AM$1),MATCH($B47&amp;$C47&amp;$D47,'FY22 QoS'!BV:BV,0),1),"")</f>
        <v/>
      </c>
      <c r="AN47" s="186" t="str">
        <f ca="1">IFERROR(INDEX(INDIRECT("'FY22 QoS'!"&amp;AN$1&amp;":"&amp;AN$1),MATCH($B47&amp;$C47&amp;$D47,'FY22 QoS'!BW:BW,0),1),"")</f>
        <v/>
      </c>
      <c r="AO47" s="186" t="str">
        <f ca="1">IFERROR(INDEX(INDIRECT("'FY22 QoS'!"&amp;AO$1&amp;":"&amp;AO$1),MATCH($B47&amp;$C47&amp;$D47,'FY22 QoS'!BX:BX,0),1),"")</f>
        <v/>
      </c>
      <c r="AP47" s="186" t="str">
        <f ca="1">IFERROR(INDEX(INDIRECT("'FY22 QoS'!"&amp;AP$1&amp;":"&amp;AP$1),MATCH($B47&amp;$C47&amp;$D47,'FY22 QoS'!BY:BY,0),1),"")</f>
        <v/>
      </c>
      <c r="AQ47" s="186" t="str">
        <f ca="1">IFERROR(INDEX(INDIRECT("'FY22 QoS'!"&amp;AQ$1&amp;":"&amp;AQ$1),MATCH($B47&amp;$C47&amp;$D47,'FY22 QoS'!BZ:BZ,0),1),"")</f>
        <v/>
      </c>
      <c r="AR47" s="186" t="str">
        <f ca="1">IFERROR(INDEX(INDIRECT("'FY22 QoS'!"&amp;AR$1&amp;":"&amp;AR$1),MATCH($B47&amp;$C47&amp;$D47,'FY22 QoS'!CA:CA,0),1),"")</f>
        <v/>
      </c>
      <c r="AS47" s="186" t="str">
        <f ca="1">IFERROR(INDEX(INDIRECT("'FY22 QoS'!"&amp;AS$1&amp;":"&amp;AS$1),MATCH($B47&amp;$C47&amp;$D47,'FY22 QoS'!CB:CB,0),1),"")</f>
        <v/>
      </c>
      <c r="AT47" s="186" t="str">
        <f ca="1">IFERROR(INDEX(INDIRECT("'FY22 QoS'!"&amp;AT$1&amp;":"&amp;AT$1),MATCH($B47&amp;$C47&amp;$D47,'FY22 QoS'!CC:CC,0),1),"")</f>
        <v/>
      </c>
    </row>
    <row r="48" spans="2:59" s="167" customFormat="1" hidden="1" outlineLevel="1" x14ac:dyDescent="0.25">
      <c r="B48" s="167" t="s">
        <v>456</v>
      </c>
      <c r="C48" s="167">
        <v>12</v>
      </c>
      <c r="D48" s="167" t="str">
        <f t="shared" si="11"/>
        <v>EMEA</v>
      </c>
      <c r="E48" s="167" t="str">
        <f>IFERROR(INDEX('FY22 QoS'!$BB:$BB,MATCH($B48&amp;$C48&amp;$D48,'FY22 QoS'!BR:BR,0),1),"")</f>
        <v/>
      </c>
      <c r="F48" s="167" t="str">
        <f>IFERROR(INDEX('FY22 QoS'!$BB:$BB,MATCH($B48&amp;$C48&amp;$D48,'FY22 QoS'!BS:BS,0),1),"")</f>
        <v/>
      </c>
      <c r="G48" s="167" t="str">
        <f>IFERROR(INDEX('FY22 QoS'!$BB:$BB,MATCH($B48&amp;$C48&amp;$D48,'FY22 QoS'!BT:BT,0),1),"")</f>
        <v/>
      </c>
      <c r="H48" s="167" t="str">
        <f>IFERROR(INDEX('FY22 QoS'!$BB:$BB,MATCH($B48&amp;$C48&amp;$D48,'FY22 QoS'!BU:BU,0),1),"")</f>
        <v/>
      </c>
      <c r="I48" s="181" t="str">
        <f>IFERROR(INDEX('FY22 QoS'!$BB:$BB,MATCH($B48&amp;$C48&amp;$D48,'FY22 QoS'!BV:BV,0),1),"")</f>
        <v/>
      </c>
      <c r="J48" s="181" t="str">
        <f>IFERROR(INDEX('FY22 QoS'!$BB:$BB,MATCH($B48&amp;$C48&amp;$D48,'FY22 QoS'!BW:BW,0),1),"")</f>
        <v/>
      </c>
      <c r="K48" s="181" t="str">
        <f>IFERROR(INDEX('FY22 QoS'!$BB:$BB,MATCH($B48&amp;$C48&amp;$D48,'FY22 QoS'!BX:BX,0),1),"")</f>
        <v/>
      </c>
      <c r="L48" s="181" t="str">
        <f>IFERROR(INDEX('FY22 QoS'!$BB:$BB,MATCH($B48&amp;$C48&amp;$D48,'FY22 QoS'!BY:BY,0),1),"")</f>
        <v/>
      </c>
      <c r="M48" s="181" t="str">
        <f>IFERROR(INDEX('FY22 QoS'!$BB:$BB,MATCH($B48&amp;$C48&amp;$D48,'FY22 QoS'!BZ:BZ,0),1),"")</f>
        <v/>
      </c>
      <c r="N48" s="181" t="str">
        <f>IFERROR(INDEX('FY22 QoS'!$BB:$BB,MATCH($B48&amp;$C48&amp;$D48,'FY22 QoS'!CA:CA,0),1),"")</f>
        <v/>
      </c>
      <c r="O48" s="181" t="str">
        <f>IFERROR(INDEX('FY22 QoS'!$BB:$BB,MATCH($B48&amp;$C48&amp;$D48,'FY22 QoS'!CB:CB,0),1),"")</f>
        <v/>
      </c>
      <c r="P48" s="181" t="str">
        <f>IFERROR(INDEX('FY22 QoS'!$BB:$BB,MATCH($B48&amp;$C48&amp;$D48,'FY22 QoS'!CC:CC,0),1),"")</f>
        <v/>
      </c>
      <c r="R48" s="178" t="str">
        <f ca="1">IFERROR(INDEX(INDIRECT("'FY22 QoS'!"&amp;R$1&amp;":"&amp;R$1),MATCH($B48&amp;$C48&amp;$D48,'FY22 QoS'!BU:BU,0),1),"")</f>
        <v/>
      </c>
      <c r="S48" s="178" t="str">
        <f ca="1">IFERROR(INDEX(INDIRECT("'FY22 QoS'!"&amp;S$1&amp;":"&amp;S$1),MATCH($B48&amp;$C48&amp;$D48,'FY22 QoS'!BV:BV,0),1),"")</f>
        <v/>
      </c>
      <c r="T48" s="178" t="str">
        <f ca="1">IFERROR(INDEX(INDIRECT("'FY22 QoS'!"&amp;T$1&amp;":"&amp;T$1),MATCH($B48&amp;$C48&amp;$D48,'FY22 QoS'!BW:BW,0),1),"")</f>
        <v/>
      </c>
      <c r="U48" s="178" t="str">
        <f ca="1">IFERROR(INDEX(INDIRECT("'FY22 QoS'!"&amp;U$1&amp;":"&amp;U$1),MATCH($B48&amp;$C48&amp;$D48,'FY22 QoS'!BX:BX,0),1),"")</f>
        <v/>
      </c>
      <c r="V48" s="178" t="str">
        <f ca="1">IFERROR(INDEX(INDIRECT("'FY22 QoS'!"&amp;V$1&amp;":"&amp;V$1),MATCH($B48&amp;$C48&amp;$D48,'FY22 QoS'!BY:BY,0),1),"")</f>
        <v/>
      </c>
      <c r="W48" s="178" t="str">
        <f ca="1">IFERROR(INDEX(INDIRECT("'FY22 QoS'!"&amp;W$1&amp;":"&amp;W$1),MATCH($B48&amp;$C48&amp;$D48,'FY22 QoS'!BZ:BZ,0),1),"")</f>
        <v/>
      </c>
      <c r="X48" s="178" t="str">
        <f ca="1">IFERROR(INDEX(INDIRECT("'FY22 QoS'!"&amp;X$1&amp;":"&amp;X$1),MATCH($B48&amp;$C48&amp;$D48,'FY22 QoS'!CA:CA,0),1),"")</f>
        <v/>
      </c>
      <c r="Y48" s="178" t="str">
        <f ca="1">IFERROR(INDEX(INDIRECT("'FY22 QoS'!"&amp;Y$1&amp;":"&amp;Y$1),MATCH($B48&amp;$C48&amp;$D48,'FY22 QoS'!CB:CB,0),1),"")</f>
        <v/>
      </c>
      <c r="Z48" s="178" t="str">
        <f ca="1">IFERROR(INDEX(INDIRECT("'FY22 QoS'!"&amp;Z$1&amp;":"&amp;Z$1),MATCH($B48&amp;$C48&amp;$D48,'FY22 QoS'!CC:CC,0),1),"")</f>
        <v/>
      </c>
      <c r="AB48" s="178" t="str">
        <f ca="1">IFERROR(INDEX(INDIRECT("'FY22 QoS'!"&amp;AB$1&amp;":"&amp;AB$1),MATCH($B48&amp;$C48&amp;$D48,'FY22 QoS'!BU:BU,0),1),"")</f>
        <v/>
      </c>
      <c r="AC48" s="178" t="str">
        <f ca="1">IFERROR(INDEX(INDIRECT("'FY22 QoS'!"&amp;AC$1&amp;":"&amp;AC$1),MATCH($B48&amp;$C48&amp;$D48,'FY22 QoS'!BV:BV,0),1),"")</f>
        <v/>
      </c>
      <c r="AD48" s="178" t="str">
        <f ca="1">IFERROR(INDEX(INDIRECT("'FY22 QoS'!"&amp;AD$1&amp;":"&amp;AD$1),MATCH($B48&amp;$C48&amp;$D48,'FY22 QoS'!BW:BW,0),1),"")</f>
        <v/>
      </c>
      <c r="AE48" s="178" t="str">
        <f ca="1">IFERROR(INDEX(INDIRECT("'FY22 QoS'!"&amp;AE$1&amp;":"&amp;AE$1),MATCH($B48&amp;$C48&amp;$D48,'FY22 QoS'!BX:BX,0),1),"")</f>
        <v/>
      </c>
      <c r="AF48" s="178" t="str">
        <f ca="1">IFERROR(INDEX(INDIRECT("'FY22 QoS'!"&amp;AF$1&amp;":"&amp;AF$1),MATCH($B48&amp;$C48&amp;$D48,'FY22 QoS'!BY:BY,0),1),"")</f>
        <v/>
      </c>
      <c r="AG48" s="178" t="str">
        <f ca="1">IFERROR(INDEX(INDIRECT("'FY22 QoS'!"&amp;AG$1&amp;":"&amp;AG$1),MATCH($B48&amp;$C48&amp;$D48,'FY22 QoS'!BZ:BZ,0),1),"")</f>
        <v/>
      </c>
      <c r="AH48" s="178" t="str">
        <f ca="1">IFERROR(INDEX(INDIRECT("'FY22 QoS'!"&amp;AH$1&amp;":"&amp;AH$1),MATCH($B48&amp;$C48&amp;$D48,'FY22 QoS'!CA:CA,0),1),"")</f>
        <v/>
      </c>
      <c r="AI48" s="178" t="str">
        <f ca="1">IFERROR(INDEX(INDIRECT("'FY22 QoS'!"&amp;AI$1&amp;":"&amp;AI$1),MATCH($B48&amp;$C48&amp;$D48,'FY22 QoS'!CB:CB,0),1),"")</f>
        <v/>
      </c>
      <c r="AJ48" s="178" t="str">
        <f ca="1">IFERROR(INDEX(INDIRECT("'FY22 QoS'!"&amp;AJ$1&amp;":"&amp;AJ$1),MATCH($B48&amp;$C48&amp;$D48,'FY22 QoS'!CC:CC,0),1),"")</f>
        <v/>
      </c>
      <c r="AL48" s="186" t="str">
        <f ca="1">IFERROR(INDEX(INDIRECT("'FY22 QoS'!"&amp;AL$1&amp;":"&amp;AL$1),MATCH($B48&amp;$C48&amp;$D48,'FY22 QoS'!BU:BU,0),1),"")</f>
        <v/>
      </c>
      <c r="AM48" s="186" t="str">
        <f ca="1">IFERROR(INDEX(INDIRECT("'FY22 QoS'!"&amp;AM$1&amp;":"&amp;AM$1),MATCH($B48&amp;$C48&amp;$D48,'FY22 QoS'!BV:BV,0),1),"")</f>
        <v/>
      </c>
      <c r="AN48" s="186" t="str">
        <f ca="1">IFERROR(INDEX(INDIRECT("'FY22 QoS'!"&amp;AN$1&amp;":"&amp;AN$1),MATCH($B48&amp;$C48&amp;$D48,'FY22 QoS'!BW:BW,0),1),"")</f>
        <v/>
      </c>
      <c r="AO48" s="186" t="str">
        <f ca="1">IFERROR(INDEX(INDIRECT("'FY22 QoS'!"&amp;AO$1&amp;":"&amp;AO$1),MATCH($B48&amp;$C48&amp;$D48,'FY22 QoS'!BX:BX,0),1),"")</f>
        <v/>
      </c>
      <c r="AP48" s="186" t="str">
        <f ca="1">IFERROR(INDEX(INDIRECT("'FY22 QoS'!"&amp;AP$1&amp;":"&amp;AP$1),MATCH($B48&amp;$C48&amp;$D48,'FY22 QoS'!BY:BY,0),1),"")</f>
        <v/>
      </c>
      <c r="AQ48" s="186" t="str">
        <f ca="1">IFERROR(INDEX(INDIRECT("'FY22 QoS'!"&amp;AQ$1&amp;":"&amp;AQ$1),MATCH($B48&amp;$C48&amp;$D48,'FY22 QoS'!BZ:BZ,0),1),"")</f>
        <v/>
      </c>
      <c r="AR48" s="186" t="str">
        <f ca="1">IFERROR(INDEX(INDIRECT("'FY22 QoS'!"&amp;AR$1&amp;":"&amp;AR$1),MATCH($B48&amp;$C48&amp;$D48,'FY22 QoS'!CA:CA,0),1),"")</f>
        <v/>
      </c>
      <c r="AS48" s="186" t="str">
        <f ca="1">IFERROR(INDEX(INDIRECT("'FY22 QoS'!"&amp;AS$1&amp;":"&amp;AS$1),MATCH($B48&amp;$C48&amp;$D48,'FY22 QoS'!CB:CB,0),1),"")</f>
        <v/>
      </c>
      <c r="AT48" s="186" t="str">
        <f ca="1">IFERROR(INDEX(INDIRECT("'FY22 QoS'!"&amp;AT$1&amp;":"&amp;AT$1),MATCH($B48&amp;$C48&amp;$D48,'FY22 QoS'!CC:CC,0),1),"")</f>
        <v/>
      </c>
    </row>
    <row r="49" spans="2:59" s="167" customFormat="1" hidden="1" outlineLevel="1" x14ac:dyDescent="0.25">
      <c r="B49" s="167" t="s">
        <v>456</v>
      </c>
      <c r="C49" s="167">
        <v>13</v>
      </c>
      <c r="D49" s="167" t="str">
        <f t="shared" si="11"/>
        <v>EMEA</v>
      </c>
      <c r="E49" s="167" t="str">
        <f>IFERROR(INDEX('FY22 QoS'!$BB:$BB,MATCH($B49&amp;$C49&amp;$D49,'FY22 QoS'!BR:BR,0),1),"")</f>
        <v/>
      </c>
      <c r="F49" s="167" t="str">
        <f>IFERROR(INDEX('FY22 QoS'!$BB:$BB,MATCH($B49&amp;$C49&amp;$D49,'FY22 QoS'!BS:BS,0),1),"")</f>
        <v/>
      </c>
      <c r="G49" s="167" t="str">
        <f>IFERROR(INDEX('FY22 QoS'!$BB:$BB,MATCH($B49&amp;$C49&amp;$D49,'FY22 QoS'!BT:BT,0),1),"")</f>
        <v/>
      </c>
      <c r="H49" s="167" t="str">
        <f>IFERROR(INDEX('FY22 QoS'!$BB:$BB,MATCH($B49&amp;$C49&amp;$D49,'FY22 QoS'!BU:BU,0),1),"")</f>
        <v/>
      </c>
      <c r="I49" s="181" t="str">
        <f>IFERROR(INDEX('FY22 QoS'!$BB:$BB,MATCH($B49&amp;$C49&amp;$D49,'FY22 QoS'!BV:BV,0),1),"")</f>
        <v/>
      </c>
      <c r="J49" s="181" t="str">
        <f>IFERROR(INDEX('FY22 QoS'!$BB:$BB,MATCH($B49&amp;$C49&amp;$D49,'FY22 QoS'!BW:BW,0),1),"")</f>
        <v/>
      </c>
      <c r="K49" s="181" t="str">
        <f>IFERROR(INDEX('FY22 QoS'!$BB:$BB,MATCH($B49&amp;$C49&amp;$D49,'FY22 QoS'!BX:BX,0),1),"")</f>
        <v/>
      </c>
      <c r="L49" s="181" t="str">
        <f>IFERROR(INDEX('FY22 QoS'!$BB:$BB,MATCH($B49&amp;$C49&amp;$D49,'FY22 QoS'!BY:BY,0),1),"")</f>
        <v/>
      </c>
      <c r="M49" s="181" t="str">
        <f>IFERROR(INDEX('FY22 QoS'!$BB:$BB,MATCH($B49&amp;$C49&amp;$D49,'FY22 QoS'!BZ:BZ,0),1),"")</f>
        <v/>
      </c>
      <c r="N49" s="181" t="str">
        <f>IFERROR(INDEX('FY22 QoS'!$BB:$BB,MATCH($B49&amp;$C49&amp;$D49,'FY22 QoS'!CA:CA,0),1),"")</f>
        <v/>
      </c>
      <c r="O49" s="181" t="str">
        <f>IFERROR(INDEX('FY22 QoS'!$BB:$BB,MATCH($B49&amp;$C49&amp;$D49,'FY22 QoS'!CB:CB,0),1),"")</f>
        <v/>
      </c>
      <c r="P49" s="181" t="str">
        <f>IFERROR(INDEX('FY22 QoS'!$BB:$BB,MATCH($B49&amp;$C49&amp;$D49,'FY22 QoS'!CC:CC,0),1),"")</f>
        <v/>
      </c>
      <c r="R49" s="178" t="str">
        <f ca="1">IFERROR(INDEX(INDIRECT("'FY22 QoS'!"&amp;R$1&amp;":"&amp;R$1),MATCH($B49&amp;$C49&amp;$D49,'FY22 QoS'!BU:BU,0),1),"")</f>
        <v/>
      </c>
      <c r="S49" s="178" t="str">
        <f ca="1">IFERROR(INDEX(INDIRECT("'FY22 QoS'!"&amp;S$1&amp;":"&amp;S$1),MATCH($B49&amp;$C49&amp;$D49,'FY22 QoS'!BV:BV,0),1),"")</f>
        <v/>
      </c>
      <c r="T49" s="178" t="str">
        <f ca="1">IFERROR(INDEX(INDIRECT("'FY22 QoS'!"&amp;T$1&amp;":"&amp;T$1),MATCH($B49&amp;$C49&amp;$D49,'FY22 QoS'!BW:BW,0),1),"")</f>
        <v/>
      </c>
      <c r="U49" s="178" t="str">
        <f ca="1">IFERROR(INDEX(INDIRECT("'FY22 QoS'!"&amp;U$1&amp;":"&amp;U$1),MATCH($B49&amp;$C49&amp;$D49,'FY22 QoS'!BX:BX,0),1),"")</f>
        <v/>
      </c>
      <c r="V49" s="178" t="str">
        <f ca="1">IFERROR(INDEX(INDIRECT("'FY22 QoS'!"&amp;V$1&amp;":"&amp;V$1),MATCH($B49&amp;$C49&amp;$D49,'FY22 QoS'!BY:BY,0),1),"")</f>
        <v/>
      </c>
      <c r="W49" s="178" t="str">
        <f ca="1">IFERROR(INDEX(INDIRECT("'FY22 QoS'!"&amp;W$1&amp;":"&amp;W$1),MATCH($B49&amp;$C49&amp;$D49,'FY22 QoS'!BZ:BZ,0),1),"")</f>
        <v/>
      </c>
      <c r="X49" s="178" t="str">
        <f ca="1">IFERROR(INDEX(INDIRECT("'FY22 QoS'!"&amp;X$1&amp;":"&amp;X$1),MATCH($B49&amp;$C49&amp;$D49,'FY22 QoS'!CA:CA,0),1),"")</f>
        <v/>
      </c>
      <c r="Y49" s="178" t="str">
        <f ca="1">IFERROR(INDEX(INDIRECT("'FY22 QoS'!"&amp;Y$1&amp;":"&amp;Y$1),MATCH($B49&amp;$C49&amp;$D49,'FY22 QoS'!CB:CB,0),1),"")</f>
        <v/>
      </c>
      <c r="Z49" s="178" t="str">
        <f ca="1">IFERROR(INDEX(INDIRECT("'FY22 QoS'!"&amp;Z$1&amp;":"&amp;Z$1),MATCH($B49&amp;$C49&amp;$D49,'FY22 QoS'!CC:CC,0),1),"")</f>
        <v/>
      </c>
      <c r="AB49" s="178" t="str">
        <f ca="1">IFERROR(INDEX(INDIRECT("'FY22 QoS'!"&amp;AB$1&amp;":"&amp;AB$1),MATCH($B49&amp;$C49&amp;$D49,'FY22 QoS'!BU:BU,0),1),"")</f>
        <v/>
      </c>
      <c r="AC49" s="178" t="str">
        <f ca="1">IFERROR(INDEX(INDIRECT("'FY22 QoS'!"&amp;AC$1&amp;":"&amp;AC$1),MATCH($B49&amp;$C49&amp;$D49,'FY22 QoS'!BV:BV,0),1),"")</f>
        <v/>
      </c>
      <c r="AD49" s="178" t="str">
        <f ca="1">IFERROR(INDEX(INDIRECT("'FY22 QoS'!"&amp;AD$1&amp;":"&amp;AD$1),MATCH($B49&amp;$C49&amp;$D49,'FY22 QoS'!BW:BW,0),1),"")</f>
        <v/>
      </c>
      <c r="AE49" s="178" t="str">
        <f ca="1">IFERROR(INDEX(INDIRECT("'FY22 QoS'!"&amp;AE$1&amp;":"&amp;AE$1),MATCH($B49&amp;$C49&amp;$D49,'FY22 QoS'!BX:BX,0),1),"")</f>
        <v/>
      </c>
      <c r="AF49" s="178" t="str">
        <f ca="1">IFERROR(INDEX(INDIRECT("'FY22 QoS'!"&amp;AF$1&amp;":"&amp;AF$1),MATCH($B49&amp;$C49&amp;$D49,'FY22 QoS'!BY:BY,0),1),"")</f>
        <v/>
      </c>
      <c r="AG49" s="178" t="str">
        <f ca="1">IFERROR(INDEX(INDIRECT("'FY22 QoS'!"&amp;AG$1&amp;":"&amp;AG$1),MATCH($B49&amp;$C49&amp;$D49,'FY22 QoS'!BZ:BZ,0),1),"")</f>
        <v/>
      </c>
      <c r="AH49" s="178" t="str">
        <f ca="1">IFERROR(INDEX(INDIRECT("'FY22 QoS'!"&amp;AH$1&amp;":"&amp;AH$1),MATCH($B49&amp;$C49&amp;$D49,'FY22 QoS'!CA:CA,0),1),"")</f>
        <v/>
      </c>
      <c r="AI49" s="178" t="str">
        <f ca="1">IFERROR(INDEX(INDIRECT("'FY22 QoS'!"&amp;AI$1&amp;":"&amp;AI$1),MATCH($B49&amp;$C49&amp;$D49,'FY22 QoS'!CB:CB,0),1),"")</f>
        <v/>
      </c>
      <c r="AJ49" s="178" t="str">
        <f ca="1">IFERROR(INDEX(INDIRECT("'FY22 QoS'!"&amp;AJ$1&amp;":"&amp;AJ$1),MATCH($B49&amp;$C49&amp;$D49,'FY22 QoS'!CC:CC,0),1),"")</f>
        <v/>
      </c>
      <c r="AL49" s="186" t="str">
        <f ca="1">IFERROR(INDEX(INDIRECT("'FY22 QoS'!"&amp;AL$1&amp;":"&amp;AL$1),MATCH($B49&amp;$C49&amp;$D49,'FY22 QoS'!BU:BU,0),1),"")</f>
        <v/>
      </c>
      <c r="AM49" s="186" t="str">
        <f ca="1">IFERROR(INDEX(INDIRECT("'FY22 QoS'!"&amp;AM$1&amp;":"&amp;AM$1),MATCH($B49&amp;$C49&amp;$D49,'FY22 QoS'!BV:BV,0),1),"")</f>
        <v/>
      </c>
      <c r="AN49" s="186" t="str">
        <f ca="1">IFERROR(INDEX(INDIRECT("'FY22 QoS'!"&amp;AN$1&amp;":"&amp;AN$1),MATCH($B49&amp;$C49&amp;$D49,'FY22 QoS'!BW:BW,0),1),"")</f>
        <v/>
      </c>
      <c r="AO49" s="186" t="str">
        <f ca="1">IFERROR(INDEX(INDIRECT("'FY22 QoS'!"&amp;AO$1&amp;":"&amp;AO$1),MATCH($B49&amp;$C49&amp;$D49,'FY22 QoS'!BX:BX,0),1),"")</f>
        <v/>
      </c>
      <c r="AP49" s="186" t="str">
        <f ca="1">IFERROR(INDEX(INDIRECT("'FY22 QoS'!"&amp;AP$1&amp;":"&amp;AP$1),MATCH($B49&amp;$C49&amp;$D49,'FY22 QoS'!BY:BY,0),1),"")</f>
        <v/>
      </c>
      <c r="AQ49" s="186" t="str">
        <f ca="1">IFERROR(INDEX(INDIRECT("'FY22 QoS'!"&amp;AQ$1&amp;":"&amp;AQ$1),MATCH($B49&amp;$C49&amp;$D49,'FY22 QoS'!BZ:BZ,0),1),"")</f>
        <v/>
      </c>
      <c r="AR49" s="186" t="str">
        <f ca="1">IFERROR(INDEX(INDIRECT("'FY22 QoS'!"&amp;AR$1&amp;":"&amp;AR$1),MATCH($B49&amp;$C49&amp;$D49,'FY22 QoS'!CA:CA,0),1),"")</f>
        <v/>
      </c>
      <c r="AS49" s="186" t="str">
        <f ca="1">IFERROR(INDEX(INDIRECT("'FY22 QoS'!"&amp;AS$1&amp;":"&amp;AS$1),MATCH($B49&amp;$C49&amp;$D49,'FY22 QoS'!CB:CB,0),1),"")</f>
        <v/>
      </c>
      <c r="AT49" s="186" t="str">
        <f ca="1">IFERROR(INDEX(INDIRECT("'FY22 QoS'!"&amp;AT$1&amp;":"&amp;AT$1),MATCH($B49&amp;$C49&amp;$D49,'FY22 QoS'!CC:CC,0),1),"")</f>
        <v/>
      </c>
    </row>
    <row r="50" spans="2:59" s="167" customFormat="1" hidden="1" outlineLevel="1" x14ac:dyDescent="0.25">
      <c r="B50" s="167" t="s">
        <v>456</v>
      </c>
      <c r="C50" s="167">
        <v>14</v>
      </c>
      <c r="D50" s="167" t="str">
        <f t="shared" si="11"/>
        <v>EMEA</v>
      </c>
      <c r="E50" s="167" t="str">
        <f>IFERROR(INDEX('FY22 QoS'!$BB:$BB,MATCH($B50&amp;$C50&amp;$D50,'FY22 QoS'!BR:BR,0),1),"")</f>
        <v/>
      </c>
      <c r="F50" s="167" t="str">
        <f>IFERROR(INDEX('FY22 QoS'!$BB:$BB,MATCH($B50&amp;$C50&amp;$D50,'FY22 QoS'!BS:BS,0),1),"")</f>
        <v/>
      </c>
      <c r="G50" s="167" t="str">
        <f>IFERROR(INDEX('FY22 QoS'!$BB:$BB,MATCH($B50&amp;$C50&amp;$D50,'FY22 QoS'!BT:BT,0),1),"")</f>
        <v/>
      </c>
      <c r="H50" s="167" t="str">
        <f>IFERROR(INDEX('FY22 QoS'!$BB:$BB,MATCH($B50&amp;$C50&amp;$D50,'FY22 QoS'!BU:BU,0),1),"")</f>
        <v/>
      </c>
      <c r="I50" s="181" t="str">
        <f>IFERROR(INDEX('FY22 QoS'!$BB:$BB,MATCH($B50&amp;$C50&amp;$D50,'FY22 QoS'!BV:BV,0),1),"")</f>
        <v/>
      </c>
      <c r="J50" s="181" t="str">
        <f>IFERROR(INDEX('FY22 QoS'!$BB:$BB,MATCH($B50&amp;$C50&amp;$D50,'FY22 QoS'!BW:BW,0),1),"")</f>
        <v/>
      </c>
      <c r="K50" s="181" t="str">
        <f>IFERROR(INDEX('FY22 QoS'!$BB:$BB,MATCH($B50&amp;$C50&amp;$D50,'FY22 QoS'!BX:BX,0),1),"")</f>
        <v/>
      </c>
      <c r="L50" s="181" t="str">
        <f>IFERROR(INDEX('FY22 QoS'!$BB:$BB,MATCH($B50&amp;$C50&amp;$D50,'FY22 QoS'!BY:BY,0),1),"")</f>
        <v/>
      </c>
      <c r="M50" s="181" t="str">
        <f>IFERROR(INDEX('FY22 QoS'!$BB:$BB,MATCH($B50&amp;$C50&amp;$D50,'FY22 QoS'!BZ:BZ,0),1),"")</f>
        <v/>
      </c>
      <c r="N50" s="181" t="str">
        <f>IFERROR(INDEX('FY22 QoS'!$BB:$BB,MATCH($B50&amp;$C50&amp;$D50,'FY22 QoS'!CA:CA,0),1),"")</f>
        <v/>
      </c>
      <c r="O50" s="181" t="str">
        <f>IFERROR(INDEX('FY22 QoS'!$BB:$BB,MATCH($B50&amp;$C50&amp;$D50,'FY22 QoS'!CB:CB,0),1),"")</f>
        <v/>
      </c>
      <c r="P50" s="181" t="str">
        <f>IFERROR(INDEX('FY22 QoS'!$BB:$BB,MATCH($B50&amp;$C50&amp;$D50,'FY22 QoS'!CC:CC,0),1),"")</f>
        <v/>
      </c>
      <c r="R50" s="178" t="str">
        <f ca="1">IFERROR(INDEX(INDIRECT("'FY22 QoS'!"&amp;R$1&amp;":"&amp;R$1),MATCH($B50&amp;$C50&amp;$D50,'FY22 QoS'!BU:BU,0),1),"")</f>
        <v/>
      </c>
      <c r="S50" s="178" t="str">
        <f ca="1">IFERROR(INDEX(INDIRECT("'FY22 QoS'!"&amp;S$1&amp;":"&amp;S$1),MATCH($B50&amp;$C50&amp;$D50,'FY22 QoS'!BV:BV,0),1),"")</f>
        <v/>
      </c>
      <c r="T50" s="178" t="str">
        <f ca="1">IFERROR(INDEX(INDIRECT("'FY22 QoS'!"&amp;T$1&amp;":"&amp;T$1),MATCH($B50&amp;$C50&amp;$D50,'FY22 QoS'!BW:BW,0),1),"")</f>
        <v/>
      </c>
      <c r="U50" s="178" t="str">
        <f ca="1">IFERROR(INDEX(INDIRECT("'FY22 QoS'!"&amp;U$1&amp;":"&amp;U$1),MATCH($B50&amp;$C50&amp;$D50,'FY22 QoS'!BX:BX,0),1),"")</f>
        <v/>
      </c>
      <c r="V50" s="178" t="str">
        <f ca="1">IFERROR(INDEX(INDIRECT("'FY22 QoS'!"&amp;V$1&amp;":"&amp;V$1),MATCH($B50&amp;$C50&amp;$D50,'FY22 QoS'!BY:BY,0),1),"")</f>
        <v/>
      </c>
      <c r="W50" s="178" t="str">
        <f ca="1">IFERROR(INDEX(INDIRECT("'FY22 QoS'!"&amp;W$1&amp;":"&amp;W$1),MATCH($B50&amp;$C50&amp;$D50,'FY22 QoS'!BZ:BZ,0),1),"")</f>
        <v/>
      </c>
      <c r="X50" s="178" t="str">
        <f ca="1">IFERROR(INDEX(INDIRECT("'FY22 QoS'!"&amp;X$1&amp;":"&amp;X$1),MATCH($B50&amp;$C50&amp;$D50,'FY22 QoS'!CA:CA,0),1),"")</f>
        <v/>
      </c>
      <c r="Y50" s="178" t="str">
        <f ca="1">IFERROR(INDEX(INDIRECT("'FY22 QoS'!"&amp;Y$1&amp;":"&amp;Y$1),MATCH($B50&amp;$C50&amp;$D50,'FY22 QoS'!CB:CB,0),1),"")</f>
        <v/>
      </c>
      <c r="Z50" s="178" t="str">
        <f ca="1">IFERROR(INDEX(INDIRECT("'FY22 QoS'!"&amp;Z$1&amp;":"&amp;Z$1),MATCH($B50&amp;$C50&amp;$D50,'FY22 QoS'!CC:CC,0),1),"")</f>
        <v/>
      </c>
      <c r="AB50" s="178" t="str">
        <f ca="1">IFERROR(INDEX(INDIRECT("'FY22 QoS'!"&amp;AB$1&amp;":"&amp;AB$1),MATCH($B50&amp;$C50&amp;$D50,'FY22 QoS'!BU:BU,0),1),"")</f>
        <v/>
      </c>
      <c r="AC50" s="178" t="str">
        <f ca="1">IFERROR(INDEX(INDIRECT("'FY22 QoS'!"&amp;AC$1&amp;":"&amp;AC$1),MATCH($B50&amp;$C50&amp;$D50,'FY22 QoS'!BV:BV,0),1),"")</f>
        <v/>
      </c>
      <c r="AD50" s="178" t="str">
        <f ca="1">IFERROR(INDEX(INDIRECT("'FY22 QoS'!"&amp;AD$1&amp;":"&amp;AD$1),MATCH($B50&amp;$C50&amp;$D50,'FY22 QoS'!BW:BW,0),1),"")</f>
        <v/>
      </c>
      <c r="AE50" s="178" t="str">
        <f ca="1">IFERROR(INDEX(INDIRECT("'FY22 QoS'!"&amp;AE$1&amp;":"&amp;AE$1),MATCH($B50&amp;$C50&amp;$D50,'FY22 QoS'!BX:BX,0),1),"")</f>
        <v/>
      </c>
      <c r="AF50" s="178" t="str">
        <f ca="1">IFERROR(INDEX(INDIRECT("'FY22 QoS'!"&amp;AF$1&amp;":"&amp;AF$1),MATCH($B50&amp;$C50&amp;$D50,'FY22 QoS'!BY:BY,0),1),"")</f>
        <v/>
      </c>
      <c r="AG50" s="178" t="str">
        <f ca="1">IFERROR(INDEX(INDIRECT("'FY22 QoS'!"&amp;AG$1&amp;":"&amp;AG$1),MATCH($B50&amp;$C50&amp;$D50,'FY22 QoS'!BZ:BZ,0),1),"")</f>
        <v/>
      </c>
      <c r="AH50" s="178" t="str">
        <f ca="1">IFERROR(INDEX(INDIRECT("'FY22 QoS'!"&amp;AH$1&amp;":"&amp;AH$1),MATCH($B50&amp;$C50&amp;$D50,'FY22 QoS'!CA:CA,0),1),"")</f>
        <v/>
      </c>
      <c r="AI50" s="178" t="str">
        <f ca="1">IFERROR(INDEX(INDIRECT("'FY22 QoS'!"&amp;AI$1&amp;":"&amp;AI$1),MATCH($B50&amp;$C50&amp;$D50,'FY22 QoS'!CB:CB,0),1),"")</f>
        <v/>
      </c>
      <c r="AJ50" s="178" t="str">
        <f ca="1">IFERROR(INDEX(INDIRECT("'FY22 QoS'!"&amp;AJ$1&amp;":"&amp;AJ$1),MATCH($B50&amp;$C50&amp;$D50,'FY22 QoS'!CC:CC,0),1),"")</f>
        <v/>
      </c>
      <c r="AL50" s="186" t="str">
        <f ca="1">IFERROR(INDEX(INDIRECT("'FY22 QoS'!"&amp;AL$1&amp;":"&amp;AL$1),MATCH($B50&amp;$C50&amp;$D50,'FY22 QoS'!BU:BU,0),1),"")</f>
        <v/>
      </c>
      <c r="AM50" s="186" t="str">
        <f ca="1">IFERROR(INDEX(INDIRECT("'FY22 QoS'!"&amp;AM$1&amp;":"&amp;AM$1),MATCH($B50&amp;$C50&amp;$D50,'FY22 QoS'!BV:BV,0),1),"")</f>
        <v/>
      </c>
      <c r="AN50" s="186" t="str">
        <f ca="1">IFERROR(INDEX(INDIRECT("'FY22 QoS'!"&amp;AN$1&amp;":"&amp;AN$1),MATCH($B50&amp;$C50&amp;$D50,'FY22 QoS'!BW:BW,0),1),"")</f>
        <v/>
      </c>
      <c r="AO50" s="186" t="str">
        <f ca="1">IFERROR(INDEX(INDIRECT("'FY22 QoS'!"&amp;AO$1&amp;":"&amp;AO$1),MATCH($B50&amp;$C50&amp;$D50,'FY22 QoS'!BX:BX,0),1),"")</f>
        <v/>
      </c>
      <c r="AP50" s="186" t="str">
        <f ca="1">IFERROR(INDEX(INDIRECT("'FY22 QoS'!"&amp;AP$1&amp;":"&amp;AP$1),MATCH($B50&amp;$C50&amp;$D50,'FY22 QoS'!BY:BY,0),1),"")</f>
        <v/>
      </c>
      <c r="AQ50" s="186" t="str">
        <f ca="1">IFERROR(INDEX(INDIRECT("'FY22 QoS'!"&amp;AQ$1&amp;":"&amp;AQ$1),MATCH($B50&amp;$C50&amp;$D50,'FY22 QoS'!BZ:BZ,0),1),"")</f>
        <v/>
      </c>
      <c r="AR50" s="186" t="str">
        <f ca="1">IFERROR(INDEX(INDIRECT("'FY22 QoS'!"&amp;AR$1&amp;":"&amp;AR$1),MATCH($B50&amp;$C50&amp;$D50,'FY22 QoS'!CA:CA,0),1),"")</f>
        <v/>
      </c>
      <c r="AS50" s="186" t="str">
        <f ca="1">IFERROR(INDEX(INDIRECT("'FY22 QoS'!"&amp;AS$1&amp;":"&amp;AS$1),MATCH($B50&amp;$C50&amp;$D50,'FY22 QoS'!CB:CB,0),1),"")</f>
        <v/>
      </c>
      <c r="AT50" s="186" t="str">
        <f ca="1">IFERROR(INDEX(INDIRECT("'FY22 QoS'!"&amp;AT$1&amp;":"&amp;AT$1),MATCH($B50&amp;$C50&amp;$D50,'FY22 QoS'!CC:CC,0),1),"")</f>
        <v/>
      </c>
    </row>
    <row r="51" spans="2:59" s="167" customFormat="1" collapsed="1" x14ac:dyDescent="0.25">
      <c r="B51" s="182"/>
      <c r="C51" s="182"/>
      <c r="D51" s="182"/>
      <c r="E51" s="182"/>
      <c r="F51" s="182"/>
      <c r="G51" s="182"/>
      <c r="H51" s="182"/>
      <c r="I51" s="184"/>
      <c r="J51" s="184"/>
      <c r="K51" s="184"/>
      <c r="L51" s="184"/>
      <c r="M51" s="184"/>
      <c r="N51" s="184"/>
      <c r="O51" s="184"/>
      <c r="P51" s="184"/>
      <c r="R51" s="183"/>
      <c r="S51" s="183"/>
      <c r="T51" s="183"/>
      <c r="U51" s="183"/>
      <c r="V51" s="183"/>
      <c r="W51" s="183"/>
      <c r="X51" s="183"/>
      <c r="Y51" s="183"/>
      <c r="Z51" s="183"/>
      <c r="AB51" s="183"/>
      <c r="AC51" s="183"/>
      <c r="AD51" s="183"/>
      <c r="AE51" s="183"/>
      <c r="AF51" s="183"/>
      <c r="AG51" s="183"/>
      <c r="AH51" s="183"/>
      <c r="AI51" s="183"/>
      <c r="AJ51" s="183"/>
      <c r="AL51" s="187"/>
      <c r="AM51" s="187"/>
      <c r="AN51" s="187"/>
      <c r="AO51" s="187"/>
      <c r="AP51" s="187"/>
      <c r="AQ51" s="187"/>
      <c r="AR51" s="187"/>
      <c r="AS51" s="187"/>
      <c r="AT51" s="187"/>
      <c r="AY51" s="178"/>
      <c r="AZ51" s="178"/>
      <c r="BA51" s="178"/>
      <c r="BB51" s="178"/>
      <c r="BC51" s="178"/>
      <c r="BD51" s="178"/>
      <c r="BE51" s="178"/>
      <c r="BF51" s="178"/>
      <c r="BG51" s="178"/>
    </row>
    <row r="52" spans="2:59" s="167" customFormat="1" x14ac:dyDescent="0.25">
      <c r="B52" s="167" t="s">
        <v>23</v>
      </c>
      <c r="C52" s="167">
        <v>1</v>
      </c>
      <c r="D52" s="167" t="str">
        <f>$B$3</f>
        <v>EMEA</v>
      </c>
      <c r="E52" s="167" t="str">
        <f>IFERROR(INDEX('FY22 QoS'!$BB:$BB,MATCH($B52&amp;$C52&amp;$D52,'FY22 QoS'!BR:BR,0),1),"")</f>
        <v>Justin Samuel</v>
      </c>
      <c r="F52" s="167" t="str">
        <f>IFERROR(INDEX('FY22 QoS'!$BB:$BB,MATCH($B52&amp;$C52&amp;$D52,'FY22 QoS'!BS:BS,0),1),"")</f>
        <v>Justin Samuel</v>
      </c>
      <c r="G52" s="167" t="str">
        <f>IFERROR(INDEX('FY22 QoS'!$BB:$BB,MATCH($B52&amp;$C52&amp;$D52,'FY22 QoS'!BT:BT,0),1),"")</f>
        <v>Justin Samuel</v>
      </c>
      <c r="H52" s="167" t="str">
        <f>IFERROR(INDEX('FY22 QoS'!$BB:$BB,MATCH($B52&amp;$C52&amp;$D52,'FY22 QoS'!BU:BU,0),1),"")</f>
        <v>Justin Samuel</v>
      </c>
      <c r="I52" s="181" t="str">
        <f>IFERROR(INDEX('FY22 QoS'!$BB:$BB,MATCH($B52&amp;$C52&amp;$D52,'FY22 QoS'!BV:BV,0),1),"")</f>
        <v>Justin Samuel</v>
      </c>
      <c r="J52" s="181" t="str">
        <f>IFERROR(INDEX('FY22 QoS'!$BB:$BB,MATCH($B52&amp;$C52&amp;$D52,'FY22 QoS'!BW:BW,0),1),"")</f>
        <v>Justin Samuel</v>
      </c>
      <c r="K52" s="181" t="str">
        <f>IFERROR(INDEX('FY22 QoS'!$BB:$BB,MATCH($B52&amp;$C52&amp;$D52,'FY22 QoS'!BX:BX,0),1),"")</f>
        <v>Justin Samuel</v>
      </c>
      <c r="L52" s="181" t="str">
        <f>IFERROR(INDEX('FY22 QoS'!$BB:$BB,MATCH($B52&amp;$C52&amp;$D52,'FY22 QoS'!BY:BY,0),1),"")</f>
        <v>Justin Samuel</v>
      </c>
      <c r="M52" s="181" t="str">
        <f>IFERROR(INDEX('FY22 QoS'!$BB:$BB,MATCH($B52&amp;$C52&amp;$D52,'FY22 QoS'!BZ:BZ,0),1),"")</f>
        <v>Justin Samuel</v>
      </c>
      <c r="N52" s="181" t="str">
        <f>IFERROR(INDEX('FY22 QoS'!$BB:$BB,MATCH($B52&amp;$C52&amp;$D52,'FY22 QoS'!CA:CA,0),1),"")</f>
        <v>Justin Samuel</v>
      </c>
      <c r="O52" s="181" t="str">
        <f>IFERROR(INDEX('FY22 QoS'!$BB:$BB,MATCH($B52&amp;$C52&amp;$D52,'FY22 QoS'!CB:CB,0),1),"")</f>
        <v>Justin Samuel</v>
      </c>
      <c r="P52" s="181" t="str">
        <f>IFERROR(INDEX('FY22 QoS'!$BB:$BB,MATCH($B52&amp;$C52&amp;$D52,'FY22 QoS'!CC:CC,0),1),"")</f>
        <v>Justin Samuel</v>
      </c>
      <c r="R52" s="178">
        <f ca="1">IFERROR(INDEX(INDIRECT("'FY22 QoS'!"&amp;R$1&amp;":"&amp;R$1),MATCH($B52&amp;$C52&amp;$D52,'FY22 QoS'!BU:BU,0),1),"")</f>
        <v>1</v>
      </c>
      <c r="S52" s="178">
        <f ca="1">IFERROR(INDEX(INDIRECT("'FY22 QoS'!"&amp;S$1&amp;":"&amp;S$1),MATCH($B52&amp;$C52&amp;$D52,'FY22 QoS'!BV:BV,0),1),"")</f>
        <v>1</v>
      </c>
      <c r="T52" s="178">
        <f ca="1">IFERROR(INDEX(INDIRECT("'FY22 QoS'!"&amp;T$1&amp;":"&amp;T$1),MATCH($B52&amp;$C52&amp;$D52,'FY22 QoS'!BW:BW,0),1),"")</f>
        <v>1</v>
      </c>
      <c r="U52" s="178">
        <f ca="1">IFERROR(INDEX(INDIRECT("'FY22 QoS'!"&amp;U$1&amp;":"&amp;U$1),MATCH($B52&amp;$C52&amp;$D52,'FY22 QoS'!BX:BX,0),1),"")</f>
        <v>1</v>
      </c>
      <c r="V52" s="178">
        <f ca="1">IFERROR(INDEX(INDIRECT("'FY22 QoS'!"&amp;V$1&amp;":"&amp;V$1),MATCH($B52&amp;$C52&amp;$D52,'FY22 QoS'!BY:BY,0),1),"")</f>
        <v>1</v>
      </c>
      <c r="W52" s="178">
        <f ca="1">IFERROR(INDEX(INDIRECT("'FY22 QoS'!"&amp;W$1&amp;":"&amp;W$1),MATCH($B52&amp;$C52&amp;$D52,'FY22 QoS'!BZ:BZ,0),1),"")</f>
        <v>1</v>
      </c>
      <c r="X52" s="178">
        <f ca="1">IFERROR(INDEX(INDIRECT("'FY22 QoS'!"&amp;X$1&amp;":"&amp;X$1),MATCH($B52&amp;$C52&amp;$D52,'FY22 QoS'!CA:CA,0),1),"")</f>
        <v>1</v>
      </c>
      <c r="Y52" s="178">
        <f ca="1">IFERROR(INDEX(INDIRECT("'FY22 QoS'!"&amp;Y$1&amp;":"&amp;Y$1),MATCH($B52&amp;$C52&amp;$D52,'FY22 QoS'!CB:CB,0),1),"")</f>
        <v>1</v>
      </c>
      <c r="Z52" s="178">
        <f ca="1">IFERROR(INDEX(INDIRECT("'FY22 QoS'!"&amp;Z$1&amp;":"&amp;Z$1),MATCH($B52&amp;$C52&amp;$D52,'FY22 QoS'!CC:CC,0),1),"")</f>
        <v>1</v>
      </c>
      <c r="AB52" s="178">
        <f ca="1">IFERROR(INDEX(INDIRECT("'FY22 QoS'!"&amp;AB$1&amp;":"&amp;AB$1),MATCH($B52&amp;$C52&amp;$D52,'FY22 QoS'!BU:BU,0),1),"")</f>
        <v>1</v>
      </c>
      <c r="AC52" s="178">
        <f ca="1">IFERROR(INDEX(INDIRECT("'FY22 QoS'!"&amp;AC$1&amp;":"&amp;AC$1),MATCH($B52&amp;$C52&amp;$D52,'FY22 QoS'!BV:BV,0),1),"")</f>
        <v>1</v>
      </c>
      <c r="AD52" s="178">
        <f ca="1">IFERROR(INDEX(INDIRECT("'FY22 QoS'!"&amp;AD$1&amp;":"&amp;AD$1),MATCH($B52&amp;$C52&amp;$D52,'FY22 QoS'!BW:BW,0),1),"")</f>
        <v>1</v>
      </c>
      <c r="AE52" s="178">
        <f ca="1">IFERROR(INDEX(INDIRECT("'FY22 QoS'!"&amp;AE$1&amp;":"&amp;AE$1),MATCH($B52&amp;$C52&amp;$D52,'FY22 QoS'!BX:BX,0),1),"")</f>
        <v>1</v>
      </c>
      <c r="AF52" s="178">
        <f ca="1">IFERROR(INDEX(INDIRECT("'FY22 QoS'!"&amp;AF$1&amp;":"&amp;AF$1),MATCH($B52&amp;$C52&amp;$D52,'FY22 QoS'!BY:BY,0),1),"")</f>
        <v>1</v>
      </c>
      <c r="AG52" s="178">
        <f ca="1">IFERROR(INDEX(INDIRECT("'FY22 QoS'!"&amp;AG$1&amp;":"&amp;AG$1),MATCH($B52&amp;$C52&amp;$D52,'FY22 QoS'!BZ:BZ,0),1),"")</f>
        <v>1</v>
      </c>
      <c r="AH52" s="178">
        <f ca="1">IFERROR(INDEX(INDIRECT("'FY22 QoS'!"&amp;AH$1&amp;":"&amp;AH$1),MATCH($B52&amp;$C52&amp;$D52,'FY22 QoS'!CA:CA,0),1),"")</f>
        <v>1</v>
      </c>
      <c r="AI52" s="178">
        <f ca="1">IFERROR(INDEX(INDIRECT("'FY22 QoS'!"&amp;AI$1&amp;":"&amp;AI$1),MATCH($B52&amp;$C52&amp;$D52,'FY22 QoS'!CB:CB,0),1),"")</f>
        <v>1</v>
      </c>
      <c r="AJ52" s="178">
        <f ca="1">IFERROR(INDEX(INDIRECT("'FY22 QoS'!"&amp;AJ$1&amp;":"&amp;AJ$1),MATCH($B52&amp;$C52&amp;$D52,'FY22 QoS'!CC:CC,0),1),"")</f>
        <v>1</v>
      </c>
      <c r="AL52" s="186">
        <f ca="1">IFERROR(INDEX(INDIRECT("'FY22 QoS'!"&amp;AL$1&amp;":"&amp;AL$1),MATCH($B52&amp;$C52&amp;$D52,'FY22 QoS'!BU:BU,0),1),"")</f>
        <v>87500</v>
      </c>
      <c r="AM52" s="186">
        <f ca="1">IFERROR(INDEX(INDIRECT("'FY22 QoS'!"&amp;AM$1&amp;":"&amp;AM$1),MATCH($B52&amp;$C52&amp;$D52,'FY22 QoS'!BV:BV,0),1),"")</f>
        <v>87500</v>
      </c>
      <c r="AN52" s="186">
        <f ca="1">IFERROR(INDEX(INDIRECT("'FY22 QoS'!"&amp;AN$1&amp;":"&amp;AN$1),MATCH($B52&amp;$C52&amp;$D52,'FY22 QoS'!BW:BW,0),1),"")</f>
        <v>87500</v>
      </c>
      <c r="AO52" s="186">
        <f ca="1">IFERROR(INDEX(INDIRECT("'FY22 QoS'!"&amp;AO$1&amp;":"&amp;AO$1),MATCH($B52&amp;$C52&amp;$D52,'FY22 QoS'!BX:BX,0),1),"")</f>
        <v>87500</v>
      </c>
      <c r="AP52" s="186">
        <f ca="1">IFERROR(INDEX(INDIRECT("'FY22 QoS'!"&amp;AP$1&amp;":"&amp;AP$1),MATCH($B52&amp;$C52&amp;$D52,'FY22 QoS'!BY:BY,0),1),"")</f>
        <v>87500</v>
      </c>
      <c r="AQ52" s="186">
        <f ca="1">IFERROR(INDEX(INDIRECT("'FY22 QoS'!"&amp;AQ$1&amp;":"&amp;AQ$1),MATCH($B52&amp;$C52&amp;$D52,'FY22 QoS'!BZ:BZ,0),1),"")</f>
        <v>87500</v>
      </c>
      <c r="AR52" s="186">
        <f ca="1">IFERROR(INDEX(INDIRECT("'FY22 QoS'!"&amp;AR$1&amp;":"&amp;AR$1),MATCH($B52&amp;$C52&amp;$D52,'FY22 QoS'!CA:CA,0),1),"")</f>
        <v>87500</v>
      </c>
      <c r="AS52" s="186">
        <f ca="1">IFERROR(INDEX(INDIRECT("'FY22 QoS'!"&amp;AS$1&amp;":"&amp;AS$1),MATCH($B52&amp;$C52&amp;$D52,'FY22 QoS'!CB:CB,0),1),"")</f>
        <v>87500</v>
      </c>
      <c r="AT52" s="186">
        <f ca="1">IFERROR(INDEX(INDIRECT("'FY22 QoS'!"&amp;AT$1&amp;":"&amp;AT$1),MATCH($B52&amp;$C52&amp;$D52,'FY22 QoS'!CC:CC,0),1),"")</f>
        <v>87500</v>
      </c>
      <c r="AY52" s="178"/>
      <c r="AZ52" s="178"/>
      <c r="BA52" s="178"/>
      <c r="BB52" s="178"/>
      <c r="BC52" s="178"/>
      <c r="BD52" s="178"/>
      <c r="BE52" s="178"/>
      <c r="BF52" s="178"/>
      <c r="BG52" s="178"/>
    </row>
    <row r="53" spans="2:59" s="167" customFormat="1" x14ac:dyDescent="0.25">
      <c r="B53" s="167" t="s">
        <v>23</v>
      </c>
      <c r="C53" s="167">
        <v>2</v>
      </c>
      <c r="D53" s="167" t="str">
        <f t="shared" ref="D53:D65" si="12">$B$3</f>
        <v>EMEA</v>
      </c>
      <c r="E53" s="167" t="str">
        <f>IFERROR(INDEX('FY22 QoS'!$BB:$BB,MATCH($B53&amp;$C53&amp;$D53,'FY22 QoS'!BR:BR,0),1),"")</f>
        <v>Ben Manning</v>
      </c>
      <c r="F53" s="167" t="str">
        <f>IFERROR(INDEX('FY22 QoS'!$BB:$BB,MATCH($B53&amp;$C53&amp;$D53,'FY22 QoS'!BS:BS,0),1),"")</f>
        <v>Ben Manning</v>
      </c>
      <c r="G53" s="167" t="str">
        <f>IFERROR(INDEX('FY22 QoS'!$BB:$BB,MATCH($B53&amp;$C53&amp;$D53,'FY22 QoS'!BT:BT,0),1),"")</f>
        <v>Ben Manning</v>
      </c>
      <c r="H53" s="167" t="str">
        <f>IFERROR(INDEX('FY22 QoS'!$BB:$BB,MATCH($B53&amp;$C53&amp;$D53,'FY22 QoS'!BU:BU,0),1),"")</f>
        <v>Ben Manning</v>
      </c>
      <c r="I53" s="181" t="str">
        <f>IFERROR(INDEX('FY22 QoS'!$BB:$BB,MATCH($B53&amp;$C53&amp;$D53,'FY22 QoS'!BV:BV,0),1),"")</f>
        <v>Ben Manning</v>
      </c>
      <c r="J53" s="181" t="str">
        <f>IFERROR(INDEX('FY22 QoS'!$BB:$BB,MATCH($B53&amp;$C53&amp;$D53,'FY22 QoS'!BW:BW,0),1),"")</f>
        <v>Ben Manning</v>
      </c>
      <c r="K53" s="181" t="str">
        <f>IFERROR(INDEX('FY22 QoS'!$BB:$BB,MATCH($B53&amp;$C53&amp;$D53,'FY22 QoS'!BX:BX,0),1),"")</f>
        <v>Ben Manning</v>
      </c>
      <c r="L53" s="181" t="str">
        <f>IFERROR(INDEX('FY22 QoS'!$BB:$BB,MATCH($B53&amp;$C53&amp;$D53,'FY22 QoS'!BY:BY,0),1),"")</f>
        <v>Ben Manning</v>
      </c>
      <c r="M53" s="181" t="str">
        <f>IFERROR(INDEX('FY22 QoS'!$BB:$BB,MATCH($B53&amp;$C53&amp;$D53,'FY22 QoS'!BZ:BZ,0),1),"")</f>
        <v>Ben Manning</v>
      </c>
      <c r="N53" s="181" t="str">
        <f>IFERROR(INDEX('FY22 QoS'!$BB:$BB,MATCH($B53&amp;$C53&amp;$D53,'FY22 QoS'!CA:CA,0),1),"")</f>
        <v>Ben Manning</v>
      </c>
      <c r="O53" s="181" t="str">
        <f>IFERROR(INDEX('FY22 QoS'!$BB:$BB,MATCH($B53&amp;$C53&amp;$D53,'FY22 QoS'!CB:CB,0),1),"")</f>
        <v>Ben Manning</v>
      </c>
      <c r="P53" s="181" t="str">
        <f>IFERROR(INDEX('FY22 QoS'!$BB:$BB,MATCH($B53&amp;$C53&amp;$D53,'FY22 QoS'!CC:CC,0),1),"")</f>
        <v>Ben Manning</v>
      </c>
      <c r="R53" s="178">
        <f ca="1">IFERROR(INDEX(INDIRECT("'FY22 QoS'!"&amp;R$1&amp;":"&amp;R$1),MATCH($B53&amp;$C53&amp;$D53,'FY22 QoS'!BU:BU,0),1),"")</f>
        <v>1</v>
      </c>
      <c r="S53" s="178">
        <f ca="1">IFERROR(INDEX(INDIRECT("'FY22 QoS'!"&amp;S$1&amp;":"&amp;S$1),MATCH($B53&amp;$C53&amp;$D53,'FY22 QoS'!BV:BV,0),1),"")</f>
        <v>1</v>
      </c>
      <c r="T53" s="178">
        <f ca="1">IFERROR(INDEX(INDIRECT("'FY22 QoS'!"&amp;T$1&amp;":"&amp;T$1),MATCH($B53&amp;$C53&amp;$D53,'FY22 QoS'!BW:BW,0),1),"")</f>
        <v>1</v>
      </c>
      <c r="U53" s="178">
        <f ca="1">IFERROR(INDEX(INDIRECT("'FY22 QoS'!"&amp;U$1&amp;":"&amp;U$1),MATCH($B53&amp;$C53&amp;$D53,'FY22 QoS'!BX:BX,0),1),"")</f>
        <v>1</v>
      </c>
      <c r="V53" s="178">
        <f ca="1">IFERROR(INDEX(INDIRECT("'FY22 QoS'!"&amp;V$1&amp;":"&amp;V$1),MATCH($B53&amp;$C53&amp;$D53,'FY22 QoS'!BY:BY,0),1),"")</f>
        <v>1</v>
      </c>
      <c r="W53" s="178">
        <f ca="1">IFERROR(INDEX(INDIRECT("'FY22 QoS'!"&amp;W$1&amp;":"&amp;W$1),MATCH($B53&amp;$C53&amp;$D53,'FY22 QoS'!BZ:BZ,0),1),"")</f>
        <v>1</v>
      </c>
      <c r="X53" s="178">
        <f ca="1">IFERROR(INDEX(INDIRECT("'FY22 QoS'!"&amp;X$1&amp;":"&amp;X$1),MATCH($B53&amp;$C53&amp;$D53,'FY22 QoS'!CA:CA,0),1),"")</f>
        <v>1</v>
      </c>
      <c r="Y53" s="178">
        <f ca="1">IFERROR(INDEX(INDIRECT("'FY22 QoS'!"&amp;Y$1&amp;":"&amp;Y$1),MATCH($B53&amp;$C53&amp;$D53,'FY22 QoS'!CB:CB,0),1),"")</f>
        <v>1</v>
      </c>
      <c r="Z53" s="178">
        <f ca="1">IFERROR(INDEX(INDIRECT("'FY22 QoS'!"&amp;Z$1&amp;":"&amp;Z$1),MATCH($B53&amp;$C53&amp;$D53,'FY22 QoS'!CC:CC,0),1),"")</f>
        <v>1</v>
      </c>
      <c r="AB53" s="178">
        <f ca="1">IFERROR(INDEX(INDIRECT("'FY22 QoS'!"&amp;AB$1&amp;":"&amp;AB$1),MATCH($B53&amp;$C53&amp;$D53,'FY22 QoS'!BU:BU,0),1),"")</f>
        <v>0.65</v>
      </c>
      <c r="AC53" s="178">
        <f ca="1">IFERROR(INDEX(INDIRECT("'FY22 QoS'!"&amp;AC$1&amp;":"&amp;AC$1),MATCH($B53&amp;$C53&amp;$D53,'FY22 QoS'!BV:BV,0),1),"")</f>
        <v>0.85</v>
      </c>
      <c r="AD53" s="178">
        <f ca="1">IFERROR(INDEX(INDIRECT("'FY22 QoS'!"&amp;AD$1&amp;":"&amp;AD$1),MATCH($B53&amp;$C53&amp;$D53,'FY22 QoS'!BW:BW,0),1),"")</f>
        <v>1</v>
      </c>
      <c r="AE53" s="178">
        <f ca="1">IFERROR(INDEX(INDIRECT("'FY22 QoS'!"&amp;AE$1&amp;":"&amp;AE$1),MATCH($B53&amp;$C53&amp;$D53,'FY22 QoS'!BX:BX,0),1),"")</f>
        <v>1</v>
      </c>
      <c r="AF53" s="178">
        <f ca="1">IFERROR(INDEX(INDIRECT("'FY22 QoS'!"&amp;AF$1&amp;":"&amp;AF$1),MATCH($B53&amp;$C53&amp;$D53,'FY22 QoS'!BY:BY,0),1),"")</f>
        <v>1</v>
      </c>
      <c r="AG53" s="178">
        <f ca="1">IFERROR(INDEX(INDIRECT("'FY22 QoS'!"&amp;AG$1&amp;":"&amp;AG$1),MATCH($B53&amp;$C53&amp;$D53,'FY22 QoS'!BZ:BZ,0),1),"")</f>
        <v>1</v>
      </c>
      <c r="AH53" s="178">
        <f ca="1">IFERROR(INDEX(INDIRECT("'FY22 QoS'!"&amp;AH$1&amp;":"&amp;AH$1),MATCH($B53&amp;$C53&amp;$D53,'FY22 QoS'!CA:CA,0),1),"")</f>
        <v>1</v>
      </c>
      <c r="AI53" s="178">
        <f ca="1">IFERROR(INDEX(INDIRECT("'FY22 QoS'!"&amp;AI$1&amp;":"&amp;AI$1),MATCH($B53&amp;$C53&amp;$D53,'FY22 QoS'!CB:CB,0),1),"")</f>
        <v>1</v>
      </c>
      <c r="AJ53" s="178">
        <f ca="1">IFERROR(INDEX(INDIRECT("'FY22 QoS'!"&amp;AJ$1&amp;":"&amp;AJ$1),MATCH($B53&amp;$C53&amp;$D53,'FY22 QoS'!CC:CC,0),1),"")</f>
        <v>1</v>
      </c>
      <c r="AL53" s="186">
        <f ca="1">IFERROR(INDEX(INDIRECT("'FY22 QoS'!"&amp;AL$1&amp;":"&amp;AL$1),MATCH($B53&amp;$C53&amp;$D53,'FY22 QoS'!BU:BU,0),1),"")</f>
        <v>56875</v>
      </c>
      <c r="AM53" s="186">
        <f ca="1">IFERROR(INDEX(INDIRECT("'FY22 QoS'!"&amp;AM$1&amp;":"&amp;AM$1),MATCH($B53&amp;$C53&amp;$D53,'FY22 QoS'!BV:BV,0),1),"")</f>
        <v>74375</v>
      </c>
      <c r="AN53" s="186">
        <f ca="1">IFERROR(INDEX(INDIRECT("'FY22 QoS'!"&amp;AN$1&amp;":"&amp;AN$1),MATCH($B53&amp;$C53&amp;$D53,'FY22 QoS'!BW:BW,0),1),"")</f>
        <v>87500</v>
      </c>
      <c r="AO53" s="186">
        <f ca="1">IFERROR(INDEX(INDIRECT("'FY22 QoS'!"&amp;AO$1&amp;":"&amp;AO$1),MATCH($B53&amp;$C53&amp;$D53,'FY22 QoS'!BX:BX,0),1),"")</f>
        <v>87500</v>
      </c>
      <c r="AP53" s="186">
        <f ca="1">IFERROR(INDEX(INDIRECT("'FY22 QoS'!"&amp;AP$1&amp;":"&amp;AP$1),MATCH($B53&amp;$C53&amp;$D53,'FY22 QoS'!BY:BY,0),1),"")</f>
        <v>87500</v>
      </c>
      <c r="AQ53" s="186">
        <f ca="1">IFERROR(INDEX(INDIRECT("'FY22 QoS'!"&amp;AQ$1&amp;":"&amp;AQ$1),MATCH($B53&amp;$C53&amp;$D53,'FY22 QoS'!BZ:BZ,0),1),"")</f>
        <v>87500</v>
      </c>
      <c r="AR53" s="186">
        <f ca="1">IFERROR(INDEX(INDIRECT("'FY22 QoS'!"&amp;AR$1&amp;":"&amp;AR$1),MATCH($B53&amp;$C53&amp;$D53,'FY22 QoS'!CA:CA,0),1),"")</f>
        <v>87500</v>
      </c>
      <c r="AS53" s="186">
        <f ca="1">IFERROR(INDEX(INDIRECT("'FY22 QoS'!"&amp;AS$1&amp;":"&amp;AS$1),MATCH($B53&amp;$C53&amp;$D53,'FY22 QoS'!CB:CB,0),1),"")</f>
        <v>87500</v>
      </c>
      <c r="AT53" s="186">
        <f ca="1">IFERROR(INDEX(INDIRECT("'FY22 QoS'!"&amp;AT$1&amp;":"&amp;AT$1),MATCH($B53&amp;$C53&amp;$D53,'FY22 QoS'!CC:CC,0),1),"")</f>
        <v>87500</v>
      </c>
      <c r="AY53" s="178"/>
      <c r="AZ53" s="178"/>
      <c r="BA53" s="178"/>
      <c r="BB53" s="178"/>
      <c r="BC53" s="178"/>
      <c r="BD53" s="178"/>
      <c r="BE53" s="178"/>
      <c r="BF53" s="178"/>
      <c r="BG53" s="178"/>
    </row>
    <row r="54" spans="2:59" s="167" customFormat="1" x14ac:dyDescent="0.25">
      <c r="B54" s="167" t="s">
        <v>23</v>
      </c>
      <c r="C54" s="167">
        <v>3</v>
      </c>
      <c r="D54" s="167" t="str">
        <f t="shared" si="12"/>
        <v>EMEA</v>
      </c>
      <c r="E54" s="167" t="str">
        <f>IFERROR(INDEX('FY22 QoS'!$BB:$BB,MATCH($B54&amp;$C54&amp;$D54,'FY22 QoS'!BR:BR,0),1),"")</f>
        <v/>
      </c>
      <c r="F54" s="167" t="str">
        <f>IFERROR(INDEX('FY22 QoS'!$BB:$BB,MATCH($B54&amp;$C54&amp;$D54,'FY22 QoS'!BS:BS,0),1),"")</f>
        <v/>
      </c>
      <c r="G54" s="167" t="str">
        <f>IFERROR(INDEX('FY22 QoS'!$BB:$BB,MATCH($B54&amp;$C54&amp;$D54,'FY22 QoS'!BT:BT,0),1),"")</f>
        <v/>
      </c>
      <c r="H54" s="167" t="str">
        <f>IFERROR(INDEX('FY22 QoS'!$BB:$BB,MATCH($B54&amp;$C54&amp;$D54,'FY22 QoS'!BU:BU,0),1),"")</f>
        <v/>
      </c>
      <c r="I54" s="181" t="str">
        <f>IFERROR(INDEX('FY22 QoS'!$BB:$BB,MATCH($B54&amp;$C54&amp;$D54,'FY22 QoS'!BV:BV,0),1),"")</f>
        <v/>
      </c>
      <c r="J54" s="181" t="str">
        <f>IFERROR(INDEX('FY22 QoS'!$BB:$BB,MATCH($B54&amp;$C54&amp;$D54,'FY22 QoS'!BW:BW,0),1),"")</f>
        <v/>
      </c>
      <c r="K54" s="181" t="str">
        <f>IFERROR(INDEX('FY22 QoS'!$BB:$BB,MATCH($B54&amp;$C54&amp;$D54,'FY22 QoS'!BX:BX,0),1),"")</f>
        <v>Future Hire</v>
      </c>
      <c r="L54" s="181" t="str">
        <f>IFERROR(INDEX('FY22 QoS'!$BB:$BB,MATCH($B54&amp;$C54&amp;$D54,'FY22 QoS'!BY:BY,0),1),"")</f>
        <v>Future Hire</v>
      </c>
      <c r="M54" s="181" t="str">
        <f>IFERROR(INDEX('FY22 QoS'!$BB:$BB,MATCH($B54&amp;$C54&amp;$D54,'FY22 QoS'!BZ:BZ,0),1),"")</f>
        <v>Future Hire</v>
      </c>
      <c r="N54" s="181" t="str">
        <f>IFERROR(INDEX('FY22 QoS'!$BB:$BB,MATCH($B54&amp;$C54&amp;$D54,'FY22 QoS'!CA:CA,0),1),"")</f>
        <v>Future Hire</v>
      </c>
      <c r="O54" s="181" t="str">
        <f>IFERROR(INDEX('FY22 QoS'!$BB:$BB,MATCH($B54&amp;$C54&amp;$D54,'FY22 QoS'!CB:CB,0),1),"")</f>
        <v>Future Hire</v>
      </c>
      <c r="P54" s="181" t="str">
        <f>IFERROR(INDEX('FY22 QoS'!$BB:$BB,MATCH($B54&amp;$C54&amp;$D54,'FY22 QoS'!CC:CC,0),1),"")</f>
        <v>Future Hire</v>
      </c>
      <c r="R54" s="178" t="str">
        <f ca="1">IFERROR(INDEX(INDIRECT("'FY22 QoS'!"&amp;R$1&amp;":"&amp;R$1),MATCH($B54&amp;$C54&amp;$D54,'FY22 QoS'!BU:BU,0),1),"")</f>
        <v/>
      </c>
      <c r="S54" s="178" t="str">
        <f ca="1">IFERROR(INDEX(INDIRECT("'FY22 QoS'!"&amp;S$1&amp;":"&amp;S$1),MATCH($B54&amp;$C54&amp;$D54,'FY22 QoS'!BV:BV,0),1),"")</f>
        <v/>
      </c>
      <c r="T54" s="178" t="str">
        <f ca="1">IFERROR(INDEX(INDIRECT("'FY22 QoS'!"&amp;T$1&amp;":"&amp;T$1),MATCH($B54&amp;$C54&amp;$D54,'FY22 QoS'!BW:BW,0),1),"")</f>
        <v/>
      </c>
      <c r="U54" s="178">
        <f ca="1">IFERROR(INDEX(INDIRECT("'FY22 QoS'!"&amp;U$1&amp;":"&amp;U$1),MATCH($B54&amp;$C54&amp;$D54,'FY22 QoS'!BX:BX,0),1),"")</f>
        <v>1</v>
      </c>
      <c r="V54" s="178">
        <f ca="1">IFERROR(INDEX(INDIRECT("'FY22 QoS'!"&amp;V$1&amp;":"&amp;V$1),MATCH($B54&amp;$C54&amp;$D54,'FY22 QoS'!BY:BY,0),1),"")</f>
        <v>1</v>
      </c>
      <c r="W54" s="178">
        <f ca="1">IFERROR(INDEX(INDIRECT("'FY22 QoS'!"&amp;W$1&amp;":"&amp;W$1),MATCH($B54&amp;$C54&amp;$D54,'FY22 QoS'!BZ:BZ,0),1),"")</f>
        <v>1</v>
      </c>
      <c r="X54" s="178">
        <f ca="1">IFERROR(INDEX(INDIRECT("'FY22 QoS'!"&amp;X$1&amp;":"&amp;X$1),MATCH($B54&amp;$C54&amp;$D54,'FY22 QoS'!CA:CA,0),1),"")</f>
        <v>1</v>
      </c>
      <c r="Y54" s="178">
        <f ca="1">IFERROR(INDEX(INDIRECT("'FY22 QoS'!"&amp;Y$1&amp;":"&amp;Y$1),MATCH($B54&amp;$C54&amp;$D54,'FY22 QoS'!CB:CB,0),1),"")</f>
        <v>1</v>
      </c>
      <c r="Z54" s="178">
        <f ca="1">IFERROR(INDEX(INDIRECT("'FY22 QoS'!"&amp;Z$1&amp;":"&amp;Z$1),MATCH($B54&amp;$C54&amp;$D54,'FY22 QoS'!CC:CC,0),1),"")</f>
        <v>1</v>
      </c>
      <c r="AB54" s="178" t="str">
        <f ca="1">IFERROR(INDEX(INDIRECT("'FY22 QoS'!"&amp;AB$1&amp;":"&amp;AB$1),MATCH($B54&amp;$C54&amp;$D54,'FY22 QoS'!BU:BU,0),1),"")</f>
        <v/>
      </c>
      <c r="AC54" s="178" t="str">
        <f ca="1">IFERROR(INDEX(INDIRECT("'FY22 QoS'!"&amp;AC$1&amp;":"&amp;AC$1),MATCH($B54&amp;$C54&amp;$D54,'FY22 QoS'!BV:BV,0),1),"")</f>
        <v/>
      </c>
      <c r="AD54" s="178" t="str">
        <f ca="1">IFERROR(INDEX(INDIRECT("'FY22 QoS'!"&amp;AD$1&amp;":"&amp;AD$1),MATCH($B54&amp;$C54&amp;$D54,'FY22 QoS'!BW:BW,0),1),"")</f>
        <v/>
      </c>
      <c r="AE54" s="178">
        <f ca="1">IFERROR(INDEX(INDIRECT("'FY22 QoS'!"&amp;AE$1&amp;":"&amp;AE$1),MATCH($B54&amp;$C54&amp;$D54,'FY22 QoS'!BX:BX,0),1),"")</f>
        <v>0</v>
      </c>
      <c r="AF54" s="178">
        <f ca="1">IFERROR(INDEX(INDIRECT("'FY22 QoS'!"&amp;AF$1&amp;":"&amp;AF$1),MATCH($B54&amp;$C54&amp;$D54,'FY22 QoS'!BY:BY,0),1),"")</f>
        <v>0</v>
      </c>
      <c r="AG54" s="178">
        <f ca="1">IFERROR(INDEX(INDIRECT("'FY22 QoS'!"&amp;AG$1&amp;":"&amp;AG$1),MATCH($B54&amp;$C54&amp;$D54,'FY22 QoS'!BZ:BZ,0),1),"")</f>
        <v>0</v>
      </c>
      <c r="AH54" s="178">
        <f ca="1">IFERROR(INDEX(INDIRECT("'FY22 QoS'!"&amp;AH$1&amp;":"&amp;AH$1),MATCH($B54&amp;$C54&amp;$D54,'FY22 QoS'!CA:CA,0),1),"")</f>
        <v>0.25</v>
      </c>
      <c r="AI54" s="178">
        <f ca="1">IFERROR(INDEX(INDIRECT("'FY22 QoS'!"&amp;AI$1&amp;":"&amp;AI$1),MATCH($B54&amp;$C54&amp;$D54,'FY22 QoS'!CB:CB,0),1),"")</f>
        <v>0.35</v>
      </c>
      <c r="AJ54" s="178">
        <f ca="1">IFERROR(INDEX(INDIRECT("'FY22 QoS'!"&amp;AJ$1&amp;":"&amp;AJ$1),MATCH($B54&amp;$C54&amp;$D54,'FY22 QoS'!CC:CC,0),1),"")</f>
        <v>0.5</v>
      </c>
      <c r="AL54" s="186" t="str">
        <f ca="1">IFERROR(INDEX(INDIRECT("'FY22 QoS'!"&amp;AL$1&amp;":"&amp;AL$1),MATCH($B54&amp;$C54&amp;$D54,'FY22 QoS'!BU:BU,0),1),"")</f>
        <v/>
      </c>
      <c r="AM54" s="186" t="str">
        <f ca="1">IFERROR(INDEX(INDIRECT("'FY22 QoS'!"&amp;AM$1&amp;":"&amp;AM$1),MATCH($B54&amp;$C54&amp;$D54,'FY22 QoS'!BV:BV,0),1),"")</f>
        <v/>
      </c>
      <c r="AN54" s="186" t="str">
        <f ca="1">IFERROR(INDEX(INDIRECT("'FY22 QoS'!"&amp;AN$1&amp;":"&amp;AN$1),MATCH($B54&amp;$C54&amp;$D54,'FY22 QoS'!BW:BW,0),1),"")</f>
        <v/>
      </c>
      <c r="AO54" s="186">
        <f ca="1">IFERROR(INDEX(INDIRECT("'FY22 QoS'!"&amp;AO$1&amp;":"&amp;AO$1),MATCH($B54&amp;$C54&amp;$D54,'FY22 QoS'!BX:BX,0),1),"")</f>
        <v>0</v>
      </c>
      <c r="AP54" s="186">
        <f ca="1">IFERROR(INDEX(INDIRECT("'FY22 QoS'!"&amp;AP$1&amp;":"&amp;AP$1),MATCH($B54&amp;$C54&amp;$D54,'FY22 QoS'!BY:BY,0),1),"")</f>
        <v>0</v>
      </c>
      <c r="AQ54" s="186">
        <f ca="1">IFERROR(INDEX(INDIRECT("'FY22 QoS'!"&amp;AQ$1&amp;":"&amp;AQ$1),MATCH($B54&amp;$C54&amp;$D54,'FY22 QoS'!BZ:BZ,0),1),"")</f>
        <v>0</v>
      </c>
      <c r="AR54" s="186">
        <f ca="1">IFERROR(INDEX(INDIRECT("'FY22 QoS'!"&amp;AR$1&amp;":"&amp;AR$1),MATCH($B54&amp;$C54&amp;$D54,'FY22 QoS'!CA:CA,0),1),"")</f>
        <v>21875</v>
      </c>
      <c r="AS54" s="186">
        <f ca="1">IFERROR(INDEX(INDIRECT("'FY22 QoS'!"&amp;AS$1&amp;":"&amp;AS$1),MATCH($B54&amp;$C54&amp;$D54,'FY22 QoS'!CB:CB,0),1),"")</f>
        <v>30624.999999999996</v>
      </c>
      <c r="AT54" s="186">
        <f ca="1">IFERROR(INDEX(INDIRECT("'FY22 QoS'!"&amp;AT$1&amp;":"&amp;AT$1),MATCH($B54&amp;$C54&amp;$D54,'FY22 QoS'!CC:CC,0),1),"")</f>
        <v>43750</v>
      </c>
      <c r="AY54" s="178"/>
      <c r="AZ54" s="178"/>
      <c r="BA54" s="178"/>
      <c r="BB54" s="178"/>
      <c r="BC54" s="178"/>
      <c r="BD54" s="178"/>
      <c r="BE54" s="178"/>
      <c r="BF54" s="178"/>
      <c r="BG54" s="178"/>
    </row>
    <row r="55" spans="2:59" s="167" customFormat="1" x14ac:dyDescent="0.25">
      <c r="B55" s="167" t="s">
        <v>23</v>
      </c>
      <c r="C55" s="167">
        <v>4</v>
      </c>
      <c r="D55" s="167" t="str">
        <f t="shared" si="12"/>
        <v>EMEA</v>
      </c>
      <c r="E55" s="167" t="str">
        <f>IFERROR(INDEX('FY22 QoS'!$BB:$BB,MATCH($B55&amp;$C55&amp;$D55,'FY22 QoS'!BR:BR,0),1),"")</f>
        <v/>
      </c>
      <c r="F55" s="167" t="str">
        <f>IFERROR(INDEX('FY22 QoS'!$BB:$BB,MATCH($B55&amp;$C55&amp;$D55,'FY22 QoS'!BS:BS,0),1),"")</f>
        <v/>
      </c>
      <c r="G55" s="167" t="str">
        <f>IFERROR(INDEX('FY22 QoS'!$BB:$BB,MATCH($B55&amp;$C55&amp;$D55,'FY22 QoS'!BT:BT,0),1),"")</f>
        <v/>
      </c>
      <c r="H55" s="167" t="str">
        <f>IFERROR(INDEX('FY22 QoS'!$BB:$BB,MATCH($B55&amp;$C55&amp;$D55,'FY22 QoS'!BU:BU,0),1),"")</f>
        <v/>
      </c>
      <c r="I55" s="181" t="str">
        <f>IFERROR(INDEX('FY22 QoS'!$BB:$BB,MATCH($B55&amp;$C55&amp;$D55,'FY22 QoS'!BV:BV,0),1),"")</f>
        <v/>
      </c>
      <c r="J55" s="181" t="str">
        <f>IFERROR(INDEX('FY22 QoS'!$BB:$BB,MATCH($B55&amp;$C55&amp;$D55,'FY22 QoS'!BW:BW,0),1),"")</f>
        <v/>
      </c>
      <c r="K55" s="181" t="str">
        <f>IFERROR(INDEX('FY22 QoS'!$BB:$BB,MATCH($B55&amp;$C55&amp;$D55,'FY22 QoS'!BX:BX,0),1),"")</f>
        <v>Heena Shah</v>
      </c>
      <c r="L55" s="181" t="str">
        <f>IFERROR(INDEX('FY22 QoS'!$BB:$BB,MATCH($B55&amp;$C55&amp;$D55,'FY22 QoS'!BY:BY,0),1),"")</f>
        <v>Heena Shah</v>
      </c>
      <c r="M55" s="181" t="str">
        <f>IFERROR(INDEX('FY22 QoS'!$BB:$BB,MATCH($B55&amp;$C55&amp;$D55,'FY22 QoS'!BZ:BZ,0),1),"")</f>
        <v>Heena Shah</v>
      </c>
      <c r="N55" s="181" t="str">
        <f>IFERROR(INDEX('FY22 QoS'!$BB:$BB,MATCH($B55&amp;$C55&amp;$D55,'FY22 QoS'!CA:CA,0),1),"")</f>
        <v>Heena Shah</v>
      </c>
      <c r="O55" s="181" t="str">
        <f>IFERROR(INDEX('FY22 QoS'!$BB:$BB,MATCH($B55&amp;$C55&amp;$D55,'FY22 QoS'!CB:CB,0),1),"")</f>
        <v>Heena Shah</v>
      </c>
      <c r="P55" s="181" t="str">
        <f>IFERROR(INDEX('FY22 QoS'!$BB:$BB,MATCH($B55&amp;$C55&amp;$D55,'FY22 QoS'!CC:CC,0),1),"")</f>
        <v>Heena Shah</v>
      </c>
      <c r="R55" s="178" t="str">
        <f ca="1">IFERROR(INDEX(INDIRECT("'FY22 QoS'!"&amp;R$1&amp;":"&amp;R$1),MATCH($B55&amp;$C55&amp;$D55,'FY22 QoS'!BU:BU,0),1),"")</f>
        <v/>
      </c>
      <c r="S55" s="178" t="str">
        <f ca="1">IFERROR(INDEX(INDIRECT("'FY22 QoS'!"&amp;S$1&amp;":"&amp;S$1),MATCH($B55&amp;$C55&amp;$D55,'FY22 QoS'!BV:BV,0),1),"")</f>
        <v/>
      </c>
      <c r="T55" s="178" t="str">
        <f ca="1">IFERROR(INDEX(INDIRECT("'FY22 QoS'!"&amp;T$1&amp;":"&amp;T$1),MATCH($B55&amp;$C55&amp;$D55,'FY22 QoS'!BW:BW,0),1),"")</f>
        <v/>
      </c>
      <c r="U55" s="178">
        <f ca="1">IFERROR(INDEX(INDIRECT("'FY22 QoS'!"&amp;U$1&amp;":"&amp;U$1),MATCH($B55&amp;$C55&amp;$D55,'FY22 QoS'!BX:BX,0),1),"")</f>
        <v>1</v>
      </c>
      <c r="V55" s="178">
        <f ca="1">IFERROR(INDEX(INDIRECT("'FY22 QoS'!"&amp;V$1&amp;":"&amp;V$1),MATCH($B55&amp;$C55&amp;$D55,'FY22 QoS'!BY:BY,0),1),"")</f>
        <v>1</v>
      </c>
      <c r="W55" s="178">
        <f ca="1">IFERROR(INDEX(INDIRECT("'FY22 QoS'!"&amp;W$1&amp;":"&amp;W$1),MATCH($B55&amp;$C55&amp;$D55,'FY22 QoS'!BZ:BZ,0),1),"")</f>
        <v>1</v>
      </c>
      <c r="X55" s="178">
        <f ca="1">IFERROR(INDEX(INDIRECT("'FY22 QoS'!"&amp;X$1&amp;":"&amp;X$1),MATCH($B55&amp;$C55&amp;$D55,'FY22 QoS'!CA:CA,0),1),"")</f>
        <v>1</v>
      </c>
      <c r="Y55" s="178">
        <f ca="1">IFERROR(INDEX(INDIRECT("'FY22 QoS'!"&amp;Y$1&amp;":"&amp;Y$1),MATCH($B55&amp;$C55&amp;$D55,'FY22 QoS'!CB:CB,0),1),"")</f>
        <v>1</v>
      </c>
      <c r="Z55" s="178">
        <f ca="1">IFERROR(INDEX(INDIRECT("'FY22 QoS'!"&amp;Z$1&amp;":"&amp;Z$1),MATCH($B55&amp;$C55&amp;$D55,'FY22 QoS'!CC:CC,0),1),"")</f>
        <v>1</v>
      </c>
      <c r="AB55" s="178" t="str">
        <f ca="1">IFERROR(INDEX(INDIRECT("'FY22 QoS'!"&amp;AB$1&amp;":"&amp;AB$1),MATCH($B55&amp;$C55&amp;$D55,'FY22 QoS'!BU:BU,0),1),"")</f>
        <v/>
      </c>
      <c r="AC55" s="178" t="str">
        <f ca="1">IFERROR(INDEX(INDIRECT("'FY22 QoS'!"&amp;AC$1&amp;":"&amp;AC$1),MATCH($B55&amp;$C55&amp;$D55,'FY22 QoS'!BV:BV,0),1),"")</f>
        <v/>
      </c>
      <c r="AD55" s="178" t="str">
        <f ca="1">IFERROR(INDEX(INDIRECT("'FY22 QoS'!"&amp;AD$1&amp;":"&amp;AD$1),MATCH($B55&amp;$C55&amp;$D55,'FY22 QoS'!BW:BW,0),1),"")</f>
        <v/>
      </c>
      <c r="AE55" s="178">
        <f ca="1">IFERROR(INDEX(INDIRECT("'FY22 QoS'!"&amp;AE$1&amp;":"&amp;AE$1),MATCH($B55&amp;$C55&amp;$D55,'FY22 QoS'!BX:BX,0),1),"")</f>
        <v>0</v>
      </c>
      <c r="AF55" s="178">
        <f ca="1">IFERROR(INDEX(INDIRECT("'FY22 QoS'!"&amp;AF$1&amp;":"&amp;AF$1),MATCH($B55&amp;$C55&amp;$D55,'FY22 QoS'!BY:BY,0),1),"")</f>
        <v>0</v>
      </c>
      <c r="AG55" s="178">
        <f ca="1">IFERROR(INDEX(INDIRECT("'FY22 QoS'!"&amp;AG$1&amp;":"&amp;AG$1),MATCH($B55&amp;$C55&amp;$D55,'FY22 QoS'!BZ:BZ,0),1),"")</f>
        <v>0</v>
      </c>
      <c r="AH55" s="178">
        <f ca="1">IFERROR(INDEX(INDIRECT("'FY22 QoS'!"&amp;AH$1&amp;":"&amp;AH$1),MATCH($B55&amp;$C55&amp;$D55,'FY22 QoS'!CA:CA,0),1),"")</f>
        <v>0.25</v>
      </c>
      <c r="AI55" s="178">
        <f ca="1">IFERROR(INDEX(INDIRECT("'FY22 QoS'!"&amp;AI$1&amp;":"&amp;AI$1),MATCH($B55&amp;$C55&amp;$D55,'FY22 QoS'!CB:CB,0),1),"")</f>
        <v>0.35</v>
      </c>
      <c r="AJ55" s="178">
        <f ca="1">IFERROR(INDEX(INDIRECT("'FY22 QoS'!"&amp;AJ$1&amp;":"&amp;AJ$1),MATCH($B55&amp;$C55&amp;$D55,'FY22 QoS'!CC:CC,0),1),"")</f>
        <v>0.5</v>
      </c>
      <c r="AL55" s="186" t="str">
        <f ca="1">IFERROR(INDEX(INDIRECT("'FY22 QoS'!"&amp;AL$1&amp;":"&amp;AL$1),MATCH($B55&amp;$C55&amp;$D55,'FY22 QoS'!BU:BU,0),1),"")</f>
        <v/>
      </c>
      <c r="AM55" s="186" t="str">
        <f ca="1">IFERROR(INDEX(INDIRECT("'FY22 QoS'!"&amp;AM$1&amp;":"&amp;AM$1),MATCH($B55&amp;$C55&amp;$D55,'FY22 QoS'!BV:BV,0),1),"")</f>
        <v/>
      </c>
      <c r="AN55" s="186" t="str">
        <f ca="1">IFERROR(INDEX(INDIRECT("'FY22 QoS'!"&amp;AN$1&amp;":"&amp;AN$1),MATCH($B55&amp;$C55&amp;$D55,'FY22 QoS'!BW:BW,0),1),"")</f>
        <v/>
      </c>
      <c r="AO55" s="186">
        <f ca="1">IFERROR(INDEX(INDIRECT("'FY22 QoS'!"&amp;AO$1&amp;":"&amp;AO$1),MATCH($B55&amp;$C55&amp;$D55,'FY22 QoS'!BX:BX,0),1),"")</f>
        <v>0</v>
      </c>
      <c r="AP55" s="186">
        <f ca="1">IFERROR(INDEX(INDIRECT("'FY22 QoS'!"&amp;AP$1&amp;":"&amp;AP$1),MATCH($B55&amp;$C55&amp;$D55,'FY22 QoS'!BY:BY,0),1),"")</f>
        <v>0</v>
      </c>
      <c r="AQ55" s="186">
        <f ca="1">IFERROR(INDEX(INDIRECT("'FY22 QoS'!"&amp;AQ$1&amp;":"&amp;AQ$1),MATCH($B55&amp;$C55&amp;$D55,'FY22 QoS'!BZ:BZ,0),1),"")</f>
        <v>0</v>
      </c>
      <c r="AR55" s="186">
        <f ca="1">IFERROR(INDEX(INDIRECT("'FY22 QoS'!"&amp;AR$1&amp;":"&amp;AR$1),MATCH($B55&amp;$C55&amp;$D55,'FY22 QoS'!CA:CA,0),1),"")</f>
        <v>21875</v>
      </c>
      <c r="AS55" s="186">
        <f ca="1">IFERROR(INDEX(INDIRECT("'FY22 QoS'!"&amp;AS$1&amp;":"&amp;AS$1),MATCH($B55&amp;$C55&amp;$D55,'FY22 QoS'!CB:CB,0),1),"")</f>
        <v>30624.999999999996</v>
      </c>
      <c r="AT55" s="186">
        <f ca="1">IFERROR(INDEX(INDIRECT("'FY22 QoS'!"&amp;AT$1&amp;":"&amp;AT$1),MATCH($B55&amp;$C55&amp;$D55,'FY22 QoS'!CC:CC,0),1),"")</f>
        <v>43750</v>
      </c>
      <c r="AY55" s="178"/>
      <c r="AZ55" s="178"/>
      <c r="BA55" s="178"/>
      <c r="BB55" s="178"/>
      <c r="BC55" s="178"/>
      <c r="BD55" s="178"/>
      <c r="BE55" s="178"/>
      <c r="BF55" s="178"/>
      <c r="BG55" s="178"/>
    </row>
    <row r="56" spans="2:59" s="167" customFormat="1" x14ac:dyDescent="0.25">
      <c r="B56" s="167" t="s">
        <v>23</v>
      </c>
      <c r="C56" s="167">
        <v>5</v>
      </c>
      <c r="D56" s="167" t="str">
        <f t="shared" si="12"/>
        <v>EMEA</v>
      </c>
      <c r="E56" s="167" t="str">
        <f>IFERROR(INDEX('FY22 QoS'!$BB:$BB,MATCH($B56&amp;$C56&amp;$D56,'FY22 QoS'!BR:BR,0),1),"")</f>
        <v/>
      </c>
      <c r="F56" s="167" t="str">
        <f>IFERROR(INDEX('FY22 QoS'!$BB:$BB,MATCH($B56&amp;$C56&amp;$D56,'FY22 QoS'!BS:BS,0),1),"")</f>
        <v/>
      </c>
      <c r="G56" s="167" t="str">
        <f>IFERROR(INDEX('FY22 QoS'!$BB:$BB,MATCH($B56&amp;$C56&amp;$D56,'FY22 QoS'!BT:BT,0),1),"")</f>
        <v/>
      </c>
      <c r="H56" s="167" t="str">
        <f>IFERROR(INDEX('FY22 QoS'!$BB:$BB,MATCH($B56&amp;$C56&amp;$D56,'FY22 QoS'!BU:BU,0),1),"")</f>
        <v/>
      </c>
      <c r="I56" s="181" t="str">
        <f>IFERROR(INDEX('FY22 QoS'!$BB:$BB,MATCH($B56&amp;$C56&amp;$D56,'FY22 QoS'!BV:BV,0),1),"")</f>
        <v/>
      </c>
      <c r="J56" s="181" t="str">
        <f>IFERROR(INDEX('FY22 QoS'!$BB:$BB,MATCH($B56&amp;$C56&amp;$D56,'FY22 QoS'!BW:BW,0),1),"")</f>
        <v/>
      </c>
      <c r="K56" s="181" t="str">
        <f>IFERROR(INDEX('FY22 QoS'!$BB:$BB,MATCH($B56&amp;$C56&amp;$D56,'FY22 QoS'!BX:BX,0),1),"")</f>
        <v>D Curtis - EMEA</v>
      </c>
      <c r="L56" s="181" t="str">
        <f>IFERROR(INDEX('FY22 QoS'!$BB:$BB,MATCH($B56&amp;$C56&amp;$D56,'FY22 QoS'!BY:BY,0),1),"")</f>
        <v>D Curtis - EMEA</v>
      </c>
      <c r="M56" s="181" t="str">
        <f>IFERROR(INDEX('FY22 QoS'!$BB:$BB,MATCH($B56&amp;$C56&amp;$D56,'FY22 QoS'!BZ:BZ,0),1),"")</f>
        <v>D Curtis - EMEA</v>
      </c>
      <c r="N56" s="181" t="str">
        <f>IFERROR(INDEX('FY22 QoS'!$BB:$BB,MATCH($B56&amp;$C56&amp;$D56,'FY22 QoS'!CA:CA,0),1),"")</f>
        <v>D Curtis - EMEA</v>
      </c>
      <c r="O56" s="181" t="str">
        <f>IFERROR(INDEX('FY22 QoS'!$BB:$BB,MATCH($B56&amp;$C56&amp;$D56,'FY22 QoS'!CB:CB,0),1),"")</f>
        <v>D Curtis - EMEA</v>
      </c>
      <c r="P56" s="181" t="str">
        <f>IFERROR(INDEX('FY22 QoS'!$BB:$BB,MATCH($B56&amp;$C56&amp;$D56,'FY22 QoS'!CC:CC,0),1),"")</f>
        <v>D Curtis - EMEA</v>
      </c>
      <c r="R56" s="178" t="str">
        <f ca="1">IFERROR(INDEX(INDIRECT("'FY22 QoS'!"&amp;R$1&amp;":"&amp;R$1),MATCH($B56&amp;$C56&amp;$D56,'FY22 QoS'!BU:BU,0),1),"")</f>
        <v/>
      </c>
      <c r="S56" s="178" t="str">
        <f ca="1">IFERROR(INDEX(INDIRECT("'FY22 QoS'!"&amp;S$1&amp;":"&amp;S$1),MATCH($B56&amp;$C56&amp;$D56,'FY22 QoS'!BV:BV,0),1),"")</f>
        <v/>
      </c>
      <c r="T56" s="178" t="str">
        <f ca="1">IFERROR(INDEX(INDIRECT("'FY22 QoS'!"&amp;T$1&amp;":"&amp;T$1),MATCH($B56&amp;$C56&amp;$D56,'FY22 QoS'!BW:BW,0),1),"")</f>
        <v/>
      </c>
      <c r="U56" s="178">
        <f ca="1">IFERROR(INDEX(INDIRECT("'FY22 QoS'!"&amp;U$1&amp;":"&amp;U$1),MATCH($B56&amp;$C56&amp;$D56,'FY22 QoS'!BX:BX,0),1),"")</f>
        <v>1</v>
      </c>
      <c r="V56" s="178">
        <f ca="1">IFERROR(INDEX(INDIRECT("'FY22 QoS'!"&amp;V$1&amp;":"&amp;V$1),MATCH($B56&amp;$C56&amp;$D56,'FY22 QoS'!BY:BY,0),1),"")</f>
        <v>1</v>
      </c>
      <c r="W56" s="178">
        <f ca="1">IFERROR(INDEX(INDIRECT("'FY22 QoS'!"&amp;W$1&amp;":"&amp;W$1),MATCH($B56&amp;$C56&amp;$D56,'FY22 QoS'!BZ:BZ,0),1),"")</f>
        <v>1</v>
      </c>
      <c r="X56" s="178">
        <f ca="1">IFERROR(INDEX(INDIRECT("'FY22 QoS'!"&amp;X$1&amp;":"&amp;X$1),MATCH($B56&amp;$C56&amp;$D56,'FY22 QoS'!CA:CA,0),1),"")</f>
        <v>1</v>
      </c>
      <c r="Y56" s="178">
        <f ca="1">IFERROR(INDEX(INDIRECT("'FY22 QoS'!"&amp;Y$1&amp;":"&amp;Y$1),MATCH($B56&amp;$C56&amp;$D56,'FY22 QoS'!CB:CB,0),1),"")</f>
        <v>1</v>
      </c>
      <c r="Z56" s="178">
        <f ca="1">IFERROR(INDEX(INDIRECT("'FY22 QoS'!"&amp;Z$1&amp;":"&amp;Z$1),MATCH($B56&amp;$C56&amp;$D56,'FY22 QoS'!CC:CC,0),1),"")</f>
        <v>1</v>
      </c>
      <c r="AB56" s="178" t="str">
        <f ca="1">IFERROR(INDEX(INDIRECT("'FY22 QoS'!"&amp;AB$1&amp;":"&amp;AB$1),MATCH($B56&amp;$C56&amp;$D56,'FY22 QoS'!BU:BU,0),1),"")</f>
        <v/>
      </c>
      <c r="AC56" s="178" t="str">
        <f ca="1">IFERROR(INDEX(INDIRECT("'FY22 QoS'!"&amp;AC$1&amp;":"&amp;AC$1),MATCH($B56&amp;$C56&amp;$D56,'FY22 QoS'!BV:BV,0),1),"")</f>
        <v/>
      </c>
      <c r="AD56" s="178" t="str">
        <f ca="1">IFERROR(INDEX(INDIRECT("'FY22 QoS'!"&amp;AD$1&amp;":"&amp;AD$1),MATCH($B56&amp;$C56&amp;$D56,'FY22 QoS'!BW:BW,0),1),"")</f>
        <v/>
      </c>
      <c r="AE56" s="178">
        <f ca="1">IFERROR(INDEX(INDIRECT("'FY22 QoS'!"&amp;AE$1&amp;":"&amp;AE$1),MATCH($B56&amp;$C56&amp;$D56,'FY22 QoS'!BX:BX,0),1),"")</f>
        <v>0</v>
      </c>
      <c r="AF56" s="178">
        <f ca="1">IFERROR(INDEX(INDIRECT("'FY22 QoS'!"&amp;AF$1&amp;":"&amp;AF$1),MATCH($B56&amp;$C56&amp;$D56,'FY22 QoS'!BY:BY,0),1),"")</f>
        <v>0.25</v>
      </c>
      <c r="AG56" s="178">
        <f ca="1">IFERROR(INDEX(INDIRECT("'FY22 QoS'!"&amp;AG$1&amp;":"&amp;AG$1),MATCH($B56&amp;$C56&amp;$D56,'FY22 QoS'!BZ:BZ,0),1),"")</f>
        <v>0.5</v>
      </c>
      <c r="AH56" s="178">
        <f ca="1">IFERROR(INDEX(INDIRECT("'FY22 QoS'!"&amp;AH$1&amp;":"&amp;AH$1),MATCH($B56&amp;$C56&amp;$D56,'FY22 QoS'!CA:CA,0),1),"")</f>
        <v>0.85</v>
      </c>
      <c r="AI56" s="178">
        <f ca="1">IFERROR(INDEX(INDIRECT("'FY22 QoS'!"&amp;AI$1&amp;":"&amp;AI$1),MATCH($B56&amp;$C56&amp;$D56,'FY22 QoS'!CB:CB,0),1),"")</f>
        <v>1</v>
      </c>
      <c r="AJ56" s="178">
        <f ca="1">IFERROR(INDEX(INDIRECT("'FY22 QoS'!"&amp;AJ$1&amp;":"&amp;AJ$1),MATCH($B56&amp;$C56&amp;$D56,'FY22 QoS'!CC:CC,0),1),"")</f>
        <v>1</v>
      </c>
      <c r="AL56" s="186" t="str">
        <f ca="1">IFERROR(INDEX(INDIRECT("'FY22 QoS'!"&amp;AL$1&amp;":"&amp;AL$1),MATCH($B56&amp;$C56&amp;$D56,'FY22 QoS'!BU:BU,0),1),"")</f>
        <v/>
      </c>
      <c r="AM56" s="186" t="str">
        <f ca="1">IFERROR(INDEX(INDIRECT("'FY22 QoS'!"&amp;AM$1&amp;":"&amp;AM$1),MATCH($B56&amp;$C56&amp;$D56,'FY22 QoS'!BV:BV,0),1),"")</f>
        <v/>
      </c>
      <c r="AN56" s="186" t="str">
        <f ca="1">IFERROR(INDEX(INDIRECT("'FY22 QoS'!"&amp;AN$1&amp;":"&amp;AN$1),MATCH($B56&amp;$C56&amp;$D56,'FY22 QoS'!BW:BW,0),1),"")</f>
        <v/>
      </c>
      <c r="AO56" s="186">
        <f ca="1">IFERROR(INDEX(INDIRECT("'FY22 QoS'!"&amp;AO$1&amp;":"&amp;AO$1),MATCH($B56&amp;$C56&amp;$D56,'FY22 QoS'!BX:BX,0),1),"")</f>
        <v>0</v>
      </c>
      <c r="AP56" s="186">
        <f ca="1">IFERROR(INDEX(INDIRECT("'FY22 QoS'!"&amp;AP$1&amp;":"&amp;AP$1),MATCH($B56&amp;$C56&amp;$D56,'FY22 QoS'!BY:BY,0),1),"")</f>
        <v>21875</v>
      </c>
      <c r="AQ56" s="186">
        <f ca="1">IFERROR(INDEX(INDIRECT("'FY22 QoS'!"&amp;AQ$1&amp;":"&amp;AQ$1),MATCH($B56&amp;$C56&amp;$D56,'FY22 QoS'!BZ:BZ,0),1),"")</f>
        <v>43750</v>
      </c>
      <c r="AR56" s="186">
        <f ca="1">IFERROR(INDEX(INDIRECT("'FY22 QoS'!"&amp;AR$1&amp;":"&amp;AR$1),MATCH($B56&amp;$C56&amp;$D56,'FY22 QoS'!CA:CA,0),1),"")</f>
        <v>74375</v>
      </c>
      <c r="AS56" s="186">
        <f ca="1">IFERROR(INDEX(INDIRECT("'FY22 QoS'!"&amp;AS$1&amp;":"&amp;AS$1),MATCH($B56&amp;$C56&amp;$D56,'FY22 QoS'!CB:CB,0),1),"")</f>
        <v>87500</v>
      </c>
      <c r="AT56" s="186">
        <f ca="1">IFERROR(INDEX(INDIRECT("'FY22 QoS'!"&amp;AT$1&amp;":"&amp;AT$1),MATCH($B56&amp;$C56&amp;$D56,'FY22 QoS'!CC:CC,0),1),"")</f>
        <v>87500</v>
      </c>
      <c r="AY56" s="178"/>
      <c r="AZ56" s="178"/>
      <c r="BA56" s="178"/>
      <c r="BB56" s="178"/>
      <c r="BC56" s="178"/>
      <c r="BD56" s="178"/>
      <c r="BE56" s="178"/>
      <c r="BF56" s="178"/>
      <c r="BG56" s="178"/>
    </row>
    <row r="57" spans="2:59" s="167" customFormat="1" hidden="1" outlineLevel="1" x14ac:dyDescent="0.25">
      <c r="B57" s="167" t="s">
        <v>23</v>
      </c>
      <c r="C57" s="167">
        <v>6</v>
      </c>
      <c r="D57" s="167" t="str">
        <f t="shared" si="12"/>
        <v>EMEA</v>
      </c>
      <c r="E57" s="167" t="str">
        <f>IFERROR(INDEX('FY22 QoS'!$BB:$BB,MATCH($B57&amp;$C57&amp;$D57,'FY22 QoS'!BR:BR,0),1),"")</f>
        <v/>
      </c>
      <c r="F57" s="167" t="str">
        <f>IFERROR(INDEX('FY22 QoS'!$BB:$BB,MATCH($B57&amp;$C57&amp;$D57,'FY22 QoS'!BS:BS,0),1),"")</f>
        <v/>
      </c>
      <c r="G57" s="167" t="str">
        <f>IFERROR(INDEX('FY22 QoS'!$BB:$BB,MATCH($B57&amp;$C57&amp;$D57,'FY22 QoS'!BT:BT,0),1),"")</f>
        <v/>
      </c>
      <c r="H57" s="167" t="str">
        <f>IFERROR(INDEX('FY22 QoS'!$BB:$BB,MATCH($B57&amp;$C57&amp;$D57,'FY22 QoS'!BU:BU,0),1),"")</f>
        <v/>
      </c>
      <c r="I57" s="181" t="str">
        <f>IFERROR(INDEX('FY22 QoS'!$BB:$BB,MATCH($B57&amp;$C57&amp;$D57,'FY22 QoS'!BV:BV,0),1),"")</f>
        <v/>
      </c>
      <c r="J57" s="181" t="str">
        <f>IFERROR(INDEX('FY22 QoS'!$BB:$BB,MATCH($B57&amp;$C57&amp;$D57,'FY22 QoS'!BW:BW,0),1),"")</f>
        <v/>
      </c>
      <c r="K57" s="181" t="str">
        <f>IFERROR(INDEX('FY22 QoS'!$BB:$BB,MATCH($B57&amp;$C57&amp;$D57,'FY22 QoS'!BX:BX,0),1),"")</f>
        <v/>
      </c>
      <c r="L57" s="181" t="str">
        <f>IFERROR(INDEX('FY22 QoS'!$BB:$BB,MATCH($B57&amp;$C57&amp;$D57,'FY22 QoS'!BY:BY,0),1),"")</f>
        <v/>
      </c>
      <c r="M57" s="181" t="str">
        <f>IFERROR(INDEX('FY22 QoS'!$BB:$BB,MATCH($B57&amp;$C57&amp;$D57,'FY22 QoS'!BZ:BZ,0),1),"")</f>
        <v/>
      </c>
      <c r="N57" s="181" t="str">
        <f>IFERROR(INDEX('FY22 QoS'!$BB:$BB,MATCH($B57&amp;$C57&amp;$D57,'FY22 QoS'!CA:CA,0),1),"")</f>
        <v/>
      </c>
      <c r="O57" s="181" t="str">
        <f>IFERROR(INDEX('FY22 QoS'!$BB:$BB,MATCH($B57&amp;$C57&amp;$D57,'FY22 QoS'!CB:CB,0),1),"")</f>
        <v/>
      </c>
      <c r="P57" s="181" t="str">
        <f>IFERROR(INDEX('FY22 QoS'!$BB:$BB,MATCH($B57&amp;$C57&amp;$D57,'FY22 QoS'!CC:CC,0),1),"")</f>
        <v/>
      </c>
      <c r="R57" s="178" t="str">
        <f ca="1">IFERROR(INDEX(INDIRECT("'FY22 QoS'!"&amp;R$1&amp;":"&amp;R$1),MATCH($B57&amp;$C57&amp;$D57,'FY22 QoS'!BU:BU,0),1),"")</f>
        <v/>
      </c>
      <c r="S57" s="178" t="str">
        <f ca="1">IFERROR(INDEX(INDIRECT("'FY22 QoS'!"&amp;S$1&amp;":"&amp;S$1),MATCH($B57&amp;$C57&amp;$D57,'FY22 QoS'!BV:BV,0),1),"")</f>
        <v/>
      </c>
      <c r="T57" s="178" t="str">
        <f ca="1">IFERROR(INDEX(INDIRECT("'FY22 QoS'!"&amp;T$1&amp;":"&amp;T$1),MATCH($B57&amp;$C57&amp;$D57,'FY22 QoS'!BW:BW,0),1),"")</f>
        <v/>
      </c>
      <c r="U57" s="178" t="str">
        <f ca="1">IFERROR(INDEX(INDIRECT("'FY22 QoS'!"&amp;U$1&amp;":"&amp;U$1),MATCH($B57&amp;$C57&amp;$D57,'FY22 QoS'!BX:BX,0),1),"")</f>
        <v/>
      </c>
      <c r="V57" s="178" t="str">
        <f ca="1">IFERROR(INDEX(INDIRECT("'FY22 QoS'!"&amp;V$1&amp;":"&amp;V$1),MATCH($B57&amp;$C57&amp;$D57,'FY22 QoS'!BY:BY,0),1),"")</f>
        <v/>
      </c>
      <c r="W57" s="178" t="str">
        <f ca="1">IFERROR(INDEX(INDIRECT("'FY22 QoS'!"&amp;W$1&amp;":"&amp;W$1),MATCH($B57&amp;$C57&amp;$D57,'FY22 QoS'!BZ:BZ,0),1),"")</f>
        <v/>
      </c>
      <c r="X57" s="178" t="str">
        <f ca="1">IFERROR(INDEX(INDIRECT("'FY22 QoS'!"&amp;X$1&amp;":"&amp;X$1),MATCH($B57&amp;$C57&amp;$D57,'FY22 QoS'!CA:CA,0),1),"")</f>
        <v/>
      </c>
      <c r="Y57" s="178" t="str">
        <f ca="1">IFERROR(INDEX(INDIRECT("'FY22 QoS'!"&amp;Y$1&amp;":"&amp;Y$1),MATCH($B57&amp;$C57&amp;$D57,'FY22 QoS'!CB:CB,0),1),"")</f>
        <v/>
      </c>
      <c r="Z57" s="178" t="str">
        <f ca="1">IFERROR(INDEX(INDIRECT("'FY22 QoS'!"&amp;Z$1&amp;":"&amp;Z$1),MATCH($B57&amp;$C57&amp;$D57,'FY22 QoS'!CC:CC,0),1),"")</f>
        <v/>
      </c>
      <c r="AB57" s="178" t="str">
        <f ca="1">IFERROR(INDEX(INDIRECT("'FY22 QoS'!"&amp;AB$1&amp;":"&amp;AB$1),MATCH($B57&amp;$C57&amp;$D57,'FY22 QoS'!BU:BU,0),1),"")</f>
        <v/>
      </c>
      <c r="AC57" s="178" t="str">
        <f ca="1">IFERROR(INDEX(INDIRECT("'FY22 QoS'!"&amp;AC$1&amp;":"&amp;AC$1),MATCH($B57&amp;$C57&amp;$D57,'FY22 QoS'!BV:BV,0),1),"")</f>
        <v/>
      </c>
      <c r="AD57" s="178" t="str">
        <f ca="1">IFERROR(INDEX(INDIRECT("'FY22 QoS'!"&amp;AD$1&amp;":"&amp;AD$1),MATCH($B57&amp;$C57&amp;$D57,'FY22 QoS'!BW:BW,0),1),"")</f>
        <v/>
      </c>
      <c r="AE57" s="178" t="str">
        <f ca="1">IFERROR(INDEX(INDIRECT("'FY22 QoS'!"&amp;AE$1&amp;":"&amp;AE$1),MATCH($B57&amp;$C57&amp;$D57,'FY22 QoS'!BX:BX,0),1),"")</f>
        <v/>
      </c>
      <c r="AF57" s="178" t="str">
        <f ca="1">IFERROR(INDEX(INDIRECT("'FY22 QoS'!"&amp;AF$1&amp;":"&amp;AF$1),MATCH($B57&amp;$C57&amp;$D57,'FY22 QoS'!BY:BY,0),1),"")</f>
        <v/>
      </c>
      <c r="AG57" s="178" t="str">
        <f ca="1">IFERROR(INDEX(INDIRECT("'FY22 QoS'!"&amp;AG$1&amp;":"&amp;AG$1),MATCH($B57&amp;$C57&amp;$D57,'FY22 QoS'!BZ:BZ,0),1),"")</f>
        <v/>
      </c>
      <c r="AH57" s="178" t="str">
        <f ca="1">IFERROR(INDEX(INDIRECT("'FY22 QoS'!"&amp;AH$1&amp;":"&amp;AH$1),MATCH($B57&amp;$C57&amp;$D57,'FY22 QoS'!CA:CA,0),1),"")</f>
        <v/>
      </c>
      <c r="AI57" s="178" t="str">
        <f ca="1">IFERROR(INDEX(INDIRECT("'FY22 QoS'!"&amp;AI$1&amp;":"&amp;AI$1),MATCH($B57&amp;$C57&amp;$D57,'FY22 QoS'!CB:CB,0),1),"")</f>
        <v/>
      </c>
      <c r="AJ57" s="178" t="str">
        <f ca="1">IFERROR(INDEX(INDIRECT("'FY22 QoS'!"&amp;AJ$1&amp;":"&amp;AJ$1),MATCH($B57&amp;$C57&amp;$D57,'FY22 QoS'!CC:CC,0),1),"")</f>
        <v/>
      </c>
      <c r="AL57" s="186" t="str">
        <f ca="1">IFERROR(INDEX(INDIRECT("'FY22 QoS'!"&amp;AL$1&amp;":"&amp;AL$1),MATCH($B57&amp;$C57&amp;$D57,'FY22 QoS'!BU:BU,0),1),"")</f>
        <v/>
      </c>
      <c r="AM57" s="186" t="str">
        <f ca="1">IFERROR(INDEX(INDIRECT("'FY22 QoS'!"&amp;AM$1&amp;":"&amp;AM$1),MATCH($B57&amp;$C57&amp;$D57,'FY22 QoS'!BV:BV,0),1),"")</f>
        <v/>
      </c>
      <c r="AN57" s="186" t="str">
        <f ca="1">IFERROR(INDEX(INDIRECT("'FY22 QoS'!"&amp;AN$1&amp;":"&amp;AN$1),MATCH($B57&amp;$C57&amp;$D57,'FY22 QoS'!BW:BW,0),1),"")</f>
        <v/>
      </c>
      <c r="AO57" s="186" t="str">
        <f ca="1">IFERROR(INDEX(INDIRECT("'FY22 QoS'!"&amp;AO$1&amp;":"&amp;AO$1),MATCH($B57&amp;$C57&amp;$D57,'FY22 QoS'!BX:BX,0),1),"")</f>
        <v/>
      </c>
      <c r="AP57" s="186" t="str">
        <f ca="1">IFERROR(INDEX(INDIRECT("'FY22 QoS'!"&amp;AP$1&amp;":"&amp;AP$1),MATCH($B57&amp;$C57&amp;$D57,'FY22 QoS'!BY:BY,0),1),"")</f>
        <v/>
      </c>
      <c r="AQ57" s="186" t="str">
        <f ca="1">IFERROR(INDEX(INDIRECT("'FY22 QoS'!"&amp;AQ$1&amp;":"&amp;AQ$1),MATCH($B57&amp;$C57&amp;$D57,'FY22 QoS'!BZ:BZ,0),1),"")</f>
        <v/>
      </c>
      <c r="AR57" s="186" t="str">
        <f ca="1">IFERROR(INDEX(INDIRECT("'FY22 QoS'!"&amp;AR$1&amp;":"&amp;AR$1),MATCH($B57&amp;$C57&amp;$D57,'FY22 QoS'!CA:CA,0),1),"")</f>
        <v/>
      </c>
      <c r="AS57" s="186" t="str">
        <f ca="1">IFERROR(INDEX(INDIRECT("'FY22 QoS'!"&amp;AS$1&amp;":"&amp;AS$1),MATCH($B57&amp;$C57&amp;$D57,'FY22 QoS'!CB:CB,0),1),"")</f>
        <v/>
      </c>
      <c r="AT57" s="186" t="str">
        <f ca="1">IFERROR(INDEX(INDIRECT("'FY22 QoS'!"&amp;AT$1&amp;":"&amp;AT$1),MATCH($B57&amp;$C57&amp;$D57,'FY22 QoS'!CC:CC,0),1),"")</f>
        <v/>
      </c>
      <c r="AY57" s="178"/>
      <c r="AZ57" s="178"/>
      <c r="BA57" s="178"/>
      <c r="BB57" s="178"/>
      <c r="BC57" s="178"/>
      <c r="BD57" s="178"/>
      <c r="BE57" s="178"/>
      <c r="BF57" s="178"/>
      <c r="BG57" s="178"/>
    </row>
    <row r="58" spans="2:59" s="167" customFormat="1" hidden="1" outlineLevel="1" x14ac:dyDescent="0.25">
      <c r="B58" s="167" t="s">
        <v>23</v>
      </c>
      <c r="C58" s="167">
        <v>7</v>
      </c>
      <c r="D58" s="167" t="str">
        <f t="shared" si="12"/>
        <v>EMEA</v>
      </c>
      <c r="E58" s="167" t="str">
        <f>IFERROR(INDEX('FY22 QoS'!$BB:$BB,MATCH($B58&amp;$C58&amp;$D58,'FY22 QoS'!BR:BR,0),1),"")</f>
        <v/>
      </c>
      <c r="F58" s="167" t="str">
        <f>IFERROR(INDEX('FY22 QoS'!$BB:$BB,MATCH($B58&amp;$C58&amp;$D58,'FY22 QoS'!BS:BS,0),1),"")</f>
        <v/>
      </c>
      <c r="G58" s="167" t="str">
        <f>IFERROR(INDEX('FY22 QoS'!$BB:$BB,MATCH($B58&amp;$C58&amp;$D58,'FY22 QoS'!BT:BT,0),1),"")</f>
        <v/>
      </c>
      <c r="H58" s="167" t="str">
        <f>IFERROR(INDEX('FY22 QoS'!$BB:$BB,MATCH($B58&amp;$C58&amp;$D58,'FY22 QoS'!BU:BU,0),1),"")</f>
        <v/>
      </c>
      <c r="I58" s="181" t="str">
        <f>IFERROR(INDEX('FY22 QoS'!$BB:$BB,MATCH($B58&amp;$C58&amp;$D58,'FY22 QoS'!BV:BV,0),1),"")</f>
        <v/>
      </c>
      <c r="J58" s="181" t="str">
        <f>IFERROR(INDEX('FY22 QoS'!$BB:$BB,MATCH($B58&amp;$C58&amp;$D58,'FY22 QoS'!BW:BW,0),1),"")</f>
        <v/>
      </c>
      <c r="K58" s="181" t="str">
        <f>IFERROR(INDEX('FY22 QoS'!$BB:$BB,MATCH($B58&amp;$C58&amp;$D58,'FY22 QoS'!BX:BX,0),1),"")</f>
        <v/>
      </c>
      <c r="L58" s="181" t="str">
        <f>IFERROR(INDEX('FY22 QoS'!$BB:$BB,MATCH($B58&amp;$C58&amp;$D58,'FY22 QoS'!BY:BY,0),1),"")</f>
        <v/>
      </c>
      <c r="M58" s="181" t="str">
        <f>IFERROR(INDEX('FY22 QoS'!$BB:$BB,MATCH($B58&amp;$C58&amp;$D58,'FY22 QoS'!BZ:BZ,0),1),"")</f>
        <v/>
      </c>
      <c r="N58" s="181" t="str">
        <f>IFERROR(INDEX('FY22 QoS'!$BB:$BB,MATCH($B58&amp;$C58&amp;$D58,'FY22 QoS'!CA:CA,0),1),"")</f>
        <v/>
      </c>
      <c r="O58" s="181" t="str">
        <f>IFERROR(INDEX('FY22 QoS'!$BB:$BB,MATCH($B58&amp;$C58&amp;$D58,'FY22 QoS'!CB:CB,0),1),"")</f>
        <v/>
      </c>
      <c r="P58" s="181" t="str">
        <f>IFERROR(INDEX('FY22 QoS'!$BB:$BB,MATCH($B58&amp;$C58&amp;$D58,'FY22 QoS'!CC:CC,0),1),"")</f>
        <v/>
      </c>
      <c r="R58" s="178" t="str">
        <f ca="1">IFERROR(INDEX(INDIRECT("'FY22 QoS'!"&amp;R$1&amp;":"&amp;R$1),MATCH($B58&amp;$C58&amp;$D58,'FY22 QoS'!BU:BU,0),1),"")</f>
        <v/>
      </c>
      <c r="S58" s="178" t="str">
        <f ca="1">IFERROR(INDEX(INDIRECT("'FY22 QoS'!"&amp;S$1&amp;":"&amp;S$1),MATCH($B58&amp;$C58&amp;$D58,'FY22 QoS'!BV:BV,0),1),"")</f>
        <v/>
      </c>
      <c r="T58" s="178" t="str">
        <f ca="1">IFERROR(INDEX(INDIRECT("'FY22 QoS'!"&amp;T$1&amp;":"&amp;T$1),MATCH($B58&amp;$C58&amp;$D58,'FY22 QoS'!BW:BW,0),1),"")</f>
        <v/>
      </c>
      <c r="U58" s="178" t="str">
        <f ca="1">IFERROR(INDEX(INDIRECT("'FY22 QoS'!"&amp;U$1&amp;":"&amp;U$1),MATCH($B58&amp;$C58&amp;$D58,'FY22 QoS'!BX:BX,0),1),"")</f>
        <v/>
      </c>
      <c r="V58" s="178" t="str">
        <f ca="1">IFERROR(INDEX(INDIRECT("'FY22 QoS'!"&amp;V$1&amp;":"&amp;V$1),MATCH($B58&amp;$C58&amp;$D58,'FY22 QoS'!BY:BY,0),1),"")</f>
        <v/>
      </c>
      <c r="W58" s="178" t="str">
        <f ca="1">IFERROR(INDEX(INDIRECT("'FY22 QoS'!"&amp;W$1&amp;":"&amp;W$1),MATCH($B58&amp;$C58&amp;$D58,'FY22 QoS'!BZ:BZ,0),1),"")</f>
        <v/>
      </c>
      <c r="X58" s="178" t="str">
        <f ca="1">IFERROR(INDEX(INDIRECT("'FY22 QoS'!"&amp;X$1&amp;":"&amp;X$1),MATCH($B58&amp;$C58&amp;$D58,'FY22 QoS'!CA:CA,0),1),"")</f>
        <v/>
      </c>
      <c r="Y58" s="178" t="str">
        <f ca="1">IFERROR(INDEX(INDIRECT("'FY22 QoS'!"&amp;Y$1&amp;":"&amp;Y$1),MATCH($B58&amp;$C58&amp;$D58,'FY22 QoS'!CB:CB,0),1),"")</f>
        <v/>
      </c>
      <c r="Z58" s="178" t="str">
        <f ca="1">IFERROR(INDEX(INDIRECT("'FY22 QoS'!"&amp;Z$1&amp;":"&amp;Z$1),MATCH($B58&amp;$C58&amp;$D58,'FY22 QoS'!CC:CC,0),1),"")</f>
        <v/>
      </c>
      <c r="AB58" s="178" t="str">
        <f ca="1">IFERROR(INDEX(INDIRECT("'FY22 QoS'!"&amp;AB$1&amp;":"&amp;AB$1),MATCH($B58&amp;$C58&amp;$D58,'FY22 QoS'!BU:BU,0),1),"")</f>
        <v/>
      </c>
      <c r="AC58" s="178" t="str">
        <f ca="1">IFERROR(INDEX(INDIRECT("'FY22 QoS'!"&amp;AC$1&amp;":"&amp;AC$1),MATCH($B58&amp;$C58&amp;$D58,'FY22 QoS'!BV:BV,0),1),"")</f>
        <v/>
      </c>
      <c r="AD58" s="178" t="str">
        <f ca="1">IFERROR(INDEX(INDIRECT("'FY22 QoS'!"&amp;AD$1&amp;":"&amp;AD$1),MATCH($B58&amp;$C58&amp;$D58,'FY22 QoS'!BW:BW,0),1),"")</f>
        <v/>
      </c>
      <c r="AE58" s="178" t="str">
        <f ca="1">IFERROR(INDEX(INDIRECT("'FY22 QoS'!"&amp;AE$1&amp;":"&amp;AE$1),MATCH($B58&amp;$C58&amp;$D58,'FY22 QoS'!BX:BX,0),1),"")</f>
        <v/>
      </c>
      <c r="AF58" s="178" t="str">
        <f ca="1">IFERROR(INDEX(INDIRECT("'FY22 QoS'!"&amp;AF$1&amp;":"&amp;AF$1),MATCH($B58&amp;$C58&amp;$D58,'FY22 QoS'!BY:BY,0),1),"")</f>
        <v/>
      </c>
      <c r="AG58" s="178" t="str">
        <f ca="1">IFERROR(INDEX(INDIRECT("'FY22 QoS'!"&amp;AG$1&amp;":"&amp;AG$1),MATCH($B58&amp;$C58&amp;$D58,'FY22 QoS'!BZ:BZ,0),1),"")</f>
        <v/>
      </c>
      <c r="AH58" s="178" t="str">
        <f ca="1">IFERROR(INDEX(INDIRECT("'FY22 QoS'!"&amp;AH$1&amp;":"&amp;AH$1),MATCH($B58&amp;$C58&amp;$D58,'FY22 QoS'!CA:CA,0),1),"")</f>
        <v/>
      </c>
      <c r="AI58" s="178" t="str">
        <f ca="1">IFERROR(INDEX(INDIRECT("'FY22 QoS'!"&amp;AI$1&amp;":"&amp;AI$1),MATCH($B58&amp;$C58&amp;$D58,'FY22 QoS'!CB:CB,0),1),"")</f>
        <v/>
      </c>
      <c r="AJ58" s="178" t="str">
        <f ca="1">IFERROR(INDEX(INDIRECT("'FY22 QoS'!"&amp;AJ$1&amp;":"&amp;AJ$1),MATCH($B58&amp;$C58&amp;$D58,'FY22 QoS'!CC:CC,0),1),"")</f>
        <v/>
      </c>
      <c r="AL58" s="186" t="str">
        <f ca="1">IFERROR(INDEX(INDIRECT("'FY22 QoS'!"&amp;AL$1&amp;":"&amp;AL$1),MATCH($B58&amp;$C58&amp;$D58,'FY22 QoS'!BU:BU,0),1),"")</f>
        <v/>
      </c>
      <c r="AM58" s="186" t="str">
        <f ca="1">IFERROR(INDEX(INDIRECT("'FY22 QoS'!"&amp;AM$1&amp;":"&amp;AM$1),MATCH($B58&amp;$C58&amp;$D58,'FY22 QoS'!BV:BV,0),1),"")</f>
        <v/>
      </c>
      <c r="AN58" s="186" t="str">
        <f ca="1">IFERROR(INDEX(INDIRECT("'FY22 QoS'!"&amp;AN$1&amp;":"&amp;AN$1),MATCH($B58&amp;$C58&amp;$D58,'FY22 QoS'!BW:BW,0),1),"")</f>
        <v/>
      </c>
      <c r="AO58" s="186" t="str">
        <f ca="1">IFERROR(INDEX(INDIRECT("'FY22 QoS'!"&amp;AO$1&amp;":"&amp;AO$1),MATCH($B58&amp;$C58&amp;$D58,'FY22 QoS'!BX:BX,0),1),"")</f>
        <v/>
      </c>
      <c r="AP58" s="186" t="str">
        <f ca="1">IFERROR(INDEX(INDIRECT("'FY22 QoS'!"&amp;AP$1&amp;":"&amp;AP$1),MATCH($B58&amp;$C58&amp;$D58,'FY22 QoS'!BY:BY,0),1),"")</f>
        <v/>
      </c>
      <c r="AQ58" s="186" t="str">
        <f ca="1">IFERROR(INDEX(INDIRECT("'FY22 QoS'!"&amp;AQ$1&amp;":"&amp;AQ$1),MATCH($B58&amp;$C58&amp;$D58,'FY22 QoS'!BZ:BZ,0),1),"")</f>
        <v/>
      </c>
      <c r="AR58" s="186" t="str">
        <f ca="1">IFERROR(INDEX(INDIRECT("'FY22 QoS'!"&amp;AR$1&amp;":"&amp;AR$1),MATCH($B58&amp;$C58&amp;$D58,'FY22 QoS'!CA:CA,0),1),"")</f>
        <v/>
      </c>
      <c r="AS58" s="186" t="str">
        <f ca="1">IFERROR(INDEX(INDIRECT("'FY22 QoS'!"&amp;AS$1&amp;":"&amp;AS$1),MATCH($B58&amp;$C58&amp;$D58,'FY22 QoS'!CB:CB,0),1),"")</f>
        <v/>
      </c>
      <c r="AT58" s="186" t="str">
        <f ca="1">IFERROR(INDEX(INDIRECT("'FY22 QoS'!"&amp;AT$1&amp;":"&amp;AT$1),MATCH($B58&amp;$C58&amp;$D58,'FY22 QoS'!CC:CC,0),1),"")</f>
        <v/>
      </c>
      <c r="AY58" s="178"/>
      <c r="AZ58" s="178"/>
      <c r="BA58" s="178"/>
      <c r="BB58" s="178"/>
      <c r="BC58" s="178"/>
      <c r="BD58" s="178"/>
      <c r="BE58" s="178"/>
      <c r="BF58" s="178"/>
      <c r="BG58" s="178"/>
    </row>
    <row r="59" spans="2:59" s="167" customFormat="1" hidden="1" outlineLevel="1" x14ac:dyDescent="0.25">
      <c r="B59" s="167" t="s">
        <v>23</v>
      </c>
      <c r="C59" s="167">
        <v>8</v>
      </c>
      <c r="D59" s="167" t="str">
        <f t="shared" si="12"/>
        <v>EMEA</v>
      </c>
      <c r="E59" s="167" t="str">
        <f>IFERROR(INDEX('FY22 QoS'!$BB:$BB,MATCH($B59&amp;$C59&amp;$D59,'FY22 QoS'!BR:BR,0),1),"")</f>
        <v/>
      </c>
      <c r="F59" s="167" t="str">
        <f>IFERROR(INDEX('FY22 QoS'!$BB:$BB,MATCH($B59&amp;$C59&amp;$D59,'FY22 QoS'!BS:BS,0),1),"")</f>
        <v/>
      </c>
      <c r="G59" s="167" t="str">
        <f>IFERROR(INDEX('FY22 QoS'!$BB:$BB,MATCH($B59&amp;$C59&amp;$D59,'FY22 QoS'!BT:BT,0),1),"")</f>
        <v/>
      </c>
      <c r="H59" s="167" t="str">
        <f>IFERROR(INDEX('FY22 QoS'!$BB:$BB,MATCH($B59&amp;$C59&amp;$D59,'FY22 QoS'!BU:BU,0),1),"")</f>
        <v/>
      </c>
      <c r="I59" s="181" t="str">
        <f>IFERROR(INDEX('FY22 QoS'!$BB:$BB,MATCH($B59&amp;$C59&amp;$D59,'FY22 QoS'!BV:BV,0),1),"")</f>
        <v/>
      </c>
      <c r="J59" s="181" t="str">
        <f>IFERROR(INDEX('FY22 QoS'!$BB:$BB,MATCH($B59&amp;$C59&amp;$D59,'FY22 QoS'!BW:BW,0),1),"")</f>
        <v/>
      </c>
      <c r="K59" s="181" t="str">
        <f>IFERROR(INDEX('FY22 QoS'!$BB:$BB,MATCH($B59&amp;$C59&amp;$D59,'FY22 QoS'!BX:BX,0),1),"")</f>
        <v/>
      </c>
      <c r="L59" s="181" t="str">
        <f>IFERROR(INDEX('FY22 QoS'!$BB:$BB,MATCH($B59&amp;$C59&amp;$D59,'FY22 QoS'!BY:BY,0),1),"")</f>
        <v/>
      </c>
      <c r="M59" s="181" t="str">
        <f>IFERROR(INDEX('FY22 QoS'!$BB:$BB,MATCH($B59&amp;$C59&amp;$D59,'FY22 QoS'!BZ:BZ,0),1),"")</f>
        <v/>
      </c>
      <c r="N59" s="181" t="str">
        <f>IFERROR(INDEX('FY22 QoS'!$BB:$BB,MATCH($B59&amp;$C59&amp;$D59,'FY22 QoS'!CA:CA,0),1),"")</f>
        <v/>
      </c>
      <c r="O59" s="181" t="str">
        <f>IFERROR(INDEX('FY22 QoS'!$BB:$BB,MATCH($B59&amp;$C59&amp;$D59,'FY22 QoS'!CB:CB,0),1),"")</f>
        <v/>
      </c>
      <c r="P59" s="181" t="str">
        <f>IFERROR(INDEX('FY22 QoS'!$BB:$BB,MATCH($B59&amp;$C59&amp;$D59,'FY22 QoS'!CC:CC,0),1),"")</f>
        <v/>
      </c>
      <c r="R59" s="178" t="str">
        <f ca="1">IFERROR(INDEX(INDIRECT("'FY22 QoS'!"&amp;R$1&amp;":"&amp;R$1),MATCH($B59&amp;$C59&amp;$D59,'FY22 QoS'!BU:BU,0),1),"")</f>
        <v/>
      </c>
      <c r="S59" s="178" t="str">
        <f ca="1">IFERROR(INDEX(INDIRECT("'FY22 QoS'!"&amp;S$1&amp;":"&amp;S$1),MATCH($B59&amp;$C59&amp;$D59,'FY22 QoS'!BV:BV,0),1),"")</f>
        <v/>
      </c>
      <c r="T59" s="178" t="str">
        <f ca="1">IFERROR(INDEX(INDIRECT("'FY22 QoS'!"&amp;T$1&amp;":"&amp;T$1),MATCH($B59&amp;$C59&amp;$D59,'FY22 QoS'!BW:BW,0),1),"")</f>
        <v/>
      </c>
      <c r="U59" s="178" t="str">
        <f ca="1">IFERROR(INDEX(INDIRECT("'FY22 QoS'!"&amp;U$1&amp;":"&amp;U$1),MATCH($B59&amp;$C59&amp;$D59,'FY22 QoS'!BX:BX,0),1),"")</f>
        <v/>
      </c>
      <c r="V59" s="178" t="str">
        <f ca="1">IFERROR(INDEX(INDIRECT("'FY22 QoS'!"&amp;V$1&amp;":"&amp;V$1),MATCH($B59&amp;$C59&amp;$D59,'FY22 QoS'!BY:BY,0),1),"")</f>
        <v/>
      </c>
      <c r="W59" s="178" t="str">
        <f ca="1">IFERROR(INDEX(INDIRECT("'FY22 QoS'!"&amp;W$1&amp;":"&amp;W$1),MATCH($B59&amp;$C59&amp;$D59,'FY22 QoS'!BZ:BZ,0),1),"")</f>
        <v/>
      </c>
      <c r="X59" s="178" t="str">
        <f ca="1">IFERROR(INDEX(INDIRECT("'FY22 QoS'!"&amp;X$1&amp;":"&amp;X$1),MATCH($B59&amp;$C59&amp;$D59,'FY22 QoS'!CA:CA,0),1),"")</f>
        <v/>
      </c>
      <c r="Y59" s="178" t="str">
        <f ca="1">IFERROR(INDEX(INDIRECT("'FY22 QoS'!"&amp;Y$1&amp;":"&amp;Y$1),MATCH($B59&amp;$C59&amp;$D59,'FY22 QoS'!CB:CB,0),1),"")</f>
        <v/>
      </c>
      <c r="Z59" s="178" t="str">
        <f ca="1">IFERROR(INDEX(INDIRECT("'FY22 QoS'!"&amp;Z$1&amp;":"&amp;Z$1),MATCH($B59&amp;$C59&amp;$D59,'FY22 QoS'!CC:CC,0),1),"")</f>
        <v/>
      </c>
      <c r="AB59" s="178" t="str">
        <f ca="1">IFERROR(INDEX(INDIRECT("'FY22 QoS'!"&amp;AB$1&amp;":"&amp;AB$1),MATCH($B59&amp;$C59&amp;$D59,'FY22 QoS'!BU:BU,0),1),"")</f>
        <v/>
      </c>
      <c r="AC59" s="178" t="str">
        <f ca="1">IFERROR(INDEX(INDIRECT("'FY22 QoS'!"&amp;AC$1&amp;":"&amp;AC$1),MATCH($B59&amp;$C59&amp;$D59,'FY22 QoS'!BV:BV,0),1),"")</f>
        <v/>
      </c>
      <c r="AD59" s="178" t="str">
        <f ca="1">IFERROR(INDEX(INDIRECT("'FY22 QoS'!"&amp;AD$1&amp;":"&amp;AD$1),MATCH($B59&amp;$C59&amp;$D59,'FY22 QoS'!BW:BW,0),1),"")</f>
        <v/>
      </c>
      <c r="AE59" s="178" t="str">
        <f ca="1">IFERROR(INDEX(INDIRECT("'FY22 QoS'!"&amp;AE$1&amp;":"&amp;AE$1),MATCH($B59&amp;$C59&amp;$D59,'FY22 QoS'!BX:BX,0),1),"")</f>
        <v/>
      </c>
      <c r="AF59" s="178" t="str">
        <f ca="1">IFERROR(INDEX(INDIRECT("'FY22 QoS'!"&amp;AF$1&amp;":"&amp;AF$1),MATCH($B59&amp;$C59&amp;$D59,'FY22 QoS'!BY:BY,0),1),"")</f>
        <v/>
      </c>
      <c r="AG59" s="178" t="str">
        <f ca="1">IFERROR(INDEX(INDIRECT("'FY22 QoS'!"&amp;AG$1&amp;":"&amp;AG$1),MATCH($B59&amp;$C59&amp;$D59,'FY22 QoS'!BZ:BZ,0),1),"")</f>
        <v/>
      </c>
      <c r="AH59" s="178" t="str">
        <f ca="1">IFERROR(INDEX(INDIRECT("'FY22 QoS'!"&amp;AH$1&amp;":"&amp;AH$1),MATCH($B59&amp;$C59&amp;$D59,'FY22 QoS'!CA:CA,0),1),"")</f>
        <v/>
      </c>
      <c r="AI59" s="178" t="str">
        <f ca="1">IFERROR(INDEX(INDIRECT("'FY22 QoS'!"&amp;AI$1&amp;":"&amp;AI$1),MATCH($B59&amp;$C59&amp;$D59,'FY22 QoS'!CB:CB,0),1),"")</f>
        <v/>
      </c>
      <c r="AJ59" s="178" t="str">
        <f ca="1">IFERROR(INDEX(INDIRECT("'FY22 QoS'!"&amp;AJ$1&amp;":"&amp;AJ$1),MATCH($B59&amp;$C59&amp;$D59,'FY22 QoS'!CC:CC,0),1),"")</f>
        <v/>
      </c>
      <c r="AL59" s="186" t="str">
        <f ca="1">IFERROR(INDEX(INDIRECT("'FY22 QoS'!"&amp;AL$1&amp;":"&amp;AL$1),MATCH($B59&amp;$C59&amp;$D59,'FY22 QoS'!BU:BU,0),1),"")</f>
        <v/>
      </c>
      <c r="AM59" s="186" t="str">
        <f ca="1">IFERROR(INDEX(INDIRECT("'FY22 QoS'!"&amp;AM$1&amp;":"&amp;AM$1),MATCH($B59&amp;$C59&amp;$D59,'FY22 QoS'!BV:BV,0),1),"")</f>
        <v/>
      </c>
      <c r="AN59" s="186" t="str">
        <f ca="1">IFERROR(INDEX(INDIRECT("'FY22 QoS'!"&amp;AN$1&amp;":"&amp;AN$1),MATCH($B59&amp;$C59&amp;$D59,'FY22 QoS'!BW:BW,0),1),"")</f>
        <v/>
      </c>
      <c r="AO59" s="186" t="str">
        <f ca="1">IFERROR(INDEX(INDIRECT("'FY22 QoS'!"&amp;AO$1&amp;":"&amp;AO$1),MATCH($B59&amp;$C59&amp;$D59,'FY22 QoS'!BX:BX,0),1),"")</f>
        <v/>
      </c>
      <c r="AP59" s="186" t="str">
        <f ca="1">IFERROR(INDEX(INDIRECT("'FY22 QoS'!"&amp;AP$1&amp;":"&amp;AP$1),MATCH($B59&amp;$C59&amp;$D59,'FY22 QoS'!BY:BY,0),1),"")</f>
        <v/>
      </c>
      <c r="AQ59" s="186" t="str">
        <f ca="1">IFERROR(INDEX(INDIRECT("'FY22 QoS'!"&amp;AQ$1&amp;":"&amp;AQ$1),MATCH($B59&amp;$C59&amp;$D59,'FY22 QoS'!BZ:BZ,0),1),"")</f>
        <v/>
      </c>
      <c r="AR59" s="186" t="str">
        <f ca="1">IFERROR(INDEX(INDIRECT("'FY22 QoS'!"&amp;AR$1&amp;":"&amp;AR$1),MATCH($B59&amp;$C59&amp;$D59,'FY22 QoS'!CA:CA,0),1),"")</f>
        <v/>
      </c>
      <c r="AS59" s="186" t="str">
        <f ca="1">IFERROR(INDEX(INDIRECT("'FY22 QoS'!"&amp;AS$1&amp;":"&amp;AS$1),MATCH($B59&amp;$C59&amp;$D59,'FY22 QoS'!CB:CB,0),1),"")</f>
        <v/>
      </c>
      <c r="AT59" s="186" t="str">
        <f ca="1">IFERROR(INDEX(INDIRECT("'FY22 QoS'!"&amp;AT$1&amp;":"&amp;AT$1),MATCH($B59&amp;$C59&amp;$D59,'FY22 QoS'!CC:CC,0),1),"")</f>
        <v/>
      </c>
      <c r="AY59" s="178"/>
      <c r="AZ59" s="178"/>
      <c r="BA59" s="178"/>
      <c r="BB59" s="178"/>
      <c r="BC59" s="178"/>
      <c r="BD59" s="178"/>
      <c r="BE59" s="178"/>
      <c r="BF59" s="178"/>
      <c r="BG59" s="178"/>
    </row>
    <row r="60" spans="2:59" s="167" customFormat="1" hidden="1" outlineLevel="1" x14ac:dyDescent="0.25">
      <c r="B60" s="167" t="s">
        <v>23</v>
      </c>
      <c r="C60" s="167">
        <v>9</v>
      </c>
      <c r="D60" s="167" t="str">
        <f t="shared" si="12"/>
        <v>EMEA</v>
      </c>
      <c r="E60" s="167" t="str">
        <f>IFERROR(INDEX('FY22 QoS'!$BB:$BB,MATCH($B60&amp;$C60&amp;$D60,'FY22 QoS'!BR:BR,0),1),"")</f>
        <v/>
      </c>
      <c r="F60" s="167" t="str">
        <f>IFERROR(INDEX('FY22 QoS'!$BB:$BB,MATCH($B60&amp;$C60&amp;$D60,'FY22 QoS'!BS:BS,0),1),"")</f>
        <v/>
      </c>
      <c r="G60" s="167" t="str">
        <f>IFERROR(INDEX('FY22 QoS'!$BB:$BB,MATCH($B60&amp;$C60&amp;$D60,'FY22 QoS'!BT:BT,0),1),"")</f>
        <v/>
      </c>
      <c r="H60" s="167" t="str">
        <f>IFERROR(INDEX('FY22 QoS'!$BB:$BB,MATCH($B60&amp;$C60&amp;$D60,'FY22 QoS'!BU:BU,0),1),"")</f>
        <v/>
      </c>
      <c r="I60" s="181" t="str">
        <f>IFERROR(INDEX('FY22 QoS'!$BB:$BB,MATCH($B60&amp;$C60&amp;$D60,'FY22 QoS'!BV:BV,0),1),"")</f>
        <v/>
      </c>
      <c r="J60" s="181" t="str">
        <f>IFERROR(INDEX('FY22 QoS'!$BB:$BB,MATCH($B60&amp;$C60&amp;$D60,'FY22 QoS'!BW:BW,0),1),"")</f>
        <v/>
      </c>
      <c r="K60" s="181" t="str">
        <f>IFERROR(INDEX('FY22 QoS'!$BB:$BB,MATCH($B60&amp;$C60&amp;$D60,'FY22 QoS'!BX:BX,0),1),"")</f>
        <v/>
      </c>
      <c r="L60" s="181" t="str">
        <f>IFERROR(INDEX('FY22 QoS'!$BB:$BB,MATCH($B60&amp;$C60&amp;$D60,'FY22 QoS'!BY:BY,0),1),"")</f>
        <v/>
      </c>
      <c r="M60" s="181" t="str">
        <f>IFERROR(INDEX('FY22 QoS'!$BB:$BB,MATCH($B60&amp;$C60&amp;$D60,'FY22 QoS'!BZ:BZ,0),1),"")</f>
        <v/>
      </c>
      <c r="N60" s="181" t="str">
        <f>IFERROR(INDEX('FY22 QoS'!$BB:$BB,MATCH($B60&amp;$C60&amp;$D60,'FY22 QoS'!CA:CA,0),1),"")</f>
        <v/>
      </c>
      <c r="O60" s="181" t="str">
        <f>IFERROR(INDEX('FY22 QoS'!$BB:$BB,MATCH($B60&amp;$C60&amp;$D60,'FY22 QoS'!CB:CB,0),1),"")</f>
        <v/>
      </c>
      <c r="P60" s="181" t="str">
        <f>IFERROR(INDEX('FY22 QoS'!$BB:$BB,MATCH($B60&amp;$C60&amp;$D60,'FY22 QoS'!CC:CC,0),1),"")</f>
        <v/>
      </c>
      <c r="R60" s="178" t="str">
        <f ca="1">IFERROR(INDEX(INDIRECT("'FY22 QoS'!"&amp;R$1&amp;":"&amp;R$1),MATCH($B60&amp;$C60&amp;$D60,'FY22 QoS'!BU:BU,0),1),"")</f>
        <v/>
      </c>
      <c r="S60" s="178" t="str">
        <f ca="1">IFERROR(INDEX(INDIRECT("'FY22 QoS'!"&amp;S$1&amp;":"&amp;S$1),MATCH($B60&amp;$C60&amp;$D60,'FY22 QoS'!BV:BV,0),1),"")</f>
        <v/>
      </c>
      <c r="T60" s="178" t="str">
        <f ca="1">IFERROR(INDEX(INDIRECT("'FY22 QoS'!"&amp;T$1&amp;":"&amp;T$1),MATCH($B60&amp;$C60&amp;$D60,'FY22 QoS'!BW:BW,0),1),"")</f>
        <v/>
      </c>
      <c r="U60" s="178" t="str">
        <f ca="1">IFERROR(INDEX(INDIRECT("'FY22 QoS'!"&amp;U$1&amp;":"&amp;U$1),MATCH($B60&amp;$C60&amp;$D60,'FY22 QoS'!BX:BX,0),1),"")</f>
        <v/>
      </c>
      <c r="V60" s="178" t="str">
        <f ca="1">IFERROR(INDEX(INDIRECT("'FY22 QoS'!"&amp;V$1&amp;":"&amp;V$1),MATCH($B60&amp;$C60&amp;$D60,'FY22 QoS'!BY:BY,0),1),"")</f>
        <v/>
      </c>
      <c r="W60" s="178" t="str">
        <f ca="1">IFERROR(INDEX(INDIRECT("'FY22 QoS'!"&amp;W$1&amp;":"&amp;W$1),MATCH($B60&amp;$C60&amp;$D60,'FY22 QoS'!BZ:BZ,0),1),"")</f>
        <v/>
      </c>
      <c r="X60" s="178" t="str">
        <f ca="1">IFERROR(INDEX(INDIRECT("'FY22 QoS'!"&amp;X$1&amp;":"&amp;X$1),MATCH($B60&amp;$C60&amp;$D60,'FY22 QoS'!CA:CA,0),1),"")</f>
        <v/>
      </c>
      <c r="Y60" s="178" t="str">
        <f ca="1">IFERROR(INDEX(INDIRECT("'FY22 QoS'!"&amp;Y$1&amp;":"&amp;Y$1),MATCH($B60&amp;$C60&amp;$D60,'FY22 QoS'!CB:CB,0),1),"")</f>
        <v/>
      </c>
      <c r="Z60" s="178" t="str">
        <f ca="1">IFERROR(INDEX(INDIRECT("'FY22 QoS'!"&amp;Z$1&amp;":"&amp;Z$1),MATCH($B60&amp;$C60&amp;$D60,'FY22 QoS'!CC:CC,0),1),"")</f>
        <v/>
      </c>
      <c r="AB60" s="178" t="str">
        <f ca="1">IFERROR(INDEX(INDIRECT("'FY22 QoS'!"&amp;AB$1&amp;":"&amp;AB$1),MATCH($B60&amp;$C60&amp;$D60,'FY22 QoS'!BU:BU,0),1),"")</f>
        <v/>
      </c>
      <c r="AC60" s="178" t="str">
        <f ca="1">IFERROR(INDEX(INDIRECT("'FY22 QoS'!"&amp;AC$1&amp;":"&amp;AC$1),MATCH($B60&amp;$C60&amp;$D60,'FY22 QoS'!BV:BV,0),1),"")</f>
        <v/>
      </c>
      <c r="AD60" s="178" t="str">
        <f ca="1">IFERROR(INDEX(INDIRECT("'FY22 QoS'!"&amp;AD$1&amp;":"&amp;AD$1),MATCH($B60&amp;$C60&amp;$D60,'FY22 QoS'!BW:BW,0),1),"")</f>
        <v/>
      </c>
      <c r="AE60" s="178" t="str">
        <f ca="1">IFERROR(INDEX(INDIRECT("'FY22 QoS'!"&amp;AE$1&amp;":"&amp;AE$1),MATCH($B60&amp;$C60&amp;$D60,'FY22 QoS'!BX:BX,0),1),"")</f>
        <v/>
      </c>
      <c r="AF60" s="178" t="str">
        <f ca="1">IFERROR(INDEX(INDIRECT("'FY22 QoS'!"&amp;AF$1&amp;":"&amp;AF$1),MATCH($B60&amp;$C60&amp;$D60,'FY22 QoS'!BY:BY,0),1),"")</f>
        <v/>
      </c>
      <c r="AG60" s="178" t="str">
        <f ca="1">IFERROR(INDEX(INDIRECT("'FY22 QoS'!"&amp;AG$1&amp;":"&amp;AG$1),MATCH($B60&amp;$C60&amp;$D60,'FY22 QoS'!BZ:BZ,0),1),"")</f>
        <v/>
      </c>
      <c r="AH60" s="178" t="str">
        <f ca="1">IFERROR(INDEX(INDIRECT("'FY22 QoS'!"&amp;AH$1&amp;":"&amp;AH$1),MATCH($B60&amp;$C60&amp;$D60,'FY22 QoS'!CA:CA,0),1),"")</f>
        <v/>
      </c>
      <c r="AI60" s="178" t="str">
        <f ca="1">IFERROR(INDEX(INDIRECT("'FY22 QoS'!"&amp;AI$1&amp;":"&amp;AI$1),MATCH($B60&amp;$C60&amp;$D60,'FY22 QoS'!CB:CB,0),1),"")</f>
        <v/>
      </c>
      <c r="AJ60" s="178" t="str">
        <f ca="1">IFERROR(INDEX(INDIRECT("'FY22 QoS'!"&amp;AJ$1&amp;":"&amp;AJ$1),MATCH($B60&amp;$C60&amp;$D60,'FY22 QoS'!CC:CC,0),1),"")</f>
        <v/>
      </c>
      <c r="AL60" s="186" t="str">
        <f ca="1">IFERROR(INDEX(INDIRECT("'FY22 QoS'!"&amp;AL$1&amp;":"&amp;AL$1),MATCH($B60&amp;$C60&amp;$D60,'FY22 QoS'!BU:BU,0),1),"")</f>
        <v/>
      </c>
      <c r="AM60" s="186" t="str">
        <f ca="1">IFERROR(INDEX(INDIRECT("'FY22 QoS'!"&amp;AM$1&amp;":"&amp;AM$1),MATCH($B60&amp;$C60&amp;$D60,'FY22 QoS'!BV:BV,0),1),"")</f>
        <v/>
      </c>
      <c r="AN60" s="186" t="str">
        <f ca="1">IFERROR(INDEX(INDIRECT("'FY22 QoS'!"&amp;AN$1&amp;":"&amp;AN$1),MATCH($B60&amp;$C60&amp;$D60,'FY22 QoS'!BW:BW,0),1),"")</f>
        <v/>
      </c>
      <c r="AO60" s="186" t="str">
        <f ca="1">IFERROR(INDEX(INDIRECT("'FY22 QoS'!"&amp;AO$1&amp;":"&amp;AO$1),MATCH($B60&amp;$C60&amp;$D60,'FY22 QoS'!BX:BX,0),1),"")</f>
        <v/>
      </c>
      <c r="AP60" s="186" t="str">
        <f ca="1">IFERROR(INDEX(INDIRECT("'FY22 QoS'!"&amp;AP$1&amp;":"&amp;AP$1),MATCH($B60&amp;$C60&amp;$D60,'FY22 QoS'!BY:BY,0),1),"")</f>
        <v/>
      </c>
      <c r="AQ60" s="186" t="str">
        <f ca="1">IFERROR(INDEX(INDIRECT("'FY22 QoS'!"&amp;AQ$1&amp;":"&amp;AQ$1),MATCH($B60&amp;$C60&amp;$D60,'FY22 QoS'!BZ:BZ,0),1),"")</f>
        <v/>
      </c>
      <c r="AR60" s="186" t="str">
        <f ca="1">IFERROR(INDEX(INDIRECT("'FY22 QoS'!"&amp;AR$1&amp;":"&amp;AR$1),MATCH($B60&amp;$C60&amp;$D60,'FY22 QoS'!CA:CA,0),1),"")</f>
        <v/>
      </c>
      <c r="AS60" s="186" t="str">
        <f ca="1">IFERROR(INDEX(INDIRECT("'FY22 QoS'!"&amp;AS$1&amp;":"&amp;AS$1),MATCH($B60&amp;$C60&amp;$D60,'FY22 QoS'!CB:CB,0),1),"")</f>
        <v/>
      </c>
      <c r="AT60" s="186" t="str">
        <f ca="1">IFERROR(INDEX(INDIRECT("'FY22 QoS'!"&amp;AT$1&amp;":"&amp;AT$1),MATCH($B60&amp;$C60&amp;$D60,'FY22 QoS'!CC:CC,0),1),"")</f>
        <v/>
      </c>
      <c r="AY60" s="178"/>
      <c r="AZ60" s="178"/>
      <c r="BA60" s="178"/>
      <c r="BB60" s="178"/>
      <c r="BC60" s="178"/>
      <c r="BD60" s="178"/>
      <c r="BE60" s="178"/>
      <c r="BF60" s="178"/>
      <c r="BG60" s="178"/>
    </row>
    <row r="61" spans="2:59" s="167" customFormat="1" hidden="1" outlineLevel="1" x14ac:dyDescent="0.25">
      <c r="B61" s="167" t="s">
        <v>23</v>
      </c>
      <c r="C61" s="167">
        <v>10</v>
      </c>
      <c r="D61" s="167" t="str">
        <f t="shared" si="12"/>
        <v>EMEA</v>
      </c>
      <c r="E61" s="167" t="str">
        <f>IFERROR(INDEX('FY22 QoS'!$BB:$BB,MATCH($B61&amp;$C61&amp;$D61,'FY22 QoS'!BR:BR,0),1),"")</f>
        <v/>
      </c>
      <c r="F61" s="167" t="str">
        <f>IFERROR(INDEX('FY22 QoS'!$BB:$BB,MATCH($B61&amp;$C61&amp;$D61,'FY22 QoS'!BS:BS,0),1),"")</f>
        <v/>
      </c>
      <c r="G61" s="167" t="str">
        <f>IFERROR(INDEX('FY22 QoS'!$BB:$BB,MATCH($B61&amp;$C61&amp;$D61,'FY22 QoS'!BT:BT,0),1),"")</f>
        <v/>
      </c>
      <c r="H61" s="167" t="str">
        <f>IFERROR(INDEX('FY22 QoS'!$BB:$BB,MATCH($B61&amp;$C61&amp;$D61,'FY22 QoS'!BU:BU,0),1),"")</f>
        <v/>
      </c>
      <c r="I61" s="181" t="str">
        <f>IFERROR(INDEX('FY22 QoS'!$BB:$BB,MATCH($B61&amp;$C61&amp;$D61,'FY22 QoS'!BV:BV,0),1),"")</f>
        <v/>
      </c>
      <c r="J61" s="181" t="str">
        <f>IFERROR(INDEX('FY22 QoS'!$BB:$BB,MATCH($B61&amp;$C61&amp;$D61,'FY22 QoS'!BW:BW,0),1),"")</f>
        <v/>
      </c>
      <c r="K61" s="181" t="str">
        <f>IFERROR(INDEX('FY22 QoS'!$BB:$BB,MATCH($B61&amp;$C61&amp;$D61,'FY22 QoS'!BX:BX,0),1),"")</f>
        <v/>
      </c>
      <c r="L61" s="181" t="str">
        <f>IFERROR(INDEX('FY22 QoS'!$BB:$BB,MATCH($B61&amp;$C61&amp;$D61,'FY22 QoS'!BY:BY,0),1),"")</f>
        <v/>
      </c>
      <c r="M61" s="181" t="str">
        <f>IFERROR(INDEX('FY22 QoS'!$BB:$BB,MATCH($B61&amp;$C61&amp;$D61,'FY22 QoS'!BZ:BZ,0),1),"")</f>
        <v/>
      </c>
      <c r="N61" s="181" t="str">
        <f>IFERROR(INDEX('FY22 QoS'!$BB:$BB,MATCH($B61&amp;$C61&amp;$D61,'FY22 QoS'!CA:CA,0),1),"")</f>
        <v/>
      </c>
      <c r="O61" s="181" t="str">
        <f>IFERROR(INDEX('FY22 QoS'!$BB:$BB,MATCH($B61&amp;$C61&amp;$D61,'FY22 QoS'!CB:CB,0),1),"")</f>
        <v/>
      </c>
      <c r="P61" s="181" t="str">
        <f>IFERROR(INDEX('FY22 QoS'!$BB:$BB,MATCH($B61&amp;$C61&amp;$D61,'FY22 QoS'!CC:CC,0),1),"")</f>
        <v/>
      </c>
      <c r="R61" s="178" t="str">
        <f ca="1">IFERROR(INDEX(INDIRECT("'FY22 QoS'!"&amp;R$1&amp;":"&amp;R$1),MATCH($B61&amp;$C61&amp;$D61,'FY22 QoS'!BU:BU,0),1),"")</f>
        <v/>
      </c>
      <c r="S61" s="178" t="str">
        <f ca="1">IFERROR(INDEX(INDIRECT("'FY22 QoS'!"&amp;S$1&amp;":"&amp;S$1),MATCH($B61&amp;$C61&amp;$D61,'FY22 QoS'!BV:BV,0),1),"")</f>
        <v/>
      </c>
      <c r="T61" s="178" t="str">
        <f ca="1">IFERROR(INDEX(INDIRECT("'FY22 QoS'!"&amp;T$1&amp;":"&amp;T$1),MATCH($B61&amp;$C61&amp;$D61,'FY22 QoS'!BW:BW,0),1),"")</f>
        <v/>
      </c>
      <c r="U61" s="178" t="str">
        <f ca="1">IFERROR(INDEX(INDIRECT("'FY22 QoS'!"&amp;U$1&amp;":"&amp;U$1),MATCH($B61&amp;$C61&amp;$D61,'FY22 QoS'!BX:BX,0),1),"")</f>
        <v/>
      </c>
      <c r="V61" s="178" t="str">
        <f ca="1">IFERROR(INDEX(INDIRECT("'FY22 QoS'!"&amp;V$1&amp;":"&amp;V$1),MATCH($B61&amp;$C61&amp;$D61,'FY22 QoS'!BY:BY,0),1),"")</f>
        <v/>
      </c>
      <c r="W61" s="178" t="str">
        <f ca="1">IFERROR(INDEX(INDIRECT("'FY22 QoS'!"&amp;W$1&amp;":"&amp;W$1),MATCH($B61&amp;$C61&amp;$D61,'FY22 QoS'!BZ:BZ,0),1),"")</f>
        <v/>
      </c>
      <c r="X61" s="178" t="str">
        <f ca="1">IFERROR(INDEX(INDIRECT("'FY22 QoS'!"&amp;X$1&amp;":"&amp;X$1),MATCH($B61&amp;$C61&amp;$D61,'FY22 QoS'!CA:CA,0),1),"")</f>
        <v/>
      </c>
      <c r="Y61" s="178" t="str">
        <f ca="1">IFERROR(INDEX(INDIRECT("'FY22 QoS'!"&amp;Y$1&amp;":"&amp;Y$1),MATCH($B61&amp;$C61&amp;$D61,'FY22 QoS'!CB:CB,0),1),"")</f>
        <v/>
      </c>
      <c r="Z61" s="178" t="str">
        <f ca="1">IFERROR(INDEX(INDIRECT("'FY22 QoS'!"&amp;Z$1&amp;":"&amp;Z$1),MATCH($B61&amp;$C61&amp;$D61,'FY22 QoS'!CC:CC,0),1),"")</f>
        <v/>
      </c>
      <c r="AB61" s="178" t="str">
        <f ca="1">IFERROR(INDEX(INDIRECT("'FY22 QoS'!"&amp;AB$1&amp;":"&amp;AB$1),MATCH($B61&amp;$C61&amp;$D61,'FY22 QoS'!BU:BU,0),1),"")</f>
        <v/>
      </c>
      <c r="AC61" s="178" t="str">
        <f ca="1">IFERROR(INDEX(INDIRECT("'FY22 QoS'!"&amp;AC$1&amp;":"&amp;AC$1),MATCH($B61&amp;$C61&amp;$D61,'FY22 QoS'!BV:BV,0),1),"")</f>
        <v/>
      </c>
      <c r="AD61" s="178" t="str">
        <f ca="1">IFERROR(INDEX(INDIRECT("'FY22 QoS'!"&amp;AD$1&amp;":"&amp;AD$1),MATCH($B61&amp;$C61&amp;$D61,'FY22 QoS'!BW:BW,0),1),"")</f>
        <v/>
      </c>
      <c r="AE61" s="178" t="str">
        <f ca="1">IFERROR(INDEX(INDIRECT("'FY22 QoS'!"&amp;AE$1&amp;":"&amp;AE$1),MATCH($B61&amp;$C61&amp;$D61,'FY22 QoS'!BX:BX,0),1),"")</f>
        <v/>
      </c>
      <c r="AF61" s="178" t="str">
        <f ca="1">IFERROR(INDEX(INDIRECT("'FY22 QoS'!"&amp;AF$1&amp;":"&amp;AF$1),MATCH($B61&amp;$C61&amp;$D61,'FY22 QoS'!BY:BY,0),1),"")</f>
        <v/>
      </c>
      <c r="AG61" s="178" t="str">
        <f ca="1">IFERROR(INDEX(INDIRECT("'FY22 QoS'!"&amp;AG$1&amp;":"&amp;AG$1),MATCH($B61&amp;$C61&amp;$D61,'FY22 QoS'!BZ:BZ,0),1),"")</f>
        <v/>
      </c>
      <c r="AH61" s="178" t="str">
        <f ca="1">IFERROR(INDEX(INDIRECT("'FY22 QoS'!"&amp;AH$1&amp;":"&amp;AH$1),MATCH($B61&amp;$C61&amp;$D61,'FY22 QoS'!CA:CA,0),1),"")</f>
        <v/>
      </c>
      <c r="AI61" s="178" t="str">
        <f ca="1">IFERROR(INDEX(INDIRECT("'FY22 QoS'!"&amp;AI$1&amp;":"&amp;AI$1),MATCH($B61&amp;$C61&amp;$D61,'FY22 QoS'!CB:CB,0),1),"")</f>
        <v/>
      </c>
      <c r="AJ61" s="178" t="str">
        <f ca="1">IFERROR(INDEX(INDIRECT("'FY22 QoS'!"&amp;AJ$1&amp;":"&amp;AJ$1),MATCH($B61&amp;$C61&amp;$D61,'FY22 QoS'!CC:CC,0),1),"")</f>
        <v/>
      </c>
      <c r="AL61" s="186" t="str">
        <f ca="1">IFERROR(INDEX(INDIRECT("'FY22 QoS'!"&amp;AL$1&amp;":"&amp;AL$1),MATCH($B61&amp;$C61&amp;$D61,'FY22 QoS'!BU:BU,0),1),"")</f>
        <v/>
      </c>
      <c r="AM61" s="186" t="str">
        <f ca="1">IFERROR(INDEX(INDIRECT("'FY22 QoS'!"&amp;AM$1&amp;":"&amp;AM$1),MATCH($B61&amp;$C61&amp;$D61,'FY22 QoS'!BV:BV,0),1),"")</f>
        <v/>
      </c>
      <c r="AN61" s="186" t="str">
        <f ca="1">IFERROR(INDEX(INDIRECT("'FY22 QoS'!"&amp;AN$1&amp;":"&amp;AN$1),MATCH($B61&amp;$C61&amp;$D61,'FY22 QoS'!BW:BW,0),1),"")</f>
        <v/>
      </c>
      <c r="AO61" s="186" t="str">
        <f ca="1">IFERROR(INDEX(INDIRECT("'FY22 QoS'!"&amp;AO$1&amp;":"&amp;AO$1),MATCH($B61&amp;$C61&amp;$D61,'FY22 QoS'!BX:BX,0),1),"")</f>
        <v/>
      </c>
      <c r="AP61" s="186" t="str">
        <f ca="1">IFERROR(INDEX(INDIRECT("'FY22 QoS'!"&amp;AP$1&amp;":"&amp;AP$1),MATCH($B61&amp;$C61&amp;$D61,'FY22 QoS'!BY:BY,0),1),"")</f>
        <v/>
      </c>
      <c r="AQ61" s="186" t="str">
        <f ca="1">IFERROR(INDEX(INDIRECT("'FY22 QoS'!"&amp;AQ$1&amp;":"&amp;AQ$1),MATCH($B61&amp;$C61&amp;$D61,'FY22 QoS'!BZ:BZ,0),1),"")</f>
        <v/>
      </c>
      <c r="AR61" s="186" t="str">
        <f ca="1">IFERROR(INDEX(INDIRECT("'FY22 QoS'!"&amp;AR$1&amp;":"&amp;AR$1),MATCH($B61&amp;$C61&amp;$D61,'FY22 QoS'!CA:CA,0),1),"")</f>
        <v/>
      </c>
      <c r="AS61" s="186" t="str">
        <f ca="1">IFERROR(INDEX(INDIRECT("'FY22 QoS'!"&amp;AS$1&amp;":"&amp;AS$1),MATCH($B61&amp;$C61&amp;$D61,'FY22 QoS'!CB:CB,0),1),"")</f>
        <v/>
      </c>
      <c r="AT61" s="186" t="str">
        <f ca="1">IFERROR(INDEX(INDIRECT("'FY22 QoS'!"&amp;AT$1&amp;":"&amp;AT$1),MATCH($B61&amp;$C61&amp;$D61,'FY22 QoS'!CC:CC,0),1),"")</f>
        <v/>
      </c>
    </row>
    <row r="62" spans="2:59" s="167" customFormat="1" hidden="1" outlineLevel="1" x14ac:dyDescent="0.25">
      <c r="B62" s="167" t="s">
        <v>23</v>
      </c>
      <c r="C62" s="167">
        <v>11</v>
      </c>
      <c r="D62" s="167" t="str">
        <f t="shared" si="12"/>
        <v>EMEA</v>
      </c>
      <c r="E62" s="167" t="str">
        <f>IFERROR(INDEX('FY22 QoS'!$BB:$BB,MATCH($B62&amp;$C62&amp;$D62,'FY22 QoS'!BR:BR,0),1),"")</f>
        <v/>
      </c>
      <c r="F62" s="167" t="str">
        <f>IFERROR(INDEX('FY22 QoS'!$BB:$BB,MATCH($B62&amp;$C62&amp;$D62,'FY22 QoS'!BS:BS,0),1),"")</f>
        <v/>
      </c>
      <c r="G62" s="167" t="str">
        <f>IFERROR(INDEX('FY22 QoS'!$BB:$BB,MATCH($B62&amp;$C62&amp;$D62,'FY22 QoS'!BT:BT,0),1),"")</f>
        <v/>
      </c>
      <c r="H62" s="167" t="str">
        <f>IFERROR(INDEX('FY22 QoS'!$BB:$BB,MATCH($B62&amp;$C62&amp;$D62,'FY22 QoS'!BU:BU,0),1),"")</f>
        <v/>
      </c>
      <c r="I62" s="181" t="str">
        <f>IFERROR(INDEX('FY22 QoS'!$BB:$BB,MATCH($B62&amp;$C62&amp;$D62,'FY22 QoS'!BV:BV,0),1),"")</f>
        <v/>
      </c>
      <c r="J62" s="181" t="str">
        <f>IFERROR(INDEX('FY22 QoS'!$BB:$BB,MATCH($B62&amp;$C62&amp;$D62,'FY22 QoS'!BW:BW,0),1),"")</f>
        <v/>
      </c>
      <c r="K62" s="181" t="str">
        <f>IFERROR(INDEX('FY22 QoS'!$BB:$BB,MATCH($B62&amp;$C62&amp;$D62,'FY22 QoS'!BX:BX,0),1),"")</f>
        <v/>
      </c>
      <c r="L62" s="181" t="str">
        <f>IFERROR(INDEX('FY22 QoS'!$BB:$BB,MATCH($B62&amp;$C62&amp;$D62,'FY22 QoS'!BY:BY,0),1),"")</f>
        <v/>
      </c>
      <c r="M62" s="181" t="str">
        <f>IFERROR(INDEX('FY22 QoS'!$BB:$BB,MATCH($B62&amp;$C62&amp;$D62,'FY22 QoS'!BZ:BZ,0),1),"")</f>
        <v/>
      </c>
      <c r="N62" s="181" t="str">
        <f>IFERROR(INDEX('FY22 QoS'!$BB:$BB,MATCH($B62&amp;$C62&amp;$D62,'FY22 QoS'!CA:CA,0),1),"")</f>
        <v/>
      </c>
      <c r="O62" s="181" t="str">
        <f>IFERROR(INDEX('FY22 QoS'!$BB:$BB,MATCH($B62&amp;$C62&amp;$D62,'FY22 QoS'!CB:CB,0),1),"")</f>
        <v/>
      </c>
      <c r="P62" s="181" t="str">
        <f>IFERROR(INDEX('FY22 QoS'!$BB:$BB,MATCH($B62&amp;$C62&amp;$D62,'FY22 QoS'!CC:CC,0),1),"")</f>
        <v/>
      </c>
      <c r="R62" s="178" t="str">
        <f ca="1">IFERROR(INDEX(INDIRECT("'FY22 QoS'!"&amp;R$1&amp;":"&amp;R$1),MATCH($B62&amp;$C62&amp;$D62,'FY22 QoS'!BU:BU,0),1),"")</f>
        <v/>
      </c>
      <c r="S62" s="178" t="str">
        <f ca="1">IFERROR(INDEX(INDIRECT("'FY22 QoS'!"&amp;S$1&amp;":"&amp;S$1),MATCH($B62&amp;$C62&amp;$D62,'FY22 QoS'!BV:BV,0),1),"")</f>
        <v/>
      </c>
      <c r="T62" s="178" t="str">
        <f ca="1">IFERROR(INDEX(INDIRECT("'FY22 QoS'!"&amp;T$1&amp;":"&amp;T$1),MATCH($B62&amp;$C62&amp;$D62,'FY22 QoS'!BW:BW,0),1),"")</f>
        <v/>
      </c>
      <c r="U62" s="178" t="str">
        <f ca="1">IFERROR(INDEX(INDIRECT("'FY22 QoS'!"&amp;U$1&amp;":"&amp;U$1),MATCH($B62&amp;$C62&amp;$D62,'FY22 QoS'!BX:BX,0),1),"")</f>
        <v/>
      </c>
      <c r="V62" s="178" t="str">
        <f ca="1">IFERROR(INDEX(INDIRECT("'FY22 QoS'!"&amp;V$1&amp;":"&amp;V$1),MATCH($B62&amp;$C62&amp;$D62,'FY22 QoS'!BY:BY,0),1),"")</f>
        <v/>
      </c>
      <c r="W62" s="178" t="str">
        <f ca="1">IFERROR(INDEX(INDIRECT("'FY22 QoS'!"&amp;W$1&amp;":"&amp;W$1),MATCH($B62&amp;$C62&amp;$D62,'FY22 QoS'!BZ:BZ,0),1),"")</f>
        <v/>
      </c>
      <c r="X62" s="178" t="str">
        <f ca="1">IFERROR(INDEX(INDIRECT("'FY22 QoS'!"&amp;X$1&amp;":"&amp;X$1),MATCH($B62&amp;$C62&amp;$D62,'FY22 QoS'!CA:CA,0),1),"")</f>
        <v/>
      </c>
      <c r="Y62" s="178" t="str">
        <f ca="1">IFERROR(INDEX(INDIRECT("'FY22 QoS'!"&amp;Y$1&amp;":"&amp;Y$1),MATCH($B62&amp;$C62&amp;$D62,'FY22 QoS'!CB:CB,0),1),"")</f>
        <v/>
      </c>
      <c r="Z62" s="178" t="str">
        <f ca="1">IFERROR(INDEX(INDIRECT("'FY22 QoS'!"&amp;Z$1&amp;":"&amp;Z$1),MATCH($B62&amp;$C62&amp;$D62,'FY22 QoS'!CC:CC,0),1),"")</f>
        <v/>
      </c>
      <c r="AB62" s="178" t="str">
        <f ca="1">IFERROR(INDEX(INDIRECT("'FY22 QoS'!"&amp;AB$1&amp;":"&amp;AB$1),MATCH($B62&amp;$C62&amp;$D62,'FY22 QoS'!BU:BU,0),1),"")</f>
        <v/>
      </c>
      <c r="AC62" s="178" t="str">
        <f ca="1">IFERROR(INDEX(INDIRECT("'FY22 QoS'!"&amp;AC$1&amp;":"&amp;AC$1),MATCH($B62&amp;$C62&amp;$D62,'FY22 QoS'!BV:BV,0),1),"")</f>
        <v/>
      </c>
      <c r="AD62" s="178" t="str">
        <f ca="1">IFERROR(INDEX(INDIRECT("'FY22 QoS'!"&amp;AD$1&amp;":"&amp;AD$1),MATCH($B62&amp;$C62&amp;$D62,'FY22 QoS'!BW:BW,0),1),"")</f>
        <v/>
      </c>
      <c r="AE62" s="178" t="str">
        <f ca="1">IFERROR(INDEX(INDIRECT("'FY22 QoS'!"&amp;AE$1&amp;":"&amp;AE$1),MATCH($B62&amp;$C62&amp;$D62,'FY22 QoS'!BX:BX,0),1),"")</f>
        <v/>
      </c>
      <c r="AF62" s="178" t="str">
        <f ca="1">IFERROR(INDEX(INDIRECT("'FY22 QoS'!"&amp;AF$1&amp;":"&amp;AF$1),MATCH($B62&amp;$C62&amp;$D62,'FY22 QoS'!BY:BY,0),1),"")</f>
        <v/>
      </c>
      <c r="AG62" s="178" t="str">
        <f ca="1">IFERROR(INDEX(INDIRECT("'FY22 QoS'!"&amp;AG$1&amp;":"&amp;AG$1),MATCH($B62&amp;$C62&amp;$D62,'FY22 QoS'!BZ:BZ,0),1),"")</f>
        <v/>
      </c>
      <c r="AH62" s="178" t="str">
        <f ca="1">IFERROR(INDEX(INDIRECT("'FY22 QoS'!"&amp;AH$1&amp;":"&amp;AH$1),MATCH($B62&amp;$C62&amp;$D62,'FY22 QoS'!CA:CA,0),1),"")</f>
        <v/>
      </c>
      <c r="AI62" s="178" t="str">
        <f ca="1">IFERROR(INDEX(INDIRECT("'FY22 QoS'!"&amp;AI$1&amp;":"&amp;AI$1),MATCH($B62&amp;$C62&amp;$D62,'FY22 QoS'!CB:CB,0),1),"")</f>
        <v/>
      </c>
      <c r="AJ62" s="178" t="str">
        <f ca="1">IFERROR(INDEX(INDIRECT("'FY22 QoS'!"&amp;AJ$1&amp;":"&amp;AJ$1),MATCH($B62&amp;$C62&amp;$D62,'FY22 QoS'!CC:CC,0),1),"")</f>
        <v/>
      </c>
      <c r="AL62" s="186" t="str">
        <f ca="1">IFERROR(INDEX(INDIRECT("'FY22 QoS'!"&amp;AL$1&amp;":"&amp;AL$1),MATCH($B62&amp;$C62&amp;$D62,'FY22 QoS'!BU:BU,0),1),"")</f>
        <v/>
      </c>
      <c r="AM62" s="186" t="str">
        <f ca="1">IFERROR(INDEX(INDIRECT("'FY22 QoS'!"&amp;AM$1&amp;":"&amp;AM$1),MATCH($B62&amp;$C62&amp;$D62,'FY22 QoS'!BV:BV,0),1),"")</f>
        <v/>
      </c>
      <c r="AN62" s="186" t="str">
        <f ca="1">IFERROR(INDEX(INDIRECT("'FY22 QoS'!"&amp;AN$1&amp;":"&amp;AN$1),MATCH($B62&amp;$C62&amp;$D62,'FY22 QoS'!BW:BW,0),1),"")</f>
        <v/>
      </c>
      <c r="AO62" s="186" t="str">
        <f ca="1">IFERROR(INDEX(INDIRECT("'FY22 QoS'!"&amp;AO$1&amp;":"&amp;AO$1),MATCH($B62&amp;$C62&amp;$D62,'FY22 QoS'!BX:BX,0),1),"")</f>
        <v/>
      </c>
      <c r="AP62" s="186" t="str">
        <f ca="1">IFERROR(INDEX(INDIRECT("'FY22 QoS'!"&amp;AP$1&amp;":"&amp;AP$1),MATCH($B62&amp;$C62&amp;$D62,'FY22 QoS'!BY:BY,0),1),"")</f>
        <v/>
      </c>
      <c r="AQ62" s="186" t="str">
        <f ca="1">IFERROR(INDEX(INDIRECT("'FY22 QoS'!"&amp;AQ$1&amp;":"&amp;AQ$1),MATCH($B62&amp;$C62&amp;$D62,'FY22 QoS'!BZ:BZ,0),1),"")</f>
        <v/>
      </c>
      <c r="AR62" s="186" t="str">
        <f ca="1">IFERROR(INDEX(INDIRECT("'FY22 QoS'!"&amp;AR$1&amp;":"&amp;AR$1),MATCH($B62&amp;$C62&amp;$D62,'FY22 QoS'!CA:CA,0),1),"")</f>
        <v/>
      </c>
      <c r="AS62" s="186" t="str">
        <f ca="1">IFERROR(INDEX(INDIRECT("'FY22 QoS'!"&amp;AS$1&amp;":"&amp;AS$1),MATCH($B62&amp;$C62&amp;$D62,'FY22 QoS'!CB:CB,0),1),"")</f>
        <v/>
      </c>
      <c r="AT62" s="186" t="str">
        <f ca="1">IFERROR(INDEX(INDIRECT("'FY22 QoS'!"&amp;AT$1&amp;":"&amp;AT$1),MATCH($B62&amp;$C62&amp;$D62,'FY22 QoS'!CC:CC,0),1),"")</f>
        <v/>
      </c>
    </row>
    <row r="63" spans="2:59" s="167" customFormat="1" hidden="1" outlineLevel="1" x14ac:dyDescent="0.25">
      <c r="B63" s="167" t="s">
        <v>23</v>
      </c>
      <c r="C63" s="167">
        <v>12</v>
      </c>
      <c r="D63" s="167" t="str">
        <f t="shared" si="12"/>
        <v>EMEA</v>
      </c>
      <c r="E63" s="167" t="str">
        <f>IFERROR(INDEX('FY22 QoS'!$BB:$BB,MATCH($B63&amp;$C63&amp;$D63,'FY22 QoS'!BR:BR,0),1),"")</f>
        <v/>
      </c>
      <c r="F63" s="167" t="str">
        <f>IFERROR(INDEX('FY22 QoS'!$BB:$BB,MATCH($B63&amp;$C63&amp;$D63,'FY22 QoS'!BS:BS,0),1),"")</f>
        <v/>
      </c>
      <c r="G63" s="167" t="str">
        <f>IFERROR(INDEX('FY22 QoS'!$BB:$BB,MATCH($B63&amp;$C63&amp;$D63,'FY22 QoS'!BT:BT,0),1),"")</f>
        <v/>
      </c>
      <c r="H63" s="167" t="str">
        <f>IFERROR(INDEX('FY22 QoS'!$BB:$BB,MATCH($B63&amp;$C63&amp;$D63,'FY22 QoS'!BU:BU,0),1),"")</f>
        <v/>
      </c>
      <c r="I63" s="181" t="str">
        <f>IFERROR(INDEX('FY22 QoS'!$BB:$BB,MATCH($B63&amp;$C63&amp;$D63,'FY22 QoS'!BV:BV,0),1),"")</f>
        <v/>
      </c>
      <c r="J63" s="181" t="str">
        <f>IFERROR(INDEX('FY22 QoS'!$BB:$BB,MATCH($B63&amp;$C63&amp;$D63,'FY22 QoS'!BW:BW,0),1),"")</f>
        <v/>
      </c>
      <c r="K63" s="181" t="str">
        <f>IFERROR(INDEX('FY22 QoS'!$BB:$BB,MATCH($B63&amp;$C63&amp;$D63,'FY22 QoS'!BX:BX,0),1),"")</f>
        <v/>
      </c>
      <c r="L63" s="181" t="str">
        <f>IFERROR(INDEX('FY22 QoS'!$BB:$BB,MATCH($B63&amp;$C63&amp;$D63,'FY22 QoS'!BY:BY,0),1),"")</f>
        <v/>
      </c>
      <c r="M63" s="181" t="str">
        <f>IFERROR(INDEX('FY22 QoS'!$BB:$BB,MATCH($B63&amp;$C63&amp;$D63,'FY22 QoS'!BZ:BZ,0),1),"")</f>
        <v/>
      </c>
      <c r="N63" s="181" t="str">
        <f>IFERROR(INDEX('FY22 QoS'!$BB:$BB,MATCH($B63&amp;$C63&amp;$D63,'FY22 QoS'!CA:CA,0),1),"")</f>
        <v/>
      </c>
      <c r="O63" s="181" t="str">
        <f>IFERROR(INDEX('FY22 QoS'!$BB:$BB,MATCH($B63&amp;$C63&amp;$D63,'FY22 QoS'!CB:CB,0),1),"")</f>
        <v/>
      </c>
      <c r="P63" s="181" t="str">
        <f>IFERROR(INDEX('FY22 QoS'!$BB:$BB,MATCH($B63&amp;$C63&amp;$D63,'FY22 QoS'!CC:CC,0),1),"")</f>
        <v/>
      </c>
      <c r="R63" s="178" t="str">
        <f ca="1">IFERROR(INDEX(INDIRECT("'FY22 QoS'!"&amp;R$1&amp;":"&amp;R$1),MATCH($B63&amp;$C63&amp;$D63,'FY22 QoS'!BU:BU,0),1),"")</f>
        <v/>
      </c>
      <c r="S63" s="178" t="str">
        <f ca="1">IFERROR(INDEX(INDIRECT("'FY22 QoS'!"&amp;S$1&amp;":"&amp;S$1),MATCH($B63&amp;$C63&amp;$D63,'FY22 QoS'!BV:BV,0),1),"")</f>
        <v/>
      </c>
      <c r="T63" s="178" t="str">
        <f ca="1">IFERROR(INDEX(INDIRECT("'FY22 QoS'!"&amp;T$1&amp;":"&amp;T$1),MATCH($B63&amp;$C63&amp;$D63,'FY22 QoS'!BW:BW,0),1),"")</f>
        <v/>
      </c>
      <c r="U63" s="178" t="str">
        <f ca="1">IFERROR(INDEX(INDIRECT("'FY22 QoS'!"&amp;U$1&amp;":"&amp;U$1),MATCH($B63&amp;$C63&amp;$D63,'FY22 QoS'!BX:BX,0),1),"")</f>
        <v/>
      </c>
      <c r="V63" s="178" t="str">
        <f ca="1">IFERROR(INDEX(INDIRECT("'FY22 QoS'!"&amp;V$1&amp;":"&amp;V$1),MATCH($B63&amp;$C63&amp;$D63,'FY22 QoS'!BY:BY,0),1),"")</f>
        <v/>
      </c>
      <c r="W63" s="178" t="str">
        <f ca="1">IFERROR(INDEX(INDIRECT("'FY22 QoS'!"&amp;W$1&amp;":"&amp;W$1),MATCH($B63&amp;$C63&amp;$D63,'FY22 QoS'!BZ:BZ,0),1),"")</f>
        <v/>
      </c>
      <c r="X63" s="178" t="str">
        <f ca="1">IFERROR(INDEX(INDIRECT("'FY22 QoS'!"&amp;X$1&amp;":"&amp;X$1),MATCH($B63&amp;$C63&amp;$D63,'FY22 QoS'!CA:CA,0),1),"")</f>
        <v/>
      </c>
      <c r="Y63" s="178" t="str">
        <f ca="1">IFERROR(INDEX(INDIRECT("'FY22 QoS'!"&amp;Y$1&amp;":"&amp;Y$1),MATCH($B63&amp;$C63&amp;$D63,'FY22 QoS'!CB:CB,0),1),"")</f>
        <v/>
      </c>
      <c r="Z63" s="178" t="str">
        <f ca="1">IFERROR(INDEX(INDIRECT("'FY22 QoS'!"&amp;Z$1&amp;":"&amp;Z$1),MATCH($B63&amp;$C63&amp;$D63,'FY22 QoS'!CC:CC,0),1),"")</f>
        <v/>
      </c>
      <c r="AB63" s="178" t="str">
        <f ca="1">IFERROR(INDEX(INDIRECT("'FY22 QoS'!"&amp;AB$1&amp;":"&amp;AB$1),MATCH($B63&amp;$C63&amp;$D63,'FY22 QoS'!BU:BU,0),1),"")</f>
        <v/>
      </c>
      <c r="AC63" s="178" t="str">
        <f ca="1">IFERROR(INDEX(INDIRECT("'FY22 QoS'!"&amp;AC$1&amp;":"&amp;AC$1),MATCH($B63&amp;$C63&amp;$D63,'FY22 QoS'!BV:BV,0),1),"")</f>
        <v/>
      </c>
      <c r="AD63" s="178" t="str">
        <f ca="1">IFERROR(INDEX(INDIRECT("'FY22 QoS'!"&amp;AD$1&amp;":"&amp;AD$1),MATCH($B63&amp;$C63&amp;$D63,'FY22 QoS'!BW:BW,0),1),"")</f>
        <v/>
      </c>
      <c r="AE63" s="178" t="str">
        <f ca="1">IFERROR(INDEX(INDIRECT("'FY22 QoS'!"&amp;AE$1&amp;":"&amp;AE$1),MATCH($B63&amp;$C63&amp;$D63,'FY22 QoS'!BX:BX,0),1),"")</f>
        <v/>
      </c>
      <c r="AF63" s="178" t="str">
        <f ca="1">IFERROR(INDEX(INDIRECT("'FY22 QoS'!"&amp;AF$1&amp;":"&amp;AF$1),MATCH($B63&amp;$C63&amp;$D63,'FY22 QoS'!BY:BY,0),1),"")</f>
        <v/>
      </c>
      <c r="AG63" s="178" t="str">
        <f ca="1">IFERROR(INDEX(INDIRECT("'FY22 QoS'!"&amp;AG$1&amp;":"&amp;AG$1),MATCH($B63&amp;$C63&amp;$D63,'FY22 QoS'!BZ:BZ,0),1),"")</f>
        <v/>
      </c>
      <c r="AH63" s="178" t="str">
        <f ca="1">IFERROR(INDEX(INDIRECT("'FY22 QoS'!"&amp;AH$1&amp;":"&amp;AH$1),MATCH($B63&amp;$C63&amp;$D63,'FY22 QoS'!CA:CA,0),1),"")</f>
        <v/>
      </c>
      <c r="AI63" s="178" t="str">
        <f ca="1">IFERROR(INDEX(INDIRECT("'FY22 QoS'!"&amp;AI$1&amp;":"&amp;AI$1),MATCH($B63&amp;$C63&amp;$D63,'FY22 QoS'!CB:CB,0),1),"")</f>
        <v/>
      </c>
      <c r="AJ63" s="178" t="str">
        <f ca="1">IFERROR(INDEX(INDIRECT("'FY22 QoS'!"&amp;AJ$1&amp;":"&amp;AJ$1),MATCH($B63&amp;$C63&amp;$D63,'FY22 QoS'!CC:CC,0),1),"")</f>
        <v/>
      </c>
      <c r="AL63" s="186" t="str">
        <f ca="1">IFERROR(INDEX(INDIRECT("'FY22 QoS'!"&amp;AL$1&amp;":"&amp;AL$1),MATCH($B63&amp;$C63&amp;$D63,'FY22 QoS'!BU:BU,0),1),"")</f>
        <v/>
      </c>
      <c r="AM63" s="186" t="str">
        <f ca="1">IFERROR(INDEX(INDIRECT("'FY22 QoS'!"&amp;AM$1&amp;":"&amp;AM$1),MATCH($B63&amp;$C63&amp;$D63,'FY22 QoS'!BV:BV,0),1),"")</f>
        <v/>
      </c>
      <c r="AN63" s="186" t="str">
        <f ca="1">IFERROR(INDEX(INDIRECT("'FY22 QoS'!"&amp;AN$1&amp;":"&amp;AN$1),MATCH($B63&amp;$C63&amp;$D63,'FY22 QoS'!BW:BW,0),1),"")</f>
        <v/>
      </c>
      <c r="AO63" s="186" t="str">
        <f ca="1">IFERROR(INDEX(INDIRECT("'FY22 QoS'!"&amp;AO$1&amp;":"&amp;AO$1),MATCH($B63&amp;$C63&amp;$D63,'FY22 QoS'!BX:BX,0),1),"")</f>
        <v/>
      </c>
      <c r="AP63" s="186" t="str">
        <f ca="1">IFERROR(INDEX(INDIRECT("'FY22 QoS'!"&amp;AP$1&amp;":"&amp;AP$1),MATCH($B63&amp;$C63&amp;$D63,'FY22 QoS'!BY:BY,0),1),"")</f>
        <v/>
      </c>
      <c r="AQ63" s="186" t="str">
        <f ca="1">IFERROR(INDEX(INDIRECT("'FY22 QoS'!"&amp;AQ$1&amp;":"&amp;AQ$1),MATCH($B63&amp;$C63&amp;$D63,'FY22 QoS'!BZ:BZ,0),1),"")</f>
        <v/>
      </c>
      <c r="AR63" s="186" t="str">
        <f ca="1">IFERROR(INDEX(INDIRECT("'FY22 QoS'!"&amp;AR$1&amp;":"&amp;AR$1),MATCH($B63&amp;$C63&amp;$D63,'FY22 QoS'!CA:CA,0),1),"")</f>
        <v/>
      </c>
      <c r="AS63" s="186" t="str">
        <f ca="1">IFERROR(INDEX(INDIRECT("'FY22 QoS'!"&amp;AS$1&amp;":"&amp;AS$1),MATCH($B63&amp;$C63&amp;$D63,'FY22 QoS'!CB:CB,0),1),"")</f>
        <v/>
      </c>
      <c r="AT63" s="186" t="str">
        <f ca="1">IFERROR(INDEX(INDIRECT("'FY22 QoS'!"&amp;AT$1&amp;":"&amp;AT$1),MATCH($B63&amp;$C63&amp;$D63,'FY22 QoS'!CC:CC,0),1),"")</f>
        <v/>
      </c>
    </row>
    <row r="64" spans="2:59" s="167" customFormat="1" hidden="1" outlineLevel="1" x14ac:dyDescent="0.25">
      <c r="B64" s="167" t="s">
        <v>23</v>
      </c>
      <c r="C64" s="167">
        <v>13</v>
      </c>
      <c r="D64" s="167" t="str">
        <f t="shared" si="12"/>
        <v>EMEA</v>
      </c>
      <c r="E64" s="167" t="str">
        <f>IFERROR(INDEX('FY22 QoS'!$BB:$BB,MATCH($B64&amp;$C64&amp;$D64,'FY22 QoS'!BR:BR,0),1),"")</f>
        <v/>
      </c>
      <c r="F64" s="167" t="str">
        <f>IFERROR(INDEX('FY22 QoS'!$BB:$BB,MATCH($B64&amp;$C64&amp;$D64,'FY22 QoS'!BS:BS,0),1),"")</f>
        <v/>
      </c>
      <c r="G64" s="167" t="str">
        <f>IFERROR(INDEX('FY22 QoS'!$BB:$BB,MATCH($B64&amp;$C64&amp;$D64,'FY22 QoS'!BT:BT,0),1),"")</f>
        <v/>
      </c>
      <c r="H64" s="167" t="str">
        <f>IFERROR(INDEX('FY22 QoS'!$BB:$BB,MATCH($B64&amp;$C64&amp;$D64,'FY22 QoS'!BU:BU,0),1),"")</f>
        <v/>
      </c>
      <c r="I64" s="181" t="str">
        <f>IFERROR(INDEX('FY22 QoS'!$BB:$BB,MATCH($B64&amp;$C64&amp;$D64,'FY22 QoS'!BV:BV,0),1),"")</f>
        <v/>
      </c>
      <c r="J64" s="181" t="str">
        <f>IFERROR(INDEX('FY22 QoS'!$BB:$BB,MATCH($B64&amp;$C64&amp;$D64,'FY22 QoS'!BW:BW,0),1),"")</f>
        <v/>
      </c>
      <c r="K64" s="181" t="str">
        <f>IFERROR(INDEX('FY22 QoS'!$BB:$BB,MATCH($B64&amp;$C64&amp;$D64,'FY22 QoS'!BX:BX,0),1),"")</f>
        <v/>
      </c>
      <c r="L64" s="181" t="str">
        <f>IFERROR(INDEX('FY22 QoS'!$BB:$BB,MATCH($B64&amp;$C64&amp;$D64,'FY22 QoS'!BY:BY,0),1),"")</f>
        <v/>
      </c>
      <c r="M64" s="181" t="str">
        <f>IFERROR(INDEX('FY22 QoS'!$BB:$BB,MATCH($B64&amp;$C64&amp;$D64,'FY22 QoS'!BZ:BZ,0),1),"")</f>
        <v/>
      </c>
      <c r="N64" s="181" t="str">
        <f>IFERROR(INDEX('FY22 QoS'!$BB:$BB,MATCH($B64&amp;$C64&amp;$D64,'FY22 QoS'!CA:CA,0),1),"")</f>
        <v/>
      </c>
      <c r="O64" s="181" t="str">
        <f>IFERROR(INDEX('FY22 QoS'!$BB:$BB,MATCH($B64&amp;$C64&amp;$D64,'FY22 QoS'!CB:CB,0),1),"")</f>
        <v/>
      </c>
      <c r="P64" s="181" t="str">
        <f>IFERROR(INDEX('FY22 QoS'!$BB:$BB,MATCH($B64&amp;$C64&amp;$D64,'FY22 QoS'!CC:CC,0),1),"")</f>
        <v/>
      </c>
      <c r="R64" s="178" t="str">
        <f ca="1">IFERROR(INDEX(INDIRECT("'FY22 QoS'!"&amp;R$1&amp;":"&amp;R$1),MATCH($B64&amp;$C64&amp;$D64,'FY22 QoS'!BU:BU,0),1),"")</f>
        <v/>
      </c>
      <c r="S64" s="178" t="str">
        <f ca="1">IFERROR(INDEX(INDIRECT("'FY22 QoS'!"&amp;S$1&amp;":"&amp;S$1),MATCH($B64&amp;$C64&amp;$D64,'FY22 QoS'!BV:BV,0),1),"")</f>
        <v/>
      </c>
      <c r="T64" s="178" t="str">
        <f ca="1">IFERROR(INDEX(INDIRECT("'FY22 QoS'!"&amp;T$1&amp;":"&amp;T$1),MATCH($B64&amp;$C64&amp;$D64,'FY22 QoS'!BW:BW,0),1),"")</f>
        <v/>
      </c>
      <c r="U64" s="178" t="str">
        <f ca="1">IFERROR(INDEX(INDIRECT("'FY22 QoS'!"&amp;U$1&amp;":"&amp;U$1),MATCH($B64&amp;$C64&amp;$D64,'FY22 QoS'!BX:BX,0),1),"")</f>
        <v/>
      </c>
      <c r="V64" s="178" t="str">
        <f ca="1">IFERROR(INDEX(INDIRECT("'FY22 QoS'!"&amp;V$1&amp;":"&amp;V$1),MATCH($B64&amp;$C64&amp;$D64,'FY22 QoS'!BY:BY,0),1),"")</f>
        <v/>
      </c>
      <c r="W64" s="178" t="str">
        <f ca="1">IFERROR(INDEX(INDIRECT("'FY22 QoS'!"&amp;W$1&amp;":"&amp;W$1),MATCH($B64&amp;$C64&amp;$D64,'FY22 QoS'!BZ:BZ,0),1),"")</f>
        <v/>
      </c>
      <c r="X64" s="178" t="str">
        <f ca="1">IFERROR(INDEX(INDIRECT("'FY22 QoS'!"&amp;X$1&amp;":"&amp;X$1),MATCH($B64&amp;$C64&amp;$D64,'FY22 QoS'!CA:CA,0),1),"")</f>
        <v/>
      </c>
      <c r="Y64" s="178" t="str">
        <f ca="1">IFERROR(INDEX(INDIRECT("'FY22 QoS'!"&amp;Y$1&amp;":"&amp;Y$1),MATCH($B64&amp;$C64&amp;$D64,'FY22 QoS'!CB:CB,0),1),"")</f>
        <v/>
      </c>
      <c r="Z64" s="178" t="str">
        <f ca="1">IFERROR(INDEX(INDIRECT("'FY22 QoS'!"&amp;Z$1&amp;":"&amp;Z$1),MATCH($B64&amp;$C64&amp;$D64,'FY22 QoS'!CC:CC,0),1),"")</f>
        <v/>
      </c>
      <c r="AB64" s="178" t="str">
        <f ca="1">IFERROR(INDEX(INDIRECT("'FY22 QoS'!"&amp;AB$1&amp;":"&amp;AB$1),MATCH($B64&amp;$C64&amp;$D64,'FY22 QoS'!BU:BU,0),1),"")</f>
        <v/>
      </c>
      <c r="AC64" s="178" t="str">
        <f ca="1">IFERROR(INDEX(INDIRECT("'FY22 QoS'!"&amp;AC$1&amp;":"&amp;AC$1),MATCH($B64&amp;$C64&amp;$D64,'FY22 QoS'!BV:BV,0),1),"")</f>
        <v/>
      </c>
      <c r="AD64" s="178" t="str">
        <f ca="1">IFERROR(INDEX(INDIRECT("'FY22 QoS'!"&amp;AD$1&amp;":"&amp;AD$1),MATCH($B64&amp;$C64&amp;$D64,'FY22 QoS'!BW:BW,0),1),"")</f>
        <v/>
      </c>
      <c r="AE64" s="178" t="str">
        <f ca="1">IFERROR(INDEX(INDIRECT("'FY22 QoS'!"&amp;AE$1&amp;":"&amp;AE$1),MATCH($B64&amp;$C64&amp;$D64,'FY22 QoS'!BX:BX,0),1),"")</f>
        <v/>
      </c>
      <c r="AF64" s="178" t="str">
        <f ca="1">IFERROR(INDEX(INDIRECT("'FY22 QoS'!"&amp;AF$1&amp;":"&amp;AF$1),MATCH($B64&amp;$C64&amp;$D64,'FY22 QoS'!BY:BY,0),1),"")</f>
        <v/>
      </c>
      <c r="AG64" s="178" t="str">
        <f ca="1">IFERROR(INDEX(INDIRECT("'FY22 QoS'!"&amp;AG$1&amp;":"&amp;AG$1),MATCH($B64&amp;$C64&amp;$D64,'FY22 QoS'!BZ:BZ,0),1),"")</f>
        <v/>
      </c>
      <c r="AH64" s="178" t="str">
        <f ca="1">IFERROR(INDEX(INDIRECT("'FY22 QoS'!"&amp;AH$1&amp;":"&amp;AH$1),MATCH($B64&amp;$C64&amp;$D64,'FY22 QoS'!CA:CA,0),1),"")</f>
        <v/>
      </c>
      <c r="AI64" s="178" t="str">
        <f ca="1">IFERROR(INDEX(INDIRECT("'FY22 QoS'!"&amp;AI$1&amp;":"&amp;AI$1),MATCH($B64&amp;$C64&amp;$D64,'FY22 QoS'!CB:CB,0),1),"")</f>
        <v/>
      </c>
      <c r="AJ64" s="178" t="str">
        <f ca="1">IFERROR(INDEX(INDIRECT("'FY22 QoS'!"&amp;AJ$1&amp;":"&amp;AJ$1),MATCH($B64&amp;$C64&amp;$D64,'FY22 QoS'!CC:CC,0),1),"")</f>
        <v/>
      </c>
      <c r="AL64" s="186" t="str">
        <f ca="1">IFERROR(INDEX(INDIRECT("'FY22 QoS'!"&amp;AL$1&amp;":"&amp;AL$1),MATCH($B64&amp;$C64&amp;$D64,'FY22 QoS'!BU:BU,0),1),"")</f>
        <v/>
      </c>
      <c r="AM64" s="186" t="str">
        <f ca="1">IFERROR(INDEX(INDIRECT("'FY22 QoS'!"&amp;AM$1&amp;":"&amp;AM$1),MATCH($B64&amp;$C64&amp;$D64,'FY22 QoS'!BV:BV,0),1),"")</f>
        <v/>
      </c>
      <c r="AN64" s="186" t="str">
        <f ca="1">IFERROR(INDEX(INDIRECT("'FY22 QoS'!"&amp;AN$1&amp;":"&amp;AN$1),MATCH($B64&amp;$C64&amp;$D64,'FY22 QoS'!BW:BW,0),1),"")</f>
        <v/>
      </c>
      <c r="AO64" s="186" t="str">
        <f ca="1">IFERROR(INDEX(INDIRECT("'FY22 QoS'!"&amp;AO$1&amp;":"&amp;AO$1),MATCH($B64&amp;$C64&amp;$D64,'FY22 QoS'!BX:BX,0),1),"")</f>
        <v/>
      </c>
      <c r="AP64" s="186" t="str">
        <f ca="1">IFERROR(INDEX(INDIRECT("'FY22 QoS'!"&amp;AP$1&amp;":"&amp;AP$1),MATCH($B64&amp;$C64&amp;$D64,'FY22 QoS'!BY:BY,0),1),"")</f>
        <v/>
      </c>
      <c r="AQ64" s="186" t="str">
        <f ca="1">IFERROR(INDEX(INDIRECT("'FY22 QoS'!"&amp;AQ$1&amp;":"&amp;AQ$1),MATCH($B64&amp;$C64&amp;$D64,'FY22 QoS'!BZ:BZ,0),1),"")</f>
        <v/>
      </c>
      <c r="AR64" s="186" t="str">
        <f ca="1">IFERROR(INDEX(INDIRECT("'FY22 QoS'!"&amp;AR$1&amp;":"&amp;AR$1),MATCH($B64&amp;$C64&amp;$D64,'FY22 QoS'!CA:CA,0),1),"")</f>
        <v/>
      </c>
      <c r="AS64" s="186" t="str">
        <f ca="1">IFERROR(INDEX(INDIRECT("'FY22 QoS'!"&amp;AS$1&amp;":"&amp;AS$1),MATCH($B64&amp;$C64&amp;$D64,'FY22 QoS'!CB:CB,0),1),"")</f>
        <v/>
      </c>
      <c r="AT64" s="186" t="str">
        <f ca="1">IFERROR(INDEX(INDIRECT("'FY22 QoS'!"&amp;AT$1&amp;":"&amp;AT$1),MATCH($B64&amp;$C64&amp;$D64,'FY22 QoS'!CC:CC,0),1),"")</f>
        <v/>
      </c>
    </row>
    <row r="65" spans="2:59" s="167" customFormat="1" hidden="1" outlineLevel="1" x14ac:dyDescent="0.25">
      <c r="B65" s="167" t="s">
        <v>23</v>
      </c>
      <c r="C65" s="167">
        <v>14</v>
      </c>
      <c r="D65" s="167" t="str">
        <f t="shared" si="12"/>
        <v>EMEA</v>
      </c>
      <c r="E65" s="167" t="str">
        <f>IFERROR(INDEX('FY22 QoS'!$BB:$BB,MATCH($B65&amp;$C65&amp;$D65,'FY22 QoS'!BR:BR,0),1),"")</f>
        <v/>
      </c>
      <c r="F65" s="167" t="str">
        <f>IFERROR(INDEX('FY22 QoS'!$BB:$BB,MATCH($B65&amp;$C65&amp;$D65,'FY22 QoS'!BS:BS,0),1),"")</f>
        <v/>
      </c>
      <c r="G65" s="167" t="str">
        <f>IFERROR(INDEX('FY22 QoS'!$BB:$BB,MATCH($B65&amp;$C65&amp;$D65,'FY22 QoS'!BT:BT,0),1),"")</f>
        <v/>
      </c>
      <c r="H65" s="167" t="str">
        <f>IFERROR(INDEX('FY22 QoS'!$BB:$BB,MATCH($B65&amp;$C65&amp;$D65,'FY22 QoS'!BU:BU,0),1),"")</f>
        <v/>
      </c>
      <c r="I65" s="181" t="str">
        <f>IFERROR(INDEX('FY22 QoS'!$BB:$BB,MATCH($B65&amp;$C65&amp;$D65,'FY22 QoS'!BV:BV,0),1),"")</f>
        <v/>
      </c>
      <c r="J65" s="181" t="str">
        <f>IFERROR(INDEX('FY22 QoS'!$BB:$BB,MATCH($B65&amp;$C65&amp;$D65,'FY22 QoS'!BW:BW,0),1),"")</f>
        <v/>
      </c>
      <c r="K65" s="181" t="str">
        <f>IFERROR(INDEX('FY22 QoS'!$BB:$BB,MATCH($B65&amp;$C65&amp;$D65,'FY22 QoS'!BX:BX,0),1),"")</f>
        <v/>
      </c>
      <c r="L65" s="181" t="str">
        <f>IFERROR(INDEX('FY22 QoS'!$BB:$BB,MATCH($B65&amp;$C65&amp;$D65,'FY22 QoS'!BY:BY,0),1),"")</f>
        <v/>
      </c>
      <c r="M65" s="181" t="str">
        <f>IFERROR(INDEX('FY22 QoS'!$BB:$BB,MATCH($B65&amp;$C65&amp;$D65,'FY22 QoS'!BZ:BZ,0),1),"")</f>
        <v/>
      </c>
      <c r="N65" s="181" t="str">
        <f>IFERROR(INDEX('FY22 QoS'!$BB:$BB,MATCH($B65&amp;$C65&amp;$D65,'FY22 QoS'!CA:CA,0),1),"")</f>
        <v/>
      </c>
      <c r="O65" s="181" t="str">
        <f>IFERROR(INDEX('FY22 QoS'!$BB:$BB,MATCH($B65&amp;$C65&amp;$D65,'FY22 QoS'!CB:CB,0),1),"")</f>
        <v/>
      </c>
      <c r="P65" s="181" t="str">
        <f>IFERROR(INDEX('FY22 QoS'!$BB:$BB,MATCH($B65&amp;$C65&amp;$D65,'FY22 QoS'!CC:CC,0),1),"")</f>
        <v/>
      </c>
      <c r="R65" s="178" t="str">
        <f ca="1">IFERROR(INDEX(INDIRECT("'FY22 QoS'!"&amp;R$1&amp;":"&amp;R$1),MATCH($B65&amp;$C65&amp;$D65,'FY22 QoS'!BU:BU,0),1),"")</f>
        <v/>
      </c>
      <c r="S65" s="178" t="str">
        <f ca="1">IFERROR(INDEX(INDIRECT("'FY22 QoS'!"&amp;S$1&amp;":"&amp;S$1),MATCH($B65&amp;$C65&amp;$D65,'FY22 QoS'!BV:BV,0),1),"")</f>
        <v/>
      </c>
      <c r="T65" s="178" t="str">
        <f ca="1">IFERROR(INDEX(INDIRECT("'FY22 QoS'!"&amp;T$1&amp;":"&amp;T$1),MATCH($B65&amp;$C65&amp;$D65,'FY22 QoS'!BW:BW,0),1),"")</f>
        <v/>
      </c>
      <c r="U65" s="178" t="str">
        <f ca="1">IFERROR(INDEX(INDIRECT("'FY22 QoS'!"&amp;U$1&amp;":"&amp;U$1),MATCH($B65&amp;$C65&amp;$D65,'FY22 QoS'!BX:BX,0),1),"")</f>
        <v/>
      </c>
      <c r="V65" s="178" t="str">
        <f ca="1">IFERROR(INDEX(INDIRECT("'FY22 QoS'!"&amp;V$1&amp;":"&amp;V$1),MATCH($B65&amp;$C65&amp;$D65,'FY22 QoS'!BY:BY,0),1),"")</f>
        <v/>
      </c>
      <c r="W65" s="178" t="str">
        <f ca="1">IFERROR(INDEX(INDIRECT("'FY22 QoS'!"&amp;W$1&amp;":"&amp;W$1),MATCH($B65&amp;$C65&amp;$D65,'FY22 QoS'!BZ:BZ,0),1),"")</f>
        <v/>
      </c>
      <c r="X65" s="178" t="str">
        <f ca="1">IFERROR(INDEX(INDIRECT("'FY22 QoS'!"&amp;X$1&amp;":"&amp;X$1),MATCH($B65&amp;$C65&amp;$D65,'FY22 QoS'!CA:CA,0),1),"")</f>
        <v/>
      </c>
      <c r="Y65" s="178" t="str">
        <f ca="1">IFERROR(INDEX(INDIRECT("'FY22 QoS'!"&amp;Y$1&amp;":"&amp;Y$1),MATCH($B65&amp;$C65&amp;$D65,'FY22 QoS'!CB:CB,0),1),"")</f>
        <v/>
      </c>
      <c r="Z65" s="178" t="str">
        <f ca="1">IFERROR(INDEX(INDIRECT("'FY22 QoS'!"&amp;Z$1&amp;":"&amp;Z$1),MATCH($B65&amp;$C65&amp;$D65,'FY22 QoS'!CC:CC,0),1),"")</f>
        <v/>
      </c>
      <c r="AB65" s="178" t="str">
        <f ca="1">IFERROR(INDEX(INDIRECT("'FY22 QoS'!"&amp;AB$1&amp;":"&amp;AB$1),MATCH($B65&amp;$C65&amp;$D65,'FY22 QoS'!BU:BU,0),1),"")</f>
        <v/>
      </c>
      <c r="AC65" s="178" t="str">
        <f ca="1">IFERROR(INDEX(INDIRECT("'FY22 QoS'!"&amp;AC$1&amp;":"&amp;AC$1),MATCH($B65&amp;$C65&amp;$D65,'FY22 QoS'!BV:BV,0),1),"")</f>
        <v/>
      </c>
      <c r="AD65" s="178" t="str">
        <f ca="1">IFERROR(INDEX(INDIRECT("'FY22 QoS'!"&amp;AD$1&amp;":"&amp;AD$1),MATCH($B65&amp;$C65&amp;$D65,'FY22 QoS'!BW:BW,0),1),"")</f>
        <v/>
      </c>
      <c r="AE65" s="178" t="str">
        <f ca="1">IFERROR(INDEX(INDIRECT("'FY22 QoS'!"&amp;AE$1&amp;":"&amp;AE$1),MATCH($B65&amp;$C65&amp;$D65,'FY22 QoS'!BX:BX,0),1),"")</f>
        <v/>
      </c>
      <c r="AF65" s="178" t="str">
        <f ca="1">IFERROR(INDEX(INDIRECT("'FY22 QoS'!"&amp;AF$1&amp;":"&amp;AF$1),MATCH($B65&amp;$C65&amp;$D65,'FY22 QoS'!BY:BY,0),1),"")</f>
        <v/>
      </c>
      <c r="AG65" s="178" t="str">
        <f ca="1">IFERROR(INDEX(INDIRECT("'FY22 QoS'!"&amp;AG$1&amp;":"&amp;AG$1),MATCH($B65&amp;$C65&amp;$D65,'FY22 QoS'!BZ:BZ,0),1),"")</f>
        <v/>
      </c>
      <c r="AH65" s="178" t="str">
        <f ca="1">IFERROR(INDEX(INDIRECT("'FY22 QoS'!"&amp;AH$1&amp;":"&amp;AH$1),MATCH($B65&amp;$C65&amp;$D65,'FY22 QoS'!CA:CA,0),1),"")</f>
        <v/>
      </c>
      <c r="AI65" s="178" t="str">
        <f ca="1">IFERROR(INDEX(INDIRECT("'FY22 QoS'!"&amp;AI$1&amp;":"&amp;AI$1),MATCH($B65&amp;$C65&amp;$D65,'FY22 QoS'!CB:CB,0),1),"")</f>
        <v/>
      </c>
      <c r="AJ65" s="178" t="str">
        <f ca="1">IFERROR(INDEX(INDIRECT("'FY22 QoS'!"&amp;AJ$1&amp;":"&amp;AJ$1),MATCH($B65&amp;$C65&amp;$D65,'FY22 QoS'!CC:CC,0),1),"")</f>
        <v/>
      </c>
      <c r="AL65" s="186" t="str">
        <f ca="1">IFERROR(INDEX(INDIRECT("'FY22 QoS'!"&amp;AL$1&amp;":"&amp;AL$1),MATCH($B65&amp;$C65&amp;$D65,'FY22 QoS'!BU:BU,0),1),"")</f>
        <v/>
      </c>
      <c r="AM65" s="186" t="str">
        <f ca="1">IFERROR(INDEX(INDIRECT("'FY22 QoS'!"&amp;AM$1&amp;":"&amp;AM$1),MATCH($B65&amp;$C65&amp;$D65,'FY22 QoS'!BV:BV,0),1),"")</f>
        <v/>
      </c>
      <c r="AN65" s="186" t="str">
        <f ca="1">IFERROR(INDEX(INDIRECT("'FY22 QoS'!"&amp;AN$1&amp;":"&amp;AN$1),MATCH($B65&amp;$C65&amp;$D65,'FY22 QoS'!BW:BW,0),1),"")</f>
        <v/>
      </c>
      <c r="AO65" s="186" t="str">
        <f ca="1">IFERROR(INDEX(INDIRECT("'FY22 QoS'!"&amp;AO$1&amp;":"&amp;AO$1),MATCH($B65&amp;$C65&amp;$D65,'FY22 QoS'!BX:BX,0),1),"")</f>
        <v/>
      </c>
      <c r="AP65" s="186" t="str">
        <f ca="1">IFERROR(INDEX(INDIRECT("'FY22 QoS'!"&amp;AP$1&amp;":"&amp;AP$1),MATCH($B65&amp;$C65&amp;$D65,'FY22 QoS'!BY:BY,0),1),"")</f>
        <v/>
      </c>
      <c r="AQ65" s="186" t="str">
        <f ca="1">IFERROR(INDEX(INDIRECT("'FY22 QoS'!"&amp;AQ$1&amp;":"&amp;AQ$1),MATCH($B65&amp;$C65&amp;$D65,'FY22 QoS'!BZ:BZ,0),1),"")</f>
        <v/>
      </c>
      <c r="AR65" s="186" t="str">
        <f ca="1">IFERROR(INDEX(INDIRECT("'FY22 QoS'!"&amp;AR$1&amp;":"&amp;AR$1),MATCH($B65&amp;$C65&amp;$D65,'FY22 QoS'!CA:CA,0),1),"")</f>
        <v/>
      </c>
      <c r="AS65" s="186" t="str">
        <f ca="1">IFERROR(INDEX(INDIRECT("'FY22 QoS'!"&amp;AS$1&amp;":"&amp;AS$1),MATCH($B65&amp;$C65&amp;$D65,'FY22 QoS'!CB:CB,0),1),"")</f>
        <v/>
      </c>
      <c r="AT65" s="186" t="str">
        <f ca="1">IFERROR(INDEX(INDIRECT("'FY22 QoS'!"&amp;AT$1&amp;":"&amp;AT$1),MATCH($B65&amp;$C65&amp;$D65,'FY22 QoS'!CC:CC,0),1),"")</f>
        <v/>
      </c>
    </row>
    <row r="66" spans="2:59" s="167" customFormat="1" collapsed="1" x14ac:dyDescent="0.25">
      <c r="B66" s="182"/>
      <c r="C66" s="182"/>
      <c r="D66" s="182"/>
      <c r="E66" s="182"/>
      <c r="F66" s="182"/>
      <c r="G66" s="182"/>
      <c r="H66" s="182"/>
      <c r="I66" s="184"/>
      <c r="J66" s="184"/>
      <c r="K66" s="184"/>
      <c r="L66" s="184"/>
      <c r="M66" s="184"/>
      <c r="N66" s="184"/>
      <c r="O66" s="184"/>
      <c r="P66" s="184"/>
      <c r="R66" s="183"/>
      <c r="S66" s="183"/>
      <c r="T66" s="183"/>
      <c r="U66" s="183"/>
      <c r="V66" s="183"/>
      <c r="W66" s="183"/>
      <c r="X66" s="183"/>
      <c r="Y66" s="183"/>
      <c r="Z66" s="183"/>
      <c r="AB66" s="183"/>
      <c r="AC66" s="183"/>
      <c r="AD66" s="183"/>
      <c r="AE66" s="183"/>
      <c r="AF66" s="183"/>
      <c r="AG66" s="183"/>
      <c r="AH66" s="183"/>
      <c r="AI66" s="183"/>
      <c r="AJ66" s="183"/>
      <c r="AL66" s="187"/>
      <c r="AM66" s="187"/>
      <c r="AN66" s="187"/>
      <c r="AO66" s="187"/>
      <c r="AP66" s="187"/>
      <c r="AQ66" s="187"/>
      <c r="AR66" s="187"/>
      <c r="AS66" s="187"/>
      <c r="AT66" s="187"/>
      <c r="AY66" s="178"/>
      <c r="AZ66" s="178"/>
      <c r="BA66" s="178"/>
      <c r="BB66" s="178"/>
      <c r="BC66" s="178"/>
      <c r="BD66" s="178"/>
      <c r="BE66" s="178"/>
      <c r="BF66" s="178"/>
      <c r="BG66" s="178"/>
    </row>
    <row r="67" spans="2:59" s="167" customFormat="1" x14ac:dyDescent="0.25">
      <c r="B67" s="167" t="s">
        <v>455</v>
      </c>
      <c r="C67" s="167">
        <v>1</v>
      </c>
      <c r="D67" s="167" t="str">
        <f>$B$3</f>
        <v>EMEA</v>
      </c>
      <c r="E67" s="167" t="str">
        <f>IFERROR(INDEX('FY22 QoS'!$BB:$BB,MATCH($B67&amp;$C67&amp;$D67,'FY22 QoS'!BR:BR,0),1),"")</f>
        <v>Gerlinde Rudelstorfer</v>
      </c>
      <c r="F67" s="167" t="str">
        <f>IFERROR(INDEX('FY22 QoS'!$BB:$BB,MATCH($B67&amp;$C67&amp;$D67,'FY22 QoS'!BS:BS,0),1),"")</f>
        <v>Gerlinde Rudelstorfer</v>
      </c>
      <c r="G67" s="167" t="str">
        <f>IFERROR(INDEX('FY22 QoS'!$BB:$BB,MATCH($B67&amp;$C67&amp;$D67,'FY22 QoS'!BT:BT,0),1),"")</f>
        <v>Gerlinde Rudelstorfer</v>
      </c>
      <c r="H67" s="167" t="str">
        <f>IFERROR(INDEX('FY22 QoS'!$BB:$BB,MATCH($B67&amp;$C67&amp;$D67,'FY22 QoS'!BU:BU,0),1),"")</f>
        <v>Gerlinde Rudelstorfer</v>
      </c>
      <c r="I67" s="181" t="str">
        <f>IFERROR(INDEX('FY22 QoS'!$BB:$BB,MATCH($B67&amp;$C67&amp;$D67,'FY22 QoS'!BV:BV,0),1),"")</f>
        <v>Gerlinde Rudelstorfer</v>
      </c>
      <c r="J67" s="181" t="str">
        <f>IFERROR(INDEX('FY22 QoS'!$BB:$BB,MATCH($B67&amp;$C67&amp;$D67,'FY22 QoS'!BW:BW,0),1),"")</f>
        <v>Gerlinde Rudelstorfer</v>
      </c>
      <c r="K67" s="181" t="str">
        <f>IFERROR(INDEX('FY22 QoS'!$BB:$BB,MATCH($B67&amp;$C67&amp;$D67,'FY22 QoS'!BX:BX,0),1),"")</f>
        <v>Gerlinde Rudelstorfer</v>
      </c>
      <c r="L67" s="181" t="str">
        <f>IFERROR(INDEX('FY22 QoS'!$BB:$BB,MATCH($B67&amp;$C67&amp;$D67,'FY22 QoS'!BY:BY,0),1),"")</f>
        <v>Gerlinde Rudelstorfer</v>
      </c>
      <c r="M67" s="181" t="str">
        <f>IFERROR(INDEX('FY22 QoS'!$BB:$BB,MATCH($B67&amp;$C67&amp;$D67,'FY22 QoS'!BZ:BZ,0),1),"")</f>
        <v>Gerlinde Rudelstorfer</v>
      </c>
      <c r="N67" s="181" t="str">
        <f>IFERROR(INDEX('FY22 QoS'!$BB:$BB,MATCH($B67&amp;$C67&amp;$D67,'FY22 QoS'!CA:CA,0),1),"")</f>
        <v>Gerlinde Rudelstorfer</v>
      </c>
      <c r="O67" s="181" t="str">
        <f>IFERROR(INDEX('FY22 QoS'!$BB:$BB,MATCH($B67&amp;$C67&amp;$D67,'FY22 QoS'!CB:CB,0),1),"")</f>
        <v>Gerlinde Rudelstorfer</v>
      </c>
      <c r="P67" s="181" t="str">
        <f>IFERROR(INDEX('FY22 QoS'!$BB:$BB,MATCH($B67&amp;$C67&amp;$D67,'FY22 QoS'!CC:CC,0),1),"")</f>
        <v>Gerlinde Rudelstorfer</v>
      </c>
      <c r="R67" s="178">
        <f ca="1">IFERROR(INDEX(INDIRECT("'FY22 QoS'!"&amp;R$1&amp;":"&amp;R$1),MATCH($B67&amp;$C67&amp;$D67,'FY22 QoS'!BU:BU,0),1),"")</f>
        <v>1</v>
      </c>
      <c r="S67" s="178">
        <f ca="1">IFERROR(INDEX(INDIRECT("'FY22 QoS'!"&amp;S$1&amp;":"&amp;S$1),MATCH($B67&amp;$C67&amp;$D67,'FY22 QoS'!BV:BV,0),1),"")</f>
        <v>1</v>
      </c>
      <c r="T67" s="178">
        <f ca="1">IFERROR(INDEX(INDIRECT("'FY22 QoS'!"&amp;T$1&amp;":"&amp;T$1),MATCH($B67&amp;$C67&amp;$D67,'FY22 QoS'!BW:BW,0),1),"")</f>
        <v>1</v>
      </c>
      <c r="U67" s="178">
        <f ca="1">IFERROR(INDEX(INDIRECT("'FY22 QoS'!"&amp;U$1&amp;":"&amp;U$1),MATCH($B67&amp;$C67&amp;$D67,'FY22 QoS'!BX:BX,0),1),"")</f>
        <v>1</v>
      </c>
      <c r="V67" s="178">
        <f ca="1">IFERROR(INDEX(INDIRECT("'FY22 QoS'!"&amp;V$1&amp;":"&amp;V$1),MATCH($B67&amp;$C67&amp;$D67,'FY22 QoS'!BY:BY,0),1),"")</f>
        <v>1</v>
      </c>
      <c r="W67" s="178">
        <f ca="1">IFERROR(INDEX(INDIRECT("'FY22 QoS'!"&amp;W$1&amp;":"&amp;W$1),MATCH($B67&amp;$C67&amp;$D67,'FY22 QoS'!BZ:BZ,0),1),"")</f>
        <v>1</v>
      </c>
      <c r="X67" s="178">
        <f ca="1">IFERROR(INDEX(INDIRECT("'FY22 QoS'!"&amp;X$1&amp;":"&amp;X$1),MATCH($B67&amp;$C67&amp;$D67,'FY22 QoS'!CA:CA,0),1),"")</f>
        <v>1</v>
      </c>
      <c r="Y67" s="178">
        <f ca="1">IFERROR(INDEX(INDIRECT("'FY22 QoS'!"&amp;Y$1&amp;":"&amp;Y$1),MATCH($B67&amp;$C67&amp;$D67,'FY22 QoS'!CB:CB,0),1),"")</f>
        <v>1</v>
      </c>
      <c r="Z67" s="178">
        <f ca="1">IFERROR(INDEX(INDIRECT("'FY22 QoS'!"&amp;Z$1&amp;":"&amp;Z$1),MATCH($B67&amp;$C67&amp;$D67,'FY22 QoS'!CC:CC,0),1),"")</f>
        <v>1</v>
      </c>
      <c r="AB67" s="178">
        <f ca="1">IFERROR(INDEX(INDIRECT("'FY22 QoS'!"&amp;AB$1&amp;":"&amp;AB$1),MATCH($B67&amp;$C67&amp;$D67,'FY22 QoS'!BU:BU,0),1),"")</f>
        <v>1</v>
      </c>
      <c r="AC67" s="178">
        <f ca="1">IFERROR(INDEX(INDIRECT("'FY22 QoS'!"&amp;AC$1&amp;":"&amp;AC$1),MATCH($B67&amp;$C67&amp;$D67,'FY22 QoS'!BV:BV,0),1),"")</f>
        <v>1</v>
      </c>
      <c r="AD67" s="178">
        <f ca="1">IFERROR(INDEX(INDIRECT("'FY22 QoS'!"&amp;AD$1&amp;":"&amp;AD$1),MATCH($B67&amp;$C67&amp;$D67,'FY22 QoS'!BW:BW,0),1),"")</f>
        <v>1</v>
      </c>
      <c r="AE67" s="178">
        <f ca="1">IFERROR(INDEX(INDIRECT("'FY22 QoS'!"&amp;AE$1&amp;":"&amp;AE$1),MATCH($B67&amp;$C67&amp;$D67,'FY22 QoS'!BX:BX,0),1),"")</f>
        <v>1</v>
      </c>
      <c r="AF67" s="178">
        <f ca="1">IFERROR(INDEX(INDIRECT("'FY22 QoS'!"&amp;AF$1&amp;":"&amp;AF$1),MATCH($B67&amp;$C67&amp;$D67,'FY22 QoS'!BY:BY,0),1),"")</f>
        <v>1</v>
      </c>
      <c r="AG67" s="178">
        <f ca="1">IFERROR(INDEX(INDIRECT("'FY22 QoS'!"&amp;AG$1&amp;":"&amp;AG$1),MATCH($B67&amp;$C67&amp;$D67,'FY22 QoS'!BZ:BZ,0),1),"")</f>
        <v>1</v>
      </c>
      <c r="AH67" s="178">
        <f ca="1">IFERROR(INDEX(INDIRECT("'FY22 QoS'!"&amp;AH$1&amp;":"&amp;AH$1),MATCH($B67&amp;$C67&amp;$D67,'FY22 QoS'!CA:CA,0),1),"")</f>
        <v>1</v>
      </c>
      <c r="AI67" s="178">
        <f ca="1">IFERROR(INDEX(INDIRECT("'FY22 QoS'!"&amp;AI$1&amp;":"&amp;AI$1),MATCH($B67&amp;$C67&amp;$D67,'FY22 QoS'!CB:CB,0),1),"")</f>
        <v>1</v>
      </c>
      <c r="AJ67" s="178">
        <f ca="1">IFERROR(INDEX(INDIRECT("'FY22 QoS'!"&amp;AJ$1&amp;":"&amp;AJ$1),MATCH($B67&amp;$C67&amp;$D67,'FY22 QoS'!CC:CC,0),1),"")</f>
        <v>1</v>
      </c>
      <c r="AL67" s="186">
        <f ca="1">IFERROR(INDEX(INDIRECT("'FY22 QoS'!"&amp;AL$1&amp;":"&amp;AL$1),MATCH($B67&amp;$C67&amp;$D67,'FY22 QoS'!BU:BU,0),1),"")</f>
        <v>50833.333333333336</v>
      </c>
      <c r="AM67" s="186">
        <f ca="1">IFERROR(INDEX(INDIRECT("'FY22 QoS'!"&amp;AM$1&amp;":"&amp;AM$1),MATCH($B67&amp;$C67&amp;$D67,'FY22 QoS'!BV:BV,0),1),"")</f>
        <v>50833.333333333336</v>
      </c>
      <c r="AN67" s="186">
        <f ca="1">IFERROR(INDEX(INDIRECT("'FY22 QoS'!"&amp;AN$1&amp;":"&amp;AN$1),MATCH($B67&amp;$C67&amp;$D67,'FY22 QoS'!BW:BW,0),1),"")</f>
        <v>50833.333333333336</v>
      </c>
      <c r="AO67" s="186">
        <f ca="1">IFERROR(INDEX(INDIRECT("'FY22 QoS'!"&amp;AO$1&amp;":"&amp;AO$1),MATCH($B67&amp;$C67&amp;$D67,'FY22 QoS'!BX:BX,0),1),"")</f>
        <v>50833.333333333336</v>
      </c>
      <c r="AP67" s="186">
        <f ca="1">IFERROR(INDEX(INDIRECT("'FY22 QoS'!"&amp;AP$1&amp;":"&amp;AP$1),MATCH($B67&amp;$C67&amp;$D67,'FY22 QoS'!BY:BY,0),1),"")</f>
        <v>50833.333333333336</v>
      </c>
      <c r="AQ67" s="186">
        <f ca="1">IFERROR(INDEX(INDIRECT("'FY22 QoS'!"&amp;AQ$1&amp;":"&amp;AQ$1),MATCH($B67&amp;$C67&amp;$D67,'FY22 QoS'!BZ:BZ,0),1),"")</f>
        <v>50833.333333333336</v>
      </c>
      <c r="AR67" s="186">
        <f ca="1">IFERROR(INDEX(INDIRECT("'FY22 QoS'!"&amp;AR$1&amp;":"&amp;AR$1),MATCH($B67&amp;$C67&amp;$D67,'FY22 QoS'!CA:CA,0),1),"")</f>
        <v>50833.333333333336</v>
      </c>
      <c r="AS67" s="186">
        <f ca="1">IFERROR(INDEX(INDIRECT("'FY22 QoS'!"&amp;AS$1&amp;":"&amp;AS$1),MATCH($B67&amp;$C67&amp;$D67,'FY22 QoS'!CB:CB,0),1),"")</f>
        <v>50833.333333333336</v>
      </c>
      <c r="AT67" s="186">
        <f ca="1">IFERROR(INDEX(INDIRECT("'FY22 QoS'!"&amp;AT$1&amp;":"&amp;AT$1),MATCH($B67&amp;$C67&amp;$D67,'FY22 QoS'!CC:CC,0),1),"")</f>
        <v>50833.333333333336</v>
      </c>
      <c r="AY67" s="178"/>
      <c r="AZ67" s="178"/>
      <c r="BA67" s="178"/>
      <c r="BB67" s="178"/>
      <c r="BC67" s="178"/>
      <c r="BD67" s="178"/>
      <c r="BE67" s="178"/>
      <c r="BF67" s="178"/>
      <c r="BG67" s="178"/>
    </row>
    <row r="68" spans="2:59" s="167" customFormat="1" x14ac:dyDescent="0.25">
      <c r="B68" s="167" t="s">
        <v>455</v>
      </c>
      <c r="C68" s="167">
        <v>2</v>
      </c>
      <c r="D68" s="167" t="str">
        <f t="shared" ref="D68:D80" si="13">$B$3</f>
        <v>EMEA</v>
      </c>
      <c r="E68" s="167" t="str">
        <f>IFERROR(INDEX('FY22 QoS'!$BB:$BB,MATCH($B68&amp;$C68&amp;$D68,'FY22 QoS'!BR:BR,0),1),"")</f>
        <v/>
      </c>
      <c r="F68" s="167" t="str">
        <f>IFERROR(INDEX('FY22 QoS'!$BB:$BB,MATCH($B68&amp;$C68&amp;$D68,'FY22 QoS'!BS:BS,0),1),"")</f>
        <v/>
      </c>
      <c r="G68" s="167" t="str">
        <f>IFERROR(INDEX('FY22 QoS'!$BB:$BB,MATCH($B68&amp;$C68&amp;$D68,'FY22 QoS'!BT:BT,0),1),"")</f>
        <v/>
      </c>
      <c r="H68" s="167" t="str">
        <f>IFERROR(INDEX('FY22 QoS'!$BB:$BB,MATCH($B68&amp;$C68&amp;$D68,'FY22 QoS'!BU:BU,0),1),"")</f>
        <v/>
      </c>
      <c r="I68" s="181" t="str">
        <f>IFERROR(INDEX('FY22 QoS'!$BB:$BB,MATCH($B68&amp;$C68&amp;$D68,'FY22 QoS'!BV:BV,0),1),"")</f>
        <v/>
      </c>
      <c r="J68" s="181" t="str">
        <f>IFERROR(INDEX('FY22 QoS'!$BB:$BB,MATCH($B68&amp;$C68&amp;$D68,'FY22 QoS'!BW:BW,0),1),"")</f>
        <v/>
      </c>
      <c r="K68" s="181" t="str">
        <f>IFERROR(INDEX('FY22 QoS'!$BB:$BB,MATCH($B68&amp;$C68&amp;$D68,'FY22 QoS'!BX:BX,0),1),"")</f>
        <v>Future Hire</v>
      </c>
      <c r="L68" s="181" t="str">
        <f>IFERROR(INDEX('FY22 QoS'!$BB:$BB,MATCH($B68&amp;$C68&amp;$D68,'FY22 QoS'!BY:BY,0),1),"")</f>
        <v>Future Hire</v>
      </c>
      <c r="M68" s="181" t="str">
        <f>IFERROR(INDEX('FY22 QoS'!$BB:$BB,MATCH($B68&amp;$C68&amp;$D68,'FY22 QoS'!BZ:BZ,0),1),"")</f>
        <v>Future Hire</v>
      </c>
      <c r="N68" s="181" t="str">
        <f>IFERROR(INDEX('FY22 QoS'!$BB:$BB,MATCH($B68&amp;$C68&amp;$D68,'FY22 QoS'!CA:CA,0),1),"")</f>
        <v>Future Hire</v>
      </c>
      <c r="O68" s="181" t="str">
        <f>IFERROR(INDEX('FY22 QoS'!$BB:$BB,MATCH($B68&amp;$C68&amp;$D68,'FY22 QoS'!CB:CB,0),1),"")</f>
        <v>Future Hire</v>
      </c>
      <c r="P68" s="181" t="str">
        <f>IFERROR(INDEX('FY22 QoS'!$BB:$BB,MATCH($B68&amp;$C68&amp;$D68,'FY22 QoS'!CC:CC,0),1),"")</f>
        <v>Future Hire</v>
      </c>
      <c r="R68" s="178" t="str">
        <f ca="1">IFERROR(INDEX(INDIRECT("'FY22 QoS'!"&amp;R$1&amp;":"&amp;R$1),MATCH($B68&amp;$C68&amp;$D68,'FY22 QoS'!BU:BU,0),1),"")</f>
        <v/>
      </c>
      <c r="S68" s="178" t="str">
        <f ca="1">IFERROR(INDEX(INDIRECT("'FY22 QoS'!"&amp;S$1&amp;":"&amp;S$1),MATCH($B68&amp;$C68&amp;$D68,'FY22 QoS'!BV:BV,0),1),"")</f>
        <v/>
      </c>
      <c r="T68" s="178" t="str">
        <f ca="1">IFERROR(INDEX(INDIRECT("'FY22 QoS'!"&amp;T$1&amp;":"&amp;T$1),MATCH($B68&amp;$C68&amp;$D68,'FY22 QoS'!BW:BW,0),1),"")</f>
        <v/>
      </c>
      <c r="U68" s="178">
        <f ca="1">IFERROR(INDEX(INDIRECT("'FY22 QoS'!"&amp;U$1&amp;":"&amp;U$1),MATCH($B68&amp;$C68&amp;$D68,'FY22 QoS'!BX:BX,0),1),"")</f>
        <v>1</v>
      </c>
      <c r="V68" s="178">
        <f ca="1">IFERROR(INDEX(INDIRECT("'FY22 QoS'!"&amp;V$1&amp;":"&amp;V$1),MATCH($B68&amp;$C68&amp;$D68,'FY22 QoS'!BY:BY,0),1),"")</f>
        <v>1</v>
      </c>
      <c r="W68" s="178">
        <f ca="1">IFERROR(INDEX(INDIRECT("'FY22 QoS'!"&amp;W$1&amp;":"&amp;W$1),MATCH($B68&amp;$C68&amp;$D68,'FY22 QoS'!BZ:BZ,0),1),"")</f>
        <v>1</v>
      </c>
      <c r="X68" s="178">
        <f ca="1">IFERROR(INDEX(INDIRECT("'FY22 QoS'!"&amp;X$1&amp;":"&amp;X$1),MATCH($B68&amp;$C68&amp;$D68,'FY22 QoS'!CA:CA,0),1),"")</f>
        <v>1</v>
      </c>
      <c r="Y68" s="178">
        <f ca="1">IFERROR(INDEX(INDIRECT("'FY22 QoS'!"&amp;Y$1&amp;":"&amp;Y$1),MATCH($B68&amp;$C68&amp;$D68,'FY22 QoS'!CB:CB,0),1),"")</f>
        <v>1</v>
      </c>
      <c r="Z68" s="178">
        <f ca="1">IFERROR(INDEX(INDIRECT("'FY22 QoS'!"&amp;Z$1&amp;":"&amp;Z$1),MATCH($B68&amp;$C68&amp;$D68,'FY22 QoS'!CC:CC,0),1),"")</f>
        <v>1</v>
      </c>
      <c r="AB68" s="178" t="str">
        <f ca="1">IFERROR(INDEX(INDIRECT("'FY22 QoS'!"&amp;AB$1&amp;":"&amp;AB$1),MATCH($B68&amp;$C68&amp;$D68,'FY22 QoS'!BU:BU,0),1),"")</f>
        <v/>
      </c>
      <c r="AC68" s="178" t="str">
        <f ca="1">IFERROR(INDEX(INDIRECT("'FY22 QoS'!"&amp;AC$1&amp;":"&amp;AC$1),MATCH($B68&amp;$C68&amp;$D68,'FY22 QoS'!BV:BV,0),1),"")</f>
        <v/>
      </c>
      <c r="AD68" s="178" t="str">
        <f ca="1">IFERROR(INDEX(INDIRECT("'FY22 QoS'!"&amp;AD$1&amp;":"&amp;AD$1),MATCH($B68&amp;$C68&amp;$D68,'FY22 QoS'!BW:BW,0),1),"")</f>
        <v/>
      </c>
      <c r="AE68" s="178">
        <f ca="1">IFERROR(INDEX(INDIRECT("'FY22 QoS'!"&amp;AE$1&amp;":"&amp;AE$1),MATCH($B68&amp;$C68&amp;$D68,'FY22 QoS'!BX:BX,0),1),"")</f>
        <v>0</v>
      </c>
      <c r="AF68" s="178">
        <f ca="1">IFERROR(INDEX(INDIRECT("'FY22 QoS'!"&amp;AF$1&amp;":"&amp;AF$1),MATCH($B68&amp;$C68&amp;$D68,'FY22 QoS'!BY:BY,0),1),"")</f>
        <v>0.5</v>
      </c>
      <c r="AG68" s="178">
        <f ca="1">IFERROR(INDEX(INDIRECT("'FY22 QoS'!"&amp;AG$1&amp;":"&amp;AG$1),MATCH($B68&amp;$C68&amp;$D68,'FY22 QoS'!BZ:BZ,0),1),"")</f>
        <v>1</v>
      </c>
      <c r="AH68" s="178">
        <f ca="1">IFERROR(INDEX(INDIRECT("'FY22 QoS'!"&amp;AH$1&amp;":"&amp;AH$1),MATCH($B68&amp;$C68&amp;$D68,'FY22 QoS'!CA:CA,0),1),"")</f>
        <v>1</v>
      </c>
      <c r="AI68" s="178">
        <f ca="1">IFERROR(INDEX(INDIRECT("'FY22 QoS'!"&amp;AI$1&amp;":"&amp;AI$1),MATCH($B68&amp;$C68&amp;$D68,'FY22 QoS'!CB:CB,0),1),"")</f>
        <v>1</v>
      </c>
      <c r="AJ68" s="178">
        <f ca="1">IFERROR(INDEX(INDIRECT("'FY22 QoS'!"&amp;AJ$1&amp;":"&amp;AJ$1),MATCH($B68&amp;$C68&amp;$D68,'FY22 QoS'!CC:CC,0),1),"")</f>
        <v>1</v>
      </c>
      <c r="AL68" s="186" t="str">
        <f ca="1">IFERROR(INDEX(INDIRECT("'FY22 QoS'!"&amp;AL$1&amp;":"&amp;AL$1),MATCH($B68&amp;$C68&amp;$D68,'FY22 QoS'!BU:BU,0),1),"")</f>
        <v/>
      </c>
      <c r="AM68" s="186" t="str">
        <f ca="1">IFERROR(INDEX(INDIRECT("'FY22 QoS'!"&amp;AM$1&amp;":"&amp;AM$1),MATCH($B68&amp;$C68&amp;$D68,'FY22 QoS'!BV:BV,0),1),"")</f>
        <v/>
      </c>
      <c r="AN68" s="186" t="str">
        <f ca="1">IFERROR(INDEX(INDIRECT("'FY22 QoS'!"&amp;AN$1&amp;":"&amp;AN$1),MATCH($B68&amp;$C68&amp;$D68,'FY22 QoS'!BW:BW,0),1),"")</f>
        <v/>
      </c>
      <c r="AO68" s="186">
        <f ca="1">IFERROR(INDEX(INDIRECT("'FY22 QoS'!"&amp;AO$1&amp;":"&amp;AO$1),MATCH($B68&amp;$C68&amp;$D68,'FY22 QoS'!BX:BX,0),1),"")</f>
        <v>0</v>
      </c>
      <c r="AP68" s="186">
        <f ca="1">IFERROR(INDEX(INDIRECT("'FY22 QoS'!"&amp;AP$1&amp;":"&amp;AP$1),MATCH($B68&amp;$C68&amp;$D68,'FY22 QoS'!BY:BY,0),1),"")</f>
        <v>25416.666666666668</v>
      </c>
      <c r="AQ68" s="186">
        <f ca="1">IFERROR(INDEX(INDIRECT("'FY22 QoS'!"&amp;AQ$1&amp;":"&amp;AQ$1),MATCH($B68&amp;$C68&amp;$D68,'FY22 QoS'!BZ:BZ,0),1),"")</f>
        <v>50833.333333333336</v>
      </c>
      <c r="AR68" s="186">
        <f ca="1">IFERROR(INDEX(INDIRECT("'FY22 QoS'!"&amp;AR$1&amp;":"&amp;AR$1),MATCH($B68&amp;$C68&amp;$D68,'FY22 QoS'!CA:CA,0),1),"")</f>
        <v>50833.333333333336</v>
      </c>
      <c r="AS68" s="186">
        <f ca="1">IFERROR(INDEX(INDIRECT("'FY22 QoS'!"&amp;AS$1&amp;":"&amp;AS$1),MATCH($B68&amp;$C68&amp;$D68,'FY22 QoS'!CB:CB,0),1),"")</f>
        <v>50833.333333333336</v>
      </c>
      <c r="AT68" s="186">
        <f ca="1">IFERROR(INDEX(INDIRECT("'FY22 QoS'!"&amp;AT$1&amp;":"&amp;AT$1),MATCH($B68&amp;$C68&amp;$D68,'FY22 QoS'!CC:CC,0),1),"")</f>
        <v>50833.333333333336</v>
      </c>
      <c r="AY68" s="178"/>
      <c r="AZ68" s="178"/>
      <c r="BA68" s="178"/>
      <c r="BB68" s="178"/>
      <c r="BC68" s="178"/>
      <c r="BD68" s="178"/>
      <c r="BE68" s="178"/>
      <c r="BF68" s="178"/>
      <c r="BG68" s="178"/>
    </row>
    <row r="69" spans="2:59" s="167" customFormat="1" x14ac:dyDescent="0.25">
      <c r="B69" s="167" t="s">
        <v>455</v>
      </c>
      <c r="C69" s="167">
        <v>3</v>
      </c>
      <c r="D69" s="167" t="str">
        <f t="shared" si="13"/>
        <v>EMEA</v>
      </c>
      <c r="E69" s="167" t="str">
        <f>IFERROR(INDEX('FY22 QoS'!$BB:$BB,MATCH($B69&amp;$C69&amp;$D69,'FY22 QoS'!BR:BR,0),1),"")</f>
        <v/>
      </c>
      <c r="F69" s="167" t="str">
        <f>IFERROR(INDEX('FY22 QoS'!$BB:$BB,MATCH($B69&amp;$C69&amp;$D69,'FY22 QoS'!BS:BS,0),1),"")</f>
        <v/>
      </c>
      <c r="G69" s="167" t="str">
        <f>IFERROR(INDEX('FY22 QoS'!$BB:$BB,MATCH($B69&amp;$C69&amp;$D69,'FY22 QoS'!BT:BT,0),1),"")</f>
        <v/>
      </c>
      <c r="H69" s="167" t="str">
        <f>IFERROR(INDEX('FY22 QoS'!$BB:$BB,MATCH($B69&amp;$C69&amp;$D69,'FY22 QoS'!BU:BU,0),1),"")</f>
        <v/>
      </c>
      <c r="I69" s="181" t="str">
        <f>IFERROR(INDEX('FY22 QoS'!$BB:$BB,MATCH($B69&amp;$C69&amp;$D69,'FY22 QoS'!BV:BV,0),1),"")</f>
        <v/>
      </c>
      <c r="J69" s="181" t="str">
        <f>IFERROR(INDEX('FY22 QoS'!$BB:$BB,MATCH($B69&amp;$C69&amp;$D69,'FY22 QoS'!BW:BW,0),1),"")</f>
        <v/>
      </c>
      <c r="K69" s="181" t="str">
        <f>IFERROR(INDEX('FY22 QoS'!$BB:$BB,MATCH($B69&amp;$C69&amp;$D69,'FY22 QoS'!BX:BX,0),1),"")</f>
        <v/>
      </c>
      <c r="L69" s="181" t="str">
        <f>IFERROR(INDEX('FY22 QoS'!$BB:$BB,MATCH($B69&amp;$C69&amp;$D69,'FY22 QoS'!BY:BY,0),1),"")</f>
        <v/>
      </c>
      <c r="M69" s="181" t="str">
        <f>IFERROR(INDEX('FY22 QoS'!$BB:$BB,MATCH($B69&amp;$C69&amp;$D69,'FY22 QoS'!BZ:BZ,0),1),"")</f>
        <v/>
      </c>
      <c r="N69" s="181" t="str">
        <f>IFERROR(INDEX('FY22 QoS'!$BB:$BB,MATCH($B69&amp;$C69&amp;$D69,'FY22 QoS'!CA:CA,0),1),"")</f>
        <v/>
      </c>
      <c r="O69" s="181" t="str">
        <f>IFERROR(INDEX('FY22 QoS'!$BB:$BB,MATCH($B69&amp;$C69&amp;$D69,'FY22 QoS'!CB:CB,0),1),"")</f>
        <v/>
      </c>
      <c r="P69" s="181" t="str">
        <f>IFERROR(INDEX('FY22 QoS'!$BB:$BB,MATCH($B69&amp;$C69&amp;$D69,'FY22 QoS'!CC:CC,0),1),"")</f>
        <v/>
      </c>
      <c r="R69" s="178" t="str">
        <f ca="1">IFERROR(INDEX(INDIRECT("'FY22 QoS'!"&amp;R$1&amp;":"&amp;R$1),MATCH($B69&amp;$C69&amp;$D69,'FY22 QoS'!BU:BU,0),1),"")</f>
        <v/>
      </c>
      <c r="S69" s="178" t="str">
        <f ca="1">IFERROR(INDEX(INDIRECT("'FY22 QoS'!"&amp;S$1&amp;":"&amp;S$1),MATCH($B69&amp;$C69&amp;$D69,'FY22 QoS'!BV:BV,0),1),"")</f>
        <v/>
      </c>
      <c r="T69" s="178" t="str">
        <f ca="1">IFERROR(INDEX(INDIRECT("'FY22 QoS'!"&amp;T$1&amp;":"&amp;T$1),MATCH($B69&amp;$C69&amp;$D69,'FY22 QoS'!BW:BW,0),1),"")</f>
        <v/>
      </c>
      <c r="U69" s="178" t="str">
        <f ca="1">IFERROR(INDEX(INDIRECT("'FY22 QoS'!"&amp;U$1&amp;":"&amp;U$1),MATCH($B69&amp;$C69&amp;$D69,'FY22 QoS'!BX:BX,0),1),"")</f>
        <v/>
      </c>
      <c r="V69" s="178" t="str">
        <f ca="1">IFERROR(INDEX(INDIRECT("'FY22 QoS'!"&amp;V$1&amp;":"&amp;V$1),MATCH($B69&amp;$C69&amp;$D69,'FY22 QoS'!BY:BY,0),1),"")</f>
        <v/>
      </c>
      <c r="W69" s="178" t="str">
        <f ca="1">IFERROR(INDEX(INDIRECT("'FY22 QoS'!"&amp;W$1&amp;":"&amp;W$1),MATCH($B69&amp;$C69&amp;$D69,'FY22 QoS'!BZ:BZ,0),1),"")</f>
        <v/>
      </c>
      <c r="X69" s="178" t="str">
        <f ca="1">IFERROR(INDEX(INDIRECT("'FY22 QoS'!"&amp;X$1&amp;":"&amp;X$1),MATCH($B69&amp;$C69&amp;$D69,'FY22 QoS'!CA:CA,0),1),"")</f>
        <v/>
      </c>
      <c r="Y69" s="178" t="str">
        <f ca="1">IFERROR(INDEX(INDIRECT("'FY22 QoS'!"&amp;Y$1&amp;":"&amp;Y$1),MATCH($B69&amp;$C69&amp;$D69,'FY22 QoS'!CB:CB,0),1),"")</f>
        <v/>
      </c>
      <c r="Z69" s="178" t="str">
        <f ca="1">IFERROR(INDEX(INDIRECT("'FY22 QoS'!"&amp;Z$1&amp;":"&amp;Z$1),MATCH($B69&amp;$C69&amp;$D69,'FY22 QoS'!CC:CC,0),1),"")</f>
        <v/>
      </c>
      <c r="AB69" s="178" t="str">
        <f ca="1">IFERROR(INDEX(INDIRECT("'FY22 QoS'!"&amp;AB$1&amp;":"&amp;AB$1),MATCH($B69&amp;$C69&amp;$D69,'FY22 QoS'!BU:BU,0),1),"")</f>
        <v/>
      </c>
      <c r="AC69" s="178" t="str">
        <f ca="1">IFERROR(INDEX(INDIRECT("'FY22 QoS'!"&amp;AC$1&amp;":"&amp;AC$1),MATCH($B69&amp;$C69&amp;$D69,'FY22 QoS'!BV:BV,0),1),"")</f>
        <v/>
      </c>
      <c r="AD69" s="178" t="str">
        <f ca="1">IFERROR(INDEX(INDIRECT("'FY22 QoS'!"&amp;AD$1&amp;":"&amp;AD$1),MATCH($B69&amp;$C69&amp;$D69,'FY22 QoS'!BW:BW,0),1),"")</f>
        <v/>
      </c>
      <c r="AE69" s="178" t="str">
        <f ca="1">IFERROR(INDEX(INDIRECT("'FY22 QoS'!"&amp;AE$1&amp;":"&amp;AE$1),MATCH($B69&amp;$C69&amp;$D69,'FY22 QoS'!BX:BX,0),1),"")</f>
        <v/>
      </c>
      <c r="AF69" s="178" t="str">
        <f ca="1">IFERROR(INDEX(INDIRECT("'FY22 QoS'!"&amp;AF$1&amp;":"&amp;AF$1),MATCH($B69&amp;$C69&amp;$D69,'FY22 QoS'!BY:BY,0),1),"")</f>
        <v/>
      </c>
      <c r="AG69" s="178" t="str">
        <f ca="1">IFERROR(INDEX(INDIRECT("'FY22 QoS'!"&amp;AG$1&amp;":"&amp;AG$1),MATCH($B69&amp;$C69&amp;$D69,'FY22 QoS'!BZ:BZ,0),1),"")</f>
        <v/>
      </c>
      <c r="AH69" s="178" t="str">
        <f ca="1">IFERROR(INDEX(INDIRECT("'FY22 QoS'!"&amp;AH$1&amp;":"&amp;AH$1),MATCH($B69&amp;$C69&amp;$D69,'FY22 QoS'!CA:CA,0),1),"")</f>
        <v/>
      </c>
      <c r="AI69" s="178" t="str">
        <f ca="1">IFERROR(INDEX(INDIRECT("'FY22 QoS'!"&amp;AI$1&amp;":"&amp;AI$1),MATCH($B69&amp;$C69&amp;$D69,'FY22 QoS'!CB:CB,0),1),"")</f>
        <v/>
      </c>
      <c r="AJ69" s="178" t="str">
        <f ca="1">IFERROR(INDEX(INDIRECT("'FY22 QoS'!"&amp;AJ$1&amp;":"&amp;AJ$1),MATCH($B69&amp;$C69&amp;$D69,'FY22 QoS'!CC:CC,0),1),"")</f>
        <v/>
      </c>
      <c r="AL69" s="186" t="str">
        <f ca="1">IFERROR(INDEX(INDIRECT("'FY22 QoS'!"&amp;AL$1&amp;":"&amp;AL$1),MATCH($B69&amp;$C69&amp;$D69,'FY22 QoS'!BU:BU,0),1),"")</f>
        <v/>
      </c>
      <c r="AM69" s="186" t="str">
        <f ca="1">IFERROR(INDEX(INDIRECT("'FY22 QoS'!"&amp;AM$1&amp;":"&amp;AM$1),MATCH($B69&amp;$C69&amp;$D69,'FY22 QoS'!BV:BV,0),1),"")</f>
        <v/>
      </c>
      <c r="AN69" s="186" t="str">
        <f ca="1">IFERROR(INDEX(INDIRECT("'FY22 QoS'!"&amp;AN$1&amp;":"&amp;AN$1),MATCH($B69&amp;$C69&amp;$D69,'FY22 QoS'!BW:BW,0),1),"")</f>
        <v/>
      </c>
      <c r="AO69" s="186" t="str">
        <f ca="1">IFERROR(INDEX(INDIRECT("'FY22 QoS'!"&amp;AO$1&amp;":"&amp;AO$1),MATCH($B69&amp;$C69&amp;$D69,'FY22 QoS'!BX:BX,0),1),"")</f>
        <v/>
      </c>
      <c r="AP69" s="186" t="str">
        <f ca="1">IFERROR(INDEX(INDIRECT("'FY22 QoS'!"&amp;AP$1&amp;":"&amp;AP$1),MATCH($B69&amp;$C69&amp;$D69,'FY22 QoS'!BY:BY,0),1),"")</f>
        <v/>
      </c>
      <c r="AQ69" s="186" t="str">
        <f ca="1">IFERROR(INDEX(INDIRECT("'FY22 QoS'!"&amp;AQ$1&amp;":"&amp;AQ$1),MATCH($B69&amp;$C69&amp;$D69,'FY22 QoS'!BZ:BZ,0),1),"")</f>
        <v/>
      </c>
      <c r="AR69" s="186" t="str">
        <f ca="1">IFERROR(INDEX(INDIRECT("'FY22 QoS'!"&amp;AR$1&amp;":"&amp;AR$1),MATCH($B69&amp;$C69&amp;$D69,'FY22 QoS'!CA:CA,0),1),"")</f>
        <v/>
      </c>
      <c r="AS69" s="186" t="str">
        <f ca="1">IFERROR(INDEX(INDIRECT("'FY22 QoS'!"&amp;AS$1&amp;":"&amp;AS$1),MATCH($B69&amp;$C69&amp;$D69,'FY22 QoS'!CB:CB,0),1),"")</f>
        <v/>
      </c>
      <c r="AT69" s="186" t="str">
        <f ca="1">IFERROR(INDEX(INDIRECT("'FY22 QoS'!"&amp;AT$1&amp;":"&amp;AT$1),MATCH($B69&amp;$C69&amp;$D69,'FY22 QoS'!CC:CC,0),1),"")</f>
        <v/>
      </c>
      <c r="AY69" s="178"/>
      <c r="AZ69" s="178"/>
      <c r="BA69" s="178"/>
      <c r="BB69" s="178"/>
      <c r="BC69" s="178"/>
      <c r="BD69" s="178"/>
      <c r="BE69" s="178"/>
      <c r="BF69" s="178"/>
      <c r="BG69" s="178"/>
    </row>
    <row r="70" spans="2:59" s="167" customFormat="1" hidden="1" outlineLevel="1" x14ac:dyDescent="0.25">
      <c r="B70" s="167" t="s">
        <v>455</v>
      </c>
      <c r="C70" s="167">
        <v>4</v>
      </c>
      <c r="D70" s="167" t="str">
        <f t="shared" si="13"/>
        <v>EMEA</v>
      </c>
      <c r="E70" s="167" t="str">
        <f>IFERROR(INDEX('FY22 QoS'!$BB:$BB,MATCH($B70&amp;$C70&amp;$D70,'FY22 QoS'!BR:BR,0),1),"")</f>
        <v/>
      </c>
      <c r="F70" s="167" t="str">
        <f>IFERROR(INDEX('FY22 QoS'!$BB:$BB,MATCH($B70&amp;$C70&amp;$D70,'FY22 QoS'!BS:BS,0),1),"")</f>
        <v/>
      </c>
      <c r="G70" s="167" t="str">
        <f>IFERROR(INDEX('FY22 QoS'!$BB:$BB,MATCH($B70&amp;$C70&amp;$D70,'FY22 QoS'!BT:BT,0),1),"")</f>
        <v/>
      </c>
      <c r="H70" s="167" t="str">
        <f>IFERROR(INDEX('FY22 QoS'!$BB:$BB,MATCH($B70&amp;$C70&amp;$D70,'FY22 QoS'!BU:BU,0),1),"")</f>
        <v/>
      </c>
      <c r="I70" s="181" t="str">
        <f>IFERROR(INDEX('FY22 QoS'!$BB:$BB,MATCH($B70&amp;$C70&amp;$D70,'FY22 QoS'!BV:BV,0),1),"")</f>
        <v/>
      </c>
      <c r="J70" s="181" t="str">
        <f>IFERROR(INDEX('FY22 QoS'!$BB:$BB,MATCH($B70&amp;$C70&amp;$D70,'FY22 QoS'!BW:BW,0),1),"")</f>
        <v/>
      </c>
      <c r="K70" s="181" t="str">
        <f>IFERROR(INDEX('FY22 QoS'!$BB:$BB,MATCH($B70&amp;$C70&amp;$D70,'FY22 QoS'!BX:BX,0),1),"")</f>
        <v/>
      </c>
      <c r="L70" s="181" t="str">
        <f>IFERROR(INDEX('FY22 QoS'!$BB:$BB,MATCH($B70&amp;$C70&amp;$D70,'FY22 QoS'!BY:BY,0),1),"")</f>
        <v/>
      </c>
      <c r="M70" s="181" t="str">
        <f>IFERROR(INDEX('FY22 QoS'!$BB:$BB,MATCH($B70&amp;$C70&amp;$D70,'FY22 QoS'!BZ:BZ,0),1),"")</f>
        <v/>
      </c>
      <c r="N70" s="181" t="str">
        <f>IFERROR(INDEX('FY22 QoS'!$BB:$BB,MATCH($B70&amp;$C70&amp;$D70,'FY22 QoS'!CA:CA,0),1),"")</f>
        <v/>
      </c>
      <c r="O70" s="181" t="str">
        <f>IFERROR(INDEX('FY22 QoS'!$BB:$BB,MATCH($B70&amp;$C70&amp;$D70,'FY22 QoS'!CB:CB,0),1),"")</f>
        <v/>
      </c>
      <c r="P70" s="181" t="str">
        <f>IFERROR(INDEX('FY22 QoS'!$BB:$BB,MATCH($B70&amp;$C70&amp;$D70,'FY22 QoS'!CC:CC,0),1),"")</f>
        <v/>
      </c>
      <c r="R70" s="178" t="str">
        <f ca="1">IFERROR(INDEX(INDIRECT("'FY22 QoS'!"&amp;R$1&amp;":"&amp;R$1),MATCH($B70&amp;$C70&amp;$D70,'FY22 QoS'!BU:BU,0),1),"")</f>
        <v/>
      </c>
      <c r="S70" s="178" t="str">
        <f ca="1">IFERROR(INDEX(INDIRECT("'FY22 QoS'!"&amp;S$1&amp;":"&amp;S$1),MATCH($B70&amp;$C70&amp;$D70,'FY22 QoS'!BV:BV,0),1),"")</f>
        <v/>
      </c>
      <c r="T70" s="178" t="str">
        <f ca="1">IFERROR(INDEX(INDIRECT("'FY22 QoS'!"&amp;T$1&amp;":"&amp;T$1),MATCH($B70&amp;$C70&amp;$D70,'FY22 QoS'!BW:BW,0),1),"")</f>
        <v/>
      </c>
      <c r="U70" s="178" t="str">
        <f ca="1">IFERROR(INDEX(INDIRECT("'FY22 QoS'!"&amp;U$1&amp;":"&amp;U$1),MATCH($B70&amp;$C70&amp;$D70,'FY22 QoS'!BX:BX,0),1),"")</f>
        <v/>
      </c>
      <c r="V70" s="178" t="str">
        <f ca="1">IFERROR(INDEX(INDIRECT("'FY22 QoS'!"&amp;V$1&amp;":"&amp;V$1),MATCH($B70&amp;$C70&amp;$D70,'FY22 QoS'!BY:BY,0),1),"")</f>
        <v/>
      </c>
      <c r="W70" s="178" t="str">
        <f ca="1">IFERROR(INDEX(INDIRECT("'FY22 QoS'!"&amp;W$1&amp;":"&amp;W$1),MATCH($B70&amp;$C70&amp;$D70,'FY22 QoS'!BZ:BZ,0),1),"")</f>
        <v/>
      </c>
      <c r="X70" s="178" t="str">
        <f ca="1">IFERROR(INDEX(INDIRECT("'FY22 QoS'!"&amp;X$1&amp;":"&amp;X$1),MATCH($B70&amp;$C70&amp;$D70,'FY22 QoS'!CA:CA,0),1),"")</f>
        <v/>
      </c>
      <c r="Y70" s="178" t="str">
        <f ca="1">IFERROR(INDEX(INDIRECT("'FY22 QoS'!"&amp;Y$1&amp;":"&amp;Y$1),MATCH($B70&amp;$C70&amp;$D70,'FY22 QoS'!CB:CB,0),1),"")</f>
        <v/>
      </c>
      <c r="Z70" s="178" t="str">
        <f ca="1">IFERROR(INDEX(INDIRECT("'FY22 QoS'!"&amp;Z$1&amp;":"&amp;Z$1),MATCH($B70&amp;$C70&amp;$D70,'FY22 QoS'!CC:CC,0),1),"")</f>
        <v/>
      </c>
      <c r="AB70" s="178" t="str">
        <f ca="1">IFERROR(INDEX(INDIRECT("'FY22 QoS'!"&amp;AB$1&amp;":"&amp;AB$1),MATCH($B70&amp;$C70&amp;$D70,'FY22 QoS'!BU:BU,0),1),"")</f>
        <v/>
      </c>
      <c r="AC70" s="178" t="str">
        <f ca="1">IFERROR(INDEX(INDIRECT("'FY22 QoS'!"&amp;AC$1&amp;":"&amp;AC$1),MATCH($B70&amp;$C70&amp;$D70,'FY22 QoS'!BV:BV,0),1),"")</f>
        <v/>
      </c>
      <c r="AD70" s="178" t="str">
        <f ca="1">IFERROR(INDEX(INDIRECT("'FY22 QoS'!"&amp;AD$1&amp;":"&amp;AD$1),MATCH($B70&amp;$C70&amp;$D70,'FY22 QoS'!BW:BW,0),1),"")</f>
        <v/>
      </c>
      <c r="AE70" s="178" t="str">
        <f ca="1">IFERROR(INDEX(INDIRECT("'FY22 QoS'!"&amp;AE$1&amp;":"&amp;AE$1),MATCH($B70&amp;$C70&amp;$D70,'FY22 QoS'!BX:BX,0),1),"")</f>
        <v/>
      </c>
      <c r="AF70" s="178" t="str">
        <f ca="1">IFERROR(INDEX(INDIRECT("'FY22 QoS'!"&amp;AF$1&amp;":"&amp;AF$1),MATCH($B70&amp;$C70&amp;$D70,'FY22 QoS'!BY:BY,0),1),"")</f>
        <v/>
      </c>
      <c r="AG70" s="178" t="str">
        <f ca="1">IFERROR(INDEX(INDIRECT("'FY22 QoS'!"&amp;AG$1&amp;":"&amp;AG$1),MATCH($B70&amp;$C70&amp;$D70,'FY22 QoS'!BZ:BZ,0),1),"")</f>
        <v/>
      </c>
      <c r="AH70" s="178" t="str">
        <f ca="1">IFERROR(INDEX(INDIRECT("'FY22 QoS'!"&amp;AH$1&amp;":"&amp;AH$1),MATCH($B70&amp;$C70&amp;$D70,'FY22 QoS'!CA:CA,0),1),"")</f>
        <v/>
      </c>
      <c r="AI70" s="178" t="str">
        <f ca="1">IFERROR(INDEX(INDIRECT("'FY22 QoS'!"&amp;AI$1&amp;":"&amp;AI$1),MATCH($B70&amp;$C70&amp;$D70,'FY22 QoS'!CB:CB,0),1),"")</f>
        <v/>
      </c>
      <c r="AJ70" s="178" t="str">
        <f ca="1">IFERROR(INDEX(INDIRECT("'FY22 QoS'!"&amp;AJ$1&amp;":"&amp;AJ$1),MATCH($B70&amp;$C70&amp;$D70,'FY22 QoS'!CC:CC,0),1),"")</f>
        <v/>
      </c>
      <c r="AL70" s="186" t="str">
        <f ca="1">IFERROR(INDEX(INDIRECT("'FY22 QoS'!"&amp;AL$1&amp;":"&amp;AL$1),MATCH($B70&amp;$C70&amp;$D70,'FY22 QoS'!BU:BU,0),1),"")</f>
        <v/>
      </c>
      <c r="AM70" s="186" t="str">
        <f ca="1">IFERROR(INDEX(INDIRECT("'FY22 QoS'!"&amp;AM$1&amp;":"&amp;AM$1),MATCH($B70&amp;$C70&amp;$D70,'FY22 QoS'!BV:BV,0),1),"")</f>
        <v/>
      </c>
      <c r="AN70" s="186" t="str">
        <f ca="1">IFERROR(INDEX(INDIRECT("'FY22 QoS'!"&amp;AN$1&amp;":"&amp;AN$1),MATCH($B70&amp;$C70&amp;$D70,'FY22 QoS'!BW:BW,0),1),"")</f>
        <v/>
      </c>
      <c r="AO70" s="186" t="str">
        <f ca="1">IFERROR(INDEX(INDIRECT("'FY22 QoS'!"&amp;AO$1&amp;":"&amp;AO$1),MATCH($B70&amp;$C70&amp;$D70,'FY22 QoS'!BX:BX,0),1),"")</f>
        <v/>
      </c>
      <c r="AP70" s="186" t="str">
        <f ca="1">IFERROR(INDEX(INDIRECT("'FY22 QoS'!"&amp;AP$1&amp;":"&amp;AP$1),MATCH($B70&amp;$C70&amp;$D70,'FY22 QoS'!BY:BY,0),1),"")</f>
        <v/>
      </c>
      <c r="AQ70" s="186" t="str">
        <f ca="1">IFERROR(INDEX(INDIRECT("'FY22 QoS'!"&amp;AQ$1&amp;":"&amp;AQ$1),MATCH($B70&amp;$C70&amp;$D70,'FY22 QoS'!BZ:BZ,0),1),"")</f>
        <v/>
      </c>
      <c r="AR70" s="186" t="str">
        <f ca="1">IFERROR(INDEX(INDIRECT("'FY22 QoS'!"&amp;AR$1&amp;":"&amp;AR$1),MATCH($B70&amp;$C70&amp;$D70,'FY22 QoS'!CA:CA,0),1),"")</f>
        <v/>
      </c>
      <c r="AS70" s="186" t="str">
        <f ca="1">IFERROR(INDEX(INDIRECT("'FY22 QoS'!"&amp;AS$1&amp;":"&amp;AS$1),MATCH($B70&amp;$C70&amp;$D70,'FY22 QoS'!CB:CB,0),1),"")</f>
        <v/>
      </c>
      <c r="AT70" s="186" t="str">
        <f ca="1">IFERROR(INDEX(INDIRECT("'FY22 QoS'!"&amp;AT$1&amp;":"&amp;AT$1),MATCH($B70&amp;$C70&amp;$D70,'FY22 QoS'!CC:CC,0),1),"")</f>
        <v/>
      </c>
      <c r="AY70" s="178"/>
      <c r="AZ70" s="178"/>
      <c r="BA70" s="178"/>
      <c r="BB70" s="178"/>
      <c r="BC70" s="178"/>
      <c r="BD70" s="178"/>
      <c r="BE70" s="178"/>
      <c r="BF70" s="178"/>
      <c r="BG70" s="178"/>
    </row>
    <row r="71" spans="2:59" s="167" customFormat="1" hidden="1" outlineLevel="1" x14ac:dyDescent="0.25">
      <c r="B71" s="167" t="s">
        <v>455</v>
      </c>
      <c r="C71" s="167">
        <v>5</v>
      </c>
      <c r="D71" s="167" t="str">
        <f t="shared" si="13"/>
        <v>EMEA</v>
      </c>
      <c r="E71" s="167" t="str">
        <f>IFERROR(INDEX('FY22 QoS'!$BB:$BB,MATCH($B71&amp;$C71&amp;$D71,'FY22 QoS'!BR:BR,0),1),"")</f>
        <v/>
      </c>
      <c r="F71" s="167" t="str">
        <f>IFERROR(INDEX('FY22 QoS'!$BB:$BB,MATCH($B71&amp;$C71&amp;$D71,'FY22 QoS'!BS:BS,0),1),"")</f>
        <v/>
      </c>
      <c r="G71" s="167" t="str">
        <f>IFERROR(INDEX('FY22 QoS'!$BB:$BB,MATCH($B71&amp;$C71&amp;$D71,'FY22 QoS'!BT:BT,0),1),"")</f>
        <v/>
      </c>
      <c r="H71" s="167" t="str">
        <f>IFERROR(INDEX('FY22 QoS'!$BB:$BB,MATCH($B71&amp;$C71&amp;$D71,'FY22 QoS'!BU:BU,0),1),"")</f>
        <v/>
      </c>
      <c r="I71" s="181" t="str">
        <f>IFERROR(INDEX('FY22 QoS'!$BB:$BB,MATCH($B71&amp;$C71&amp;$D71,'FY22 QoS'!BV:BV,0),1),"")</f>
        <v/>
      </c>
      <c r="J71" s="181" t="str">
        <f>IFERROR(INDEX('FY22 QoS'!$BB:$BB,MATCH($B71&amp;$C71&amp;$D71,'FY22 QoS'!BW:BW,0),1),"")</f>
        <v/>
      </c>
      <c r="K71" s="181" t="str">
        <f>IFERROR(INDEX('FY22 QoS'!$BB:$BB,MATCH($B71&amp;$C71&amp;$D71,'FY22 QoS'!BX:BX,0),1),"")</f>
        <v/>
      </c>
      <c r="L71" s="181" t="str">
        <f>IFERROR(INDEX('FY22 QoS'!$BB:$BB,MATCH($B71&amp;$C71&amp;$D71,'FY22 QoS'!BY:BY,0),1),"")</f>
        <v/>
      </c>
      <c r="M71" s="181" t="str">
        <f>IFERROR(INDEX('FY22 QoS'!$BB:$BB,MATCH($B71&amp;$C71&amp;$D71,'FY22 QoS'!BZ:BZ,0),1),"")</f>
        <v/>
      </c>
      <c r="N71" s="181" t="str">
        <f>IFERROR(INDEX('FY22 QoS'!$BB:$BB,MATCH($B71&amp;$C71&amp;$D71,'FY22 QoS'!CA:CA,0),1),"")</f>
        <v/>
      </c>
      <c r="O71" s="181" t="str">
        <f>IFERROR(INDEX('FY22 QoS'!$BB:$BB,MATCH($B71&amp;$C71&amp;$D71,'FY22 QoS'!CB:CB,0),1),"")</f>
        <v/>
      </c>
      <c r="P71" s="181" t="str">
        <f>IFERROR(INDEX('FY22 QoS'!$BB:$BB,MATCH($B71&amp;$C71&amp;$D71,'FY22 QoS'!CC:CC,0),1),"")</f>
        <v/>
      </c>
      <c r="R71" s="178" t="str">
        <f ca="1">IFERROR(INDEX(INDIRECT("'FY22 QoS'!"&amp;R$1&amp;":"&amp;R$1),MATCH($B71&amp;$C71&amp;$D71,'FY22 QoS'!BU:BU,0),1),"")</f>
        <v/>
      </c>
      <c r="S71" s="178" t="str">
        <f ca="1">IFERROR(INDEX(INDIRECT("'FY22 QoS'!"&amp;S$1&amp;":"&amp;S$1),MATCH($B71&amp;$C71&amp;$D71,'FY22 QoS'!BV:BV,0),1),"")</f>
        <v/>
      </c>
      <c r="T71" s="178" t="str">
        <f ca="1">IFERROR(INDEX(INDIRECT("'FY22 QoS'!"&amp;T$1&amp;":"&amp;T$1),MATCH($B71&amp;$C71&amp;$D71,'FY22 QoS'!BW:BW,0),1),"")</f>
        <v/>
      </c>
      <c r="U71" s="178" t="str">
        <f ca="1">IFERROR(INDEX(INDIRECT("'FY22 QoS'!"&amp;U$1&amp;":"&amp;U$1),MATCH($B71&amp;$C71&amp;$D71,'FY22 QoS'!BX:BX,0),1),"")</f>
        <v/>
      </c>
      <c r="V71" s="178" t="str">
        <f ca="1">IFERROR(INDEX(INDIRECT("'FY22 QoS'!"&amp;V$1&amp;":"&amp;V$1),MATCH($B71&amp;$C71&amp;$D71,'FY22 QoS'!BY:BY,0),1),"")</f>
        <v/>
      </c>
      <c r="W71" s="178" t="str">
        <f ca="1">IFERROR(INDEX(INDIRECT("'FY22 QoS'!"&amp;W$1&amp;":"&amp;W$1),MATCH($B71&amp;$C71&amp;$D71,'FY22 QoS'!BZ:BZ,0),1),"")</f>
        <v/>
      </c>
      <c r="X71" s="178" t="str">
        <f ca="1">IFERROR(INDEX(INDIRECT("'FY22 QoS'!"&amp;X$1&amp;":"&amp;X$1),MATCH($B71&amp;$C71&amp;$D71,'FY22 QoS'!CA:CA,0),1),"")</f>
        <v/>
      </c>
      <c r="Y71" s="178" t="str">
        <f ca="1">IFERROR(INDEX(INDIRECT("'FY22 QoS'!"&amp;Y$1&amp;":"&amp;Y$1),MATCH($B71&amp;$C71&amp;$D71,'FY22 QoS'!CB:CB,0),1),"")</f>
        <v/>
      </c>
      <c r="Z71" s="178" t="str">
        <f ca="1">IFERROR(INDEX(INDIRECT("'FY22 QoS'!"&amp;Z$1&amp;":"&amp;Z$1),MATCH($B71&amp;$C71&amp;$D71,'FY22 QoS'!CC:CC,0),1),"")</f>
        <v/>
      </c>
      <c r="AB71" s="178" t="str">
        <f ca="1">IFERROR(INDEX(INDIRECT("'FY22 QoS'!"&amp;AB$1&amp;":"&amp;AB$1),MATCH($B71&amp;$C71&amp;$D71,'FY22 QoS'!BU:BU,0),1),"")</f>
        <v/>
      </c>
      <c r="AC71" s="178" t="str">
        <f ca="1">IFERROR(INDEX(INDIRECT("'FY22 QoS'!"&amp;AC$1&amp;":"&amp;AC$1),MATCH($B71&amp;$C71&amp;$D71,'FY22 QoS'!BV:BV,0),1),"")</f>
        <v/>
      </c>
      <c r="AD71" s="178" t="str">
        <f ca="1">IFERROR(INDEX(INDIRECT("'FY22 QoS'!"&amp;AD$1&amp;":"&amp;AD$1),MATCH($B71&amp;$C71&amp;$D71,'FY22 QoS'!BW:BW,0),1),"")</f>
        <v/>
      </c>
      <c r="AE71" s="178" t="str">
        <f ca="1">IFERROR(INDEX(INDIRECT("'FY22 QoS'!"&amp;AE$1&amp;":"&amp;AE$1),MATCH($B71&amp;$C71&amp;$D71,'FY22 QoS'!BX:BX,0),1),"")</f>
        <v/>
      </c>
      <c r="AF71" s="178" t="str">
        <f ca="1">IFERROR(INDEX(INDIRECT("'FY22 QoS'!"&amp;AF$1&amp;":"&amp;AF$1),MATCH($B71&amp;$C71&amp;$D71,'FY22 QoS'!BY:BY,0),1),"")</f>
        <v/>
      </c>
      <c r="AG71" s="178" t="str">
        <f ca="1">IFERROR(INDEX(INDIRECT("'FY22 QoS'!"&amp;AG$1&amp;":"&amp;AG$1),MATCH($B71&amp;$C71&amp;$D71,'FY22 QoS'!BZ:BZ,0),1),"")</f>
        <v/>
      </c>
      <c r="AH71" s="178" t="str">
        <f ca="1">IFERROR(INDEX(INDIRECT("'FY22 QoS'!"&amp;AH$1&amp;":"&amp;AH$1),MATCH($B71&amp;$C71&amp;$D71,'FY22 QoS'!CA:CA,0),1),"")</f>
        <v/>
      </c>
      <c r="AI71" s="178" t="str">
        <f ca="1">IFERROR(INDEX(INDIRECT("'FY22 QoS'!"&amp;AI$1&amp;":"&amp;AI$1),MATCH($B71&amp;$C71&amp;$D71,'FY22 QoS'!CB:CB,0),1),"")</f>
        <v/>
      </c>
      <c r="AJ71" s="178" t="str">
        <f ca="1">IFERROR(INDEX(INDIRECT("'FY22 QoS'!"&amp;AJ$1&amp;":"&amp;AJ$1),MATCH($B71&amp;$C71&amp;$D71,'FY22 QoS'!CC:CC,0),1),"")</f>
        <v/>
      </c>
      <c r="AL71" s="186" t="str">
        <f ca="1">IFERROR(INDEX(INDIRECT("'FY22 QoS'!"&amp;AL$1&amp;":"&amp;AL$1),MATCH($B71&amp;$C71&amp;$D71,'FY22 QoS'!BU:BU,0),1),"")</f>
        <v/>
      </c>
      <c r="AM71" s="186" t="str">
        <f ca="1">IFERROR(INDEX(INDIRECT("'FY22 QoS'!"&amp;AM$1&amp;":"&amp;AM$1),MATCH($B71&amp;$C71&amp;$D71,'FY22 QoS'!BV:BV,0),1),"")</f>
        <v/>
      </c>
      <c r="AN71" s="186" t="str">
        <f ca="1">IFERROR(INDEX(INDIRECT("'FY22 QoS'!"&amp;AN$1&amp;":"&amp;AN$1),MATCH($B71&amp;$C71&amp;$D71,'FY22 QoS'!BW:BW,0),1),"")</f>
        <v/>
      </c>
      <c r="AO71" s="186" t="str">
        <f ca="1">IFERROR(INDEX(INDIRECT("'FY22 QoS'!"&amp;AO$1&amp;":"&amp;AO$1),MATCH($B71&amp;$C71&amp;$D71,'FY22 QoS'!BX:BX,0),1),"")</f>
        <v/>
      </c>
      <c r="AP71" s="186" t="str">
        <f ca="1">IFERROR(INDEX(INDIRECT("'FY22 QoS'!"&amp;AP$1&amp;":"&amp;AP$1),MATCH($B71&amp;$C71&amp;$D71,'FY22 QoS'!BY:BY,0),1),"")</f>
        <v/>
      </c>
      <c r="AQ71" s="186" t="str">
        <f ca="1">IFERROR(INDEX(INDIRECT("'FY22 QoS'!"&amp;AQ$1&amp;":"&amp;AQ$1),MATCH($B71&amp;$C71&amp;$D71,'FY22 QoS'!BZ:BZ,0),1),"")</f>
        <v/>
      </c>
      <c r="AR71" s="186" t="str">
        <f ca="1">IFERROR(INDEX(INDIRECT("'FY22 QoS'!"&amp;AR$1&amp;":"&amp;AR$1),MATCH($B71&amp;$C71&amp;$D71,'FY22 QoS'!CA:CA,0),1),"")</f>
        <v/>
      </c>
      <c r="AS71" s="186" t="str">
        <f ca="1">IFERROR(INDEX(INDIRECT("'FY22 QoS'!"&amp;AS$1&amp;":"&amp;AS$1),MATCH($B71&amp;$C71&amp;$D71,'FY22 QoS'!CB:CB,0),1),"")</f>
        <v/>
      </c>
      <c r="AT71" s="186" t="str">
        <f ca="1">IFERROR(INDEX(INDIRECT("'FY22 QoS'!"&amp;AT$1&amp;":"&amp;AT$1),MATCH($B71&amp;$C71&amp;$D71,'FY22 QoS'!CC:CC,0),1),"")</f>
        <v/>
      </c>
      <c r="AY71" s="178"/>
      <c r="AZ71" s="178"/>
      <c r="BA71" s="178"/>
      <c r="BB71" s="178"/>
      <c r="BC71" s="178"/>
      <c r="BD71" s="178"/>
      <c r="BE71" s="178"/>
      <c r="BF71" s="178"/>
      <c r="BG71" s="178"/>
    </row>
    <row r="72" spans="2:59" s="167" customFormat="1" hidden="1" outlineLevel="1" x14ac:dyDescent="0.25">
      <c r="B72" s="167" t="s">
        <v>455</v>
      </c>
      <c r="C72" s="167">
        <v>6</v>
      </c>
      <c r="D72" s="167" t="str">
        <f t="shared" si="13"/>
        <v>EMEA</v>
      </c>
      <c r="E72" s="167" t="str">
        <f>IFERROR(INDEX('FY22 QoS'!$BB:$BB,MATCH($B72&amp;$C72&amp;$D72,'FY22 QoS'!BR:BR,0),1),"")</f>
        <v/>
      </c>
      <c r="F72" s="167" t="str">
        <f>IFERROR(INDEX('FY22 QoS'!$BB:$BB,MATCH($B72&amp;$C72&amp;$D72,'FY22 QoS'!BS:BS,0),1),"")</f>
        <v/>
      </c>
      <c r="G72" s="167" t="str">
        <f>IFERROR(INDEX('FY22 QoS'!$BB:$BB,MATCH($B72&amp;$C72&amp;$D72,'FY22 QoS'!BT:BT,0),1),"")</f>
        <v/>
      </c>
      <c r="H72" s="167" t="str">
        <f>IFERROR(INDEX('FY22 QoS'!$BB:$BB,MATCH($B72&amp;$C72&amp;$D72,'FY22 QoS'!BU:BU,0),1),"")</f>
        <v/>
      </c>
      <c r="I72" s="181" t="str">
        <f>IFERROR(INDEX('FY22 QoS'!$BB:$BB,MATCH($B72&amp;$C72&amp;$D72,'FY22 QoS'!BV:BV,0),1),"")</f>
        <v/>
      </c>
      <c r="J72" s="181" t="str">
        <f>IFERROR(INDEX('FY22 QoS'!$BB:$BB,MATCH($B72&amp;$C72&amp;$D72,'FY22 QoS'!BW:BW,0),1),"")</f>
        <v/>
      </c>
      <c r="K72" s="181" t="str">
        <f>IFERROR(INDEX('FY22 QoS'!$BB:$BB,MATCH($B72&amp;$C72&amp;$D72,'FY22 QoS'!BX:BX,0),1),"")</f>
        <v/>
      </c>
      <c r="L72" s="181" t="str">
        <f>IFERROR(INDEX('FY22 QoS'!$BB:$BB,MATCH($B72&amp;$C72&amp;$D72,'FY22 QoS'!BY:BY,0),1),"")</f>
        <v/>
      </c>
      <c r="M72" s="181" t="str">
        <f>IFERROR(INDEX('FY22 QoS'!$BB:$BB,MATCH($B72&amp;$C72&amp;$D72,'FY22 QoS'!BZ:BZ,0),1),"")</f>
        <v/>
      </c>
      <c r="N72" s="181" t="str">
        <f>IFERROR(INDEX('FY22 QoS'!$BB:$BB,MATCH($B72&amp;$C72&amp;$D72,'FY22 QoS'!CA:CA,0),1),"")</f>
        <v/>
      </c>
      <c r="O72" s="181" t="str">
        <f>IFERROR(INDEX('FY22 QoS'!$BB:$BB,MATCH($B72&amp;$C72&amp;$D72,'FY22 QoS'!CB:CB,0),1),"")</f>
        <v/>
      </c>
      <c r="P72" s="181" t="str">
        <f>IFERROR(INDEX('FY22 QoS'!$BB:$BB,MATCH($B72&amp;$C72&amp;$D72,'FY22 QoS'!CC:CC,0),1),"")</f>
        <v/>
      </c>
      <c r="R72" s="178" t="str">
        <f ca="1">IFERROR(INDEX(INDIRECT("'FY22 QoS'!"&amp;R$1&amp;":"&amp;R$1),MATCH($B72&amp;$C72&amp;$D72,'FY22 QoS'!BU:BU,0),1),"")</f>
        <v/>
      </c>
      <c r="S72" s="178" t="str">
        <f ca="1">IFERROR(INDEX(INDIRECT("'FY22 QoS'!"&amp;S$1&amp;":"&amp;S$1),MATCH($B72&amp;$C72&amp;$D72,'FY22 QoS'!BV:BV,0),1),"")</f>
        <v/>
      </c>
      <c r="T72" s="178" t="str">
        <f ca="1">IFERROR(INDEX(INDIRECT("'FY22 QoS'!"&amp;T$1&amp;":"&amp;T$1),MATCH($B72&amp;$C72&amp;$D72,'FY22 QoS'!BW:BW,0),1),"")</f>
        <v/>
      </c>
      <c r="U72" s="178" t="str">
        <f ca="1">IFERROR(INDEX(INDIRECT("'FY22 QoS'!"&amp;U$1&amp;":"&amp;U$1),MATCH($B72&amp;$C72&amp;$D72,'FY22 QoS'!BX:BX,0),1),"")</f>
        <v/>
      </c>
      <c r="V72" s="178" t="str">
        <f ca="1">IFERROR(INDEX(INDIRECT("'FY22 QoS'!"&amp;V$1&amp;":"&amp;V$1),MATCH($B72&amp;$C72&amp;$D72,'FY22 QoS'!BY:BY,0),1),"")</f>
        <v/>
      </c>
      <c r="W72" s="178" t="str">
        <f ca="1">IFERROR(INDEX(INDIRECT("'FY22 QoS'!"&amp;W$1&amp;":"&amp;W$1),MATCH($B72&amp;$C72&amp;$D72,'FY22 QoS'!BZ:BZ,0),1),"")</f>
        <v/>
      </c>
      <c r="X72" s="178" t="str">
        <f ca="1">IFERROR(INDEX(INDIRECT("'FY22 QoS'!"&amp;X$1&amp;":"&amp;X$1),MATCH($B72&amp;$C72&amp;$D72,'FY22 QoS'!CA:CA,0),1),"")</f>
        <v/>
      </c>
      <c r="Y72" s="178" t="str">
        <f ca="1">IFERROR(INDEX(INDIRECT("'FY22 QoS'!"&amp;Y$1&amp;":"&amp;Y$1),MATCH($B72&amp;$C72&amp;$D72,'FY22 QoS'!CB:CB,0),1),"")</f>
        <v/>
      </c>
      <c r="Z72" s="178" t="str">
        <f ca="1">IFERROR(INDEX(INDIRECT("'FY22 QoS'!"&amp;Z$1&amp;":"&amp;Z$1),MATCH($B72&amp;$C72&amp;$D72,'FY22 QoS'!CC:CC,0),1),"")</f>
        <v/>
      </c>
      <c r="AB72" s="178" t="str">
        <f ca="1">IFERROR(INDEX(INDIRECT("'FY22 QoS'!"&amp;AB$1&amp;":"&amp;AB$1),MATCH($B72&amp;$C72&amp;$D72,'FY22 QoS'!BU:BU,0),1),"")</f>
        <v/>
      </c>
      <c r="AC72" s="178" t="str">
        <f ca="1">IFERROR(INDEX(INDIRECT("'FY22 QoS'!"&amp;AC$1&amp;":"&amp;AC$1),MATCH($B72&amp;$C72&amp;$D72,'FY22 QoS'!BV:BV,0),1),"")</f>
        <v/>
      </c>
      <c r="AD72" s="178" t="str">
        <f ca="1">IFERROR(INDEX(INDIRECT("'FY22 QoS'!"&amp;AD$1&amp;":"&amp;AD$1),MATCH($B72&amp;$C72&amp;$D72,'FY22 QoS'!BW:BW,0),1),"")</f>
        <v/>
      </c>
      <c r="AE72" s="178" t="str">
        <f ca="1">IFERROR(INDEX(INDIRECT("'FY22 QoS'!"&amp;AE$1&amp;":"&amp;AE$1),MATCH($B72&amp;$C72&amp;$D72,'FY22 QoS'!BX:BX,0),1),"")</f>
        <v/>
      </c>
      <c r="AF72" s="178" t="str">
        <f ca="1">IFERROR(INDEX(INDIRECT("'FY22 QoS'!"&amp;AF$1&amp;":"&amp;AF$1),MATCH($B72&amp;$C72&amp;$D72,'FY22 QoS'!BY:BY,0),1),"")</f>
        <v/>
      </c>
      <c r="AG72" s="178" t="str">
        <f ca="1">IFERROR(INDEX(INDIRECT("'FY22 QoS'!"&amp;AG$1&amp;":"&amp;AG$1),MATCH($B72&amp;$C72&amp;$D72,'FY22 QoS'!BZ:BZ,0),1),"")</f>
        <v/>
      </c>
      <c r="AH72" s="178" t="str">
        <f ca="1">IFERROR(INDEX(INDIRECT("'FY22 QoS'!"&amp;AH$1&amp;":"&amp;AH$1),MATCH($B72&amp;$C72&amp;$D72,'FY22 QoS'!CA:CA,0),1),"")</f>
        <v/>
      </c>
      <c r="AI72" s="178" t="str">
        <f ca="1">IFERROR(INDEX(INDIRECT("'FY22 QoS'!"&amp;AI$1&amp;":"&amp;AI$1),MATCH($B72&amp;$C72&amp;$D72,'FY22 QoS'!CB:CB,0),1),"")</f>
        <v/>
      </c>
      <c r="AJ72" s="178" t="str">
        <f ca="1">IFERROR(INDEX(INDIRECT("'FY22 QoS'!"&amp;AJ$1&amp;":"&amp;AJ$1),MATCH($B72&amp;$C72&amp;$D72,'FY22 QoS'!CC:CC,0),1),"")</f>
        <v/>
      </c>
      <c r="AL72" s="186" t="str">
        <f ca="1">IFERROR(INDEX(INDIRECT("'FY22 QoS'!"&amp;AL$1&amp;":"&amp;AL$1),MATCH($B72&amp;$C72&amp;$D72,'FY22 QoS'!BU:BU,0),1),"")</f>
        <v/>
      </c>
      <c r="AM72" s="186" t="str">
        <f ca="1">IFERROR(INDEX(INDIRECT("'FY22 QoS'!"&amp;AM$1&amp;":"&amp;AM$1),MATCH($B72&amp;$C72&amp;$D72,'FY22 QoS'!BV:BV,0),1),"")</f>
        <v/>
      </c>
      <c r="AN72" s="186" t="str">
        <f ca="1">IFERROR(INDEX(INDIRECT("'FY22 QoS'!"&amp;AN$1&amp;":"&amp;AN$1),MATCH($B72&amp;$C72&amp;$D72,'FY22 QoS'!BW:BW,0),1),"")</f>
        <v/>
      </c>
      <c r="AO72" s="186" t="str">
        <f ca="1">IFERROR(INDEX(INDIRECT("'FY22 QoS'!"&amp;AO$1&amp;":"&amp;AO$1),MATCH($B72&amp;$C72&amp;$D72,'FY22 QoS'!BX:BX,0),1),"")</f>
        <v/>
      </c>
      <c r="AP72" s="186" t="str">
        <f ca="1">IFERROR(INDEX(INDIRECT("'FY22 QoS'!"&amp;AP$1&amp;":"&amp;AP$1),MATCH($B72&amp;$C72&amp;$D72,'FY22 QoS'!BY:BY,0),1),"")</f>
        <v/>
      </c>
      <c r="AQ72" s="186" t="str">
        <f ca="1">IFERROR(INDEX(INDIRECT("'FY22 QoS'!"&amp;AQ$1&amp;":"&amp;AQ$1),MATCH($B72&amp;$C72&amp;$D72,'FY22 QoS'!BZ:BZ,0),1),"")</f>
        <v/>
      </c>
      <c r="AR72" s="186" t="str">
        <f ca="1">IFERROR(INDEX(INDIRECT("'FY22 QoS'!"&amp;AR$1&amp;":"&amp;AR$1),MATCH($B72&amp;$C72&amp;$D72,'FY22 QoS'!CA:CA,0),1),"")</f>
        <v/>
      </c>
      <c r="AS72" s="186" t="str">
        <f ca="1">IFERROR(INDEX(INDIRECT("'FY22 QoS'!"&amp;AS$1&amp;":"&amp;AS$1),MATCH($B72&amp;$C72&amp;$D72,'FY22 QoS'!CB:CB,0),1),"")</f>
        <v/>
      </c>
      <c r="AT72" s="186" t="str">
        <f ca="1">IFERROR(INDEX(INDIRECT("'FY22 QoS'!"&amp;AT$1&amp;":"&amp;AT$1),MATCH($B72&amp;$C72&amp;$D72,'FY22 QoS'!CC:CC,0),1),"")</f>
        <v/>
      </c>
      <c r="AY72" s="178"/>
      <c r="AZ72" s="178"/>
      <c r="BA72" s="178"/>
      <c r="BB72" s="178"/>
      <c r="BC72" s="178"/>
      <c r="BD72" s="178"/>
      <c r="BE72" s="178"/>
      <c r="BF72" s="178"/>
      <c r="BG72" s="178"/>
    </row>
    <row r="73" spans="2:59" s="167" customFormat="1" hidden="1" outlineLevel="1" x14ac:dyDescent="0.25">
      <c r="B73" s="167" t="s">
        <v>455</v>
      </c>
      <c r="C73" s="167">
        <v>7</v>
      </c>
      <c r="D73" s="167" t="str">
        <f t="shared" si="13"/>
        <v>EMEA</v>
      </c>
      <c r="E73" s="167" t="str">
        <f>IFERROR(INDEX('FY22 QoS'!$BB:$BB,MATCH($B73&amp;$C73&amp;$D73,'FY22 QoS'!BR:BR,0),1),"")</f>
        <v/>
      </c>
      <c r="F73" s="167" t="str">
        <f>IFERROR(INDEX('FY22 QoS'!$BB:$BB,MATCH($B73&amp;$C73&amp;$D73,'FY22 QoS'!BS:BS,0),1),"")</f>
        <v/>
      </c>
      <c r="G73" s="167" t="str">
        <f>IFERROR(INDEX('FY22 QoS'!$BB:$BB,MATCH($B73&amp;$C73&amp;$D73,'FY22 QoS'!BT:BT,0),1),"")</f>
        <v/>
      </c>
      <c r="H73" s="167" t="str">
        <f>IFERROR(INDEX('FY22 QoS'!$BB:$BB,MATCH($B73&amp;$C73&amp;$D73,'FY22 QoS'!BU:BU,0),1),"")</f>
        <v/>
      </c>
      <c r="I73" s="181" t="str">
        <f>IFERROR(INDEX('FY22 QoS'!$BB:$BB,MATCH($B73&amp;$C73&amp;$D73,'FY22 QoS'!BV:BV,0),1),"")</f>
        <v/>
      </c>
      <c r="J73" s="181" t="str">
        <f>IFERROR(INDEX('FY22 QoS'!$BB:$BB,MATCH($B73&amp;$C73&amp;$D73,'FY22 QoS'!BW:BW,0),1),"")</f>
        <v/>
      </c>
      <c r="K73" s="181" t="str">
        <f>IFERROR(INDEX('FY22 QoS'!$BB:$BB,MATCH($B73&amp;$C73&amp;$D73,'FY22 QoS'!BX:BX,0),1),"")</f>
        <v/>
      </c>
      <c r="L73" s="181" t="str">
        <f>IFERROR(INDEX('FY22 QoS'!$BB:$BB,MATCH($B73&amp;$C73&amp;$D73,'FY22 QoS'!BY:BY,0),1),"")</f>
        <v/>
      </c>
      <c r="M73" s="181" t="str">
        <f>IFERROR(INDEX('FY22 QoS'!$BB:$BB,MATCH($B73&amp;$C73&amp;$D73,'FY22 QoS'!BZ:BZ,0),1),"")</f>
        <v/>
      </c>
      <c r="N73" s="181" t="str">
        <f>IFERROR(INDEX('FY22 QoS'!$BB:$BB,MATCH($B73&amp;$C73&amp;$D73,'FY22 QoS'!CA:CA,0),1),"")</f>
        <v/>
      </c>
      <c r="O73" s="181" t="str">
        <f>IFERROR(INDEX('FY22 QoS'!$BB:$BB,MATCH($B73&amp;$C73&amp;$D73,'FY22 QoS'!CB:CB,0),1),"")</f>
        <v/>
      </c>
      <c r="P73" s="181" t="str">
        <f>IFERROR(INDEX('FY22 QoS'!$BB:$BB,MATCH($B73&amp;$C73&amp;$D73,'FY22 QoS'!CC:CC,0),1),"")</f>
        <v/>
      </c>
      <c r="R73" s="178" t="str">
        <f ca="1">IFERROR(INDEX(INDIRECT("'FY22 QoS'!"&amp;R$1&amp;":"&amp;R$1),MATCH($B73&amp;$C73&amp;$D73,'FY22 QoS'!BU:BU,0),1),"")</f>
        <v/>
      </c>
      <c r="S73" s="178" t="str">
        <f ca="1">IFERROR(INDEX(INDIRECT("'FY22 QoS'!"&amp;S$1&amp;":"&amp;S$1),MATCH($B73&amp;$C73&amp;$D73,'FY22 QoS'!BV:BV,0),1),"")</f>
        <v/>
      </c>
      <c r="T73" s="178" t="str">
        <f ca="1">IFERROR(INDEX(INDIRECT("'FY22 QoS'!"&amp;T$1&amp;":"&amp;T$1),MATCH($B73&amp;$C73&amp;$D73,'FY22 QoS'!BW:BW,0),1),"")</f>
        <v/>
      </c>
      <c r="U73" s="178" t="str">
        <f ca="1">IFERROR(INDEX(INDIRECT("'FY22 QoS'!"&amp;U$1&amp;":"&amp;U$1),MATCH($B73&amp;$C73&amp;$D73,'FY22 QoS'!BX:BX,0),1),"")</f>
        <v/>
      </c>
      <c r="V73" s="178" t="str">
        <f ca="1">IFERROR(INDEX(INDIRECT("'FY22 QoS'!"&amp;V$1&amp;":"&amp;V$1),MATCH($B73&amp;$C73&amp;$D73,'FY22 QoS'!BY:BY,0),1),"")</f>
        <v/>
      </c>
      <c r="W73" s="178" t="str">
        <f ca="1">IFERROR(INDEX(INDIRECT("'FY22 QoS'!"&amp;W$1&amp;":"&amp;W$1),MATCH($B73&amp;$C73&amp;$D73,'FY22 QoS'!BZ:BZ,0),1),"")</f>
        <v/>
      </c>
      <c r="X73" s="178" t="str">
        <f ca="1">IFERROR(INDEX(INDIRECT("'FY22 QoS'!"&amp;X$1&amp;":"&amp;X$1),MATCH($B73&amp;$C73&amp;$D73,'FY22 QoS'!CA:CA,0),1),"")</f>
        <v/>
      </c>
      <c r="Y73" s="178" t="str">
        <f ca="1">IFERROR(INDEX(INDIRECT("'FY22 QoS'!"&amp;Y$1&amp;":"&amp;Y$1),MATCH($B73&amp;$C73&amp;$D73,'FY22 QoS'!CB:CB,0),1),"")</f>
        <v/>
      </c>
      <c r="Z73" s="178" t="str">
        <f ca="1">IFERROR(INDEX(INDIRECT("'FY22 QoS'!"&amp;Z$1&amp;":"&amp;Z$1),MATCH($B73&amp;$C73&amp;$D73,'FY22 QoS'!CC:CC,0),1),"")</f>
        <v/>
      </c>
      <c r="AB73" s="178" t="str">
        <f ca="1">IFERROR(INDEX(INDIRECT("'FY22 QoS'!"&amp;AB$1&amp;":"&amp;AB$1),MATCH($B73&amp;$C73&amp;$D73,'FY22 QoS'!BU:BU,0),1),"")</f>
        <v/>
      </c>
      <c r="AC73" s="178" t="str">
        <f ca="1">IFERROR(INDEX(INDIRECT("'FY22 QoS'!"&amp;AC$1&amp;":"&amp;AC$1),MATCH($B73&amp;$C73&amp;$D73,'FY22 QoS'!BV:BV,0),1),"")</f>
        <v/>
      </c>
      <c r="AD73" s="178" t="str">
        <f ca="1">IFERROR(INDEX(INDIRECT("'FY22 QoS'!"&amp;AD$1&amp;":"&amp;AD$1),MATCH($B73&amp;$C73&amp;$D73,'FY22 QoS'!BW:BW,0),1),"")</f>
        <v/>
      </c>
      <c r="AE73" s="178" t="str">
        <f ca="1">IFERROR(INDEX(INDIRECT("'FY22 QoS'!"&amp;AE$1&amp;":"&amp;AE$1),MATCH($B73&amp;$C73&amp;$D73,'FY22 QoS'!BX:BX,0),1),"")</f>
        <v/>
      </c>
      <c r="AF73" s="178" t="str">
        <f ca="1">IFERROR(INDEX(INDIRECT("'FY22 QoS'!"&amp;AF$1&amp;":"&amp;AF$1),MATCH($B73&amp;$C73&amp;$D73,'FY22 QoS'!BY:BY,0),1),"")</f>
        <v/>
      </c>
      <c r="AG73" s="178" t="str">
        <f ca="1">IFERROR(INDEX(INDIRECT("'FY22 QoS'!"&amp;AG$1&amp;":"&amp;AG$1),MATCH($B73&amp;$C73&amp;$D73,'FY22 QoS'!BZ:BZ,0),1),"")</f>
        <v/>
      </c>
      <c r="AH73" s="178" t="str">
        <f ca="1">IFERROR(INDEX(INDIRECT("'FY22 QoS'!"&amp;AH$1&amp;":"&amp;AH$1),MATCH($B73&amp;$C73&amp;$D73,'FY22 QoS'!CA:CA,0),1),"")</f>
        <v/>
      </c>
      <c r="AI73" s="178" t="str">
        <f ca="1">IFERROR(INDEX(INDIRECT("'FY22 QoS'!"&amp;AI$1&amp;":"&amp;AI$1),MATCH($B73&amp;$C73&amp;$D73,'FY22 QoS'!CB:CB,0),1),"")</f>
        <v/>
      </c>
      <c r="AJ73" s="178" t="str">
        <f ca="1">IFERROR(INDEX(INDIRECT("'FY22 QoS'!"&amp;AJ$1&amp;":"&amp;AJ$1),MATCH($B73&amp;$C73&amp;$D73,'FY22 QoS'!CC:CC,0),1),"")</f>
        <v/>
      </c>
      <c r="AL73" s="186" t="str">
        <f ca="1">IFERROR(INDEX(INDIRECT("'FY22 QoS'!"&amp;AL$1&amp;":"&amp;AL$1),MATCH($B73&amp;$C73&amp;$D73,'FY22 QoS'!BU:BU,0),1),"")</f>
        <v/>
      </c>
      <c r="AM73" s="186" t="str">
        <f ca="1">IFERROR(INDEX(INDIRECT("'FY22 QoS'!"&amp;AM$1&amp;":"&amp;AM$1),MATCH($B73&amp;$C73&amp;$D73,'FY22 QoS'!BV:BV,0),1),"")</f>
        <v/>
      </c>
      <c r="AN73" s="186" t="str">
        <f ca="1">IFERROR(INDEX(INDIRECT("'FY22 QoS'!"&amp;AN$1&amp;":"&amp;AN$1),MATCH($B73&amp;$C73&amp;$D73,'FY22 QoS'!BW:BW,0),1),"")</f>
        <v/>
      </c>
      <c r="AO73" s="186" t="str">
        <f ca="1">IFERROR(INDEX(INDIRECT("'FY22 QoS'!"&amp;AO$1&amp;":"&amp;AO$1),MATCH($B73&amp;$C73&amp;$D73,'FY22 QoS'!BX:BX,0),1),"")</f>
        <v/>
      </c>
      <c r="AP73" s="186" t="str">
        <f ca="1">IFERROR(INDEX(INDIRECT("'FY22 QoS'!"&amp;AP$1&amp;":"&amp;AP$1),MATCH($B73&amp;$C73&amp;$D73,'FY22 QoS'!BY:BY,0),1),"")</f>
        <v/>
      </c>
      <c r="AQ73" s="186" t="str">
        <f ca="1">IFERROR(INDEX(INDIRECT("'FY22 QoS'!"&amp;AQ$1&amp;":"&amp;AQ$1),MATCH($B73&amp;$C73&amp;$D73,'FY22 QoS'!BZ:BZ,0),1),"")</f>
        <v/>
      </c>
      <c r="AR73" s="186" t="str">
        <f ca="1">IFERROR(INDEX(INDIRECT("'FY22 QoS'!"&amp;AR$1&amp;":"&amp;AR$1),MATCH($B73&amp;$C73&amp;$D73,'FY22 QoS'!CA:CA,0),1),"")</f>
        <v/>
      </c>
      <c r="AS73" s="186" t="str">
        <f ca="1">IFERROR(INDEX(INDIRECT("'FY22 QoS'!"&amp;AS$1&amp;":"&amp;AS$1),MATCH($B73&amp;$C73&amp;$D73,'FY22 QoS'!CB:CB,0),1),"")</f>
        <v/>
      </c>
      <c r="AT73" s="186" t="str">
        <f ca="1">IFERROR(INDEX(INDIRECT("'FY22 QoS'!"&amp;AT$1&amp;":"&amp;AT$1),MATCH($B73&amp;$C73&amp;$D73,'FY22 QoS'!CC:CC,0),1),"")</f>
        <v/>
      </c>
      <c r="AY73" s="178"/>
      <c r="AZ73" s="178"/>
      <c r="BA73" s="178"/>
      <c r="BB73" s="178"/>
      <c r="BC73" s="178"/>
      <c r="BD73" s="178"/>
      <c r="BE73" s="178"/>
      <c r="BF73" s="178"/>
      <c r="BG73" s="178"/>
    </row>
    <row r="74" spans="2:59" s="167" customFormat="1" hidden="1" outlineLevel="1" x14ac:dyDescent="0.25">
      <c r="B74" s="167" t="s">
        <v>455</v>
      </c>
      <c r="C74" s="167">
        <v>8</v>
      </c>
      <c r="D74" s="167" t="str">
        <f t="shared" si="13"/>
        <v>EMEA</v>
      </c>
      <c r="E74" s="167" t="str">
        <f>IFERROR(INDEX('FY22 QoS'!$BB:$BB,MATCH($B74&amp;$C74&amp;$D74,'FY22 QoS'!BR:BR,0),1),"")</f>
        <v/>
      </c>
      <c r="F74" s="167" t="str">
        <f>IFERROR(INDEX('FY22 QoS'!$BB:$BB,MATCH($B74&amp;$C74&amp;$D74,'FY22 QoS'!BS:BS,0),1),"")</f>
        <v/>
      </c>
      <c r="G74" s="167" t="str">
        <f>IFERROR(INDEX('FY22 QoS'!$BB:$BB,MATCH($B74&amp;$C74&amp;$D74,'FY22 QoS'!BT:BT,0),1),"")</f>
        <v/>
      </c>
      <c r="H74" s="167" t="str">
        <f>IFERROR(INDEX('FY22 QoS'!$BB:$BB,MATCH($B74&amp;$C74&amp;$D74,'FY22 QoS'!BU:BU,0),1),"")</f>
        <v/>
      </c>
      <c r="I74" s="181" t="str">
        <f>IFERROR(INDEX('FY22 QoS'!$BB:$BB,MATCH($B74&amp;$C74&amp;$D74,'FY22 QoS'!BV:BV,0),1),"")</f>
        <v/>
      </c>
      <c r="J74" s="181" t="str">
        <f>IFERROR(INDEX('FY22 QoS'!$BB:$BB,MATCH($B74&amp;$C74&amp;$D74,'FY22 QoS'!BW:BW,0),1),"")</f>
        <v/>
      </c>
      <c r="K74" s="181" t="str">
        <f>IFERROR(INDEX('FY22 QoS'!$BB:$BB,MATCH($B74&amp;$C74&amp;$D74,'FY22 QoS'!BX:BX,0),1),"")</f>
        <v/>
      </c>
      <c r="L74" s="181" t="str">
        <f>IFERROR(INDEX('FY22 QoS'!$BB:$BB,MATCH($B74&amp;$C74&amp;$D74,'FY22 QoS'!BY:BY,0),1),"")</f>
        <v/>
      </c>
      <c r="M74" s="181" t="str">
        <f>IFERROR(INDEX('FY22 QoS'!$BB:$BB,MATCH($B74&amp;$C74&amp;$D74,'FY22 QoS'!BZ:BZ,0),1),"")</f>
        <v/>
      </c>
      <c r="N74" s="181" t="str">
        <f>IFERROR(INDEX('FY22 QoS'!$BB:$BB,MATCH($B74&amp;$C74&amp;$D74,'FY22 QoS'!CA:CA,0),1),"")</f>
        <v/>
      </c>
      <c r="O74" s="181" t="str">
        <f>IFERROR(INDEX('FY22 QoS'!$BB:$BB,MATCH($B74&amp;$C74&amp;$D74,'FY22 QoS'!CB:CB,0),1),"")</f>
        <v/>
      </c>
      <c r="P74" s="181" t="str">
        <f>IFERROR(INDEX('FY22 QoS'!$BB:$BB,MATCH($B74&amp;$C74&amp;$D74,'FY22 QoS'!CC:CC,0),1),"")</f>
        <v/>
      </c>
      <c r="R74" s="178" t="str">
        <f ca="1">IFERROR(INDEX(INDIRECT("'FY22 QoS'!"&amp;R$1&amp;":"&amp;R$1),MATCH($B74&amp;$C74&amp;$D74,'FY22 QoS'!BU:BU,0),1),"")</f>
        <v/>
      </c>
      <c r="S74" s="178" t="str">
        <f ca="1">IFERROR(INDEX(INDIRECT("'FY22 QoS'!"&amp;S$1&amp;":"&amp;S$1),MATCH($B74&amp;$C74&amp;$D74,'FY22 QoS'!BV:BV,0),1),"")</f>
        <v/>
      </c>
      <c r="T74" s="178" t="str">
        <f ca="1">IFERROR(INDEX(INDIRECT("'FY22 QoS'!"&amp;T$1&amp;":"&amp;T$1),MATCH($B74&amp;$C74&amp;$D74,'FY22 QoS'!BW:BW,0),1),"")</f>
        <v/>
      </c>
      <c r="U74" s="178" t="str">
        <f ca="1">IFERROR(INDEX(INDIRECT("'FY22 QoS'!"&amp;U$1&amp;":"&amp;U$1),MATCH($B74&amp;$C74&amp;$D74,'FY22 QoS'!BX:BX,0),1),"")</f>
        <v/>
      </c>
      <c r="V74" s="178" t="str">
        <f ca="1">IFERROR(INDEX(INDIRECT("'FY22 QoS'!"&amp;V$1&amp;":"&amp;V$1),MATCH($B74&amp;$C74&amp;$D74,'FY22 QoS'!BY:BY,0),1),"")</f>
        <v/>
      </c>
      <c r="W74" s="178" t="str">
        <f ca="1">IFERROR(INDEX(INDIRECT("'FY22 QoS'!"&amp;W$1&amp;":"&amp;W$1),MATCH($B74&amp;$C74&amp;$D74,'FY22 QoS'!BZ:BZ,0),1),"")</f>
        <v/>
      </c>
      <c r="X74" s="178" t="str">
        <f ca="1">IFERROR(INDEX(INDIRECT("'FY22 QoS'!"&amp;X$1&amp;":"&amp;X$1),MATCH($B74&amp;$C74&amp;$D74,'FY22 QoS'!CA:CA,0),1),"")</f>
        <v/>
      </c>
      <c r="Y74" s="178" t="str">
        <f ca="1">IFERROR(INDEX(INDIRECT("'FY22 QoS'!"&amp;Y$1&amp;":"&amp;Y$1),MATCH($B74&amp;$C74&amp;$D74,'FY22 QoS'!CB:CB,0),1),"")</f>
        <v/>
      </c>
      <c r="Z74" s="178" t="str">
        <f ca="1">IFERROR(INDEX(INDIRECT("'FY22 QoS'!"&amp;Z$1&amp;":"&amp;Z$1),MATCH($B74&amp;$C74&amp;$D74,'FY22 QoS'!CC:CC,0),1),"")</f>
        <v/>
      </c>
      <c r="AB74" s="178" t="str">
        <f ca="1">IFERROR(INDEX(INDIRECT("'FY22 QoS'!"&amp;AB$1&amp;":"&amp;AB$1),MATCH($B74&amp;$C74&amp;$D74,'FY22 QoS'!BU:BU,0),1),"")</f>
        <v/>
      </c>
      <c r="AC74" s="178" t="str">
        <f ca="1">IFERROR(INDEX(INDIRECT("'FY22 QoS'!"&amp;AC$1&amp;":"&amp;AC$1),MATCH($B74&amp;$C74&amp;$D74,'FY22 QoS'!BV:BV,0),1),"")</f>
        <v/>
      </c>
      <c r="AD74" s="178" t="str">
        <f ca="1">IFERROR(INDEX(INDIRECT("'FY22 QoS'!"&amp;AD$1&amp;":"&amp;AD$1),MATCH($B74&amp;$C74&amp;$D74,'FY22 QoS'!BW:BW,0),1),"")</f>
        <v/>
      </c>
      <c r="AE74" s="178" t="str">
        <f ca="1">IFERROR(INDEX(INDIRECT("'FY22 QoS'!"&amp;AE$1&amp;":"&amp;AE$1),MATCH($B74&amp;$C74&amp;$D74,'FY22 QoS'!BX:BX,0),1),"")</f>
        <v/>
      </c>
      <c r="AF74" s="178" t="str">
        <f ca="1">IFERROR(INDEX(INDIRECT("'FY22 QoS'!"&amp;AF$1&amp;":"&amp;AF$1),MATCH($B74&amp;$C74&amp;$D74,'FY22 QoS'!BY:BY,0),1),"")</f>
        <v/>
      </c>
      <c r="AG74" s="178" t="str">
        <f ca="1">IFERROR(INDEX(INDIRECT("'FY22 QoS'!"&amp;AG$1&amp;":"&amp;AG$1),MATCH($B74&amp;$C74&amp;$D74,'FY22 QoS'!BZ:BZ,0),1),"")</f>
        <v/>
      </c>
      <c r="AH74" s="178" t="str">
        <f ca="1">IFERROR(INDEX(INDIRECT("'FY22 QoS'!"&amp;AH$1&amp;":"&amp;AH$1),MATCH($B74&amp;$C74&amp;$D74,'FY22 QoS'!CA:CA,0),1),"")</f>
        <v/>
      </c>
      <c r="AI74" s="178" t="str">
        <f ca="1">IFERROR(INDEX(INDIRECT("'FY22 QoS'!"&amp;AI$1&amp;":"&amp;AI$1),MATCH($B74&amp;$C74&amp;$D74,'FY22 QoS'!CB:CB,0),1),"")</f>
        <v/>
      </c>
      <c r="AJ74" s="178" t="str">
        <f ca="1">IFERROR(INDEX(INDIRECT("'FY22 QoS'!"&amp;AJ$1&amp;":"&amp;AJ$1),MATCH($B74&amp;$C74&amp;$D74,'FY22 QoS'!CC:CC,0),1),"")</f>
        <v/>
      </c>
      <c r="AL74" s="186" t="str">
        <f ca="1">IFERROR(INDEX(INDIRECT("'FY22 QoS'!"&amp;AL$1&amp;":"&amp;AL$1),MATCH($B74&amp;$C74&amp;$D74,'FY22 QoS'!BU:BU,0),1),"")</f>
        <v/>
      </c>
      <c r="AM74" s="186" t="str">
        <f ca="1">IFERROR(INDEX(INDIRECT("'FY22 QoS'!"&amp;AM$1&amp;":"&amp;AM$1),MATCH($B74&amp;$C74&amp;$D74,'FY22 QoS'!BV:BV,0),1),"")</f>
        <v/>
      </c>
      <c r="AN74" s="186" t="str">
        <f ca="1">IFERROR(INDEX(INDIRECT("'FY22 QoS'!"&amp;AN$1&amp;":"&amp;AN$1),MATCH($B74&amp;$C74&amp;$D74,'FY22 QoS'!BW:BW,0),1),"")</f>
        <v/>
      </c>
      <c r="AO74" s="186" t="str">
        <f ca="1">IFERROR(INDEX(INDIRECT("'FY22 QoS'!"&amp;AO$1&amp;":"&amp;AO$1),MATCH($B74&amp;$C74&amp;$D74,'FY22 QoS'!BX:BX,0),1),"")</f>
        <v/>
      </c>
      <c r="AP74" s="186" t="str">
        <f ca="1">IFERROR(INDEX(INDIRECT("'FY22 QoS'!"&amp;AP$1&amp;":"&amp;AP$1),MATCH($B74&amp;$C74&amp;$D74,'FY22 QoS'!BY:BY,0),1),"")</f>
        <v/>
      </c>
      <c r="AQ74" s="186" t="str">
        <f ca="1">IFERROR(INDEX(INDIRECT("'FY22 QoS'!"&amp;AQ$1&amp;":"&amp;AQ$1),MATCH($B74&amp;$C74&amp;$D74,'FY22 QoS'!BZ:BZ,0),1),"")</f>
        <v/>
      </c>
      <c r="AR74" s="186" t="str">
        <f ca="1">IFERROR(INDEX(INDIRECT("'FY22 QoS'!"&amp;AR$1&amp;":"&amp;AR$1),MATCH($B74&amp;$C74&amp;$D74,'FY22 QoS'!CA:CA,0),1),"")</f>
        <v/>
      </c>
      <c r="AS74" s="186" t="str">
        <f ca="1">IFERROR(INDEX(INDIRECT("'FY22 QoS'!"&amp;AS$1&amp;":"&amp;AS$1),MATCH($B74&amp;$C74&amp;$D74,'FY22 QoS'!CB:CB,0),1),"")</f>
        <v/>
      </c>
      <c r="AT74" s="186" t="str">
        <f ca="1">IFERROR(INDEX(INDIRECT("'FY22 QoS'!"&amp;AT$1&amp;":"&amp;AT$1),MATCH($B74&amp;$C74&amp;$D74,'FY22 QoS'!CC:CC,0),1),"")</f>
        <v/>
      </c>
      <c r="AY74" s="178"/>
      <c r="AZ74" s="178"/>
      <c r="BA74" s="178"/>
      <c r="BB74" s="178"/>
      <c r="BC74" s="178"/>
      <c r="BD74" s="178"/>
      <c r="BE74" s="178"/>
      <c r="BF74" s="178"/>
      <c r="BG74" s="178"/>
    </row>
    <row r="75" spans="2:59" s="167" customFormat="1" hidden="1" outlineLevel="1" x14ac:dyDescent="0.25">
      <c r="B75" s="167" t="s">
        <v>455</v>
      </c>
      <c r="C75" s="167">
        <v>9</v>
      </c>
      <c r="D75" s="167" t="str">
        <f t="shared" si="13"/>
        <v>EMEA</v>
      </c>
      <c r="E75" s="167" t="str">
        <f>IFERROR(INDEX('FY22 QoS'!$BB:$BB,MATCH($B75&amp;$C75&amp;$D75,'FY22 QoS'!BR:BR,0),1),"")</f>
        <v/>
      </c>
      <c r="F75" s="167" t="str">
        <f>IFERROR(INDEX('FY22 QoS'!$BB:$BB,MATCH($B75&amp;$C75&amp;$D75,'FY22 QoS'!BS:BS,0),1),"")</f>
        <v/>
      </c>
      <c r="G75" s="167" t="str">
        <f>IFERROR(INDEX('FY22 QoS'!$BB:$BB,MATCH($B75&amp;$C75&amp;$D75,'FY22 QoS'!BT:BT,0),1),"")</f>
        <v/>
      </c>
      <c r="H75" s="167" t="str">
        <f>IFERROR(INDEX('FY22 QoS'!$BB:$BB,MATCH($B75&amp;$C75&amp;$D75,'FY22 QoS'!BU:BU,0),1),"")</f>
        <v/>
      </c>
      <c r="I75" s="181" t="str">
        <f>IFERROR(INDEX('FY22 QoS'!$BB:$BB,MATCH($B75&amp;$C75&amp;$D75,'FY22 QoS'!BV:BV,0),1),"")</f>
        <v/>
      </c>
      <c r="J75" s="181" t="str">
        <f>IFERROR(INDEX('FY22 QoS'!$BB:$BB,MATCH($B75&amp;$C75&amp;$D75,'FY22 QoS'!BW:BW,0),1),"")</f>
        <v/>
      </c>
      <c r="K75" s="181" t="str">
        <f>IFERROR(INDEX('FY22 QoS'!$BB:$BB,MATCH($B75&amp;$C75&amp;$D75,'FY22 QoS'!BX:BX,0),1),"")</f>
        <v/>
      </c>
      <c r="L75" s="181" t="str">
        <f>IFERROR(INDEX('FY22 QoS'!$BB:$BB,MATCH($B75&amp;$C75&amp;$D75,'FY22 QoS'!BY:BY,0),1),"")</f>
        <v/>
      </c>
      <c r="M75" s="181" t="str">
        <f>IFERROR(INDEX('FY22 QoS'!$BB:$BB,MATCH($B75&amp;$C75&amp;$D75,'FY22 QoS'!BZ:BZ,0),1),"")</f>
        <v/>
      </c>
      <c r="N75" s="181" t="str">
        <f>IFERROR(INDEX('FY22 QoS'!$BB:$BB,MATCH($B75&amp;$C75&amp;$D75,'FY22 QoS'!CA:CA,0),1),"")</f>
        <v/>
      </c>
      <c r="O75" s="181" t="str">
        <f>IFERROR(INDEX('FY22 QoS'!$BB:$BB,MATCH($B75&amp;$C75&amp;$D75,'FY22 QoS'!CB:CB,0),1),"")</f>
        <v/>
      </c>
      <c r="P75" s="181" t="str">
        <f>IFERROR(INDEX('FY22 QoS'!$BB:$BB,MATCH($B75&amp;$C75&amp;$D75,'FY22 QoS'!CC:CC,0),1),"")</f>
        <v/>
      </c>
      <c r="R75" s="178" t="str">
        <f ca="1">IFERROR(INDEX(INDIRECT("'FY22 QoS'!"&amp;R$1&amp;":"&amp;R$1),MATCH($B75&amp;$C75&amp;$D75,'FY22 QoS'!BU:BU,0),1),"")</f>
        <v/>
      </c>
      <c r="S75" s="178" t="str">
        <f ca="1">IFERROR(INDEX(INDIRECT("'FY22 QoS'!"&amp;S$1&amp;":"&amp;S$1),MATCH($B75&amp;$C75&amp;$D75,'FY22 QoS'!BV:BV,0),1),"")</f>
        <v/>
      </c>
      <c r="T75" s="178" t="str">
        <f ca="1">IFERROR(INDEX(INDIRECT("'FY22 QoS'!"&amp;T$1&amp;":"&amp;T$1),MATCH($B75&amp;$C75&amp;$D75,'FY22 QoS'!BW:BW,0),1),"")</f>
        <v/>
      </c>
      <c r="U75" s="178" t="str">
        <f ca="1">IFERROR(INDEX(INDIRECT("'FY22 QoS'!"&amp;U$1&amp;":"&amp;U$1),MATCH($B75&amp;$C75&amp;$D75,'FY22 QoS'!BX:BX,0),1),"")</f>
        <v/>
      </c>
      <c r="V75" s="178" t="str">
        <f ca="1">IFERROR(INDEX(INDIRECT("'FY22 QoS'!"&amp;V$1&amp;":"&amp;V$1),MATCH($B75&amp;$C75&amp;$D75,'FY22 QoS'!BY:BY,0),1),"")</f>
        <v/>
      </c>
      <c r="W75" s="178" t="str">
        <f ca="1">IFERROR(INDEX(INDIRECT("'FY22 QoS'!"&amp;W$1&amp;":"&amp;W$1),MATCH($B75&amp;$C75&amp;$D75,'FY22 QoS'!BZ:BZ,0),1),"")</f>
        <v/>
      </c>
      <c r="X75" s="178" t="str">
        <f ca="1">IFERROR(INDEX(INDIRECT("'FY22 QoS'!"&amp;X$1&amp;":"&amp;X$1),MATCH($B75&amp;$C75&amp;$D75,'FY22 QoS'!CA:CA,0),1),"")</f>
        <v/>
      </c>
      <c r="Y75" s="178" t="str">
        <f ca="1">IFERROR(INDEX(INDIRECT("'FY22 QoS'!"&amp;Y$1&amp;":"&amp;Y$1),MATCH($B75&amp;$C75&amp;$D75,'FY22 QoS'!CB:CB,0),1),"")</f>
        <v/>
      </c>
      <c r="Z75" s="178" t="str">
        <f ca="1">IFERROR(INDEX(INDIRECT("'FY22 QoS'!"&amp;Z$1&amp;":"&amp;Z$1),MATCH($B75&amp;$C75&amp;$D75,'FY22 QoS'!CC:CC,0),1),"")</f>
        <v/>
      </c>
      <c r="AB75" s="178" t="str">
        <f ca="1">IFERROR(INDEX(INDIRECT("'FY22 QoS'!"&amp;AB$1&amp;":"&amp;AB$1),MATCH($B75&amp;$C75&amp;$D75,'FY22 QoS'!BU:BU,0),1),"")</f>
        <v/>
      </c>
      <c r="AC75" s="178" t="str">
        <f ca="1">IFERROR(INDEX(INDIRECT("'FY22 QoS'!"&amp;AC$1&amp;":"&amp;AC$1),MATCH($B75&amp;$C75&amp;$D75,'FY22 QoS'!BV:BV,0),1),"")</f>
        <v/>
      </c>
      <c r="AD75" s="178" t="str">
        <f ca="1">IFERROR(INDEX(INDIRECT("'FY22 QoS'!"&amp;AD$1&amp;":"&amp;AD$1),MATCH($B75&amp;$C75&amp;$D75,'FY22 QoS'!BW:BW,0),1),"")</f>
        <v/>
      </c>
      <c r="AE75" s="178" t="str">
        <f ca="1">IFERROR(INDEX(INDIRECT("'FY22 QoS'!"&amp;AE$1&amp;":"&amp;AE$1),MATCH($B75&amp;$C75&amp;$D75,'FY22 QoS'!BX:BX,0),1),"")</f>
        <v/>
      </c>
      <c r="AF75" s="178" t="str">
        <f ca="1">IFERROR(INDEX(INDIRECT("'FY22 QoS'!"&amp;AF$1&amp;":"&amp;AF$1),MATCH($B75&amp;$C75&amp;$D75,'FY22 QoS'!BY:BY,0),1),"")</f>
        <v/>
      </c>
      <c r="AG75" s="178" t="str">
        <f ca="1">IFERROR(INDEX(INDIRECT("'FY22 QoS'!"&amp;AG$1&amp;":"&amp;AG$1),MATCH($B75&amp;$C75&amp;$D75,'FY22 QoS'!BZ:BZ,0),1),"")</f>
        <v/>
      </c>
      <c r="AH75" s="178" t="str">
        <f ca="1">IFERROR(INDEX(INDIRECT("'FY22 QoS'!"&amp;AH$1&amp;":"&amp;AH$1),MATCH($B75&amp;$C75&amp;$D75,'FY22 QoS'!CA:CA,0),1),"")</f>
        <v/>
      </c>
      <c r="AI75" s="178" t="str">
        <f ca="1">IFERROR(INDEX(INDIRECT("'FY22 QoS'!"&amp;AI$1&amp;":"&amp;AI$1),MATCH($B75&amp;$C75&amp;$D75,'FY22 QoS'!CB:CB,0),1),"")</f>
        <v/>
      </c>
      <c r="AJ75" s="178" t="str">
        <f ca="1">IFERROR(INDEX(INDIRECT("'FY22 QoS'!"&amp;AJ$1&amp;":"&amp;AJ$1),MATCH($B75&amp;$C75&amp;$D75,'FY22 QoS'!CC:CC,0),1),"")</f>
        <v/>
      </c>
      <c r="AL75" s="186" t="str">
        <f ca="1">IFERROR(INDEX(INDIRECT("'FY22 QoS'!"&amp;AL$1&amp;":"&amp;AL$1),MATCH($B75&amp;$C75&amp;$D75,'FY22 QoS'!BU:BU,0),1),"")</f>
        <v/>
      </c>
      <c r="AM75" s="186" t="str">
        <f ca="1">IFERROR(INDEX(INDIRECT("'FY22 QoS'!"&amp;AM$1&amp;":"&amp;AM$1),MATCH($B75&amp;$C75&amp;$D75,'FY22 QoS'!BV:BV,0),1),"")</f>
        <v/>
      </c>
      <c r="AN75" s="186" t="str">
        <f ca="1">IFERROR(INDEX(INDIRECT("'FY22 QoS'!"&amp;AN$1&amp;":"&amp;AN$1),MATCH($B75&amp;$C75&amp;$D75,'FY22 QoS'!BW:BW,0),1),"")</f>
        <v/>
      </c>
      <c r="AO75" s="186" t="str">
        <f ca="1">IFERROR(INDEX(INDIRECT("'FY22 QoS'!"&amp;AO$1&amp;":"&amp;AO$1),MATCH($B75&amp;$C75&amp;$D75,'FY22 QoS'!BX:BX,0),1),"")</f>
        <v/>
      </c>
      <c r="AP75" s="186" t="str">
        <f ca="1">IFERROR(INDEX(INDIRECT("'FY22 QoS'!"&amp;AP$1&amp;":"&amp;AP$1),MATCH($B75&amp;$C75&amp;$D75,'FY22 QoS'!BY:BY,0),1),"")</f>
        <v/>
      </c>
      <c r="AQ75" s="186" t="str">
        <f ca="1">IFERROR(INDEX(INDIRECT("'FY22 QoS'!"&amp;AQ$1&amp;":"&amp;AQ$1),MATCH($B75&amp;$C75&amp;$D75,'FY22 QoS'!BZ:BZ,0),1),"")</f>
        <v/>
      </c>
      <c r="AR75" s="186" t="str">
        <f ca="1">IFERROR(INDEX(INDIRECT("'FY22 QoS'!"&amp;AR$1&amp;":"&amp;AR$1),MATCH($B75&amp;$C75&amp;$D75,'FY22 QoS'!CA:CA,0),1),"")</f>
        <v/>
      </c>
      <c r="AS75" s="186" t="str">
        <f ca="1">IFERROR(INDEX(INDIRECT("'FY22 QoS'!"&amp;AS$1&amp;":"&amp;AS$1),MATCH($B75&amp;$C75&amp;$D75,'FY22 QoS'!CB:CB,0),1),"")</f>
        <v/>
      </c>
      <c r="AT75" s="186" t="str">
        <f ca="1">IFERROR(INDEX(INDIRECT("'FY22 QoS'!"&amp;AT$1&amp;":"&amp;AT$1),MATCH($B75&amp;$C75&amp;$D75,'FY22 QoS'!CC:CC,0),1),"")</f>
        <v/>
      </c>
      <c r="AY75" s="178"/>
      <c r="AZ75" s="178"/>
      <c r="BA75" s="178"/>
      <c r="BB75" s="178"/>
      <c r="BC75" s="178"/>
      <c r="BD75" s="178"/>
      <c r="BE75" s="178"/>
      <c r="BF75" s="178"/>
      <c r="BG75" s="178"/>
    </row>
    <row r="76" spans="2:59" s="167" customFormat="1" hidden="1" outlineLevel="1" x14ac:dyDescent="0.25">
      <c r="B76" s="167" t="s">
        <v>455</v>
      </c>
      <c r="C76" s="167">
        <v>10</v>
      </c>
      <c r="D76" s="167" t="str">
        <f t="shared" si="13"/>
        <v>EMEA</v>
      </c>
      <c r="E76" s="167" t="str">
        <f>IFERROR(INDEX('FY22 QoS'!$BB:$BB,MATCH($B76&amp;$C76&amp;$D76,'FY22 QoS'!BR:BR,0),1),"")</f>
        <v/>
      </c>
      <c r="F76" s="167" t="str">
        <f>IFERROR(INDEX('FY22 QoS'!$BB:$BB,MATCH($B76&amp;$C76&amp;$D76,'FY22 QoS'!BS:BS,0),1),"")</f>
        <v/>
      </c>
      <c r="G76" s="167" t="str">
        <f>IFERROR(INDEX('FY22 QoS'!$BB:$BB,MATCH($B76&amp;$C76&amp;$D76,'FY22 QoS'!BT:BT,0),1),"")</f>
        <v/>
      </c>
      <c r="H76" s="167" t="str">
        <f>IFERROR(INDEX('FY22 QoS'!$BB:$BB,MATCH($B76&amp;$C76&amp;$D76,'FY22 QoS'!BU:BU,0),1),"")</f>
        <v/>
      </c>
      <c r="I76" s="181" t="str">
        <f>IFERROR(INDEX('FY22 QoS'!$BB:$BB,MATCH($B76&amp;$C76&amp;$D76,'FY22 QoS'!BV:BV,0),1),"")</f>
        <v/>
      </c>
      <c r="J76" s="181" t="str">
        <f>IFERROR(INDEX('FY22 QoS'!$BB:$BB,MATCH($B76&amp;$C76&amp;$D76,'FY22 QoS'!BW:BW,0),1),"")</f>
        <v/>
      </c>
      <c r="K76" s="181" t="str">
        <f>IFERROR(INDEX('FY22 QoS'!$BB:$BB,MATCH($B76&amp;$C76&amp;$D76,'FY22 QoS'!BX:BX,0),1),"")</f>
        <v/>
      </c>
      <c r="L76" s="181" t="str">
        <f>IFERROR(INDEX('FY22 QoS'!$BB:$BB,MATCH($B76&amp;$C76&amp;$D76,'FY22 QoS'!BY:BY,0),1),"")</f>
        <v/>
      </c>
      <c r="M76" s="181" t="str">
        <f>IFERROR(INDEX('FY22 QoS'!$BB:$BB,MATCH($B76&amp;$C76&amp;$D76,'FY22 QoS'!BZ:BZ,0),1),"")</f>
        <v/>
      </c>
      <c r="N76" s="181" t="str">
        <f>IFERROR(INDEX('FY22 QoS'!$BB:$BB,MATCH($B76&amp;$C76&amp;$D76,'FY22 QoS'!CA:CA,0),1),"")</f>
        <v/>
      </c>
      <c r="O76" s="181" t="str">
        <f>IFERROR(INDEX('FY22 QoS'!$BB:$BB,MATCH($B76&amp;$C76&amp;$D76,'FY22 QoS'!CB:CB,0),1),"")</f>
        <v/>
      </c>
      <c r="P76" s="181" t="str">
        <f>IFERROR(INDEX('FY22 QoS'!$BB:$BB,MATCH($B76&amp;$C76&amp;$D76,'FY22 QoS'!CC:CC,0),1),"")</f>
        <v/>
      </c>
      <c r="R76" s="178" t="str">
        <f ca="1">IFERROR(INDEX(INDIRECT("'FY22 QoS'!"&amp;R$1&amp;":"&amp;R$1),MATCH($B76&amp;$C76&amp;$D76,'FY22 QoS'!BU:BU,0),1),"")</f>
        <v/>
      </c>
      <c r="S76" s="178" t="str">
        <f ca="1">IFERROR(INDEX(INDIRECT("'FY22 QoS'!"&amp;S$1&amp;":"&amp;S$1),MATCH($B76&amp;$C76&amp;$D76,'FY22 QoS'!BV:BV,0),1),"")</f>
        <v/>
      </c>
      <c r="T76" s="178" t="str">
        <f ca="1">IFERROR(INDEX(INDIRECT("'FY22 QoS'!"&amp;T$1&amp;":"&amp;T$1),MATCH($B76&amp;$C76&amp;$D76,'FY22 QoS'!BW:BW,0),1),"")</f>
        <v/>
      </c>
      <c r="U76" s="178" t="str">
        <f ca="1">IFERROR(INDEX(INDIRECT("'FY22 QoS'!"&amp;U$1&amp;":"&amp;U$1),MATCH($B76&amp;$C76&amp;$D76,'FY22 QoS'!BX:BX,0),1),"")</f>
        <v/>
      </c>
      <c r="V76" s="178" t="str">
        <f ca="1">IFERROR(INDEX(INDIRECT("'FY22 QoS'!"&amp;V$1&amp;":"&amp;V$1),MATCH($B76&amp;$C76&amp;$D76,'FY22 QoS'!BY:BY,0),1),"")</f>
        <v/>
      </c>
      <c r="W76" s="178" t="str">
        <f ca="1">IFERROR(INDEX(INDIRECT("'FY22 QoS'!"&amp;W$1&amp;":"&amp;W$1),MATCH($B76&amp;$C76&amp;$D76,'FY22 QoS'!BZ:BZ,0),1),"")</f>
        <v/>
      </c>
      <c r="X76" s="178" t="str">
        <f ca="1">IFERROR(INDEX(INDIRECT("'FY22 QoS'!"&amp;X$1&amp;":"&amp;X$1),MATCH($B76&amp;$C76&amp;$D76,'FY22 QoS'!CA:CA,0),1),"")</f>
        <v/>
      </c>
      <c r="Y76" s="178" t="str">
        <f ca="1">IFERROR(INDEX(INDIRECT("'FY22 QoS'!"&amp;Y$1&amp;":"&amp;Y$1),MATCH($B76&amp;$C76&amp;$D76,'FY22 QoS'!CB:CB,0),1),"")</f>
        <v/>
      </c>
      <c r="Z76" s="178" t="str">
        <f ca="1">IFERROR(INDEX(INDIRECT("'FY22 QoS'!"&amp;Z$1&amp;":"&amp;Z$1),MATCH($B76&amp;$C76&amp;$D76,'FY22 QoS'!CC:CC,0),1),"")</f>
        <v/>
      </c>
      <c r="AB76" s="178" t="str">
        <f ca="1">IFERROR(INDEX(INDIRECT("'FY22 QoS'!"&amp;AB$1&amp;":"&amp;AB$1),MATCH($B76&amp;$C76&amp;$D76,'FY22 QoS'!BU:BU,0),1),"")</f>
        <v/>
      </c>
      <c r="AC76" s="178" t="str">
        <f ca="1">IFERROR(INDEX(INDIRECT("'FY22 QoS'!"&amp;AC$1&amp;":"&amp;AC$1),MATCH($B76&amp;$C76&amp;$D76,'FY22 QoS'!BV:BV,0),1),"")</f>
        <v/>
      </c>
      <c r="AD76" s="178" t="str">
        <f ca="1">IFERROR(INDEX(INDIRECT("'FY22 QoS'!"&amp;AD$1&amp;":"&amp;AD$1),MATCH($B76&amp;$C76&amp;$D76,'FY22 QoS'!BW:BW,0),1),"")</f>
        <v/>
      </c>
      <c r="AE76" s="178" t="str">
        <f ca="1">IFERROR(INDEX(INDIRECT("'FY22 QoS'!"&amp;AE$1&amp;":"&amp;AE$1),MATCH($B76&amp;$C76&amp;$D76,'FY22 QoS'!BX:BX,0),1),"")</f>
        <v/>
      </c>
      <c r="AF76" s="178" t="str">
        <f ca="1">IFERROR(INDEX(INDIRECT("'FY22 QoS'!"&amp;AF$1&amp;":"&amp;AF$1),MATCH($B76&amp;$C76&amp;$D76,'FY22 QoS'!BY:BY,0),1),"")</f>
        <v/>
      </c>
      <c r="AG76" s="178" t="str">
        <f ca="1">IFERROR(INDEX(INDIRECT("'FY22 QoS'!"&amp;AG$1&amp;":"&amp;AG$1),MATCH($B76&amp;$C76&amp;$D76,'FY22 QoS'!BZ:BZ,0),1),"")</f>
        <v/>
      </c>
      <c r="AH76" s="178" t="str">
        <f ca="1">IFERROR(INDEX(INDIRECT("'FY22 QoS'!"&amp;AH$1&amp;":"&amp;AH$1),MATCH($B76&amp;$C76&amp;$D76,'FY22 QoS'!CA:CA,0),1),"")</f>
        <v/>
      </c>
      <c r="AI76" s="178" t="str">
        <f ca="1">IFERROR(INDEX(INDIRECT("'FY22 QoS'!"&amp;AI$1&amp;":"&amp;AI$1),MATCH($B76&amp;$C76&amp;$D76,'FY22 QoS'!CB:CB,0),1),"")</f>
        <v/>
      </c>
      <c r="AJ76" s="178" t="str">
        <f ca="1">IFERROR(INDEX(INDIRECT("'FY22 QoS'!"&amp;AJ$1&amp;":"&amp;AJ$1),MATCH($B76&amp;$C76&amp;$D76,'FY22 QoS'!CC:CC,0),1),"")</f>
        <v/>
      </c>
      <c r="AL76" s="186" t="str">
        <f ca="1">IFERROR(INDEX(INDIRECT("'FY22 QoS'!"&amp;AL$1&amp;":"&amp;AL$1),MATCH($B76&amp;$C76&amp;$D76,'FY22 QoS'!BU:BU,0),1),"")</f>
        <v/>
      </c>
      <c r="AM76" s="186" t="str">
        <f ca="1">IFERROR(INDEX(INDIRECT("'FY22 QoS'!"&amp;AM$1&amp;":"&amp;AM$1),MATCH($B76&amp;$C76&amp;$D76,'FY22 QoS'!BV:BV,0),1),"")</f>
        <v/>
      </c>
      <c r="AN76" s="186" t="str">
        <f ca="1">IFERROR(INDEX(INDIRECT("'FY22 QoS'!"&amp;AN$1&amp;":"&amp;AN$1),MATCH($B76&amp;$C76&amp;$D76,'FY22 QoS'!BW:BW,0),1),"")</f>
        <v/>
      </c>
      <c r="AO76" s="186" t="str">
        <f ca="1">IFERROR(INDEX(INDIRECT("'FY22 QoS'!"&amp;AO$1&amp;":"&amp;AO$1),MATCH($B76&amp;$C76&amp;$D76,'FY22 QoS'!BX:BX,0),1),"")</f>
        <v/>
      </c>
      <c r="AP76" s="186" t="str">
        <f ca="1">IFERROR(INDEX(INDIRECT("'FY22 QoS'!"&amp;AP$1&amp;":"&amp;AP$1),MATCH($B76&amp;$C76&amp;$D76,'FY22 QoS'!BY:BY,0),1),"")</f>
        <v/>
      </c>
      <c r="AQ76" s="186" t="str">
        <f ca="1">IFERROR(INDEX(INDIRECT("'FY22 QoS'!"&amp;AQ$1&amp;":"&amp;AQ$1),MATCH($B76&amp;$C76&amp;$D76,'FY22 QoS'!BZ:BZ,0),1),"")</f>
        <v/>
      </c>
      <c r="AR76" s="186" t="str">
        <f ca="1">IFERROR(INDEX(INDIRECT("'FY22 QoS'!"&amp;AR$1&amp;":"&amp;AR$1),MATCH($B76&amp;$C76&amp;$D76,'FY22 QoS'!CA:CA,0),1),"")</f>
        <v/>
      </c>
      <c r="AS76" s="186" t="str">
        <f ca="1">IFERROR(INDEX(INDIRECT("'FY22 QoS'!"&amp;AS$1&amp;":"&amp;AS$1),MATCH($B76&amp;$C76&amp;$D76,'FY22 QoS'!CB:CB,0),1),"")</f>
        <v/>
      </c>
      <c r="AT76" s="186" t="str">
        <f ca="1">IFERROR(INDEX(INDIRECT("'FY22 QoS'!"&amp;AT$1&amp;":"&amp;AT$1),MATCH($B76&amp;$C76&amp;$D76,'FY22 QoS'!CC:CC,0),1),"")</f>
        <v/>
      </c>
    </row>
    <row r="77" spans="2:59" s="167" customFormat="1" hidden="1" outlineLevel="1" x14ac:dyDescent="0.25">
      <c r="B77" s="167" t="s">
        <v>455</v>
      </c>
      <c r="C77" s="167">
        <v>11</v>
      </c>
      <c r="D77" s="167" t="str">
        <f t="shared" si="13"/>
        <v>EMEA</v>
      </c>
      <c r="E77" s="167" t="str">
        <f>IFERROR(INDEX('FY22 QoS'!$BB:$BB,MATCH($B77&amp;$C77&amp;$D77,'FY22 QoS'!BR:BR,0),1),"")</f>
        <v/>
      </c>
      <c r="F77" s="167" t="str">
        <f>IFERROR(INDEX('FY22 QoS'!$BB:$BB,MATCH($B77&amp;$C77&amp;$D77,'FY22 QoS'!BS:BS,0),1),"")</f>
        <v/>
      </c>
      <c r="G77" s="167" t="str">
        <f>IFERROR(INDEX('FY22 QoS'!$BB:$BB,MATCH($B77&amp;$C77&amp;$D77,'FY22 QoS'!BT:BT,0),1),"")</f>
        <v/>
      </c>
      <c r="H77" s="167" t="str">
        <f>IFERROR(INDEX('FY22 QoS'!$BB:$BB,MATCH($B77&amp;$C77&amp;$D77,'FY22 QoS'!BU:BU,0),1),"")</f>
        <v/>
      </c>
      <c r="I77" s="181" t="str">
        <f>IFERROR(INDEX('FY22 QoS'!$BB:$BB,MATCH($B77&amp;$C77&amp;$D77,'FY22 QoS'!BV:BV,0),1),"")</f>
        <v/>
      </c>
      <c r="J77" s="181" t="str">
        <f>IFERROR(INDEX('FY22 QoS'!$BB:$BB,MATCH($B77&amp;$C77&amp;$D77,'FY22 QoS'!BW:BW,0),1),"")</f>
        <v/>
      </c>
      <c r="K77" s="181" t="str">
        <f>IFERROR(INDEX('FY22 QoS'!$BB:$BB,MATCH($B77&amp;$C77&amp;$D77,'FY22 QoS'!BX:BX,0),1),"")</f>
        <v/>
      </c>
      <c r="L77" s="181" t="str">
        <f>IFERROR(INDEX('FY22 QoS'!$BB:$BB,MATCH($B77&amp;$C77&amp;$D77,'FY22 QoS'!BY:BY,0),1),"")</f>
        <v/>
      </c>
      <c r="M77" s="181" t="str">
        <f>IFERROR(INDEX('FY22 QoS'!$BB:$BB,MATCH($B77&amp;$C77&amp;$D77,'FY22 QoS'!BZ:BZ,0),1),"")</f>
        <v/>
      </c>
      <c r="N77" s="181" t="str">
        <f>IFERROR(INDEX('FY22 QoS'!$BB:$BB,MATCH($B77&amp;$C77&amp;$D77,'FY22 QoS'!CA:CA,0),1),"")</f>
        <v/>
      </c>
      <c r="O77" s="181" t="str">
        <f>IFERROR(INDEX('FY22 QoS'!$BB:$BB,MATCH($B77&amp;$C77&amp;$D77,'FY22 QoS'!CB:CB,0),1),"")</f>
        <v/>
      </c>
      <c r="P77" s="181" t="str">
        <f>IFERROR(INDEX('FY22 QoS'!$BB:$BB,MATCH($B77&amp;$C77&amp;$D77,'FY22 QoS'!CC:CC,0),1),"")</f>
        <v/>
      </c>
      <c r="R77" s="178" t="str">
        <f ca="1">IFERROR(INDEX(INDIRECT("'FY22 QoS'!"&amp;R$1&amp;":"&amp;R$1),MATCH($B77&amp;$C77&amp;$D77,'FY22 QoS'!BU:BU,0),1),"")</f>
        <v/>
      </c>
      <c r="S77" s="178" t="str">
        <f ca="1">IFERROR(INDEX(INDIRECT("'FY22 QoS'!"&amp;S$1&amp;":"&amp;S$1),MATCH($B77&amp;$C77&amp;$D77,'FY22 QoS'!BV:BV,0),1),"")</f>
        <v/>
      </c>
      <c r="T77" s="178" t="str">
        <f ca="1">IFERROR(INDEX(INDIRECT("'FY22 QoS'!"&amp;T$1&amp;":"&amp;T$1),MATCH($B77&amp;$C77&amp;$D77,'FY22 QoS'!BW:BW,0),1),"")</f>
        <v/>
      </c>
      <c r="U77" s="178" t="str">
        <f ca="1">IFERROR(INDEX(INDIRECT("'FY22 QoS'!"&amp;U$1&amp;":"&amp;U$1),MATCH($B77&amp;$C77&amp;$D77,'FY22 QoS'!BX:BX,0),1),"")</f>
        <v/>
      </c>
      <c r="V77" s="178" t="str">
        <f ca="1">IFERROR(INDEX(INDIRECT("'FY22 QoS'!"&amp;V$1&amp;":"&amp;V$1),MATCH($B77&amp;$C77&amp;$D77,'FY22 QoS'!BY:BY,0),1),"")</f>
        <v/>
      </c>
      <c r="W77" s="178" t="str">
        <f ca="1">IFERROR(INDEX(INDIRECT("'FY22 QoS'!"&amp;W$1&amp;":"&amp;W$1),MATCH($B77&amp;$C77&amp;$D77,'FY22 QoS'!BZ:BZ,0),1),"")</f>
        <v/>
      </c>
      <c r="X77" s="178" t="str">
        <f ca="1">IFERROR(INDEX(INDIRECT("'FY22 QoS'!"&amp;X$1&amp;":"&amp;X$1),MATCH($B77&amp;$C77&amp;$D77,'FY22 QoS'!CA:CA,0),1),"")</f>
        <v/>
      </c>
      <c r="Y77" s="178" t="str">
        <f ca="1">IFERROR(INDEX(INDIRECT("'FY22 QoS'!"&amp;Y$1&amp;":"&amp;Y$1),MATCH($B77&amp;$C77&amp;$D77,'FY22 QoS'!CB:CB,0),1),"")</f>
        <v/>
      </c>
      <c r="Z77" s="178" t="str">
        <f ca="1">IFERROR(INDEX(INDIRECT("'FY22 QoS'!"&amp;Z$1&amp;":"&amp;Z$1),MATCH($B77&amp;$C77&amp;$D77,'FY22 QoS'!CC:CC,0),1),"")</f>
        <v/>
      </c>
      <c r="AB77" s="178" t="str">
        <f ca="1">IFERROR(INDEX(INDIRECT("'FY22 QoS'!"&amp;AB$1&amp;":"&amp;AB$1),MATCH($B77&amp;$C77&amp;$D77,'FY22 QoS'!BU:BU,0),1),"")</f>
        <v/>
      </c>
      <c r="AC77" s="178" t="str">
        <f ca="1">IFERROR(INDEX(INDIRECT("'FY22 QoS'!"&amp;AC$1&amp;":"&amp;AC$1),MATCH($B77&amp;$C77&amp;$D77,'FY22 QoS'!BV:BV,0),1),"")</f>
        <v/>
      </c>
      <c r="AD77" s="178" t="str">
        <f ca="1">IFERROR(INDEX(INDIRECT("'FY22 QoS'!"&amp;AD$1&amp;":"&amp;AD$1),MATCH($B77&amp;$C77&amp;$D77,'FY22 QoS'!BW:BW,0),1),"")</f>
        <v/>
      </c>
      <c r="AE77" s="178" t="str">
        <f ca="1">IFERROR(INDEX(INDIRECT("'FY22 QoS'!"&amp;AE$1&amp;":"&amp;AE$1),MATCH($B77&amp;$C77&amp;$D77,'FY22 QoS'!BX:BX,0),1),"")</f>
        <v/>
      </c>
      <c r="AF77" s="178" t="str">
        <f ca="1">IFERROR(INDEX(INDIRECT("'FY22 QoS'!"&amp;AF$1&amp;":"&amp;AF$1),MATCH($B77&amp;$C77&amp;$D77,'FY22 QoS'!BY:BY,0),1),"")</f>
        <v/>
      </c>
      <c r="AG77" s="178" t="str">
        <f ca="1">IFERROR(INDEX(INDIRECT("'FY22 QoS'!"&amp;AG$1&amp;":"&amp;AG$1),MATCH($B77&amp;$C77&amp;$D77,'FY22 QoS'!BZ:BZ,0),1),"")</f>
        <v/>
      </c>
      <c r="AH77" s="178" t="str">
        <f ca="1">IFERROR(INDEX(INDIRECT("'FY22 QoS'!"&amp;AH$1&amp;":"&amp;AH$1),MATCH($B77&amp;$C77&amp;$D77,'FY22 QoS'!CA:CA,0),1),"")</f>
        <v/>
      </c>
      <c r="AI77" s="178" t="str">
        <f ca="1">IFERROR(INDEX(INDIRECT("'FY22 QoS'!"&amp;AI$1&amp;":"&amp;AI$1),MATCH($B77&amp;$C77&amp;$D77,'FY22 QoS'!CB:CB,0),1),"")</f>
        <v/>
      </c>
      <c r="AJ77" s="178" t="str">
        <f ca="1">IFERROR(INDEX(INDIRECT("'FY22 QoS'!"&amp;AJ$1&amp;":"&amp;AJ$1),MATCH($B77&amp;$C77&amp;$D77,'FY22 QoS'!CC:CC,0),1),"")</f>
        <v/>
      </c>
      <c r="AL77" s="186" t="str">
        <f ca="1">IFERROR(INDEX(INDIRECT("'FY22 QoS'!"&amp;AL$1&amp;":"&amp;AL$1),MATCH($B77&amp;$C77&amp;$D77,'FY22 QoS'!BU:BU,0),1),"")</f>
        <v/>
      </c>
      <c r="AM77" s="186" t="str">
        <f ca="1">IFERROR(INDEX(INDIRECT("'FY22 QoS'!"&amp;AM$1&amp;":"&amp;AM$1),MATCH($B77&amp;$C77&amp;$D77,'FY22 QoS'!BV:BV,0),1),"")</f>
        <v/>
      </c>
      <c r="AN77" s="186" t="str">
        <f ca="1">IFERROR(INDEX(INDIRECT("'FY22 QoS'!"&amp;AN$1&amp;":"&amp;AN$1),MATCH($B77&amp;$C77&amp;$D77,'FY22 QoS'!BW:BW,0),1),"")</f>
        <v/>
      </c>
      <c r="AO77" s="186" t="str">
        <f ca="1">IFERROR(INDEX(INDIRECT("'FY22 QoS'!"&amp;AO$1&amp;":"&amp;AO$1),MATCH($B77&amp;$C77&amp;$D77,'FY22 QoS'!BX:BX,0),1),"")</f>
        <v/>
      </c>
      <c r="AP77" s="186" t="str">
        <f ca="1">IFERROR(INDEX(INDIRECT("'FY22 QoS'!"&amp;AP$1&amp;":"&amp;AP$1),MATCH($B77&amp;$C77&amp;$D77,'FY22 QoS'!BY:BY,0),1),"")</f>
        <v/>
      </c>
      <c r="AQ77" s="186" t="str">
        <f ca="1">IFERROR(INDEX(INDIRECT("'FY22 QoS'!"&amp;AQ$1&amp;":"&amp;AQ$1),MATCH($B77&amp;$C77&amp;$D77,'FY22 QoS'!BZ:BZ,0),1),"")</f>
        <v/>
      </c>
      <c r="AR77" s="186" t="str">
        <f ca="1">IFERROR(INDEX(INDIRECT("'FY22 QoS'!"&amp;AR$1&amp;":"&amp;AR$1),MATCH($B77&amp;$C77&amp;$D77,'FY22 QoS'!CA:CA,0),1),"")</f>
        <v/>
      </c>
      <c r="AS77" s="186" t="str">
        <f ca="1">IFERROR(INDEX(INDIRECT("'FY22 QoS'!"&amp;AS$1&amp;":"&amp;AS$1),MATCH($B77&amp;$C77&amp;$D77,'FY22 QoS'!CB:CB,0),1),"")</f>
        <v/>
      </c>
      <c r="AT77" s="186" t="str">
        <f ca="1">IFERROR(INDEX(INDIRECT("'FY22 QoS'!"&amp;AT$1&amp;":"&amp;AT$1),MATCH($B77&amp;$C77&amp;$D77,'FY22 QoS'!CC:CC,0),1),"")</f>
        <v/>
      </c>
    </row>
    <row r="78" spans="2:59" s="167" customFormat="1" hidden="1" outlineLevel="1" x14ac:dyDescent="0.25">
      <c r="B78" s="167" t="s">
        <v>455</v>
      </c>
      <c r="C78" s="167">
        <v>12</v>
      </c>
      <c r="D78" s="167" t="str">
        <f t="shared" si="13"/>
        <v>EMEA</v>
      </c>
      <c r="E78" s="167" t="str">
        <f>IFERROR(INDEX('FY22 QoS'!$BB:$BB,MATCH($B78&amp;$C78&amp;$D78,'FY22 QoS'!BR:BR,0),1),"")</f>
        <v/>
      </c>
      <c r="F78" s="167" t="str">
        <f>IFERROR(INDEX('FY22 QoS'!$BB:$BB,MATCH($B78&amp;$C78&amp;$D78,'FY22 QoS'!BS:BS,0),1),"")</f>
        <v/>
      </c>
      <c r="G78" s="167" t="str">
        <f>IFERROR(INDEX('FY22 QoS'!$BB:$BB,MATCH($B78&amp;$C78&amp;$D78,'FY22 QoS'!BT:BT,0),1),"")</f>
        <v/>
      </c>
      <c r="H78" s="167" t="str">
        <f>IFERROR(INDEX('FY22 QoS'!$BB:$BB,MATCH($B78&amp;$C78&amp;$D78,'FY22 QoS'!BU:BU,0),1),"")</f>
        <v/>
      </c>
      <c r="I78" s="181" t="str">
        <f>IFERROR(INDEX('FY22 QoS'!$BB:$BB,MATCH($B78&amp;$C78&amp;$D78,'FY22 QoS'!BV:BV,0),1),"")</f>
        <v/>
      </c>
      <c r="J78" s="181" t="str">
        <f>IFERROR(INDEX('FY22 QoS'!$BB:$BB,MATCH($B78&amp;$C78&amp;$D78,'FY22 QoS'!BW:BW,0),1),"")</f>
        <v/>
      </c>
      <c r="K78" s="181" t="str">
        <f>IFERROR(INDEX('FY22 QoS'!$BB:$BB,MATCH($B78&amp;$C78&amp;$D78,'FY22 QoS'!BX:BX,0),1),"")</f>
        <v/>
      </c>
      <c r="L78" s="181" t="str">
        <f>IFERROR(INDEX('FY22 QoS'!$BB:$BB,MATCH($B78&amp;$C78&amp;$D78,'FY22 QoS'!BY:BY,0),1),"")</f>
        <v/>
      </c>
      <c r="M78" s="181" t="str">
        <f>IFERROR(INDEX('FY22 QoS'!$BB:$BB,MATCH($B78&amp;$C78&amp;$D78,'FY22 QoS'!BZ:BZ,0),1),"")</f>
        <v/>
      </c>
      <c r="N78" s="181" t="str">
        <f>IFERROR(INDEX('FY22 QoS'!$BB:$BB,MATCH($B78&amp;$C78&amp;$D78,'FY22 QoS'!CA:CA,0),1),"")</f>
        <v/>
      </c>
      <c r="O78" s="181" t="str">
        <f>IFERROR(INDEX('FY22 QoS'!$BB:$BB,MATCH($B78&amp;$C78&amp;$D78,'FY22 QoS'!CB:CB,0),1),"")</f>
        <v/>
      </c>
      <c r="P78" s="181" t="str">
        <f>IFERROR(INDEX('FY22 QoS'!$BB:$BB,MATCH($B78&amp;$C78&amp;$D78,'FY22 QoS'!CC:CC,0),1),"")</f>
        <v/>
      </c>
      <c r="R78" s="178" t="str">
        <f ca="1">IFERROR(INDEX(INDIRECT("'FY22 QoS'!"&amp;R$1&amp;":"&amp;R$1),MATCH($B78&amp;$C78&amp;$D78,'FY22 QoS'!BU:BU,0),1),"")</f>
        <v/>
      </c>
      <c r="S78" s="178" t="str">
        <f ca="1">IFERROR(INDEX(INDIRECT("'FY22 QoS'!"&amp;S$1&amp;":"&amp;S$1),MATCH($B78&amp;$C78&amp;$D78,'FY22 QoS'!BV:BV,0),1),"")</f>
        <v/>
      </c>
      <c r="T78" s="178" t="str">
        <f ca="1">IFERROR(INDEX(INDIRECT("'FY22 QoS'!"&amp;T$1&amp;":"&amp;T$1),MATCH($B78&amp;$C78&amp;$D78,'FY22 QoS'!BW:BW,0),1),"")</f>
        <v/>
      </c>
      <c r="U78" s="178" t="str">
        <f ca="1">IFERROR(INDEX(INDIRECT("'FY22 QoS'!"&amp;U$1&amp;":"&amp;U$1),MATCH($B78&amp;$C78&amp;$D78,'FY22 QoS'!BX:BX,0),1),"")</f>
        <v/>
      </c>
      <c r="V78" s="178" t="str">
        <f ca="1">IFERROR(INDEX(INDIRECT("'FY22 QoS'!"&amp;V$1&amp;":"&amp;V$1),MATCH($B78&amp;$C78&amp;$D78,'FY22 QoS'!BY:BY,0),1),"")</f>
        <v/>
      </c>
      <c r="W78" s="178" t="str">
        <f ca="1">IFERROR(INDEX(INDIRECT("'FY22 QoS'!"&amp;W$1&amp;":"&amp;W$1),MATCH($B78&amp;$C78&amp;$D78,'FY22 QoS'!BZ:BZ,0),1),"")</f>
        <v/>
      </c>
      <c r="X78" s="178" t="str">
        <f ca="1">IFERROR(INDEX(INDIRECT("'FY22 QoS'!"&amp;X$1&amp;":"&amp;X$1),MATCH($B78&amp;$C78&amp;$D78,'FY22 QoS'!CA:CA,0),1),"")</f>
        <v/>
      </c>
      <c r="Y78" s="178" t="str">
        <f ca="1">IFERROR(INDEX(INDIRECT("'FY22 QoS'!"&amp;Y$1&amp;":"&amp;Y$1),MATCH($B78&amp;$C78&amp;$D78,'FY22 QoS'!CB:CB,0),1),"")</f>
        <v/>
      </c>
      <c r="Z78" s="178" t="str">
        <f ca="1">IFERROR(INDEX(INDIRECT("'FY22 QoS'!"&amp;Z$1&amp;":"&amp;Z$1),MATCH($B78&amp;$C78&amp;$D78,'FY22 QoS'!CC:CC,0),1),"")</f>
        <v/>
      </c>
      <c r="AB78" s="178" t="str">
        <f ca="1">IFERROR(INDEX(INDIRECT("'FY22 QoS'!"&amp;AB$1&amp;":"&amp;AB$1),MATCH($B78&amp;$C78&amp;$D78,'FY22 QoS'!BU:BU,0),1),"")</f>
        <v/>
      </c>
      <c r="AC78" s="178" t="str">
        <f ca="1">IFERROR(INDEX(INDIRECT("'FY22 QoS'!"&amp;AC$1&amp;":"&amp;AC$1),MATCH($B78&amp;$C78&amp;$D78,'FY22 QoS'!BV:BV,0),1),"")</f>
        <v/>
      </c>
      <c r="AD78" s="178" t="str">
        <f ca="1">IFERROR(INDEX(INDIRECT("'FY22 QoS'!"&amp;AD$1&amp;":"&amp;AD$1),MATCH($B78&amp;$C78&amp;$D78,'FY22 QoS'!BW:BW,0),1),"")</f>
        <v/>
      </c>
      <c r="AE78" s="178" t="str">
        <f ca="1">IFERROR(INDEX(INDIRECT("'FY22 QoS'!"&amp;AE$1&amp;":"&amp;AE$1),MATCH($B78&amp;$C78&amp;$D78,'FY22 QoS'!BX:BX,0),1),"")</f>
        <v/>
      </c>
      <c r="AF78" s="178" t="str">
        <f ca="1">IFERROR(INDEX(INDIRECT("'FY22 QoS'!"&amp;AF$1&amp;":"&amp;AF$1),MATCH($B78&amp;$C78&amp;$D78,'FY22 QoS'!BY:BY,0),1),"")</f>
        <v/>
      </c>
      <c r="AG78" s="178" t="str">
        <f ca="1">IFERROR(INDEX(INDIRECT("'FY22 QoS'!"&amp;AG$1&amp;":"&amp;AG$1),MATCH($B78&amp;$C78&amp;$D78,'FY22 QoS'!BZ:BZ,0),1),"")</f>
        <v/>
      </c>
      <c r="AH78" s="178" t="str">
        <f ca="1">IFERROR(INDEX(INDIRECT("'FY22 QoS'!"&amp;AH$1&amp;":"&amp;AH$1),MATCH($B78&amp;$C78&amp;$D78,'FY22 QoS'!CA:CA,0),1),"")</f>
        <v/>
      </c>
      <c r="AI78" s="178" t="str">
        <f ca="1">IFERROR(INDEX(INDIRECT("'FY22 QoS'!"&amp;AI$1&amp;":"&amp;AI$1),MATCH($B78&amp;$C78&amp;$D78,'FY22 QoS'!CB:CB,0),1),"")</f>
        <v/>
      </c>
      <c r="AJ78" s="178" t="str">
        <f ca="1">IFERROR(INDEX(INDIRECT("'FY22 QoS'!"&amp;AJ$1&amp;":"&amp;AJ$1),MATCH($B78&amp;$C78&amp;$D78,'FY22 QoS'!CC:CC,0),1),"")</f>
        <v/>
      </c>
      <c r="AL78" s="186" t="str">
        <f ca="1">IFERROR(INDEX(INDIRECT("'FY22 QoS'!"&amp;AL$1&amp;":"&amp;AL$1),MATCH($B78&amp;$C78&amp;$D78,'FY22 QoS'!BU:BU,0),1),"")</f>
        <v/>
      </c>
      <c r="AM78" s="186" t="str">
        <f ca="1">IFERROR(INDEX(INDIRECT("'FY22 QoS'!"&amp;AM$1&amp;":"&amp;AM$1),MATCH($B78&amp;$C78&amp;$D78,'FY22 QoS'!BV:BV,0),1),"")</f>
        <v/>
      </c>
      <c r="AN78" s="186" t="str">
        <f ca="1">IFERROR(INDEX(INDIRECT("'FY22 QoS'!"&amp;AN$1&amp;":"&amp;AN$1),MATCH($B78&amp;$C78&amp;$D78,'FY22 QoS'!BW:BW,0),1),"")</f>
        <v/>
      </c>
      <c r="AO78" s="186" t="str">
        <f ca="1">IFERROR(INDEX(INDIRECT("'FY22 QoS'!"&amp;AO$1&amp;":"&amp;AO$1),MATCH($B78&amp;$C78&amp;$D78,'FY22 QoS'!BX:BX,0),1),"")</f>
        <v/>
      </c>
      <c r="AP78" s="186" t="str">
        <f ca="1">IFERROR(INDEX(INDIRECT("'FY22 QoS'!"&amp;AP$1&amp;":"&amp;AP$1),MATCH($B78&amp;$C78&amp;$D78,'FY22 QoS'!BY:BY,0),1),"")</f>
        <v/>
      </c>
      <c r="AQ78" s="186" t="str">
        <f ca="1">IFERROR(INDEX(INDIRECT("'FY22 QoS'!"&amp;AQ$1&amp;":"&amp;AQ$1),MATCH($B78&amp;$C78&amp;$D78,'FY22 QoS'!BZ:BZ,0),1),"")</f>
        <v/>
      </c>
      <c r="AR78" s="186" t="str">
        <f ca="1">IFERROR(INDEX(INDIRECT("'FY22 QoS'!"&amp;AR$1&amp;":"&amp;AR$1),MATCH($B78&amp;$C78&amp;$D78,'FY22 QoS'!CA:CA,0),1),"")</f>
        <v/>
      </c>
      <c r="AS78" s="186" t="str">
        <f ca="1">IFERROR(INDEX(INDIRECT("'FY22 QoS'!"&amp;AS$1&amp;":"&amp;AS$1),MATCH($B78&amp;$C78&amp;$D78,'FY22 QoS'!CB:CB,0),1),"")</f>
        <v/>
      </c>
      <c r="AT78" s="186" t="str">
        <f ca="1">IFERROR(INDEX(INDIRECT("'FY22 QoS'!"&amp;AT$1&amp;":"&amp;AT$1),MATCH($B78&amp;$C78&amp;$D78,'FY22 QoS'!CC:CC,0),1),"")</f>
        <v/>
      </c>
    </row>
    <row r="79" spans="2:59" s="167" customFormat="1" hidden="1" outlineLevel="1" x14ac:dyDescent="0.25">
      <c r="B79" s="167" t="s">
        <v>455</v>
      </c>
      <c r="C79" s="167">
        <v>13</v>
      </c>
      <c r="D79" s="167" t="str">
        <f t="shared" si="13"/>
        <v>EMEA</v>
      </c>
      <c r="E79" s="167" t="str">
        <f>IFERROR(INDEX('FY22 QoS'!$BB:$BB,MATCH($B79&amp;$C79&amp;$D79,'FY22 QoS'!BR:BR,0),1),"")</f>
        <v/>
      </c>
      <c r="F79" s="167" t="str">
        <f>IFERROR(INDEX('FY22 QoS'!$BB:$BB,MATCH($B79&amp;$C79&amp;$D79,'FY22 QoS'!BS:BS,0),1),"")</f>
        <v/>
      </c>
      <c r="G79" s="167" t="str">
        <f>IFERROR(INDEX('FY22 QoS'!$BB:$BB,MATCH($B79&amp;$C79&amp;$D79,'FY22 QoS'!BT:BT,0),1),"")</f>
        <v/>
      </c>
      <c r="H79" s="167" t="str">
        <f>IFERROR(INDEX('FY22 QoS'!$BB:$BB,MATCH($B79&amp;$C79&amp;$D79,'FY22 QoS'!BU:BU,0),1),"")</f>
        <v/>
      </c>
      <c r="I79" s="181" t="str">
        <f>IFERROR(INDEX('FY22 QoS'!$BB:$BB,MATCH($B79&amp;$C79&amp;$D79,'FY22 QoS'!BV:BV,0),1),"")</f>
        <v/>
      </c>
      <c r="J79" s="181" t="str">
        <f>IFERROR(INDEX('FY22 QoS'!$BB:$BB,MATCH($B79&amp;$C79&amp;$D79,'FY22 QoS'!BW:BW,0),1),"")</f>
        <v/>
      </c>
      <c r="K79" s="181" t="str">
        <f>IFERROR(INDEX('FY22 QoS'!$BB:$BB,MATCH($B79&amp;$C79&amp;$D79,'FY22 QoS'!BX:BX,0),1),"")</f>
        <v/>
      </c>
      <c r="L79" s="181" t="str">
        <f>IFERROR(INDEX('FY22 QoS'!$BB:$BB,MATCH($B79&amp;$C79&amp;$D79,'FY22 QoS'!BY:BY,0),1),"")</f>
        <v/>
      </c>
      <c r="M79" s="181" t="str">
        <f>IFERROR(INDEX('FY22 QoS'!$BB:$BB,MATCH($B79&amp;$C79&amp;$D79,'FY22 QoS'!BZ:BZ,0),1),"")</f>
        <v/>
      </c>
      <c r="N79" s="181" t="str">
        <f>IFERROR(INDEX('FY22 QoS'!$BB:$BB,MATCH($B79&amp;$C79&amp;$D79,'FY22 QoS'!CA:CA,0),1),"")</f>
        <v/>
      </c>
      <c r="O79" s="181" t="str">
        <f>IFERROR(INDEX('FY22 QoS'!$BB:$BB,MATCH($B79&amp;$C79&amp;$D79,'FY22 QoS'!CB:CB,0),1),"")</f>
        <v/>
      </c>
      <c r="P79" s="181" t="str">
        <f>IFERROR(INDEX('FY22 QoS'!$BB:$BB,MATCH($B79&amp;$C79&amp;$D79,'FY22 QoS'!CC:CC,0),1),"")</f>
        <v/>
      </c>
      <c r="R79" s="178" t="str">
        <f ca="1">IFERROR(INDEX(INDIRECT("'FY22 QoS'!"&amp;R$1&amp;":"&amp;R$1),MATCH($B79&amp;$C79&amp;$D79,'FY22 QoS'!BU:BU,0),1),"")</f>
        <v/>
      </c>
      <c r="S79" s="178" t="str">
        <f ca="1">IFERROR(INDEX(INDIRECT("'FY22 QoS'!"&amp;S$1&amp;":"&amp;S$1),MATCH($B79&amp;$C79&amp;$D79,'FY22 QoS'!BV:BV,0),1),"")</f>
        <v/>
      </c>
      <c r="T79" s="178" t="str">
        <f ca="1">IFERROR(INDEX(INDIRECT("'FY22 QoS'!"&amp;T$1&amp;":"&amp;T$1),MATCH($B79&amp;$C79&amp;$D79,'FY22 QoS'!BW:BW,0),1),"")</f>
        <v/>
      </c>
      <c r="U79" s="178" t="str">
        <f ca="1">IFERROR(INDEX(INDIRECT("'FY22 QoS'!"&amp;U$1&amp;":"&amp;U$1),MATCH($B79&amp;$C79&amp;$D79,'FY22 QoS'!BX:BX,0),1),"")</f>
        <v/>
      </c>
      <c r="V79" s="178" t="str">
        <f ca="1">IFERROR(INDEX(INDIRECT("'FY22 QoS'!"&amp;V$1&amp;":"&amp;V$1),MATCH($B79&amp;$C79&amp;$D79,'FY22 QoS'!BY:BY,0),1),"")</f>
        <v/>
      </c>
      <c r="W79" s="178" t="str">
        <f ca="1">IFERROR(INDEX(INDIRECT("'FY22 QoS'!"&amp;W$1&amp;":"&amp;W$1),MATCH($B79&amp;$C79&amp;$D79,'FY22 QoS'!BZ:BZ,0),1),"")</f>
        <v/>
      </c>
      <c r="X79" s="178" t="str">
        <f ca="1">IFERROR(INDEX(INDIRECT("'FY22 QoS'!"&amp;X$1&amp;":"&amp;X$1),MATCH($B79&amp;$C79&amp;$D79,'FY22 QoS'!CA:CA,0),1),"")</f>
        <v/>
      </c>
      <c r="Y79" s="178" t="str">
        <f ca="1">IFERROR(INDEX(INDIRECT("'FY22 QoS'!"&amp;Y$1&amp;":"&amp;Y$1),MATCH($B79&amp;$C79&amp;$D79,'FY22 QoS'!CB:CB,0),1),"")</f>
        <v/>
      </c>
      <c r="Z79" s="178" t="str">
        <f ca="1">IFERROR(INDEX(INDIRECT("'FY22 QoS'!"&amp;Z$1&amp;":"&amp;Z$1),MATCH($B79&amp;$C79&amp;$D79,'FY22 QoS'!CC:CC,0),1),"")</f>
        <v/>
      </c>
      <c r="AB79" s="178" t="str">
        <f ca="1">IFERROR(INDEX(INDIRECT("'FY22 QoS'!"&amp;AB$1&amp;":"&amp;AB$1),MATCH($B79&amp;$C79&amp;$D79,'FY22 QoS'!BU:BU,0),1),"")</f>
        <v/>
      </c>
      <c r="AC79" s="178" t="str">
        <f ca="1">IFERROR(INDEX(INDIRECT("'FY22 QoS'!"&amp;AC$1&amp;":"&amp;AC$1),MATCH($B79&amp;$C79&amp;$D79,'FY22 QoS'!BV:BV,0),1),"")</f>
        <v/>
      </c>
      <c r="AD79" s="178" t="str">
        <f ca="1">IFERROR(INDEX(INDIRECT("'FY22 QoS'!"&amp;AD$1&amp;":"&amp;AD$1),MATCH($B79&amp;$C79&amp;$D79,'FY22 QoS'!BW:BW,0),1),"")</f>
        <v/>
      </c>
      <c r="AE79" s="178" t="str">
        <f ca="1">IFERROR(INDEX(INDIRECT("'FY22 QoS'!"&amp;AE$1&amp;":"&amp;AE$1),MATCH($B79&amp;$C79&amp;$D79,'FY22 QoS'!BX:BX,0),1),"")</f>
        <v/>
      </c>
      <c r="AF79" s="178" t="str">
        <f ca="1">IFERROR(INDEX(INDIRECT("'FY22 QoS'!"&amp;AF$1&amp;":"&amp;AF$1),MATCH($B79&amp;$C79&amp;$D79,'FY22 QoS'!BY:BY,0),1),"")</f>
        <v/>
      </c>
      <c r="AG79" s="178" t="str">
        <f ca="1">IFERROR(INDEX(INDIRECT("'FY22 QoS'!"&amp;AG$1&amp;":"&amp;AG$1),MATCH($B79&amp;$C79&amp;$D79,'FY22 QoS'!BZ:BZ,0),1),"")</f>
        <v/>
      </c>
      <c r="AH79" s="178" t="str">
        <f ca="1">IFERROR(INDEX(INDIRECT("'FY22 QoS'!"&amp;AH$1&amp;":"&amp;AH$1),MATCH($B79&amp;$C79&amp;$D79,'FY22 QoS'!CA:CA,0),1),"")</f>
        <v/>
      </c>
      <c r="AI79" s="178" t="str">
        <f ca="1">IFERROR(INDEX(INDIRECT("'FY22 QoS'!"&amp;AI$1&amp;":"&amp;AI$1),MATCH($B79&amp;$C79&amp;$D79,'FY22 QoS'!CB:CB,0),1),"")</f>
        <v/>
      </c>
      <c r="AJ79" s="178" t="str">
        <f ca="1">IFERROR(INDEX(INDIRECT("'FY22 QoS'!"&amp;AJ$1&amp;":"&amp;AJ$1),MATCH($B79&amp;$C79&amp;$D79,'FY22 QoS'!CC:CC,0),1),"")</f>
        <v/>
      </c>
      <c r="AL79" s="186" t="str">
        <f ca="1">IFERROR(INDEX(INDIRECT("'FY22 QoS'!"&amp;AL$1&amp;":"&amp;AL$1),MATCH($B79&amp;$C79&amp;$D79,'FY22 QoS'!BU:BU,0),1),"")</f>
        <v/>
      </c>
      <c r="AM79" s="186" t="str">
        <f ca="1">IFERROR(INDEX(INDIRECT("'FY22 QoS'!"&amp;AM$1&amp;":"&amp;AM$1),MATCH($B79&amp;$C79&amp;$D79,'FY22 QoS'!BV:BV,0),1),"")</f>
        <v/>
      </c>
      <c r="AN79" s="186" t="str">
        <f ca="1">IFERROR(INDEX(INDIRECT("'FY22 QoS'!"&amp;AN$1&amp;":"&amp;AN$1),MATCH($B79&amp;$C79&amp;$D79,'FY22 QoS'!BW:BW,0),1),"")</f>
        <v/>
      </c>
      <c r="AO79" s="186" t="str">
        <f ca="1">IFERROR(INDEX(INDIRECT("'FY22 QoS'!"&amp;AO$1&amp;":"&amp;AO$1),MATCH($B79&amp;$C79&amp;$D79,'FY22 QoS'!BX:BX,0),1),"")</f>
        <v/>
      </c>
      <c r="AP79" s="186" t="str">
        <f ca="1">IFERROR(INDEX(INDIRECT("'FY22 QoS'!"&amp;AP$1&amp;":"&amp;AP$1),MATCH($B79&amp;$C79&amp;$D79,'FY22 QoS'!BY:BY,0),1),"")</f>
        <v/>
      </c>
      <c r="AQ79" s="186" t="str">
        <f ca="1">IFERROR(INDEX(INDIRECT("'FY22 QoS'!"&amp;AQ$1&amp;":"&amp;AQ$1),MATCH($B79&amp;$C79&amp;$D79,'FY22 QoS'!BZ:BZ,0),1),"")</f>
        <v/>
      </c>
      <c r="AR79" s="186" t="str">
        <f ca="1">IFERROR(INDEX(INDIRECT("'FY22 QoS'!"&amp;AR$1&amp;":"&amp;AR$1),MATCH($B79&amp;$C79&amp;$D79,'FY22 QoS'!CA:CA,0),1),"")</f>
        <v/>
      </c>
      <c r="AS79" s="186" t="str">
        <f ca="1">IFERROR(INDEX(INDIRECT("'FY22 QoS'!"&amp;AS$1&amp;":"&amp;AS$1),MATCH($B79&amp;$C79&amp;$D79,'FY22 QoS'!CB:CB,0),1),"")</f>
        <v/>
      </c>
      <c r="AT79" s="186" t="str">
        <f ca="1">IFERROR(INDEX(INDIRECT("'FY22 QoS'!"&amp;AT$1&amp;":"&amp;AT$1),MATCH($B79&amp;$C79&amp;$D79,'FY22 QoS'!CC:CC,0),1),"")</f>
        <v/>
      </c>
    </row>
    <row r="80" spans="2:59" s="167" customFormat="1" hidden="1" outlineLevel="1" x14ac:dyDescent="0.25">
      <c r="B80" s="167" t="s">
        <v>455</v>
      </c>
      <c r="C80" s="167">
        <v>14</v>
      </c>
      <c r="D80" s="167" t="str">
        <f t="shared" si="13"/>
        <v>EMEA</v>
      </c>
      <c r="E80" s="167" t="str">
        <f>IFERROR(INDEX('FY22 QoS'!$BB:$BB,MATCH($B80&amp;$C80&amp;$D80,'FY22 QoS'!BR:BR,0),1),"")</f>
        <v/>
      </c>
      <c r="F80" s="167" t="str">
        <f>IFERROR(INDEX('FY22 QoS'!$BB:$BB,MATCH($B80&amp;$C80&amp;$D80,'FY22 QoS'!BS:BS,0),1),"")</f>
        <v/>
      </c>
      <c r="G80" s="167" t="str">
        <f>IFERROR(INDEX('FY22 QoS'!$BB:$BB,MATCH($B80&amp;$C80&amp;$D80,'FY22 QoS'!BT:BT,0),1),"")</f>
        <v/>
      </c>
      <c r="H80" s="167" t="str">
        <f>IFERROR(INDEX('FY22 QoS'!$BB:$BB,MATCH($B80&amp;$C80&amp;$D80,'FY22 QoS'!BU:BU,0),1),"")</f>
        <v/>
      </c>
      <c r="I80" s="181" t="str">
        <f>IFERROR(INDEX('FY22 QoS'!$BB:$BB,MATCH($B80&amp;$C80&amp;$D80,'FY22 QoS'!BV:BV,0),1),"")</f>
        <v/>
      </c>
      <c r="J80" s="181" t="str">
        <f>IFERROR(INDEX('FY22 QoS'!$BB:$BB,MATCH($B80&amp;$C80&amp;$D80,'FY22 QoS'!BW:BW,0),1),"")</f>
        <v/>
      </c>
      <c r="K80" s="181" t="str">
        <f>IFERROR(INDEX('FY22 QoS'!$BB:$BB,MATCH($B80&amp;$C80&amp;$D80,'FY22 QoS'!BX:BX,0),1),"")</f>
        <v/>
      </c>
      <c r="L80" s="181" t="str">
        <f>IFERROR(INDEX('FY22 QoS'!$BB:$BB,MATCH($B80&amp;$C80&amp;$D80,'FY22 QoS'!BY:BY,0),1),"")</f>
        <v/>
      </c>
      <c r="M80" s="181" t="str">
        <f>IFERROR(INDEX('FY22 QoS'!$BB:$BB,MATCH($B80&amp;$C80&amp;$D80,'FY22 QoS'!BZ:BZ,0),1),"")</f>
        <v/>
      </c>
      <c r="N80" s="181" t="str">
        <f>IFERROR(INDEX('FY22 QoS'!$BB:$BB,MATCH($B80&amp;$C80&amp;$D80,'FY22 QoS'!CA:CA,0),1),"")</f>
        <v/>
      </c>
      <c r="O80" s="181" t="str">
        <f>IFERROR(INDEX('FY22 QoS'!$BB:$BB,MATCH($B80&amp;$C80&amp;$D80,'FY22 QoS'!CB:CB,0),1),"")</f>
        <v/>
      </c>
      <c r="P80" s="181" t="str">
        <f>IFERROR(INDEX('FY22 QoS'!$BB:$BB,MATCH($B80&amp;$C80&amp;$D80,'FY22 QoS'!CC:CC,0),1),"")</f>
        <v/>
      </c>
      <c r="R80" s="178" t="str">
        <f ca="1">IFERROR(INDEX(INDIRECT("'FY22 QoS'!"&amp;R$1&amp;":"&amp;R$1),MATCH($B80&amp;$C80&amp;$D80,'FY22 QoS'!BU:BU,0),1),"")</f>
        <v/>
      </c>
      <c r="S80" s="178" t="str">
        <f ca="1">IFERROR(INDEX(INDIRECT("'FY22 QoS'!"&amp;S$1&amp;":"&amp;S$1),MATCH($B80&amp;$C80&amp;$D80,'FY22 QoS'!BV:BV,0),1),"")</f>
        <v/>
      </c>
      <c r="T80" s="178" t="str">
        <f ca="1">IFERROR(INDEX(INDIRECT("'FY22 QoS'!"&amp;T$1&amp;":"&amp;T$1),MATCH($B80&amp;$C80&amp;$D80,'FY22 QoS'!BW:BW,0),1),"")</f>
        <v/>
      </c>
      <c r="U80" s="178" t="str">
        <f ca="1">IFERROR(INDEX(INDIRECT("'FY22 QoS'!"&amp;U$1&amp;":"&amp;U$1),MATCH($B80&amp;$C80&amp;$D80,'FY22 QoS'!BX:BX,0),1),"")</f>
        <v/>
      </c>
      <c r="V80" s="178" t="str">
        <f ca="1">IFERROR(INDEX(INDIRECT("'FY22 QoS'!"&amp;V$1&amp;":"&amp;V$1),MATCH($B80&amp;$C80&amp;$D80,'FY22 QoS'!BY:BY,0),1),"")</f>
        <v/>
      </c>
      <c r="W80" s="178" t="str">
        <f ca="1">IFERROR(INDEX(INDIRECT("'FY22 QoS'!"&amp;W$1&amp;":"&amp;W$1),MATCH($B80&amp;$C80&amp;$D80,'FY22 QoS'!BZ:BZ,0),1),"")</f>
        <v/>
      </c>
      <c r="X80" s="178" t="str">
        <f ca="1">IFERROR(INDEX(INDIRECT("'FY22 QoS'!"&amp;X$1&amp;":"&amp;X$1),MATCH($B80&amp;$C80&amp;$D80,'FY22 QoS'!CA:CA,0),1),"")</f>
        <v/>
      </c>
      <c r="Y80" s="178" t="str">
        <f ca="1">IFERROR(INDEX(INDIRECT("'FY22 QoS'!"&amp;Y$1&amp;":"&amp;Y$1),MATCH($B80&amp;$C80&amp;$D80,'FY22 QoS'!CB:CB,0),1),"")</f>
        <v/>
      </c>
      <c r="Z80" s="178" t="str">
        <f ca="1">IFERROR(INDEX(INDIRECT("'FY22 QoS'!"&amp;Z$1&amp;":"&amp;Z$1),MATCH($B80&amp;$C80&amp;$D80,'FY22 QoS'!CC:CC,0),1),"")</f>
        <v/>
      </c>
      <c r="AB80" s="178" t="str">
        <f ca="1">IFERROR(INDEX(INDIRECT("'FY22 QoS'!"&amp;AB$1&amp;":"&amp;AB$1),MATCH($B80&amp;$C80&amp;$D80,'FY22 QoS'!BU:BU,0),1),"")</f>
        <v/>
      </c>
      <c r="AC80" s="178" t="str">
        <f ca="1">IFERROR(INDEX(INDIRECT("'FY22 QoS'!"&amp;AC$1&amp;":"&amp;AC$1),MATCH($B80&amp;$C80&amp;$D80,'FY22 QoS'!BV:BV,0),1),"")</f>
        <v/>
      </c>
      <c r="AD80" s="178" t="str">
        <f ca="1">IFERROR(INDEX(INDIRECT("'FY22 QoS'!"&amp;AD$1&amp;":"&amp;AD$1),MATCH($B80&amp;$C80&amp;$D80,'FY22 QoS'!BW:BW,0),1),"")</f>
        <v/>
      </c>
      <c r="AE80" s="178" t="str">
        <f ca="1">IFERROR(INDEX(INDIRECT("'FY22 QoS'!"&amp;AE$1&amp;":"&amp;AE$1),MATCH($B80&amp;$C80&amp;$D80,'FY22 QoS'!BX:BX,0),1),"")</f>
        <v/>
      </c>
      <c r="AF80" s="178" t="str">
        <f ca="1">IFERROR(INDEX(INDIRECT("'FY22 QoS'!"&amp;AF$1&amp;":"&amp;AF$1),MATCH($B80&amp;$C80&amp;$D80,'FY22 QoS'!BY:BY,0),1),"")</f>
        <v/>
      </c>
      <c r="AG80" s="178" t="str">
        <f ca="1">IFERROR(INDEX(INDIRECT("'FY22 QoS'!"&amp;AG$1&amp;":"&amp;AG$1),MATCH($B80&amp;$C80&amp;$D80,'FY22 QoS'!BZ:BZ,0),1),"")</f>
        <v/>
      </c>
      <c r="AH80" s="178" t="str">
        <f ca="1">IFERROR(INDEX(INDIRECT("'FY22 QoS'!"&amp;AH$1&amp;":"&amp;AH$1),MATCH($B80&amp;$C80&amp;$D80,'FY22 QoS'!CA:CA,0),1),"")</f>
        <v/>
      </c>
      <c r="AI80" s="178" t="str">
        <f ca="1">IFERROR(INDEX(INDIRECT("'FY22 QoS'!"&amp;AI$1&amp;":"&amp;AI$1),MATCH($B80&amp;$C80&amp;$D80,'FY22 QoS'!CB:CB,0),1),"")</f>
        <v/>
      </c>
      <c r="AJ80" s="178" t="str">
        <f ca="1">IFERROR(INDEX(INDIRECT("'FY22 QoS'!"&amp;AJ$1&amp;":"&amp;AJ$1),MATCH($B80&amp;$C80&amp;$D80,'FY22 QoS'!CC:CC,0),1),"")</f>
        <v/>
      </c>
      <c r="AL80" s="186" t="str">
        <f ca="1">IFERROR(INDEX(INDIRECT("'FY22 QoS'!"&amp;AL$1&amp;":"&amp;AL$1),MATCH($B80&amp;$C80&amp;$D80,'FY22 QoS'!BU:BU,0),1),"")</f>
        <v/>
      </c>
      <c r="AM80" s="186" t="str">
        <f ca="1">IFERROR(INDEX(INDIRECT("'FY22 QoS'!"&amp;AM$1&amp;":"&amp;AM$1),MATCH($B80&amp;$C80&amp;$D80,'FY22 QoS'!BV:BV,0),1),"")</f>
        <v/>
      </c>
      <c r="AN80" s="186" t="str">
        <f ca="1">IFERROR(INDEX(INDIRECT("'FY22 QoS'!"&amp;AN$1&amp;":"&amp;AN$1),MATCH($B80&amp;$C80&amp;$D80,'FY22 QoS'!BW:BW,0),1),"")</f>
        <v/>
      </c>
      <c r="AO80" s="186" t="str">
        <f ca="1">IFERROR(INDEX(INDIRECT("'FY22 QoS'!"&amp;AO$1&amp;":"&amp;AO$1),MATCH($B80&amp;$C80&amp;$D80,'FY22 QoS'!BX:BX,0),1),"")</f>
        <v/>
      </c>
      <c r="AP80" s="186" t="str">
        <f ca="1">IFERROR(INDEX(INDIRECT("'FY22 QoS'!"&amp;AP$1&amp;":"&amp;AP$1),MATCH($B80&amp;$C80&amp;$D80,'FY22 QoS'!BY:BY,0),1),"")</f>
        <v/>
      </c>
      <c r="AQ80" s="186" t="str">
        <f ca="1">IFERROR(INDEX(INDIRECT("'FY22 QoS'!"&amp;AQ$1&amp;":"&amp;AQ$1),MATCH($B80&amp;$C80&amp;$D80,'FY22 QoS'!BZ:BZ,0),1),"")</f>
        <v/>
      </c>
      <c r="AR80" s="186" t="str">
        <f ca="1">IFERROR(INDEX(INDIRECT("'FY22 QoS'!"&amp;AR$1&amp;":"&amp;AR$1),MATCH($B80&amp;$C80&amp;$D80,'FY22 QoS'!CA:CA,0),1),"")</f>
        <v/>
      </c>
      <c r="AS80" s="186" t="str">
        <f ca="1">IFERROR(INDEX(INDIRECT("'FY22 QoS'!"&amp;AS$1&amp;":"&amp;AS$1),MATCH($B80&amp;$C80&amp;$D80,'FY22 QoS'!CB:CB,0),1),"")</f>
        <v/>
      </c>
      <c r="AT80" s="186" t="str">
        <f ca="1">IFERROR(INDEX(INDIRECT("'FY22 QoS'!"&amp;AT$1&amp;":"&amp;AT$1),MATCH($B80&amp;$C80&amp;$D80,'FY22 QoS'!CC:CC,0),1),"")</f>
        <v/>
      </c>
    </row>
    <row r="81" spans="2:59" s="167" customFormat="1" collapsed="1" x14ac:dyDescent="0.25">
      <c r="B81" s="182"/>
      <c r="C81" s="182"/>
      <c r="D81" s="182"/>
      <c r="E81" s="182"/>
      <c r="F81" s="182"/>
      <c r="G81" s="182"/>
      <c r="H81" s="182"/>
      <c r="I81" s="184"/>
      <c r="J81" s="184"/>
      <c r="K81" s="184"/>
      <c r="L81" s="184"/>
      <c r="M81" s="184"/>
      <c r="N81" s="184"/>
      <c r="O81" s="184"/>
      <c r="P81" s="184"/>
      <c r="R81" s="183"/>
      <c r="S81" s="183"/>
      <c r="T81" s="183"/>
      <c r="U81" s="183"/>
      <c r="V81" s="183"/>
      <c r="W81" s="183"/>
      <c r="X81" s="183"/>
      <c r="Y81" s="183"/>
      <c r="Z81" s="183"/>
      <c r="AB81" s="183"/>
      <c r="AC81" s="183"/>
      <c r="AD81" s="183"/>
      <c r="AE81" s="183"/>
      <c r="AF81" s="183"/>
      <c r="AG81" s="183"/>
      <c r="AH81" s="183"/>
      <c r="AI81" s="183"/>
      <c r="AJ81" s="183"/>
      <c r="AL81" s="187"/>
      <c r="AM81" s="187"/>
      <c r="AN81" s="187"/>
      <c r="AO81" s="187"/>
      <c r="AP81" s="187"/>
      <c r="AQ81" s="187"/>
      <c r="AR81" s="187"/>
      <c r="AS81" s="187"/>
      <c r="AT81" s="187"/>
      <c r="AY81" s="178"/>
      <c r="AZ81" s="178"/>
      <c r="BA81" s="178"/>
      <c r="BB81" s="178"/>
      <c r="BC81" s="178"/>
      <c r="BD81" s="178"/>
      <c r="BE81" s="178"/>
      <c r="BF81" s="178"/>
      <c r="BG81" s="178"/>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0CB0C-FB44-42C9-9697-67F3EDC55734}">
  <sheetPr>
    <tabColor theme="1"/>
  </sheetPr>
  <dimension ref="A1"/>
  <sheetViews>
    <sheetView workbookViewId="0"/>
  </sheetViews>
  <sheetFormatPr defaultColWidth="8.85546875" defaultRowHeight="15" x14ac:dyDescent="0.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F10B7-03AD-4C6A-8F50-6764B225B343}">
  <dimension ref="B2:AE67"/>
  <sheetViews>
    <sheetView showGridLines="0" zoomScaleNormal="100" workbookViewId="0">
      <selection activeCell="J5" sqref="J5"/>
    </sheetView>
  </sheetViews>
  <sheetFormatPr defaultColWidth="8.85546875" defaultRowHeight="15" x14ac:dyDescent="0.25"/>
  <cols>
    <col min="2" max="2" width="11.42578125" bestFit="1" customWidth="1"/>
    <col min="3" max="6" width="8.85546875" customWidth="1"/>
  </cols>
  <sheetData>
    <row r="2" spans="2:31" x14ac:dyDescent="0.25">
      <c r="B2" s="199" t="s">
        <v>356</v>
      </c>
      <c r="C2" s="199"/>
      <c r="D2" s="199"/>
      <c r="E2" s="199"/>
      <c r="F2" s="199"/>
      <c r="G2" s="199"/>
      <c r="I2" s="199" t="s">
        <v>355</v>
      </c>
      <c r="J2" s="199"/>
      <c r="K2" s="199"/>
      <c r="L2" s="199"/>
      <c r="M2" s="199"/>
      <c r="O2" s="214">
        <v>0.02</v>
      </c>
      <c r="P2" s="199" t="s">
        <v>354</v>
      </c>
      <c r="Q2" s="199"/>
      <c r="R2" s="199"/>
      <c r="S2" s="199"/>
      <c r="U2" s="214">
        <v>0.04</v>
      </c>
      <c r="V2" s="199" t="s">
        <v>353</v>
      </c>
      <c r="W2" s="199"/>
      <c r="X2" s="199"/>
      <c r="Y2" s="199"/>
      <c r="AA2" s="214">
        <v>7.0000000000000007E-2</v>
      </c>
      <c r="AB2" s="199" t="s">
        <v>423</v>
      </c>
      <c r="AC2" s="199"/>
      <c r="AD2" s="199"/>
      <c r="AE2" s="199"/>
    </row>
    <row r="3" spans="2:31" x14ac:dyDescent="0.25">
      <c r="B3" s="199"/>
      <c r="C3" s="198" t="s">
        <v>343</v>
      </c>
      <c r="D3" s="198" t="s">
        <v>42</v>
      </c>
      <c r="E3" s="198" t="s">
        <v>41</v>
      </c>
      <c r="F3" s="198" t="s">
        <v>40</v>
      </c>
      <c r="G3" s="213" t="s">
        <v>352</v>
      </c>
      <c r="I3" s="198" t="s">
        <v>343</v>
      </c>
      <c r="J3" s="198" t="s">
        <v>42</v>
      </c>
      <c r="K3" s="198" t="s">
        <v>41</v>
      </c>
      <c r="L3" s="198" t="s">
        <v>40</v>
      </c>
      <c r="M3" s="213" t="s">
        <v>352</v>
      </c>
      <c r="O3" s="198" t="s">
        <v>343</v>
      </c>
      <c r="P3" s="198" t="s">
        <v>42</v>
      </c>
      <c r="Q3" s="198" t="s">
        <v>41</v>
      </c>
      <c r="R3" s="198" t="s">
        <v>40</v>
      </c>
      <c r="S3" s="213" t="s">
        <v>352</v>
      </c>
      <c r="U3" s="198" t="s">
        <v>343</v>
      </c>
      <c r="V3" s="198" t="s">
        <v>42</v>
      </c>
      <c r="W3" s="198" t="s">
        <v>41</v>
      </c>
      <c r="X3" s="198" t="s">
        <v>40</v>
      </c>
      <c r="Y3" s="213" t="s">
        <v>352</v>
      </c>
      <c r="AA3" s="198" t="s">
        <v>343</v>
      </c>
      <c r="AB3" s="198" t="s">
        <v>42</v>
      </c>
      <c r="AC3" s="198" t="s">
        <v>41</v>
      </c>
      <c r="AD3" s="198" t="s">
        <v>40</v>
      </c>
      <c r="AE3" s="213" t="s">
        <v>352</v>
      </c>
    </row>
    <row r="4" spans="2:31" x14ac:dyDescent="0.25">
      <c r="B4" s="3" t="s">
        <v>43</v>
      </c>
      <c r="C4" s="164"/>
      <c r="D4" s="164"/>
      <c r="E4" s="164"/>
      <c r="F4" s="164"/>
      <c r="G4" s="209"/>
      <c r="I4" s="164"/>
      <c r="J4" s="164"/>
      <c r="K4" s="164"/>
      <c r="L4" s="164"/>
      <c r="M4" s="209"/>
      <c r="S4" s="209"/>
      <c r="Y4" s="209"/>
      <c r="AE4" s="209"/>
    </row>
    <row r="5" spans="2:31" x14ac:dyDescent="0.25">
      <c r="B5" t="s">
        <v>36</v>
      </c>
      <c r="C5" s="212">
        <f>'[7]Budget QoS'!C34/1000</f>
        <v>2859.375</v>
      </c>
      <c r="D5" s="212">
        <f>'[7]Budget QoS'!D34/1000</f>
        <v>3658.125</v>
      </c>
      <c r="E5" s="212">
        <f>'[7]Budget QoS'!E34/1000</f>
        <v>4455</v>
      </c>
      <c r="F5" s="212">
        <f>'[7]Budget QoS'!F34/1000</f>
        <v>5030</v>
      </c>
      <c r="G5" s="210">
        <f>SUM(C5:F5)</f>
        <v>16002.5</v>
      </c>
      <c r="I5" s="212">
        <f>'[7]Budget &amp; Forecast'!AB5</f>
        <v>2216.015625</v>
      </c>
      <c r="J5" s="212">
        <f>'[7]Budget &amp; Forecast'!AC5</f>
        <v>3145.9875000000002</v>
      </c>
      <c r="K5" s="212">
        <f>'[7]Budget &amp; Forecast'!AD5</f>
        <v>3474.9</v>
      </c>
      <c r="L5" s="212">
        <f>'[7]Budget &amp; Forecast'!AE5</f>
        <v>4577.3</v>
      </c>
      <c r="M5" s="210">
        <f>SUM(I5:L5)</f>
        <v>13414.203125</v>
      </c>
      <c r="O5" s="212">
        <f>I5*(1+$O$2)</f>
        <v>2260.3359375</v>
      </c>
      <c r="P5" s="334">
        <f>J5</f>
        <v>3145.9875000000002</v>
      </c>
      <c r="Q5" s="212">
        <f>K5</f>
        <v>3474.9</v>
      </c>
      <c r="R5" s="212">
        <f t="shared" ref="Q5:R7" si="0">L5*(1+$O$2)</f>
        <v>4668.8460000000005</v>
      </c>
      <c r="S5" s="210">
        <f>SUM(O5:R5)</f>
        <v>13550.069437500002</v>
      </c>
      <c r="U5" s="212">
        <f>I5*(1+$U$2)</f>
        <v>2304.65625</v>
      </c>
      <c r="V5" s="334">
        <f>P5</f>
        <v>3145.9875000000002</v>
      </c>
      <c r="W5" s="212">
        <f>K5</f>
        <v>3474.9</v>
      </c>
      <c r="X5" s="212">
        <f t="shared" ref="W5:X7" si="1">L5*(1+$U$2)</f>
        <v>4760.3920000000007</v>
      </c>
      <c r="Y5" s="210">
        <f>SUM(U5:X5)</f>
        <v>13685.935750000001</v>
      </c>
      <c r="AA5" s="212">
        <f t="shared" ref="AA5:AD8" si="2">I5*(1+$AA$2)</f>
        <v>2371.13671875</v>
      </c>
      <c r="AB5" s="212">
        <f t="shared" si="2"/>
        <v>3366.2066250000003</v>
      </c>
      <c r="AC5" s="212">
        <f t="shared" si="2"/>
        <v>3718.1430000000005</v>
      </c>
      <c r="AD5" s="212">
        <f t="shared" si="2"/>
        <v>4897.7110000000002</v>
      </c>
      <c r="AE5" s="210">
        <f>SUM(AA5:AD5)</f>
        <v>14353.197343750002</v>
      </c>
    </row>
    <row r="6" spans="2:31" x14ac:dyDescent="0.25">
      <c r="B6" t="s">
        <v>30</v>
      </c>
      <c r="C6" s="164">
        <f>'[7]Budget QoS'!C35/1000</f>
        <v>2415.0010000000002</v>
      </c>
      <c r="D6" s="164">
        <f>'[7]Budget QoS'!D35/1000</f>
        <v>2984.7919999999999</v>
      </c>
      <c r="E6" s="164">
        <f>'[7]Budget QoS'!E35/1000</f>
        <v>3682.7080000000001</v>
      </c>
      <c r="F6" s="164">
        <f>'[7]Budget QoS'!F35/1000</f>
        <v>4194.1660000000002</v>
      </c>
      <c r="G6" s="209">
        <f>SUM(C6:F6)</f>
        <v>13276.667000000001</v>
      </c>
      <c r="I6" s="164">
        <f>'[7]Budget &amp; Forecast'!AB6</f>
        <v>1871.625</v>
      </c>
      <c r="J6" s="164">
        <f>'[7]Budget &amp; Forecast'!AC6</f>
        <v>2566.9208333333331</v>
      </c>
      <c r="K6" s="164">
        <f>'[7]Budget &amp; Forecast'!AD6</f>
        <v>2872.5124999999998</v>
      </c>
      <c r="L6" s="164">
        <f>'[7]Budget &amp; Forecast'!AE6</f>
        <v>3816.6916666666671</v>
      </c>
      <c r="M6" s="209">
        <f>SUM(I6:L6)</f>
        <v>11127.75</v>
      </c>
      <c r="O6" s="164">
        <f>I6*(1+$O$2)</f>
        <v>1909.0575000000001</v>
      </c>
      <c r="P6" s="334">
        <f>J6</f>
        <v>2566.9208333333331</v>
      </c>
      <c r="Q6" s="164">
        <f t="shared" si="0"/>
        <v>2929.9627499999997</v>
      </c>
      <c r="R6" s="164">
        <f t="shared" si="0"/>
        <v>3893.0255000000006</v>
      </c>
      <c r="S6" s="209">
        <f>SUM(O6:R6)</f>
        <v>11298.966583333335</v>
      </c>
      <c r="U6" s="164">
        <f>I6*(1+$U$2)</f>
        <v>1946.49</v>
      </c>
      <c r="V6" s="334">
        <f>P6</f>
        <v>2566.9208333333331</v>
      </c>
      <c r="W6" s="164">
        <f t="shared" si="1"/>
        <v>2987.413</v>
      </c>
      <c r="X6" s="164">
        <f t="shared" si="1"/>
        <v>3969.3593333333338</v>
      </c>
      <c r="Y6" s="209">
        <f>SUM(U6:X6)</f>
        <v>11470.183166666668</v>
      </c>
      <c r="AA6" s="164">
        <f t="shared" si="2"/>
        <v>2002.6387500000001</v>
      </c>
      <c r="AB6" s="164">
        <f t="shared" si="2"/>
        <v>2746.6052916666667</v>
      </c>
      <c r="AC6" s="164">
        <f t="shared" si="2"/>
        <v>3073.5883749999998</v>
      </c>
      <c r="AD6" s="164">
        <f t="shared" si="2"/>
        <v>4083.8600833333339</v>
      </c>
      <c r="AE6" s="209">
        <f>SUM(AA6:AD6)</f>
        <v>11906.692500000001</v>
      </c>
    </row>
    <row r="7" spans="2:31" x14ac:dyDescent="0.25">
      <c r="B7" t="s">
        <v>23</v>
      </c>
      <c r="C7" s="164">
        <f>'[7]Budget QoS'!C36/1000</f>
        <v>3747.2919999999999</v>
      </c>
      <c r="D7" s="164">
        <f>'[7]Budget QoS'!D36/1000</f>
        <v>4343.125</v>
      </c>
      <c r="E7" s="164">
        <f>'[7]Budget QoS'!E36/1000</f>
        <v>5545</v>
      </c>
      <c r="F7" s="164">
        <f>'[7]Budget QoS'!F36/1000</f>
        <v>6353.125</v>
      </c>
      <c r="G7" s="209">
        <f>SUM(C7:F7)</f>
        <v>19988.542000000001</v>
      </c>
      <c r="I7" s="164">
        <f>'[7]Budget &amp; Forecast'!AB7</f>
        <v>3278.880208333333</v>
      </c>
      <c r="J7" s="164">
        <f>'[7]Budget &amp; Forecast'!AC7</f>
        <v>4125.9687499999991</v>
      </c>
      <c r="K7" s="164">
        <f>'[7]Budget &amp; Forecast'!AD7</f>
        <v>4879.6000000000004</v>
      </c>
      <c r="L7" s="164">
        <f>'[7]Budget &amp; Forecast'!AE7</f>
        <v>6035.4687499999991</v>
      </c>
      <c r="M7" s="209">
        <f>SUM(I7:L7)</f>
        <v>18319.917708333331</v>
      </c>
      <c r="O7" s="164">
        <f>I7*(1+$O$2)</f>
        <v>3344.4578124999998</v>
      </c>
      <c r="P7" s="334">
        <f>J7*1.01</f>
        <v>4167.228437499999</v>
      </c>
      <c r="Q7" s="164">
        <f t="shared" si="0"/>
        <v>4977.192</v>
      </c>
      <c r="R7" s="164">
        <f t="shared" si="0"/>
        <v>6156.1781249999995</v>
      </c>
      <c r="S7" s="209">
        <f>SUM(O7:R7)</f>
        <v>18645.056374999996</v>
      </c>
      <c r="U7" s="164">
        <f>I7*(1+$U$2)</f>
        <v>3410.0354166666666</v>
      </c>
      <c r="V7" s="334">
        <f>J7*1.02</f>
        <v>4208.4881249999989</v>
      </c>
      <c r="W7" s="164">
        <f t="shared" si="1"/>
        <v>5074.7840000000006</v>
      </c>
      <c r="X7" s="164">
        <f t="shared" si="1"/>
        <v>6276.8874999999989</v>
      </c>
      <c r="Y7" s="209">
        <f>SUM(U7:X7)</f>
        <v>18970.195041666666</v>
      </c>
      <c r="AA7" s="164">
        <f t="shared" si="2"/>
        <v>3508.4018229166663</v>
      </c>
      <c r="AB7" s="327">
        <f t="shared" si="2"/>
        <v>4414.7865624999995</v>
      </c>
      <c r="AC7" s="327">
        <f t="shared" si="2"/>
        <v>5221.1720000000005</v>
      </c>
      <c r="AD7" s="327">
        <f t="shared" si="2"/>
        <v>6457.9515624999995</v>
      </c>
      <c r="AE7" s="209">
        <f>SUM(AA7:AD7)</f>
        <v>19602.311947916667</v>
      </c>
    </row>
    <row r="8" spans="2:31" x14ac:dyDescent="0.25">
      <c r="B8" t="s">
        <v>17</v>
      </c>
      <c r="C8" s="208">
        <f>'[7]Budget QoS'!C37/1000</f>
        <v>1230</v>
      </c>
      <c r="D8" s="208">
        <f>'[7]Budget QoS'!D37/1000</f>
        <v>1477.5</v>
      </c>
      <c r="E8" s="208">
        <f>'[7]Budget QoS'!E37/1000</f>
        <v>1772.5</v>
      </c>
      <c r="F8" s="208">
        <f>'[7]Budget QoS'!F37/1000</f>
        <v>2117.5</v>
      </c>
      <c r="G8" s="207">
        <f>SUM(C8:F8)</f>
        <v>6597.5</v>
      </c>
      <c r="I8" s="208">
        <f>'[7]Budget &amp; Forecast'!AB8</f>
        <v>1076.25</v>
      </c>
      <c r="J8" s="208">
        <f>'[7]Budget &amp; Forecast'!AC8</f>
        <v>1329.75</v>
      </c>
      <c r="K8" s="208">
        <f>'[7]Budget &amp; Forecast'!AD8</f>
        <v>1559.8</v>
      </c>
      <c r="L8" s="208">
        <f>'[7]Budget &amp; Forecast'!AE8</f>
        <v>1926.925</v>
      </c>
      <c r="M8" s="207">
        <f>SUM(I8:L8)</f>
        <v>5892.7250000000004</v>
      </c>
      <c r="O8" s="208">
        <f>I8*(1+$O$2)</f>
        <v>1097.7750000000001</v>
      </c>
      <c r="P8" s="208">
        <f>J8*(1+$O$2)</f>
        <v>1356.345</v>
      </c>
      <c r="Q8" s="208">
        <f>K8*(1+$O$2)</f>
        <v>1590.9960000000001</v>
      </c>
      <c r="R8" s="373">
        <f>L8*(1+$O$2)</f>
        <v>1965.4635000000001</v>
      </c>
      <c r="S8" s="207">
        <f>SUM(O8:R8)</f>
        <v>6010.5794999999998</v>
      </c>
      <c r="U8" s="208">
        <f>I8*(1+$U$2)</f>
        <v>1119.3</v>
      </c>
      <c r="V8" s="208">
        <f>J8*(1+$U$2)</f>
        <v>1382.94</v>
      </c>
      <c r="W8" s="208">
        <f>K8*(1+$U$2)</f>
        <v>1622.192</v>
      </c>
      <c r="X8" s="373">
        <f>L8*(1+$U$2)</f>
        <v>2004.002</v>
      </c>
      <c r="Y8" s="207">
        <f>SUM(U8:X8)</f>
        <v>6128.4339999999993</v>
      </c>
      <c r="AA8" s="208">
        <f t="shared" si="2"/>
        <v>1151.5875000000001</v>
      </c>
      <c r="AB8" s="208">
        <f t="shared" si="2"/>
        <v>1422.8325</v>
      </c>
      <c r="AC8" s="208">
        <f t="shared" si="2"/>
        <v>1668.9860000000001</v>
      </c>
      <c r="AD8" s="208">
        <f t="shared" si="2"/>
        <v>2061.8097499999999</v>
      </c>
      <c r="AE8" s="207">
        <f>SUM(AA8:AD8)</f>
        <v>6305.2157499999994</v>
      </c>
    </row>
    <row r="9" spans="2:31" x14ac:dyDescent="0.25">
      <c r="C9" s="212">
        <f>SUM(C5:C8)</f>
        <v>10251.668</v>
      </c>
      <c r="D9" s="212">
        <f>SUM(D5:D8)</f>
        <v>12463.541999999999</v>
      </c>
      <c r="E9" s="212">
        <f>SUM(E5:E8)</f>
        <v>15455.208000000001</v>
      </c>
      <c r="F9" s="212">
        <f>SUM(F5:F8)</f>
        <v>17694.791000000001</v>
      </c>
      <c r="G9" s="210">
        <f>SUM(C9:F9)</f>
        <v>55865.209000000003</v>
      </c>
      <c r="I9" s="212">
        <f>SUM(I5:I8)</f>
        <v>8442.7708333333321</v>
      </c>
      <c r="J9" s="212">
        <f>SUM(J5:J8)</f>
        <v>11168.627083333333</v>
      </c>
      <c r="K9" s="212">
        <f>SUM(K5:K8)</f>
        <v>12786.8125</v>
      </c>
      <c r="L9" s="212">
        <f>SUM(L5:L8)</f>
        <v>16356.385416666664</v>
      </c>
      <c r="M9" s="210">
        <f>SUM(I9:L9)</f>
        <v>48754.595833333326</v>
      </c>
      <c r="O9" s="212">
        <f>SUM(O5:O8)</f>
        <v>8611.6262499999993</v>
      </c>
      <c r="P9" s="212">
        <f>SUM(P5:P8)</f>
        <v>11236.48177083333</v>
      </c>
      <c r="Q9" s="212">
        <f>SUM(Q5:Q8)</f>
        <v>12973.050749999999</v>
      </c>
      <c r="R9" s="212">
        <f>SUM(R5:R8)</f>
        <v>16683.513125000001</v>
      </c>
      <c r="S9" s="210">
        <f>SUM(O9:R9)</f>
        <v>49504.671895833322</v>
      </c>
      <c r="U9" s="212">
        <f>SUM(U5:U8)</f>
        <v>8780.4816666666666</v>
      </c>
      <c r="V9" s="212">
        <f>SUM(V5:V8)</f>
        <v>11304.336458333333</v>
      </c>
      <c r="W9" s="212">
        <f>SUM(W5:W8)</f>
        <v>13159.289000000001</v>
      </c>
      <c r="X9" s="212">
        <f>SUM(X5:X8)</f>
        <v>17010.640833333331</v>
      </c>
      <c r="Y9" s="210">
        <f>SUM(U9:X9)</f>
        <v>50254.747958333326</v>
      </c>
      <c r="AA9" s="212">
        <f>SUM(AA5:AA8)</f>
        <v>9033.7647916666665</v>
      </c>
      <c r="AB9" s="212">
        <f>SUM(AB5:AB8)</f>
        <v>11950.430979166667</v>
      </c>
      <c r="AC9" s="212">
        <f>SUM(AC5:AC8)</f>
        <v>13681.889375000002</v>
      </c>
      <c r="AD9" s="212">
        <f>SUM(AD5:AD8)</f>
        <v>17501.332395833335</v>
      </c>
      <c r="AE9" s="210">
        <f>SUM(AA9:AD9)</f>
        <v>52167.417541666669</v>
      </c>
    </row>
    <row r="10" spans="2:31" x14ac:dyDescent="0.25">
      <c r="B10" s="3" t="s">
        <v>16</v>
      </c>
      <c r="C10" s="164"/>
      <c r="D10" s="164"/>
      <c r="E10" s="164"/>
      <c r="F10" s="164"/>
      <c r="G10" s="209"/>
      <c r="I10" s="164"/>
      <c r="J10" s="164"/>
      <c r="K10" s="164"/>
      <c r="L10" s="164"/>
      <c r="M10" s="209"/>
      <c r="O10" s="164"/>
      <c r="P10" s="164"/>
      <c r="Q10" s="164"/>
      <c r="R10" s="164"/>
      <c r="S10" s="209"/>
      <c r="U10" s="164"/>
      <c r="V10" s="164"/>
      <c r="W10" s="164"/>
      <c r="X10" s="164"/>
      <c r="Y10" s="209"/>
      <c r="AA10" s="164"/>
      <c r="AB10" s="164"/>
      <c r="AC10" s="164"/>
      <c r="AD10" s="164"/>
      <c r="AE10" s="209"/>
    </row>
    <row r="11" spans="2:31" ht="17.25" x14ac:dyDescent="0.25">
      <c r="B11" t="s">
        <v>342</v>
      </c>
      <c r="C11" s="211">
        <f>'[7]Budget QoS'!C40/1000</f>
        <v>600</v>
      </c>
      <c r="D11" s="211">
        <f>'[7]Budget QoS'!D40/1000</f>
        <v>991.66600000000005</v>
      </c>
      <c r="E11" s="211">
        <f>'[7]Budget QoS'!E40/1000</f>
        <v>1404.1669999999999</v>
      </c>
      <c r="F11" s="211">
        <f>'[7]Budget QoS'!F40/1000</f>
        <v>1854.1659999999999</v>
      </c>
      <c r="G11" s="210">
        <f t="shared" ref="G11:G18" si="3">SUM(C11:F11)</f>
        <v>4849.9989999999998</v>
      </c>
      <c r="I11" s="211">
        <f>'[7]Budget &amp; Forecast'!AB11</f>
        <v>465</v>
      </c>
      <c r="J11" s="211">
        <f>'[7]Budget &amp; Forecast'!AC11</f>
        <v>852.83333333333326</v>
      </c>
      <c r="K11" s="211">
        <f>'[7]Budget &amp; Forecast'!AD11</f>
        <v>1095.25</v>
      </c>
      <c r="L11" s="211">
        <f>'[7]Budget &amp; Forecast'!AE11</f>
        <v>1687.2916666666665</v>
      </c>
      <c r="M11" s="210">
        <f t="shared" ref="M11:M18" si="4">SUM(I11:L11)</f>
        <v>4100.375</v>
      </c>
      <c r="O11" s="211">
        <f t="shared" ref="O11:R17" si="5">I11*(1+$O$2)</f>
        <v>474.3</v>
      </c>
      <c r="P11" s="211">
        <f t="shared" si="5"/>
        <v>869.89</v>
      </c>
      <c r="Q11" s="211">
        <f t="shared" si="5"/>
        <v>1117.155</v>
      </c>
      <c r="R11" s="211">
        <f t="shared" si="5"/>
        <v>1721.0374999999999</v>
      </c>
      <c r="S11" s="210">
        <f t="shared" ref="S11:S18" si="6">SUM(O11:R11)</f>
        <v>4182.3824999999997</v>
      </c>
      <c r="U11" s="211">
        <f t="shared" ref="U11:X17" si="7">I11*(1+$U$2)</f>
        <v>483.6</v>
      </c>
      <c r="V11" s="211">
        <f t="shared" si="7"/>
        <v>886.9466666666666</v>
      </c>
      <c r="W11" s="211">
        <f t="shared" si="7"/>
        <v>1139.06</v>
      </c>
      <c r="X11" s="211">
        <f t="shared" si="7"/>
        <v>1754.7833333333333</v>
      </c>
      <c r="Y11" s="210">
        <f t="shared" ref="Y11:Y18" si="8">SUM(U11:X11)</f>
        <v>4264.3899999999994</v>
      </c>
      <c r="AA11" s="211">
        <f t="shared" ref="AA11:AD17" si="9">I11*(1+$AA$2)</f>
        <v>497.55</v>
      </c>
      <c r="AB11" s="211">
        <f t="shared" si="9"/>
        <v>912.53166666666664</v>
      </c>
      <c r="AC11" s="211">
        <f t="shared" si="9"/>
        <v>1171.9175</v>
      </c>
      <c r="AD11" s="211">
        <f t="shared" si="9"/>
        <v>1805.4020833333332</v>
      </c>
      <c r="AE11" s="210">
        <f t="shared" ref="AE11:AE18" si="10">SUM(AA11:AD11)</f>
        <v>4387.4012499999999</v>
      </c>
    </row>
    <row r="12" spans="2:31" x14ac:dyDescent="0.25">
      <c r="B12" t="s">
        <v>232</v>
      </c>
      <c r="C12" s="164">
        <f>'[7]Budget QoS'!C41/1000</f>
        <v>22.917000000000002</v>
      </c>
      <c r="D12" s="164">
        <f>'[7]Budget QoS'!D41/1000</f>
        <v>428.125</v>
      </c>
      <c r="E12" s="164">
        <f>'[7]Budget QoS'!E41/1000</f>
        <v>787.50099999999998</v>
      </c>
      <c r="F12" s="164">
        <f>'[7]Budget QoS'!F41/1000</f>
        <v>837.50099999999998</v>
      </c>
      <c r="G12" s="209">
        <f t="shared" si="3"/>
        <v>2076.0439999999999</v>
      </c>
      <c r="I12" s="164">
        <f>'[7]Budget &amp; Forecast'!AB12</f>
        <v>17.760416666666668</v>
      </c>
      <c r="J12" s="164">
        <f>'[7]Budget &amp; Forecast'!AC12</f>
        <v>368.1875</v>
      </c>
      <c r="K12" s="164">
        <f>'[7]Budget &amp; Forecast'!AD12</f>
        <v>614.25</v>
      </c>
      <c r="L12" s="164">
        <f>'[7]Budget &amp; Forecast'!AE12</f>
        <v>762.125</v>
      </c>
      <c r="M12" s="209">
        <f t="shared" si="4"/>
        <v>1762.3229166666667</v>
      </c>
      <c r="O12" s="164">
        <f t="shared" si="5"/>
        <v>18.115625000000001</v>
      </c>
      <c r="P12" s="164">
        <f t="shared" si="5"/>
        <v>375.55124999999998</v>
      </c>
      <c r="Q12" s="164">
        <f t="shared" si="5"/>
        <v>626.53499999999997</v>
      </c>
      <c r="R12" s="164">
        <f t="shared" si="5"/>
        <v>777.36750000000006</v>
      </c>
      <c r="S12" s="209">
        <f t="shared" si="6"/>
        <v>1797.569375</v>
      </c>
      <c r="U12" s="164">
        <f t="shared" si="7"/>
        <v>18.470833333333335</v>
      </c>
      <c r="V12" s="164">
        <f t="shared" si="7"/>
        <v>382.91500000000002</v>
      </c>
      <c r="W12" s="164">
        <f t="shared" si="7"/>
        <v>638.82000000000005</v>
      </c>
      <c r="X12" s="164">
        <f t="shared" si="7"/>
        <v>792.61</v>
      </c>
      <c r="Y12" s="209">
        <f t="shared" si="8"/>
        <v>1832.8158333333336</v>
      </c>
      <c r="AA12" s="164">
        <f t="shared" si="9"/>
        <v>19.003645833333337</v>
      </c>
      <c r="AB12" s="164">
        <f t="shared" si="9"/>
        <v>393.96062500000005</v>
      </c>
      <c r="AC12" s="164">
        <f t="shared" si="9"/>
        <v>657.24750000000006</v>
      </c>
      <c r="AD12" s="164">
        <f t="shared" si="9"/>
        <v>815.47375</v>
      </c>
      <c r="AE12" s="209">
        <f t="shared" si="10"/>
        <v>1885.6855208333336</v>
      </c>
    </row>
    <row r="13" spans="2:31" x14ac:dyDescent="0.25">
      <c r="B13" t="s">
        <v>25</v>
      </c>
      <c r="C13" s="164">
        <f>'[7]Budget QoS'!C42/1000</f>
        <v>0</v>
      </c>
      <c r="D13" s="164">
        <f>'[7]Budget QoS'!D42/1000</f>
        <v>92.707999999999998</v>
      </c>
      <c r="E13" s="164">
        <f>'[7]Budget QoS'!E42/1000</f>
        <v>604.16700000000003</v>
      </c>
      <c r="F13" s="164">
        <f>'[7]Budget QoS'!F42/1000</f>
        <v>837.50099999999998</v>
      </c>
      <c r="G13" s="209">
        <f t="shared" si="3"/>
        <v>1534.376</v>
      </c>
      <c r="I13" s="164">
        <f>'[7]Budget &amp; Forecast'!AB13</f>
        <v>0</v>
      </c>
      <c r="J13" s="164">
        <f>'[7]Budget &amp; Forecast'!AC13</f>
        <v>79.729166666666671</v>
      </c>
      <c r="K13" s="164">
        <f>'[7]Budget &amp; Forecast'!AD13</f>
        <v>471.25</v>
      </c>
      <c r="L13" s="164">
        <f>'[7]Budget &amp; Forecast'!AE13</f>
        <v>762.125</v>
      </c>
      <c r="M13" s="209">
        <f t="shared" si="4"/>
        <v>1313.1041666666665</v>
      </c>
      <c r="O13" s="164">
        <f t="shared" si="5"/>
        <v>0</v>
      </c>
      <c r="P13" s="164">
        <f t="shared" si="5"/>
        <v>81.323750000000004</v>
      </c>
      <c r="Q13" s="164">
        <f t="shared" si="5"/>
        <v>480.67500000000001</v>
      </c>
      <c r="R13" s="164">
        <f t="shared" si="5"/>
        <v>777.36750000000006</v>
      </c>
      <c r="S13" s="209">
        <f t="shared" si="6"/>
        <v>1339.36625</v>
      </c>
      <c r="U13" s="164">
        <f t="shared" si="7"/>
        <v>0</v>
      </c>
      <c r="V13" s="164">
        <f t="shared" si="7"/>
        <v>82.918333333333337</v>
      </c>
      <c r="W13" s="164">
        <f t="shared" si="7"/>
        <v>490.1</v>
      </c>
      <c r="X13" s="164">
        <f t="shared" si="7"/>
        <v>792.61</v>
      </c>
      <c r="Y13" s="209">
        <f t="shared" si="8"/>
        <v>1365.6283333333333</v>
      </c>
      <c r="AA13" s="164">
        <f t="shared" si="9"/>
        <v>0</v>
      </c>
      <c r="AB13" s="164">
        <f t="shared" si="9"/>
        <v>85.31020833333335</v>
      </c>
      <c r="AC13" s="164">
        <f t="shared" si="9"/>
        <v>504.23750000000001</v>
      </c>
      <c r="AD13" s="164">
        <f t="shared" si="9"/>
        <v>815.47375</v>
      </c>
      <c r="AE13" s="209">
        <f t="shared" si="10"/>
        <v>1405.0214583333334</v>
      </c>
    </row>
    <row r="14" spans="2:31" x14ac:dyDescent="0.25">
      <c r="B14" t="s">
        <v>7</v>
      </c>
      <c r="C14" s="164">
        <f>'[7]Budget QoS'!C43/1000</f>
        <v>15.625</v>
      </c>
      <c r="D14" s="164">
        <f>'[7]Budget QoS'!D43/1000</f>
        <v>171.875</v>
      </c>
      <c r="E14" s="164">
        <f>'[7]Budget QoS'!E43/1000</f>
        <v>390.625</v>
      </c>
      <c r="F14" s="164">
        <f>'[7]Budget QoS'!F43/1000</f>
        <v>578.125</v>
      </c>
      <c r="G14" s="209">
        <f t="shared" si="3"/>
        <v>1156.25</v>
      </c>
      <c r="I14" s="164">
        <f>'[7]Budget &amp; Forecast'!AB14</f>
        <v>12.109375</v>
      </c>
      <c r="J14" s="164">
        <f>'[7]Budget &amp; Forecast'!AC14</f>
        <v>147.8125</v>
      </c>
      <c r="K14" s="164">
        <f>'[7]Budget &amp; Forecast'!AD14</f>
        <v>304.6875</v>
      </c>
      <c r="L14" s="164">
        <f>'[7]Budget &amp; Forecast'!AE14</f>
        <v>526.09375</v>
      </c>
      <c r="M14" s="209">
        <f t="shared" si="4"/>
        <v>990.703125</v>
      </c>
      <c r="O14" s="164">
        <f t="shared" si="5"/>
        <v>12.3515625</v>
      </c>
      <c r="P14" s="164">
        <f t="shared" si="5"/>
        <v>150.76875000000001</v>
      </c>
      <c r="Q14" s="164">
        <f t="shared" si="5"/>
        <v>310.78125</v>
      </c>
      <c r="R14" s="164">
        <f t="shared" si="5"/>
        <v>536.61562500000002</v>
      </c>
      <c r="S14" s="209">
        <f t="shared" si="6"/>
        <v>1010.5171875000001</v>
      </c>
      <c r="U14" s="164">
        <f t="shared" si="7"/>
        <v>12.59375</v>
      </c>
      <c r="V14" s="164">
        <f t="shared" si="7"/>
        <v>153.72499999999999</v>
      </c>
      <c r="W14" s="164">
        <f t="shared" si="7"/>
        <v>316.875</v>
      </c>
      <c r="X14" s="164">
        <f t="shared" si="7"/>
        <v>547.13750000000005</v>
      </c>
      <c r="Y14" s="209">
        <f t="shared" si="8"/>
        <v>1030.3312500000002</v>
      </c>
      <c r="AA14" s="164">
        <f t="shared" si="9"/>
        <v>12.95703125</v>
      </c>
      <c r="AB14" s="164">
        <f t="shared" si="9"/>
        <v>158.15937500000001</v>
      </c>
      <c r="AC14" s="164">
        <f t="shared" si="9"/>
        <v>326.015625</v>
      </c>
      <c r="AD14" s="164">
        <f t="shared" si="9"/>
        <v>562.92031250000002</v>
      </c>
      <c r="AE14" s="209">
        <f t="shared" si="10"/>
        <v>1060.0523437500001</v>
      </c>
    </row>
    <row r="15" spans="2:31" x14ac:dyDescent="0.25">
      <c r="B15" t="s">
        <v>37</v>
      </c>
      <c r="C15" s="164">
        <f>'[7]Budget QoS'!C44/1000</f>
        <v>275.00099999999998</v>
      </c>
      <c r="D15" s="164">
        <f>'[7]Budget QoS'!D44/1000</f>
        <v>275.00099999999998</v>
      </c>
      <c r="E15" s="164">
        <f>'[7]Budget QoS'!E44/1000</f>
        <v>343.75</v>
      </c>
      <c r="F15" s="164">
        <f>'[7]Budget QoS'!F44/1000</f>
        <v>504.166</v>
      </c>
      <c r="G15" s="209">
        <f t="shared" si="3"/>
        <v>1397.9179999999999</v>
      </c>
      <c r="I15" s="164">
        <f>'[7]Budget &amp; Forecast'!AB15</f>
        <v>213.125</v>
      </c>
      <c r="J15" s="164">
        <f>'[7]Budget &amp; Forecast'!AC15</f>
        <v>236.50000000000003</v>
      </c>
      <c r="K15" s="164">
        <f>'[7]Budget &amp; Forecast'!AD15</f>
        <v>268.125</v>
      </c>
      <c r="L15" s="164">
        <f>'[7]Budget &amp; Forecast'!AE15</f>
        <v>458.79166666666674</v>
      </c>
      <c r="M15" s="209">
        <f t="shared" si="4"/>
        <v>1176.5416666666667</v>
      </c>
      <c r="O15" s="164">
        <f t="shared" si="5"/>
        <v>217.38750000000002</v>
      </c>
      <c r="P15" s="164">
        <f t="shared" si="5"/>
        <v>241.23000000000005</v>
      </c>
      <c r="Q15" s="164">
        <f t="shared" si="5"/>
        <v>273.48750000000001</v>
      </c>
      <c r="R15" s="164">
        <f t="shared" si="5"/>
        <v>467.96750000000009</v>
      </c>
      <c r="S15" s="209">
        <f t="shared" si="6"/>
        <v>1200.0725000000002</v>
      </c>
      <c r="U15" s="164">
        <f t="shared" si="7"/>
        <v>221.65</v>
      </c>
      <c r="V15" s="164">
        <f t="shared" si="7"/>
        <v>245.96000000000004</v>
      </c>
      <c r="W15" s="164">
        <f t="shared" si="7"/>
        <v>278.85000000000002</v>
      </c>
      <c r="X15" s="164">
        <f t="shared" si="7"/>
        <v>477.14333333333343</v>
      </c>
      <c r="Y15" s="209">
        <f t="shared" si="8"/>
        <v>1223.6033333333335</v>
      </c>
      <c r="AA15" s="164">
        <f t="shared" si="9"/>
        <v>228.04375000000002</v>
      </c>
      <c r="AB15" s="164">
        <f t="shared" si="9"/>
        <v>253.05500000000004</v>
      </c>
      <c r="AC15" s="164">
        <f t="shared" si="9"/>
        <v>286.89375000000001</v>
      </c>
      <c r="AD15" s="164">
        <f t="shared" si="9"/>
        <v>490.90708333333345</v>
      </c>
      <c r="AE15" s="209">
        <f t="shared" si="10"/>
        <v>1258.8995833333336</v>
      </c>
    </row>
    <row r="16" spans="2:31" x14ac:dyDescent="0.25">
      <c r="B16" t="s">
        <v>24</v>
      </c>
      <c r="C16" s="164">
        <f>'[7]Budget QoS'!C45/1000</f>
        <v>1288.3330000000001</v>
      </c>
      <c r="D16" s="164">
        <f>'[7]Budget QoS'!D45/1000</f>
        <v>1542.5</v>
      </c>
      <c r="E16" s="164">
        <f>'[7]Budget QoS'!E45/1000</f>
        <v>2110</v>
      </c>
      <c r="F16" s="164">
        <f>'[7]Budget QoS'!F45/1000</f>
        <v>2733.3339999999998</v>
      </c>
      <c r="G16" s="209">
        <f t="shared" si="3"/>
        <v>7674.1670000000004</v>
      </c>
      <c r="I16" s="164">
        <f>'[7]Budget &amp; Forecast'!AB16</f>
        <v>1005.5833333333333</v>
      </c>
      <c r="J16" s="164">
        <f>'[7]Budget &amp; Forecast'!AC16</f>
        <v>1385.0416666666667</v>
      </c>
      <c r="K16" s="164">
        <f>'[7]Budget &amp; Forecast'!AD16</f>
        <v>1651.4937500000001</v>
      </c>
      <c r="L16" s="164">
        <f>'[7]Budget &amp; Forecast'!AE16</f>
        <v>2487.3333333333335</v>
      </c>
      <c r="M16" s="209">
        <f t="shared" si="4"/>
        <v>6529.4520833333336</v>
      </c>
      <c r="O16" s="164">
        <f t="shared" si="5"/>
        <v>1025.6949999999999</v>
      </c>
      <c r="P16" s="164">
        <f t="shared" si="5"/>
        <v>1412.7425000000001</v>
      </c>
      <c r="Q16" s="164">
        <f t="shared" si="5"/>
        <v>1684.523625</v>
      </c>
      <c r="R16" s="164">
        <f t="shared" si="5"/>
        <v>2537.0800000000004</v>
      </c>
      <c r="S16" s="209">
        <f t="shared" si="6"/>
        <v>6660.0411249999997</v>
      </c>
      <c r="U16" s="164">
        <f t="shared" si="7"/>
        <v>1045.8066666666666</v>
      </c>
      <c r="V16" s="164">
        <f t="shared" si="7"/>
        <v>1440.4433333333334</v>
      </c>
      <c r="W16" s="164">
        <f t="shared" si="7"/>
        <v>1717.5535000000002</v>
      </c>
      <c r="X16" s="164">
        <f t="shared" si="7"/>
        <v>2586.8266666666668</v>
      </c>
      <c r="Y16" s="209">
        <f t="shared" si="8"/>
        <v>6790.6301666666668</v>
      </c>
      <c r="AA16" s="164">
        <f t="shared" si="9"/>
        <v>1075.9741666666666</v>
      </c>
      <c r="AB16" s="164">
        <f t="shared" si="9"/>
        <v>1481.9945833333336</v>
      </c>
      <c r="AC16" s="164">
        <f t="shared" si="9"/>
        <v>1767.0983125000002</v>
      </c>
      <c r="AD16" s="164">
        <f t="shared" si="9"/>
        <v>2661.4466666666672</v>
      </c>
      <c r="AE16" s="209">
        <f t="shared" si="10"/>
        <v>6986.513729166667</v>
      </c>
    </row>
    <row r="17" spans="2:31" x14ac:dyDescent="0.25">
      <c r="B17" t="s">
        <v>1</v>
      </c>
      <c r="C17" s="208">
        <f>'[7]Budget QoS'!C46/1000</f>
        <v>0</v>
      </c>
      <c r="D17" s="208">
        <f>'[7]Budget QoS'!D46/1000</f>
        <v>0</v>
      </c>
      <c r="E17" s="208">
        <f>'[7]Budget QoS'!E46/1000</f>
        <v>134.375</v>
      </c>
      <c r="F17" s="208">
        <f>'[7]Budget QoS'!F46/1000</f>
        <v>381.25</v>
      </c>
      <c r="G17" s="207">
        <f t="shared" si="3"/>
        <v>515.625</v>
      </c>
      <c r="I17" s="208">
        <f>'[7]Budget &amp; Forecast'!AB17</f>
        <v>0</v>
      </c>
      <c r="J17" s="208">
        <f>'[7]Budget &amp; Forecast'!AC17</f>
        <v>0</v>
      </c>
      <c r="K17" s="208">
        <f>'[7]Budget &amp; Forecast'!AD17</f>
        <v>104.8125</v>
      </c>
      <c r="L17" s="208">
        <f>'[7]Budget &amp; Forecast'!AE17</f>
        <v>346.9375</v>
      </c>
      <c r="M17" s="207">
        <f t="shared" si="4"/>
        <v>451.75</v>
      </c>
      <c r="O17" s="208">
        <f t="shared" si="5"/>
        <v>0</v>
      </c>
      <c r="P17" s="208">
        <f t="shared" si="5"/>
        <v>0</v>
      </c>
      <c r="Q17" s="208">
        <f t="shared" si="5"/>
        <v>106.90875</v>
      </c>
      <c r="R17" s="208">
        <f t="shared" si="5"/>
        <v>353.87625000000003</v>
      </c>
      <c r="S17" s="207">
        <f t="shared" si="6"/>
        <v>460.78500000000003</v>
      </c>
      <c r="U17" s="208">
        <f t="shared" si="7"/>
        <v>0</v>
      </c>
      <c r="V17" s="208">
        <f t="shared" si="7"/>
        <v>0</v>
      </c>
      <c r="W17" s="208">
        <f t="shared" si="7"/>
        <v>109.00500000000001</v>
      </c>
      <c r="X17" s="208">
        <f t="shared" si="7"/>
        <v>360.815</v>
      </c>
      <c r="Y17" s="207">
        <f t="shared" si="8"/>
        <v>469.82</v>
      </c>
      <c r="AA17" s="208">
        <f t="shared" si="9"/>
        <v>0</v>
      </c>
      <c r="AB17" s="208">
        <f t="shared" si="9"/>
        <v>0</v>
      </c>
      <c r="AC17" s="208">
        <f t="shared" si="9"/>
        <v>112.14937500000001</v>
      </c>
      <c r="AD17" s="208">
        <f t="shared" si="9"/>
        <v>371.22312500000004</v>
      </c>
      <c r="AE17" s="207">
        <f t="shared" si="10"/>
        <v>483.37250000000006</v>
      </c>
    </row>
    <row r="18" spans="2:31" x14ac:dyDescent="0.25">
      <c r="C18" s="27">
        <f>SUM(C11:C17)</f>
        <v>2201.8760000000002</v>
      </c>
      <c r="D18" s="27">
        <f>SUM(D11:D17)</f>
        <v>3501.875</v>
      </c>
      <c r="E18" s="27">
        <f>SUM(E11:E17)</f>
        <v>5774.5849999999991</v>
      </c>
      <c r="F18" s="27">
        <f>SUM(F11:F17)</f>
        <v>7726.0429999999997</v>
      </c>
      <c r="G18" s="206">
        <f t="shared" si="3"/>
        <v>19204.379000000001</v>
      </c>
      <c r="I18" s="27">
        <f>SUM(I11:I17)</f>
        <v>1713.578125</v>
      </c>
      <c r="J18" s="27">
        <f>SUM(J11:J17)</f>
        <v>3070.104166666667</v>
      </c>
      <c r="K18" s="27">
        <f>SUM(K11:K17)</f>
        <v>4509.8687499999996</v>
      </c>
      <c r="L18" s="27">
        <f>SUM(L11:L17)</f>
        <v>7030.6979166666661</v>
      </c>
      <c r="M18" s="206">
        <f t="shared" si="4"/>
        <v>16324.248958333332</v>
      </c>
      <c r="O18" s="27">
        <f>SUM(O11:O17)</f>
        <v>1747.8496875000001</v>
      </c>
      <c r="P18" s="27">
        <f>SUM(P11:P17)</f>
        <v>3131.5062499999999</v>
      </c>
      <c r="Q18" s="27">
        <f>SUM(Q11:Q17)</f>
        <v>4600.0661250000003</v>
      </c>
      <c r="R18" s="27">
        <f>SUM(R11:R17)</f>
        <v>7171.3118750000003</v>
      </c>
      <c r="S18" s="206">
        <f t="shared" si="6"/>
        <v>16650.733937500001</v>
      </c>
      <c r="U18" s="27">
        <f>SUM(U11:U17)</f>
        <v>1782.1212500000001</v>
      </c>
      <c r="V18" s="27">
        <f>SUM(V11:V17)</f>
        <v>3192.9083333333333</v>
      </c>
      <c r="W18" s="27">
        <f>SUM(W11:W17)</f>
        <v>4690.2635</v>
      </c>
      <c r="X18" s="27">
        <f>SUM(X11:X17)</f>
        <v>7311.9258333333337</v>
      </c>
      <c r="Y18" s="206">
        <f t="shared" si="8"/>
        <v>16977.218916666669</v>
      </c>
      <c r="AA18" s="27">
        <f>SUM(AA11:AA17)</f>
        <v>1833.52859375</v>
      </c>
      <c r="AB18" s="27">
        <f>SUM(AB11:AB17)</f>
        <v>3285.0114583333334</v>
      </c>
      <c r="AC18" s="27">
        <f>SUM(AC11:AC17)</f>
        <v>4825.5595625000005</v>
      </c>
      <c r="AD18" s="27">
        <f>SUM(AD11:AD17)</f>
        <v>7522.8467708333337</v>
      </c>
      <c r="AE18" s="206">
        <f t="shared" si="10"/>
        <v>17466.946385416668</v>
      </c>
    </row>
    <row r="19" spans="2:31" x14ac:dyDescent="0.25">
      <c r="G19" s="205"/>
      <c r="M19" s="205"/>
      <c r="S19" s="205"/>
      <c r="Y19" s="205"/>
      <c r="AE19" s="205"/>
    </row>
    <row r="20" spans="2:31" ht="15.75" thickBot="1" x14ac:dyDescent="0.3">
      <c r="B20" t="s">
        <v>266</v>
      </c>
      <c r="C20" s="204">
        <f>C9+C18</f>
        <v>12453.544</v>
      </c>
      <c r="D20" s="204">
        <f>D9+D18</f>
        <v>15965.416999999999</v>
      </c>
      <c r="E20" s="204">
        <f>E9+E18</f>
        <v>21229.792999999998</v>
      </c>
      <c r="F20" s="204">
        <f>F9+F18</f>
        <v>25420.834000000003</v>
      </c>
      <c r="G20" s="203">
        <f>G9+G18</f>
        <v>75069.588000000003</v>
      </c>
      <c r="I20" s="204">
        <f>I9+I18</f>
        <v>10156.348958333332</v>
      </c>
      <c r="J20" s="204">
        <f>J9+J18</f>
        <v>14238.731250000001</v>
      </c>
      <c r="K20" s="204">
        <f>K9+K18</f>
        <v>17296.681250000001</v>
      </c>
      <c r="L20" s="204">
        <f>L9+L18</f>
        <v>23387.083333333328</v>
      </c>
      <c r="M20" s="203">
        <f>M9+M18</f>
        <v>65078.844791666656</v>
      </c>
      <c r="O20" s="204">
        <f>O9+O18</f>
        <v>10359.475937499999</v>
      </c>
      <c r="P20" s="204">
        <f>P9+P18</f>
        <v>14367.988020833331</v>
      </c>
      <c r="Q20" s="204">
        <f>Q9+Q18</f>
        <v>17573.116875</v>
      </c>
      <c r="R20" s="204">
        <f>R9+R18</f>
        <v>23854.825000000001</v>
      </c>
      <c r="S20" s="203">
        <f>S9+S18</f>
        <v>66155.405833333323</v>
      </c>
      <c r="U20" s="204">
        <f>U9+U18</f>
        <v>10562.602916666667</v>
      </c>
      <c r="V20" s="204">
        <f>V9+V18</f>
        <v>14497.244791666666</v>
      </c>
      <c r="W20" s="204">
        <f>W9+W18</f>
        <v>17849.552500000002</v>
      </c>
      <c r="X20" s="204">
        <f>X9+X18</f>
        <v>24322.566666666666</v>
      </c>
      <c r="Y20" s="203">
        <f>Y9+Y18</f>
        <v>67231.966874999998</v>
      </c>
      <c r="AA20" s="204">
        <f>AA9+AA18</f>
        <v>10867.293385416666</v>
      </c>
      <c r="AB20" s="204">
        <f>AB9+AB18</f>
        <v>15235.442437500002</v>
      </c>
      <c r="AC20" s="204">
        <f>AC9+AC18</f>
        <v>18507.448937500005</v>
      </c>
      <c r="AD20" s="204">
        <f>AD9+AD18</f>
        <v>25024.179166666669</v>
      </c>
      <c r="AE20" s="203">
        <f>AE9+AE18</f>
        <v>69634.363927083337</v>
      </c>
    </row>
    <row r="21" spans="2:31" ht="15.75" thickTop="1" x14ac:dyDescent="0.25">
      <c r="AA21" s="28"/>
      <c r="AB21" s="28"/>
      <c r="AC21" s="28"/>
      <c r="AD21" s="28"/>
      <c r="AE21" s="28"/>
    </row>
    <row r="22" spans="2:31" x14ac:dyDescent="0.25">
      <c r="AA22" s="28"/>
      <c r="AB22" s="28"/>
      <c r="AC22" s="28"/>
      <c r="AD22" s="28"/>
    </row>
    <row r="24" spans="2:31" x14ac:dyDescent="0.25">
      <c r="B24" s="9" t="s">
        <v>468</v>
      </c>
      <c r="C24" s="9"/>
      <c r="D24" s="9"/>
      <c r="E24" s="9"/>
      <c r="F24" s="9"/>
      <c r="G24" s="9"/>
      <c r="H24" s="9"/>
      <c r="I24" s="9"/>
      <c r="J24" s="9"/>
      <c r="K24" s="9"/>
      <c r="L24" s="9"/>
      <c r="M24" s="9"/>
      <c r="N24" s="9"/>
      <c r="O24" s="9"/>
      <c r="P24" s="9"/>
      <c r="Q24" s="9"/>
      <c r="R24" s="9"/>
      <c r="S24" s="9"/>
      <c r="T24" s="9"/>
      <c r="U24" s="9"/>
      <c r="V24" s="9"/>
    </row>
    <row r="26" spans="2:31" x14ac:dyDescent="0.25">
      <c r="D26" s="199" t="s">
        <v>351</v>
      </c>
      <c r="E26" s="199"/>
      <c r="F26" s="199"/>
      <c r="G26" s="199"/>
      <c r="I26" s="199" t="s">
        <v>350</v>
      </c>
      <c r="J26" s="199"/>
      <c r="K26" s="199"/>
      <c r="L26" s="199"/>
      <c r="N26" s="199" t="s">
        <v>349</v>
      </c>
      <c r="O26" s="199"/>
      <c r="P26" s="199"/>
      <c r="Q26" s="199"/>
      <c r="S26" s="199" t="s">
        <v>348</v>
      </c>
      <c r="T26" s="199"/>
      <c r="U26" s="199"/>
      <c r="V26" s="199"/>
    </row>
    <row r="27" spans="2:31" x14ac:dyDescent="0.25">
      <c r="D27" s="198" t="s">
        <v>347</v>
      </c>
      <c r="E27" s="198" t="s">
        <v>346</v>
      </c>
      <c r="F27" s="198" t="s">
        <v>345</v>
      </c>
      <c r="G27" s="198" t="s">
        <v>224</v>
      </c>
      <c r="I27" s="198" t="s">
        <v>347</v>
      </c>
      <c r="J27" s="198" t="s">
        <v>346</v>
      </c>
      <c r="K27" s="198" t="s">
        <v>345</v>
      </c>
      <c r="L27" s="198" t="s">
        <v>224</v>
      </c>
      <c r="N27" s="198" t="s">
        <v>347</v>
      </c>
      <c r="O27" s="198" t="s">
        <v>346</v>
      </c>
      <c r="P27" s="198" t="s">
        <v>345</v>
      </c>
      <c r="Q27" s="198" t="s">
        <v>224</v>
      </c>
      <c r="S27" s="198" t="s">
        <v>347</v>
      </c>
      <c r="T27" s="198" t="s">
        <v>346</v>
      </c>
      <c r="U27" s="198" t="s">
        <v>345</v>
      </c>
      <c r="V27" s="198" t="s">
        <v>224</v>
      </c>
    </row>
    <row r="28" spans="2:31" x14ac:dyDescent="0.25">
      <c r="B28" s="3" t="s">
        <v>43</v>
      </c>
    </row>
    <row r="29" spans="2:31" x14ac:dyDescent="0.25">
      <c r="B29" t="s">
        <v>36</v>
      </c>
      <c r="D29" s="28">
        <f>I5/$C5</f>
        <v>0.77500000000000002</v>
      </c>
      <c r="E29" s="28">
        <f>O5/C5</f>
        <v>0.79049999999999998</v>
      </c>
      <c r="F29" s="28">
        <f>U5/C5</f>
        <v>0.80600000000000005</v>
      </c>
      <c r="G29" s="28">
        <f>AA5/C5</f>
        <v>0.82925000000000004</v>
      </c>
      <c r="H29" s="28"/>
      <c r="I29" s="28">
        <f>J5/D5</f>
        <v>0.8600000000000001</v>
      </c>
      <c r="J29" s="28">
        <f>P5/D5</f>
        <v>0.8600000000000001</v>
      </c>
      <c r="K29" s="28">
        <f>V5/D5</f>
        <v>0.8600000000000001</v>
      </c>
      <c r="L29" s="28">
        <f>AB5/D5</f>
        <v>0.92020000000000002</v>
      </c>
      <c r="M29" s="201"/>
      <c r="N29" s="28">
        <f>K5/E5</f>
        <v>0.78</v>
      </c>
      <c r="O29" s="28">
        <f>Q5/E5</f>
        <v>0.78</v>
      </c>
      <c r="P29" s="28">
        <f>W5/E5</f>
        <v>0.78</v>
      </c>
      <c r="Q29" s="28">
        <f>AC5/E5</f>
        <v>0.83460000000000012</v>
      </c>
      <c r="R29" s="201"/>
      <c r="S29" s="28">
        <f>L5/F5</f>
        <v>0.91</v>
      </c>
      <c r="T29" s="28">
        <f>R5/F5</f>
        <v>0.92820000000000014</v>
      </c>
      <c r="U29" s="28">
        <f>X5/F5</f>
        <v>0.94640000000000013</v>
      </c>
      <c r="V29" s="28">
        <f>AD5/F5</f>
        <v>0.97370000000000001</v>
      </c>
    </row>
    <row r="30" spans="2:31" x14ac:dyDescent="0.25">
      <c r="B30" t="s">
        <v>30</v>
      </c>
      <c r="C30" s="196"/>
      <c r="D30" s="28">
        <f>I6/$C6</f>
        <v>0.77499967908915979</v>
      </c>
      <c r="E30" s="28">
        <f>O6/C6</f>
        <v>0.79049967267094301</v>
      </c>
      <c r="F30" s="28">
        <f>U6/C6</f>
        <v>0.80599966625272612</v>
      </c>
      <c r="G30" s="28">
        <f>AA6/C6</f>
        <v>0.82924965662540095</v>
      </c>
      <c r="H30" s="28"/>
      <c r="I30" s="28">
        <f>J6/D6</f>
        <v>0.85999990395757331</v>
      </c>
      <c r="J30" s="28">
        <f>P6/D6</f>
        <v>0.85999990395757331</v>
      </c>
      <c r="K30" s="28">
        <f>V6/D6</f>
        <v>0.85999990395757331</v>
      </c>
      <c r="L30" s="28">
        <f>AB6/D6</f>
        <v>0.9201998972346036</v>
      </c>
      <c r="M30" s="201"/>
      <c r="N30" s="28">
        <f>K6/E6</f>
        <v>0.78000007060022125</v>
      </c>
      <c r="O30" s="28">
        <f>Q6/E6</f>
        <v>0.79560007201222571</v>
      </c>
      <c r="P30" s="28">
        <f>W6/E6</f>
        <v>0.81120007342423017</v>
      </c>
      <c r="Q30" s="28">
        <f>AC6/E6</f>
        <v>0.83460007554223681</v>
      </c>
      <c r="R30" s="201"/>
      <c r="S30" s="28">
        <f>L6/F6</f>
        <v>0.91000014464536383</v>
      </c>
      <c r="T30" s="28">
        <f>R6/F6</f>
        <v>0.92820014753827118</v>
      </c>
      <c r="U30" s="28">
        <f>X6/F6</f>
        <v>0.94640015043117831</v>
      </c>
      <c r="V30" s="28">
        <f>AD6/F6</f>
        <v>0.97370015477053928</v>
      </c>
      <c r="W30" s="196"/>
      <c r="X30" s="196"/>
    </row>
    <row r="31" spans="2:31" x14ac:dyDescent="0.25">
      <c r="B31" t="s">
        <v>23</v>
      </c>
      <c r="C31" s="196"/>
      <c r="D31" s="28">
        <f>I7/$C7</f>
        <v>0.87499992216601563</v>
      </c>
      <c r="E31" s="28">
        <f>O7/C7</f>
        <v>0.89249992060933603</v>
      </c>
      <c r="F31" s="28">
        <f>U7/C7</f>
        <v>0.90999991905265631</v>
      </c>
      <c r="G31" s="28">
        <f>AA7/C7</f>
        <v>0.93624991671763669</v>
      </c>
      <c r="H31" s="28"/>
      <c r="I31" s="28">
        <f>J7/D7</f>
        <v>0.94999999999999984</v>
      </c>
      <c r="J31" s="28">
        <f>P7/D7</f>
        <v>0.9594999999999998</v>
      </c>
      <c r="K31" s="28">
        <f>V7/D7</f>
        <v>0.96899999999999975</v>
      </c>
      <c r="L31" s="289">
        <f>AB7/D7</f>
        <v>1.0165</v>
      </c>
      <c r="M31" s="201"/>
      <c r="N31" s="28">
        <f>K7/E7</f>
        <v>0.88000000000000012</v>
      </c>
      <c r="O31" s="28">
        <f>Q7/E7</f>
        <v>0.89759999999999995</v>
      </c>
      <c r="P31" s="28">
        <f>W7/E7</f>
        <v>0.91520000000000012</v>
      </c>
      <c r="Q31" s="28">
        <f>AC7/E7</f>
        <v>0.9416000000000001</v>
      </c>
      <c r="R31" s="201"/>
      <c r="S31" s="28">
        <f>L7/F7</f>
        <v>0.94999999999999984</v>
      </c>
      <c r="T31" s="28">
        <f>R7/F7</f>
        <v>0.96899999999999986</v>
      </c>
      <c r="U31" s="28">
        <f>X7/F7</f>
        <v>0.98799999999999988</v>
      </c>
      <c r="V31" s="289">
        <f>AD7/F7</f>
        <v>1.0165</v>
      </c>
      <c r="W31" s="196"/>
      <c r="X31" s="196"/>
    </row>
    <row r="32" spans="2:31" x14ac:dyDescent="0.25">
      <c r="B32" t="s">
        <v>17</v>
      </c>
      <c r="C32" s="196"/>
      <c r="D32" s="202">
        <f>I8/$C8</f>
        <v>0.875</v>
      </c>
      <c r="E32" s="202">
        <f>O8/C8</f>
        <v>0.89250000000000007</v>
      </c>
      <c r="F32" s="202">
        <f>U8/C8</f>
        <v>0.90999999999999992</v>
      </c>
      <c r="G32" s="202">
        <f>AA8/C8</f>
        <v>0.93625000000000003</v>
      </c>
      <c r="H32" s="28"/>
      <c r="I32" s="202">
        <f>J8/D8</f>
        <v>0.9</v>
      </c>
      <c r="J32" s="202">
        <f>P8/D8</f>
        <v>0.91800000000000004</v>
      </c>
      <c r="K32" s="202">
        <f>V8/D8</f>
        <v>0.93600000000000005</v>
      </c>
      <c r="L32" s="202">
        <f>AB8/D8</f>
        <v>0.96299999999999997</v>
      </c>
      <c r="M32" s="201"/>
      <c r="N32" s="202">
        <f>K8/E8</f>
        <v>0.88</v>
      </c>
      <c r="O32" s="202">
        <f>Q8/E8</f>
        <v>0.89760000000000006</v>
      </c>
      <c r="P32" s="202">
        <f>W8/E8</f>
        <v>0.91520000000000001</v>
      </c>
      <c r="Q32" s="202">
        <f>AC8/E8</f>
        <v>0.9416000000000001</v>
      </c>
      <c r="R32" s="201"/>
      <c r="S32" s="202">
        <f>L8/F8</f>
        <v>0.91</v>
      </c>
      <c r="T32" s="202">
        <f>R8/F8</f>
        <v>0.92820000000000003</v>
      </c>
      <c r="U32" s="202">
        <f>X8/F8</f>
        <v>0.94640000000000002</v>
      </c>
      <c r="V32" s="202">
        <f>AD8/F8</f>
        <v>0.9736999999999999</v>
      </c>
      <c r="W32" s="196"/>
      <c r="X32" s="196"/>
    </row>
    <row r="33" spans="2:24" x14ac:dyDescent="0.25">
      <c r="C33" s="196"/>
      <c r="D33" s="28">
        <f>I9/$C9</f>
        <v>0.82355094149882069</v>
      </c>
      <c r="E33" s="28">
        <f>O9/C9</f>
        <v>0.84002196032879717</v>
      </c>
      <c r="F33" s="28">
        <f>U9/C9</f>
        <v>0.85649297915877365</v>
      </c>
      <c r="G33" s="28">
        <f>AA9/C9</f>
        <v>0.88119950740373831</v>
      </c>
      <c r="H33" s="28"/>
      <c r="I33" s="28">
        <f>J9/D9</f>
        <v>0.89610377879204273</v>
      </c>
      <c r="J33" s="28">
        <f>P9/D9</f>
        <v>0.90154803272082129</v>
      </c>
      <c r="K33" s="28">
        <f>V9/D9</f>
        <v>0.90699228664960041</v>
      </c>
      <c r="L33" s="28">
        <f>AB9/D9</f>
        <v>0.95883104330748581</v>
      </c>
      <c r="M33" s="201"/>
      <c r="N33" s="28">
        <f>K9/E9</f>
        <v>0.82734651646228241</v>
      </c>
      <c r="O33" s="28">
        <f>Q9/E9</f>
        <v>0.83939671015750794</v>
      </c>
      <c r="P33" s="28">
        <f>W9/E9</f>
        <v>0.85144690385273369</v>
      </c>
      <c r="Q33" s="28">
        <f>AC9/E9</f>
        <v>0.88526077261464242</v>
      </c>
      <c r="R33" s="201"/>
      <c r="S33" s="28">
        <f>L9/F9</f>
        <v>0.92436160543894885</v>
      </c>
      <c r="T33" s="28">
        <f>R9/F9</f>
        <v>0.94284883754772808</v>
      </c>
      <c r="U33" s="28">
        <f>X9/F9</f>
        <v>0.96133606965650686</v>
      </c>
      <c r="V33" s="28">
        <f>AD9/F9</f>
        <v>0.98906691781967548</v>
      </c>
      <c r="W33" s="196"/>
      <c r="X33" s="196"/>
    </row>
    <row r="34" spans="2:24" x14ac:dyDescent="0.25">
      <c r="B34" s="3" t="s">
        <v>16</v>
      </c>
      <c r="C34" s="196"/>
      <c r="D34" s="28"/>
      <c r="E34" s="28"/>
      <c r="F34" s="28"/>
      <c r="G34" s="28"/>
      <c r="H34" s="28"/>
      <c r="I34" s="28"/>
      <c r="J34" s="28"/>
      <c r="K34" s="28"/>
      <c r="L34" s="28"/>
      <c r="M34" s="201"/>
      <c r="N34" s="28"/>
      <c r="O34" s="28"/>
      <c r="P34" s="28"/>
      <c r="Q34" s="28"/>
      <c r="R34" s="201"/>
      <c r="S34" s="28"/>
      <c r="T34" s="28"/>
      <c r="U34" s="28"/>
      <c r="V34" s="28"/>
      <c r="W34" s="196"/>
      <c r="X34" s="196"/>
    </row>
    <row r="35" spans="2:24" ht="17.25" x14ac:dyDescent="0.25">
      <c r="B35" t="s">
        <v>342</v>
      </c>
      <c r="C35" s="196"/>
      <c r="D35" s="28">
        <f t="shared" ref="D35:D42" si="11">IFERROR(I11/$C11,"")</f>
        <v>0.77500000000000002</v>
      </c>
      <c r="E35" s="28">
        <f t="shared" ref="E35:E42" si="12">IFERROR(O11/C11,"")</f>
        <v>0.79049999999999998</v>
      </c>
      <c r="F35" s="28">
        <f t="shared" ref="F35:F42" si="13">IFERROR(U11/C11,"")</f>
        <v>0.80600000000000005</v>
      </c>
      <c r="G35" s="28">
        <f t="shared" ref="G35:G42" si="14">IFERROR(AA11/C11,"")</f>
        <v>0.82925000000000004</v>
      </c>
      <c r="H35" s="28"/>
      <c r="I35" s="28">
        <f t="shared" ref="I35:I42" si="15">IFERROR(J11/D11,"")</f>
        <v>0.8600005781516491</v>
      </c>
      <c r="J35" s="28">
        <f t="shared" ref="J35:J42" si="16">IFERROR(P11/D11,"")</f>
        <v>0.87720058971468207</v>
      </c>
      <c r="K35" s="28">
        <f t="shared" ref="K35:K42" si="17">IFERROR(V11/D11,"")</f>
        <v>0.89440060127771503</v>
      </c>
      <c r="L35" s="28">
        <f t="shared" ref="L35:L42" si="18">IFERROR(AB11/D11,"")</f>
        <v>0.92020061862226454</v>
      </c>
      <c r="M35" s="201"/>
      <c r="N35" s="28">
        <f t="shared" ref="N35:N42" si="19">IFERROR(K11/E11,"")</f>
        <v>0.77999981483683922</v>
      </c>
      <c r="O35" s="28">
        <f t="shared" ref="O35:O42" si="20">IFERROR(Q11/E11,"")</f>
        <v>0.79559981113357603</v>
      </c>
      <c r="P35" s="28">
        <f t="shared" ref="P35:P42" si="21">IFERROR(W11/E11,"")</f>
        <v>0.81119980743031284</v>
      </c>
      <c r="Q35" s="28">
        <f t="shared" ref="Q35:Q42" si="22">IFERROR(AC11/E11,"")</f>
        <v>0.83459980187541805</v>
      </c>
      <c r="R35" s="201"/>
      <c r="S35" s="28">
        <f t="shared" ref="S35:S42" si="23">IFERROR(L11/F11,"")</f>
        <v>0.91000032719112878</v>
      </c>
      <c r="T35" s="28">
        <f t="shared" ref="T35:T42" si="24">IFERROR(R11/F11,"")</f>
        <v>0.92820033373495148</v>
      </c>
      <c r="U35" s="28">
        <f t="shared" ref="U35:U42" si="25">IFERROR(X11/F11,"")</f>
        <v>0.94640034027877407</v>
      </c>
      <c r="V35" s="28">
        <f t="shared" ref="V35:V42" si="26">IFERROR(AD11/F11,"")</f>
        <v>0.97370035009450784</v>
      </c>
      <c r="W35" s="196"/>
      <c r="X35" s="196"/>
    </row>
    <row r="36" spans="2:24" x14ac:dyDescent="0.25">
      <c r="B36" t="s">
        <v>232</v>
      </c>
      <c r="C36" s="196"/>
      <c r="D36" s="28">
        <f t="shared" si="11"/>
        <v>0.77498872743669178</v>
      </c>
      <c r="E36" s="28">
        <f t="shared" si="12"/>
        <v>0.79048850198542564</v>
      </c>
      <c r="F36" s="28">
        <f t="shared" si="13"/>
        <v>0.8059882765341595</v>
      </c>
      <c r="G36" s="28">
        <f t="shared" si="14"/>
        <v>0.82923793835726034</v>
      </c>
      <c r="H36" s="28"/>
      <c r="I36" s="28">
        <f t="shared" si="15"/>
        <v>0.86</v>
      </c>
      <c r="J36" s="28">
        <f t="shared" si="16"/>
        <v>0.87719999999999998</v>
      </c>
      <c r="K36" s="28">
        <f t="shared" si="17"/>
        <v>0.89440000000000008</v>
      </c>
      <c r="L36" s="28">
        <f t="shared" si="18"/>
        <v>0.92020000000000013</v>
      </c>
      <c r="M36" s="201"/>
      <c r="N36" s="28">
        <f t="shared" si="19"/>
        <v>0.77999900952506729</v>
      </c>
      <c r="O36" s="28">
        <f t="shared" si="20"/>
        <v>0.79559898971556864</v>
      </c>
      <c r="P36" s="28">
        <f t="shared" si="21"/>
        <v>0.8111989699060701</v>
      </c>
      <c r="Q36" s="28">
        <f t="shared" si="22"/>
        <v>0.83459894019182213</v>
      </c>
      <c r="R36" s="201"/>
      <c r="S36" s="28">
        <f t="shared" si="23"/>
        <v>0.90999891343413319</v>
      </c>
      <c r="T36" s="28">
        <f t="shared" si="24"/>
        <v>0.928198891702816</v>
      </c>
      <c r="U36" s="28">
        <f t="shared" si="25"/>
        <v>0.94639886997149858</v>
      </c>
      <c r="V36" s="28">
        <f t="shared" si="26"/>
        <v>0.97369883737452256</v>
      </c>
      <c r="W36" s="196"/>
      <c r="X36" s="196"/>
    </row>
    <row r="37" spans="2:24" x14ac:dyDescent="0.25">
      <c r="B37" t="s">
        <v>25</v>
      </c>
      <c r="C37" s="196"/>
      <c r="D37" s="28" t="str">
        <f t="shared" si="11"/>
        <v/>
      </c>
      <c r="E37" s="28" t="str">
        <f t="shared" si="12"/>
        <v/>
      </c>
      <c r="F37" s="28" t="str">
        <f t="shared" si="13"/>
        <v/>
      </c>
      <c r="G37" s="28" t="str">
        <f t="shared" si="14"/>
        <v/>
      </c>
      <c r="H37" s="28"/>
      <c r="I37" s="28">
        <f t="shared" si="15"/>
        <v>0.86000309214594939</v>
      </c>
      <c r="J37" s="28">
        <f t="shared" si="16"/>
        <v>0.87720315398886828</v>
      </c>
      <c r="K37" s="28">
        <f t="shared" si="17"/>
        <v>0.89440321583178728</v>
      </c>
      <c r="L37" s="28">
        <f t="shared" si="18"/>
        <v>0.92020330859616595</v>
      </c>
      <c r="M37" s="201"/>
      <c r="N37" s="28">
        <f t="shared" si="19"/>
        <v>0.77999956965540984</v>
      </c>
      <c r="O37" s="28">
        <f t="shared" si="20"/>
        <v>0.79559956104851803</v>
      </c>
      <c r="P37" s="28">
        <f t="shared" si="21"/>
        <v>0.81119955244162623</v>
      </c>
      <c r="Q37" s="28">
        <f t="shared" si="22"/>
        <v>0.83459953953128851</v>
      </c>
      <c r="R37" s="201"/>
      <c r="S37" s="28">
        <f t="shared" si="23"/>
        <v>0.90999891343413319</v>
      </c>
      <c r="T37" s="28">
        <f t="shared" si="24"/>
        <v>0.928198891702816</v>
      </c>
      <c r="U37" s="28">
        <f t="shared" si="25"/>
        <v>0.94639886997149858</v>
      </c>
      <c r="V37" s="28">
        <f t="shared" si="26"/>
        <v>0.97369883737452256</v>
      </c>
      <c r="W37" s="196"/>
      <c r="X37" s="196"/>
    </row>
    <row r="38" spans="2:24" x14ac:dyDescent="0.25">
      <c r="B38" t="s">
        <v>7</v>
      </c>
      <c r="C38" s="196"/>
      <c r="D38" s="28">
        <f t="shared" si="11"/>
        <v>0.77500000000000002</v>
      </c>
      <c r="E38" s="28">
        <f t="shared" si="12"/>
        <v>0.79049999999999998</v>
      </c>
      <c r="F38" s="28">
        <f t="shared" si="13"/>
        <v>0.80600000000000005</v>
      </c>
      <c r="G38" s="28">
        <f t="shared" si="14"/>
        <v>0.82925000000000004</v>
      </c>
      <c r="H38" s="28"/>
      <c r="I38" s="28">
        <f t="shared" si="15"/>
        <v>0.86</v>
      </c>
      <c r="J38" s="28">
        <f t="shared" si="16"/>
        <v>0.87720000000000009</v>
      </c>
      <c r="K38" s="28">
        <f t="shared" si="17"/>
        <v>0.89439999999999997</v>
      </c>
      <c r="L38" s="28">
        <f t="shared" si="18"/>
        <v>0.92020000000000002</v>
      </c>
      <c r="M38" s="201"/>
      <c r="N38" s="28">
        <f t="shared" si="19"/>
        <v>0.78</v>
      </c>
      <c r="O38" s="28">
        <f t="shared" si="20"/>
        <v>0.79559999999999997</v>
      </c>
      <c r="P38" s="28">
        <f t="shared" si="21"/>
        <v>0.81120000000000003</v>
      </c>
      <c r="Q38" s="28">
        <f t="shared" si="22"/>
        <v>0.83460000000000001</v>
      </c>
      <c r="R38" s="201"/>
      <c r="S38" s="28">
        <f t="shared" si="23"/>
        <v>0.91</v>
      </c>
      <c r="T38" s="28">
        <f t="shared" si="24"/>
        <v>0.92820000000000003</v>
      </c>
      <c r="U38" s="28">
        <f t="shared" si="25"/>
        <v>0.94640000000000013</v>
      </c>
      <c r="V38" s="28">
        <f t="shared" si="26"/>
        <v>0.97370000000000001</v>
      </c>
      <c r="W38" s="196"/>
      <c r="X38" s="196"/>
    </row>
    <row r="39" spans="2:24" x14ac:dyDescent="0.25">
      <c r="B39" t="s">
        <v>37</v>
      </c>
      <c r="C39" s="196"/>
      <c r="D39" s="28">
        <f t="shared" si="11"/>
        <v>0.7749971818284298</v>
      </c>
      <c r="E39" s="28">
        <f t="shared" si="12"/>
        <v>0.7904971254649984</v>
      </c>
      <c r="F39" s="28">
        <f t="shared" si="13"/>
        <v>0.80599706910156699</v>
      </c>
      <c r="G39" s="28">
        <f t="shared" si="14"/>
        <v>0.82924698455641987</v>
      </c>
      <c r="H39" s="28"/>
      <c r="I39" s="28">
        <f t="shared" si="15"/>
        <v>0.85999687273864478</v>
      </c>
      <c r="J39" s="28">
        <f t="shared" si="16"/>
        <v>0.87719681019341778</v>
      </c>
      <c r="K39" s="28">
        <f t="shared" si="17"/>
        <v>0.89439674764819055</v>
      </c>
      <c r="L39" s="28">
        <f t="shared" si="18"/>
        <v>0.92019665383034988</v>
      </c>
      <c r="M39" s="201"/>
      <c r="N39" s="28">
        <f t="shared" si="19"/>
        <v>0.78</v>
      </c>
      <c r="O39" s="28">
        <f t="shared" si="20"/>
        <v>0.79560000000000008</v>
      </c>
      <c r="P39" s="28">
        <f t="shared" si="21"/>
        <v>0.81120000000000003</v>
      </c>
      <c r="Q39" s="28">
        <f t="shared" si="22"/>
        <v>0.83460000000000001</v>
      </c>
      <c r="R39" s="201"/>
      <c r="S39" s="28">
        <f t="shared" si="23"/>
        <v>0.91000120330737644</v>
      </c>
      <c r="T39" s="28">
        <f t="shared" si="24"/>
        <v>0.92820122737352395</v>
      </c>
      <c r="U39" s="28">
        <f t="shared" si="25"/>
        <v>0.94640125143967158</v>
      </c>
      <c r="V39" s="28">
        <f t="shared" si="26"/>
        <v>0.97370128753889285</v>
      </c>
      <c r="W39" s="196"/>
      <c r="X39" s="196"/>
    </row>
    <row r="40" spans="2:24" x14ac:dyDescent="0.25">
      <c r="B40" t="s">
        <v>24</v>
      </c>
      <c r="C40" s="196"/>
      <c r="D40" s="28">
        <f t="shared" si="11"/>
        <v>0.78053060298333832</v>
      </c>
      <c r="E40" s="28">
        <f t="shared" si="12"/>
        <v>0.79614121504300506</v>
      </c>
      <c r="F40" s="28">
        <f t="shared" si="13"/>
        <v>0.81175182710267191</v>
      </c>
      <c r="G40" s="28">
        <f t="shared" si="14"/>
        <v>0.83516774519217207</v>
      </c>
      <c r="H40" s="28"/>
      <c r="I40" s="28">
        <f t="shared" si="15"/>
        <v>0.89792004321988117</v>
      </c>
      <c r="J40" s="28">
        <f t="shared" si="16"/>
        <v>0.91587844408427876</v>
      </c>
      <c r="K40" s="28">
        <f t="shared" si="17"/>
        <v>0.93383684494867647</v>
      </c>
      <c r="L40" s="28">
        <f t="shared" si="18"/>
        <v>0.96077444624527297</v>
      </c>
      <c r="M40" s="201"/>
      <c r="N40" s="28">
        <f t="shared" si="19"/>
        <v>0.78269845971563989</v>
      </c>
      <c r="O40" s="28">
        <f t="shared" si="20"/>
        <v>0.79835242890995262</v>
      </c>
      <c r="P40" s="28">
        <f t="shared" si="21"/>
        <v>0.81400639810426545</v>
      </c>
      <c r="Q40" s="28">
        <f t="shared" si="22"/>
        <v>0.83748735189573476</v>
      </c>
      <c r="R40" s="201"/>
      <c r="S40" s="28">
        <f t="shared" si="23"/>
        <v>0.9099997780488347</v>
      </c>
      <c r="T40" s="28">
        <f t="shared" si="24"/>
        <v>0.92819977360981154</v>
      </c>
      <c r="U40" s="28">
        <f t="shared" si="25"/>
        <v>0.94639976917078816</v>
      </c>
      <c r="V40" s="28">
        <f t="shared" si="26"/>
        <v>0.97369976251225332</v>
      </c>
      <c r="W40" s="196"/>
      <c r="X40" s="196"/>
    </row>
    <row r="41" spans="2:24" x14ac:dyDescent="0.25">
      <c r="B41" t="s">
        <v>1</v>
      </c>
      <c r="C41" s="196"/>
      <c r="D41" s="28" t="str">
        <f t="shared" si="11"/>
        <v/>
      </c>
      <c r="E41" s="28" t="str">
        <f t="shared" si="12"/>
        <v/>
      </c>
      <c r="F41" s="28" t="str">
        <f t="shared" si="13"/>
        <v/>
      </c>
      <c r="G41" s="28" t="str">
        <f t="shared" si="14"/>
        <v/>
      </c>
      <c r="H41" s="28"/>
      <c r="I41" s="202" t="str">
        <f t="shared" si="15"/>
        <v/>
      </c>
      <c r="J41" s="202" t="str">
        <f t="shared" si="16"/>
        <v/>
      </c>
      <c r="K41" s="202" t="str">
        <f t="shared" si="17"/>
        <v/>
      </c>
      <c r="L41" s="202" t="str">
        <f t="shared" si="18"/>
        <v/>
      </c>
      <c r="M41" s="201"/>
      <c r="N41" s="202">
        <f t="shared" si="19"/>
        <v>0.78</v>
      </c>
      <c r="O41" s="202">
        <f t="shared" si="20"/>
        <v>0.79559999999999997</v>
      </c>
      <c r="P41" s="202">
        <f t="shared" si="21"/>
        <v>0.81120000000000003</v>
      </c>
      <c r="Q41" s="202">
        <f t="shared" si="22"/>
        <v>0.83460000000000001</v>
      </c>
      <c r="R41" s="201"/>
      <c r="S41" s="202">
        <f t="shared" si="23"/>
        <v>0.91</v>
      </c>
      <c r="T41" s="202">
        <f t="shared" si="24"/>
        <v>0.92820000000000003</v>
      </c>
      <c r="U41" s="202">
        <f t="shared" si="25"/>
        <v>0.94640000000000002</v>
      </c>
      <c r="V41" s="202">
        <f t="shared" si="26"/>
        <v>0.97370000000000012</v>
      </c>
      <c r="W41" s="196"/>
      <c r="X41" s="196"/>
    </row>
    <row r="42" spans="2:24" x14ac:dyDescent="0.25">
      <c r="C42" s="196"/>
      <c r="D42" s="28">
        <f t="shared" si="11"/>
        <v>0.77823552507043992</v>
      </c>
      <c r="E42" s="28">
        <f t="shared" si="12"/>
        <v>0.79380023557184864</v>
      </c>
      <c r="F42" s="28">
        <f t="shared" si="13"/>
        <v>0.80936494607325749</v>
      </c>
      <c r="G42" s="28">
        <f t="shared" si="14"/>
        <v>0.83271201182537069</v>
      </c>
      <c r="H42" s="28"/>
      <c r="I42" s="28">
        <f t="shared" si="15"/>
        <v>0.8767029567493605</v>
      </c>
      <c r="J42" s="28">
        <f t="shared" si="16"/>
        <v>0.89423701588434767</v>
      </c>
      <c r="K42" s="28">
        <f t="shared" si="17"/>
        <v>0.91177107501933485</v>
      </c>
      <c r="L42" s="28">
        <f t="shared" si="18"/>
        <v>0.93807216372181568</v>
      </c>
      <c r="M42" s="201"/>
      <c r="N42" s="28">
        <f t="shared" si="19"/>
        <v>0.78098577646705358</v>
      </c>
      <c r="O42" s="28">
        <f t="shared" si="20"/>
        <v>0.79660549199639474</v>
      </c>
      <c r="P42" s="28">
        <f t="shared" si="21"/>
        <v>0.81222520752573579</v>
      </c>
      <c r="Q42" s="28">
        <f t="shared" si="22"/>
        <v>0.83565478081974742</v>
      </c>
      <c r="R42" s="201"/>
      <c r="S42" s="28">
        <f t="shared" si="23"/>
        <v>0.90999984295539982</v>
      </c>
      <c r="T42" s="28">
        <f t="shared" si="24"/>
        <v>0.92819983981450793</v>
      </c>
      <c r="U42" s="28">
        <f t="shared" si="25"/>
        <v>0.94639983667361594</v>
      </c>
      <c r="V42" s="28">
        <f t="shared" si="26"/>
        <v>0.97369983196227794</v>
      </c>
      <c r="W42" s="196"/>
      <c r="X42" s="196"/>
    </row>
    <row r="43" spans="2:24" x14ac:dyDescent="0.25">
      <c r="C43" s="196"/>
      <c r="D43" s="28"/>
      <c r="E43" s="28"/>
      <c r="F43" s="28"/>
      <c r="G43" s="28"/>
      <c r="H43" s="28"/>
      <c r="I43" s="28"/>
      <c r="J43" s="28"/>
      <c r="K43" s="28"/>
      <c r="L43" s="28"/>
      <c r="M43" s="201"/>
      <c r="N43" s="28"/>
      <c r="O43" s="28"/>
      <c r="P43" s="28"/>
      <c r="Q43" s="28"/>
      <c r="R43" s="201"/>
      <c r="S43" s="28"/>
      <c r="T43" s="28"/>
      <c r="U43" s="28"/>
      <c r="V43" s="28"/>
      <c r="W43" s="196"/>
      <c r="X43" s="196"/>
    </row>
    <row r="44" spans="2:24" ht="15.75" thickBot="1" x14ac:dyDescent="0.3">
      <c r="B44" t="s">
        <v>266</v>
      </c>
      <c r="C44" s="196"/>
      <c r="D44" s="200">
        <f>IFERROR(I20/$C20,"")</f>
        <v>0.81553885049374963</v>
      </c>
      <c r="E44" s="200">
        <f>IFERROR(O20/C20,"")</f>
        <v>0.83184962750362468</v>
      </c>
      <c r="F44" s="200">
        <f>IFERROR(U20/C20,"")</f>
        <v>0.84816040451349972</v>
      </c>
      <c r="G44" s="200">
        <f>IFERROR(AA20/C20,"")</f>
        <v>0.87262657002831212</v>
      </c>
      <c r="H44" s="28"/>
      <c r="I44" s="200">
        <f>IFERROR(J20/D20,"")</f>
        <v>0.89184837765277292</v>
      </c>
      <c r="J44" s="200">
        <f>IFERROR(P20/D20,"")</f>
        <v>0.8999444249300429</v>
      </c>
      <c r="K44" s="200">
        <f>IFERROR(V20/D20,"")</f>
        <v>0.90804047220731321</v>
      </c>
      <c r="L44" s="200">
        <f>IFERROR(AB20/D20,"")</f>
        <v>0.9542777640884671</v>
      </c>
      <c r="M44" s="201"/>
      <c r="N44" s="200">
        <f>IFERROR(K20/E20,"")</f>
        <v>0.81473621763528281</v>
      </c>
      <c r="O44" s="200">
        <f>IFERROR(Q20/E20,"")</f>
        <v>0.82775733493962944</v>
      </c>
      <c r="P44" s="200">
        <f>IFERROR(W20/E20,"")</f>
        <v>0.8407784522439764</v>
      </c>
      <c r="Q44" s="200">
        <f>IFERROR(AC20/E20,"")</f>
        <v>0.87176775286975272</v>
      </c>
      <c r="R44" s="201"/>
      <c r="S44" s="200">
        <f>IFERROR(L20/F20,"")</f>
        <v>0.91999669772177128</v>
      </c>
      <c r="T44" s="200">
        <f>IFERROR(R20/F20,"")</f>
        <v>0.9383966316762069</v>
      </c>
      <c r="U44" s="200">
        <f>IFERROR(X20/F20,"")</f>
        <v>0.9567965656306423</v>
      </c>
      <c r="V44" s="200">
        <f>IFERROR(AD20/F20,"")</f>
        <v>0.98439646656229551</v>
      </c>
      <c r="W44" s="196"/>
      <c r="X44" s="196"/>
    </row>
    <row r="45" spans="2:24" ht="15.75" thickTop="1" x14ac:dyDescent="0.25">
      <c r="C45" s="196"/>
      <c r="D45" s="196"/>
      <c r="E45" s="196"/>
      <c r="F45" s="196"/>
      <c r="G45" s="196"/>
      <c r="H45" s="196"/>
      <c r="I45" s="196"/>
      <c r="J45" s="196"/>
      <c r="K45" s="196"/>
      <c r="L45" s="196"/>
      <c r="M45" s="196"/>
      <c r="N45" s="196"/>
      <c r="O45" s="196"/>
      <c r="P45" s="196"/>
      <c r="Q45" s="196"/>
      <c r="R45" s="196"/>
      <c r="S45" s="196"/>
      <c r="T45" s="196"/>
      <c r="U45" s="196"/>
      <c r="V45" s="196"/>
      <c r="W45" s="196"/>
      <c r="X45" s="196"/>
    </row>
    <row r="46" spans="2:24" x14ac:dyDescent="0.25">
      <c r="C46" s="196"/>
      <c r="D46" s="196"/>
      <c r="E46" s="196"/>
      <c r="F46" s="196"/>
      <c r="G46" s="196"/>
      <c r="H46" s="196"/>
      <c r="I46" s="196"/>
      <c r="J46" s="196"/>
      <c r="K46" s="196"/>
      <c r="L46" s="196"/>
      <c r="M46" s="196"/>
      <c r="N46" s="196"/>
      <c r="O46" s="196"/>
      <c r="P46" s="196"/>
      <c r="Q46" s="196"/>
      <c r="R46" s="196"/>
      <c r="S46" s="196"/>
      <c r="T46" s="196"/>
      <c r="U46" s="196"/>
      <c r="V46" s="196"/>
      <c r="W46" s="196"/>
      <c r="X46" s="196"/>
    </row>
    <row r="47" spans="2:24" x14ac:dyDescent="0.25">
      <c r="C47" s="196"/>
      <c r="D47" s="196"/>
      <c r="E47" s="196"/>
      <c r="F47" s="196"/>
      <c r="G47" s="196"/>
      <c r="H47" s="196"/>
      <c r="I47" s="196"/>
      <c r="J47" s="196"/>
      <c r="K47" s="196"/>
      <c r="L47" s="196"/>
      <c r="M47" s="196"/>
      <c r="N47" s="196"/>
      <c r="O47" s="196"/>
      <c r="P47" s="196"/>
      <c r="Q47" s="196"/>
      <c r="R47" s="196"/>
      <c r="S47" s="196"/>
      <c r="T47" s="196"/>
      <c r="U47" s="196"/>
      <c r="V47" s="196"/>
      <c r="W47" s="196"/>
      <c r="X47" s="196"/>
    </row>
    <row r="48" spans="2:24" x14ac:dyDescent="0.25">
      <c r="D48" s="199" t="s">
        <v>344</v>
      </c>
      <c r="E48" s="199"/>
      <c r="F48" s="199"/>
      <c r="G48" s="199"/>
    </row>
    <row r="49" spans="2:7" x14ac:dyDescent="0.25">
      <c r="D49" s="198" t="s">
        <v>343</v>
      </c>
      <c r="E49" s="198" t="s">
        <v>42</v>
      </c>
      <c r="F49" s="198" t="s">
        <v>41</v>
      </c>
      <c r="G49" s="198" t="s">
        <v>40</v>
      </c>
    </row>
    <row r="50" spans="2:7" x14ac:dyDescent="0.25">
      <c r="B50" s="3" t="s">
        <v>43</v>
      </c>
    </row>
    <row r="51" spans="2:7" x14ac:dyDescent="0.25">
      <c r="B51" t="s">
        <v>36</v>
      </c>
      <c r="D51" s="196">
        <f>G29</f>
        <v>0.82925000000000004</v>
      </c>
      <c r="E51" s="196">
        <f>L29</f>
        <v>0.92020000000000002</v>
      </c>
      <c r="F51" s="196">
        <f>Q29</f>
        <v>0.83460000000000012</v>
      </c>
      <c r="G51" s="196">
        <f>V29</f>
        <v>0.97370000000000001</v>
      </c>
    </row>
    <row r="52" spans="2:7" x14ac:dyDescent="0.25">
      <c r="B52" t="s">
        <v>30</v>
      </c>
      <c r="C52" s="196"/>
      <c r="D52" s="196">
        <f>G30</f>
        <v>0.82924965662540095</v>
      </c>
      <c r="E52" s="196">
        <f>L30</f>
        <v>0.9201998972346036</v>
      </c>
      <c r="F52" s="196">
        <f>Q30</f>
        <v>0.83460007554223681</v>
      </c>
      <c r="G52" s="196">
        <f>V30</f>
        <v>0.97370015477053928</v>
      </c>
    </row>
    <row r="53" spans="2:7" x14ac:dyDescent="0.25">
      <c r="B53" t="s">
        <v>23</v>
      </c>
      <c r="C53" s="196"/>
      <c r="D53" s="196">
        <f>G31</f>
        <v>0.93624991671763669</v>
      </c>
      <c r="E53" s="196">
        <f>L31</f>
        <v>1.0165</v>
      </c>
      <c r="F53" s="196">
        <f>Q31</f>
        <v>0.9416000000000001</v>
      </c>
      <c r="G53" s="196">
        <f>V31</f>
        <v>1.0165</v>
      </c>
    </row>
    <row r="54" spans="2:7" x14ac:dyDescent="0.25">
      <c r="B54" t="s">
        <v>17</v>
      </c>
      <c r="C54" s="196"/>
      <c r="D54" s="197">
        <f>G32</f>
        <v>0.93625000000000003</v>
      </c>
      <c r="E54" s="197">
        <f>L32</f>
        <v>0.96299999999999997</v>
      </c>
      <c r="F54" s="197">
        <f>Q32</f>
        <v>0.9416000000000001</v>
      </c>
      <c r="G54" s="197">
        <f>V32</f>
        <v>0.9736999999999999</v>
      </c>
    </row>
    <row r="55" spans="2:7" x14ac:dyDescent="0.25">
      <c r="C55" s="196"/>
      <c r="D55" s="196">
        <f>G33</f>
        <v>0.88119950740373831</v>
      </c>
      <c r="E55" s="196">
        <f>L33</f>
        <v>0.95883104330748581</v>
      </c>
      <c r="F55" s="196">
        <f>Q33</f>
        <v>0.88526077261464242</v>
      </c>
      <c r="G55" s="196">
        <f>V33</f>
        <v>0.98906691781967548</v>
      </c>
    </row>
    <row r="56" spans="2:7" x14ac:dyDescent="0.25">
      <c r="B56" s="3" t="s">
        <v>16</v>
      </c>
      <c r="C56" s="196"/>
      <c r="D56" s="196"/>
      <c r="E56" s="196"/>
      <c r="F56" s="196"/>
      <c r="G56" s="196"/>
    </row>
    <row r="57" spans="2:7" ht="17.25" x14ac:dyDescent="0.25">
      <c r="B57" t="s">
        <v>342</v>
      </c>
      <c r="C57" s="196"/>
      <c r="D57" s="196">
        <f t="shared" ref="D57:D64" si="27">G35</f>
        <v>0.82925000000000004</v>
      </c>
      <c r="E57" s="196">
        <f t="shared" ref="E57:E64" si="28">L35</f>
        <v>0.92020061862226454</v>
      </c>
      <c r="F57" s="196">
        <f t="shared" ref="F57:F64" si="29">Q35</f>
        <v>0.83459980187541805</v>
      </c>
      <c r="G57" s="196">
        <f t="shared" ref="G57:G64" si="30">V35</f>
        <v>0.97370035009450784</v>
      </c>
    </row>
    <row r="58" spans="2:7" x14ac:dyDescent="0.25">
      <c r="B58" t="s">
        <v>232</v>
      </c>
      <c r="C58" s="196"/>
      <c r="D58" s="196">
        <f t="shared" si="27"/>
        <v>0.82923793835726034</v>
      </c>
      <c r="E58" s="196">
        <f t="shared" si="28"/>
        <v>0.92020000000000013</v>
      </c>
      <c r="F58" s="196">
        <f t="shared" si="29"/>
        <v>0.83459894019182213</v>
      </c>
      <c r="G58" s="196">
        <f t="shared" si="30"/>
        <v>0.97369883737452256</v>
      </c>
    </row>
    <row r="59" spans="2:7" x14ac:dyDescent="0.25">
      <c r="B59" t="s">
        <v>25</v>
      </c>
      <c r="C59" s="196"/>
      <c r="D59" s="196" t="str">
        <f t="shared" si="27"/>
        <v/>
      </c>
      <c r="E59" s="196">
        <f t="shared" si="28"/>
        <v>0.92020330859616595</v>
      </c>
      <c r="F59" s="196">
        <f t="shared" si="29"/>
        <v>0.83459953953128851</v>
      </c>
      <c r="G59" s="196">
        <f t="shared" si="30"/>
        <v>0.97369883737452256</v>
      </c>
    </row>
    <row r="60" spans="2:7" x14ac:dyDescent="0.25">
      <c r="B60" t="s">
        <v>7</v>
      </c>
      <c r="C60" s="196"/>
      <c r="D60" s="196">
        <f t="shared" si="27"/>
        <v>0.82925000000000004</v>
      </c>
      <c r="E60" s="196">
        <f t="shared" si="28"/>
        <v>0.92020000000000002</v>
      </c>
      <c r="F60" s="196">
        <f t="shared" si="29"/>
        <v>0.83460000000000001</v>
      </c>
      <c r="G60" s="196">
        <f t="shared" si="30"/>
        <v>0.97370000000000001</v>
      </c>
    </row>
    <row r="61" spans="2:7" x14ac:dyDescent="0.25">
      <c r="B61" t="s">
        <v>37</v>
      </c>
      <c r="C61" s="196"/>
      <c r="D61" s="196">
        <f t="shared" si="27"/>
        <v>0.82924698455641987</v>
      </c>
      <c r="E61" s="196">
        <f t="shared" si="28"/>
        <v>0.92019665383034988</v>
      </c>
      <c r="F61" s="196">
        <f t="shared" si="29"/>
        <v>0.83460000000000001</v>
      </c>
      <c r="G61" s="196">
        <f t="shared" si="30"/>
        <v>0.97370128753889285</v>
      </c>
    </row>
    <row r="62" spans="2:7" x14ac:dyDescent="0.25">
      <c r="B62" t="s">
        <v>24</v>
      </c>
      <c r="C62" s="196"/>
      <c r="D62" s="196">
        <f t="shared" si="27"/>
        <v>0.83516774519217207</v>
      </c>
      <c r="E62" s="196">
        <f t="shared" si="28"/>
        <v>0.96077444624527297</v>
      </c>
      <c r="F62" s="196">
        <f t="shared" si="29"/>
        <v>0.83748735189573476</v>
      </c>
      <c r="G62" s="196">
        <f t="shared" si="30"/>
        <v>0.97369976251225332</v>
      </c>
    </row>
    <row r="63" spans="2:7" x14ac:dyDescent="0.25">
      <c r="B63" t="s">
        <v>1</v>
      </c>
      <c r="C63" s="196"/>
      <c r="D63" s="197" t="str">
        <f t="shared" si="27"/>
        <v/>
      </c>
      <c r="E63" s="197" t="str">
        <f t="shared" si="28"/>
        <v/>
      </c>
      <c r="F63" s="197">
        <f t="shared" si="29"/>
        <v>0.83460000000000001</v>
      </c>
      <c r="G63" s="197">
        <f t="shared" si="30"/>
        <v>0.97370000000000012</v>
      </c>
    </row>
    <row r="64" spans="2:7" x14ac:dyDescent="0.25">
      <c r="C64" s="196"/>
      <c r="D64" s="196">
        <f t="shared" si="27"/>
        <v>0.83271201182537069</v>
      </c>
      <c r="E64" s="196">
        <f t="shared" si="28"/>
        <v>0.93807216372181568</v>
      </c>
      <c r="F64" s="196">
        <f t="shared" si="29"/>
        <v>0.83565478081974742</v>
      </c>
      <c r="G64" s="196">
        <f t="shared" si="30"/>
        <v>0.97369983196227794</v>
      </c>
    </row>
    <row r="65" spans="2:7" x14ac:dyDescent="0.25">
      <c r="C65" s="196"/>
      <c r="D65" s="196"/>
      <c r="E65" s="196"/>
      <c r="F65" s="196"/>
      <c r="G65" s="196"/>
    </row>
    <row r="66" spans="2:7" ht="15.75" thickBot="1" x14ac:dyDescent="0.3">
      <c r="B66" t="s">
        <v>266</v>
      </c>
      <c r="C66" s="196"/>
      <c r="D66" s="195">
        <f>G44</f>
        <v>0.87262657002831212</v>
      </c>
      <c r="E66" s="195">
        <f>L44</f>
        <v>0.9542777640884671</v>
      </c>
      <c r="F66" s="195">
        <f>Q44</f>
        <v>0.87176775286975272</v>
      </c>
      <c r="G66" s="195">
        <f>V44</f>
        <v>0.98439646656229551</v>
      </c>
    </row>
    <row r="67" spans="2:7" ht="15.75" thickTop="1" x14ac:dyDescent="0.25"/>
  </sheetData>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814E5-17B1-4CD8-9E70-07E2840C482B}">
  <sheetPr filterMode="1">
    <tabColor rgb="FF92D050"/>
  </sheetPr>
  <dimension ref="A1:CC319"/>
  <sheetViews>
    <sheetView topLeftCell="A53" zoomScale="85" zoomScaleNormal="85" workbookViewId="0">
      <pane xSplit="1" ySplit="3" topLeftCell="B56" activePane="bottomRight" state="frozen"/>
      <selection activeCell="A53" sqref="A53"/>
      <selection pane="topRight" activeCell="B53" sqref="B53"/>
      <selection pane="bottomLeft" activeCell="A56" sqref="A56"/>
      <selection pane="bottomRight" activeCell="B185" sqref="B185"/>
    </sheetView>
  </sheetViews>
  <sheetFormatPr defaultColWidth="28.42578125" defaultRowHeight="15" outlineLevelRow="1" outlineLevelCol="2" x14ac:dyDescent="0.25"/>
  <cols>
    <col min="1" max="1" width="32.140625" style="55" bestFit="1" customWidth="1"/>
    <col min="2" max="2" width="19.7109375" style="55" customWidth="1"/>
    <col min="3" max="3" width="13.42578125" customWidth="1"/>
    <col min="4" max="4" width="39.85546875" style="55" customWidth="1"/>
    <col min="5" max="5" width="13" style="55" customWidth="1"/>
    <col min="6" max="6" width="17.85546875" style="55" bestFit="1" customWidth="1"/>
    <col min="7" max="7" width="17" style="55" customWidth="1" outlineLevel="1"/>
    <col min="8" max="8" width="22.7109375" style="55" customWidth="1" outlineLevel="1"/>
    <col min="9" max="9" width="14.85546875" style="55" customWidth="1" outlineLevel="1"/>
    <col min="10" max="10" width="10.85546875" style="55" customWidth="1" outlineLevel="1"/>
    <col min="11" max="11" width="16.85546875" style="55" customWidth="1" outlineLevel="2"/>
    <col min="12" max="12" width="10.85546875" style="55" customWidth="1" outlineLevel="2"/>
    <col min="13" max="13" width="11.140625" style="55" customWidth="1" outlineLevel="2"/>
    <col min="14" max="14" width="10.85546875" style="54" customWidth="1" outlineLevel="2"/>
    <col min="15" max="15" width="10.42578125" style="54" customWidth="1" outlineLevel="2"/>
    <col min="16" max="17" width="11" style="53" customWidth="1" outlineLevel="2"/>
    <col min="18" max="18" width="10.85546875" style="53" customWidth="1" outlineLevel="2"/>
    <col min="19" max="20" width="11" style="53" customWidth="1" outlineLevel="2"/>
    <col min="21" max="22" width="10.85546875" style="53" customWidth="1" outlineLevel="2"/>
    <col min="23" max="23" width="11" style="53" customWidth="1" outlineLevel="2" collapsed="1"/>
    <col min="24" max="24" width="10.85546875" style="53" customWidth="1" outlineLevel="2"/>
    <col min="25" max="25" width="11.140625" style="53" customWidth="1" outlineLevel="2"/>
    <col min="26" max="26" width="10.85546875" style="53" customWidth="1" outlineLevel="2"/>
    <col min="27" max="27" width="10.42578125" style="53" customWidth="1" outlineLevel="2"/>
    <col min="28" max="29" width="11" style="53" customWidth="1" outlineLevel="2"/>
    <col min="30" max="30" width="10.85546875" style="53" customWidth="1" outlineLevel="2"/>
    <col min="31" max="32" width="11" style="53" customWidth="1" outlineLevel="2"/>
    <col min="33" max="34" width="10.85546875" style="53" customWidth="1" outlineLevel="2"/>
    <col min="35" max="35" width="13.7109375" style="53" customWidth="1" outlineLevel="2" collapsed="1"/>
    <col min="36" max="36" width="11.7109375" style="53" customWidth="1" outlineLevel="2"/>
    <col min="37" max="43" width="12.7109375" style="53" customWidth="1" outlineLevel="2"/>
    <col min="44" max="46" width="12.7109375" style="52" customWidth="1" outlineLevel="2"/>
    <col min="47" max="47" width="14.140625" style="52" customWidth="1" outlineLevel="2"/>
    <col min="48" max="48" width="12.140625" style="52" customWidth="1" outlineLevel="2"/>
    <col min="49" max="49" width="13.7109375" style="52" customWidth="1" outlineLevel="2"/>
    <col min="50" max="50" width="14.140625" style="52" customWidth="1" outlineLevel="2"/>
    <col min="51" max="51" width="20.42578125" customWidth="1" outlineLevel="2"/>
    <col min="53" max="53" width="22.7109375" bestFit="1" customWidth="1"/>
    <col min="54" max="54" width="27.85546875" bestFit="1" customWidth="1"/>
    <col min="55" max="55" width="12.42578125" customWidth="1" outlineLevel="1"/>
    <col min="56" max="56" width="7.140625" customWidth="1"/>
    <col min="57" max="68" width="8.42578125" customWidth="1"/>
    <col min="69" max="69" width="7.140625" customWidth="1"/>
    <col min="70" max="81" width="15.42578125" customWidth="1"/>
  </cols>
  <sheetData>
    <row r="1" spans="1:50" s="5" customFormat="1" ht="15.75" outlineLevel="1" thickBot="1" x14ac:dyDescent="0.3">
      <c r="A1" s="162" t="s">
        <v>252</v>
      </c>
      <c r="B1" s="161">
        <v>1</v>
      </c>
      <c r="C1" s="161">
        <v>2</v>
      </c>
      <c r="D1" s="161">
        <v>3</v>
      </c>
      <c r="E1" s="161">
        <v>4</v>
      </c>
      <c r="F1" s="161">
        <v>5</v>
      </c>
      <c r="G1" s="161">
        <v>6</v>
      </c>
      <c r="H1" s="161">
        <v>7</v>
      </c>
      <c r="I1" s="161">
        <v>8</v>
      </c>
      <c r="J1" s="160">
        <v>9</v>
      </c>
      <c r="K1" s="159" t="s">
        <v>251</v>
      </c>
      <c r="L1" s="158" t="s">
        <v>225</v>
      </c>
      <c r="M1" s="156"/>
      <c r="N1" s="157"/>
      <c r="O1" s="157"/>
      <c r="P1" s="155"/>
      <c r="Q1" s="155"/>
      <c r="R1" s="155"/>
      <c r="S1" s="155"/>
      <c r="T1" s="155"/>
      <c r="U1" s="155"/>
      <c r="V1" s="155"/>
      <c r="W1" s="155"/>
      <c r="X1" s="155"/>
      <c r="Y1" s="155"/>
      <c r="Z1" s="155"/>
      <c r="AA1" s="155"/>
      <c r="AB1" s="155"/>
      <c r="AC1" s="155"/>
      <c r="AD1" s="155"/>
      <c r="AE1" s="155"/>
      <c r="AF1" s="155"/>
      <c r="AG1" s="155"/>
      <c r="AH1" s="155"/>
      <c r="AI1" s="155"/>
      <c r="AJ1" s="155"/>
      <c r="AK1" s="155"/>
      <c r="AL1" s="155"/>
      <c r="AM1" s="155"/>
      <c r="AN1" s="154"/>
      <c r="AO1" s="154"/>
      <c r="AP1" s="154"/>
      <c r="AQ1" s="154"/>
      <c r="AR1" s="153"/>
      <c r="AS1" s="153"/>
      <c r="AT1" s="153"/>
      <c r="AU1" s="153"/>
      <c r="AV1" s="153"/>
      <c r="AW1" s="153"/>
      <c r="AX1" s="153"/>
    </row>
    <row r="2" spans="1:50" outlineLevel="1" x14ac:dyDescent="0.25">
      <c r="A2" s="131" t="s">
        <v>39</v>
      </c>
      <c r="B2" s="130">
        <v>0</v>
      </c>
      <c r="C2" s="129">
        <v>0</v>
      </c>
      <c r="D2" s="129">
        <v>0</v>
      </c>
      <c r="E2" s="129">
        <v>0.25</v>
      </c>
      <c r="F2" s="129">
        <v>0.35</v>
      </c>
      <c r="G2" s="129">
        <v>0.5</v>
      </c>
      <c r="H2" s="129">
        <v>0.65</v>
      </c>
      <c r="I2" s="129">
        <v>0.85</v>
      </c>
      <c r="J2" s="129">
        <v>1</v>
      </c>
      <c r="K2" s="128">
        <v>800000</v>
      </c>
      <c r="L2" s="127" t="s">
        <v>39</v>
      </c>
      <c r="P2" s="114"/>
      <c r="Q2" s="114"/>
      <c r="R2" s="114"/>
      <c r="S2" s="114"/>
      <c r="T2" s="114"/>
      <c r="U2" s="114"/>
      <c r="V2" s="114"/>
      <c r="W2" s="114"/>
      <c r="X2" s="114"/>
      <c r="Y2" s="114"/>
      <c r="Z2" s="114"/>
      <c r="AA2" s="114"/>
      <c r="AB2" s="114"/>
      <c r="AC2" s="114"/>
      <c r="AD2" s="114"/>
      <c r="AE2" s="114"/>
      <c r="AF2" s="116"/>
      <c r="AG2" s="115"/>
      <c r="AH2" s="114"/>
      <c r="AI2" s="114"/>
      <c r="AJ2" s="114"/>
      <c r="AK2" s="114"/>
      <c r="AL2" s="114"/>
      <c r="AM2" s="114"/>
    </row>
    <row r="3" spans="1:50" outlineLevel="1" x14ac:dyDescent="0.25">
      <c r="A3" s="126" t="s">
        <v>250</v>
      </c>
      <c r="B3" s="125">
        <v>0</v>
      </c>
      <c r="C3" s="124">
        <v>0.25</v>
      </c>
      <c r="D3" s="124">
        <v>0.5</v>
      </c>
      <c r="E3" s="124">
        <v>0.85</v>
      </c>
      <c r="F3" s="124">
        <v>1</v>
      </c>
      <c r="G3" s="124">
        <v>1</v>
      </c>
      <c r="H3" s="124">
        <v>1</v>
      </c>
      <c r="I3" s="124">
        <v>1</v>
      </c>
      <c r="J3" s="124">
        <v>1</v>
      </c>
      <c r="K3" s="123">
        <v>800000</v>
      </c>
      <c r="L3" s="122" t="s">
        <v>39</v>
      </c>
      <c r="P3" s="114"/>
      <c r="Q3" s="114"/>
      <c r="R3" s="114"/>
      <c r="S3" s="114"/>
      <c r="T3" s="114"/>
      <c r="U3" s="114"/>
      <c r="V3" s="114"/>
      <c r="W3" s="114"/>
      <c r="X3" s="114"/>
      <c r="Y3" s="114"/>
      <c r="Z3" s="114"/>
      <c r="AA3" s="114"/>
      <c r="AB3" s="114"/>
      <c r="AC3" s="114"/>
      <c r="AD3" s="114"/>
      <c r="AE3" s="114"/>
      <c r="AF3" s="116"/>
      <c r="AG3" s="115"/>
      <c r="AH3" s="114"/>
      <c r="AI3" s="114"/>
      <c r="AJ3" s="114"/>
      <c r="AK3" s="114"/>
      <c r="AL3" s="114"/>
      <c r="AM3" s="114"/>
    </row>
    <row r="4" spans="1:50" outlineLevel="1" x14ac:dyDescent="0.25">
      <c r="A4" s="126" t="s">
        <v>181</v>
      </c>
      <c r="B4" s="125">
        <v>0</v>
      </c>
      <c r="C4" s="124">
        <v>0</v>
      </c>
      <c r="D4" s="124">
        <v>0</v>
      </c>
      <c r="E4" s="124">
        <v>0.25</v>
      </c>
      <c r="F4" s="124">
        <v>0.35</v>
      </c>
      <c r="G4" s="124">
        <v>0.5</v>
      </c>
      <c r="H4" s="124">
        <v>0.65</v>
      </c>
      <c r="I4" s="124">
        <v>0.85</v>
      </c>
      <c r="J4" s="124">
        <v>1</v>
      </c>
      <c r="K4" s="123">
        <v>1000000</v>
      </c>
      <c r="L4" s="122" t="s">
        <v>39</v>
      </c>
      <c r="P4" s="114"/>
      <c r="Q4" s="114"/>
      <c r="R4" s="114"/>
      <c r="S4" s="114"/>
      <c r="T4" s="114"/>
      <c r="U4" s="114"/>
      <c r="V4" s="114"/>
      <c r="W4" s="114"/>
      <c r="X4" s="114"/>
      <c r="Y4" s="114"/>
      <c r="Z4" s="114"/>
      <c r="AA4" s="114"/>
      <c r="AB4" s="114"/>
      <c r="AC4" s="114"/>
      <c r="AD4" s="114"/>
      <c r="AE4" s="114"/>
      <c r="AF4" s="116"/>
      <c r="AG4" s="115"/>
      <c r="AH4" s="114"/>
      <c r="AI4" s="114"/>
      <c r="AJ4" s="114"/>
      <c r="AK4" s="114"/>
      <c r="AL4" s="114"/>
      <c r="AM4" s="114"/>
    </row>
    <row r="5" spans="1:50" outlineLevel="1" x14ac:dyDescent="0.25">
      <c r="A5" s="126" t="s">
        <v>249</v>
      </c>
      <c r="B5" s="125">
        <v>0</v>
      </c>
      <c r="C5" s="124">
        <v>0.25</v>
      </c>
      <c r="D5" s="124">
        <v>0.5</v>
      </c>
      <c r="E5" s="124">
        <v>0.85</v>
      </c>
      <c r="F5" s="124">
        <v>1</v>
      </c>
      <c r="G5" s="124">
        <v>1</v>
      </c>
      <c r="H5" s="124">
        <v>1</v>
      </c>
      <c r="I5" s="124">
        <v>1</v>
      </c>
      <c r="J5" s="124">
        <v>1</v>
      </c>
      <c r="K5" s="123">
        <v>1000000</v>
      </c>
      <c r="L5" s="122" t="s">
        <v>39</v>
      </c>
      <c r="P5" s="114"/>
      <c r="Q5" s="114"/>
      <c r="R5" s="114"/>
      <c r="S5" s="114"/>
      <c r="T5" s="114"/>
      <c r="U5" s="114"/>
      <c r="V5" s="114"/>
      <c r="W5" s="114"/>
      <c r="X5" s="114"/>
      <c r="Y5" s="114"/>
      <c r="Z5" s="114"/>
      <c r="AA5" s="114"/>
      <c r="AB5" s="114"/>
      <c r="AC5" s="114"/>
      <c r="AD5" s="114"/>
      <c r="AE5" s="114"/>
      <c r="AF5" s="116"/>
      <c r="AG5" s="115"/>
      <c r="AH5" s="114"/>
      <c r="AI5" s="114"/>
      <c r="AJ5" s="114"/>
      <c r="AK5" s="114"/>
      <c r="AL5" s="114"/>
      <c r="AM5" s="114"/>
    </row>
    <row r="6" spans="1:50" ht="15.75" outlineLevel="1" thickBot="1" x14ac:dyDescent="0.3">
      <c r="A6" s="121" t="s">
        <v>184</v>
      </c>
      <c r="B6" s="120">
        <v>0</v>
      </c>
      <c r="C6" s="120">
        <v>0</v>
      </c>
      <c r="D6" s="120">
        <v>0</v>
      </c>
      <c r="E6" s="120">
        <v>0</v>
      </c>
      <c r="F6" s="120">
        <v>0</v>
      </c>
      <c r="G6" s="120">
        <v>0</v>
      </c>
      <c r="H6" s="120">
        <v>0</v>
      </c>
      <c r="I6" s="120">
        <v>0</v>
      </c>
      <c r="J6" s="120">
        <v>0</v>
      </c>
      <c r="K6" s="152">
        <v>1000000</v>
      </c>
      <c r="L6" s="117" t="s">
        <v>39</v>
      </c>
      <c r="P6" s="114"/>
      <c r="Q6" s="114"/>
      <c r="R6" s="114"/>
      <c r="S6" s="114"/>
      <c r="T6" s="114"/>
      <c r="U6" s="114"/>
      <c r="V6" s="114"/>
      <c r="W6" s="114"/>
      <c r="X6" s="114"/>
      <c r="Y6" s="114"/>
      <c r="Z6" s="114"/>
      <c r="AA6" s="114"/>
      <c r="AB6" s="114"/>
      <c r="AC6" s="114"/>
      <c r="AD6" s="114"/>
      <c r="AE6" s="114"/>
      <c r="AF6" s="116"/>
      <c r="AG6" s="115"/>
      <c r="AH6" s="114"/>
      <c r="AI6" s="114"/>
      <c r="AJ6" s="114"/>
      <c r="AK6" s="114"/>
      <c r="AL6" s="114"/>
      <c r="AM6" s="114"/>
    </row>
    <row r="7" spans="1:50" outlineLevel="1" x14ac:dyDescent="0.25">
      <c r="A7" s="146" t="s">
        <v>30</v>
      </c>
      <c r="B7" s="145">
        <v>0</v>
      </c>
      <c r="C7" s="144">
        <v>0.25</v>
      </c>
      <c r="D7" s="144">
        <v>0.5</v>
      </c>
      <c r="E7" s="144">
        <v>0.75</v>
      </c>
      <c r="F7" s="144">
        <v>1</v>
      </c>
      <c r="G7" s="144">
        <v>1</v>
      </c>
      <c r="H7" s="144">
        <v>1</v>
      </c>
      <c r="I7" s="144">
        <v>1</v>
      </c>
      <c r="J7" s="144">
        <v>1</v>
      </c>
      <c r="K7" s="143">
        <v>550000</v>
      </c>
      <c r="L7" s="142" t="s">
        <v>30</v>
      </c>
      <c r="O7" s="116"/>
      <c r="P7" s="114"/>
      <c r="Q7" s="114"/>
      <c r="R7" s="114"/>
      <c r="S7" s="114"/>
      <c r="T7" s="114"/>
      <c r="U7" s="114"/>
      <c r="V7" s="114"/>
      <c r="W7" s="114"/>
      <c r="X7" s="114"/>
      <c r="Y7" s="114"/>
      <c r="Z7" s="114"/>
      <c r="AA7" s="114"/>
      <c r="AB7" s="114"/>
      <c r="AC7" s="114"/>
      <c r="AD7" s="114"/>
      <c r="AE7" s="114"/>
      <c r="AF7" s="116"/>
      <c r="AG7" s="115"/>
      <c r="AH7" s="114"/>
      <c r="AI7" s="114"/>
      <c r="AJ7" s="114"/>
      <c r="AK7" s="114"/>
      <c r="AL7" s="114"/>
      <c r="AM7" s="114"/>
    </row>
    <row r="8" spans="1:50" outlineLevel="1" x14ac:dyDescent="0.25">
      <c r="A8" s="141" t="s">
        <v>248</v>
      </c>
      <c r="B8" s="140">
        <v>0</v>
      </c>
      <c r="C8" s="139">
        <v>0.5</v>
      </c>
      <c r="D8" s="139">
        <v>1</v>
      </c>
      <c r="E8" s="139">
        <v>1</v>
      </c>
      <c r="F8" s="139">
        <v>1</v>
      </c>
      <c r="G8" s="139">
        <v>1</v>
      </c>
      <c r="H8" s="139">
        <v>1</v>
      </c>
      <c r="I8" s="139">
        <v>1</v>
      </c>
      <c r="J8" s="139">
        <v>1</v>
      </c>
      <c r="K8" s="138">
        <v>550000</v>
      </c>
      <c r="L8" s="137" t="s">
        <v>30</v>
      </c>
      <c r="O8" s="116"/>
      <c r="P8" s="114"/>
      <c r="Q8" s="114"/>
      <c r="R8" s="114"/>
      <c r="S8" s="114"/>
      <c r="T8" s="114"/>
      <c r="U8" s="114"/>
      <c r="V8" s="114"/>
      <c r="W8" s="114"/>
      <c r="X8" s="114"/>
      <c r="Y8" s="114"/>
      <c r="Z8" s="114"/>
      <c r="AA8" s="114"/>
      <c r="AB8" s="114"/>
      <c r="AC8" s="114"/>
      <c r="AD8" s="114"/>
      <c r="AE8" s="114"/>
      <c r="AF8" s="116"/>
      <c r="AG8" s="115"/>
      <c r="AH8" s="114"/>
      <c r="AI8" s="114"/>
      <c r="AJ8" s="114"/>
      <c r="AK8" s="114"/>
      <c r="AL8" s="114"/>
      <c r="AM8" s="114"/>
    </row>
    <row r="9" spans="1:50" outlineLevel="1" x14ac:dyDescent="0.25">
      <c r="A9" s="141" t="s">
        <v>126</v>
      </c>
      <c r="B9" s="140">
        <v>0</v>
      </c>
      <c r="C9" s="139">
        <v>0.25</v>
      </c>
      <c r="D9" s="139">
        <v>0.5</v>
      </c>
      <c r="E9" s="139">
        <v>0.75</v>
      </c>
      <c r="F9" s="139">
        <v>1</v>
      </c>
      <c r="G9" s="139">
        <v>1</v>
      </c>
      <c r="H9" s="139">
        <v>1</v>
      </c>
      <c r="I9" s="139">
        <v>1</v>
      </c>
      <c r="J9" s="139">
        <v>1</v>
      </c>
      <c r="K9" s="138">
        <v>650000</v>
      </c>
      <c r="L9" s="137" t="s">
        <v>30</v>
      </c>
      <c r="O9" s="116"/>
      <c r="P9" s="114"/>
      <c r="Q9" s="114"/>
      <c r="R9" s="114"/>
      <c r="S9" s="114"/>
      <c r="T9" s="114"/>
      <c r="U9" s="114"/>
      <c r="V9" s="114"/>
      <c r="W9" s="114"/>
      <c r="X9" s="114"/>
      <c r="Y9" s="114"/>
      <c r="Z9" s="114"/>
      <c r="AA9" s="114"/>
      <c r="AB9" s="114"/>
      <c r="AC9" s="114"/>
      <c r="AD9" s="114"/>
      <c r="AE9" s="114"/>
      <c r="AF9" s="116"/>
      <c r="AG9" s="115"/>
      <c r="AH9" s="114"/>
      <c r="AI9" s="114"/>
      <c r="AJ9" s="114"/>
      <c r="AK9" s="114"/>
      <c r="AL9" s="114"/>
      <c r="AM9" s="114"/>
    </row>
    <row r="10" spans="1:50" outlineLevel="1" x14ac:dyDescent="0.25">
      <c r="A10" s="141" t="s">
        <v>247</v>
      </c>
      <c r="B10" s="140">
        <v>0</v>
      </c>
      <c r="C10" s="139">
        <v>0.5</v>
      </c>
      <c r="D10" s="139">
        <v>1</v>
      </c>
      <c r="E10" s="139">
        <v>1</v>
      </c>
      <c r="F10" s="139">
        <v>1</v>
      </c>
      <c r="G10" s="139">
        <v>1</v>
      </c>
      <c r="H10" s="139">
        <v>1</v>
      </c>
      <c r="I10" s="139">
        <v>1</v>
      </c>
      <c r="J10" s="139">
        <v>1</v>
      </c>
      <c r="K10" s="138">
        <v>650000</v>
      </c>
      <c r="L10" s="137" t="s">
        <v>30</v>
      </c>
      <c r="O10" s="116"/>
      <c r="P10" s="114"/>
      <c r="Q10" s="114"/>
      <c r="R10" s="114"/>
      <c r="S10" s="114"/>
      <c r="T10" s="114"/>
      <c r="U10" s="114"/>
      <c r="V10" s="114"/>
      <c r="W10" s="114"/>
      <c r="X10" s="114"/>
      <c r="Y10" s="114"/>
      <c r="Z10" s="114"/>
      <c r="AA10" s="114"/>
      <c r="AB10" s="114"/>
      <c r="AC10" s="114"/>
      <c r="AD10" s="114"/>
      <c r="AE10" s="114"/>
      <c r="AF10" s="116"/>
      <c r="AG10" s="115"/>
      <c r="AH10" s="114"/>
      <c r="AI10" s="114"/>
      <c r="AJ10" s="114"/>
      <c r="AK10" s="114"/>
      <c r="AL10" s="114"/>
      <c r="AM10" s="114"/>
    </row>
    <row r="11" spans="1:50" outlineLevel="1" x14ac:dyDescent="0.25">
      <c r="A11" s="141" t="s">
        <v>201</v>
      </c>
      <c r="B11" s="140">
        <v>0</v>
      </c>
      <c r="C11" s="139">
        <v>0.25</v>
      </c>
      <c r="D11" s="139">
        <v>0.5</v>
      </c>
      <c r="E11" s="139">
        <v>0.75</v>
      </c>
      <c r="F11" s="139">
        <v>1</v>
      </c>
      <c r="G11" s="139">
        <v>1</v>
      </c>
      <c r="H11" s="139">
        <v>1</v>
      </c>
      <c r="I11" s="139">
        <v>1</v>
      </c>
      <c r="J11" s="139">
        <v>1</v>
      </c>
      <c r="K11" s="138">
        <v>550000</v>
      </c>
      <c r="L11" s="137" t="s">
        <v>30</v>
      </c>
      <c r="O11" s="116"/>
      <c r="P11" s="114"/>
      <c r="Q11" s="114"/>
      <c r="R11" s="114"/>
      <c r="S11" s="114"/>
      <c r="T11" s="114"/>
      <c r="U11" s="114"/>
      <c r="V11" s="114"/>
      <c r="W11" s="114"/>
      <c r="X11" s="114"/>
      <c r="Y11" s="114"/>
      <c r="Z11" s="114"/>
      <c r="AA11" s="114"/>
      <c r="AB11" s="114"/>
      <c r="AC11" s="114"/>
      <c r="AD11" s="114"/>
      <c r="AE11" s="114"/>
      <c r="AF11" s="116"/>
      <c r="AG11" s="115"/>
      <c r="AH11" s="114"/>
      <c r="AI11" s="114"/>
      <c r="AJ11" s="114"/>
      <c r="AK11" s="114"/>
      <c r="AL11" s="114"/>
      <c r="AM11" s="114"/>
    </row>
    <row r="12" spans="1:50" ht="15.75" outlineLevel="1" thickBot="1" x14ac:dyDescent="0.3">
      <c r="A12" s="136" t="s">
        <v>134</v>
      </c>
      <c r="B12" s="135">
        <v>0.25</v>
      </c>
      <c r="C12" s="134">
        <v>0.5</v>
      </c>
      <c r="D12" s="134">
        <v>0.75</v>
      </c>
      <c r="E12" s="134">
        <v>1</v>
      </c>
      <c r="F12" s="134">
        <v>1</v>
      </c>
      <c r="G12" s="134">
        <v>1</v>
      </c>
      <c r="H12" s="134">
        <v>1</v>
      </c>
      <c r="I12" s="134">
        <v>1</v>
      </c>
      <c r="J12" s="134">
        <v>1</v>
      </c>
      <c r="K12" s="133">
        <v>650000</v>
      </c>
      <c r="L12" s="132" t="s">
        <v>30</v>
      </c>
      <c r="O12" s="116"/>
      <c r="P12" s="114"/>
      <c r="Q12" s="114"/>
      <c r="R12" s="114"/>
      <c r="S12" s="114"/>
      <c r="T12" s="114"/>
      <c r="U12" s="114"/>
      <c r="V12" s="114"/>
      <c r="W12" s="114"/>
      <c r="X12" s="114"/>
      <c r="Y12" s="114"/>
      <c r="Z12" s="114"/>
      <c r="AA12" s="114"/>
      <c r="AB12" s="114"/>
      <c r="AC12" s="114"/>
      <c r="AD12" s="114"/>
      <c r="AE12" s="114"/>
      <c r="AF12" s="116"/>
      <c r="AG12" s="115"/>
      <c r="AH12" s="114"/>
      <c r="AI12" s="114"/>
      <c r="AJ12" s="114"/>
      <c r="AK12" s="114"/>
      <c r="AL12" s="114"/>
      <c r="AM12" s="114"/>
    </row>
    <row r="13" spans="1:50" outlineLevel="1" x14ac:dyDescent="0.25">
      <c r="A13" s="131" t="s">
        <v>36</v>
      </c>
      <c r="B13" s="130">
        <v>0</v>
      </c>
      <c r="C13" s="129">
        <v>0</v>
      </c>
      <c r="D13" s="129">
        <v>0.25</v>
      </c>
      <c r="E13" s="129">
        <v>0.5</v>
      </c>
      <c r="F13" s="129">
        <v>0.65</v>
      </c>
      <c r="G13" s="129">
        <v>0.85</v>
      </c>
      <c r="H13" s="129">
        <v>1</v>
      </c>
      <c r="I13" s="129">
        <v>1</v>
      </c>
      <c r="J13" s="129">
        <v>1</v>
      </c>
      <c r="K13" s="128">
        <v>750000</v>
      </c>
      <c r="L13" s="127" t="s">
        <v>36</v>
      </c>
      <c r="P13" s="114"/>
      <c r="Q13" s="114"/>
      <c r="R13" s="114"/>
      <c r="S13" s="114"/>
      <c r="T13" s="114"/>
      <c r="U13" s="114"/>
      <c r="V13" s="114"/>
      <c r="W13" s="114"/>
      <c r="X13" s="114"/>
      <c r="Y13" s="114"/>
      <c r="Z13" s="114"/>
      <c r="AA13" s="114"/>
      <c r="AB13" s="114"/>
      <c r="AC13" s="114"/>
      <c r="AD13" s="114"/>
      <c r="AE13" s="114"/>
      <c r="AF13" s="116"/>
      <c r="AG13" s="115"/>
      <c r="AH13" s="114"/>
      <c r="AI13" s="114"/>
      <c r="AJ13" s="114"/>
      <c r="AK13" s="114"/>
      <c r="AL13" s="114"/>
      <c r="AM13" s="114"/>
    </row>
    <row r="14" spans="1:50" outlineLevel="1" x14ac:dyDescent="0.25">
      <c r="A14" s="126" t="s">
        <v>246</v>
      </c>
      <c r="B14" s="125">
        <v>0</v>
      </c>
      <c r="C14" s="124">
        <v>0.25</v>
      </c>
      <c r="D14" s="124">
        <v>0.65</v>
      </c>
      <c r="E14" s="124">
        <v>1</v>
      </c>
      <c r="F14" s="124">
        <v>1</v>
      </c>
      <c r="G14" s="124">
        <v>1</v>
      </c>
      <c r="H14" s="124">
        <v>1</v>
      </c>
      <c r="I14" s="124">
        <v>1</v>
      </c>
      <c r="J14" s="124">
        <v>1</v>
      </c>
      <c r="K14" s="123">
        <v>750000</v>
      </c>
      <c r="L14" s="122" t="s">
        <v>36</v>
      </c>
      <c r="N14" s="192">
        <f>K14/12</f>
        <v>62500</v>
      </c>
      <c r="P14" s="114"/>
      <c r="Q14" s="114"/>
      <c r="R14" s="114"/>
      <c r="S14" s="114"/>
      <c r="T14" s="114"/>
      <c r="U14" s="114"/>
      <c r="V14" s="114"/>
      <c r="W14" s="114"/>
      <c r="X14" s="114"/>
      <c r="Y14" s="114"/>
      <c r="Z14" s="114"/>
      <c r="AA14" s="114"/>
      <c r="AB14" s="114"/>
      <c r="AC14" s="114"/>
      <c r="AD14" s="114"/>
      <c r="AE14" s="114"/>
      <c r="AF14" s="116"/>
      <c r="AG14" s="115"/>
      <c r="AH14" s="114"/>
      <c r="AI14" s="114"/>
      <c r="AJ14" s="114"/>
      <c r="AK14" s="114"/>
      <c r="AL14" s="114"/>
      <c r="AM14" s="114"/>
    </row>
    <row r="15" spans="1:50" outlineLevel="1" x14ac:dyDescent="0.25">
      <c r="A15" s="126" t="s">
        <v>171</v>
      </c>
      <c r="B15" s="125">
        <v>0</v>
      </c>
      <c r="C15" s="124">
        <v>0.25</v>
      </c>
      <c r="D15" s="124">
        <v>0.5</v>
      </c>
      <c r="E15" s="124">
        <v>1</v>
      </c>
      <c r="F15" s="124">
        <v>1</v>
      </c>
      <c r="G15" s="124">
        <v>1</v>
      </c>
      <c r="H15" s="124">
        <v>1</v>
      </c>
      <c r="I15" s="124">
        <v>1</v>
      </c>
      <c r="J15" s="124">
        <v>1</v>
      </c>
      <c r="K15" s="123">
        <v>750000</v>
      </c>
      <c r="L15" s="122" t="s">
        <v>36</v>
      </c>
      <c r="N15" s="54">
        <f>40000/12</f>
        <v>3333.3333333333335</v>
      </c>
      <c r="P15" s="114"/>
      <c r="Q15" s="114"/>
      <c r="R15" s="114"/>
      <c r="S15" s="114"/>
      <c r="T15" s="114"/>
      <c r="U15" s="114"/>
      <c r="V15" s="114"/>
      <c r="W15" s="114"/>
      <c r="X15" s="114"/>
      <c r="Y15" s="114"/>
      <c r="Z15" s="114"/>
      <c r="AA15" s="114"/>
      <c r="AB15" s="114"/>
      <c r="AC15" s="114"/>
      <c r="AD15" s="114"/>
      <c r="AE15" s="114"/>
      <c r="AF15" s="116"/>
      <c r="AG15" s="115"/>
      <c r="AH15" s="114"/>
      <c r="AI15" s="114"/>
      <c r="AJ15" s="114"/>
      <c r="AK15" s="114"/>
      <c r="AL15" s="114"/>
      <c r="AM15" s="114"/>
    </row>
    <row r="16" spans="1:50" outlineLevel="1" x14ac:dyDescent="0.25">
      <c r="A16" s="126" t="s">
        <v>151</v>
      </c>
      <c r="B16" s="125">
        <v>0</v>
      </c>
      <c r="C16" s="124">
        <v>0</v>
      </c>
      <c r="D16" s="124">
        <v>0.25</v>
      </c>
      <c r="E16" s="124">
        <v>0.5</v>
      </c>
      <c r="F16" s="124">
        <v>0.65</v>
      </c>
      <c r="G16" s="124">
        <v>0.85</v>
      </c>
      <c r="H16" s="124">
        <v>1</v>
      </c>
      <c r="I16" s="124">
        <v>1</v>
      </c>
      <c r="J16" s="124">
        <v>1</v>
      </c>
      <c r="K16" s="123">
        <v>900000</v>
      </c>
      <c r="L16" s="122" t="s">
        <v>36</v>
      </c>
      <c r="P16" s="114"/>
      <c r="Q16" s="114"/>
      <c r="R16" s="114"/>
      <c r="S16" s="114"/>
      <c r="T16" s="114"/>
      <c r="U16" s="114"/>
      <c r="V16" s="114"/>
      <c r="W16" s="114"/>
      <c r="X16" s="114"/>
      <c r="Y16" s="114"/>
      <c r="Z16" s="114"/>
      <c r="AA16" s="114"/>
      <c r="AB16" s="114"/>
      <c r="AC16" s="114"/>
      <c r="AD16" s="114"/>
      <c r="AE16" s="114"/>
      <c r="AF16" s="116"/>
      <c r="AG16" s="115"/>
      <c r="AH16" s="114"/>
      <c r="AI16" s="114"/>
      <c r="AJ16" s="114"/>
      <c r="AK16" s="114"/>
      <c r="AL16" s="114"/>
      <c r="AM16" s="114"/>
    </row>
    <row r="17" spans="1:39" outlineLevel="1" x14ac:dyDescent="0.25">
      <c r="A17" s="126" t="s">
        <v>245</v>
      </c>
      <c r="B17" s="125">
        <v>0</v>
      </c>
      <c r="C17" s="124">
        <v>0.25</v>
      </c>
      <c r="D17" s="124">
        <v>0.65</v>
      </c>
      <c r="E17" s="124">
        <v>1</v>
      </c>
      <c r="F17" s="124">
        <v>1</v>
      </c>
      <c r="G17" s="124">
        <v>1</v>
      </c>
      <c r="H17" s="124">
        <v>1</v>
      </c>
      <c r="I17" s="124">
        <v>1</v>
      </c>
      <c r="J17" s="124">
        <v>1</v>
      </c>
      <c r="K17" s="123">
        <v>900000</v>
      </c>
      <c r="L17" s="122" t="s">
        <v>36</v>
      </c>
      <c r="P17" s="114"/>
      <c r="Q17" s="114"/>
      <c r="R17" s="114"/>
      <c r="S17" s="114"/>
      <c r="T17" s="114"/>
      <c r="U17" s="114"/>
      <c r="V17" s="114"/>
      <c r="W17" s="114"/>
      <c r="X17" s="114"/>
      <c r="Y17" s="114"/>
      <c r="Z17" s="114"/>
      <c r="AA17" s="114"/>
      <c r="AB17" s="114"/>
      <c r="AC17" s="114"/>
      <c r="AD17" s="114"/>
      <c r="AE17" s="114"/>
      <c r="AF17" s="116"/>
      <c r="AG17" s="115"/>
      <c r="AH17" s="114"/>
      <c r="AI17" s="114"/>
      <c r="AJ17" s="114"/>
      <c r="AK17" s="114"/>
      <c r="AL17" s="114"/>
      <c r="AM17" s="114"/>
    </row>
    <row r="18" spans="1:39" ht="15.75" outlineLevel="1" thickBot="1" x14ac:dyDescent="0.3">
      <c r="A18" s="121" t="s">
        <v>167</v>
      </c>
      <c r="B18" s="120">
        <v>1</v>
      </c>
      <c r="C18" s="120">
        <v>1</v>
      </c>
      <c r="D18" s="120">
        <v>1</v>
      </c>
      <c r="E18" s="120">
        <v>1</v>
      </c>
      <c r="F18" s="120">
        <v>1</v>
      </c>
      <c r="G18" s="120">
        <v>1</v>
      </c>
      <c r="H18" s="119">
        <v>1</v>
      </c>
      <c r="I18" s="119">
        <v>1</v>
      </c>
      <c r="J18" s="119">
        <v>1</v>
      </c>
      <c r="K18" s="118">
        <v>900000</v>
      </c>
      <c r="L18" s="117" t="s">
        <v>36</v>
      </c>
      <c r="P18" s="114"/>
      <c r="Q18" s="114"/>
      <c r="R18" s="114"/>
      <c r="S18" s="114"/>
      <c r="T18" s="114"/>
      <c r="U18" s="114"/>
      <c r="V18" s="114"/>
      <c r="W18" s="114"/>
      <c r="X18" s="114"/>
      <c r="Y18" s="114"/>
      <c r="Z18" s="114"/>
      <c r="AA18" s="114"/>
      <c r="AB18" s="114"/>
      <c r="AC18" s="114"/>
      <c r="AD18" s="114"/>
      <c r="AE18" s="114"/>
      <c r="AF18" s="116"/>
      <c r="AG18" s="115"/>
      <c r="AH18" s="114"/>
      <c r="AI18" s="114"/>
      <c r="AJ18" s="114"/>
      <c r="AK18" s="114"/>
      <c r="AL18" s="114"/>
      <c r="AM18" s="114"/>
    </row>
    <row r="19" spans="1:39" outlineLevel="1" x14ac:dyDescent="0.25">
      <c r="A19" s="146" t="s">
        <v>158</v>
      </c>
      <c r="B19" s="145">
        <v>0</v>
      </c>
      <c r="C19" s="144">
        <v>0</v>
      </c>
      <c r="D19" s="144">
        <v>0.25</v>
      </c>
      <c r="E19" s="144">
        <v>0.5</v>
      </c>
      <c r="F19" s="144">
        <v>0.65</v>
      </c>
      <c r="G19" s="144">
        <v>0.85</v>
      </c>
      <c r="H19" s="144">
        <v>1</v>
      </c>
      <c r="I19" s="144">
        <v>1</v>
      </c>
      <c r="J19" s="144">
        <v>1</v>
      </c>
      <c r="K19" s="143">
        <v>950000</v>
      </c>
      <c r="L19" s="142" t="s">
        <v>36</v>
      </c>
      <c r="P19" s="114"/>
      <c r="Q19" s="114"/>
      <c r="R19" s="114"/>
      <c r="S19" s="114"/>
      <c r="T19" s="114"/>
      <c r="U19" s="114"/>
      <c r="V19" s="114"/>
      <c r="W19" s="114"/>
      <c r="X19" s="114"/>
      <c r="Y19" s="114"/>
      <c r="Z19" s="114"/>
      <c r="AA19" s="114"/>
      <c r="AB19" s="114"/>
      <c r="AC19" s="114"/>
      <c r="AD19" s="114"/>
      <c r="AE19" s="114"/>
      <c r="AF19" s="116"/>
      <c r="AG19" s="115"/>
      <c r="AH19" s="114"/>
      <c r="AI19" s="114"/>
      <c r="AJ19" s="114"/>
      <c r="AK19" s="114"/>
      <c r="AL19" s="114"/>
      <c r="AM19" s="114"/>
    </row>
    <row r="20" spans="1:39" outlineLevel="1" x14ac:dyDescent="0.25">
      <c r="A20" s="141" t="s">
        <v>244</v>
      </c>
      <c r="B20" s="140">
        <v>0</v>
      </c>
      <c r="C20" s="139">
        <v>0.25</v>
      </c>
      <c r="D20" s="139">
        <v>0.65</v>
      </c>
      <c r="E20" s="139">
        <v>1</v>
      </c>
      <c r="F20" s="139">
        <v>1</v>
      </c>
      <c r="G20" s="139">
        <v>1</v>
      </c>
      <c r="H20" s="139">
        <v>1</v>
      </c>
      <c r="I20" s="139">
        <v>1</v>
      </c>
      <c r="J20" s="139">
        <v>1</v>
      </c>
      <c r="K20" s="138">
        <v>950000</v>
      </c>
      <c r="L20" s="137" t="s">
        <v>36</v>
      </c>
      <c r="P20" s="114"/>
      <c r="Q20" s="114"/>
      <c r="R20" s="114"/>
      <c r="S20" s="114"/>
      <c r="T20" s="114"/>
      <c r="U20" s="114"/>
      <c r="V20" s="114"/>
      <c r="W20" s="114"/>
      <c r="X20" s="114"/>
      <c r="Y20" s="114"/>
      <c r="Z20" s="114"/>
      <c r="AA20" s="114"/>
      <c r="AB20" s="114"/>
      <c r="AC20" s="114"/>
      <c r="AD20" s="114"/>
      <c r="AE20" s="114"/>
      <c r="AF20" s="116"/>
      <c r="AG20" s="115"/>
      <c r="AH20" s="114"/>
      <c r="AI20" s="114"/>
      <c r="AJ20" s="114"/>
      <c r="AK20" s="114"/>
      <c r="AL20" s="114"/>
      <c r="AM20" s="114"/>
    </row>
    <row r="21" spans="1:39" outlineLevel="1" x14ac:dyDescent="0.25">
      <c r="A21" s="141" t="s">
        <v>243</v>
      </c>
      <c r="B21" s="140">
        <v>0</v>
      </c>
      <c r="C21" s="139">
        <v>0</v>
      </c>
      <c r="D21" s="139">
        <v>0.25</v>
      </c>
      <c r="E21" s="139">
        <v>0.5</v>
      </c>
      <c r="F21" s="139">
        <v>0.65</v>
      </c>
      <c r="G21" s="139">
        <v>0.85</v>
      </c>
      <c r="H21" s="139">
        <v>1</v>
      </c>
      <c r="I21" s="139">
        <v>1</v>
      </c>
      <c r="J21" s="139">
        <v>1</v>
      </c>
      <c r="K21" s="138">
        <v>950000</v>
      </c>
      <c r="L21" s="137" t="s">
        <v>36</v>
      </c>
      <c r="P21" s="114"/>
      <c r="Q21" s="114"/>
      <c r="R21" s="114"/>
      <c r="S21" s="114"/>
      <c r="T21" s="114"/>
      <c r="U21" s="114"/>
      <c r="V21" s="114"/>
      <c r="W21" s="114"/>
      <c r="X21" s="114"/>
      <c r="Y21" s="114"/>
      <c r="Z21" s="114"/>
      <c r="AA21" s="114"/>
      <c r="AB21" s="114"/>
      <c r="AC21" s="114"/>
      <c r="AD21" s="114"/>
      <c r="AE21" s="114"/>
      <c r="AF21" s="116"/>
      <c r="AG21" s="115"/>
      <c r="AH21" s="114"/>
      <c r="AI21" s="114"/>
      <c r="AJ21" s="114"/>
      <c r="AK21" s="114"/>
      <c r="AL21" s="114"/>
      <c r="AM21" s="114"/>
    </row>
    <row r="22" spans="1:39" ht="15.75" outlineLevel="1" thickBot="1" x14ac:dyDescent="0.3">
      <c r="A22" s="136" t="s">
        <v>242</v>
      </c>
      <c r="B22" s="135">
        <v>0</v>
      </c>
      <c r="C22" s="134">
        <v>0.25</v>
      </c>
      <c r="D22" s="134">
        <v>0.65</v>
      </c>
      <c r="E22" s="134">
        <v>1</v>
      </c>
      <c r="F22" s="134">
        <v>1</v>
      </c>
      <c r="G22" s="134">
        <v>1</v>
      </c>
      <c r="H22" s="134">
        <v>1</v>
      </c>
      <c r="I22" s="134">
        <v>1</v>
      </c>
      <c r="J22" s="134">
        <v>1</v>
      </c>
      <c r="K22" s="133">
        <v>950000</v>
      </c>
      <c r="L22" s="132" t="s">
        <v>36</v>
      </c>
      <c r="P22" s="114"/>
      <c r="Q22" s="114"/>
      <c r="R22" s="114"/>
      <c r="S22" s="114"/>
      <c r="T22" s="114"/>
      <c r="U22" s="114"/>
      <c r="V22" s="114"/>
      <c r="W22" s="114"/>
      <c r="X22" s="114"/>
      <c r="Y22" s="114"/>
      <c r="Z22" s="114"/>
      <c r="AA22" s="114"/>
      <c r="AB22" s="114"/>
      <c r="AC22" s="114"/>
      <c r="AD22" s="114"/>
      <c r="AE22" s="114"/>
      <c r="AF22" s="116"/>
      <c r="AG22" s="115"/>
      <c r="AH22" s="114"/>
      <c r="AI22" s="114"/>
      <c r="AJ22" s="114"/>
      <c r="AK22" s="114"/>
      <c r="AL22" s="114"/>
      <c r="AM22" s="114"/>
    </row>
    <row r="23" spans="1:39" outlineLevel="1" x14ac:dyDescent="0.25">
      <c r="A23" s="131" t="s">
        <v>23</v>
      </c>
      <c r="B23" s="130">
        <v>0</v>
      </c>
      <c r="C23" s="129">
        <v>0</v>
      </c>
      <c r="D23" s="129">
        <v>0</v>
      </c>
      <c r="E23" s="129">
        <v>0.25</v>
      </c>
      <c r="F23" s="129">
        <v>0.35</v>
      </c>
      <c r="G23" s="129">
        <v>0.5</v>
      </c>
      <c r="H23" s="129">
        <v>0.65</v>
      </c>
      <c r="I23" s="129">
        <v>0.85</v>
      </c>
      <c r="J23" s="129">
        <v>1</v>
      </c>
      <c r="K23" s="128">
        <v>1050000</v>
      </c>
      <c r="L23" s="127" t="s">
        <v>23</v>
      </c>
      <c r="P23" s="114"/>
      <c r="Q23" s="114"/>
      <c r="R23" s="114"/>
      <c r="S23" s="114"/>
      <c r="T23" s="114"/>
      <c r="U23" s="114"/>
      <c r="V23" s="114"/>
      <c r="W23" s="114"/>
      <c r="X23" s="114"/>
      <c r="Y23" s="114"/>
      <c r="Z23" s="114"/>
      <c r="AA23" s="114"/>
      <c r="AB23" s="114"/>
      <c r="AC23" s="114"/>
      <c r="AD23" s="114"/>
      <c r="AE23" s="114"/>
      <c r="AF23" s="116"/>
      <c r="AG23" s="115"/>
      <c r="AH23" s="114"/>
      <c r="AI23" s="114"/>
      <c r="AJ23" s="114"/>
      <c r="AK23" s="114"/>
      <c r="AL23" s="114"/>
      <c r="AM23" s="114"/>
    </row>
    <row r="24" spans="1:39" outlineLevel="1" x14ac:dyDescent="0.25">
      <c r="A24" s="126" t="s">
        <v>241</v>
      </c>
      <c r="B24" s="125">
        <v>0</v>
      </c>
      <c r="C24" s="124">
        <v>0.25</v>
      </c>
      <c r="D24" s="124">
        <v>0.5</v>
      </c>
      <c r="E24" s="124">
        <v>0.85</v>
      </c>
      <c r="F24" s="124">
        <v>1</v>
      </c>
      <c r="G24" s="124">
        <v>1</v>
      </c>
      <c r="H24" s="124">
        <v>1</v>
      </c>
      <c r="I24" s="124">
        <v>1</v>
      </c>
      <c r="J24" s="124">
        <v>1</v>
      </c>
      <c r="K24" s="123">
        <v>1050000</v>
      </c>
      <c r="L24" s="122" t="s">
        <v>23</v>
      </c>
      <c r="P24" s="114"/>
      <c r="Q24" s="114"/>
      <c r="R24" s="114"/>
      <c r="S24" s="114"/>
      <c r="T24" s="114"/>
      <c r="U24" s="114"/>
      <c r="V24" s="114"/>
      <c r="W24" s="114"/>
      <c r="X24" s="114"/>
      <c r="Y24" s="114"/>
      <c r="Z24" s="114"/>
      <c r="AA24" s="114"/>
      <c r="AB24" s="114"/>
      <c r="AC24" s="114"/>
      <c r="AD24" s="114"/>
      <c r="AE24" s="114"/>
      <c r="AF24" s="116"/>
      <c r="AG24" s="115"/>
      <c r="AH24" s="114"/>
      <c r="AI24" s="114"/>
      <c r="AJ24" s="114"/>
      <c r="AK24" s="114"/>
      <c r="AL24" s="114"/>
      <c r="AM24" s="114"/>
    </row>
    <row r="25" spans="1:39" outlineLevel="1" x14ac:dyDescent="0.25">
      <c r="A25" s="126" t="s">
        <v>89</v>
      </c>
      <c r="B25" s="125">
        <v>0</v>
      </c>
      <c r="C25" s="124">
        <v>0</v>
      </c>
      <c r="D25" s="124">
        <v>0</v>
      </c>
      <c r="E25" s="124">
        <v>0.25</v>
      </c>
      <c r="F25" s="124">
        <v>0.35</v>
      </c>
      <c r="G25" s="124">
        <v>0.5</v>
      </c>
      <c r="H25" s="124">
        <v>0.65</v>
      </c>
      <c r="I25" s="124">
        <v>0.85</v>
      </c>
      <c r="J25" s="124">
        <v>1</v>
      </c>
      <c r="K25" s="123">
        <v>1250000</v>
      </c>
      <c r="L25" s="122" t="s">
        <v>23</v>
      </c>
      <c r="P25" s="114"/>
      <c r="Q25" s="114"/>
      <c r="R25" s="114"/>
      <c r="S25" s="114"/>
      <c r="T25" s="114"/>
      <c r="U25" s="114"/>
      <c r="V25" s="114"/>
      <c r="W25" s="114"/>
      <c r="X25" s="114"/>
      <c r="Y25" s="114"/>
      <c r="Z25" s="114"/>
      <c r="AA25" s="114"/>
      <c r="AB25" s="114"/>
      <c r="AC25" s="114"/>
      <c r="AD25" s="114"/>
      <c r="AE25" s="114"/>
      <c r="AF25" s="116"/>
      <c r="AG25" s="115"/>
      <c r="AH25" s="114"/>
      <c r="AI25" s="114"/>
      <c r="AJ25" s="114"/>
      <c r="AK25" s="114"/>
      <c r="AL25" s="114"/>
      <c r="AM25" s="114"/>
    </row>
    <row r="26" spans="1:39" ht="15.75" outlineLevel="1" thickBot="1" x14ac:dyDescent="0.3">
      <c r="A26" s="121" t="s">
        <v>103</v>
      </c>
      <c r="B26" s="120">
        <v>0</v>
      </c>
      <c r="C26" s="119">
        <v>0.25</v>
      </c>
      <c r="D26" s="119">
        <v>0.5</v>
      </c>
      <c r="E26" s="119">
        <v>0.85</v>
      </c>
      <c r="F26" s="119">
        <v>1</v>
      </c>
      <c r="G26" s="119">
        <v>1</v>
      </c>
      <c r="H26" s="119">
        <v>1</v>
      </c>
      <c r="I26" s="119">
        <v>1</v>
      </c>
      <c r="J26" s="119">
        <v>1</v>
      </c>
      <c r="K26" s="118">
        <v>1250000</v>
      </c>
      <c r="L26" s="117" t="s">
        <v>23</v>
      </c>
      <c r="P26" s="114"/>
      <c r="Q26" s="114"/>
      <c r="R26" s="114"/>
      <c r="S26" s="114"/>
      <c r="T26" s="114"/>
      <c r="U26" s="114"/>
      <c r="V26" s="114"/>
      <c r="W26" s="114"/>
      <c r="X26" s="114"/>
      <c r="Y26" s="114"/>
      <c r="Z26" s="114"/>
      <c r="AA26" s="114"/>
      <c r="AB26" s="114"/>
      <c r="AC26" s="114"/>
      <c r="AD26" s="114"/>
      <c r="AE26" s="114"/>
      <c r="AF26" s="116"/>
      <c r="AG26" s="115"/>
      <c r="AH26" s="114"/>
      <c r="AI26" s="114"/>
      <c r="AJ26" s="114"/>
      <c r="AK26" s="114"/>
      <c r="AL26" s="114"/>
      <c r="AM26" s="114"/>
    </row>
    <row r="27" spans="1:39" ht="15.75" outlineLevel="1" thickBot="1" x14ac:dyDescent="0.3">
      <c r="A27" s="121" t="s">
        <v>267</v>
      </c>
      <c r="B27" s="120">
        <v>0</v>
      </c>
      <c r="C27" s="119">
        <v>0</v>
      </c>
      <c r="D27" s="119">
        <v>0.25</v>
      </c>
      <c r="E27" s="119">
        <v>0.5</v>
      </c>
      <c r="F27" s="119">
        <v>0.85</v>
      </c>
      <c r="G27" s="119">
        <v>1</v>
      </c>
      <c r="H27" s="119">
        <v>1</v>
      </c>
      <c r="I27" s="119">
        <v>1</v>
      </c>
      <c r="J27" s="119">
        <v>1</v>
      </c>
      <c r="K27" s="118">
        <v>1250000</v>
      </c>
      <c r="L27" s="117" t="s">
        <v>23</v>
      </c>
      <c r="P27" s="114"/>
      <c r="Q27" s="114"/>
      <c r="R27" s="114"/>
      <c r="S27" s="114"/>
      <c r="T27" s="114"/>
      <c r="U27" s="114"/>
      <c r="V27" s="114"/>
      <c r="W27" s="114"/>
      <c r="X27" s="114"/>
      <c r="Y27" s="114"/>
      <c r="Z27" s="114"/>
      <c r="AA27" s="114"/>
      <c r="AB27" s="114"/>
      <c r="AC27" s="114"/>
      <c r="AD27" s="114"/>
      <c r="AE27" s="114"/>
      <c r="AF27" s="116"/>
      <c r="AG27" s="115"/>
      <c r="AH27" s="114"/>
      <c r="AI27" s="114"/>
      <c r="AJ27" s="114"/>
      <c r="AK27" s="114"/>
      <c r="AL27" s="114"/>
      <c r="AM27" s="114"/>
    </row>
    <row r="28" spans="1:39" outlineLevel="1" x14ac:dyDescent="0.25">
      <c r="A28" s="146" t="s">
        <v>197</v>
      </c>
      <c r="B28" s="145">
        <v>0</v>
      </c>
      <c r="C28" s="144">
        <v>0.5</v>
      </c>
      <c r="D28" s="144">
        <v>1</v>
      </c>
      <c r="E28" s="144">
        <v>1</v>
      </c>
      <c r="F28" s="144">
        <v>1</v>
      </c>
      <c r="G28" s="144">
        <v>1</v>
      </c>
      <c r="H28" s="144">
        <v>1</v>
      </c>
      <c r="I28" s="144">
        <v>1</v>
      </c>
      <c r="J28" s="144">
        <v>1</v>
      </c>
      <c r="K28" s="143">
        <v>420000</v>
      </c>
      <c r="L28" s="142" t="s">
        <v>17</v>
      </c>
      <c r="P28" s="114"/>
      <c r="Q28" s="114"/>
      <c r="R28" s="114"/>
      <c r="S28" s="114"/>
      <c r="T28" s="114"/>
      <c r="U28" s="114"/>
      <c r="V28" s="114"/>
      <c r="W28" s="114"/>
      <c r="X28" s="114"/>
      <c r="Y28" s="114"/>
      <c r="Z28" s="114"/>
      <c r="AA28" s="114"/>
      <c r="AB28" s="114"/>
      <c r="AC28" s="114"/>
      <c r="AD28" s="114"/>
      <c r="AE28" s="114"/>
      <c r="AF28" s="116"/>
      <c r="AG28" s="115"/>
      <c r="AH28" s="114"/>
      <c r="AI28" s="114"/>
      <c r="AJ28" s="114"/>
      <c r="AK28" s="114"/>
      <c r="AL28" s="114"/>
      <c r="AM28" s="114"/>
    </row>
    <row r="29" spans="1:39" outlineLevel="1" x14ac:dyDescent="0.25">
      <c r="A29" s="141" t="s">
        <v>240</v>
      </c>
      <c r="B29" s="140">
        <v>0</v>
      </c>
      <c r="C29" s="139">
        <v>1</v>
      </c>
      <c r="D29" s="139">
        <v>1</v>
      </c>
      <c r="E29" s="139">
        <v>1</v>
      </c>
      <c r="F29" s="139">
        <v>1</v>
      </c>
      <c r="G29" s="139">
        <v>1</v>
      </c>
      <c r="H29" s="139">
        <v>1</v>
      </c>
      <c r="I29" s="139">
        <v>1</v>
      </c>
      <c r="J29" s="139">
        <v>1</v>
      </c>
      <c r="K29" s="138">
        <v>420000</v>
      </c>
      <c r="L29" s="137" t="s">
        <v>17</v>
      </c>
      <c r="P29" s="114"/>
      <c r="Q29" s="114"/>
      <c r="R29" s="114"/>
      <c r="S29" s="114"/>
      <c r="T29" s="114"/>
      <c r="U29" s="114"/>
      <c r="V29" s="114"/>
      <c r="W29" s="114"/>
      <c r="X29" s="114"/>
      <c r="Y29" s="114"/>
      <c r="Z29" s="114"/>
      <c r="AA29" s="114"/>
      <c r="AB29" s="114"/>
      <c r="AC29" s="114"/>
      <c r="AD29" s="114"/>
      <c r="AE29" s="114"/>
      <c r="AF29" s="116"/>
      <c r="AG29" s="115"/>
      <c r="AH29" s="114"/>
      <c r="AI29" s="114"/>
      <c r="AJ29" s="114"/>
      <c r="AK29" s="114"/>
      <c r="AL29" s="114"/>
      <c r="AM29" s="114"/>
    </row>
    <row r="30" spans="1:39" outlineLevel="1" x14ac:dyDescent="0.25">
      <c r="A30" s="141" t="s">
        <v>195</v>
      </c>
      <c r="B30" s="140">
        <v>0</v>
      </c>
      <c r="C30" s="139">
        <v>0.5</v>
      </c>
      <c r="D30" s="139">
        <v>1</v>
      </c>
      <c r="E30" s="139">
        <v>1</v>
      </c>
      <c r="F30" s="139">
        <v>1</v>
      </c>
      <c r="G30" s="139">
        <v>1</v>
      </c>
      <c r="H30" s="139">
        <v>1</v>
      </c>
      <c r="I30" s="139">
        <v>1</v>
      </c>
      <c r="J30" s="139">
        <v>1</v>
      </c>
      <c r="K30" s="138">
        <v>500000</v>
      </c>
      <c r="L30" s="137" t="s">
        <v>17</v>
      </c>
      <c r="P30" s="114"/>
      <c r="Q30" s="114"/>
      <c r="R30" s="114"/>
      <c r="S30" s="114"/>
      <c r="T30" s="114"/>
      <c r="U30" s="114"/>
      <c r="V30" s="114"/>
      <c r="W30" s="114"/>
      <c r="X30" s="114"/>
      <c r="Y30" s="114"/>
      <c r="Z30" s="114"/>
      <c r="AA30" s="114"/>
      <c r="AB30" s="114"/>
      <c r="AC30" s="114"/>
      <c r="AD30" s="114"/>
      <c r="AE30" s="114"/>
      <c r="AF30" s="116"/>
      <c r="AG30" s="115"/>
      <c r="AH30" s="114"/>
      <c r="AI30" s="114"/>
      <c r="AJ30" s="114"/>
      <c r="AK30" s="114"/>
      <c r="AL30" s="114"/>
      <c r="AM30" s="114"/>
    </row>
    <row r="31" spans="1:39" outlineLevel="1" x14ac:dyDescent="0.25">
      <c r="A31" s="141" t="s">
        <v>189</v>
      </c>
      <c r="B31" s="140">
        <v>0</v>
      </c>
      <c r="C31" s="139">
        <v>0.5</v>
      </c>
      <c r="D31" s="139">
        <v>1</v>
      </c>
      <c r="E31" s="139">
        <v>1</v>
      </c>
      <c r="F31" s="139">
        <v>1</v>
      </c>
      <c r="G31" s="139">
        <v>1</v>
      </c>
      <c r="H31" s="139">
        <v>1</v>
      </c>
      <c r="I31" s="139">
        <v>1</v>
      </c>
      <c r="J31" s="139">
        <v>1</v>
      </c>
      <c r="K31" s="138">
        <v>720000</v>
      </c>
      <c r="L31" s="137" t="s">
        <v>17</v>
      </c>
      <c r="P31" s="114"/>
      <c r="Q31" s="114"/>
      <c r="R31" s="114"/>
      <c r="S31" s="114"/>
      <c r="T31" s="114"/>
      <c r="U31" s="114"/>
      <c r="V31" s="114"/>
      <c r="W31" s="114"/>
      <c r="X31" s="114"/>
      <c r="Y31" s="114"/>
      <c r="Z31" s="114"/>
      <c r="AA31" s="114"/>
      <c r="AB31" s="114"/>
      <c r="AC31" s="114"/>
      <c r="AD31" s="114"/>
      <c r="AE31" s="114"/>
      <c r="AF31" s="116"/>
      <c r="AG31" s="115"/>
      <c r="AH31" s="114"/>
      <c r="AI31" s="114"/>
      <c r="AJ31" s="114"/>
      <c r="AK31" s="114"/>
      <c r="AL31" s="114"/>
      <c r="AM31" s="114"/>
    </row>
    <row r="32" spans="1:39" outlineLevel="1" x14ac:dyDescent="0.25">
      <c r="A32" s="141" t="s">
        <v>239</v>
      </c>
      <c r="B32" s="140">
        <v>0</v>
      </c>
      <c r="C32" s="139">
        <v>1</v>
      </c>
      <c r="D32" s="139">
        <v>1</v>
      </c>
      <c r="E32" s="139">
        <v>1</v>
      </c>
      <c r="F32" s="139">
        <v>1</v>
      </c>
      <c r="G32" s="139">
        <v>1</v>
      </c>
      <c r="H32" s="139">
        <v>1</v>
      </c>
      <c r="I32" s="139">
        <v>1</v>
      </c>
      <c r="J32" s="139">
        <v>1</v>
      </c>
      <c r="K32" s="138">
        <v>720000</v>
      </c>
      <c r="L32" s="137" t="s">
        <v>17</v>
      </c>
      <c r="P32" s="114"/>
      <c r="Q32" s="114"/>
      <c r="R32" s="114"/>
      <c r="S32" s="114"/>
      <c r="T32" s="114"/>
      <c r="U32" s="114"/>
      <c r="V32" s="114"/>
      <c r="W32" s="114"/>
      <c r="X32" s="114"/>
      <c r="Y32" s="114"/>
      <c r="Z32" s="114"/>
      <c r="AA32" s="114"/>
      <c r="AB32" s="114"/>
      <c r="AC32" s="114"/>
      <c r="AD32" s="114"/>
      <c r="AE32" s="114"/>
      <c r="AF32" s="116"/>
      <c r="AG32" s="115"/>
      <c r="AH32" s="114"/>
      <c r="AI32" s="114"/>
      <c r="AJ32" s="114"/>
      <c r="AK32" s="114"/>
      <c r="AL32" s="114"/>
      <c r="AM32" s="114"/>
    </row>
    <row r="33" spans="1:39" outlineLevel="1" x14ac:dyDescent="0.25">
      <c r="A33" s="141" t="s">
        <v>187</v>
      </c>
      <c r="B33" s="140">
        <v>0</v>
      </c>
      <c r="C33" s="139">
        <v>0.5</v>
      </c>
      <c r="D33" s="139">
        <v>1</v>
      </c>
      <c r="E33" s="139">
        <v>1</v>
      </c>
      <c r="F33" s="139">
        <v>1</v>
      </c>
      <c r="G33" s="139">
        <v>1</v>
      </c>
      <c r="H33" s="139">
        <v>1</v>
      </c>
      <c r="I33" s="139">
        <v>1</v>
      </c>
      <c r="J33" s="139">
        <v>1</v>
      </c>
      <c r="K33" s="138">
        <v>570000</v>
      </c>
      <c r="L33" s="137" t="s">
        <v>17</v>
      </c>
      <c r="P33" s="114"/>
      <c r="Q33" s="114"/>
      <c r="R33" s="114"/>
      <c r="S33" s="114"/>
      <c r="T33" s="114"/>
      <c r="U33" s="114"/>
      <c r="V33" s="114"/>
      <c r="W33" s="114"/>
      <c r="X33" s="114"/>
      <c r="Y33" s="114"/>
      <c r="Z33" s="114"/>
      <c r="AA33" s="114"/>
      <c r="AB33" s="114"/>
      <c r="AC33" s="114"/>
      <c r="AD33" s="114"/>
      <c r="AE33" s="114"/>
      <c r="AF33" s="116"/>
      <c r="AG33" s="115"/>
      <c r="AH33" s="114"/>
      <c r="AI33" s="114"/>
      <c r="AJ33" s="114"/>
      <c r="AK33" s="114"/>
      <c r="AL33" s="114"/>
      <c r="AM33" s="114"/>
    </row>
    <row r="34" spans="1:39" ht="15.75" outlineLevel="1" thickBot="1" x14ac:dyDescent="0.3">
      <c r="A34" s="136" t="s">
        <v>238</v>
      </c>
      <c r="B34" s="135">
        <v>0</v>
      </c>
      <c r="C34" s="134">
        <v>1</v>
      </c>
      <c r="D34" s="134">
        <v>1</v>
      </c>
      <c r="E34" s="134">
        <v>1</v>
      </c>
      <c r="F34" s="134">
        <v>1</v>
      </c>
      <c r="G34" s="134">
        <v>1</v>
      </c>
      <c r="H34" s="134">
        <v>1</v>
      </c>
      <c r="I34" s="134">
        <v>1</v>
      </c>
      <c r="J34" s="134">
        <v>1</v>
      </c>
      <c r="K34" s="133">
        <v>570000</v>
      </c>
      <c r="L34" s="132" t="s">
        <v>17</v>
      </c>
      <c r="P34" s="114"/>
      <c r="Q34" s="114"/>
      <c r="R34" s="114"/>
      <c r="S34" s="114"/>
      <c r="T34" s="114"/>
      <c r="U34" s="114"/>
      <c r="V34" s="114"/>
      <c r="W34" s="114"/>
      <c r="X34" s="114"/>
      <c r="Y34" s="114"/>
      <c r="Z34" s="114"/>
      <c r="AA34" s="114"/>
      <c r="AB34" s="114"/>
      <c r="AC34" s="114"/>
      <c r="AD34" s="114"/>
      <c r="AE34" s="114"/>
      <c r="AF34" s="116"/>
      <c r="AG34" s="115"/>
      <c r="AH34" s="114"/>
      <c r="AI34" s="114"/>
      <c r="AJ34" s="114"/>
      <c r="AK34" s="114"/>
      <c r="AL34" s="114"/>
      <c r="AM34" s="114"/>
    </row>
    <row r="35" spans="1:39" outlineLevel="1" x14ac:dyDescent="0.25">
      <c r="A35" s="131" t="s">
        <v>459</v>
      </c>
      <c r="B35" s="130">
        <v>0</v>
      </c>
      <c r="C35" s="129">
        <v>0.25</v>
      </c>
      <c r="D35" s="129">
        <v>0.5</v>
      </c>
      <c r="E35" s="129">
        <v>0.75</v>
      </c>
      <c r="F35" s="129">
        <v>1</v>
      </c>
      <c r="G35" s="129">
        <v>1</v>
      </c>
      <c r="H35" s="129">
        <v>1</v>
      </c>
      <c r="I35" s="129">
        <v>1</v>
      </c>
      <c r="J35" s="129">
        <v>1</v>
      </c>
      <c r="K35" s="128">
        <v>550000</v>
      </c>
      <c r="L35" s="127" t="s">
        <v>24</v>
      </c>
      <c r="P35" s="114"/>
      <c r="Q35" s="114"/>
      <c r="R35" s="114"/>
      <c r="S35" s="114"/>
      <c r="T35" s="114"/>
      <c r="U35" s="114"/>
      <c r="V35" s="114"/>
      <c r="W35" s="114"/>
      <c r="X35" s="114"/>
      <c r="Y35" s="114"/>
      <c r="Z35" s="114"/>
      <c r="AA35" s="114"/>
      <c r="AB35" s="114"/>
      <c r="AC35" s="114"/>
      <c r="AD35" s="114"/>
      <c r="AE35" s="114"/>
      <c r="AF35" s="116"/>
      <c r="AG35" s="115"/>
      <c r="AH35" s="114"/>
      <c r="AI35" s="114"/>
      <c r="AJ35" s="114"/>
      <c r="AK35" s="114"/>
      <c r="AL35" s="114"/>
      <c r="AM35" s="114"/>
    </row>
    <row r="36" spans="1:39" outlineLevel="1" x14ac:dyDescent="0.25">
      <c r="A36" s="151" t="s">
        <v>460</v>
      </c>
      <c r="B36" s="150">
        <v>0</v>
      </c>
      <c r="C36" s="149">
        <v>0.25</v>
      </c>
      <c r="D36" s="149">
        <v>0.5</v>
      </c>
      <c r="E36" s="149">
        <v>0.75</v>
      </c>
      <c r="F36" s="149">
        <v>0.75</v>
      </c>
      <c r="G36" s="149">
        <v>1</v>
      </c>
      <c r="H36" s="149">
        <v>1</v>
      </c>
      <c r="I36" s="149">
        <v>1</v>
      </c>
      <c r="J36" s="149">
        <v>1</v>
      </c>
      <c r="K36" s="148">
        <v>590000</v>
      </c>
      <c r="L36" s="147" t="s">
        <v>24</v>
      </c>
      <c r="P36" s="114"/>
      <c r="Q36" s="114"/>
      <c r="R36" s="114"/>
      <c r="S36" s="114"/>
      <c r="T36" s="114"/>
      <c r="U36" s="114"/>
      <c r="V36" s="114"/>
      <c r="W36" s="114"/>
      <c r="X36" s="114"/>
      <c r="Y36" s="114"/>
      <c r="Z36" s="114"/>
      <c r="AA36" s="114"/>
      <c r="AB36" s="114"/>
      <c r="AC36" s="114"/>
      <c r="AD36" s="114"/>
      <c r="AE36" s="114"/>
      <c r="AF36" s="116"/>
      <c r="AG36" s="115"/>
      <c r="AH36" s="114"/>
      <c r="AI36" s="114"/>
      <c r="AJ36" s="114"/>
      <c r="AK36" s="114"/>
      <c r="AL36" s="114"/>
      <c r="AM36" s="114"/>
    </row>
    <row r="37" spans="1:39" outlineLevel="1" x14ac:dyDescent="0.25">
      <c r="A37" s="151" t="s">
        <v>461</v>
      </c>
      <c r="B37" s="150">
        <v>0</v>
      </c>
      <c r="C37" s="149">
        <v>0</v>
      </c>
      <c r="D37" s="149">
        <v>0.25</v>
      </c>
      <c r="E37" s="149">
        <v>0.5</v>
      </c>
      <c r="F37" s="149">
        <v>0.65</v>
      </c>
      <c r="G37" s="149">
        <v>0.85</v>
      </c>
      <c r="H37" s="149">
        <v>1</v>
      </c>
      <c r="I37" s="149">
        <v>1</v>
      </c>
      <c r="J37" s="149">
        <v>1</v>
      </c>
      <c r="K37" s="148">
        <v>790000</v>
      </c>
      <c r="L37" s="147" t="s">
        <v>24</v>
      </c>
      <c r="P37" s="114"/>
      <c r="Q37" s="114"/>
      <c r="R37" s="114"/>
      <c r="S37" s="114"/>
      <c r="T37" s="114"/>
      <c r="U37" s="114"/>
      <c r="V37" s="114"/>
      <c r="W37" s="114"/>
      <c r="X37" s="114"/>
      <c r="Y37" s="114"/>
      <c r="Z37" s="114"/>
      <c r="AA37" s="114"/>
      <c r="AB37" s="114"/>
      <c r="AC37" s="114"/>
      <c r="AD37" s="114"/>
      <c r="AE37" s="114"/>
      <c r="AF37" s="116"/>
      <c r="AG37" s="115"/>
      <c r="AH37" s="114"/>
      <c r="AI37" s="114"/>
      <c r="AJ37" s="114"/>
      <c r="AK37" s="114"/>
      <c r="AL37" s="114"/>
      <c r="AM37" s="114"/>
    </row>
    <row r="38" spans="1:39" outlineLevel="1" x14ac:dyDescent="0.25">
      <c r="A38" s="151" t="s">
        <v>463</v>
      </c>
      <c r="B38" s="150">
        <v>0</v>
      </c>
      <c r="C38" s="149">
        <v>0</v>
      </c>
      <c r="D38" s="149">
        <v>0</v>
      </c>
      <c r="E38" s="149">
        <v>0.25</v>
      </c>
      <c r="F38" s="149">
        <v>0.35</v>
      </c>
      <c r="G38" s="149">
        <v>0.5</v>
      </c>
      <c r="H38" s="149">
        <v>0.65</v>
      </c>
      <c r="I38" s="149">
        <v>0.85</v>
      </c>
      <c r="J38" s="149">
        <v>1</v>
      </c>
      <c r="K38" s="148">
        <v>1050000</v>
      </c>
      <c r="L38" s="147" t="s">
        <v>24</v>
      </c>
      <c r="P38" s="114"/>
      <c r="Q38" s="114"/>
      <c r="R38" s="114"/>
      <c r="S38" s="114"/>
      <c r="T38" s="114"/>
      <c r="U38" s="114"/>
      <c r="V38" s="114"/>
      <c r="W38" s="114"/>
      <c r="X38" s="114"/>
      <c r="Y38" s="114"/>
      <c r="Z38" s="114"/>
      <c r="AA38" s="114"/>
      <c r="AB38" s="114"/>
      <c r="AC38" s="114"/>
      <c r="AD38" s="114"/>
      <c r="AE38" s="114"/>
      <c r="AF38" s="116"/>
      <c r="AG38" s="115"/>
      <c r="AH38" s="114"/>
      <c r="AI38" s="114"/>
      <c r="AJ38" s="114"/>
      <c r="AK38" s="114"/>
      <c r="AL38" s="114"/>
      <c r="AM38" s="114"/>
    </row>
    <row r="39" spans="1:39" outlineLevel="1" x14ac:dyDescent="0.25">
      <c r="A39" s="151" t="s">
        <v>462</v>
      </c>
      <c r="B39" s="150">
        <v>0</v>
      </c>
      <c r="C39" s="149">
        <v>0.5</v>
      </c>
      <c r="D39" s="149">
        <v>1</v>
      </c>
      <c r="E39" s="149">
        <v>1</v>
      </c>
      <c r="F39" s="149">
        <v>1</v>
      </c>
      <c r="G39" s="149">
        <v>1</v>
      </c>
      <c r="H39" s="149">
        <v>1</v>
      </c>
      <c r="I39" s="149">
        <v>1</v>
      </c>
      <c r="J39" s="149">
        <v>1</v>
      </c>
      <c r="K39" s="148">
        <v>610000</v>
      </c>
      <c r="L39" s="147" t="s">
        <v>24</v>
      </c>
      <c r="P39" s="114"/>
      <c r="Q39" s="114"/>
      <c r="R39" s="114"/>
      <c r="S39" s="114"/>
      <c r="T39" s="114"/>
      <c r="U39" s="114"/>
      <c r="V39" s="114"/>
      <c r="W39" s="114"/>
      <c r="X39" s="114"/>
      <c r="Y39" s="114"/>
      <c r="Z39" s="114"/>
      <c r="AA39" s="114"/>
      <c r="AB39" s="114"/>
      <c r="AC39" s="114"/>
      <c r="AD39" s="114"/>
      <c r="AE39" s="114"/>
      <c r="AF39" s="116"/>
      <c r="AG39" s="115"/>
      <c r="AH39" s="114"/>
      <c r="AI39" s="114"/>
      <c r="AJ39" s="114"/>
      <c r="AK39" s="114"/>
      <c r="AL39" s="114"/>
      <c r="AM39" s="114"/>
    </row>
    <row r="40" spans="1:39" outlineLevel="1" x14ac:dyDescent="0.25">
      <c r="A40" s="151" t="s">
        <v>464</v>
      </c>
      <c r="B40" s="150">
        <v>0.69620099342275155</v>
      </c>
      <c r="C40" s="149">
        <v>0.75949751644312125</v>
      </c>
      <c r="D40" s="149">
        <v>0.8354472680874333</v>
      </c>
      <c r="E40" s="149">
        <v>1</v>
      </c>
      <c r="F40" s="149">
        <v>1</v>
      </c>
      <c r="G40" s="149">
        <v>1</v>
      </c>
      <c r="H40" s="149">
        <v>1</v>
      </c>
      <c r="I40" s="149">
        <v>1</v>
      </c>
      <c r="J40" s="149">
        <v>1</v>
      </c>
      <c r="K40" s="148">
        <v>790000</v>
      </c>
      <c r="L40" s="147" t="s">
        <v>24</v>
      </c>
      <c r="P40" s="114"/>
      <c r="Q40" s="114"/>
      <c r="R40" s="114"/>
      <c r="S40" s="114"/>
      <c r="T40" s="114"/>
      <c r="U40" s="114"/>
      <c r="V40" s="114"/>
      <c r="W40" s="114"/>
      <c r="X40" s="114"/>
      <c r="Y40" s="114"/>
      <c r="Z40" s="114"/>
      <c r="AA40" s="114"/>
      <c r="AB40" s="114"/>
      <c r="AC40" s="114"/>
      <c r="AD40" s="114"/>
      <c r="AE40" s="114"/>
      <c r="AF40" s="116"/>
      <c r="AG40" s="115"/>
      <c r="AH40" s="114"/>
      <c r="AI40" s="114"/>
      <c r="AJ40" s="114"/>
      <c r="AK40" s="114"/>
      <c r="AL40" s="114"/>
      <c r="AM40" s="114"/>
    </row>
    <row r="41" spans="1:39" ht="15.75" outlineLevel="1" thickBot="1" x14ac:dyDescent="0.3">
      <c r="A41" s="151" t="s">
        <v>465</v>
      </c>
      <c r="B41" s="150">
        <v>0</v>
      </c>
      <c r="C41" s="149">
        <v>0.25</v>
      </c>
      <c r="D41" s="149">
        <v>0.5</v>
      </c>
      <c r="E41" s="149">
        <v>0.85</v>
      </c>
      <c r="F41" s="149">
        <v>1</v>
      </c>
      <c r="G41" s="149">
        <v>1</v>
      </c>
      <c r="H41" s="149">
        <v>1</v>
      </c>
      <c r="I41" s="149">
        <v>1</v>
      </c>
      <c r="J41" s="149">
        <v>1</v>
      </c>
      <c r="K41" s="148">
        <v>1050000</v>
      </c>
      <c r="L41" s="147" t="s">
        <v>24</v>
      </c>
      <c r="P41" s="114"/>
      <c r="Q41" s="114"/>
      <c r="R41" s="114"/>
      <c r="S41" s="114"/>
      <c r="T41" s="114"/>
      <c r="U41" s="114"/>
      <c r="V41" s="114"/>
      <c r="W41" s="114"/>
      <c r="X41" s="114"/>
      <c r="Y41" s="114"/>
      <c r="Z41" s="114"/>
      <c r="AA41" s="114"/>
      <c r="AB41" s="114"/>
      <c r="AC41" s="114"/>
      <c r="AD41" s="114"/>
      <c r="AE41" s="114"/>
      <c r="AF41" s="116"/>
      <c r="AG41" s="115"/>
      <c r="AH41" s="114"/>
      <c r="AI41" s="114"/>
      <c r="AJ41" s="114"/>
      <c r="AK41" s="114"/>
      <c r="AL41" s="114"/>
      <c r="AM41" s="114"/>
    </row>
    <row r="42" spans="1:39" outlineLevel="1" x14ac:dyDescent="0.25">
      <c r="A42" s="146" t="s">
        <v>212</v>
      </c>
      <c r="B42" s="130">
        <v>0</v>
      </c>
      <c r="C42" s="129">
        <v>0</v>
      </c>
      <c r="D42" s="129">
        <v>0</v>
      </c>
      <c r="E42" s="129">
        <v>0.25</v>
      </c>
      <c r="F42" s="129">
        <v>0.35</v>
      </c>
      <c r="G42" s="129">
        <v>0.5</v>
      </c>
      <c r="H42" s="129">
        <v>0.65</v>
      </c>
      <c r="I42" s="129">
        <v>0.85</v>
      </c>
      <c r="J42" s="129">
        <v>1</v>
      </c>
      <c r="K42" s="128">
        <v>1100000</v>
      </c>
      <c r="L42" s="127" t="s">
        <v>37</v>
      </c>
      <c r="P42" s="114"/>
      <c r="Q42" s="114"/>
      <c r="R42" s="114"/>
      <c r="S42" s="114"/>
      <c r="T42" s="114"/>
      <c r="U42" s="114"/>
      <c r="V42" s="114"/>
      <c r="W42" s="114"/>
      <c r="X42" s="114"/>
      <c r="Y42" s="114"/>
      <c r="Z42" s="114"/>
      <c r="AA42" s="114"/>
      <c r="AB42" s="114"/>
      <c r="AC42" s="114"/>
      <c r="AD42" s="114"/>
      <c r="AE42" s="114"/>
      <c r="AF42" s="116"/>
      <c r="AG42" s="115"/>
      <c r="AH42" s="114"/>
      <c r="AI42" s="114"/>
      <c r="AJ42" s="114"/>
      <c r="AK42" s="114"/>
      <c r="AL42" s="114"/>
      <c r="AM42" s="114"/>
    </row>
    <row r="43" spans="1:39" outlineLevel="1" x14ac:dyDescent="0.25">
      <c r="A43" s="141" t="s">
        <v>237</v>
      </c>
      <c r="B43" s="150">
        <v>0</v>
      </c>
      <c r="C43" s="149">
        <v>0.25</v>
      </c>
      <c r="D43" s="149">
        <v>0.5</v>
      </c>
      <c r="E43" s="149">
        <v>0.85</v>
      </c>
      <c r="F43" s="149">
        <v>1</v>
      </c>
      <c r="G43" s="149">
        <v>1</v>
      </c>
      <c r="H43" s="149">
        <v>1</v>
      </c>
      <c r="I43" s="149">
        <v>1</v>
      </c>
      <c r="J43" s="149">
        <v>1</v>
      </c>
      <c r="K43" s="148">
        <v>1100000</v>
      </c>
      <c r="L43" s="147" t="s">
        <v>37</v>
      </c>
      <c r="P43" s="114"/>
      <c r="Q43" s="114"/>
      <c r="R43" s="114"/>
      <c r="S43" s="114"/>
      <c r="T43" s="114"/>
      <c r="U43" s="114"/>
      <c r="V43" s="114"/>
      <c r="W43" s="114"/>
      <c r="X43" s="114"/>
      <c r="Y43" s="114"/>
      <c r="Z43" s="114"/>
      <c r="AA43" s="114"/>
      <c r="AB43" s="114"/>
      <c r="AC43" s="114"/>
      <c r="AD43" s="114"/>
      <c r="AE43" s="114"/>
      <c r="AF43" s="116"/>
      <c r="AG43" s="115"/>
      <c r="AH43" s="114"/>
      <c r="AI43" s="114"/>
      <c r="AJ43" s="114"/>
      <c r="AK43" s="114"/>
      <c r="AL43" s="114"/>
      <c r="AM43" s="114"/>
    </row>
    <row r="44" spans="1:39" ht="15.75" outlineLevel="1" thickBot="1" x14ac:dyDescent="0.3">
      <c r="A44" s="136" t="s">
        <v>213</v>
      </c>
      <c r="B44" s="120">
        <v>0.85</v>
      </c>
      <c r="C44" s="119">
        <v>0.85</v>
      </c>
      <c r="D44" s="119">
        <v>0.85</v>
      </c>
      <c r="E44" s="119">
        <v>1</v>
      </c>
      <c r="F44" s="119">
        <v>1</v>
      </c>
      <c r="G44" s="119">
        <v>1</v>
      </c>
      <c r="H44" s="119">
        <v>1</v>
      </c>
      <c r="I44" s="119">
        <v>1</v>
      </c>
      <c r="J44" s="119">
        <v>1</v>
      </c>
      <c r="K44" s="118">
        <v>1100000</v>
      </c>
      <c r="L44" s="117" t="s">
        <v>37</v>
      </c>
      <c r="P44" s="114"/>
      <c r="Q44" s="114"/>
      <c r="R44" s="114"/>
      <c r="S44" s="114"/>
      <c r="T44" s="114"/>
      <c r="U44" s="114"/>
      <c r="V44" s="114"/>
      <c r="W44" s="114"/>
      <c r="X44" s="114"/>
      <c r="Y44" s="114"/>
      <c r="Z44" s="114"/>
      <c r="AA44" s="114"/>
      <c r="AB44" s="114"/>
      <c r="AC44" s="114"/>
      <c r="AD44" s="114"/>
      <c r="AE44" s="114"/>
      <c r="AF44" s="116"/>
      <c r="AG44" s="115"/>
      <c r="AH44" s="114"/>
      <c r="AI44" s="114"/>
      <c r="AJ44" s="114"/>
      <c r="AK44" s="114"/>
      <c r="AL44" s="114"/>
      <c r="AM44" s="114"/>
    </row>
    <row r="45" spans="1:39" outlineLevel="1" x14ac:dyDescent="0.25">
      <c r="A45" s="131" t="s">
        <v>211</v>
      </c>
      <c r="B45" s="145">
        <v>0</v>
      </c>
      <c r="C45" s="144">
        <v>0.25</v>
      </c>
      <c r="D45" s="144">
        <v>0.5</v>
      </c>
      <c r="E45" s="144">
        <v>0.75</v>
      </c>
      <c r="F45" s="144">
        <v>1</v>
      </c>
      <c r="G45" s="144">
        <v>1</v>
      </c>
      <c r="H45" s="144">
        <v>1</v>
      </c>
      <c r="I45" s="144">
        <v>1</v>
      </c>
      <c r="J45" s="144">
        <v>1</v>
      </c>
      <c r="K45" s="143">
        <v>550000</v>
      </c>
      <c r="L45" s="142" t="s">
        <v>25</v>
      </c>
      <c r="P45" s="114"/>
      <c r="Q45" s="114"/>
      <c r="R45" s="114"/>
      <c r="S45" s="114"/>
      <c r="T45" s="114"/>
      <c r="U45" s="114"/>
      <c r="V45" s="114"/>
      <c r="W45" s="114"/>
      <c r="X45" s="114"/>
      <c r="Y45" s="114"/>
      <c r="Z45" s="114"/>
      <c r="AA45" s="114"/>
      <c r="AB45" s="114"/>
      <c r="AC45" s="114"/>
      <c r="AD45" s="114"/>
      <c r="AE45" s="114"/>
      <c r="AF45" s="116"/>
      <c r="AG45" s="115"/>
      <c r="AH45" s="114"/>
      <c r="AI45" s="114"/>
      <c r="AJ45" s="114"/>
      <c r="AK45" s="114"/>
      <c r="AL45" s="114"/>
      <c r="AM45" s="114"/>
    </row>
    <row r="46" spans="1:39" outlineLevel="1" x14ac:dyDescent="0.25">
      <c r="A46" s="126" t="s">
        <v>236</v>
      </c>
      <c r="B46" s="140">
        <v>0</v>
      </c>
      <c r="C46" s="139">
        <v>0.5</v>
      </c>
      <c r="D46" s="139">
        <v>1</v>
      </c>
      <c r="E46" s="139">
        <v>1</v>
      </c>
      <c r="F46" s="139">
        <v>1</v>
      </c>
      <c r="G46" s="139">
        <v>1</v>
      </c>
      <c r="H46" s="139">
        <v>1</v>
      </c>
      <c r="I46" s="139">
        <v>1</v>
      </c>
      <c r="J46" s="139">
        <v>1</v>
      </c>
      <c r="K46" s="138">
        <v>550000</v>
      </c>
      <c r="L46" s="137" t="s">
        <v>25</v>
      </c>
      <c r="P46" s="114"/>
      <c r="Q46" s="114"/>
      <c r="R46" s="114"/>
      <c r="S46" s="114"/>
      <c r="T46" s="114"/>
      <c r="U46" s="114"/>
      <c r="V46" s="114"/>
      <c r="W46" s="114"/>
      <c r="X46" s="114"/>
      <c r="Y46" s="114"/>
      <c r="Z46" s="114"/>
      <c r="AA46" s="114"/>
      <c r="AB46" s="114"/>
      <c r="AC46" s="114"/>
      <c r="AD46" s="114"/>
      <c r="AE46" s="114"/>
      <c r="AF46" s="116"/>
      <c r="AG46" s="115"/>
      <c r="AH46" s="114"/>
      <c r="AI46" s="114"/>
      <c r="AJ46" s="114"/>
      <c r="AK46" s="114"/>
      <c r="AL46" s="114"/>
      <c r="AM46" s="114"/>
    </row>
    <row r="47" spans="1:39" outlineLevel="1" x14ac:dyDescent="0.25">
      <c r="A47" s="126" t="s">
        <v>210</v>
      </c>
      <c r="B47" s="140">
        <v>0</v>
      </c>
      <c r="C47" s="139">
        <v>0</v>
      </c>
      <c r="D47" s="139">
        <v>0.25</v>
      </c>
      <c r="E47" s="139">
        <v>0.5</v>
      </c>
      <c r="F47" s="139">
        <v>0.65</v>
      </c>
      <c r="G47" s="139">
        <v>0.85</v>
      </c>
      <c r="H47" s="139">
        <v>1</v>
      </c>
      <c r="I47" s="139">
        <v>1</v>
      </c>
      <c r="J47" s="139">
        <v>1</v>
      </c>
      <c r="K47" s="138">
        <v>750000</v>
      </c>
      <c r="L47" s="137" t="s">
        <v>25</v>
      </c>
      <c r="P47" s="114"/>
      <c r="Q47" s="114"/>
      <c r="R47" s="114"/>
      <c r="S47" s="114"/>
      <c r="T47" s="114"/>
      <c r="U47" s="114"/>
      <c r="V47" s="114"/>
      <c r="W47" s="114"/>
      <c r="X47" s="114"/>
      <c r="Y47" s="114"/>
      <c r="Z47" s="114"/>
      <c r="AA47" s="114"/>
      <c r="AB47" s="114"/>
      <c r="AC47" s="114"/>
      <c r="AD47" s="114"/>
      <c r="AE47" s="114"/>
      <c r="AF47" s="116"/>
      <c r="AG47" s="115"/>
      <c r="AH47" s="114"/>
      <c r="AI47" s="114"/>
      <c r="AJ47" s="114"/>
      <c r="AK47" s="114"/>
      <c r="AL47" s="114"/>
      <c r="AM47" s="114"/>
    </row>
    <row r="48" spans="1:39" ht="15.75" outlineLevel="1" thickBot="1" x14ac:dyDescent="0.3">
      <c r="A48" s="121" t="s">
        <v>235</v>
      </c>
      <c r="B48" s="135">
        <v>0</v>
      </c>
      <c r="C48" s="134">
        <v>0.25</v>
      </c>
      <c r="D48" s="134">
        <v>0.65</v>
      </c>
      <c r="E48" s="134">
        <v>1</v>
      </c>
      <c r="F48" s="134">
        <v>1</v>
      </c>
      <c r="G48" s="134">
        <v>1</v>
      </c>
      <c r="H48" s="134">
        <v>1</v>
      </c>
      <c r="I48" s="134">
        <v>1</v>
      </c>
      <c r="J48" s="134">
        <v>1</v>
      </c>
      <c r="K48" s="133">
        <v>750000</v>
      </c>
      <c r="L48" s="132" t="s">
        <v>25</v>
      </c>
      <c r="P48" s="114"/>
      <c r="Q48" s="114"/>
      <c r="R48" s="114"/>
      <c r="S48" s="114"/>
      <c r="T48" s="114"/>
      <c r="U48" s="114"/>
      <c r="V48" s="114"/>
      <c r="W48" s="114"/>
      <c r="X48" s="114"/>
      <c r="Y48" s="114"/>
      <c r="Z48" s="114"/>
      <c r="AA48" s="114"/>
      <c r="AB48" s="114"/>
      <c r="AC48" s="114"/>
      <c r="AD48" s="114"/>
      <c r="AE48" s="114"/>
      <c r="AF48" s="116"/>
      <c r="AG48" s="115"/>
      <c r="AH48" s="114"/>
      <c r="AI48" s="114"/>
      <c r="AJ48" s="114"/>
      <c r="AK48" s="114"/>
      <c r="AL48" s="114"/>
      <c r="AM48" s="114"/>
    </row>
    <row r="49" spans="1:81" outlineLevel="1" x14ac:dyDescent="0.25">
      <c r="A49" s="146" t="s">
        <v>85</v>
      </c>
      <c r="B49" s="130">
        <v>0</v>
      </c>
      <c r="C49" s="129">
        <v>0.25</v>
      </c>
      <c r="D49" s="129">
        <v>0.5</v>
      </c>
      <c r="E49" s="129">
        <v>0.75</v>
      </c>
      <c r="F49" s="129">
        <v>1</v>
      </c>
      <c r="G49" s="129">
        <v>1</v>
      </c>
      <c r="H49" s="129">
        <v>1</v>
      </c>
      <c r="I49" s="129">
        <v>1</v>
      </c>
      <c r="J49" s="129">
        <v>1</v>
      </c>
      <c r="K49" s="128">
        <v>550000</v>
      </c>
      <c r="L49" s="127" t="s">
        <v>232</v>
      </c>
      <c r="P49" s="114"/>
      <c r="Q49" s="114"/>
      <c r="R49" s="114"/>
      <c r="S49" s="114"/>
      <c r="T49" s="114"/>
      <c r="U49" s="114"/>
      <c r="V49" s="114"/>
      <c r="W49" s="114"/>
      <c r="X49" s="114"/>
      <c r="Y49" s="114"/>
      <c r="Z49" s="114"/>
      <c r="AA49" s="114"/>
      <c r="AB49" s="114"/>
      <c r="AC49" s="114"/>
      <c r="AD49" s="114"/>
      <c r="AE49" s="114"/>
      <c r="AF49" s="116"/>
      <c r="AG49" s="115"/>
      <c r="AH49" s="114"/>
      <c r="AI49" s="114"/>
      <c r="AJ49" s="114"/>
      <c r="AK49" s="114"/>
      <c r="AL49" s="114"/>
      <c r="AM49" s="114"/>
    </row>
    <row r="50" spans="1:81" outlineLevel="1" x14ac:dyDescent="0.25">
      <c r="A50" s="141" t="s">
        <v>234</v>
      </c>
      <c r="B50" s="125">
        <v>0</v>
      </c>
      <c r="C50" s="124">
        <v>0.5</v>
      </c>
      <c r="D50" s="124">
        <v>1</v>
      </c>
      <c r="E50" s="124">
        <v>1</v>
      </c>
      <c r="F50" s="124">
        <v>1</v>
      </c>
      <c r="G50" s="124">
        <v>1</v>
      </c>
      <c r="H50" s="124">
        <v>1</v>
      </c>
      <c r="I50" s="124">
        <v>1</v>
      </c>
      <c r="J50" s="124">
        <v>1</v>
      </c>
      <c r="K50" s="123">
        <v>550000</v>
      </c>
      <c r="L50" s="122" t="s">
        <v>232</v>
      </c>
      <c r="P50" s="114"/>
      <c r="Q50" s="114"/>
      <c r="R50" s="114"/>
      <c r="S50" s="114"/>
      <c r="T50" s="114"/>
      <c r="U50" s="114"/>
      <c r="V50" s="114"/>
      <c r="W50" s="114"/>
      <c r="X50" s="114"/>
      <c r="Y50" s="114"/>
      <c r="Z50" s="114"/>
      <c r="AA50" s="114"/>
      <c r="AB50" s="114"/>
      <c r="AC50" s="114"/>
      <c r="AD50" s="114"/>
      <c r="AE50" s="114"/>
      <c r="AF50" s="116"/>
      <c r="AG50" s="115"/>
      <c r="AH50" s="114"/>
      <c r="AI50" s="114"/>
      <c r="AJ50" s="114"/>
      <c r="AK50" s="114"/>
      <c r="AL50" s="114"/>
      <c r="AM50" s="114"/>
    </row>
    <row r="51" spans="1:81" outlineLevel="1" x14ac:dyDescent="0.25">
      <c r="A51" s="141" t="s">
        <v>87</v>
      </c>
      <c r="B51" s="125">
        <v>0</v>
      </c>
      <c r="C51" s="124">
        <v>0</v>
      </c>
      <c r="D51" s="124">
        <v>0.25</v>
      </c>
      <c r="E51" s="124">
        <v>0.5</v>
      </c>
      <c r="F51" s="124">
        <v>0.65</v>
      </c>
      <c r="G51" s="124">
        <v>0.85</v>
      </c>
      <c r="H51" s="124">
        <v>1</v>
      </c>
      <c r="I51" s="124">
        <v>1</v>
      </c>
      <c r="J51" s="124">
        <v>1</v>
      </c>
      <c r="K51" s="123">
        <v>750000</v>
      </c>
      <c r="L51" s="122" t="s">
        <v>232</v>
      </c>
      <c r="P51" s="114"/>
      <c r="Q51" s="114"/>
      <c r="R51" s="114"/>
      <c r="S51" s="114"/>
      <c r="T51" s="114"/>
      <c r="U51" s="114"/>
      <c r="V51" s="114"/>
      <c r="W51" s="114"/>
      <c r="X51" s="114"/>
      <c r="Y51" s="114"/>
      <c r="Z51" s="114"/>
      <c r="AA51" s="114"/>
      <c r="AB51" s="114"/>
      <c r="AC51" s="114"/>
      <c r="AD51" s="114"/>
      <c r="AE51" s="114"/>
      <c r="AF51" s="116"/>
      <c r="AG51" s="115"/>
      <c r="AH51" s="114"/>
      <c r="AI51" s="114"/>
      <c r="AJ51" s="114"/>
      <c r="AK51" s="114"/>
      <c r="AL51" s="114"/>
      <c r="AM51" s="114"/>
    </row>
    <row r="52" spans="1:81" ht="15.75" outlineLevel="1" thickBot="1" x14ac:dyDescent="0.3">
      <c r="A52" s="136" t="s">
        <v>233</v>
      </c>
      <c r="B52" s="120">
        <v>0</v>
      </c>
      <c r="C52" s="119">
        <v>0.25</v>
      </c>
      <c r="D52" s="119">
        <v>0.65</v>
      </c>
      <c r="E52" s="119">
        <v>1</v>
      </c>
      <c r="F52" s="119">
        <v>1</v>
      </c>
      <c r="G52" s="119">
        <v>1</v>
      </c>
      <c r="H52" s="119">
        <v>1</v>
      </c>
      <c r="I52" s="119">
        <v>1</v>
      </c>
      <c r="J52" s="119">
        <v>1</v>
      </c>
      <c r="K52" s="118">
        <v>750000</v>
      </c>
      <c r="L52" s="117" t="s">
        <v>232</v>
      </c>
      <c r="P52" s="114"/>
      <c r="Q52" s="114"/>
      <c r="R52" s="114"/>
      <c r="S52" s="114"/>
      <c r="T52" s="114"/>
      <c r="U52" s="114"/>
      <c r="V52" s="114"/>
      <c r="W52" s="114"/>
      <c r="X52" s="114"/>
      <c r="Y52" s="114"/>
      <c r="Z52" s="114"/>
      <c r="AA52" s="114"/>
      <c r="AB52" s="114"/>
      <c r="AC52" s="114"/>
      <c r="AD52" s="114"/>
      <c r="AE52" s="114"/>
      <c r="AF52" s="116"/>
      <c r="AG52" s="115"/>
      <c r="AH52" s="114"/>
      <c r="AI52" s="114"/>
      <c r="AJ52" s="114"/>
      <c r="AK52" s="114"/>
      <c r="AL52" s="114"/>
      <c r="AM52" s="114"/>
    </row>
    <row r="53" spans="1:81" x14ac:dyDescent="0.25">
      <c r="P53" s="114"/>
      <c r="Q53" s="114"/>
      <c r="R53" s="114"/>
      <c r="S53" s="114"/>
      <c r="T53" s="114"/>
      <c r="U53" s="114"/>
      <c r="V53" s="114"/>
      <c r="W53" s="114"/>
      <c r="X53" s="114"/>
      <c r="Y53" s="114"/>
      <c r="Z53" s="114"/>
      <c r="AA53" s="114"/>
      <c r="AB53" s="114"/>
      <c r="AC53" s="114"/>
      <c r="AD53" s="114"/>
      <c r="AE53" s="114"/>
      <c r="AF53" s="114"/>
      <c r="AG53" s="114"/>
      <c r="AH53" s="114"/>
      <c r="AI53" s="114"/>
      <c r="AJ53" s="114"/>
      <c r="AK53" s="114"/>
      <c r="AL53" s="114"/>
      <c r="AM53" s="114"/>
    </row>
    <row r="54" spans="1:81" x14ac:dyDescent="0.25">
      <c r="C54" s="55"/>
      <c r="D54" s="170" t="s">
        <v>268</v>
      </c>
      <c r="K54" s="113" t="s">
        <v>231</v>
      </c>
      <c r="L54" s="112"/>
      <c r="M54" s="112"/>
      <c r="N54" s="112"/>
      <c r="O54" s="112"/>
      <c r="P54" s="112"/>
      <c r="Q54" s="112"/>
      <c r="R54" s="112"/>
      <c r="S54" s="112"/>
      <c r="T54" s="112"/>
      <c r="U54" s="112"/>
      <c r="V54" s="111"/>
      <c r="W54" s="110" t="s">
        <v>230</v>
      </c>
      <c r="X54" s="108"/>
      <c r="Y54" s="108"/>
      <c r="Z54" s="108"/>
      <c r="AA54" s="108"/>
      <c r="AB54" s="108"/>
      <c r="AC54" s="108"/>
      <c r="AD54" s="108"/>
      <c r="AE54" s="108"/>
      <c r="AF54" s="108"/>
      <c r="AG54" s="108"/>
      <c r="AH54" s="109"/>
      <c r="AI54" s="108" t="s">
        <v>229</v>
      </c>
      <c r="AJ54" s="108"/>
      <c r="AK54" s="108"/>
      <c r="AL54" s="108"/>
      <c r="AM54" s="108"/>
      <c r="AN54" s="108"/>
      <c r="AO54" s="108"/>
      <c r="AP54" s="108"/>
      <c r="AQ54" s="108"/>
      <c r="AR54" s="108"/>
      <c r="AS54" s="108"/>
      <c r="AT54" s="108"/>
      <c r="AU54" s="108"/>
      <c r="AV54" s="108"/>
      <c r="AW54" s="108"/>
      <c r="AX54" s="108"/>
      <c r="AY54" s="107"/>
      <c r="BE54" s="174" t="s">
        <v>308</v>
      </c>
      <c r="BF54" s="108"/>
      <c r="BG54" s="108"/>
      <c r="BH54" s="108"/>
      <c r="BI54" s="108"/>
      <c r="BJ54" s="108"/>
      <c r="BK54" s="108"/>
      <c r="BL54" s="108"/>
      <c r="BM54" s="108"/>
      <c r="BN54" s="108"/>
      <c r="BO54" s="108"/>
      <c r="BP54" s="107"/>
      <c r="BR54" s="174" t="s">
        <v>308</v>
      </c>
      <c r="BS54" s="108"/>
      <c r="BT54" s="108"/>
      <c r="BU54" s="108"/>
      <c r="BV54" s="108"/>
      <c r="BW54" s="108"/>
      <c r="BX54" s="108"/>
      <c r="BY54" s="108"/>
      <c r="BZ54" s="108"/>
      <c r="CA54" s="108"/>
      <c r="CB54" s="108"/>
      <c r="CC54" s="107"/>
    </row>
    <row r="55" spans="1:81" s="92" customFormat="1" ht="46.5" customHeight="1" x14ac:dyDescent="0.25">
      <c r="A55" s="104" t="s">
        <v>228</v>
      </c>
      <c r="B55" s="105"/>
      <c r="C55" s="106" t="s">
        <v>227</v>
      </c>
      <c r="D55" s="105" t="s">
        <v>226</v>
      </c>
      <c r="E55" s="105" t="s">
        <v>225</v>
      </c>
      <c r="F55" s="104" t="s">
        <v>224</v>
      </c>
      <c r="G55" s="104" t="s">
        <v>223</v>
      </c>
      <c r="H55" s="104" t="s">
        <v>222</v>
      </c>
      <c r="I55" s="103" t="s">
        <v>221</v>
      </c>
      <c r="J55" s="102" t="s">
        <v>220</v>
      </c>
      <c r="K55" s="98">
        <v>44255</v>
      </c>
      <c r="L55" s="98">
        <v>44286</v>
      </c>
      <c r="M55" s="98">
        <v>44316</v>
      </c>
      <c r="N55" s="98">
        <v>44347</v>
      </c>
      <c r="O55" s="98">
        <v>44377</v>
      </c>
      <c r="P55" s="98">
        <v>44408</v>
      </c>
      <c r="Q55" s="98">
        <v>44439</v>
      </c>
      <c r="R55" s="98">
        <v>44469</v>
      </c>
      <c r="S55" s="98">
        <v>44500</v>
      </c>
      <c r="T55" s="98">
        <v>44530</v>
      </c>
      <c r="U55" s="98">
        <v>44561</v>
      </c>
      <c r="V55" s="100">
        <v>44592</v>
      </c>
      <c r="W55" s="101">
        <v>44255</v>
      </c>
      <c r="X55" s="98">
        <f t="shared" ref="X55:AH55" si="0">EOMONTH(W55,1)</f>
        <v>44286</v>
      </c>
      <c r="Y55" s="98">
        <f t="shared" si="0"/>
        <v>44316</v>
      </c>
      <c r="Z55" s="98">
        <f t="shared" si="0"/>
        <v>44347</v>
      </c>
      <c r="AA55" s="98">
        <f t="shared" si="0"/>
        <v>44377</v>
      </c>
      <c r="AB55" s="98">
        <f t="shared" si="0"/>
        <v>44408</v>
      </c>
      <c r="AC55" s="98">
        <f t="shared" si="0"/>
        <v>44439</v>
      </c>
      <c r="AD55" s="98">
        <f t="shared" si="0"/>
        <v>44469</v>
      </c>
      <c r="AE55" s="98">
        <f t="shared" si="0"/>
        <v>44500</v>
      </c>
      <c r="AF55" s="98">
        <f t="shared" si="0"/>
        <v>44530</v>
      </c>
      <c r="AG55" s="98">
        <f t="shared" si="0"/>
        <v>44561</v>
      </c>
      <c r="AH55" s="100">
        <f t="shared" si="0"/>
        <v>44592</v>
      </c>
      <c r="AI55" s="99">
        <f t="shared" ref="AI55:AT55" si="1">K55</f>
        <v>44255</v>
      </c>
      <c r="AJ55" s="98">
        <f t="shared" si="1"/>
        <v>44286</v>
      </c>
      <c r="AK55" s="98">
        <f t="shared" si="1"/>
        <v>44316</v>
      </c>
      <c r="AL55" s="98">
        <f t="shared" si="1"/>
        <v>44347</v>
      </c>
      <c r="AM55" s="98">
        <f t="shared" si="1"/>
        <v>44377</v>
      </c>
      <c r="AN55" s="98">
        <f t="shared" si="1"/>
        <v>44408</v>
      </c>
      <c r="AO55" s="98">
        <f t="shared" si="1"/>
        <v>44439</v>
      </c>
      <c r="AP55" s="98">
        <f t="shared" si="1"/>
        <v>44469</v>
      </c>
      <c r="AQ55" s="98">
        <f t="shared" si="1"/>
        <v>44500</v>
      </c>
      <c r="AR55" s="98">
        <f t="shared" si="1"/>
        <v>44530</v>
      </c>
      <c r="AS55" s="98">
        <f t="shared" si="1"/>
        <v>44561</v>
      </c>
      <c r="AT55" s="97">
        <f t="shared" si="1"/>
        <v>44592</v>
      </c>
      <c r="AU55" s="96" t="s">
        <v>219</v>
      </c>
      <c r="AV55" s="95" t="s">
        <v>218</v>
      </c>
      <c r="AW55" s="95" t="s">
        <v>217</v>
      </c>
      <c r="AX55" s="94" t="s">
        <v>216</v>
      </c>
      <c r="AY55" s="93" t="s">
        <v>215</v>
      </c>
      <c r="BA55" s="104" t="s">
        <v>307</v>
      </c>
      <c r="BB55" s="104" t="s">
        <v>309</v>
      </c>
      <c r="BC55" s="104"/>
      <c r="BE55" s="173">
        <v>44255</v>
      </c>
      <c r="BF55" s="173">
        <f t="shared" ref="BF55" si="2">EOMONTH(BE55,1)</f>
        <v>44286</v>
      </c>
      <c r="BG55" s="173">
        <f t="shared" ref="BG55" si="3">EOMONTH(BF55,1)</f>
        <v>44316</v>
      </c>
      <c r="BH55" s="173">
        <f t="shared" ref="BH55" si="4">EOMONTH(BG55,1)</f>
        <v>44347</v>
      </c>
      <c r="BI55" s="173">
        <f t="shared" ref="BI55" si="5">EOMONTH(BH55,1)</f>
        <v>44377</v>
      </c>
      <c r="BJ55" s="173">
        <f t="shared" ref="BJ55" si="6">EOMONTH(BI55,1)</f>
        <v>44408</v>
      </c>
      <c r="BK55" s="173">
        <f t="shared" ref="BK55" si="7">EOMONTH(BJ55,1)</f>
        <v>44439</v>
      </c>
      <c r="BL55" s="173">
        <f t="shared" ref="BL55" si="8">EOMONTH(BK55,1)</f>
        <v>44469</v>
      </c>
      <c r="BM55" s="173">
        <f t="shared" ref="BM55" si="9">EOMONTH(BL55,1)</f>
        <v>44500</v>
      </c>
      <c r="BN55" s="173">
        <f t="shared" ref="BN55" si="10">EOMONTH(BM55,1)</f>
        <v>44530</v>
      </c>
      <c r="BO55" s="173">
        <f t="shared" ref="BO55" si="11">EOMONTH(BN55,1)</f>
        <v>44561</v>
      </c>
      <c r="BP55" s="173">
        <f t="shared" ref="BP55" si="12">EOMONTH(BO55,1)</f>
        <v>44592</v>
      </c>
      <c r="BR55" s="173">
        <v>44255</v>
      </c>
      <c r="BS55" s="173">
        <f t="shared" ref="BS55" si="13">EOMONTH(BR55,1)</f>
        <v>44286</v>
      </c>
      <c r="BT55" s="173">
        <f t="shared" ref="BT55" si="14">EOMONTH(BS55,1)</f>
        <v>44316</v>
      </c>
      <c r="BU55" s="173">
        <f t="shared" ref="BU55" si="15">EOMONTH(BT55,1)</f>
        <v>44347</v>
      </c>
      <c r="BV55" s="173">
        <f t="shared" ref="BV55" si="16">EOMONTH(BU55,1)</f>
        <v>44377</v>
      </c>
      <c r="BW55" s="173">
        <f t="shared" ref="BW55" si="17">EOMONTH(BV55,1)</f>
        <v>44408</v>
      </c>
      <c r="BX55" s="173">
        <f t="shared" ref="BX55" si="18">EOMONTH(BW55,1)</f>
        <v>44439</v>
      </c>
      <c r="BY55" s="173">
        <f t="shared" ref="BY55" si="19">EOMONTH(BX55,1)</f>
        <v>44469</v>
      </c>
      <c r="BZ55" s="173">
        <f t="shared" ref="BZ55" si="20">EOMONTH(BY55,1)</f>
        <v>44500</v>
      </c>
      <c r="CA55" s="173">
        <f t="shared" ref="CA55" si="21">EOMONTH(BZ55,1)</f>
        <v>44530</v>
      </c>
      <c r="CB55" s="173">
        <f t="shared" ref="CB55" si="22">EOMONTH(CA55,1)</f>
        <v>44561</v>
      </c>
      <c r="CC55" s="173">
        <f t="shared" ref="CC55" si="23">EOMONTH(CB55,1)</f>
        <v>44592</v>
      </c>
    </row>
    <row r="56" spans="1:81" s="91" customFormat="1" hidden="1" x14ac:dyDescent="0.25">
      <c r="A56" s="71" t="s">
        <v>84</v>
      </c>
      <c r="B56" s="74">
        <v>44317</v>
      </c>
      <c r="C56" s="74" t="s">
        <v>86</v>
      </c>
      <c r="D56" s="73" t="s">
        <v>36</v>
      </c>
      <c r="E56" s="73" t="str">
        <f t="shared" ref="E56:E87" si="24">IF(G56="US",VLOOKUP($D56,$A$1:$L$51,12,FALSE),G56)</f>
        <v>ANZ</v>
      </c>
      <c r="F56" s="71" t="s">
        <v>271</v>
      </c>
      <c r="G56" s="71" t="s">
        <v>7</v>
      </c>
      <c r="H56" s="71" t="s">
        <v>84</v>
      </c>
      <c r="I56" s="70">
        <f t="shared" ref="I56:I119" si="25">VLOOKUP($D56,$A$1:$K$51,11,FALSE)</f>
        <v>750000</v>
      </c>
      <c r="J56" s="69">
        <f t="shared" ref="J56:J99" si="26">IF(DAY(B56)&gt;25,EOMONTH(B56,1),EOMONTH(B56,0))</f>
        <v>44347</v>
      </c>
      <c r="K56" s="68">
        <f t="shared" ref="K56:V67" si="27">IFERROR(IF($C56&gt;EOMONTH(K$55,-1),IF(DATEDIF($J56,K$55+2,"m")+1&gt;9,100%,VLOOKUP($D56,$A$1:$J$51,(DATEDIF($J56,K$55+2,"m")+1)+1,FALSE)),0),0)</f>
        <v>0</v>
      </c>
      <c r="L56" s="67">
        <f t="shared" si="27"/>
        <v>0</v>
      </c>
      <c r="M56" s="67">
        <f t="shared" si="27"/>
        <v>0</v>
      </c>
      <c r="N56" s="68">
        <f t="shared" si="27"/>
        <v>0</v>
      </c>
      <c r="O56" s="67">
        <f t="shared" si="27"/>
        <v>0</v>
      </c>
      <c r="P56" s="67">
        <f t="shared" si="27"/>
        <v>0.25</v>
      </c>
      <c r="Q56" s="68">
        <f t="shared" si="27"/>
        <v>0.5</v>
      </c>
      <c r="R56" s="67">
        <f t="shared" si="27"/>
        <v>0.65</v>
      </c>
      <c r="S56" s="67">
        <f t="shared" si="27"/>
        <v>0.85</v>
      </c>
      <c r="T56" s="68">
        <f t="shared" si="27"/>
        <v>1</v>
      </c>
      <c r="U56" s="67">
        <f t="shared" si="27"/>
        <v>1</v>
      </c>
      <c r="V56" s="67">
        <f t="shared" si="27"/>
        <v>1</v>
      </c>
      <c r="W56" s="65">
        <f t="shared" ref="W56:W69" si="28">IF(K56&lt;0,-1,IF(AND($B56&lt;W$55,$C56&gt;W$55),1,0))</f>
        <v>0</v>
      </c>
      <c r="X56" s="64">
        <f t="shared" ref="X56:X69" si="29">IF(L56&lt;0,-1,IF(AND($B56&lt;X$55,$C56&gt;X$55),1,0))</f>
        <v>0</v>
      </c>
      <c r="Y56" s="64">
        <f t="shared" ref="Y56:Y69" si="30">IF(M56&lt;0,-1,IF(AND($B56&lt;Y$55,$C56&gt;Y$55),1,0))</f>
        <v>0</v>
      </c>
      <c r="Z56" s="64">
        <f t="shared" ref="Z56:Z69" si="31">IF(N56&lt;0,-1,IF(AND($B56&lt;Z$55,$C56&gt;Z$55),1,0))</f>
        <v>1</v>
      </c>
      <c r="AA56" s="64">
        <f t="shared" ref="AA56:AA69" si="32">IF(O56&lt;0,-1,IF(AND($B56&lt;AA$55,$C56&gt;AA$55),1,0))</f>
        <v>1</v>
      </c>
      <c r="AB56" s="64">
        <f t="shared" ref="AB56:AB69" si="33">IF(P56&lt;0,-1,IF(AND($B56&lt;AB$55,$C56&gt;AB$55),1,0))</f>
        <v>1</v>
      </c>
      <c r="AC56" s="64">
        <f t="shared" ref="AC56:AC69" si="34">IF(Q56&lt;0,-1,IF(AND($B56&lt;AC$55,$C56&gt;AC$55),1,0))</f>
        <v>1</v>
      </c>
      <c r="AD56" s="64">
        <f t="shared" ref="AD56:AD69" si="35">IF(R56&lt;0,-1,IF(AND($B56&lt;AD$55,$C56&gt;AD$55),1,0))</f>
        <v>1</v>
      </c>
      <c r="AE56" s="64">
        <f t="shared" ref="AE56:AE69" si="36">IF(S56&lt;0,-1,IF(AND($B56&lt;AE$55,$C56&gt;AE$55),1,0))</f>
        <v>1</v>
      </c>
      <c r="AF56" s="64">
        <f t="shared" ref="AF56:AF69" si="37">IF(T56&lt;0,-1,IF(AND($B56&lt;AF$55,$C56&gt;AF$55),1,0))</f>
        <v>1</v>
      </c>
      <c r="AG56" s="64">
        <f t="shared" ref="AG56:AG69" si="38">IF(U56&lt;0,-1,IF(AND($B56&lt;AG$55,$C56&gt;AG$55),1,0))</f>
        <v>1</v>
      </c>
      <c r="AH56" s="63">
        <f t="shared" ref="AH56:AH69" si="39">IF(V56&lt;0,-1,IF(AND($B56&lt;AH$55,$C56&gt;AH$55),1,0))</f>
        <v>1</v>
      </c>
      <c r="AI56" s="62">
        <f t="shared" ref="AI56:AI88" si="40">$I56/12*K56</f>
        <v>0</v>
      </c>
      <c r="AJ56" s="60">
        <f t="shared" ref="AJ56:AJ88" si="41">$I56/12*L56</f>
        <v>0</v>
      </c>
      <c r="AK56" s="60">
        <f t="shared" ref="AK56:AK88" si="42">$I56/12*M56</f>
        <v>0</v>
      </c>
      <c r="AL56" s="60">
        <f t="shared" ref="AL56:AL88" si="43">$I56/12*N56</f>
        <v>0</v>
      </c>
      <c r="AM56" s="60">
        <f t="shared" ref="AM56:AM88" si="44">$I56/12*O56</f>
        <v>0</v>
      </c>
      <c r="AN56" s="60">
        <f t="shared" ref="AN56:AN88" si="45">$I56/12*P56</f>
        <v>15625</v>
      </c>
      <c r="AO56" s="60">
        <f t="shared" ref="AO56:AO88" si="46">$I56/12*Q56</f>
        <v>31250</v>
      </c>
      <c r="AP56" s="60">
        <f t="shared" ref="AP56:AP88" si="47">$I56/12*R56</f>
        <v>40625</v>
      </c>
      <c r="AQ56" s="60">
        <f t="shared" ref="AQ56:AQ88" si="48">$I56/12*S56</f>
        <v>53125</v>
      </c>
      <c r="AR56" s="60">
        <f t="shared" ref="AR56:AR88" si="49">$I56/12*T56</f>
        <v>62500</v>
      </c>
      <c r="AS56" s="60">
        <f t="shared" ref="AS56:AS88" si="50">$I56/12*U56</f>
        <v>62500</v>
      </c>
      <c r="AT56" s="59">
        <f t="shared" ref="AT56:AT88" si="51">$I56/12*V56</f>
        <v>62500</v>
      </c>
      <c r="AU56" s="61">
        <f t="shared" ref="AU56:AU117" si="52">SUM(AI56:AK56)</f>
        <v>0</v>
      </c>
      <c r="AV56" s="60">
        <f t="shared" ref="AV56:AV117" si="53">SUM(AL56:AN56)</f>
        <v>15625</v>
      </c>
      <c r="AW56" s="60">
        <f t="shared" ref="AW56:AW117" si="54">SUM(AO56:AQ56)</f>
        <v>125000</v>
      </c>
      <c r="AX56" s="59">
        <f t="shared" ref="AX56:AX117" si="55">SUM(AR56:AT56)</f>
        <v>187500</v>
      </c>
      <c r="AY56" s="58">
        <f t="shared" ref="AY56:AY117" si="56">SUM(AU56:AX56)</f>
        <v>328125</v>
      </c>
      <c r="BA56" s="71" t="s">
        <v>271</v>
      </c>
      <c r="BB56" s="71" t="s">
        <v>84</v>
      </c>
      <c r="BC56" s="71"/>
      <c r="BE56" s="64">
        <f>SUMIFS(W$56:W56,$BA$56:$BA56,$BA56,$E$56:$E56,$E56)</f>
        <v>0</v>
      </c>
      <c r="BF56" s="64">
        <f>SUMIFS(X$56:X56,$BA$56:$BA56,$BA56,$E$56:$E56,$E56)</f>
        <v>0</v>
      </c>
      <c r="BG56" s="64">
        <f>SUMIFS(Y$56:Y56,$BA$56:$BA56,$BA56,$E$56:$E56,$E56)</f>
        <v>0</v>
      </c>
      <c r="BH56" s="64">
        <f>SUMIFS(Z$56:Z56,$BA$56:$BA56,$BA56,$E$56:$E56,$E56)</f>
        <v>1</v>
      </c>
      <c r="BI56" s="64">
        <f>SUMIFS(AA$56:AA56,$BA$56:$BA56,$BA56,$E$56:$E56,$E56)</f>
        <v>1</v>
      </c>
      <c r="BJ56" s="64">
        <f>SUMIFS(AB$56:AB56,$BA$56:$BA56,$BA56,$E$56:$E56,$E56)</f>
        <v>1</v>
      </c>
      <c r="BK56" s="64">
        <f>SUMIFS(AC$56:AC56,$BA$56:$BA56,$BA56,$E$56:$E56,$E56)</f>
        <v>1</v>
      </c>
      <c r="BL56" s="64">
        <f>SUMIFS(AD$56:AD56,$BA$56:$BA56,$BA56,$E$56:$E56,$E56)</f>
        <v>1</v>
      </c>
      <c r="BM56" s="64">
        <f>SUMIFS(AE$56:AE56,$BA$56:$BA56,$BA56,$E$56:$E56,$E56)</f>
        <v>1</v>
      </c>
      <c r="BN56" s="64">
        <f>SUMIFS(AF$56:AF56,$BA$56:$BA56,$BA56,$E$56:$E56,$E56)</f>
        <v>1</v>
      </c>
      <c r="BO56" s="64">
        <f>SUMIFS(AG$56:AG56,$BA$56:$BA56,$BA56,$E$56:$E56,$E56)</f>
        <v>1</v>
      </c>
      <c r="BP56" s="64">
        <f>SUMIFS(AH$56:AH56,$BA$56:$BA56,$BA56,$E$56:$E56,$E56)</f>
        <v>1</v>
      </c>
      <c r="BR56" s="175" t="str">
        <f>IF(BE56&gt;0,$BA56&amp;BE56&amp;$E56,"")</f>
        <v/>
      </c>
      <c r="BS56" s="175" t="str">
        <f t="shared" ref="BS56:BS120" si="57">IF(BF56&gt;0,$BA56&amp;BF56&amp;$E56,"")</f>
        <v/>
      </c>
      <c r="BT56" s="175" t="str">
        <f t="shared" ref="BT56:BT120" si="58">IF(BG56&gt;0,$BA56&amp;BG56&amp;$E56,"")</f>
        <v/>
      </c>
      <c r="BU56" s="175" t="str">
        <f t="shared" ref="BU56:BU120" si="59">IF(BH56&gt;0,$BA56&amp;BH56&amp;$E56,"")</f>
        <v>ANZ VP1ANZ</v>
      </c>
      <c r="BV56" s="175" t="str">
        <f t="shared" ref="BV56:BV120" si="60">IF(BI56&gt;0,$BA56&amp;BI56&amp;$E56,"")</f>
        <v>ANZ VP1ANZ</v>
      </c>
      <c r="BW56" s="175" t="str">
        <f t="shared" ref="BW56:BW120" si="61">IF(BJ56&gt;0,$BA56&amp;BJ56&amp;$E56,"")</f>
        <v>ANZ VP1ANZ</v>
      </c>
      <c r="BX56" s="175" t="str">
        <f t="shared" ref="BX56:BX120" si="62">IF(BK56&gt;0,$BA56&amp;BK56&amp;$E56,"")</f>
        <v>ANZ VP1ANZ</v>
      </c>
      <c r="BY56" s="175" t="str">
        <f t="shared" ref="BY56:BY120" si="63">IF(BL56&gt;0,$BA56&amp;BL56&amp;$E56,"")</f>
        <v>ANZ VP1ANZ</v>
      </c>
      <c r="BZ56" s="175" t="str">
        <f t="shared" ref="BZ56:BZ120" si="64">IF(BM56&gt;0,$BA56&amp;BM56&amp;$E56,"")</f>
        <v>ANZ VP1ANZ</v>
      </c>
      <c r="CA56" s="175" t="str">
        <f t="shared" ref="CA56:CA120" si="65">IF(BN56&gt;0,$BA56&amp;BN56&amp;$E56,"")</f>
        <v>ANZ VP1ANZ</v>
      </c>
      <c r="CB56" s="175" t="str">
        <f t="shared" ref="CB56:CB120" si="66">IF(BO56&gt;0,$BA56&amp;BO56&amp;$E56,"")</f>
        <v>ANZ VP1ANZ</v>
      </c>
      <c r="CC56" s="175" t="str">
        <f t="shared" ref="CC56:CC120" si="67">IF(BP56&gt;0,$BA56&amp;BP56&amp;$E56,"")</f>
        <v>ANZ VP1ANZ</v>
      </c>
    </row>
    <row r="57" spans="1:81" s="91" customFormat="1" hidden="1" x14ac:dyDescent="0.25">
      <c r="A57" s="71" t="s">
        <v>84</v>
      </c>
      <c r="B57" s="74">
        <v>44317</v>
      </c>
      <c r="C57" s="74" t="s">
        <v>86</v>
      </c>
      <c r="D57" s="73" t="s">
        <v>36</v>
      </c>
      <c r="E57" s="73" t="str">
        <f t="shared" si="24"/>
        <v>ANZ</v>
      </c>
      <c r="F57" s="71" t="s">
        <v>271</v>
      </c>
      <c r="G57" s="71" t="s">
        <v>7</v>
      </c>
      <c r="H57" s="71" t="s">
        <v>84</v>
      </c>
      <c r="I57" s="70">
        <f t="shared" si="25"/>
        <v>750000</v>
      </c>
      <c r="J57" s="69">
        <f t="shared" si="26"/>
        <v>44347</v>
      </c>
      <c r="K57" s="68">
        <f t="shared" si="27"/>
        <v>0</v>
      </c>
      <c r="L57" s="67">
        <f t="shared" si="27"/>
        <v>0</v>
      </c>
      <c r="M57" s="67">
        <f t="shared" si="27"/>
        <v>0</v>
      </c>
      <c r="N57" s="67">
        <f t="shared" si="27"/>
        <v>0</v>
      </c>
      <c r="O57" s="67">
        <f t="shared" si="27"/>
        <v>0</v>
      </c>
      <c r="P57" s="67">
        <f t="shared" si="27"/>
        <v>0.25</v>
      </c>
      <c r="Q57" s="67">
        <f t="shared" si="27"/>
        <v>0.5</v>
      </c>
      <c r="R57" s="67">
        <f t="shared" si="27"/>
        <v>0.65</v>
      </c>
      <c r="S57" s="67">
        <f t="shared" si="27"/>
        <v>0.85</v>
      </c>
      <c r="T57" s="67">
        <f t="shared" si="27"/>
        <v>1</v>
      </c>
      <c r="U57" s="67">
        <f t="shared" si="27"/>
        <v>1</v>
      </c>
      <c r="V57" s="66">
        <f t="shared" si="27"/>
        <v>1</v>
      </c>
      <c r="W57" s="65">
        <f t="shared" si="28"/>
        <v>0</v>
      </c>
      <c r="X57" s="64">
        <f t="shared" si="29"/>
        <v>0</v>
      </c>
      <c r="Y57" s="64">
        <f t="shared" si="30"/>
        <v>0</v>
      </c>
      <c r="Z57" s="64">
        <f t="shared" si="31"/>
        <v>1</v>
      </c>
      <c r="AA57" s="64">
        <f t="shared" si="32"/>
        <v>1</v>
      </c>
      <c r="AB57" s="64">
        <f t="shared" si="33"/>
        <v>1</v>
      </c>
      <c r="AC57" s="64">
        <f t="shared" si="34"/>
        <v>1</v>
      </c>
      <c r="AD57" s="64">
        <f t="shared" si="35"/>
        <v>1</v>
      </c>
      <c r="AE57" s="64">
        <f t="shared" si="36"/>
        <v>1</v>
      </c>
      <c r="AF57" s="64">
        <f t="shared" si="37"/>
        <v>1</v>
      </c>
      <c r="AG57" s="64">
        <f t="shared" si="38"/>
        <v>1</v>
      </c>
      <c r="AH57" s="63">
        <f t="shared" si="39"/>
        <v>1</v>
      </c>
      <c r="AI57" s="62">
        <f t="shared" si="40"/>
        <v>0</v>
      </c>
      <c r="AJ57" s="60">
        <f t="shared" si="41"/>
        <v>0</v>
      </c>
      <c r="AK57" s="60">
        <f t="shared" si="42"/>
        <v>0</v>
      </c>
      <c r="AL57" s="60">
        <f t="shared" si="43"/>
        <v>0</v>
      </c>
      <c r="AM57" s="60">
        <f t="shared" si="44"/>
        <v>0</v>
      </c>
      <c r="AN57" s="60">
        <f t="shared" si="45"/>
        <v>15625</v>
      </c>
      <c r="AO57" s="60">
        <f t="shared" si="46"/>
        <v>31250</v>
      </c>
      <c r="AP57" s="60">
        <f t="shared" si="47"/>
        <v>40625</v>
      </c>
      <c r="AQ57" s="60">
        <f t="shared" si="48"/>
        <v>53125</v>
      </c>
      <c r="AR57" s="60">
        <f t="shared" si="49"/>
        <v>62500</v>
      </c>
      <c r="AS57" s="60">
        <f t="shared" si="50"/>
        <v>62500</v>
      </c>
      <c r="AT57" s="59">
        <f t="shared" si="51"/>
        <v>62500</v>
      </c>
      <c r="AU57" s="61">
        <f t="shared" si="52"/>
        <v>0</v>
      </c>
      <c r="AV57" s="60">
        <f t="shared" si="53"/>
        <v>15625</v>
      </c>
      <c r="AW57" s="60">
        <f t="shared" si="54"/>
        <v>125000</v>
      </c>
      <c r="AX57" s="59">
        <f t="shared" si="55"/>
        <v>187500</v>
      </c>
      <c r="AY57" s="58">
        <f t="shared" si="56"/>
        <v>328125</v>
      </c>
      <c r="BA57" s="71" t="s">
        <v>271</v>
      </c>
      <c r="BB57" s="71" t="s">
        <v>84</v>
      </c>
      <c r="BC57" s="71"/>
      <c r="BE57" s="64">
        <f>SUMIFS(W$56:W57,$BA$56:$BA57,$BA57,$E$56:$E57,$E57)</f>
        <v>0</v>
      </c>
      <c r="BF57" s="64">
        <f>SUMIFS(X$56:X57,$BA$56:$BA57,$BA57,$E$56:$E57,$E57)</f>
        <v>0</v>
      </c>
      <c r="BG57" s="64">
        <f>SUMIFS(Y$56:Y57,$BA$56:$BA57,$BA57,$E$56:$E57,$E57)</f>
        <v>0</v>
      </c>
      <c r="BH57" s="64">
        <f>SUMIFS(Z$56:Z57,$BA$56:$BA57,$BA57,$E$56:$E57,$E57)</f>
        <v>2</v>
      </c>
      <c r="BI57" s="64">
        <f>SUMIFS(AA$56:AA57,$BA$56:$BA57,$BA57,$E$56:$E57,$E57)</f>
        <v>2</v>
      </c>
      <c r="BJ57" s="64">
        <f>SUMIFS(AB$56:AB57,$BA$56:$BA57,$BA57,$E$56:$E57,$E57)</f>
        <v>2</v>
      </c>
      <c r="BK57" s="64">
        <f>SUMIFS(AC$56:AC57,$BA$56:$BA57,$BA57,$E$56:$E57,$E57)</f>
        <v>2</v>
      </c>
      <c r="BL57" s="64">
        <f>SUMIFS(AD$56:AD57,$BA$56:$BA57,$BA57,$E$56:$E57,$E57)</f>
        <v>2</v>
      </c>
      <c r="BM57" s="64">
        <f>SUMIFS(AE$56:AE57,$BA$56:$BA57,$BA57,$E$56:$E57,$E57)</f>
        <v>2</v>
      </c>
      <c r="BN57" s="64">
        <f>SUMIFS(AF$56:AF57,$BA$56:$BA57,$BA57,$E$56:$E57,$E57)</f>
        <v>2</v>
      </c>
      <c r="BO57" s="64">
        <f>SUMIFS(AG$56:AG57,$BA$56:$BA57,$BA57,$E$56:$E57,$E57)</f>
        <v>2</v>
      </c>
      <c r="BP57" s="64">
        <f>SUMIFS(AH$56:AH57,$BA$56:$BA57,$BA57,$E$56:$E57,$E57)</f>
        <v>2</v>
      </c>
      <c r="BR57" s="175" t="str">
        <f t="shared" ref="BR57:BR120" si="68">IF(BE57&gt;0,$BA57&amp;BE57&amp;$E57,"")</f>
        <v/>
      </c>
      <c r="BS57" s="175" t="str">
        <f t="shared" si="57"/>
        <v/>
      </c>
      <c r="BT57" s="175" t="str">
        <f t="shared" si="58"/>
        <v/>
      </c>
      <c r="BU57" s="175" t="str">
        <f t="shared" si="59"/>
        <v>ANZ VP2ANZ</v>
      </c>
      <c r="BV57" s="175" t="str">
        <f t="shared" si="60"/>
        <v>ANZ VP2ANZ</v>
      </c>
      <c r="BW57" s="175" t="str">
        <f t="shared" si="61"/>
        <v>ANZ VP2ANZ</v>
      </c>
      <c r="BX57" s="175" t="str">
        <f t="shared" si="62"/>
        <v>ANZ VP2ANZ</v>
      </c>
      <c r="BY57" s="175" t="str">
        <f t="shared" si="63"/>
        <v>ANZ VP2ANZ</v>
      </c>
      <c r="BZ57" s="175" t="str">
        <f t="shared" si="64"/>
        <v>ANZ VP2ANZ</v>
      </c>
      <c r="CA57" s="175" t="str">
        <f t="shared" si="65"/>
        <v>ANZ VP2ANZ</v>
      </c>
      <c r="CB57" s="175" t="str">
        <f t="shared" si="66"/>
        <v>ANZ VP2ANZ</v>
      </c>
      <c r="CC57" s="175" t="str">
        <f t="shared" si="67"/>
        <v>ANZ VP2ANZ</v>
      </c>
    </row>
    <row r="58" spans="1:81" s="91" customFormat="1" hidden="1" x14ac:dyDescent="0.25">
      <c r="A58" s="71" t="s">
        <v>84</v>
      </c>
      <c r="B58" s="74">
        <v>44378</v>
      </c>
      <c r="C58" s="74" t="s">
        <v>86</v>
      </c>
      <c r="D58" s="73" t="s">
        <v>36</v>
      </c>
      <c r="E58" s="73" t="str">
        <f t="shared" si="24"/>
        <v>ANZ</v>
      </c>
      <c r="F58" s="71" t="s">
        <v>271</v>
      </c>
      <c r="G58" s="71" t="s">
        <v>7</v>
      </c>
      <c r="H58" s="71" t="s">
        <v>84</v>
      </c>
      <c r="I58" s="70">
        <f t="shared" si="25"/>
        <v>750000</v>
      </c>
      <c r="J58" s="69">
        <f t="shared" si="26"/>
        <v>44408</v>
      </c>
      <c r="K58" s="68">
        <f t="shared" si="27"/>
        <v>0</v>
      </c>
      <c r="L58" s="67">
        <f t="shared" si="27"/>
        <v>0</v>
      </c>
      <c r="M58" s="67">
        <f t="shared" si="27"/>
        <v>0</v>
      </c>
      <c r="N58" s="67">
        <f t="shared" si="27"/>
        <v>0</v>
      </c>
      <c r="O58" s="67">
        <f t="shared" si="27"/>
        <v>0</v>
      </c>
      <c r="P58" s="67">
        <f t="shared" si="27"/>
        <v>0</v>
      </c>
      <c r="Q58" s="67">
        <f t="shared" si="27"/>
        <v>0</v>
      </c>
      <c r="R58" s="67">
        <f t="shared" si="27"/>
        <v>0.25</v>
      </c>
      <c r="S58" s="67">
        <f t="shared" si="27"/>
        <v>0.5</v>
      </c>
      <c r="T58" s="67">
        <f t="shared" si="27"/>
        <v>0.65</v>
      </c>
      <c r="U58" s="67">
        <f t="shared" si="27"/>
        <v>0.85</v>
      </c>
      <c r="V58" s="66">
        <f t="shared" si="27"/>
        <v>1</v>
      </c>
      <c r="W58" s="65">
        <f t="shared" si="28"/>
        <v>0</v>
      </c>
      <c r="X58" s="64">
        <f t="shared" si="29"/>
        <v>0</v>
      </c>
      <c r="Y58" s="64">
        <f t="shared" si="30"/>
        <v>0</v>
      </c>
      <c r="Z58" s="64">
        <f t="shared" si="31"/>
        <v>0</v>
      </c>
      <c r="AA58" s="64">
        <f t="shared" si="32"/>
        <v>0</v>
      </c>
      <c r="AB58" s="64">
        <f t="shared" si="33"/>
        <v>1</v>
      </c>
      <c r="AC58" s="64">
        <f t="shared" si="34"/>
        <v>1</v>
      </c>
      <c r="AD58" s="64">
        <f t="shared" si="35"/>
        <v>1</v>
      </c>
      <c r="AE58" s="64">
        <f t="shared" si="36"/>
        <v>1</v>
      </c>
      <c r="AF58" s="64">
        <f t="shared" si="37"/>
        <v>1</v>
      </c>
      <c r="AG58" s="64">
        <f t="shared" si="38"/>
        <v>1</v>
      </c>
      <c r="AH58" s="63">
        <f t="shared" si="39"/>
        <v>1</v>
      </c>
      <c r="AI58" s="62">
        <f t="shared" si="40"/>
        <v>0</v>
      </c>
      <c r="AJ58" s="60">
        <f t="shared" si="41"/>
        <v>0</v>
      </c>
      <c r="AK58" s="60">
        <f t="shared" si="42"/>
        <v>0</v>
      </c>
      <c r="AL58" s="60">
        <f t="shared" si="43"/>
        <v>0</v>
      </c>
      <c r="AM58" s="60">
        <f t="shared" si="44"/>
        <v>0</v>
      </c>
      <c r="AN58" s="60">
        <f t="shared" si="45"/>
        <v>0</v>
      </c>
      <c r="AO58" s="60">
        <f t="shared" si="46"/>
        <v>0</v>
      </c>
      <c r="AP58" s="60">
        <f t="shared" si="47"/>
        <v>15625</v>
      </c>
      <c r="AQ58" s="60">
        <f t="shared" si="48"/>
        <v>31250</v>
      </c>
      <c r="AR58" s="60">
        <f t="shared" si="49"/>
        <v>40625</v>
      </c>
      <c r="AS58" s="60">
        <f t="shared" si="50"/>
        <v>53125</v>
      </c>
      <c r="AT58" s="59">
        <f t="shared" si="51"/>
        <v>62500</v>
      </c>
      <c r="AU58" s="61">
        <f t="shared" si="52"/>
        <v>0</v>
      </c>
      <c r="AV58" s="60">
        <f t="shared" si="53"/>
        <v>0</v>
      </c>
      <c r="AW58" s="60">
        <f t="shared" si="54"/>
        <v>46875</v>
      </c>
      <c r="AX58" s="59">
        <f t="shared" si="55"/>
        <v>156250</v>
      </c>
      <c r="AY58" s="58">
        <f t="shared" si="56"/>
        <v>203125</v>
      </c>
      <c r="BA58" s="71" t="s">
        <v>271</v>
      </c>
      <c r="BB58" s="71" t="s">
        <v>84</v>
      </c>
      <c r="BC58" s="71"/>
      <c r="BE58" s="64">
        <f>SUMIFS(W$56:W58,$BA$56:$BA58,$BA58,$E$56:$E58,$E58)</f>
        <v>0</v>
      </c>
      <c r="BF58" s="64">
        <f>SUMIFS(X$56:X58,$BA$56:$BA58,$BA58,$E$56:$E58,$E58)</f>
        <v>0</v>
      </c>
      <c r="BG58" s="64">
        <f>SUMIFS(Y$56:Y58,$BA$56:$BA58,$BA58,$E$56:$E58,$E58)</f>
        <v>0</v>
      </c>
      <c r="BH58" s="64">
        <f>SUMIFS(Z$56:Z58,$BA$56:$BA58,$BA58,$E$56:$E58,$E58)</f>
        <v>2</v>
      </c>
      <c r="BI58" s="64">
        <f>SUMIFS(AA$56:AA58,$BA$56:$BA58,$BA58,$E$56:$E58,$E58)</f>
        <v>2</v>
      </c>
      <c r="BJ58" s="64">
        <f>SUMIFS(AB$56:AB58,$BA$56:$BA58,$BA58,$E$56:$E58,$E58)</f>
        <v>3</v>
      </c>
      <c r="BK58" s="64">
        <f>SUMIFS(AC$56:AC58,$BA$56:$BA58,$BA58,$E$56:$E58,$E58)</f>
        <v>3</v>
      </c>
      <c r="BL58" s="64">
        <f>SUMIFS(AD$56:AD58,$BA$56:$BA58,$BA58,$E$56:$E58,$E58)</f>
        <v>3</v>
      </c>
      <c r="BM58" s="64">
        <f>SUMIFS(AE$56:AE58,$BA$56:$BA58,$BA58,$E$56:$E58,$E58)</f>
        <v>3</v>
      </c>
      <c r="BN58" s="64">
        <f>SUMIFS(AF$56:AF58,$BA$56:$BA58,$BA58,$E$56:$E58,$E58)</f>
        <v>3</v>
      </c>
      <c r="BO58" s="64">
        <f>SUMIFS(AG$56:AG58,$BA$56:$BA58,$BA58,$E$56:$E58,$E58)</f>
        <v>3</v>
      </c>
      <c r="BP58" s="64">
        <f>SUMIFS(AH$56:AH58,$BA$56:$BA58,$BA58,$E$56:$E58,$E58)</f>
        <v>3</v>
      </c>
      <c r="BR58" s="175" t="str">
        <f t="shared" si="68"/>
        <v/>
      </c>
      <c r="BS58" s="175" t="str">
        <f t="shared" si="57"/>
        <v/>
      </c>
      <c r="BT58" s="175" t="str">
        <f t="shared" si="58"/>
        <v/>
      </c>
      <c r="BU58" s="175" t="str">
        <f t="shared" si="59"/>
        <v>ANZ VP2ANZ</v>
      </c>
      <c r="BV58" s="175" t="str">
        <f t="shared" si="60"/>
        <v>ANZ VP2ANZ</v>
      </c>
      <c r="BW58" s="175" t="str">
        <f t="shared" si="61"/>
        <v>ANZ VP3ANZ</v>
      </c>
      <c r="BX58" s="175" t="str">
        <f t="shared" si="62"/>
        <v>ANZ VP3ANZ</v>
      </c>
      <c r="BY58" s="175" t="str">
        <f t="shared" si="63"/>
        <v>ANZ VP3ANZ</v>
      </c>
      <c r="BZ58" s="175" t="str">
        <f t="shared" si="64"/>
        <v>ANZ VP3ANZ</v>
      </c>
      <c r="CA58" s="175" t="str">
        <f t="shared" si="65"/>
        <v>ANZ VP3ANZ</v>
      </c>
      <c r="CB58" s="175" t="str">
        <f t="shared" si="66"/>
        <v>ANZ VP3ANZ</v>
      </c>
      <c r="CC58" s="175" t="str">
        <f t="shared" si="67"/>
        <v>ANZ VP3ANZ</v>
      </c>
    </row>
    <row r="59" spans="1:81" s="91" customFormat="1" hidden="1" x14ac:dyDescent="0.25">
      <c r="A59" s="71" t="s">
        <v>84</v>
      </c>
      <c r="B59" s="74">
        <v>44470</v>
      </c>
      <c r="C59" s="74" t="s">
        <v>86</v>
      </c>
      <c r="D59" s="73" t="s">
        <v>36</v>
      </c>
      <c r="E59" s="73" t="str">
        <f t="shared" si="24"/>
        <v>ANZ</v>
      </c>
      <c r="F59" s="71" t="s">
        <v>271</v>
      </c>
      <c r="G59" s="71" t="s">
        <v>7</v>
      </c>
      <c r="H59" s="71" t="s">
        <v>84</v>
      </c>
      <c r="I59" s="70">
        <f t="shared" si="25"/>
        <v>750000</v>
      </c>
      <c r="J59" s="69">
        <f t="shared" si="26"/>
        <v>44500</v>
      </c>
      <c r="K59" s="68">
        <f t="shared" si="27"/>
        <v>0</v>
      </c>
      <c r="L59" s="67">
        <f t="shared" si="27"/>
        <v>0</v>
      </c>
      <c r="M59" s="67">
        <f t="shared" si="27"/>
        <v>0</v>
      </c>
      <c r="N59" s="67">
        <f t="shared" si="27"/>
        <v>0</v>
      </c>
      <c r="O59" s="67">
        <f t="shared" si="27"/>
        <v>0</v>
      </c>
      <c r="P59" s="67">
        <f t="shared" si="27"/>
        <v>0</v>
      </c>
      <c r="Q59" s="67">
        <f t="shared" si="27"/>
        <v>0</v>
      </c>
      <c r="R59" s="67">
        <f t="shared" si="27"/>
        <v>0</v>
      </c>
      <c r="S59" s="67">
        <f t="shared" si="27"/>
        <v>0</v>
      </c>
      <c r="T59" s="67">
        <f t="shared" si="27"/>
        <v>0</v>
      </c>
      <c r="U59" s="67">
        <f t="shared" si="27"/>
        <v>0.25</v>
      </c>
      <c r="V59" s="66">
        <f t="shared" si="27"/>
        <v>0.5</v>
      </c>
      <c r="W59" s="65">
        <f t="shared" si="28"/>
        <v>0</v>
      </c>
      <c r="X59" s="64">
        <f t="shared" si="29"/>
        <v>0</v>
      </c>
      <c r="Y59" s="64">
        <f t="shared" si="30"/>
        <v>0</v>
      </c>
      <c r="Z59" s="64">
        <f t="shared" si="31"/>
        <v>0</v>
      </c>
      <c r="AA59" s="64">
        <f t="shared" si="32"/>
        <v>0</v>
      </c>
      <c r="AB59" s="64">
        <f t="shared" si="33"/>
        <v>0</v>
      </c>
      <c r="AC59" s="64">
        <f t="shared" si="34"/>
        <v>0</v>
      </c>
      <c r="AD59" s="64">
        <f t="shared" si="35"/>
        <v>0</v>
      </c>
      <c r="AE59" s="64">
        <f t="shared" si="36"/>
        <v>1</v>
      </c>
      <c r="AF59" s="64">
        <f t="shared" si="37"/>
        <v>1</v>
      </c>
      <c r="AG59" s="64">
        <f t="shared" si="38"/>
        <v>1</v>
      </c>
      <c r="AH59" s="63">
        <f t="shared" si="39"/>
        <v>1</v>
      </c>
      <c r="AI59" s="62">
        <f t="shared" si="40"/>
        <v>0</v>
      </c>
      <c r="AJ59" s="60">
        <f t="shared" si="41"/>
        <v>0</v>
      </c>
      <c r="AK59" s="60">
        <f t="shared" si="42"/>
        <v>0</v>
      </c>
      <c r="AL59" s="60">
        <f t="shared" si="43"/>
        <v>0</v>
      </c>
      <c r="AM59" s="60">
        <f t="shared" si="44"/>
        <v>0</v>
      </c>
      <c r="AN59" s="60">
        <f t="shared" si="45"/>
        <v>0</v>
      </c>
      <c r="AO59" s="60">
        <f t="shared" si="46"/>
        <v>0</v>
      </c>
      <c r="AP59" s="60">
        <f t="shared" si="47"/>
        <v>0</v>
      </c>
      <c r="AQ59" s="60">
        <f t="shared" si="48"/>
        <v>0</v>
      </c>
      <c r="AR59" s="60">
        <f t="shared" si="49"/>
        <v>0</v>
      </c>
      <c r="AS59" s="60">
        <f t="shared" si="50"/>
        <v>15625</v>
      </c>
      <c r="AT59" s="59">
        <f t="shared" si="51"/>
        <v>31250</v>
      </c>
      <c r="AU59" s="61">
        <f t="shared" si="52"/>
        <v>0</v>
      </c>
      <c r="AV59" s="60">
        <f t="shared" si="53"/>
        <v>0</v>
      </c>
      <c r="AW59" s="60">
        <f t="shared" si="54"/>
        <v>0</v>
      </c>
      <c r="AX59" s="59">
        <f t="shared" si="55"/>
        <v>46875</v>
      </c>
      <c r="AY59" s="58">
        <f t="shared" si="56"/>
        <v>46875</v>
      </c>
      <c r="BA59" s="71" t="s">
        <v>271</v>
      </c>
      <c r="BB59" s="71" t="s">
        <v>84</v>
      </c>
      <c r="BC59" s="71"/>
      <c r="BE59" s="64">
        <f>SUMIFS(W$56:W59,$BA$56:$BA59,$BA59,$E$56:$E59,$E59)</f>
        <v>0</v>
      </c>
      <c r="BF59" s="64">
        <f>SUMIFS(X$56:X59,$BA$56:$BA59,$BA59,$E$56:$E59,$E59)</f>
        <v>0</v>
      </c>
      <c r="BG59" s="64">
        <f>SUMIFS(Y$56:Y59,$BA$56:$BA59,$BA59,$E$56:$E59,$E59)</f>
        <v>0</v>
      </c>
      <c r="BH59" s="64">
        <f>SUMIFS(Z$56:Z59,$BA$56:$BA59,$BA59,$E$56:$E59,$E59)</f>
        <v>2</v>
      </c>
      <c r="BI59" s="64">
        <f>SUMIFS(AA$56:AA59,$BA$56:$BA59,$BA59,$E$56:$E59,$E59)</f>
        <v>2</v>
      </c>
      <c r="BJ59" s="64">
        <f>SUMIFS(AB$56:AB59,$BA$56:$BA59,$BA59,$E$56:$E59,$E59)</f>
        <v>3</v>
      </c>
      <c r="BK59" s="64">
        <f>SUMIFS(AC$56:AC59,$BA$56:$BA59,$BA59,$E$56:$E59,$E59)</f>
        <v>3</v>
      </c>
      <c r="BL59" s="64">
        <f>SUMIFS(AD$56:AD59,$BA$56:$BA59,$BA59,$E$56:$E59,$E59)</f>
        <v>3</v>
      </c>
      <c r="BM59" s="64">
        <f>SUMIFS(AE$56:AE59,$BA$56:$BA59,$BA59,$E$56:$E59,$E59)</f>
        <v>4</v>
      </c>
      <c r="BN59" s="64">
        <f>SUMIFS(AF$56:AF59,$BA$56:$BA59,$BA59,$E$56:$E59,$E59)</f>
        <v>4</v>
      </c>
      <c r="BO59" s="64">
        <f>SUMIFS(AG$56:AG59,$BA$56:$BA59,$BA59,$E$56:$E59,$E59)</f>
        <v>4</v>
      </c>
      <c r="BP59" s="64">
        <f>SUMIFS(AH$56:AH59,$BA$56:$BA59,$BA59,$E$56:$E59,$E59)</f>
        <v>4</v>
      </c>
      <c r="BR59" s="175" t="str">
        <f t="shared" si="68"/>
        <v/>
      </c>
      <c r="BS59" s="175" t="str">
        <f t="shared" si="57"/>
        <v/>
      </c>
      <c r="BT59" s="175" t="str">
        <f t="shared" si="58"/>
        <v/>
      </c>
      <c r="BU59" s="175" t="str">
        <f t="shared" si="59"/>
        <v>ANZ VP2ANZ</v>
      </c>
      <c r="BV59" s="175" t="str">
        <f t="shared" si="60"/>
        <v>ANZ VP2ANZ</v>
      </c>
      <c r="BW59" s="175" t="str">
        <f t="shared" si="61"/>
        <v>ANZ VP3ANZ</v>
      </c>
      <c r="BX59" s="175" t="str">
        <f t="shared" si="62"/>
        <v>ANZ VP3ANZ</v>
      </c>
      <c r="BY59" s="175" t="str">
        <f t="shared" si="63"/>
        <v>ANZ VP3ANZ</v>
      </c>
      <c r="BZ59" s="175" t="str">
        <f t="shared" si="64"/>
        <v>ANZ VP4ANZ</v>
      </c>
      <c r="CA59" s="175" t="str">
        <f t="shared" si="65"/>
        <v>ANZ VP4ANZ</v>
      </c>
      <c r="CB59" s="175" t="str">
        <f t="shared" si="66"/>
        <v>ANZ VP4ANZ</v>
      </c>
      <c r="CC59" s="175" t="str">
        <f t="shared" si="67"/>
        <v>ANZ VP4ANZ</v>
      </c>
    </row>
    <row r="60" spans="1:81" s="91" customFormat="1" hidden="1" x14ac:dyDescent="0.25">
      <c r="A60" s="71" t="s">
        <v>214</v>
      </c>
      <c r="B60" s="74">
        <v>44228</v>
      </c>
      <c r="C60" s="74" t="s">
        <v>86</v>
      </c>
      <c r="D60" s="73" t="s">
        <v>213</v>
      </c>
      <c r="E60" s="73" t="str">
        <f t="shared" si="24"/>
        <v>BD</v>
      </c>
      <c r="F60" s="72" t="s">
        <v>4</v>
      </c>
      <c r="G60" s="71" t="s">
        <v>37</v>
      </c>
      <c r="H60" s="71" t="s">
        <v>48</v>
      </c>
      <c r="I60" s="70">
        <f t="shared" si="25"/>
        <v>1100000</v>
      </c>
      <c r="J60" s="69">
        <f t="shared" si="26"/>
        <v>44255</v>
      </c>
      <c r="K60" s="68">
        <f t="shared" si="27"/>
        <v>0.85</v>
      </c>
      <c r="L60" s="67">
        <f t="shared" si="27"/>
        <v>0.85</v>
      </c>
      <c r="M60" s="67">
        <f t="shared" si="27"/>
        <v>0.85</v>
      </c>
      <c r="N60" s="67">
        <f t="shared" si="27"/>
        <v>1</v>
      </c>
      <c r="O60" s="67">
        <f t="shared" si="27"/>
        <v>1</v>
      </c>
      <c r="P60" s="67">
        <f t="shared" si="27"/>
        <v>1</v>
      </c>
      <c r="Q60" s="67">
        <f t="shared" si="27"/>
        <v>1</v>
      </c>
      <c r="R60" s="67">
        <f t="shared" si="27"/>
        <v>1</v>
      </c>
      <c r="S60" s="67">
        <f t="shared" si="27"/>
        <v>1</v>
      </c>
      <c r="T60" s="67">
        <f t="shared" si="27"/>
        <v>1</v>
      </c>
      <c r="U60" s="67">
        <f t="shared" si="27"/>
        <v>1</v>
      </c>
      <c r="V60" s="66">
        <f t="shared" si="27"/>
        <v>1</v>
      </c>
      <c r="W60" s="65">
        <f t="shared" si="28"/>
        <v>1</v>
      </c>
      <c r="X60" s="64">
        <f t="shared" si="29"/>
        <v>1</v>
      </c>
      <c r="Y60" s="64">
        <f t="shared" si="30"/>
        <v>1</v>
      </c>
      <c r="Z60" s="64">
        <f t="shared" si="31"/>
        <v>1</v>
      </c>
      <c r="AA60" s="64">
        <f t="shared" si="32"/>
        <v>1</v>
      </c>
      <c r="AB60" s="64">
        <f t="shared" si="33"/>
        <v>1</v>
      </c>
      <c r="AC60" s="64">
        <f t="shared" si="34"/>
        <v>1</v>
      </c>
      <c r="AD60" s="64">
        <f t="shared" si="35"/>
        <v>1</v>
      </c>
      <c r="AE60" s="64">
        <f t="shared" si="36"/>
        <v>1</v>
      </c>
      <c r="AF60" s="64">
        <f t="shared" si="37"/>
        <v>1</v>
      </c>
      <c r="AG60" s="64">
        <f t="shared" si="38"/>
        <v>1</v>
      </c>
      <c r="AH60" s="63">
        <f t="shared" si="39"/>
        <v>1</v>
      </c>
      <c r="AI60" s="62">
        <f t="shared" si="40"/>
        <v>77916.666666666672</v>
      </c>
      <c r="AJ60" s="60">
        <f t="shared" si="41"/>
        <v>77916.666666666672</v>
      </c>
      <c r="AK60" s="60">
        <f t="shared" si="42"/>
        <v>77916.666666666672</v>
      </c>
      <c r="AL60" s="60">
        <f t="shared" si="43"/>
        <v>91666.666666666672</v>
      </c>
      <c r="AM60" s="60">
        <f t="shared" si="44"/>
        <v>91666.666666666672</v>
      </c>
      <c r="AN60" s="60">
        <f t="shared" si="45"/>
        <v>91666.666666666672</v>
      </c>
      <c r="AO60" s="60">
        <f t="shared" si="46"/>
        <v>91666.666666666672</v>
      </c>
      <c r="AP60" s="60">
        <f t="shared" si="47"/>
        <v>91666.666666666672</v>
      </c>
      <c r="AQ60" s="60">
        <f t="shared" si="48"/>
        <v>91666.666666666672</v>
      </c>
      <c r="AR60" s="60">
        <f t="shared" si="49"/>
        <v>91666.666666666672</v>
      </c>
      <c r="AS60" s="60">
        <f t="shared" si="50"/>
        <v>91666.666666666672</v>
      </c>
      <c r="AT60" s="59">
        <f t="shared" si="51"/>
        <v>91666.666666666672</v>
      </c>
      <c r="AU60" s="61">
        <f t="shared" si="52"/>
        <v>233750</v>
      </c>
      <c r="AV60" s="60">
        <f t="shared" si="53"/>
        <v>275000</v>
      </c>
      <c r="AW60" s="60">
        <f t="shared" si="54"/>
        <v>275000</v>
      </c>
      <c r="AX60" s="59">
        <f t="shared" si="55"/>
        <v>275000</v>
      </c>
      <c r="AY60" s="58">
        <f t="shared" si="56"/>
        <v>1058750</v>
      </c>
      <c r="BA60" s="72" t="s">
        <v>4</v>
      </c>
      <c r="BB60" s="72" t="s">
        <v>214</v>
      </c>
      <c r="BC60" s="71"/>
      <c r="BE60" s="64">
        <f>SUMIFS(W$56:W60,$BA$56:$BA60,$BA60,$E$56:$E60,$E60)</f>
        <v>1</v>
      </c>
      <c r="BF60" s="64">
        <f>SUMIFS(X$56:X60,$BA$56:$BA60,$BA60,$E$56:$E60,$E60)</f>
        <v>1</v>
      </c>
      <c r="BG60" s="64">
        <f>SUMIFS(Y$56:Y60,$BA$56:$BA60,$BA60,$E$56:$E60,$E60)</f>
        <v>1</v>
      </c>
      <c r="BH60" s="64">
        <f>SUMIFS(Z$56:Z60,$BA$56:$BA60,$BA60,$E$56:$E60,$E60)</f>
        <v>1</v>
      </c>
      <c r="BI60" s="64">
        <f>SUMIFS(AA$56:AA60,$BA$56:$BA60,$BA60,$E$56:$E60,$E60)</f>
        <v>1</v>
      </c>
      <c r="BJ60" s="64">
        <f>SUMIFS(AB$56:AB60,$BA$56:$BA60,$BA60,$E$56:$E60,$E60)</f>
        <v>1</v>
      </c>
      <c r="BK60" s="64">
        <f>SUMIFS(AC$56:AC60,$BA$56:$BA60,$BA60,$E$56:$E60,$E60)</f>
        <v>1</v>
      </c>
      <c r="BL60" s="64">
        <f>SUMIFS(AD$56:AD60,$BA$56:$BA60,$BA60,$E$56:$E60,$E60)</f>
        <v>1</v>
      </c>
      <c r="BM60" s="64">
        <f>SUMIFS(AE$56:AE60,$BA$56:$BA60,$BA60,$E$56:$E60,$E60)</f>
        <v>1</v>
      </c>
      <c r="BN60" s="64">
        <f>SUMIFS(AF$56:AF60,$BA$56:$BA60,$BA60,$E$56:$E60,$E60)</f>
        <v>1</v>
      </c>
      <c r="BO60" s="64">
        <f>SUMIFS(AG$56:AG60,$BA$56:$BA60,$BA60,$E$56:$E60,$E60)</f>
        <v>1</v>
      </c>
      <c r="BP60" s="64">
        <f>SUMIFS(AH$56:AH60,$BA$56:$BA60,$BA60,$E$56:$E60,$E60)</f>
        <v>1</v>
      </c>
      <c r="BR60" s="175" t="str">
        <f t="shared" si="68"/>
        <v>Jain, Rahul1BD</v>
      </c>
      <c r="BS60" s="175" t="str">
        <f t="shared" si="57"/>
        <v>Jain, Rahul1BD</v>
      </c>
      <c r="BT60" s="175" t="str">
        <f t="shared" si="58"/>
        <v>Jain, Rahul1BD</v>
      </c>
      <c r="BU60" s="175" t="str">
        <f t="shared" si="59"/>
        <v>Jain, Rahul1BD</v>
      </c>
      <c r="BV60" s="175" t="str">
        <f t="shared" si="60"/>
        <v>Jain, Rahul1BD</v>
      </c>
      <c r="BW60" s="175" t="str">
        <f t="shared" si="61"/>
        <v>Jain, Rahul1BD</v>
      </c>
      <c r="BX60" s="175" t="str">
        <f t="shared" si="62"/>
        <v>Jain, Rahul1BD</v>
      </c>
      <c r="BY60" s="175" t="str">
        <f t="shared" si="63"/>
        <v>Jain, Rahul1BD</v>
      </c>
      <c r="BZ60" s="175" t="str">
        <f t="shared" si="64"/>
        <v>Jain, Rahul1BD</v>
      </c>
      <c r="CA60" s="175" t="str">
        <f t="shared" si="65"/>
        <v>Jain, Rahul1BD</v>
      </c>
      <c r="CB60" s="175" t="str">
        <f t="shared" si="66"/>
        <v>Jain, Rahul1BD</v>
      </c>
      <c r="CC60" s="175" t="str">
        <f t="shared" si="67"/>
        <v>Jain, Rahul1BD</v>
      </c>
    </row>
    <row r="61" spans="1:81" s="91" customFormat="1" hidden="1" x14ac:dyDescent="0.25">
      <c r="A61" s="71" t="s">
        <v>272</v>
      </c>
      <c r="B61" s="74">
        <v>44287</v>
      </c>
      <c r="C61" s="74" t="s">
        <v>86</v>
      </c>
      <c r="D61" s="73" t="s">
        <v>212</v>
      </c>
      <c r="E61" s="73" t="str">
        <f t="shared" si="24"/>
        <v>BD</v>
      </c>
      <c r="F61" s="72" t="s">
        <v>4</v>
      </c>
      <c r="G61" s="71" t="s">
        <v>37</v>
      </c>
      <c r="H61" s="71" t="s">
        <v>48</v>
      </c>
      <c r="I61" s="70">
        <f t="shared" si="25"/>
        <v>1100000</v>
      </c>
      <c r="J61" s="69">
        <f t="shared" si="26"/>
        <v>44316</v>
      </c>
      <c r="K61" s="68">
        <f t="shared" si="27"/>
        <v>0</v>
      </c>
      <c r="L61" s="67">
        <f t="shared" si="27"/>
        <v>0</v>
      </c>
      <c r="M61" s="67">
        <f t="shared" si="27"/>
        <v>0</v>
      </c>
      <c r="N61" s="67">
        <f t="shared" si="27"/>
        <v>0</v>
      </c>
      <c r="O61" s="67">
        <f t="shared" si="27"/>
        <v>0</v>
      </c>
      <c r="P61" s="67">
        <f t="shared" si="27"/>
        <v>0.25</v>
      </c>
      <c r="Q61" s="67">
        <f t="shared" si="27"/>
        <v>0.35</v>
      </c>
      <c r="R61" s="67">
        <f t="shared" si="27"/>
        <v>0.5</v>
      </c>
      <c r="S61" s="67">
        <f t="shared" si="27"/>
        <v>0.65</v>
      </c>
      <c r="T61" s="67">
        <f t="shared" si="27"/>
        <v>0.85</v>
      </c>
      <c r="U61" s="67">
        <f t="shared" si="27"/>
        <v>1</v>
      </c>
      <c r="V61" s="66">
        <f t="shared" si="27"/>
        <v>1</v>
      </c>
      <c r="W61" s="65">
        <f t="shared" si="28"/>
        <v>0</v>
      </c>
      <c r="X61" s="64">
        <f t="shared" si="29"/>
        <v>0</v>
      </c>
      <c r="Y61" s="64">
        <f t="shared" si="30"/>
        <v>1</v>
      </c>
      <c r="Z61" s="64">
        <f t="shared" si="31"/>
        <v>1</v>
      </c>
      <c r="AA61" s="64">
        <f t="shared" si="32"/>
        <v>1</v>
      </c>
      <c r="AB61" s="64">
        <f t="shared" si="33"/>
        <v>1</v>
      </c>
      <c r="AC61" s="64">
        <f t="shared" si="34"/>
        <v>1</v>
      </c>
      <c r="AD61" s="64">
        <f t="shared" si="35"/>
        <v>1</v>
      </c>
      <c r="AE61" s="64">
        <f t="shared" si="36"/>
        <v>1</v>
      </c>
      <c r="AF61" s="64">
        <f t="shared" si="37"/>
        <v>1</v>
      </c>
      <c r="AG61" s="64">
        <f t="shared" si="38"/>
        <v>1</v>
      </c>
      <c r="AH61" s="63">
        <f t="shared" si="39"/>
        <v>1</v>
      </c>
      <c r="AI61" s="62">
        <f t="shared" si="40"/>
        <v>0</v>
      </c>
      <c r="AJ61" s="60">
        <f t="shared" si="41"/>
        <v>0</v>
      </c>
      <c r="AK61" s="60">
        <f t="shared" si="42"/>
        <v>0</v>
      </c>
      <c r="AL61" s="60">
        <f t="shared" si="43"/>
        <v>0</v>
      </c>
      <c r="AM61" s="60">
        <f t="shared" si="44"/>
        <v>0</v>
      </c>
      <c r="AN61" s="60">
        <f t="shared" si="45"/>
        <v>22916.666666666668</v>
      </c>
      <c r="AO61" s="60">
        <f t="shared" si="46"/>
        <v>32083.333333333332</v>
      </c>
      <c r="AP61" s="60">
        <f t="shared" si="47"/>
        <v>45833.333333333336</v>
      </c>
      <c r="AQ61" s="60">
        <f t="shared" si="48"/>
        <v>59583.333333333336</v>
      </c>
      <c r="AR61" s="60">
        <f t="shared" si="49"/>
        <v>77916.666666666672</v>
      </c>
      <c r="AS61" s="60">
        <f t="shared" si="50"/>
        <v>91666.666666666672</v>
      </c>
      <c r="AT61" s="59">
        <f t="shared" si="51"/>
        <v>91666.666666666672</v>
      </c>
      <c r="AU61" s="61">
        <f t="shared" si="52"/>
        <v>0</v>
      </c>
      <c r="AV61" s="60">
        <f t="shared" si="53"/>
        <v>22916.666666666668</v>
      </c>
      <c r="AW61" s="60">
        <f t="shared" si="54"/>
        <v>137500</v>
      </c>
      <c r="AX61" s="59">
        <f t="shared" si="55"/>
        <v>261250</v>
      </c>
      <c r="AY61" s="58">
        <f t="shared" si="56"/>
        <v>421666.66666666663</v>
      </c>
      <c r="BA61" s="72" t="s">
        <v>4</v>
      </c>
      <c r="BB61" s="72" t="s">
        <v>272</v>
      </c>
      <c r="BC61" s="71"/>
      <c r="BE61" s="64">
        <f>SUMIFS(W$56:W61,$BA$56:$BA61,$BA61,$E$56:$E61,$E61)</f>
        <v>1</v>
      </c>
      <c r="BF61" s="64">
        <f>SUMIFS(X$56:X61,$BA$56:$BA61,$BA61,$E$56:$E61,$E61)</f>
        <v>1</v>
      </c>
      <c r="BG61" s="64">
        <f>SUMIFS(Y$56:Y61,$BA$56:$BA61,$BA61,$E$56:$E61,$E61)</f>
        <v>2</v>
      </c>
      <c r="BH61" s="64">
        <f>SUMIFS(Z$56:Z61,$BA$56:$BA61,$BA61,$E$56:$E61,$E61)</f>
        <v>2</v>
      </c>
      <c r="BI61" s="64">
        <f>SUMIFS(AA$56:AA61,$BA$56:$BA61,$BA61,$E$56:$E61,$E61)</f>
        <v>2</v>
      </c>
      <c r="BJ61" s="64">
        <f>SUMIFS(AB$56:AB61,$BA$56:$BA61,$BA61,$E$56:$E61,$E61)</f>
        <v>2</v>
      </c>
      <c r="BK61" s="64">
        <f>SUMIFS(AC$56:AC61,$BA$56:$BA61,$BA61,$E$56:$E61,$E61)</f>
        <v>2</v>
      </c>
      <c r="BL61" s="64">
        <f>SUMIFS(AD$56:AD61,$BA$56:$BA61,$BA61,$E$56:$E61,$E61)</f>
        <v>2</v>
      </c>
      <c r="BM61" s="64">
        <f>SUMIFS(AE$56:AE61,$BA$56:$BA61,$BA61,$E$56:$E61,$E61)</f>
        <v>2</v>
      </c>
      <c r="BN61" s="64">
        <f>SUMIFS(AF$56:AF61,$BA$56:$BA61,$BA61,$E$56:$E61,$E61)</f>
        <v>2</v>
      </c>
      <c r="BO61" s="64">
        <f>SUMIFS(AG$56:AG61,$BA$56:$BA61,$BA61,$E$56:$E61,$E61)</f>
        <v>2</v>
      </c>
      <c r="BP61" s="64">
        <f>SUMIFS(AH$56:AH61,$BA$56:$BA61,$BA61,$E$56:$E61,$E61)</f>
        <v>2</v>
      </c>
      <c r="BR61" s="175" t="str">
        <f t="shared" si="68"/>
        <v>Jain, Rahul1BD</v>
      </c>
      <c r="BS61" s="175" t="str">
        <f t="shared" si="57"/>
        <v>Jain, Rahul1BD</v>
      </c>
      <c r="BT61" s="175" t="str">
        <f t="shared" si="58"/>
        <v>Jain, Rahul2BD</v>
      </c>
      <c r="BU61" s="175" t="str">
        <f t="shared" si="59"/>
        <v>Jain, Rahul2BD</v>
      </c>
      <c r="BV61" s="175" t="str">
        <f t="shared" si="60"/>
        <v>Jain, Rahul2BD</v>
      </c>
      <c r="BW61" s="175" t="str">
        <f t="shared" si="61"/>
        <v>Jain, Rahul2BD</v>
      </c>
      <c r="BX61" s="175" t="str">
        <f t="shared" si="62"/>
        <v>Jain, Rahul2BD</v>
      </c>
      <c r="BY61" s="175" t="str">
        <f t="shared" si="63"/>
        <v>Jain, Rahul2BD</v>
      </c>
      <c r="BZ61" s="175" t="str">
        <f t="shared" si="64"/>
        <v>Jain, Rahul2BD</v>
      </c>
      <c r="CA61" s="175" t="str">
        <f t="shared" si="65"/>
        <v>Jain, Rahul2BD</v>
      </c>
      <c r="CB61" s="175" t="str">
        <f t="shared" si="66"/>
        <v>Jain, Rahul2BD</v>
      </c>
      <c r="CC61" s="175" t="str">
        <f t="shared" si="67"/>
        <v>Jain, Rahul2BD</v>
      </c>
    </row>
    <row r="62" spans="1:81" s="91" customFormat="1" hidden="1" x14ac:dyDescent="0.25">
      <c r="A62" s="71" t="s">
        <v>84</v>
      </c>
      <c r="B62" s="74">
        <v>44317</v>
      </c>
      <c r="C62" s="74" t="s">
        <v>86</v>
      </c>
      <c r="D62" s="73" t="s">
        <v>211</v>
      </c>
      <c r="E62" s="73" t="str">
        <f t="shared" si="24"/>
        <v>DAP</v>
      </c>
      <c r="F62" s="72" t="s">
        <v>273</v>
      </c>
      <c r="G62" s="71" t="s">
        <v>25</v>
      </c>
      <c r="H62" s="71" t="s">
        <v>84</v>
      </c>
      <c r="I62" s="70">
        <f t="shared" si="25"/>
        <v>550000</v>
      </c>
      <c r="J62" s="69">
        <f t="shared" si="26"/>
        <v>44347</v>
      </c>
      <c r="K62" s="68">
        <f t="shared" si="27"/>
        <v>0</v>
      </c>
      <c r="L62" s="67">
        <f t="shared" si="27"/>
        <v>0</v>
      </c>
      <c r="M62" s="67">
        <f t="shared" si="27"/>
        <v>0</v>
      </c>
      <c r="N62" s="67">
        <f t="shared" si="27"/>
        <v>0</v>
      </c>
      <c r="O62" s="67">
        <f t="shared" si="27"/>
        <v>0.25</v>
      </c>
      <c r="P62" s="67">
        <f t="shared" si="27"/>
        <v>0.5</v>
      </c>
      <c r="Q62" s="67">
        <f t="shared" si="27"/>
        <v>0.75</v>
      </c>
      <c r="R62" s="67">
        <f t="shared" si="27"/>
        <v>1</v>
      </c>
      <c r="S62" s="67">
        <f t="shared" si="27"/>
        <v>1</v>
      </c>
      <c r="T62" s="67">
        <f t="shared" si="27"/>
        <v>1</v>
      </c>
      <c r="U62" s="67">
        <f t="shared" si="27"/>
        <v>1</v>
      </c>
      <c r="V62" s="66">
        <f t="shared" si="27"/>
        <v>1</v>
      </c>
      <c r="W62" s="65">
        <f t="shared" si="28"/>
        <v>0</v>
      </c>
      <c r="X62" s="64">
        <f t="shared" si="29"/>
        <v>0</v>
      </c>
      <c r="Y62" s="64">
        <f t="shared" si="30"/>
        <v>0</v>
      </c>
      <c r="Z62" s="64">
        <f t="shared" si="31"/>
        <v>1</v>
      </c>
      <c r="AA62" s="64">
        <f t="shared" si="32"/>
        <v>1</v>
      </c>
      <c r="AB62" s="64">
        <f t="shared" si="33"/>
        <v>1</v>
      </c>
      <c r="AC62" s="64">
        <f t="shared" si="34"/>
        <v>1</v>
      </c>
      <c r="AD62" s="64">
        <f t="shared" si="35"/>
        <v>1</v>
      </c>
      <c r="AE62" s="64">
        <f t="shared" si="36"/>
        <v>1</v>
      </c>
      <c r="AF62" s="64">
        <f t="shared" si="37"/>
        <v>1</v>
      </c>
      <c r="AG62" s="64">
        <f t="shared" si="38"/>
        <v>1</v>
      </c>
      <c r="AH62" s="63">
        <f t="shared" si="39"/>
        <v>1</v>
      </c>
      <c r="AI62" s="62">
        <f t="shared" si="40"/>
        <v>0</v>
      </c>
      <c r="AJ62" s="60">
        <f t="shared" si="41"/>
        <v>0</v>
      </c>
      <c r="AK62" s="60">
        <f t="shared" si="42"/>
        <v>0</v>
      </c>
      <c r="AL62" s="60">
        <f t="shared" si="43"/>
        <v>0</v>
      </c>
      <c r="AM62" s="60">
        <f t="shared" si="44"/>
        <v>11458.333333333334</v>
      </c>
      <c r="AN62" s="60">
        <f t="shared" si="45"/>
        <v>22916.666666666668</v>
      </c>
      <c r="AO62" s="60">
        <f t="shared" si="46"/>
        <v>34375</v>
      </c>
      <c r="AP62" s="60">
        <f t="shared" si="47"/>
        <v>45833.333333333336</v>
      </c>
      <c r="AQ62" s="60">
        <f t="shared" si="48"/>
        <v>45833.333333333336</v>
      </c>
      <c r="AR62" s="60">
        <f t="shared" si="49"/>
        <v>45833.333333333336</v>
      </c>
      <c r="AS62" s="60">
        <f t="shared" si="50"/>
        <v>45833.333333333336</v>
      </c>
      <c r="AT62" s="59">
        <f t="shared" si="51"/>
        <v>45833.333333333336</v>
      </c>
      <c r="AU62" s="61">
        <f t="shared" si="52"/>
        <v>0</v>
      </c>
      <c r="AV62" s="60">
        <f t="shared" si="53"/>
        <v>34375</v>
      </c>
      <c r="AW62" s="60">
        <f t="shared" si="54"/>
        <v>126041.66666666669</v>
      </c>
      <c r="AX62" s="59">
        <f t="shared" si="55"/>
        <v>137500</v>
      </c>
      <c r="AY62" s="58">
        <f t="shared" si="56"/>
        <v>297916.66666666669</v>
      </c>
      <c r="BA62" s="72" t="s">
        <v>273</v>
      </c>
      <c r="BB62" s="72" t="s">
        <v>84</v>
      </c>
      <c r="BC62" s="71"/>
      <c r="BE62" s="64">
        <f>SUMIFS(W$56:W62,$BA$56:$BA62,$BA62,$E$56:$E62,$E62)</f>
        <v>0</v>
      </c>
      <c r="BF62" s="64">
        <f>SUMIFS(X$56:X62,$BA$56:$BA62,$BA62,$E$56:$E62,$E62)</f>
        <v>0</v>
      </c>
      <c r="BG62" s="64">
        <f>SUMIFS(Y$56:Y62,$BA$56:$BA62,$BA62,$E$56:$E62,$E62)</f>
        <v>0</v>
      </c>
      <c r="BH62" s="64">
        <f>SUMIFS(Z$56:Z62,$BA$56:$BA62,$BA62,$E$56:$E62,$E62)</f>
        <v>1</v>
      </c>
      <c r="BI62" s="64">
        <f>SUMIFS(AA$56:AA62,$BA$56:$BA62,$BA62,$E$56:$E62,$E62)</f>
        <v>1</v>
      </c>
      <c r="BJ62" s="64">
        <f>SUMIFS(AB$56:AB62,$BA$56:$BA62,$BA62,$E$56:$E62,$E62)</f>
        <v>1</v>
      </c>
      <c r="BK62" s="64">
        <f>SUMIFS(AC$56:AC62,$BA$56:$BA62,$BA62,$E$56:$E62,$E62)</f>
        <v>1</v>
      </c>
      <c r="BL62" s="64">
        <f>SUMIFS(AD$56:AD62,$BA$56:$BA62,$BA62,$E$56:$E62,$E62)</f>
        <v>1</v>
      </c>
      <c r="BM62" s="64">
        <f>SUMIFS(AE$56:AE62,$BA$56:$BA62,$BA62,$E$56:$E62,$E62)</f>
        <v>1</v>
      </c>
      <c r="BN62" s="64">
        <f>SUMIFS(AF$56:AF62,$BA$56:$BA62,$BA62,$E$56:$E62,$E62)</f>
        <v>1</v>
      </c>
      <c r="BO62" s="64">
        <f>SUMIFS(AG$56:AG62,$BA$56:$BA62,$BA62,$E$56:$E62,$E62)</f>
        <v>1</v>
      </c>
      <c r="BP62" s="64">
        <f>SUMIFS(AH$56:AH62,$BA$56:$BA62,$BA62,$E$56:$E62,$E62)</f>
        <v>1</v>
      </c>
      <c r="BR62" s="175" t="str">
        <f t="shared" si="68"/>
        <v/>
      </c>
      <c r="BS62" s="175" t="str">
        <f t="shared" si="57"/>
        <v/>
      </c>
      <c r="BT62" s="175" t="str">
        <f t="shared" si="58"/>
        <v/>
      </c>
      <c r="BU62" s="175" t="str">
        <f t="shared" si="59"/>
        <v>Amrhein, Dustin1DAP</v>
      </c>
      <c r="BV62" s="175" t="str">
        <f t="shared" si="60"/>
        <v>Amrhein, Dustin1DAP</v>
      </c>
      <c r="BW62" s="175" t="str">
        <f t="shared" si="61"/>
        <v>Amrhein, Dustin1DAP</v>
      </c>
      <c r="BX62" s="175" t="str">
        <f t="shared" si="62"/>
        <v>Amrhein, Dustin1DAP</v>
      </c>
      <c r="BY62" s="175" t="str">
        <f t="shared" si="63"/>
        <v>Amrhein, Dustin1DAP</v>
      </c>
      <c r="BZ62" s="175" t="str">
        <f t="shared" si="64"/>
        <v>Amrhein, Dustin1DAP</v>
      </c>
      <c r="CA62" s="175" t="str">
        <f t="shared" si="65"/>
        <v>Amrhein, Dustin1DAP</v>
      </c>
      <c r="CB62" s="175" t="str">
        <f t="shared" si="66"/>
        <v>Amrhein, Dustin1DAP</v>
      </c>
      <c r="CC62" s="175" t="str">
        <f t="shared" si="67"/>
        <v>Amrhein, Dustin1DAP</v>
      </c>
    </row>
    <row r="63" spans="1:81" s="91" customFormat="1" hidden="1" x14ac:dyDescent="0.25">
      <c r="A63" s="71" t="s">
        <v>84</v>
      </c>
      <c r="B63" s="74">
        <v>44348</v>
      </c>
      <c r="C63" s="74" t="s">
        <v>86</v>
      </c>
      <c r="D63" s="73" t="s">
        <v>211</v>
      </c>
      <c r="E63" s="73" t="str">
        <f t="shared" si="24"/>
        <v>DAP</v>
      </c>
      <c r="F63" s="72" t="s">
        <v>273</v>
      </c>
      <c r="G63" s="71" t="s">
        <v>25</v>
      </c>
      <c r="H63" s="71" t="s">
        <v>84</v>
      </c>
      <c r="I63" s="70">
        <f t="shared" si="25"/>
        <v>550000</v>
      </c>
      <c r="J63" s="69">
        <f t="shared" si="26"/>
        <v>44377</v>
      </c>
      <c r="K63" s="68">
        <f t="shared" si="27"/>
        <v>0</v>
      </c>
      <c r="L63" s="67">
        <f t="shared" si="27"/>
        <v>0</v>
      </c>
      <c r="M63" s="67">
        <f t="shared" si="27"/>
        <v>0</v>
      </c>
      <c r="N63" s="67">
        <f t="shared" si="27"/>
        <v>0</v>
      </c>
      <c r="O63" s="67">
        <f t="shared" si="27"/>
        <v>0</v>
      </c>
      <c r="P63" s="67">
        <f t="shared" si="27"/>
        <v>0.25</v>
      </c>
      <c r="Q63" s="67">
        <f t="shared" si="27"/>
        <v>0.5</v>
      </c>
      <c r="R63" s="67">
        <f t="shared" si="27"/>
        <v>0.75</v>
      </c>
      <c r="S63" s="67">
        <f t="shared" si="27"/>
        <v>1</v>
      </c>
      <c r="T63" s="67">
        <f t="shared" si="27"/>
        <v>1</v>
      </c>
      <c r="U63" s="67">
        <f t="shared" si="27"/>
        <v>1</v>
      </c>
      <c r="V63" s="66">
        <f t="shared" si="27"/>
        <v>1</v>
      </c>
      <c r="W63" s="65">
        <f t="shared" si="28"/>
        <v>0</v>
      </c>
      <c r="X63" s="64">
        <f t="shared" si="29"/>
        <v>0</v>
      </c>
      <c r="Y63" s="64">
        <f t="shared" si="30"/>
        <v>0</v>
      </c>
      <c r="Z63" s="64">
        <f t="shared" si="31"/>
        <v>0</v>
      </c>
      <c r="AA63" s="64">
        <f t="shared" si="32"/>
        <v>1</v>
      </c>
      <c r="AB63" s="64">
        <f t="shared" si="33"/>
        <v>1</v>
      </c>
      <c r="AC63" s="64">
        <f t="shared" si="34"/>
        <v>1</v>
      </c>
      <c r="AD63" s="64">
        <f t="shared" si="35"/>
        <v>1</v>
      </c>
      <c r="AE63" s="64">
        <f t="shared" si="36"/>
        <v>1</v>
      </c>
      <c r="AF63" s="64">
        <f t="shared" si="37"/>
        <v>1</v>
      </c>
      <c r="AG63" s="64">
        <f t="shared" si="38"/>
        <v>1</v>
      </c>
      <c r="AH63" s="63">
        <f t="shared" si="39"/>
        <v>1</v>
      </c>
      <c r="AI63" s="62">
        <f t="shared" si="40"/>
        <v>0</v>
      </c>
      <c r="AJ63" s="60">
        <f t="shared" si="41"/>
        <v>0</v>
      </c>
      <c r="AK63" s="60">
        <f t="shared" si="42"/>
        <v>0</v>
      </c>
      <c r="AL63" s="60">
        <f t="shared" si="43"/>
        <v>0</v>
      </c>
      <c r="AM63" s="60">
        <f t="shared" si="44"/>
        <v>0</v>
      </c>
      <c r="AN63" s="60">
        <f t="shared" si="45"/>
        <v>11458.333333333334</v>
      </c>
      <c r="AO63" s="60">
        <f t="shared" si="46"/>
        <v>22916.666666666668</v>
      </c>
      <c r="AP63" s="60">
        <f t="shared" si="47"/>
        <v>34375</v>
      </c>
      <c r="AQ63" s="60">
        <f t="shared" si="48"/>
        <v>45833.333333333336</v>
      </c>
      <c r="AR63" s="60">
        <f t="shared" si="49"/>
        <v>45833.333333333336</v>
      </c>
      <c r="AS63" s="60">
        <f t="shared" si="50"/>
        <v>45833.333333333336</v>
      </c>
      <c r="AT63" s="59">
        <f t="shared" si="51"/>
        <v>45833.333333333336</v>
      </c>
      <c r="AU63" s="61">
        <f t="shared" si="52"/>
        <v>0</v>
      </c>
      <c r="AV63" s="60">
        <f t="shared" si="53"/>
        <v>11458.333333333334</v>
      </c>
      <c r="AW63" s="60">
        <f t="shared" si="54"/>
        <v>103125</v>
      </c>
      <c r="AX63" s="59">
        <f t="shared" si="55"/>
        <v>137500</v>
      </c>
      <c r="AY63" s="58">
        <f t="shared" si="56"/>
        <v>252083.33333333331</v>
      </c>
      <c r="BA63" s="72" t="s">
        <v>273</v>
      </c>
      <c r="BB63" s="72" t="s">
        <v>84</v>
      </c>
      <c r="BC63" s="71"/>
      <c r="BE63" s="64">
        <f>SUMIFS(W$56:W63,$BA$56:$BA63,$BA63,$E$56:$E63,$E63)</f>
        <v>0</v>
      </c>
      <c r="BF63" s="64">
        <f>SUMIFS(X$56:X63,$BA$56:$BA63,$BA63,$E$56:$E63,$E63)</f>
        <v>0</v>
      </c>
      <c r="BG63" s="64">
        <f>SUMIFS(Y$56:Y63,$BA$56:$BA63,$BA63,$E$56:$E63,$E63)</f>
        <v>0</v>
      </c>
      <c r="BH63" s="64">
        <f>SUMIFS(Z$56:Z63,$BA$56:$BA63,$BA63,$E$56:$E63,$E63)</f>
        <v>1</v>
      </c>
      <c r="BI63" s="64">
        <f>SUMIFS(AA$56:AA63,$BA$56:$BA63,$BA63,$E$56:$E63,$E63)</f>
        <v>2</v>
      </c>
      <c r="BJ63" s="64">
        <f>SUMIFS(AB$56:AB63,$BA$56:$BA63,$BA63,$E$56:$E63,$E63)</f>
        <v>2</v>
      </c>
      <c r="BK63" s="64">
        <f>SUMIFS(AC$56:AC63,$BA$56:$BA63,$BA63,$E$56:$E63,$E63)</f>
        <v>2</v>
      </c>
      <c r="BL63" s="64">
        <f>SUMIFS(AD$56:AD63,$BA$56:$BA63,$BA63,$E$56:$E63,$E63)</f>
        <v>2</v>
      </c>
      <c r="BM63" s="64">
        <f>SUMIFS(AE$56:AE63,$BA$56:$BA63,$BA63,$E$56:$E63,$E63)</f>
        <v>2</v>
      </c>
      <c r="BN63" s="64">
        <f>SUMIFS(AF$56:AF63,$BA$56:$BA63,$BA63,$E$56:$E63,$E63)</f>
        <v>2</v>
      </c>
      <c r="BO63" s="64">
        <f>SUMIFS(AG$56:AG63,$BA$56:$BA63,$BA63,$E$56:$E63,$E63)</f>
        <v>2</v>
      </c>
      <c r="BP63" s="64">
        <f>SUMIFS(AH$56:AH63,$BA$56:$BA63,$BA63,$E$56:$E63,$E63)</f>
        <v>2</v>
      </c>
      <c r="BR63" s="175" t="str">
        <f t="shared" si="68"/>
        <v/>
      </c>
      <c r="BS63" s="175" t="str">
        <f t="shared" si="57"/>
        <v/>
      </c>
      <c r="BT63" s="175" t="str">
        <f t="shared" si="58"/>
        <v/>
      </c>
      <c r="BU63" s="175" t="str">
        <f t="shared" si="59"/>
        <v>Amrhein, Dustin1DAP</v>
      </c>
      <c r="BV63" s="175" t="str">
        <f t="shared" si="60"/>
        <v>Amrhein, Dustin2DAP</v>
      </c>
      <c r="BW63" s="175" t="str">
        <f t="shared" si="61"/>
        <v>Amrhein, Dustin2DAP</v>
      </c>
      <c r="BX63" s="175" t="str">
        <f t="shared" si="62"/>
        <v>Amrhein, Dustin2DAP</v>
      </c>
      <c r="BY63" s="175" t="str">
        <f t="shared" si="63"/>
        <v>Amrhein, Dustin2DAP</v>
      </c>
      <c r="BZ63" s="175" t="str">
        <f t="shared" si="64"/>
        <v>Amrhein, Dustin2DAP</v>
      </c>
      <c r="CA63" s="175" t="str">
        <f t="shared" si="65"/>
        <v>Amrhein, Dustin2DAP</v>
      </c>
      <c r="CB63" s="175" t="str">
        <f t="shared" si="66"/>
        <v>Amrhein, Dustin2DAP</v>
      </c>
      <c r="CC63" s="175" t="str">
        <f t="shared" si="67"/>
        <v>Amrhein, Dustin2DAP</v>
      </c>
    </row>
    <row r="64" spans="1:81" s="91" customFormat="1" hidden="1" x14ac:dyDescent="0.25">
      <c r="A64" s="71" t="s">
        <v>84</v>
      </c>
      <c r="B64" s="74">
        <v>44317</v>
      </c>
      <c r="C64" s="74" t="s">
        <v>86</v>
      </c>
      <c r="D64" s="73" t="s">
        <v>210</v>
      </c>
      <c r="E64" s="73" t="str">
        <f t="shared" si="24"/>
        <v>DAP</v>
      </c>
      <c r="F64" s="72" t="s">
        <v>273</v>
      </c>
      <c r="G64" s="71" t="s">
        <v>25</v>
      </c>
      <c r="H64" s="71" t="s">
        <v>84</v>
      </c>
      <c r="I64" s="70">
        <f t="shared" si="25"/>
        <v>750000</v>
      </c>
      <c r="J64" s="69">
        <f t="shared" si="26"/>
        <v>44347</v>
      </c>
      <c r="K64" s="68">
        <f t="shared" si="27"/>
        <v>0</v>
      </c>
      <c r="L64" s="67">
        <f t="shared" si="27"/>
        <v>0</v>
      </c>
      <c r="M64" s="67">
        <f t="shared" si="27"/>
        <v>0</v>
      </c>
      <c r="N64" s="67">
        <f t="shared" si="27"/>
        <v>0</v>
      </c>
      <c r="O64" s="67">
        <f t="shared" si="27"/>
        <v>0</v>
      </c>
      <c r="P64" s="67">
        <f t="shared" si="27"/>
        <v>0.25</v>
      </c>
      <c r="Q64" s="67">
        <f t="shared" si="27"/>
        <v>0.5</v>
      </c>
      <c r="R64" s="67">
        <f t="shared" si="27"/>
        <v>0.65</v>
      </c>
      <c r="S64" s="67">
        <f t="shared" si="27"/>
        <v>0.85</v>
      </c>
      <c r="T64" s="67">
        <f t="shared" si="27"/>
        <v>1</v>
      </c>
      <c r="U64" s="67">
        <f t="shared" si="27"/>
        <v>1</v>
      </c>
      <c r="V64" s="66">
        <f t="shared" si="27"/>
        <v>1</v>
      </c>
      <c r="W64" s="65">
        <f t="shared" si="28"/>
        <v>0</v>
      </c>
      <c r="X64" s="64">
        <f t="shared" si="29"/>
        <v>0</v>
      </c>
      <c r="Y64" s="64">
        <f t="shared" si="30"/>
        <v>0</v>
      </c>
      <c r="Z64" s="64">
        <f t="shared" si="31"/>
        <v>1</v>
      </c>
      <c r="AA64" s="64">
        <f t="shared" si="32"/>
        <v>1</v>
      </c>
      <c r="AB64" s="64">
        <f t="shared" si="33"/>
        <v>1</v>
      </c>
      <c r="AC64" s="64">
        <f t="shared" si="34"/>
        <v>1</v>
      </c>
      <c r="AD64" s="64">
        <f t="shared" si="35"/>
        <v>1</v>
      </c>
      <c r="AE64" s="64">
        <f t="shared" si="36"/>
        <v>1</v>
      </c>
      <c r="AF64" s="64">
        <f t="shared" si="37"/>
        <v>1</v>
      </c>
      <c r="AG64" s="64">
        <f t="shared" si="38"/>
        <v>1</v>
      </c>
      <c r="AH64" s="63">
        <f t="shared" si="39"/>
        <v>1</v>
      </c>
      <c r="AI64" s="62">
        <f t="shared" si="40"/>
        <v>0</v>
      </c>
      <c r="AJ64" s="60">
        <f t="shared" si="41"/>
        <v>0</v>
      </c>
      <c r="AK64" s="60">
        <f t="shared" si="42"/>
        <v>0</v>
      </c>
      <c r="AL64" s="60">
        <f t="shared" si="43"/>
        <v>0</v>
      </c>
      <c r="AM64" s="60">
        <f t="shared" si="44"/>
        <v>0</v>
      </c>
      <c r="AN64" s="60">
        <f t="shared" si="45"/>
        <v>15625</v>
      </c>
      <c r="AO64" s="60">
        <f t="shared" si="46"/>
        <v>31250</v>
      </c>
      <c r="AP64" s="60">
        <f t="shared" si="47"/>
        <v>40625</v>
      </c>
      <c r="AQ64" s="60">
        <f t="shared" si="48"/>
        <v>53125</v>
      </c>
      <c r="AR64" s="60">
        <f t="shared" si="49"/>
        <v>62500</v>
      </c>
      <c r="AS64" s="60">
        <f t="shared" si="50"/>
        <v>62500</v>
      </c>
      <c r="AT64" s="59">
        <f t="shared" si="51"/>
        <v>62500</v>
      </c>
      <c r="AU64" s="61">
        <f t="shared" si="52"/>
        <v>0</v>
      </c>
      <c r="AV64" s="60">
        <f t="shared" si="53"/>
        <v>15625</v>
      </c>
      <c r="AW64" s="60">
        <f t="shared" si="54"/>
        <v>125000</v>
      </c>
      <c r="AX64" s="59">
        <f t="shared" si="55"/>
        <v>187500</v>
      </c>
      <c r="AY64" s="58">
        <f t="shared" si="56"/>
        <v>328125</v>
      </c>
      <c r="BA64" s="72" t="s">
        <v>273</v>
      </c>
      <c r="BB64" s="72" t="s">
        <v>84</v>
      </c>
      <c r="BC64" s="71"/>
      <c r="BE64" s="64">
        <f>SUMIFS(W$56:W64,$BA$56:$BA64,$BA64,$E$56:$E64,$E64)</f>
        <v>0</v>
      </c>
      <c r="BF64" s="64">
        <f>SUMIFS(X$56:X64,$BA$56:$BA64,$BA64,$E$56:$E64,$E64)</f>
        <v>0</v>
      </c>
      <c r="BG64" s="64">
        <f>SUMIFS(Y$56:Y64,$BA$56:$BA64,$BA64,$E$56:$E64,$E64)</f>
        <v>0</v>
      </c>
      <c r="BH64" s="64">
        <f>SUMIFS(Z$56:Z64,$BA$56:$BA64,$BA64,$E$56:$E64,$E64)</f>
        <v>2</v>
      </c>
      <c r="BI64" s="64">
        <f>SUMIFS(AA$56:AA64,$BA$56:$BA64,$BA64,$E$56:$E64,$E64)</f>
        <v>3</v>
      </c>
      <c r="BJ64" s="64">
        <f>SUMIFS(AB$56:AB64,$BA$56:$BA64,$BA64,$E$56:$E64,$E64)</f>
        <v>3</v>
      </c>
      <c r="BK64" s="64">
        <f>SUMIFS(AC$56:AC64,$BA$56:$BA64,$BA64,$E$56:$E64,$E64)</f>
        <v>3</v>
      </c>
      <c r="BL64" s="64">
        <f>SUMIFS(AD$56:AD64,$BA$56:$BA64,$BA64,$E$56:$E64,$E64)</f>
        <v>3</v>
      </c>
      <c r="BM64" s="64">
        <f>SUMIFS(AE$56:AE64,$BA$56:$BA64,$BA64,$E$56:$E64,$E64)</f>
        <v>3</v>
      </c>
      <c r="BN64" s="64">
        <f>SUMIFS(AF$56:AF64,$BA$56:$BA64,$BA64,$E$56:$E64,$E64)</f>
        <v>3</v>
      </c>
      <c r="BO64" s="64">
        <f>SUMIFS(AG$56:AG64,$BA$56:$BA64,$BA64,$E$56:$E64,$E64)</f>
        <v>3</v>
      </c>
      <c r="BP64" s="64">
        <f>SUMIFS(AH$56:AH64,$BA$56:$BA64,$BA64,$E$56:$E64,$E64)</f>
        <v>3</v>
      </c>
      <c r="BR64" s="175" t="str">
        <f t="shared" si="68"/>
        <v/>
      </c>
      <c r="BS64" s="175" t="str">
        <f t="shared" si="57"/>
        <v/>
      </c>
      <c r="BT64" s="175" t="str">
        <f t="shared" si="58"/>
        <v/>
      </c>
      <c r="BU64" s="175" t="str">
        <f t="shared" si="59"/>
        <v>Amrhein, Dustin2DAP</v>
      </c>
      <c r="BV64" s="175" t="str">
        <f t="shared" si="60"/>
        <v>Amrhein, Dustin3DAP</v>
      </c>
      <c r="BW64" s="175" t="str">
        <f t="shared" si="61"/>
        <v>Amrhein, Dustin3DAP</v>
      </c>
      <c r="BX64" s="175" t="str">
        <f t="shared" si="62"/>
        <v>Amrhein, Dustin3DAP</v>
      </c>
      <c r="BY64" s="175" t="str">
        <f t="shared" si="63"/>
        <v>Amrhein, Dustin3DAP</v>
      </c>
      <c r="BZ64" s="175" t="str">
        <f t="shared" si="64"/>
        <v>Amrhein, Dustin3DAP</v>
      </c>
      <c r="CA64" s="175" t="str">
        <f t="shared" si="65"/>
        <v>Amrhein, Dustin3DAP</v>
      </c>
      <c r="CB64" s="175" t="str">
        <f t="shared" si="66"/>
        <v>Amrhein, Dustin3DAP</v>
      </c>
      <c r="CC64" s="175" t="str">
        <f t="shared" si="67"/>
        <v>Amrhein, Dustin3DAP</v>
      </c>
    </row>
    <row r="65" spans="1:81" s="91" customFormat="1" hidden="1" x14ac:dyDescent="0.25">
      <c r="A65" s="71" t="s">
        <v>84</v>
      </c>
      <c r="B65" s="74">
        <v>44317</v>
      </c>
      <c r="C65" s="74" t="s">
        <v>86</v>
      </c>
      <c r="D65" s="73" t="s">
        <v>210</v>
      </c>
      <c r="E65" s="73" t="str">
        <f t="shared" si="24"/>
        <v>DAP</v>
      </c>
      <c r="F65" s="72" t="s">
        <v>273</v>
      </c>
      <c r="G65" s="71" t="s">
        <v>25</v>
      </c>
      <c r="H65" s="71" t="s">
        <v>84</v>
      </c>
      <c r="I65" s="70">
        <f t="shared" si="25"/>
        <v>750000</v>
      </c>
      <c r="J65" s="69">
        <f t="shared" si="26"/>
        <v>44347</v>
      </c>
      <c r="K65" s="68">
        <f t="shared" si="27"/>
        <v>0</v>
      </c>
      <c r="L65" s="67">
        <f t="shared" si="27"/>
        <v>0</v>
      </c>
      <c r="M65" s="67">
        <f t="shared" si="27"/>
        <v>0</v>
      </c>
      <c r="N65" s="67">
        <f t="shared" si="27"/>
        <v>0</v>
      </c>
      <c r="O65" s="67">
        <f t="shared" si="27"/>
        <v>0</v>
      </c>
      <c r="P65" s="67">
        <f t="shared" si="27"/>
        <v>0.25</v>
      </c>
      <c r="Q65" s="67">
        <f t="shared" si="27"/>
        <v>0.5</v>
      </c>
      <c r="R65" s="67">
        <f t="shared" si="27"/>
        <v>0.65</v>
      </c>
      <c r="S65" s="67">
        <f t="shared" si="27"/>
        <v>0.85</v>
      </c>
      <c r="T65" s="67">
        <f t="shared" si="27"/>
        <v>1</v>
      </c>
      <c r="U65" s="67">
        <f t="shared" si="27"/>
        <v>1</v>
      </c>
      <c r="V65" s="67">
        <f t="shared" si="27"/>
        <v>1</v>
      </c>
      <c r="W65" s="65">
        <f t="shared" si="28"/>
        <v>0</v>
      </c>
      <c r="X65" s="64">
        <f t="shared" si="29"/>
        <v>0</v>
      </c>
      <c r="Y65" s="64">
        <f t="shared" si="30"/>
        <v>0</v>
      </c>
      <c r="Z65" s="64">
        <f t="shared" si="31"/>
        <v>1</v>
      </c>
      <c r="AA65" s="64">
        <f t="shared" si="32"/>
        <v>1</v>
      </c>
      <c r="AB65" s="64">
        <f t="shared" si="33"/>
        <v>1</v>
      </c>
      <c r="AC65" s="64">
        <f t="shared" si="34"/>
        <v>1</v>
      </c>
      <c r="AD65" s="64">
        <f t="shared" si="35"/>
        <v>1</v>
      </c>
      <c r="AE65" s="64">
        <f t="shared" si="36"/>
        <v>1</v>
      </c>
      <c r="AF65" s="64">
        <f t="shared" si="37"/>
        <v>1</v>
      </c>
      <c r="AG65" s="64">
        <f t="shared" si="38"/>
        <v>1</v>
      </c>
      <c r="AH65" s="63">
        <f t="shared" si="39"/>
        <v>1</v>
      </c>
      <c r="AI65" s="62">
        <f t="shared" si="40"/>
        <v>0</v>
      </c>
      <c r="AJ65" s="60">
        <f t="shared" si="41"/>
        <v>0</v>
      </c>
      <c r="AK65" s="60">
        <f t="shared" si="42"/>
        <v>0</v>
      </c>
      <c r="AL65" s="60">
        <f t="shared" si="43"/>
        <v>0</v>
      </c>
      <c r="AM65" s="60">
        <f t="shared" si="44"/>
        <v>0</v>
      </c>
      <c r="AN65" s="60">
        <f t="shared" si="45"/>
        <v>15625</v>
      </c>
      <c r="AO65" s="60">
        <f t="shared" si="46"/>
        <v>31250</v>
      </c>
      <c r="AP65" s="60">
        <f t="shared" si="47"/>
        <v>40625</v>
      </c>
      <c r="AQ65" s="60">
        <f t="shared" si="48"/>
        <v>53125</v>
      </c>
      <c r="AR65" s="60">
        <f t="shared" si="49"/>
        <v>62500</v>
      </c>
      <c r="AS65" s="60">
        <f t="shared" si="50"/>
        <v>62500</v>
      </c>
      <c r="AT65" s="59">
        <f t="shared" si="51"/>
        <v>62500</v>
      </c>
      <c r="AU65" s="61">
        <f t="shared" si="52"/>
        <v>0</v>
      </c>
      <c r="AV65" s="60">
        <f t="shared" si="53"/>
        <v>15625</v>
      </c>
      <c r="AW65" s="60">
        <f t="shared" si="54"/>
        <v>125000</v>
      </c>
      <c r="AX65" s="59">
        <f t="shared" si="55"/>
        <v>187500</v>
      </c>
      <c r="AY65" s="58">
        <f t="shared" si="56"/>
        <v>328125</v>
      </c>
      <c r="BA65" s="72" t="s">
        <v>273</v>
      </c>
      <c r="BB65" s="72" t="s">
        <v>84</v>
      </c>
      <c r="BC65" s="71"/>
      <c r="BE65" s="64">
        <f>SUMIFS(W$56:W65,$BA$56:$BA65,$BA65,$E$56:$E65,$E65)</f>
        <v>0</v>
      </c>
      <c r="BF65" s="64">
        <f>SUMIFS(X$56:X65,$BA$56:$BA65,$BA65,$E$56:$E65,$E65)</f>
        <v>0</v>
      </c>
      <c r="BG65" s="64">
        <f>SUMIFS(Y$56:Y65,$BA$56:$BA65,$BA65,$E$56:$E65,$E65)</f>
        <v>0</v>
      </c>
      <c r="BH65" s="64">
        <f>SUMIFS(Z$56:Z65,$BA$56:$BA65,$BA65,$E$56:$E65,$E65)</f>
        <v>3</v>
      </c>
      <c r="BI65" s="64">
        <f>SUMIFS(AA$56:AA65,$BA$56:$BA65,$BA65,$E$56:$E65,$E65)</f>
        <v>4</v>
      </c>
      <c r="BJ65" s="64">
        <f>SUMIFS(AB$56:AB65,$BA$56:$BA65,$BA65,$E$56:$E65,$E65)</f>
        <v>4</v>
      </c>
      <c r="BK65" s="64">
        <f>SUMIFS(AC$56:AC65,$BA$56:$BA65,$BA65,$E$56:$E65,$E65)</f>
        <v>4</v>
      </c>
      <c r="BL65" s="64">
        <f>SUMIFS(AD$56:AD65,$BA$56:$BA65,$BA65,$E$56:$E65,$E65)</f>
        <v>4</v>
      </c>
      <c r="BM65" s="64">
        <f>SUMIFS(AE$56:AE65,$BA$56:$BA65,$BA65,$E$56:$E65,$E65)</f>
        <v>4</v>
      </c>
      <c r="BN65" s="64">
        <f>SUMIFS(AF$56:AF65,$BA$56:$BA65,$BA65,$E$56:$E65,$E65)</f>
        <v>4</v>
      </c>
      <c r="BO65" s="64">
        <f>SUMIFS(AG$56:AG65,$BA$56:$BA65,$BA65,$E$56:$E65,$E65)</f>
        <v>4</v>
      </c>
      <c r="BP65" s="64">
        <f>SUMIFS(AH$56:AH65,$BA$56:$BA65,$BA65,$E$56:$E65,$E65)</f>
        <v>4</v>
      </c>
      <c r="BR65" s="175" t="str">
        <f t="shared" si="68"/>
        <v/>
      </c>
      <c r="BS65" s="175" t="str">
        <f t="shared" si="57"/>
        <v/>
      </c>
      <c r="BT65" s="175" t="str">
        <f t="shared" si="58"/>
        <v/>
      </c>
      <c r="BU65" s="175" t="str">
        <f t="shared" si="59"/>
        <v>Amrhein, Dustin3DAP</v>
      </c>
      <c r="BV65" s="175" t="str">
        <f t="shared" si="60"/>
        <v>Amrhein, Dustin4DAP</v>
      </c>
      <c r="BW65" s="175" t="str">
        <f t="shared" si="61"/>
        <v>Amrhein, Dustin4DAP</v>
      </c>
      <c r="BX65" s="175" t="str">
        <f t="shared" si="62"/>
        <v>Amrhein, Dustin4DAP</v>
      </c>
      <c r="BY65" s="175" t="str">
        <f t="shared" si="63"/>
        <v>Amrhein, Dustin4DAP</v>
      </c>
      <c r="BZ65" s="175" t="str">
        <f t="shared" si="64"/>
        <v>Amrhein, Dustin4DAP</v>
      </c>
      <c r="CA65" s="175" t="str">
        <f t="shared" si="65"/>
        <v>Amrhein, Dustin4DAP</v>
      </c>
      <c r="CB65" s="175" t="str">
        <f t="shared" si="66"/>
        <v>Amrhein, Dustin4DAP</v>
      </c>
      <c r="CC65" s="175" t="str">
        <f t="shared" si="67"/>
        <v>Amrhein, Dustin4DAP</v>
      </c>
    </row>
    <row r="66" spans="1:81" s="91" customFormat="1" hidden="1" x14ac:dyDescent="0.25">
      <c r="A66" s="71" t="s">
        <v>209</v>
      </c>
      <c r="B66" s="74">
        <v>43525</v>
      </c>
      <c r="C66" s="74" t="s">
        <v>86</v>
      </c>
      <c r="D66" s="73" t="s">
        <v>461</v>
      </c>
      <c r="E66" s="73" t="str">
        <f t="shared" si="24"/>
        <v>EMEA</v>
      </c>
      <c r="F66" s="71" t="s">
        <v>2</v>
      </c>
      <c r="G66" s="71" t="s">
        <v>24</v>
      </c>
      <c r="H66" s="71" t="s">
        <v>48</v>
      </c>
      <c r="I66" s="70">
        <f t="shared" si="25"/>
        <v>790000</v>
      </c>
      <c r="J66" s="69">
        <f t="shared" si="26"/>
        <v>43555</v>
      </c>
      <c r="K66" s="68">
        <f t="shared" si="27"/>
        <v>1</v>
      </c>
      <c r="L66" s="67">
        <f t="shared" si="27"/>
        <v>1</v>
      </c>
      <c r="M66" s="67">
        <f t="shared" si="27"/>
        <v>1</v>
      </c>
      <c r="N66" s="67">
        <f t="shared" si="27"/>
        <v>1</v>
      </c>
      <c r="O66" s="67">
        <f t="shared" si="27"/>
        <v>1</v>
      </c>
      <c r="P66" s="67">
        <f t="shared" si="27"/>
        <v>1</v>
      </c>
      <c r="Q66" s="67">
        <f t="shared" si="27"/>
        <v>1</v>
      </c>
      <c r="R66" s="67">
        <f t="shared" si="27"/>
        <v>1</v>
      </c>
      <c r="S66" s="67">
        <f t="shared" si="27"/>
        <v>1</v>
      </c>
      <c r="T66" s="67">
        <f t="shared" si="27"/>
        <v>1</v>
      </c>
      <c r="U66" s="67">
        <f t="shared" si="27"/>
        <v>1</v>
      </c>
      <c r="V66" s="66">
        <f t="shared" si="27"/>
        <v>1</v>
      </c>
      <c r="W66" s="65">
        <f t="shared" si="28"/>
        <v>1</v>
      </c>
      <c r="X66" s="64">
        <f t="shared" si="29"/>
        <v>1</v>
      </c>
      <c r="Y66" s="64">
        <f t="shared" si="30"/>
        <v>1</v>
      </c>
      <c r="Z66" s="64">
        <f t="shared" si="31"/>
        <v>1</v>
      </c>
      <c r="AA66" s="64">
        <f t="shared" si="32"/>
        <v>1</v>
      </c>
      <c r="AB66" s="64">
        <f t="shared" si="33"/>
        <v>1</v>
      </c>
      <c r="AC66" s="64">
        <f t="shared" si="34"/>
        <v>1</v>
      </c>
      <c r="AD66" s="64">
        <f t="shared" si="35"/>
        <v>1</v>
      </c>
      <c r="AE66" s="64">
        <f t="shared" si="36"/>
        <v>1</v>
      </c>
      <c r="AF66" s="64">
        <f t="shared" si="37"/>
        <v>1</v>
      </c>
      <c r="AG66" s="64">
        <f t="shared" si="38"/>
        <v>1</v>
      </c>
      <c r="AH66" s="63">
        <f t="shared" si="39"/>
        <v>1</v>
      </c>
      <c r="AI66" s="62">
        <f t="shared" si="40"/>
        <v>65833.333333333328</v>
      </c>
      <c r="AJ66" s="60">
        <f t="shared" si="41"/>
        <v>65833.333333333328</v>
      </c>
      <c r="AK66" s="60">
        <f t="shared" si="42"/>
        <v>65833.333333333328</v>
      </c>
      <c r="AL66" s="60">
        <f t="shared" si="43"/>
        <v>65833.333333333328</v>
      </c>
      <c r="AM66" s="60">
        <f t="shared" si="44"/>
        <v>65833.333333333328</v>
      </c>
      <c r="AN66" s="60">
        <f t="shared" si="45"/>
        <v>65833.333333333328</v>
      </c>
      <c r="AO66" s="60">
        <f t="shared" si="46"/>
        <v>65833.333333333328</v>
      </c>
      <c r="AP66" s="60">
        <f t="shared" si="47"/>
        <v>65833.333333333328</v>
      </c>
      <c r="AQ66" s="60">
        <f t="shared" si="48"/>
        <v>65833.333333333328</v>
      </c>
      <c r="AR66" s="60">
        <f t="shared" si="49"/>
        <v>65833.333333333328</v>
      </c>
      <c r="AS66" s="60">
        <f t="shared" si="50"/>
        <v>65833.333333333328</v>
      </c>
      <c r="AT66" s="59">
        <f t="shared" si="51"/>
        <v>65833.333333333328</v>
      </c>
      <c r="AU66" s="61">
        <f t="shared" si="52"/>
        <v>197500</v>
      </c>
      <c r="AV66" s="60">
        <f t="shared" si="53"/>
        <v>197500</v>
      </c>
      <c r="AW66" s="60">
        <f t="shared" si="54"/>
        <v>197500</v>
      </c>
      <c r="AX66" s="86">
        <f t="shared" si="55"/>
        <v>197500</v>
      </c>
      <c r="AY66" s="58">
        <f t="shared" si="56"/>
        <v>790000</v>
      </c>
      <c r="BA66" s="350" t="s">
        <v>456</v>
      </c>
      <c r="BB66" s="71" t="s">
        <v>209</v>
      </c>
      <c r="BC66" s="71"/>
      <c r="BE66" s="64">
        <f>SUMIFS(W$56:W66,$BA$56:$BA66,$BA66,$E$56:$E66,$E66)</f>
        <v>1</v>
      </c>
      <c r="BF66" s="64">
        <f>SUMIFS(X$56:X66,$BA$56:$BA66,$BA66,$E$56:$E66,$E66)</f>
        <v>1</v>
      </c>
      <c r="BG66" s="64">
        <f>SUMIFS(Y$56:Y66,$BA$56:$BA66,$BA66,$E$56:$E66,$E66)</f>
        <v>1</v>
      </c>
      <c r="BH66" s="64">
        <f>SUMIFS(Z$56:Z66,$BA$56:$BA66,$BA66,$E$56:$E66,$E66)</f>
        <v>1</v>
      </c>
      <c r="BI66" s="64">
        <f>SUMIFS(AA$56:AA66,$BA$56:$BA66,$BA66,$E$56:$E66,$E66)</f>
        <v>1</v>
      </c>
      <c r="BJ66" s="64">
        <f>SUMIFS(AB$56:AB66,$BA$56:$BA66,$BA66,$E$56:$E66,$E66)</f>
        <v>1</v>
      </c>
      <c r="BK66" s="64">
        <f>SUMIFS(AC$56:AC66,$BA$56:$BA66,$BA66,$E$56:$E66,$E66)</f>
        <v>1</v>
      </c>
      <c r="BL66" s="64">
        <f>SUMIFS(AD$56:AD66,$BA$56:$BA66,$BA66,$E$56:$E66,$E66)</f>
        <v>1</v>
      </c>
      <c r="BM66" s="64">
        <f>SUMIFS(AE$56:AE66,$BA$56:$BA66,$BA66,$E$56:$E66,$E66)</f>
        <v>1</v>
      </c>
      <c r="BN66" s="64">
        <f>SUMIFS(AF$56:AF66,$BA$56:$BA66,$BA66,$E$56:$E66,$E66)</f>
        <v>1</v>
      </c>
      <c r="BO66" s="64">
        <f>SUMIFS(AG$56:AG66,$BA$56:$BA66,$BA66,$E$56:$E66,$E66)</f>
        <v>1</v>
      </c>
      <c r="BP66" s="64">
        <f>SUMIFS(AH$56:AH66,$BA$56:$BA66,$BA66,$E$56:$E66,$E66)</f>
        <v>1</v>
      </c>
      <c r="BR66" s="175" t="str">
        <f t="shared" si="68"/>
        <v>Growth1EMEA</v>
      </c>
      <c r="BS66" s="175" t="str">
        <f t="shared" si="57"/>
        <v>Growth1EMEA</v>
      </c>
      <c r="BT66" s="175" t="str">
        <f t="shared" si="58"/>
        <v>Growth1EMEA</v>
      </c>
      <c r="BU66" s="175" t="str">
        <f t="shared" si="59"/>
        <v>Growth1EMEA</v>
      </c>
      <c r="BV66" s="175" t="str">
        <f t="shared" si="60"/>
        <v>Growth1EMEA</v>
      </c>
      <c r="BW66" s="175" t="str">
        <f t="shared" si="61"/>
        <v>Growth1EMEA</v>
      </c>
      <c r="BX66" s="175" t="str">
        <f t="shared" si="62"/>
        <v>Growth1EMEA</v>
      </c>
      <c r="BY66" s="175" t="str">
        <f t="shared" si="63"/>
        <v>Growth1EMEA</v>
      </c>
      <c r="BZ66" s="175" t="str">
        <f t="shared" si="64"/>
        <v>Growth1EMEA</v>
      </c>
      <c r="CA66" s="175" t="str">
        <f t="shared" si="65"/>
        <v>Growth1EMEA</v>
      </c>
      <c r="CB66" s="175" t="str">
        <f t="shared" si="66"/>
        <v>Growth1EMEA</v>
      </c>
      <c r="CC66" s="175" t="str">
        <f t="shared" si="67"/>
        <v>Growth1EMEA</v>
      </c>
    </row>
    <row r="67" spans="1:81" s="91" customFormat="1" hidden="1" x14ac:dyDescent="0.25">
      <c r="A67" s="71" t="s">
        <v>208</v>
      </c>
      <c r="B67" s="74">
        <v>43892</v>
      </c>
      <c r="C67" s="74" t="s">
        <v>86</v>
      </c>
      <c r="D67" s="73" t="s">
        <v>461</v>
      </c>
      <c r="E67" s="73" t="str">
        <f t="shared" si="24"/>
        <v>EMEA</v>
      </c>
      <c r="F67" s="72" t="s">
        <v>2</v>
      </c>
      <c r="G67" s="71" t="s">
        <v>24</v>
      </c>
      <c r="H67" s="71" t="s">
        <v>48</v>
      </c>
      <c r="I67" s="70">
        <f t="shared" si="25"/>
        <v>790000</v>
      </c>
      <c r="J67" s="69">
        <f t="shared" si="26"/>
        <v>43921</v>
      </c>
      <c r="K67" s="68">
        <f t="shared" si="27"/>
        <v>1</v>
      </c>
      <c r="L67" s="67">
        <f t="shared" si="27"/>
        <v>1</v>
      </c>
      <c r="M67" s="67">
        <f t="shared" si="27"/>
        <v>1</v>
      </c>
      <c r="N67" s="67">
        <f t="shared" si="27"/>
        <v>1</v>
      </c>
      <c r="O67" s="67">
        <f t="shared" si="27"/>
        <v>1</v>
      </c>
      <c r="P67" s="67">
        <f t="shared" si="27"/>
        <v>1</v>
      </c>
      <c r="Q67" s="67">
        <f t="shared" si="27"/>
        <v>1</v>
      </c>
      <c r="R67" s="67">
        <f t="shared" si="27"/>
        <v>1</v>
      </c>
      <c r="S67" s="67">
        <f t="shared" si="27"/>
        <v>1</v>
      </c>
      <c r="T67" s="67">
        <f t="shared" si="27"/>
        <v>1</v>
      </c>
      <c r="U67" s="67">
        <f t="shared" si="27"/>
        <v>1</v>
      </c>
      <c r="V67" s="66">
        <f t="shared" si="27"/>
        <v>1</v>
      </c>
      <c r="W67" s="65">
        <f t="shared" si="28"/>
        <v>1</v>
      </c>
      <c r="X67" s="64">
        <f t="shared" si="29"/>
        <v>1</v>
      </c>
      <c r="Y67" s="64">
        <f t="shared" si="30"/>
        <v>1</v>
      </c>
      <c r="Z67" s="64">
        <f t="shared" si="31"/>
        <v>1</v>
      </c>
      <c r="AA67" s="64">
        <f t="shared" si="32"/>
        <v>1</v>
      </c>
      <c r="AB67" s="64">
        <f t="shared" si="33"/>
        <v>1</v>
      </c>
      <c r="AC67" s="64">
        <f t="shared" si="34"/>
        <v>1</v>
      </c>
      <c r="AD67" s="64">
        <f t="shared" si="35"/>
        <v>1</v>
      </c>
      <c r="AE67" s="64">
        <f t="shared" si="36"/>
        <v>1</v>
      </c>
      <c r="AF67" s="64">
        <f t="shared" si="37"/>
        <v>1</v>
      </c>
      <c r="AG67" s="64">
        <f t="shared" si="38"/>
        <v>1</v>
      </c>
      <c r="AH67" s="63">
        <f t="shared" si="39"/>
        <v>1</v>
      </c>
      <c r="AI67" s="62">
        <f t="shared" si="40"/>
        <v>65833.333333333328</v>
      </c>
      <c r="AJ67" s="60">
        <f t="shared" si="41"/>
        <v>65833.333333333328</v>
      </c>
      <c r="AK67" s="60">
        <f t="shared" si="42"/>
        <v>65833.333333333328</v>
      </c>
      <c r="AL67" s="60">
        <f t="shared" si="43"/>
        <v>65833.333333333328</v>
      </c>
      <c r="AM67" s="60">
        <f t="shared" si="44"/>
        <v>65833.333333333328</v>
      </c>
      <c r="AN67" s="60">
        <f t="shared" si="45"/>
        <v>65833.333333333328</v>
      </c>
      <c r="AO67" s="60">
        <f t="shared" si="46"/>
        <v>65833.333333333328</v>
      </c>
      <c r="AP67" s="60">
        <f t="shared" si="47"/>
        <v>65833.333333333328</v>
      </c>
      <c r="AQ67" s="60">
        <f t="shared" si="48"/>
        <v>65833.333333333328</v>
      </c>
      <c r="AR67" s="60">
        <f t="shared" si="49"/>
        <v>65833.333333333328</v>
      </c>
      <c r="AS67" s="60">
        <f t="shared" si="50"/>
        <v>65833.333333333328</v>
      </c>
      <c r="AT67" s="59">
        <f t="shared" si="51"/>
        <v>65833.333333333328</v>
      </c>
      <c r="AU67" s="61">
        <f t="shared" si="52"/>
        <v>197500</v>
      </c>
      <c r="AV67" s="60">
        <f t="shared" si="53"/>
        <v>197500</v>
      </c>
      <c r="AW67" s="60">
        <f t="shared" si="54"/>
        <v>197500</v>
      </c>
      <c r="AX67" s="86">
        <f t="shared" si="55"/>
        <v>197500</v>
      </c>
      <c r="AY67" s="58">
        <f t="shared" si="56"/>
        <v>790000</v>
      </c>
      <c r="BA67" s="350" t="s">
        <v>456</v>
      </c>
      <c r="BB67" s="72" t="s">
        <v>208</v>
      </c>
      <c r="BC67" s="71"/>
      <c r="BE67" s="64">
        <f>SUMIFS(W$56:W67,$BA$56:$BA67,$BA67,$E$56:$E67,$E67)</f>
        <v>2</v>
      </c>
      <c r="BF67" s="64">
        <f>SUMIFS(X$56:X67,$BA$56:$BA67,$BA67,$E$56:$E67,$E67)</f>
        <v>2</v>
      </c>
      <c r="BG67" s="64">
        <f>SUMIFS(Y$56:Y67,$BA$56:$BA67,$BA67,$E$56:$E67,$E67)</f>
        <v>2</v>
      </c>
      <c r="BH67" s="64">
        <f>SUMIFS(Z$56:Z67,$BA$56:$BA67,$BA67,$E$56:$E67,$E67)</f>
        <v>2</v>
      </c>
      <c r="BI67" s="64">
        <f>SUMIFS(AA$56:AA67,$BA$56:$BA67,$BA67,$E$56:$E67,$E67)</f>
        <v>2</v>
      </c>
      <c r="BJ67" s="64">
        <f>SUMIFS(AB$56:AB67,$BA$56:$BA67,$BA67,$E$56:$E67,$E67)</f>
        <v>2</v>
      </c>
      <c r="BK67" s="64">
        <f>SUMIFS(AC$56:AC67,$BA$56:$BA67,$BA67,$E$56:$E67,$E67)</f>
        <v>2</v>
      </c>
      <c r="BL67" s="64">
        <f>SUMIFS(AD$56:AD67,$BA$56:$BA67,$BA67,$E$56:$E67,$E67)</f>
        <v>2</v>
      </c>
      <c r="BM67" s="64">
        <f>SUMIFS(AE$56:AE67,$BA$56:$BA67,$BA67,$E$56:$E67,$E67)</f>
        <v>2</v>
      </c>
      <c r="BN67" s="64">
        <f>SUMIFS(AF$56:AF67,$BA$56:$BA67,$BA67,$E$56:$E67,$E67)</f>
        <v>2</v>
      </c>
      <c r="BO67" s="64">
        <f>SUMIFS(AG$56:AG67,$BA$56:$BA67,$BA67,$E$56:$E67,$E67)</f>
        <v>2</v>
      </c>
      <c r="BP67" s="64">
        <f>SUMIFS(AH$56:AH67,$BA$56:$BA67,$BA67,$E$56:$E67,$E67)</f>
        <v>2</v>
      </c>
      <c r="BR67" s="175" t="str">
        <f t="shared" si="68"/>
        <v>Growth2EMEA</v>
      </c>
      <c r="BS67" s="175" t="str">
        <f t="shared" si="57"/>
        <v>Growth2EMEA</v>
      </c>
      <c r="BT67" s="175" t="str">
        <f t="shared" si="58"/>
        <v>Growth2EMEA</v>
      </c>
      <c r="BU67" s="175" t="str">
        <f t="shared" si="59"/>
        <v>Growth2EMEA</v>
      </c>
      <c r="BV67" s="175" t="str">
        <f t="shared" si="60"/>
        <v>Growth2EMEA</v>
      </c>
      <c r="BW67" s="175" t="str">
        <f t="shared" si="61"/>
        <v>Growth2EMEA</v>
      </c>
      <c r="BX67" s="175" t="str">
        <f t="shared" si="62"/>
        <v>Growth2EMEA</v>
      </c>
      <c r="BY67" s="175" t="str">
        <f t="shared" si="63"/>
        <v>Growth2EMEA</v>
      </c>
      <c r="BZ67" s="175" t="str">
        <f t="shared" si="64"/>
        <v>Growth2EMEA</v>
      </c>
      <c r="CA67" s="175" t="str">
        <f t="shared" si="65"/>
        <v>Growth2EMEA</v>
      </c>
      <c r="CB67" s="175" t="str">
        <f t="shared" si="66"/>
        <v>Growth2EMEA</v>
      </c>
      <c r="CC67" s="175" t="str">
        <f t="shared" si="67"/>
        <v>Growth2EMEA</v>
      </c>
    </row>
    <row r="68" spans="1:81" s="91" customFormat="1" hidden="1" x14ac:dyDescent="0.25">
      <c r="A68" s="71" t="s">
        <v>94</v>
      </c>
      <c r="B68" s="74">
        <v>44348</v>
      </c>
      <c r="C68" s="74">
        <v>44377</v>
      </c>
      <c r="D68" s="73" t="s">
        <v>461</v>
      </c>
      <c r="E68" s="73" t="str">
        <f t="shared" si="24"/>
        <v>EMEA</v>
      </c>
      <c r="F68" s="72" t="s">
        <v>2</v>
      </c>
      <c r="G68" s="71" t="s">
        <v>24</v>
      </c>
      <c r="H68" s="71" t="s">
        <v>94</v>
      </c>
      <c r="I68" s="70">
        <f t="shared" si="25"/>
        <v>790000</v>
      </c>
      <c r="J68" s="69">
        <f t="shared" si="26"/>
        <v>44377</v>
      </c>
      <c r="K68" s="68">
        <f t="shared" ref="K68:N85" si="69">IFERROR(IF($C68&gt;EOMONTH(K$55,-1),IF(DATEDIF($J68,K$55+2,"m")+1&gt;9,100%,VLOOKUP($D68,$A$1:$J$51,(DATEDIF($J68,K$55+2,"m")+1)+1,FALSE)),0),0)</f>
        <v>0</v>
      </c>
      <c r="L68" s="67">
        <f t="shared" si="69"/>
        <v>0</v>
      </c>
      <c r="M68" s="67">
        <f t="shared" si="69"/>
        <v>0</v>
      </c>
      <c r="N68" s="67">
        <f t="shared" si="69"/>
        <v>0</v>
      </c>
      <c r="O68" s="77">
        <v>-1</v>
      </c>
      <c r="P68" s="77">
        <v>-1</v>
      </c>
      <c r="Q68" s="77">
        <v>-1</v>
      </c>
      <c r="R68" s="77">
        <v>-1</v>
      </c>
      <c r="S68" s="77">
        <v>-1</v>
      </c>
      <c r="T68" s="77">
        <v>-1</v>
      </c>
      <c r="U68" s="77">
        <v>-1</v>
      </c>
      <c r="V68" s="76">
        <v>-1</v>
      </c>
      <c r="W68" s="65">
        <f t="shared" si="28"/>
        <v>0</v>
      </c>
      <c r="X68" s="64">
        <f t="shared" si="29"/>
        <v>0</v>
      </c>
      <c r="Y68" s="64">
        <f t="shared" si="30"/>
        <v>0</v>
      </c>
      <c r="Z68" s="64">
        <f t="shared" si="31"/>
        <v>0</v>
      </c>
      <c r="AA68" s="64">
        <f t="shared" si="32"/>
        <v>-1</v>
      </c>
      <c r="AB68" s="64">
        <f t="shared" si="33"/>
        <v>-1</v>
      </c>
      <c r="AC68" s="64">
        <f t="shared" si="34"/>
        <v>-1</v>
      </c>
      <c r="AD68" s="64">
        <f t="shared" si="35"/>
        <v>-1</v>
      </c>
      <c r="AE68" s="64">
        <f t="shared" si="36"/>
        <v>-1</v>
      </c>
      <c r="AF68" s="64">
        <f t="shared" si="37"/>
        <v>-1</v>
      </c>
      <c r="AG68" s="64">
        <f t="shared" si="38"/>
        <v>-1</v>
      </c>
      <c r="AH68" s="63">
        <f t="shared" si="39"/>
        <v>-1</v>
      </c>
      <c r="AI68" s="62">
        <f t="shared" si="40"/>
        <v>0</v>
      </c>
      <c r="AJ68" s="60">
        <f t="shared" si="41"/>
        <v>0</v>
      </c>
      <c r="AK68" s="60">
        <f t="shared" si="42"/>
        <v>0</v>
      </c>
      <c r="AL68" s="60">
        <f t="shared" si="43"/>
        <v>0</v>
      </c>
      <c r="AM68" s="60">
        <f t="shared" si="44"/>
        <v>-65833.333333333328</v>
      </c>
      <c r="AN68" s="60">
        <f t="shared" si="45"/>
        <v>-65833.333333333328</v>
      </c>
      <c r="AO68" s="60">
        <f t="shared" si="46"/>
        <v>-65833.333333333328</v>
      </c>
      <c r="AP68" s="60">
        <f t="shared" si="47"/>
        <v>-65833.333333333328</v>
      </c>
      <c r="AQ68" s="60">
        <f t="shared" si="48"/>
        <v>-65833.333333333328</v>
      </c>
      <c r="AR68" s="60">
        <f t="shared" si="49"/>
        <v>-65833.333333333328</v>
      </c>
      <c r="AS68" s="60">
        <f t="shared" si="50"/>
        <v>-65833.333333333328</v>
      </c>
      <c r="AT68" s="59">
        <f t="shared" si="51"/>
        <v>-65833.333333333328</v>
      </c>
      <c r="AU68" s="61">
        <f t="shared" si="52"/>
        <v>0</v>
      </c>
      <c r="AV68" s="60">
        <f t="shared" si="53"/>
        <v>-131666.66666666666</v>
      </c>
      <c r="AW68" s="60">
        <f t="shared" si="54"/>
        <v>-197500</v>
      </c>
      <c r="AX68" s="86">
        <f t="shared" si="55"/>
        <v>-197500</v>
      </c>
      <c r="AY68" s="58">
        <f t="shared" si="56"/>
        <v>-526666.66666666663</v>
      </c>
      <c r="BA68" s="72"/>
      <c r="BB68" s="72"/>
      <c r="BC68" s="71"/>
      <c r="BE68" s="64">
        <f>SUMIFS(W$56:W68,$BA$56:$BA68,$BA68,$E$56:$E68,$E68)</f>
        <v>0</v>
      </c>
      <c r="BF68" s="64">
        <f>SUMIFS(X$56:X68,$BA$56:$BA68,$BA68,$E$56:$E68,$E68)</f>
        <v>0</v>
      </c>
      <c r="BG68" s="64">
        <f>SUMIFS(Y$56:Y68,$BA$56:$BA68,$BA68,$E$56:$E68,$E68)</f>
        <v>0</v>
      </c>
      <c r="BH68" s="64">
        <f>SUMIFS(Z$56:Z68,$BA$56:$BA68,$BA68,$E$56:$E68,$E68)</f>
        <v>0</v>
      </c>
      <c r="BI68" s="64">
        <f>SUMIFS(AA$56:AA68,$BA$56:$BA68,$BA68,$E$56:$E68,$E68)</f>
        <v>0</v>
      </c>
      <c r="BJ68" s="64">
        <f>SUMIFS(AB$56:AB68,$BA$56:$BA68,$BA68,$E$56:$E68,$E68)</f>
        <v>0</v>
      </c>
      <c r="BK68" s="64">
        <f>SUMIFS(AC$56:AC68,$BA$56:$BA68,$BA68,$E$56:$E68,$E68)</f>
        <v>0</v>
      </c>
      <c r="BL68" s="64">
        <f>SUMIFS(AD$56:AD68,$BA$56:$BA68,$BA68,$E$56:$E68,$E68)</f>
        <v>0</v>
      </c>
      <c r="BM68" s="64">
        <f>SUMIFS(AE$56:AE68,$BA$56:$BA68,$BA68,$E$56:$E68,$E68)</f>
        <v>0</v>
      </c>
      <c r="BN68" s="64">
        <f>SUMIFS(AF$56:AF68,$BA$56:$BA68,$BA68,$E$56:$E68,$E68)</f>
        <v>0</v>
      </c>
      <c r="BO68" s="64">
        <f>SUMIFS(AG$56:AG68,$BA$56:$BA68,$BA68,$E$56:$E68,$E68)</f>
        <v>0</v>
      </c>
      <c r="BP68" s="64">
        <f>SUMIFS(AH$56:AH68,$BA$56:$BA68,$BA68,$E$56:$E68,$E68)</f>
        <v>0</v>
      </c>
      <c r="BR68" s="175" t="str">
        <f t="shared" si="68"/>
        <v/>
      </c>
      <c r="BS68" s="175" t="str">
        <f t="shared" si="57"/>
        <v/>
      </c>
      <c r="BT68" s="175" t="str">
        <f t="shared" si="58"/>
        <v/>
      </c>
      <c r="BU68" s="175" t="str">
        <f t="shared" si="59"/>
        <v/>
      </c>
      <c r="BV68" s="175" t="str">
        <f t="shared" si="60"/>
        <v/>
      </c>
      <c r="BW68" s="175" t="str">
        <f t="shared" si="61"/>
        <v/>
      </c>
      <c r="BX68" s="175" t="str">
        <f t="shared" si="62"/>
        <v/>
      </c>
      <c r="BY68" s="175" t="str">
        <f t="shared" si="63"/>
        <v/>
      </c>
      <c r="BZ68" s="175" t="str">
        <f t="shared" si="64"/>
        <v/>
      </c>
      <c r="CA68" s="175" t="str">
        <f t="shared" si="65"/>
        <v/>
      </c>
      <c r="CB68" s="175" t="str">
        <f t="shared" si="66"/>
        <v/>
      </c>
      <c r="CC68" s="175" t="str">
        <f t="shared" si="67"/>
        <v/>
      </c>
    </row>
    <row r="69" spans="1:81" s="91" customFormat="1" hidden="1" x14ac:dyDescent="0.25">
      <c r="A69" s="71" t="s">
        <v>84</v>
      </c>
      <c r="B69" s="74">
        <v>44501</v>
      </c>
      <c r="C69" s="74" t="s">
        <v>86</v>
      </c>
      <c r="D69" s="73" t="s">
        <v>461</v>
      </c>
      <c r="E69" s="73" t="str">
        <f t="shared" si="24"/>
        <v>EMEA</v>
      </c>
      <c r="F69" s="72" t="s">
        <v>422</v>
      </c>
      <c r="G69" s="71" t="s">
        <v>24</v>
      </c>
      <c r="H69" s="71" t="s">
        <v>84</v>
      </c>
      <c r="I69" s="70">
        <f t="shared" si="25"/>
        <v>790000</v>
      </c>
      <c r="J69" s="69">
        <f t="shared" si="26"/>
        <v>44530</v>
      </c>
      <c r="K69" s="68">
        <f t="shared" si="69"/>
        <v>0</v>
      </c>
      <c r="L69" s="67">
        <f t="shared" si="69"/>
        <v>0</v>
      </c>
      <c r="M69" s="67">
        <f t="shared" si="69"/>
        <v>0</v>
      </c>
      <c r="N69" s="67">
        <f t="shared" si="69"/>
        <v>0</v>
      </c>
      <c r="O69" s="67">
        <f t="shared" ref="O69:V76" si="70">IFERROR(IF($C69&gt;EOMONTH(O$55,-1),IF(DATEDIF($J69,O$55+2,"m")+1&gt;9,100%,VLOOKUP($D69,$A$1:$J$51,(DATEDIF($J69,O$55+2,"m")+1)+1,FALSE)),0),0)</f>
        <v>0</v>
      </c>
      <c r="P69" s="67">
        <f t="shared" si="70"/>
        <v>0</v>
      </c>
      <c r="Q69" s="67">
        <f t="shared" si="70"/>
        <v>0</v>
      </c>
      <c r="R69" s="67">
        <f t="shared" si="70"/>
        <v>0</v>
      </c>
      <c r="S69" s="67">
        <f t="shared" si="70"/>
        <v>0</v>
      </c>
      <c r="T69" s="67">
        <f t="shared" si="70"/>
        <v>0</v>
      </c>
      <c r="U69" s="67">
        <f t="shared" si="70"/>
        <v>0</v>
      </c>
      <c r="V69" s="66">
        <f t="shared" si="70"/>
        <v>0.25</v>
      </c>
      <c r="W69" s="65">
        <f t="shared" si="28"/>
        <v>0</v>
      </c>
      <c r="X69" s="64">
        <f t="shared" si="29"/>
        <v>0</v>
      </c>
      <c r="Y69" s="64">
        <f t="shared" si="30"/>
        <v>0</v>
      </c>
      <c r="Z69" s="64">
        <f t="shared" si="31"/>
        <v>0</v>
      </c>
      <c r="AA69" s="64">
        <f t="shared" si="32"/>
        <v>0</v>
      </c>
      <c r="AB69" s="64">
        <f t="shared" si="33"/>
        <v>0</v>
      </c>
      <c r="AC69" s="64">
        <f t="shared" si="34"/>
        <v>0</v>
      </c>
      <c r="AD69" s="64">
        <f t="shared" si="35"/>
        <v>0</v>
      </c>
      <c r="AE69" s="64">
        <f t="shared" si="36"/>
        <v>0</v>
      </c>
      <c r="AF69" s="64">
        <f t="shared" si="37"/>
        <v>1</v>
      </c>
      <c r="AG69" s="64">
        <f t="shared" si="38"/>
        <v>1</v>
      </c>
      <c r="AH69" s="63">
        <f t="shared" si="39"/>
        <v>1</v>
      </c>
      <c r="AI69" s="62">
        <f t="shared" si="40"/>
        <v>0</v>
      </c>
      <c r="AJ69" s="60">
        <f t="shared" si="41"/>
        <v>0</v>
      </c>
      <c r="AK69" s="60">
        <f t="shared" si="42"/>
        <v>0</v>
      </c>
      <c r="AL69" s="60">
        <f t="shared" si="43"/>
        <v>0</v>
      </c>
      <c r="AM69" s="60">
        <f t="shared" si="44"/>
        <v>0</v>
      </c>
      <c r="AN69" s="60">
        <f t="shared" si="45"/>
        <v>0</v>
      </c>
      <c r="AO69" s="60">
        <f t="shared" si="46"/>
        <v>0</v>
      </c>
      <c r="AP69" s="60">
        <f t="shared" si="47"/>
        <v>0</v>
      </c>
      <c r="AQ69" s="60">
        <f t="shared" si="48"/>
        <v>0</v>
      </c>
      <c r="AR69" s="60">
        <f t="shared" si="49"/>
        <v>0</v>
      </c>
      <c r="AS69" s="60">
        <f t="shared" si="50"/>
        <v>0</v>
      </c>
      <c r="AT69" s="59">
        <f t="shared" si="51"/>
        <v>16458.333333333332</v>
      </c>
      <c r="AU69" s="61">
        <f t="shared" si="52"/>
        <v>0</v>
      </c>
      <c r="AV69" s="60">
        <f t="shared" si="53"/>
        <v>0</v>
      </c>
      <c r="AW69" s="60">
        <f t="shared" si="54"/>
        <v>0</v>
      </c>
      <c r="AX69" s="86">
        <f t="shared" si="55"/>
        <v>16458.333333333332</v>
      </c>
      <c r="AY69" s="58">
        <f t="shared" si="56"/>
        <v>16458.333333333332</v>
      </c>
      <c r="BA69" s="350" t="s">
        <v>456</v>
      </c>
      <c r="BB69" s="72" t="s">
        <v>84</v>
      </c>
      <c r="BC69" s="71"/>
      <c r="BE69" s="64">
        <f>SUMIFS(W$56:W69,$BA$56:$BA69,$BA69,$E$56:$E69,$E69)</f>
        <v>2</v>
      </c>
      <c r="BF69" s="64">
        <f>SUMIFS(X$56:X69,$BA$56:$BA69,$BA69,$E$56:$E69,$E69)</f>
        <v>2</v>
      </c>
      <c r="BG69" s="64">
        <f>SUMIFS(Y$56:Y69,$BA$56:$BA69,$BA69,$E$56:$E69,$E69)</f>
        <v>2</v>
      </c>
      <c r="BH69" s="64">
        <f>SUMIFS(Z$56:Z69,$BA$56:$BA69,$BA69,$E$56:$E69,$E69)</f>
        <v>2</v>
      </c>
      <c r="BI69" s="64">
        <f>SUMIFS(AA$56:AA69,$BA$56:$BA69,$BA69,$E$56:$E69,$E69)</f>
        <v>2</v>
      </c>
      <c r="BJ69" s="64">
        <f>SUMIFS(AB$56:AB69,$BA$56:$BA69,$BA69,$E$56:$E69,$E69)</f>
        <v>2</v>
      </c>
      <c r="BK69" s="64">
        <f>SUMIFS(AC$56:AC69,$BA$56:$BA69,$BA69,$E$56:$E69,$E69)</f>
        <v>2</v>
      </c>
      <c r="BL69" s="64">
        <f>SUMIFS(AD$56:AD69,$BA$56:$BA69,$BA69,$E$56:$E69,$E69)</f>
        <v>2</v>
      </c>
      <c r="BM69" s="64">
        <f>SUMIFS(AE$56:AE69,$BA$56:$BA69,$BA69,$E$56:$E69,$E69)</f>
        <v>2</v>
      </c>
      <c r="BN69" s="64">
        <f>SUMIFS(AF$56:AF69,$BA$56:$BA69,$BA69,$E$56:$E69,$E69)</f>
        <v>3</v>
      </c>
      <c r="BO69" s="64">
        <f>SUMIFS(AG$56:AG69,$BA$56:$BA69,$BA69,$E$56:$E69,$E69)</f>
        <v>3</v>
      </c>
      <c r="BP69" s="64">
        <f>SUMIFS(AH$56:AH69,$BA$56:$BA69,$BA69,$E$56:$E69,$E69)</f>
        <v>3</v>
      </c>
      <c r="BR69" s="175" t="str">
        <f t="shared" si="68"/>
        <v>Growth2EMEA</v>
      </c>
      <c r="BS69" s="175" t="str">
        <f t="shared" si="57"/>
        <v>Growth2EMEA</v>
      </c>
      <c r="BT69" s="175" t="str">
        <f t="shared" si="58"/>
        <v>Growth2EMEA</v>
      </c>
      <c r="BU69" s="175" t="str">
        <f t="shared" si="59"/>
        <v>Growth2EMEA</v>
      </c>
      <c r="BV69" s="175" t="str">
        <f t="shared" si="60"/>
        <v>Growth2EMEA</v>
      </c>
      <c r="BW69" s="175" t="str">
        <f t="shared" si="61"/>
        <v>Growth2EMEA</v>
      </c>
      <c r="BX69" s="175" t="str">
        <f t="shared" si="62"/>
        <v>Growth2EMEA</v>
      </c>
      <c r="BY69" s="175" t="str">
        <f t="shared" si="63"/>
        <v>Growth2EMEA</v>
      </c>
      <c r="BZ69" s="175" t="str">
        <f t="shared" si="64"/>
        <v>Growth2EMEA</v>
      </c>
      <c r="CA69" s="175" t="str">
        <f t="shared" si="65"/>
        <v>Growth3EMEA</v>
      </c>
      <c r="CB69" s="175" t="str">
        <f t="shared" si="66"/>
        <v>Growth3EMEA</v>
      </c>
      <c r="CC69" s="175" t="str">
        <f t="shared" si="67"/>
        <v>Growth3EMEA</v>
      </c>
    </row>
    <row r="70" spans="1:81" s="91" customFormat="1" hidden="1" x14ac:dyDescent="0.25">
      <c r="A70" s="71" t="s">
        <v>84</v>
      </c>
      <c r="B70" s="74">
        <v>44562</v>
      </c>
      <c r="C70" s="74" t="s">
        <v>86</v>
      </c>
      <c r="D70" s="73" t="s">
        <v>461</v>
      </c>
      <c r="E70" s="73" t="str">
        <f t="shared" si="24"/>
        <v>EMEA</v>
      </c>
      <c r="F70" s="72" t="s">
        <v>422</v>
      </c>
      <c r="G70" s="71" t="s">
        <v>24</v>
      </c>
      <c r="H70" s="71" t="s">
        <v>84</v>
      </c>
      <c r="I70" s="70">
        <f t="shared" si="25"/>
        <v>790000</v>
      </c>
      <c r="J70" s="69">
        <f t="shared" ref="J70" si="71">IF(DAY(B70)&gt;25,EOMONTH(B70,1),EOMONTH(B70,0))</f>
        <v>44592</v>
      </c>
      <c r="K70" s="68">
        <f t="shared" si="69"/>
        <v>0</v>
      </c>
      <c r="L70" s="67">
        <f t="shared" si="69"/>
        <v>0</v>
      </c>
      <c r="M70" s="67">
        <f t="shared" si="69"/>
        <v>0</v>
      </c>
      <c r="N70" s="67">
        <f t="shared" si="69"/>
        <v>0</v>
      </c>
      <c r="O70" s="67">
        <f t="shared" si="70"/>
        <v>0</v>
      </c>
      <c r="P70" s="67">
        <f t="shared" si="70"/>
        <v>0</v>
      </c>
      <c r="Q70" s="67">
        <f t="shared" si="70"/>
        <v>0</v>
      </c>
      <c r="R70" s="67">
        <f t="shared" si="70"/>
        <v>0</v>
      </c>
      <c r="S70" s="67">
        <f t="shared" si="70"/>
        <v>0</v>
      </c>
      <c r="T70" s="67">
        <f t="shared" si="70"/>
        <v>0</v>
      </c>
      <c r="U70" s="67">
        <f t="shared" si="70"/>
        <v>0</v>
      </c>
      <c r="V70" s="66">
        <f t="shared" si="70"/>
        <v>0</v>
      </c>
      <c r="W70" s="65">
        <f t="shared" ref="W70" si="72">IF(K70&lt;0,-1,IF(AND($B70&lt;W$55,$C70&gt;W$55),1,0))</f>
        <v>0</v>
      </c>
      <c r="X70" s="64">
        <f t="shared" ref="X70" si="73">IF(L70&lt;0,-1,IF(AND($B70&lt;X$55,$C70&gt;X$55),1,0))</f>
        <v>0</v>
      </c>
      <c r="Y70" s="64">
        <f t="shared" ref="Y70" si="74">IF(M70&lt;0,-1,IF(AND($B70&lt;Y$55,$C70&gt;Y$55),1,0))</f>
        <v>0</v>
      </c>
      <c r="Z70" s="64">
        <f t="shared" ref="Z70" si="75">IF(N70&lt;0,-1,IF(AND($B70&lt;Z$55,$C70&gt;Z$55),1,0))</f>
        <v>0</v>
      </c>
      <c r="AA70" s="64">
        <f t="shared" ref="AA70" si="76">IF(O70&lt;0,-1,IF(AND($B70&lt;AA$55,$C70&gt;AA$55),1,0))</f>
        <v>0</v>
      </c>
      <c r="AB70" s="64">
        <f t="shared" ref="AB70" si="77">IF(P70&lt;0,-1,IF(AND($B70&lt;AB$55,$C70&gt;AB$55),1,0))</f>
        <v>0</v>
      </c>
      <c r="AC70" s="64">
        <f t="shared" ref="AC70" si="78">IF(Q70&lt;0,-1,IF(AND($B70&lt;AC$55,$C70&gt;AC$55),1,0))</f>
        <v>0</v>
      </c>
      <c r="AD70" s="64">
        <f t="shared" ref="AD70" si="79">IF(R70&lt;0,-1,IF(AND($B70&lt;AD$55,$C70&gt;AD$55),1,0))</f>
        <v>0</v>
      </c>
      <c r="AE70" s="64">
        <f t="shared" ref="AE70" si="80">IF(S70&lt;0,-1,IF(AND($B70&lt;AE$55,$C70&gt;AE$55),1,0))</f>
        <v>0</v>
      </c>
      <c r="AF70" s="64">
        <f t="shared" ref="AF70" si="81">IF(T70&lt;0,-1,IF(AND($B70&lt;AF$55,$C70&gt;AF$55),1,0))</f>
        <v>0</v>
      </c>
      <c r="AG70" s="64">
        <f t="shared" ref="AG70" si="82">IF(U70&lt;0,-1,IF(AND($B70&lt;AG$55,$C70&gt;AG$55),1,0))</f>
        <v>0</v>
      </c>
      <c r="AH70" s="63">
        <f t="shared" ref="AH70" si="83">IF(V70&lt;0,-1,IF(AND($B70&lt;AH$55,$C70&gt;AH$55),1,0))</f>
        <v>1</v>
      </c>
      <c r="AI70" s="62">
        <f t="shared" ref="AI70" si="84">$I70/12*K70</f>
        <v>0</v>
      </c>
      <c r="AJ70" s="60">
        <f t="shared" ref="AJ70" si="85">$I70/12*L70</f>
        <v>0</v>
      </c>
      <c r="AK70" s="60">
        <f t="shared" ref="AK70" si="86">$I70/12*M70</f>
        <v>0</v>
      </c>
      <c r="AL70" s="60">
        <f t="shared" ref="AL70" si="87">$I70/12*N70</f>
        <v>0</v>
      </c>
      <c r="AM70" s="60">
        <f t="shared" ref="AM70" si="88">$I70/12*O70</f>
        <v>0</v>
      </c>
      <c r="AN70" s="60">
        <f t="shared" ref="AN70" si="89">$I70/12*P70</f>
        <v>0</v>
      </c>
      <c r="AO70" s="60">
        <f t="shared" ref="AO70" si="90">$I70/12*Q70</f>
        <v>0</v>
      </c>
      <c r="AP70" s="60">
        <f t="shared" ref="AP70" si="91">$I70/12*R70</f>
        <v>0</v>
      </c>
      <c r="AQ70" s="60">
        <f t="shared" ref="AQ70" si="92">$I70/12*S70</f>
        <v>0</v>
      </c>
      <c r="AR70" s="60">
        <f t="shared" ref="AR70" si="93">$I70/12*T70</f>
        <v>0</v>
      </c>
      <c r="AS70" s="60">
        <f t="shared" ref="AS70" si="94">$I70/12*U70</f>
        <v>0</v>
      </c>
      <c r="AT70" s="59">
        <f t="shared" ref="AT70" si="95">$I70/12*V70</f>
        <v>0</v>
      </c>
      <c r="AU70" s="61">
        <f t="shared" ref="AU70" si="96">SUM(AI70:AK70)</f>
        <v>0</v>
      </c>
      <c r="AV70" s="60">
        <f t="shared" ref="AV70" si="97">SUM(AL70:AN70)</f>
        <v>0</v>
      </c>
      <c r="AW70" s="60">
        <f t="shared" ref="AW70" si="98">SUM(AO70:AQ70)</f>
        <v>0</v>
      </c>
      <c r="AX70" s="86">
        <f t="shared" ref="AX70" si="99">SUM(AR70:AT70)</f>
        <v>0</v>
      </c>
      <c r="AY70" s="58">
        <f t="shared" ref="AY70" si="100">SUM(AU70:AX70)</f>
        <v>0</v>
      </c>
      <c r="BA70" s="350" t="s">
        <v>456</v>
      </c>
      <c r="BB70" s="72" t="s">
        <v>84</v>
      </c>
      <c r="BC70" s="71"/>
      <c r="BE70" s="64">
        <f>SUMIFS(W$56:W70,$BA$56:$BA70,$BA70,$E$56:$E70,$E70)</f>
        <v>2</v>
      </c>
      <c r="BF70" s="64">
        <f>SUMIFS(X$56:X70,$BA$56:$BA70,$BA70,$E$56:$E70,$E70)</f>
        <v>2</v>
      </c>
      <c r="BG70" s="64">
        <f>SUMIFS(Y$56:Y70,$BA$56:$BA70,$BA70,$E$56:$E70,$E70)</f>
        <v>2</v>
      </c>
      <c r="BH70" s="64">
        <f>SUMIFS(Z$56:Z70,$BA$56:$BA70,$BA70,$E$56:$E70,$E70)</f>
        <v>2</v>
      </c>
      <c r="BI70" s="64">
        <f>SUMIFS(AA$56:AA70,$BA$56:$BA70,$BA70,$E$56:$E70,$E70)</f>
        <v>2</v>
      </c>
      <c r="BJ70" s="64">
        <f>SUMIFS(AB$56:AB70,$BA$56:$BA70,$BA70,$E$56:$E70,$E70)</f>
        <v>2</v>
      </c>
      <c r="BK70" s="64">
        <f>SUMIFS(AC$56:AC70,$BA$56:$BA70,$BA70,$E$56:$E70,$E70)</f>
        <v>2</v>
      </c>
      <c r="BL70" s="64">
        <f>SUMIFS(AD$56:AD70,$BA$56:$BA70,$BA70,$E$56:$E70,$E70)</f>
        <v>2</v>
      </c>
      <c r="BM70" s="64">
        <f>SUMIFS(AE$56:AE70,$BA$56:$BA70,$BA70,$E$56:$E70,$E70)</f>
        <v>2</v>
      </c>
      <c r="BN70" s="64">
        <f>SUMIFS(AF$56:AF70,$BA$56:$BA70,$BA70,$E$56:$E70,$E70)</f>
        <v>3</v>
      </c>
      <c r="BO70" s="64">
        <f>SUMIFS(AG$56:AG70,$BA$56:$BA70,$BA70,$E$56:$E70,$E70)</f>
        <v>3</v>
      </c>
      <c r="BP70" s="64">
        <f>SUMIFS(AH$56:AH70,$BA$56:$BA70,$BA70,$E$56:$E70,$E70)</f>
        <v>4</v>
      </c>
      <c r="BR70" s="175" t="str">
        <f t="shared" ref="BR70" si="101">IF(BE70&gt;0,$BA70&amp;BE70&amp;$E70,"")</f>
        <v>Growth2EMEA</v>
      </c>
      <c r="BS70" s="175" t="str">
        <f t="shared" ref="BS70" si="102">IF(BF70&gt;0,$BA70&amp;BF70&amp;$E70,"")</f>
        <v>Growth2EMEA</v>
      </c>
      <c r="BT70" s="175" t="str">
        <f t="shared" ref="BT70" si="103">IF(BG70&gt;0,$BA70&amp;BG70&amp;$E70,"")</f>
        <v>Growth2EMEA</v>
      </c>
      <c r="BU70" s="175" t="str">
        <f t="shared" ref="BU70" si="104">IF(BH70&gt;0,$BA70&amp;BH70&amp;$E70,"")</f>
        <v>Growth2EMEA</v>
      </c>
      <c r="BV70" s="175" t="str">
        <f t="shared" ref="BV70" si="105">IF(BI70&gt;0,$BA70&amp;BI70&amp;$E70,"")</f>
        <v>Growth2EMEA</v>
      </c>
      <c r="BW70" s="175" t="str">
        <f t="shared" ref="BW70" si="106">IF(BJ70&gt;0,$BA70&amp;BJ70&amp;$E70,"")</f>
        <v>Growth2EMEA</v>
      </c>
      <c r="BX70" s="175" t="str">
        <f t="shared" ref="BX70" si="107">IF(BK70&gt;0,$BA70&amp;BK70&amp;$E70,"")</f>
        <v>Growth2EMEA</v>
      </c>
      <c r="BY70" s="175" t="str">
        <f t="shared" ref="BY70" si="108">IF(BL70&gt;0,$BA70&amp;BL70&amp;$E70,"")</f>
        <v>Growth2EMEA</v>
      </c>
      <c r="BZ70" s="175" t="str">
        <f t="shared" ref="BZ70" si="109">IF(BM70&gt;0,$BA70&amp;BM70&amp;$E70,"")</f>
        <v>Growth2EMEA</v>
      </c>
      <c r="CA70" s="175" t="str">
        <f t="shared" ref="CA70" si="110">IF(BN70&gt;0,$BA70&amp;BN70&amp;$E70,"")</f>
        <v>Growth3EMEA</v>
      </c>
      <c r="CB70" s="175" t="str">
        <f t="shared" ref="CB70" si="111">IF(BO70&gt;0,$BA70&amp;BO70&amp;$E70,"")</f>
        <v>Growth3EMEA</v>
      </c>
      <c r="CC70" s="175" t="str">
        <f t="shared" ref="CC70" si="112">IF(BP70&gt;0,$BA70&amp;BP70&amp;$E70,"")</f>
        <v>Growth4EMEA</v>
      </c>
    </row>
    <row r="71" spans="1:81" s="91" customFormat="1" hidden="1" x14ac:dyDescent="0.25">
      <c r="A71" s="71" t="s">
        <v>207</v>
      </c>
      <c r="B71" s="74">
        <v>43864</v>
      </c>
      <c r="C71" s="74" t="s">
        <v>86</v>
      </c>
      <c r="D71" s="73" t="s">
        <v>460</v>
      </c>
      <c r="E71" s="73" t="str">
        <f t="shared" si="24"/>
        <v>EMEA</v>
      </c>
      <c r="F71" s="72" t="s">
        <v>274</v>
      </c>
      <c r="G71" s="71" t="s">
        <v>24</v>
      </c>
      <c r="H71" s="71" t="s">
        <v>48</v>
      </c>
      <c r="I71" s="70">
        <f t="shared" si="25"/>
        <v>590000</v>
      </c>
      <c r="J71" s="69">
        <f t="shared" si="26"/>
        <v>43890</v>
      </c>
      <c r="K71" s="68">
        <f t="shared" si="69"/>
        <v>1</v>
      </c>
      <c r="L71" s="67">
        <f t="shared" si="69"/>
        <v>1</v>
      </c>
      <c r="M71" s="67">
        <f t="shared" si="69"/>
        <v>1</v>
      </c>
      <c r="N71" s="67">
        <f t="shared" si="69"/>
        <v>1</v>
      </c>
      <c r="O71" s="67">
        <f t="shared" si="70"/>
        <v>1</v>
      </c>
      <c r="P71" s="67">
        <f t="shared" si="70"/>
        <v>1</v>
      </c>
      <c r="Q71" s="67">
        <f t="shared" si="70"/>
        <v>1</v>
      </c>
      <c r="R71" s="67">
        <f t="shared" si="70"/>
        <v>1</v>
      </c>
      <c r="S71" s="67">
        <f t="shared" si="70"/>
        <v>1</v>
      </c>
      <c r="T71" s="67">
        <f t="shared" si="70"/>
        <v>1</v>
      </c>
      <c r="U71" s="67">
        <f t="shared" si="70"/>
        <v>1</v>
      </c>
      <c r="V71" s="66">
        <f t="shared" si="70"/>
        <v>1</v>
      </c>
      <c r="W71" s="65">
        <f t="shared" ref="W71:AH71" si="113">IF(K71&lt;0,-1,IF(AND($B71&lt;W$55,$C71&gt;W$55),1,0))</f>
        <v>1</v>
      </c>
      <c r="X71" s="64">
        <f t="shared" si="113"/>
        <v>1</v>
      </c>
      <c r="Y71" s="64">
        <f t="shared" si="113"/>
        <v>1</v>
      </c>
      <c r="Z71" s="64">
        <f t="shared" si="113"/>
        <v>1</v>
      </c>
      <c r="AA71" s="64">
        <f t="shared" si="113"/>
        <v>1</v>
      </c>
      <c r="AB71" s="64">
        <f t="shared" si="113"/>
        <v>1</v>
      </c>
      <c r="AC71" s="64">
        <f t="shared" si="113"/>
        <v>1</v>
      </c>
      <c r="AD71" s="64">
        <f t="shared" si="113"/>
        <v>1</v>
      </c>
      <c r="AE71" s="64">
        <f t="shared" si="113"/>
        <v>1</v>
      </c>
      <c r="AF71" s="64">
        <f t="shared" si="113"/>
        <v>1</v>
      </c>
      <c r="AG71" s="64">
        <f t="shared" si="113"/>
        <v>1</v>
      </c>
      <c r="AH71" s="63">
        <f t="shared" si="113"/>
        <v>1</v>
      </c>
      <c r="AI71" s="62">
        <f t="shared" si="40"/>
        <v>49166.666666666664</v>
      </c>
      <c r="AJ71" s="60">
        <f t="shared" si="41"/>
        <v>49166.666666666664</v>
      </c>
      <c r="AK71" s="60">
        <f t="shared" si="42"/>
        <v>49166.666666666664</v>
      </c>
      <c r="AL71" s="60">
        <f t="shared" si="43"/>
        <v>49166.666666666664</v>
      </c>
      <c r="AM71" s="60">
        <f t="shared" si="44"/>
        <v>49166.666666666664</v>
      </c>
      <c r="AN71" s="60">
        <f t="shared" si="45"/>
        <v>49166.666666666664</v>
      </c>
      <c r="AO71" s="60">
        <f t="shared" si="46"/>
        <v>49166.666666666664</v>
      </c>
      <c r="AP71" s="60">
        <f t="shared" si="47"/>
        <v>49166.666666666664</v>
      </c>
      <c r="AQ71" s="60">
        <f t="shared" si="48"/>
        <v>49166.666666666664</v>
      </c>
      <c r="AR71" s="60">
        <f t="shared" si="49"/>
        <v>49166.666666666664</v>
      </c>
      <c r="AS71" s="60">
        <f t="shared" si="50"/>
        <v>49166.666666666664</v>
      </c>
      <c r="AT71" s="59">
        <f t="shared" si="51"/>
        <v>49166.666666666664</v>
      </c>
      <c r="AU71" s="61">
        <f t="shared" si="52"/>
        <v>147500</v>
      </c>
      <c r="AV71" s="60">
        <f t="shared" si="53"/>
        <v>147500</v>
      </c>
      <c r="AW71" s="60">
        <f t="shared" si="54"/>
        <v>147500</v>
      </c>
      <c r="AX71" s="86">
        <f t="shared" si="55"/>
        <v>147500</v>
      </c>
      <c r="AY71" s="58">
        <f t="shared" si="56"/>
        <v>590000</v>
      </c>
      <c r="BA71" s="350" t="s">
        <v>457</v>
      </c>
      <c r="BB71" s="72" t="s">
        <v>207</v>
      </c>
      <c r="BC71" s="71"/>
      <c r="BE71" s="64">
        <f>SUMIFS(W$56:W71,$BA$56:$BA71,$BA71,$E$56:$E71,$E71)</f>
        <v>1</v>
      </c>
      <c r="BF71" s="64">
        <f>SUMIFS(X$56:X71,$BA$56:$BA71,$BA71,$E$56:$E71,$E71)</f>
        <v>1</v>
      </c>
      <c r="BG71" s="64">
        <f>SUMIFS(Y$56:Y71,$BA$56:$BA71,$BA71,$E$56:$E71,$E71)</f>
        <v>1</v>
      </c>
      <c r="BH71" s="64">
        <f>SUMIFS(Z$56:Z71,$BA$56:$BA71,$BA71,$E$56:$E71,$E71)</f>
        <v>1</v>
      </c>
      <c r="BI71" s="64">
        <f>SUMIFS(AA$56:AA71,$BA$56:$BA71,$BA71,$E$56:$E71,$E71)</f>
        <v>1</v>
      </c>
      <c r="BJ71" s="64">
        <f>SUMIFS(AB$56:AB71,$BA$56:$BA71,$BA71,$E$56:$E71,$E71)</f>
        <v>1</v>
      </c>
      <c r="BK71" s="64">
        <f>SUMIFS(AC$56:AC71,$BA$56:$BA71,$BA71,$E$56:$E71,$E71)</f>
        <v>1</v>
      </c>
      <c r="BL71" s="64">
        <f>SUMIFS(AD$56:AD71,$BA$56:$BA71,$BA71,$E$56:$E71,$E71)</f>
        <v>1</v>
      </c>
      <c r="BM71" s="64">
        <f>SUMIFS(AE$56:AE71,$BA$56:$BA71,$BA71,$E$56:$E71,$E71)</f>
        <v>1</v>
      </c>
      <c r="BN71" s="64">
        <f>SUMIFS(AF$56:AF71,$BA$56:$BA71,$BA71,$E$56:$E71,$E71)</f>
        <v>1</v>
      </c>
      <c r="BO71" s="64">
        <f>SUMIFS(AG$56:AG71,$BA$56:$BA71,$BA71,$E$56:$E71,$E71)</f>
        <v>1</v>
      </c>
      <c r="BP71" s="64">
        <f>SUMIFS(AH$56:AH71,$BA$56:$BA71,$BA71,$E$56:$E71,$E71)</f>
        <v>1</v>
      </c>
      <c r="BR71" s="175" t="str">
        <f t="shared" si="68"/>
        <v>Foundation1EMEA</v>
      </c>
      <c r="BS71" s="175" t="str">
        <f t="shared" si="57"/>
        <v>Foundation1EMEA</v>
      </c>
      <c r="BT71" s="175" t="str">
        <f t="shared" si="58"/>
        <v>Foundation1EMEA</v>
      </c>
      <c r="BU71" s="175" t="str">
        <f t="shared" si="59"/>
        <v>Foundation1EMEA</v>
      </c>
      <c r="BV71" s="175" t="str">
        <f t="shared" si="60"/>
        <v>Foundation1EMEA</v>
      </c>
      <c r="BW71" s="175" t="str">
        <f t="shared" si="61"/>
        <v>Foundation1EMEA</v>
      </c>
      <c r="BX71" s="175" t="str">
        <f t="shared" si="62"/>
        <v>Foundation1EMEA</v>
      </c>
      <c r="BY71" s="175" t="str">
        <f t="shared" si="63"/>
        <v>Foundation1EMEA</v>
      </c>
      <c r="BZ71" s="175" t="str">
        <f t="shared" si="64"/>
        <v>Foundation1EMEA</v>
      </c>
      <c r="CA71" s="175" t="str">
        <f t="shared" si="65"/>
        <v>Foundation1EMEA</v>
      </c>
      <c r="CB71" s="175" t="str">
        <f t="shared" si="66"/>
        <v>Foundation1EMEA</v>
      </c>
      <c r="CC71" s="175" t="str">
        <f t="shared" si="67"/>
        <v>Foundation1EMEA</v>
      </c>
    </row>
    <row r="72" spans="1:81" s="91" customFormat="1" hidden="1" x14ac:dyDescent="0.25">
      <c r="A72" s="71" t="s">
        <v>206</v>
      </c>
      <c r="B72" s="74">
        <v>43952</v>
      </c>
      <c r="C72" s="74">
        <v>44408</v>
      </c>
      <c r="D72" s="73" t="s">
        <v>460</v>
      </c>
      <c r="E72" s="73" t="str">
        <f t="shared" si="24"/>
        <v>EMEA</v>
      </c>
      <c r="F72" s="72" t="s">
        <v>274</v>
      </c>
      <c r="G72" s="71" t="s">
        <v>24</v>
      </c>
      <c r="H72" s="71" t="s">
        <v>48</v>
      </c>
      <c r="I72" s="70">
        <f t="shared" si="25"/>
        <v>590000</v>
      </c>
      <c r="J72" s="69">
        <f t="shared" si="26"/>
        <v>43982</v>
      </c>
      <c r="K72" s="68">
        <f t="shared" si="69"/>
        <v>1</v>
      </c>
      <c r="L72" s="67">
        <f t="shared" si="69"/>
        <v>1</v>
      </c>
      <c r="M72" s="67">
        <f t="shared" si="69"/>
        <v>1</v>
      </c>
      <c r="N72" s="67">
        <f t="shared" si="69"/>
        <v>1</v>
      </c>
      <c r="O72" s="67">
        <f t="shared" si="70"/>
        <v>1</v>
      </c>
      <c r="P72" s="67">
        <f t="shared" si="70"/>
        <v>1</v>
      </c>
      <c r="Q72" s="67">
        <f t="shared" si="70"/>
        <v>0</v>
      </c>
      <c r="R72" s="67">
        <f t="shared" si="70"/>
        <v>0</v>
      </c>
      <c r="S72" s="67">
        <f t="shared" si="70"/>
        <v>0</v>
      </c>
      <c r="T72" s="67">
        <f t="shared" si="70"/>
        <v>0</v>
      </c>
      <c r="U72" s="67">
        <f t="shared" si="70"/>
        <v>0</v>
      </c>
      <c r="V72" s="66">
        <f t="shared" si="70"/>
        <v>0</v>
      </c>
      <c r="W72" s="65">
        <f>IF(K72&lt;0,-1,IF(AND($B72&lt;W$55,$C72&gt;W$55),1,0))</f>
        <v>1</v>
      </c>
      <c r="X72" s="64">
        <f>IF(L72&lt;0,-1,IF(AND($B72&lt;X$55,$C72&gt;X$55),1,0))</f>
        <v>1</v>
      </c>
      <c r="Y72" s="64">
        <f>IF(M72&lt;0,-1,IF(AND($B72&lt;Y$55,$C72&gt;Y$55),1,0))</f>
        <v>1</v>
      </c>
      <c r="Z72" s="64">
        <f>IF(N72&lt;0,-1,IF(AND($B72&lt;Z$55,$C72&gt;Z$55),1,0))</f>
        <v>1</v>
      </c>
      <c r="AA72" s="64">
        <f>IF(O72&lt;0,-1,IF(AND($B72&lt;AA$55,$C72&gt;AA$55),1,0))</f>
        <v>1</v>
      </c>
      <c r="AB72" s="351">
        <v>1</v>
      </c>
      <c r="AC72" s="64">
        <f t="shared" ref="AC72:AH72" si="114">IF(Q72&lt;0,-1,IF(AND($B72&lt;AC$55,$C72&gt;AC$55),1,0))</f>
        <v>0</v>
      </c>
      <c r="AD72" s="64">
        <f t="shared" si="114"/>
        <v>0</v>
      </c>
      <c r="AE72" s="64">
        <f t="shared" si="114"/>
        <v>0</v>
      </c>
      <c r="AF72" s="64">
        <f t="shared" si="114"/>
        <v>0</v>
      </c>
      <c r="AG72" s="64">
        <f t="shared" si="114"/>
        <v>0</v>
      </c>
      <c r="AH72" s="63">
        <f t="shared" si="114"/>
        <v>0</v>
      </c>
      <c r="AI72" s="62">
        <f t="shared" si="40"/>
        <v>49166.666666666664</v>
      </c>
      <c r="AJ72" s="60">
        <f t="shared" si="41"/>
        <v>49166.666666666664</v>
      </c>
      <c r="AK72" s="60">
        <f t="shared" si="42"/>
        <v>49166.666666666664</v>
      </c>
      <c r="AL72" s="60">
        <f t="shared" si="43"/>
        <v>49166.666666666664</v>
      </c>
      <c r="AM72" s="60">
        <f t="shared" si="44"/>
        <v>49166.666666666664</v>
      </c>
      <c r="AN72" s="60">
        <f t="shared" si="45"/>
        <v>49166.666666666664</v>
      </c>
      <c r="AO72" s="60">
        <f t="shared" si="46"/>
        <v>0</v>
      </c>
      <c r="AP72" s="60">
        <f t="shared" si="47"/>
        <v>0</v>
      </c>
      <c r="AQ72" s="60">
        <f t="shared" si="48"/>
        <v>0</v>
      </c>
      <c r="AR72" s="60">
        <f t="shared" si="49"/>
        <v>0</v>
      </c>
      <c r="AS72" s="60">
        <f t="shared" si="50"/>
        <v>0</v>
      </c>
      <c r="AT72" s="59">
        <f t="shared" si="51"/>
        <v>0</v>
      </c>
      <c r="AU72" s="61">
        <f t="shared" si="52"/>
        <v>147500</v>
      </c>
      <c r="AV72" s="60">
        <f t="shared" si="53"/>
        <v>147500</v>
      </c>
      <c r="AW72" s="60">
        <f t="shared" si="54"/>
        <v>0</v>
      </c>
      <c r="AX72" s="86">
        <f t="shared" si="55"/>
        <v>0</v>
      </c>
      <c r="AY72" s="58">
        <f t="shared" si="56"/>
        <v>295000</v>
      </c>
      <c r="BA72" s="350" t="s">
        <v>457</v>
      </c>
      <c r="BB72" s="72" t="s">
        <v>206</v>
      </c>
      <c r="BC72" s="71"/>
      <c r="BE72" s="64">
        <f>SUMIFS(W$56:W72,$BA$56:$BA72,$BA72,$E$56:$E72,$E72)</f>
        <v>2</v>
      </c>
      <c r="BF72" s="64">
        <f>SUMIFS(X$56:X72,$BA$56:$BA72,$BA72,$E$56:$E72,$E72)</f>
        <v>2</v>
      </c>
      <c r="BG72" s="64">
        <f>SUMIFS(Y$56:Y72,$BA$56:$BA72,$BA72,$E$56:$E72,$E72)</f>
        <v>2</v>
      </c>
      <c r="BH72" s="64">
        <f>SUMIFS(Z$56:Z72,$BA$56:$BA72,$BA72,$E$56:$E72,$E72)</f>
        <v>2</v>
      </c>
      <c r="BI72" s="64">
        <f>SUMIFS(AA$56:AA72,$BA$56:$BA72,$BA72,$E$56:$E72,$E72)</f>
        <v>2</v>
      </c>
      <c r="BJ72" s="64">
        <f>SUMIFS(AB$56:AB72,$BA$56:$BA72,$BA72,$E$56:$E72,$E72)</f>
        <v>2</v>
      </c>
      <c r="BK72" s="64">
        <f>SUMIFS(AC$56:AC72,$BA$56:$BA72,$BA72,$E$56:$E72,$E72)</f>
        <v>1</v>
      </c>
      <c r="BL72" s="64">
        <f>SUMIFS(AD$56:AD72,$BA$56:$BA72,$BA72,$E$56:$E72,$E72)</f>
        <v>1</v>
      </c>
      <c r="BM72" s="64">
        <f>SUMIFS(AE$56:AE72,$BA$56:$BA72,$BA72,$E$56:$E72,$E72)</f>
        <v>1</v>
      </c>
      <c r="BN72" s="64">
        <f>SUMIFS(AF$56:AF72,$BA$56:$BA72,$BA72,$E$56:$E72,$E72)</f>
        <v>1</v>
      </c>
      <c r="BO72" s="64">
        <f>SUMIFS(AG$56:AG72,$BA$56:$BA72,$BA72,$E$56:$E72,$E72)</f>
        <v>1</v>
      </c>
      <c r="BP72" s="64">
        <f>SUMIFS(AH$56:AH72,$BA$56:$BA72,$BA72,$E$56:$E72,$E72)</f>
        <v>1</v>
      </c>
      <c r="BR72" s="175" t="str">
        <f t="shared" si="68"/>
        <v>Foundation2EMEA</v>
      </c>
      <c r="BS72" s="175" t="str">
        <f t="shared" si="57"/>
        <v>Foundation2EMEA</v>
      </c>
      <c r="BT72" s="175" t="str">
        <f t="shared" si="58"/>
        <v>Foundation2EMEA</v>
      </c>
      <c r="BU72" s="175" t="str">
        <f t="shared" si="59"/>
        <v>Foundation2EMEA</v>
      </c>
      <c r="BV72" s="175" t="str">
        <f t="shared" si="60"/>
        <v>Foundation2EMEA</v>
      </c>
      <c r="BW72" s="175" t="str">
        <f t="shared" si="61"/>
        <v>Foundation2EMEA</v>
      </c>
      <c r="BX72" s="175" t="str">
        <f t="shared" si="62"/>
        <v>Foundation1EMEA</v>
      </c>
      <c r="BY72" s="175" t="str">
        <f t="shared" si="63"/>
        <v>Foundation1EMEA</v>
      </c>
      <c r="BZ72" s="175" t="str">
        <f t="shared" si="64"/>
        <v>Foundation1EMEA</v>
      </c>
      <c r="CA72" s="175" t="str">
        <f t="shared" si="65"/>
        <v>Foundation1EMEA</v>
      </c>
      <c r="CB72" s="175" t="str">
        <f t="shared" si="66"/>
        <v>Foundation1EMEA</v>
      </c>
      <c r="CC72" s="175" t="str">
        <f t="shared" si="67"/>
        <v>Foundation1EMEA</v>
      </c>
    </row>
    <row r="73" spans="1:81" s="91" customFormat="1" hidden="1" x14ac:dyDescent="0.25">
      <c r="A73" s="71" t="s">
        <v>206</v>
      </c>
      <c r="B73" s="74">
        <v>44409</v>
      </c>
      <c r="C73" s="74" t="s">
        <v>86</v>
      </c>
      <c r="D73" s="73" t="s">
        <v>464</v>
      </c>
      <c r="E73" s="73" t="str">
        <f t="shared" si="24"/>
        <v>EMEA</v>
      </c>
      <c r="F73" s="72" t="s">
        <v>274</v>
      </c>
      <c r="G73" s="71" t="s">
        <v>24</v>
      </c>
      <c r="H73" s="71" t="s">
        <v>48</v>
      </c>
      <c r="I73" s="70">
        <f t="shared" si="25"/>
        <v>790000</v>
      </c>
      <c r="J73" s="69">
        <f t="shared" ref="J73" si="115">IF(DAY(B73)&gt;25,EOMONTH(B73,1),EOMONTH(B73,0))</f>
        <v>44439</v>
      </c>
      <c r="K73" s="68">
        <f t="shared" si="69"/>
        <v>0</v>
      </c>
      <c r="L73" s="67">
        <f t="shared" si="69"/>
        <v>0</v>
      </c>
      <c r="M73" s="67">
        <f t="shared" si="69"/>
        <v>0</v>
      </c>
      <c r="N73" s="67">
        <f t="shared" si="69"/>
        <v>0</v>
      </c>
      <c r="O73" s="67">
        <f t="shared" si="70"/>
        <v>0</v>
      </c>
      <c r="P73" s="67">
        <f t="shared" si="70"/>
        <v>0</v>
      </c>
      <c r="Q73" s="67">
        <f t="shared" si="70"/>
        <v>0.69620099342275155</v>
      </c>
      <c r="R73" s="67">
        <f t="shared" si="70"/>
        <v>0.75949751644312125</v>
      </c>
      <c r="S73" s="67">
        <f t="shared" si="70"/>
        <v>0.8354472680874333</v>
      </c>
      <c r="T73" s="67">
        <f t="shared" si="70"/>
        <v>1</v>
      </c>
      <c r="U73" s="67">
        <f t="shared" si="70"/>
        <v>1</v>
      </c>
      <c r="V73" s="66">
        <f t="shared" si="70"/>
        <v>1</v>
      </c>
      <c r="W73" s="65">
        <f t="shared" ref="W73" si="116">IF(K73&lt;0,-1,IF(AND($B73&lt;W$55,$C73&gt;W$55),1,0))</f>
        <v>0</v>
      </c>
      <c r="X73" s="64">
        <f t="shared" ref="X73" si="117">IF(L73&lt;0,-1,IF(AND($B73&lt;X$55,$C73&gt;X$55),1,0))</f>
        <v>0</v>
      </c>
      <c r="Y73" s="64">
        <f t="shared" ref="Y73" si="118">IF(M73&lt;0,-1,IF(AND($B73&lt;Y$55,$C73&gt;Y$55),1,0))</f>
        <v>0</v>
      </c>
      <c r="Z73" s="64">
        <f t="shared" ref="Z73" si="119">IF(N73&lt;0,-1,IF(AND($B73&lt;Z$55,$C73&gt;Z$55),1,0))</f>
        <v>0</v>
      </c>
      <c r="AA73" s="64">
        <f t="shared" ref="AA73" si="120">IF(O73&lt;0,-1,IF(AND($B73&lt;AA$55,$C73&gt;AA$55),1,0))</f>
        <v>0</v>
      </c>
      <c r="AB73" s="64">
        <f t="shared" ref="AB73" si="121">IF(P73&lt;0,-1,IF(AND($B73&lt;AB$55,$C73&gt;AB$55),1,0))</f>
        <v>0</v>
      </c>
      <c r="AC73" s="64">
        <f t="shared" ref="AC73" si="122">IF(Q73&lt;0,-1,IF(AND($B73&lt;AC$55,$C73&gt;AC$55),1,0))</f>
        <v>1</v>
      </c>
      <c r="AD73" s="64">
        <f t="shared" ref="AD73" si="123">IF(R73&lt;0,-1,IF(AND($B73&lt;AD$55,$C73&gt;AD$55),1,0))</f>
        <v>1</v>
      </c>
      <c r="AE73" s="64">
        <f t="shared" ref="AE73" si="124">IF(S73&lt;0,-1,IF(AND($B73&lt;AE$55,$C73&gt;AE$55),1,0))</f>
        <v>1</v>
      </c>
      <c r="AF73" s="64">
        <f t="shared" ref="AF73" si="125">IF(T73&lt;0,-1,IF(AND($B73&lt;AF$55,$C73&gt;AF$55),1,0))</f>
        <v>1</v>
      </c>
      <c r="AG73" s="64">
        <f t="shared" ref="AG73" si="126">IF(U73&lt;0,-1,IF(AND($B73&lt;AG$55,$C73&gt;AG$55),1,0))</f>
        <v>1</v>
      </c>
      <c r="AH73" s="63">
        <f t="shared" ref="AH73" si="127">IF(V73&lt;0,-1,IF(AND($B73&lt;AH$55,$C73&gt;AH$55),1,0))</f>
        <v>1</v>
      </c>
      <c r="AI73" s="62">
        <f t="shared" ref="AI73" si="128">$I73/12*K73</f>
        <v>0</v>
      </c>
      <c r="AJ73" s="60">
        <f t="shared" ref="AJ73" si="129">$I73/12*L73</f>
        <v>0</v>
      </c>
      <c r="AK73" s="60">
        <f t="shared" ref="AK73" si="130">$I73/12*M73</f>
        <v>0</v>
      </c>
      <c r="AL73" s="60">
        <f t="shared" ref="AL73" si="131">$I73/12*N73</f>
        <v>0</v>
      </c>
      <c r="AM73" s="60">
        <f t="shared" ref="AM73" si="132">$I73/12*O73</f>
        <v>0</v>
      </c>
      <c r="AN73" s="60">
        <f t="shared" ref="AN73" si="133">$I73/12*P73</f>
        <v>0</v>
      </c>
      <c r="AO73" s="60">
        <f t="shared" ref="AO73" si="134">$I73/12*Q73</f>
        <v>45833.232066997807</v>
      </c>
      <c r="AP73" s="60">
        <f t="shared" ref="AP73" si="135">$I73/12*R73</f>
        <v>50000.253165838811</v>
      </c>
      <c r="AQ73" s="60">
        <f t="shared" ref="AQ73" si="136">$I73/12*S73</f>
        <v>55000.278482422691</v>
      </c>
      <c r="AR73" s="60">
        <f t="shared" ref="AR73" si="137">$I73/12*T73</f>
        <v>65833.333333333328</v>
      </c>
      <c r="AS73" s="60">
        <f t="shared" ref="AS73" si="138">$I73/12*U73</f>
        <v>65833.333333333328</v>
      </c>
      <c r="AT73" s="59">
        <f t="shared" ref="AT73" si="139">$I73/12*V73</f>
        <v>65833.333333333328</v>
      </c>
      <c r="AU73" s="61">
        <f t="shared" ref="AU73" si="140">SUM(AI73:AK73)</f>
        <v>0</v>
      </c>
      <c r="AV73" s="60">
        <f t="shared" ref="AV73" si="141">SUM(AL73:AN73)</f>
        <v>0</v>
      </c>
      <c r="AW73" s="60">
        <f t="shared" ref="AW73" si="142">SUM(AO73:AQ73)</f>
        <v>150833.76371525932</v>
      </c>
      <c r="AX73" s="86">
        <f t="shared" ref="AX73" si="143">SUM(AR73:AT73)</f>
        <v>197500</v>
      </c>
      <c r="AY73" s="58">
        <f t="shared" ref="AY73" si="144">SUM(AU73:AX73)</f>
        <v>348333.76371525932</v>
      </c>
      <c r="BA73" s="350" t="s">
        <v>456</v>
      </c>
      <c r="BB73" s="72" t="s">
        <v>206</v>
      </c>
      <c r="BC73" s="71"/>
      <c r="BE73" s="64">
        <f>SUMIFS(W$56:W73,$BA$56:$BA73,$BA73,$E$56:$E73,$E73)</f>
        <v>2</v>
      </c>
      <c r="BF73" s="64">
        <f>SUMIFS(X$56:X73,$BA$56:$BA73,$BA73,$E$56:$E73,$E73)</f>
        <v>2</v>
      </c>
      <c r="BG73" s="64">
        <f>SUMIFS(Y$56:Y73,$BA$56:$BA73,$BA73,$E$56:$E73,$E73)</f>
        <v>2</v>
      </c>
      <c r="BH73" s="64">
        <f>SUMIFS(Z$56:Z73,$BA$56:$BA73,$BA73,$E$56:$E73,$E73)</f>
        <v>2</v>
      </c>
      <c r="BI73" s="64">
        <f>SUMIFS(AA$56:AA73,$BA$56:$BA73,$BA73,$E$56:$E73,$E73)</f>
        <v>2</v>
      </c>
      <c r="BJ73" s="64">
        <f>SUMIFS(AB$56:AB73,$BA$56:$BA73,$BA73,$E$56:$E73,$E73)</f>
        <v>2</v>
      </c>
      <c r="BK73" s="64">
        <f>SUMIFS(AC$56:AC73,$BA$56:$BA73,$BA73,$E$56:$E73,$E73)</f>
        <v>3</v>
      </c>
      <c r="BL73" s="64">
        <f>SUMIFS(AD$56:AD73,$BA$56:$BA73,$BA73,$E$56:$E73,$E73)</f>
        <v>3</v>
      </c>
      <c r="BM73" s="64">
        <f>SUMIFS(AE$56:AE73,$BA$56:$BA73,$BA73,$E$56:$E73,$E73)</f>
        <v>3</v>
      </c>
      <c r="BN73" s="64">
        <f>SUMIFS(AF$56:AF73,$BA$56:$BA73,$BA73,$E$56:$E73,$E73)</f>
        <v>4</v>
      </c>
      <c r="BO73" s="64">
        <f>SUMIFS(AG$56:AG73,$BA$56:$BA73,$BA73,$E$56:$E73,$E73)</f>
        <v>4</v>
      </c>
      <c r="BP73" s="64">
        <f>SUMIFS(AH$56:AH73,$BA$56:$BA73,$BA73,$E$56:$E73,$E73)</f>
        <v>5</v>
      </c>
      <c r="BR73" s="175" t="str">
        <f t="shared" ref="BR73" si="145">IF(BE73&gt;0,$BA73&amp;BE73&amp;$E73,"")</f>
        <v>Growth2EMEA</v>
      </c>
      <c r="BS73" s="175" t="str">
        <f t="shared" ref="BS73" si="146">IF(BF73&gt;0,$BA73&amp;BF73&amp;$E73,"")</f>
        <v>Growth2EMEA</v>
      </c>
      <c r="BT73" s="175" t="str">
        <f t="shared" ref="BT73" si="147">IF(BG73&gt;0,$BA73&amp;BG73&amp;$E73,"")</f>
        <v>Growth2EMEA</v>
      </c>
      <c r="BU73" s="175" t="str">
        <f t="shared" ref="BU73" si="148">IF(BH73&gt;0,$BA73&amp;BH73&amp;$E73,"")</f>
        <v>Growth2EMEA</v>
      </c>
      <c r="BV73" s="175" t="str">
        <f t="shared" ref="BV73" si="149">IF(BI73&gt;0,$BA73&amp;BI73&amp;$E73,"")</f>
        <v>Growth2EMEA</v>
      </c>
      <c r="BW73" s="175" t="str">
        <f t="shared" ref="BW73" si="150">IF(BJ73&gt;0,$BA73&amp;BJ73&amp;$E73,"")</f>
        <v>Growth2EMEA</v>
      </c>
      <c r="BX73" s="175" t="str">
        <f t="shared" ref="BX73" si="151">IF(BK73&gt;0,$BA73&amp;BK73&amp;$E73,"")</f>
        <v>Growth3EMEA</v>
      </c>
      <c r="BY73" s="175" t="str">
        <f t="shared" ref="BY73" si="152">IF(BL73&gt;0,$BA73&amp;BL73&amp;$E73,"")</f>
        <v>Growth3EMEA</v>
      </c>
      <c r="BZ73" s="175" t="str">
        <f t="shared" ref="BZ73" si="153">IF(BM73&gt;0,$BA73&amp;BM73&amp;$E73,"")</f>
        <v>Growth3EMEA</v>
      </c>
      <c r="CA73" s="175" t="str">
        <f t="shared" ref="CA73" si="154">IF(BN73&gt;0,$BA73&amp;BN73&amp;$E73,"")</f>
        <v>Growth4EMEA</v>
      </c>
      <c r="CB73" s="175" t="str">
        <f t="shared" ref="CB73" si="155">IF(BO73&gt;0,$BA73&amp;BO73&amp;$E73,"")</f>
        <v>Growth4EMEA</v>
      </c>
      <c r="CC73" s="175" t="str">
        <f t="shared" ref="CC73" si="156">IF(BP73&gt;0,$BA73&amp;BP73&amp;$E73,"")</f>
        <v>Growth5EMEA</v>
      </c>
    </row>
    <row r="74" spans="1:81" s="91" customFormat="1" hidden="1" x14ac:dyDescent="0.25">
      <c r="A74" s="71" t="s">
        <v>205</v>
      </c>
      <c r="B74" s="74">
        <v>44228</v>
      </c>
      <c r="C74" s="74" t="s">
        <v>86</v>
      </c>
      <c r="D74" s="73" t="s">
        <v>459</v>
      </c>
      <c r="E74" s="73" t="str">
        <f t="shared" si="24"/>
        <v>EMEA</v>
      </c>
      <c r="F74" s="72" t="s">
        <v>274</v>
      </c>
      <c r="G74" s="71" t="s">
        <v>24</v>
      </c>
      <c r="H74" s="71" t="s">
        <v>48</v>
      </c>
      <c r="I74" s="70">
        <f t="shared" si="25"/>
        <v>550000</v>
      </c>
      <c r="J74" s="69">
        <f t="shared" si="26"/>
        <v>44255</v>
      </c>
      <c r="K74" s="68">
        <f t="shared" si="69"/>
        <v>0</v>
      </c>
      <c r="L74" s="67">
        <f t="shared" si="69"/>
        <v>0.25</v>
      </c>
      <c r="M74" s="67">
        <f t="shared" si="69"/>
        <v>0.5</v>
      </c>
      <c r="N74" s="67">
        <f t="shared" si="69"/>
        <v>0.75</v>
      </c>
      <c r="O74" s="67">
        <f t="shared" si="70"/>
        <v>1</v>
      </c>
      <c r="P74" s="67">
        <f t="shared" si="70"/>
        <v>1</v>
      </c>
      <c r="Q74" s="67">
        <f t="shared" si="70"/>
        <v>1</v>
      </c>
      <c r="R74" s="67">
        <f t="shared" si="70"/>
        <v>1</v>
      </c>
      <c r="S74" s="67">
        <f t="shared" si="70"/>
        <v>1</v>
      </c>
      <c r="T74" s="67">
        <f t="shared" si="70"/>
        <v>1</v>
      </c>
      <c r="U74" s="67">
        <f t="shared" si="70"/>
        <v>1</v>
      </c>
      <c r="V74" s="66">
        <f t="shared" si="70"/>
        <v>1</v>
      </c>
      <c r="W74" s="65">
        <f t="shared" ref="W74:AH74" si="157">IF(K74&lt;0,-1,IF(AND($B74&lt;W$55,$C74&gt;W$55),1,0))</f>
        <v>1</v>
      </c>
      <c r="X74" s="64">
        <f t="shared" si="157"/>
        <v>1</v>
      </c>
      <c r="Y74" s="64">
        <f t="shared" si="157"/>
        <v>1</v>
      </c>
      <c r="Z74" s="64">
        <f t="shared" si="157"/>
        <v>1</v>
      </c>
      <c r="AA74" s="64">
        <f t="shared" si="157"/>
        <v>1</v>
      </c>
      <c r="AB74" s="64">
        <f t="shared" si="157"/>
        <v>1</v>
      </c>
      <c r="AC74" s="64">
        <f t="shared" si="157"/>
        <v>1</v>
      </c>
      <c r="AD74" s="64">
        <f t="shared" si="157"/>
        <v>1</v>
      </c>
      <c r="AE74" s="64">
        <f t="shared" si="157"/>
        <v>1</v>
      </c>
      <c r="AF74" s="64">
        <f t="shared" si="157"/>
        <v>1</v>
      </c>
      <c r="AG74" s="64">
        <f t="shared" si="157"/>
        <v>1</v>
      </c>
      <c r="AH74" s="63">
        <f t="shared" si="157"/>
        <v>1</v>
      </c>
      <c r="AI74" s="62">
        <f t="shared" si="40"/>
        <v>0</v>
      </c>
      <c r="AJ74" s="60">
        <f t="shared" si="41"/>
        <v>11458.333333333334</v>
      </c>
      <c r="AK74" s="60">
        <f t="shared" si="42"/>
        <v>22916.666666666668</v>
      </c>
      <c r="AL74" s="60">
        <f t="shared" si="43"/>
        <v>34375</v>
      </c>
      <c r="AM74" s="60">
        <f t="shared" si="44"/>
        <v>45833.333333333336</v>
      </c>
      <c r="AN74" s="60">
        <f t="shared" si="45"/>
        <v>45833.333333333336</v>
      </c>
      <c r="AO74" s="60">
        <f t="shared" si="46"/>
        <v>45833.333333333336</v>
      </c>
      <c r="AP74" s="60">
        <f t="shared" si="47"/>
        <v>45833.333333333336</v>
      </c>
      <c r="AQ74" s="60">
        <f t="shared" si="48"/>
        <v>45833.333333333336</v>
      </c>
      <c r="AR74" s="60">
        <f t="shared" si="49"/>
        <v>45833.333333333336</v>
      </c>
      <c r="AS74" s="60">
        <f t="shared" si="50"/>
        <v>45833.333333333336</v>
      </c>
      <c r="AT74" s="59">
        <f t="shared" si="51"/>
        <v>45833.333333333336</v>
      </c>
      <c r="AU74" s="61">
        <f t="shared" si="52"/>
        <v>34375</v>
      </c>
      <c r="AV74" s="60">
        <f t="shared" si="53"/>
        <v>126041.66666666669</v>
      </c>
      <c r="AW74" s="60">
        <f t="shared" si="54"/>
        <v>137500</v>
      </c>
      <c r="AX74" s="86">
        <f t="shared" si="55"/>
        <v>137500</v>
      </c>
      <c r="AY74" s="58">
        <f t="shared" si="56"/>
        <v>435416.66666666669</v>
      </c>
      <c r="BA74" s="350" t="s">
        <v>458</v>
      </c>
      <c r="BB74" s="72" t="s">
        <v>205</v>
      </c>
      <c r="BC74" s="71"/>
      <c r="BE74" s="64">
        <f>SUMIFS(W$56:W74,$BA$56:$BA74,$BA74,$E$56:$E74,$E74)</f>
        <v>1</v>
      </c>
      <c r="BF74" s="64">
        <f>SUMIFS(X$56:X74,$BA$56:$BA74,$BA74,$E$56:$E74,$E74)</f>
        <v>1</v>
      </c>
      <c r="BG74" s="64">
        <f>SUMIFS(Y$56:Y74,$BA$56:$BA74,$BA74,$E$56:$E74,$E74)</f>
        <v>1</v>
      </c>
      <c r="BH74" s="64">
        <f>SUMIFS(Z$56:Z74,$BA$56:$BA74,$BA74,$E$56:$E74,$E74)</f>
        <v>1</v>
      </c>
      <c r="BI74" s="64">
        <f>SUMIFS(AA$56:AA74,$BA$56:$BA74,$BA74,$E$56:$E74,$E74)</f>
        <v>1</v>
      </c>
      <c r="BJ74" s="64">
        <f>SUMIFS(AB$56:AB74,$BA$56:$BA74,$BA74,$E$56:$E74,$E74)</f>
        <v>1</v>
      </c>
      <c r="BK74" s="64">
        <f>SUMIFS(AC$56:AC74,$BA$56:$BA74,$BA74,$E$56:$E74,$E74)</f>
        <v>1</v>
      </c>
      <c r="BL74" s="64">
        <f>SUMIFS(AD$56:AD74,$BA$56:$BA74,$BA74,$E$56:$E74,$E74)</f>
        <v>1</v>
      </c>
      <c r="BM74" s="64">
        <f>SUMIFS(AE$56:AE74,$BA$56:$BA74,$BA74,$E$56:$E74,$E74)</f>
        <v>1</v>
      </c>
      <c r="BN74" s="64">
        <f>SUMIFS(AF$56:AF74,$BA$56:$BA74,$BA74,$E$56:$E74,$E74)</f>
        <v>1</v>
      </c>
      <c r="BO74" s="64">
        <f>SUMIFS(AG$56:AG74,$BA$56:$BA74,$BA74,$E$56:$E74,$E74)</f>
        <v>1</v>
      </c>
      <c r="BP74" s="64">
        <f>SUMIFS(AH$56:AH74,$BA$56:$BA74,$BA74,$E$56:$E74,$E74)</f>
        <v>1</v>
      </c>
      <c r="BR74" s="175" t="str">
        <f t="shared" si="68"/>
        <v>SMB1EMEA</v>
      </c>
      <c r="BS74" s="175" t="str">
        <f t="shared" si="57"/>
        <v>SMB1EMEA</v>
      </c>
      <c r="BT74" s="175" t="str">
        <f t="shared" si="58"/>
        <v>SMB1EMEA</v>
      </c>
      <c r="BU74" s="175" t="str">
        <f t="shared" si="59"/>
        <v>SMB1EMEA</v>
      </c>
      <c r="BV74" s="175" t="str">
        <f t="shared" si="60"/>
        <v>SMB1EMEA</v>
      </c>
      <c r="BW74" s="175" t="str">
        <f t="shared" si="61"/>
        <v>SMB1EMEA</v>
      </c>
      <c r="BX74" s="175" t="str">
        <f t="shared" si="62"/>
        <v>SMB1EMEA</v>
      </c>
      <c r="BY74" s="175" t="str">
        <f t="shared" si="63"/>
        <v>SMB1EMEA</v>
      </c>
      <c r="BZ74" s="175" t="str">
        <f t="shared" si="64"/>
        <v>SMB1EMEA</v>
      </c>
      <c r="CA74" s="175" t="str">
        <f t="shared" si="65"/>
        <v>SMB1EMEA</v>
      </c>
      <c r="CB74" s="175" t="str">
        <f t="shared" si="66"/>
        <v>SMB1EMEA</v>
      </c>
      <c r="CC74" s="175" t="str">
        <f t="shared" si="67"/>
        <v>SMB1EMEA</v>
      </c>
    </row>
    <row r="75" spans="1:81" s="91" customFormat="1" hidden="1" x14ac:dyDescent="0.25">
      <c r="A75" s="71" t="s">
        <v>84</v>
      </c>
      <c r="B75" s="74">
        <v>44378</v>
      </c>
      <c r="C75" s="74" t="s">
        <v>86</v>
      </c>
      <c r="D75" s="73" t="s">
        <v>459</v>
      </c>
      <c r="E75" s="73" t="str">
        <f t="shared" si="24"/>
        <v>EMEA</v>
      </c>
      <c r="F75" s="72" t="s">
        <v>422</v>
      </c>
      <c r="G75" s="71" t="s">
        <v>24</v>
      </c>
      <c r="H75" s="71" t="s">
        <v>84</v>
      </c>
      <c r="I75" s="70">
        <f t="shared" si="25"/>
        <v>550000</v>
      </c>
      <c r="J75" s="69">
        <f t="shared" ref="J75" si="158">IF(DAY(B75)&gt;25,EOMONTH(B75,1),EOMONTH(B75,0))</f>
        <v>44408</v>
      </c>
      <c r="K75" s="68">
        <f t="shared" si="69"/>
        <v>0</v>
      </c>
      <c r="L75" s="67">
        <f t="shared" si="69"/>
        <v>0</v>
      </c>
      <c r="M75" s="67">
        <f t="shared" si="69"/>
        <v>0</v>
      </c>
      <c r="N75" s="67">
        <f t="shared" si="69"/>
        <v>0</v>
      </c>
      <c r="O75" s="67">
        <f t="shared" si="70"/>
        <v>0</v>
      </c>
      <c r="P75" s="67">
        <f t="shared" si="70"/>
        <v>0</v>
      </c>
      <c r="Q75" s="67">
        <f t="shared" si="70"/>
        <v>0.25</v>
      </c>
      <c r="R75" s="67">
        <f t="shared" si="70"/>
        <v>0.5</v>
      </c>
      <c r="S75" s="67">
        <f t="shared" si="70"/>
        <v>0.75</v>
      </c>
      <c r="T75" s="67">
        <f t="shared" si="70"/>
        <v>1</v>
      </c>
      <c r="U75" s="67">
        <f t="shared" si="70"/>
        <v>1</v>
      </c>
      <c r="V75" s="67">
        <f t="shared" si="70"/>
        <v>1</v>
      </c>
      <c r="W75" s="65">
        <f t="shared" ref="W75" si="159">IF(K75&lt;0,-1,IF(AND($B75&lt;W$55,$C75&gt;W$55),1,0))</f>
        <v>0</v>
      </c>
      <c r="X75" s="64">
        <f t="shared" ref="X75" si="160">IF(L75&lt;0,-1,IF(AND($B75&lt;X$55,$C75&gt;X$55),1,0))</f>
        <v>0</v>
      </c>
      <c r="Y75" s="64">
        <f t="shared" ref="Y75" si="161">IF(M75&lt;0,-1,IF(AND($B75&lt;Y$55,$C75&gt;Y$55),1,0))</f>
        <v>0</v>
      </c>
      <c r="Z75" s="64">
        <f t="shared" ref="Z75" si="162">IF(N75&lt;0,-1,IF(AND($B75&lt;Z$55,$C75&gt;Z$55),1,0))</f>
        <v>0</v>
      </c>
      <c r="AA75" s="64">
        <f t="shared" ref="AA75" si="163">IF(O75&lt;0,-1,IF(AND($B75&lt;AA$55,$C75&gt;AA$55),1,0))</f>
        <v>0</v>
      </c>
      <c r="AB75" s="64">
        <f t="shared" ref="AB75" si="164">IF(P75&lt;0,-1,IF(AND($B75&lt;AB$55,$C75&gt;AB$55),1,0))</f>
        <v>1</v>
      </c>
      <c r="AC75" s="64">
        <f t="shared" ref="AC75" si="165">IF(Q75&lt;0,-1,IF(AND($B75&lt;AC$55,$C75&gt;AC$55),1,0))</f>
        <v>1</v>
      </c>
      <c r="AD75" s="64">
        <f t="shared" ref="AD75" si="166">IF(R75&lt;0,-1,IF(AND($B75&lt;AD$55,$C75&gt;AD$55),1,0))</f>
        <v>1</v>
      </c>
      <c r="AE75" s="64">
        <f t="shared" ref="AE75" si="167">IF(S75&lt;0,-1,IF(AND($B75&lt;AE$55,$C75&gt;AE$55),1,0))</f>
        <v>1</v>
      </c>
      <c r="AF75" s="64">
        <f t="shared" ref="AF75" si="168">IF(T75&lt;0,-1,IF(AND($B75&lt;AF$55,$C75&gt;AF$55),1,0))</f>
        <v>1</v>
      </c>
      <c r="AG75" s="64">
        <f t="shared" ref="AG75" si="169">IF(U75&lt;0,-1,IF(AND($B75&lt;AG$55,$C75&gt;AG$55),1,0))</f>
        <v>1</v>
      </c>
      <c r="AH75" s="63">
        <f t="shared" ref="AH75" si="170">IF(V75&lt;0,-1,IF(AND($B75&lt;AH$55,$C75&gt;AH$55),1,0))</f>
        <v>1</v>
      </c>
      <c r="AI75" s="62">
        <f t="shared" ref="AI75" si="171">$I75/12*K75</f>
        <v>0</v>
      </c>
      <c r="AJ75" s="60">
        <f t="shared" ref="AJ75" si="172">$I75/12*L75</f>
        <v>0</v>
      </c>
      <c r="AK75" s="60">
        <f t="shared" ref="AK75" si="173">$I75/12*M75</f>
        <v>0</v>
      </c>
      <c r="AL75" s="60">
        <f t="shared" ref="AL75" si="174">$I75/12*N75</f>
        <v>0</v>
      </c>
      <c r="AM75" s="60">
        <f t="shared" ref="AM75" si="175">$I75/12*O75</f>
        <v>0</v>
      </c>
      <c r="AN75" s="60">
        <f t="shared" ref="AN75" si="176">$I75/12*P75</f>
        <v>0</v>
      </c>
      <c r="AO75" s="60">
        <f t="shared" ref="AO75" si="177">$I75/12*Q75</f>
        <v>11458.333333333334</v>
      </c>
      <c r="AP75" s="60">
        <f t="shared" ref="AP75" si="178">$I75/12*R75</f>
        <v>22916.666666666668</v>
      </c>
      <c r="AQ75" s="60">
        <f t="shared" ref="AQ75" si="179">$I75/12*S75</f>
        <v>34375</v>
      </c>
      <c r="AR75" s="60">
        <f t="shared" ref="AR75" si="180">$I75/12*T75</f>
        <v>45833.333333333336</v>
      </c>
      <c r="AS75" s="60">
        <f t="shared" ref="AS75" si="181">$I75/12*U75</f>
        <v>45833.333333333336</v>
      </c>
      <c r="AT75" s="59">
        <f t="shared" ref="AT75" si="182">$I75/12*V75</f>
        <v>45833.333333333336</v>
      </c>
      <c r="AU75" s="61">
        <f t="shared" ref="AU75" si="183">SUM(AI75:AK75)</f>
        <v>0</v>
      </c>
      <c r="AV75" s="60">
        <f t="shared" ref="AV75" si="184">SUM(AL75:AN75)</f>
        <v>0</v>
      </c>
      <c r="AW75" s="60">
        <f t="shared" ref="AW75" si="185">SUM(AO75:AQ75)</f>
        <v>68750</v>
      </c>
      <c r="AX75" s="75">
        <f t="shared" ref="AX75" si="186">SUM(AR75:AT75)</f>
        <v>137500</v>
      </c>
      <c r="AY75" s="58">
        <f t="shared" ref="AY75" si="187">SUM(AU75:AX75)</f>
        <v>206250</v>
      </c>
      <c r="BA75" s="350" t="s">
        <v>458</v>
      </c>
      <c r="BB75" s="72" t="s">
        <v>84</v>
      </c>
      <c r="BC75" s="71"/>
      <c r="BE75" s="64">
        <f>SUMIFS(W$56:W75,$BA$56:$BA75,$BA75,$E$56:$E75,$E75)</f>
        <v>1</v>
      </c>
      <c r="BF75" s="64">
        <f>SUMIFS(X$56:X75,$BA$56:$BA75,$BA75,$E$56:$E75,$E75)</f>
        <v>1</v>
      </c>
      <c r="BG75" s="64">
        <f>SUMIFS(Y$56:Y75,$BA$56:$BA75,$BA75,$E$56:$E75,$E75)</f>
        <v>1</v>
      </c>
      <c r="BH75" s="64">
        <f>SUMIFS(Z$56:Z75,$BA$56:$BA75,$BA75,$E$56:$E75,$E75)</f>
        <v>1</v>
      </c>
      <c r="BI75" s="64">
        <f>SUMIFS(AA$56:AA75,$BA$56:$BA75,$BA75,$E$56:$E75,$E75)</f>
        <v>1</v>
      </c>
      <c r="BJ75" s="64">
        <f>SUMIFS(AB$56:AB75,$BA$56:$BA75,$BA75,$E$56:$E75,$E75)</f>
        <v>2</v>
      </c>
      <c r="BK75" s="64">
        <f>SUMIFS(AC$56:AC75,$BA$56:$BA75,$BA75,$E$56:$E75,$E75)</f>
        <v>2</v>
      </c>
      <c r="BL75" s="64">
        <f>SUMIFS(AD$56:AD75,$BA$56:$BA75,$BA75,$E$56:$E75,$E75)</f>
        <v>2</v>
      </c>
      <c r="BM75" s="64">
        <f>SUMIFS(AE$56:AE75,$BA$56:$BA75,$BA75,$E$56:$E75,$E75)</f>
        <v>2</v>
      </c>
      <c r="BN75" s="64">
        <f>SUMIFS(AF$56:AF75,$BA$56:$BA75,$BA75,$E$56:$E75,$E75)</f>
        <v>2</v>
      </c>
      <c r="BO75" s="64">
        <f>SUMIFS(AG$56:AG75,$BA$56:$BA75,$BA75,$E$56:$E75,$E75)</f>
        <v>2</v>
      </c>
      <c r="BP75" s="64">
        <f>SUMIFS(AH$56:AH75,$BA$56:$BA75,$BA75,$E$56:$E75,$E75)</f>
        <v>2</v>
      </c>
      <c r="BR75" s="175" t="str">
        <f t="shared" ref="BR75" si="188">IF(BE75&gt;0,$BA75&amp;BE75&amp;$E75,"")</f>
        <v>SMB1EMEA</v>
      </c>
      <c r="BS75" s="175" t="str">
        <f t="shared" ref="BS75" si="189">IF(BF75&gt;0,$BA75&amp;BF75&amp;$E75,"")</f>
        <v>SMB1EMEA</v>
      </c>
      <c r="BT75" s="175" t="str">
        <f t="shared" ref="BT75" si="190">IF(BG75&gt;0,$BA75&amp;BG75&amp;$E75,"")</f>
        <v>SMB1EMEA</v>
      </c>
      <c r="BU75" s="175" t="str">
        <f t="shared" ref="BU75" si="191">IF(BH75&gt;0,$BA75&amp;BH75&amp;$E75,"")</f>
        <v>SMB1EMEA</v>
      </c>
      <c r="BV75" s="175" t="str">
        <f t="shared" ref="BV75" si="192">IF(BI75&gt;0,$BA75&amp;BI75&amp;$E75,"")</f>
        <v>SMB1EMEA</v>
      </c>
      <c r="BW75" s="175" t="str">
        <f t="shared" ref="BW75" si="193">IF(BJ75&gt;0,$BA75&amp;BJ75&amp;$E75,"")</f>
        <v>SMB2EMEA</v>
      </c>
      <c r="BX75" s="175" t="str">
        <f t="shared" ref="BX75" si="194">IF(BK75&gt;0,$BA75&amp;BK75&amp;$E75,"")</f>
        <v>SMB2EMEA</v>
      </c>
      <c r="BY75" s="175" t="str">
        <f t="shared" ref="BY75" si="195">IF(BL75&gt;0,$BA75&amp;BL75&amp;$E75,"")</f>
        <v>SMB2EMEA</v>
      </c>
      <c r="BZ75" s="175" t="str">
        <f t="shared" ref="BZ75" si="196">IF(BM75&gt;0,$BA75&amp;BM75&amp;$E75,"")</f>
        <v>SMB2EMEA</v>
      </c>
      <c r="CA75" s="175" t="str">
        <f t="shared" ref="CA75" si="197">IF(BN75&gt;0,$BA75&amp;BN75&amp;$E75,"")</f>
        <v>SMB2EMEA</v>
      </c>
      <c r="CB75" s="175" t="str">
        <f t="shared" ref="CB75" si="198">IF(BO75&gt;0,$BA75&amp;BO75&amp;$E75,"")</f>
        <v>SMB2EMEA</v>
      </c>
      <c r="CC75" s="175" t="str">
        <f t="shared" ref="CC75" si="199">IF(BP75&gt;0,$BA75&amp;BP75&amp;$E75,"")</f>
        <v>SMB2EMEA</v>
      </c>
    </row>
    <row r="76" spans="1:81" s="91" customFormat="1" hidden="1" x14ac:dyDescent="0.25">
      <c r="A76" s="71" t="s">
        <v>84</v>
      </c>
      <c r="B76" s="74">
        <v>44409</v>
      </c>
      <c r="C76" s="74" t="s">
        <v>86</v>
      </c>
      <c r="D76" s="73" t="s">
        <v>459</v>
      </c>
      <c r="E76" s="73" t="str">
        <f t="shared" si="24"/>
        <v>EMEA</v>
      </c>
      <c r="F76" s="72" t="s">
        <v>422</v>
      </c>
      <c r="G76" s="71" t="s">
        <v>24</v>
      </c>
      <c r="H76" s="71" t="s">
        <v>84</v>
      </c>
      <c r="I76" s="70">
        <f t="shared" si="25"/>
        <v>550000</v>
      </c>
      <c r="J76" s="69">
        <f t="shared" si="26"/>
        <v>44439</v>
      </c>
      <c r="K76" s="68">
        <f t="shared" si="69"/>
        <v>0</v>
      </c>
      <c r="L76" s="67">
        <f t="shared" si="69"/>
        <v>0</v>
      </c>
      <c r="M76" s="67">
        <f t="shared" si="69"/>
        <v>0</v>
      </c>
      <c r="N76" s="67">
        <f t="shared" si="69"/>
        <v>0</v>
      </c>
      <c r="O76" s="67">
        <f t="shared" si="70"/>
        <v>0</v>
      </c>
      <c r="P76" s="67">
        <f t="shared" si="70"/>
        <v>0</v>
      </c>
      <c r="Q76" s="67">
        <f t="shared" si="70"/>
        <v>0</v>
      </c>
      <c r="R76" s="67">
        <f t="shared" si="70"/>
        <v>0.25</v>
      </c>
      <c r="S76" s="67">
        <f t="shared" si="70"/>
        <v>0.5</v>
      </c>
      <c r="T76" s="67">
        <f t="shared" si="70"/>
        <v>0.75</v>
      </c>
      <c r="U76" s="67">
        <f t="shared" si="70"/>
        <v>1</v>
      </c>
      <c r="V76" s="67">
        <f t="shared" si="70"/>
        <v>1</v>
      </c>
      <c r="W76" s="65">
        <f t="shared" ref="W76:AH80" si="200">IF(K76&lt;0,-1,IF(AND($B76&lt;W$55,$C76&gt;W$55),1,0))</f>
        <v>0</v>
      </c>
      <c r="X76" s="64">
        <f t="shared" si="200"/>
        <v>0</v>
      </c>
      <c r="Y76" s="64">
        <f t="shared" si="200"/>
        <v>0</v>
      </c>
      <c r="Z76" s="64">
        <f t="shared" si="200"/>
        <v>0</v>
      </c>
      <c r="AA76" s="64">
        <f t="shared" si="200"/>
        <v>0</v>
      </c>
      <c r="AB76" s="64">
        <f t="shared" si="200"/>
        <v>0</v>
      </c>
      <c r="AC76" s="64">
        <f t="shared" si="200"/>
        <v>1</v>
      </c>
      <c r="AD76" s="64">
        <f t="shared" si="200"/>
        <v>1</v>
      </c>
      <c r="AE76" s="64">
        <f t="shared" si="200"/>
        <v>1</v>
      </c>
      <c r="AF76" s="64">
        <f t="shared" si="200"/>
        <v>1</v>
      </c>
      <c r="AG76" s="64">
        <f t="shared" si="200"/>
        <v>1</v>
      </c>
      <c r="AH76" s="63">
        <f t="shared" si="200"/>
        <v>1</v>
      </c>
      <c r="AI76" s="62">
        <f t="shared" si="40"/>
        <v>0</v>
      </c>
      <c r="AJ76" s="60">
        <f t="shared" si="41"/>
        <v>0</v>
      </c>
      <c r="AK76" s="60">
        <f t="shared" si="42"/>
        <v>0</v>
      </c>
      <c r="AL76" s="60">
        <f t="shared" si="43"/>
        <v>0</v>
      </c>
      <c r="AM76" s="60">
        <f t="shared" si="44"/>
        <v>0</v>
      </c>
      <c r="AN76" s="60">
        <f t="shared" si="45"/>
        <v>0</v>
      </c>
      <c r="AO76" s="60">
        <f t="shared" si="46"/>
        <v>0</v>
      </c>
      <c r="AP76" s="60">
        <f t="shared" si="47"/>
        <v>11458.333333333334</v>
      </c>
      <c r="AQ76" s="60">
        <f t="shared" si="48"/>
        <v>22916.666666666668</v>
      </c>
      <c r="AR76" s="60">
        <f t="shared" si="49"/>
        <v>34375</v>
      </c>
      <c r="AS76" s="60">
        <f t="shared" si="50"/>
        <v>45833.333333333336</v>
      </c>
      <c r="AT76" s="59">
        <f t="shared" si="51"/>
        <v>45833.333333333336</v>
      </c>
      <c r="AU76" s="61">
        <f t="shared" si="52"/>
        <v>0</v>
      </c>
      <c r="AV76" s="60">
        <f t="shared" si="53"/>
        <v>0</v>
      </c>
      <c r="AW76" s="60">
        <f t="shared" si="54"/>
        <v>34375</v>
      </c>
      <c r="AX76" s="75">
        <f t="shared" si="55"/>
        <v>126041.66666666669</v>
      </c>
      <c r="AY76" s="58">
        <f t="shared" si="56"/>
        <v>160416.66666666669</v>
      </c>
      <c r="BA76" s="350" t="s">
        <v>458</v>
      </c>
      <c r="BB76" s="72" t="s">
        <v>84</v>
      </c>
      <c r="BC76" s="71"/>
      <c r="BE76" s="64">
        <f>SUMIFS(W$56:W76,$BA$56:$BA76,$BA76,$E$56:$E76,$E76)</f>
        <v>1</v>
      </c>
      <c r="BF76" s="64">
        <f>SUMIFS(X$56:X76,$BA$56:$BA76,$BA76,$E$56:$E76,$E76)</f>
        <v>1</v>
      </c>
      <c r="BG76" s="64">
        <f>SUMIFS(Y$56:Y76,$BA$56:$BA76,$BA76,$E$56:$E76,$E76)</f>
        <v>1</v>
      </c>
      <c r="BH76" s="64">
        <f>SUMIFS(Z$56:Z76,$BA$56:$BA76,$BA76,$E$56:$E76,$E76)</f>
        <v>1</v>
      </c>
      <c r="BI76" s="64">
        <f>SUMIFS(AA$56:AA76,$BA$56:$BA76,$BA76,$E$56:$E76,$E76)</f>
        <v>1</v>
      </c>
      <c r="BJ76" s="64">
        <f>SUMIFS(AB$56:AB76,$BA$56:$BA76,$BA76,$E$56:$E76,$E76)</f>
        <v>2</v>
      </c>
      <c r="BK76" s="64">
        <f>SUMIFS(AC$56:AC76,$BA$56:$BA76,$BA76,$E$56:$E76,$E76)</f>
        <v>3</v>
      </c>
      <c r="BL76" s="64">
        <f>SUMIFS(AD$56:AD76,$BA$56:$BA76,$BA76,$E$56:$E76,$E76)</f>
        <v>3</v>
      </c>
      <c r="BM76" s="64">
        <f>SUMIFS(AE$56:AE76,$BA$56:$BA76,$BA76,$E$56:$E76,$E76)</f>
        <v>3</v>
      </c>
      <c r="BN76" s="64">
        <f>SUMIFS(AF$56:AF76,$BA$56:$BA76,$BA76,$E$56:$E76,$E76)</f>
        <v>3</v>
      </c>
      <c r="BO76" s="64">
        <f>SUMIFS(AG$56:AG76,$BA$56:$BA76,$BA76,$E$56:$E76,$E76)</f>
        <v>3</v>
      </c>
      <c r="BP76" s="64">
        <f>SUMIFS(AH$56:AH76,$BA$56:$BA76,$BA76,$E$56:$E76,$E76)</f>
        <v>3</v>
      </c>
      <c r="BR76" s="175" t="str">
        <f t="shared" si="68"/>
        <v>SMB1EMEA</v>
      </c>
      <c r="BS76" s="175" t="str">
        <f t="shared" si="57"/>
        <v>SMB1EMEA</v>
      </c>
      <c r="BT76" s="175" t="str">
        <f t="shared" si="58"/>
        <v>SMB1EMEA</v>
      </c>
      <c r="BU76" s="175" t="str">
        <f t="shared" si="59"/>
        <v>SMB1EMEA</v>
      </c>
      <c r="BV76" s="175" t="str">
        <f t="shared" si="60"/>
        <v>SMB1EMEA</v>
      </c>
      <c r="BW76" s="175" t="str">
        <f t="shared" si="61"/>
        <v>SMB2EMEA</v>
      </c>
      <c r="BX76" s="175" t="str">
        <f t="shared" si="62"/>
        <v>SMB3EMEA</v>
      </c>
      <c r="BY76" s="175" t="str">
        <f t="shared" si="63"/>
        <v>SMB3EMEA</v>
      </c>
      <c r="BZ76" s="175" t="str">
        <f t="shared" si="64"/>
        <v>SMB3EMEA</v>
      </c>
      <c r="CA76" s="175" t="str">
        <f t="shared" si="65"/>
        <v>SMB3EMEA</v>
      </c>
      <c r="CB76" s="175" t="str">
        <f t="shared" si="66"/>
        <v>SMB3EMEA</v>
      </c>
      <c r="CC76" s="175" t="str">
        <f t="shared" si="67"/>
        <v>SMB3EMEA</v>
      </c>
    </row>
    <row r="77" spans="1:81" s="91" customFormat="1" hidden="1" x14ac:dyDescent="0.25">
      <c r="A77" s="71" t="s">
        <v>94</v>
      </c>
      <c r="B77" s="74">
        <v>44531</v>
      </c>
      <c r="C77" s="74">
        <v>44561</v>
      </c>
      <c r="D77" s="73" t="s">
        <v>459</v>
      </c>
      <c r="E77" s="73" t="str">
        <f t="shared" si="24"/>
        <v>EMEA</v>
      </c>
      <c r="F77" s="72" t="s">
        <v>274</v>
      </c>
      <c r="G77" s="71" t="s">
        <v>24</v>
      </c>
      <c r="H77" s="71" t="s">
        <v>94</v>
      </c>
      <c r="I77" s="70">
        <f t="shared" si="25"/>
        <v>550000</v>
      </c>
      <c r="J77" s="69">
        <f t="shared" si="26"/>
        <v>44561</v>
      </c>
      <c r="K77" s="68">
        <f t="shared" si="69"/>
        <v>0</v>
      </c>
      <c r="L77" s="67">
        <f t="shared" si="69"/>
        <v>0</v>
      </c>
      <c r="M77" s="67">
        <f t="shared" si="69"/>
        <v>0</v>
      </c>
      <c r="N77" s="67">
        <f t="shared" si="69"/>
        <v>0</v>
      </c>
      <c r="O77" s="67">
        <f t="shared" ref="O77:T85" si="201">IFERROR(IF($C77&gt;EOMONTH(O$55,-1),IF(DATEDIF($J77,O$55+2,"m")+1&gt;9,100%,VLOOKUP($D77,$A$1:$J$51,(DATEDIF($J77,O$55+2,"m")+1)+1,FALSE)),0),0)</f>
        <v>0</v>
      </c>
      <c r="P77" s="67">
        <f t="shared" si="201"/>
        <v>0</v>
      </c>
      <c r="Q77" s="67">
        <f t="shared" si="201"/>
        <v>0</v>
      </c>
      <c r="R77" s="67">
        <f t="shared" si="201"/>
        <v>0</v>
      </c>
      <c r="S77" s="67">
        <f t="shared" si="201"/>
        <v>0</v>
      </c>
      <c r="T77" s="67">
        <f t="shared" si="201"/>
        <v>0</v>
      </c>
      <c r="U77" s="77">
        <v>-1</v>
      </c>
      <c r="V77" s="77">
        <v>-1</v>
      </c>
      <c r="W77" s="65">
        <f t="shared" si="200"/>
        <v>0</v>
      </c>
      <c r="X77" s="64">
        <f t="shared" si="200"/>
        <v>0</v>
      </c>
      <c r="Y77" s="64">
        <f t="shared" si="200"/>
        <v>0</v>
      </c>
      <c r="Z77" s="64">
        <f t="shared" si="200"/>
        <v>0</v>
      </c>
      <c r="AA77" s="64">
        <f t="shared" si="200"/>
        <v>0</v>
      </c>
      <c r="AB77" s="64">
        <f t="shared" si="200"/>
        <v>0</v>
      </c>
      <c r="AC77" s="64">
        <f t="shared" si="200"/>
        <v>0</v>
      </c>
      <c r="AD77" s="64">
        <f t="shared" si="200"/>
        <v>0</v>
      </c>
      <c r="AE77" s="64">
        <f t="shared" si="200"/>
        <v>0</v>
      </c>
      <c r="AF77" s="64">
        <f t="shared" si="200"/>
        <v>0</v>
      </c>
      <c r="AG77" s="64">
        <f t="shared" si="200"/>
        <v>-1</v>
      </c>
      <c r="AH77" s="63">
        <f t="shared" si="200"/>
        <v>-1</v>
      </c>
      <c r="AI77" s="62">
        <f t="shared" si="40"/>
        <v>0</v>
      </c>
      <c r="AJ77" s="60">
        <f t="shared" si="41"/>
        <v>0</v>
      </c>
      <c r="AK77" s="60">
        <f t="shared" si="42"/>
        <v>0</v>
      </c>
      <c r="AL77" s="60">
        <f t="shared" si="43"/>
        <v>0</v>
      </c>
      <c r="AM77" s="60">
        <f t="shared" si="44"/>
        <v>0</v>
      </c>
      <c r="AN77" s="60">
        <f t="shared" si="45"/>
        <v>0</v>
      </c>
      <c r="AO77" s="60">
        <f t="shared" si="46"/>
        <v>0</v>
      </c>
      <c r="AP77" s="60">
        <f t="shared" si="47"/>
        <v>0</v>
      </c>
      <c r="AQ77" s="60">
        <f t="shared" si="48"/>
        <v>0</v>
      </c>
      <c r="AR77" s="60">
        <f t="shared" si="49"/>
        <v>0</v>
      </c>
      <c r="AS77" s="60">
        <f t="shared" si="50"/>
        <v>-45833.333333333336</v>
      </c>
      <c r="AT77" s="59">
        <f t="shared" si="51"/>
        <v>-45833.333333333336</v>
      </c>
      <c r="AU77" s="61">
        <f t="shared" si="52"/>
        <v>0</v>
      </c>
      <c r="AV77" s="60">
        <f t="shared" si="53"/>
        <v>0</v>
      </c>
      <c r="AW77" s="60">
        <f t="shared" si="54"/>
        <v>0</v>
      </c>
      <c r="AX77" s="86">
        <f t="shared" si="55"/>
        <v>-91666.666666666672</v>
      </c>
      <c r="AY77" s="58">
        <f t="shared" si="56"/>
        <v>-91666.666666666672</v>
      </c>
      <c r="BA77" s="72"/>
      <c r="BB77" s="72"/>
      <c r="BC77" s="71"/>
      <c r="BE77" s="64">
        <f>SUMIFS(W$56:W77,$BA$56:$BA77,$BA77,$E$56:$E77,$E77)</f>
        <v>0</v>
      </c>
      <c r="BF77" s="64">
        <f>SUMIFS(X$56:X77,$BA$56:$BA77,$BA77,$E$56:$E77,$E77)</f>
        <v>0</v>
      </c>
      <c r="BG77" s="64">
        <f>SUMIFS(Y$56:Y77,$BA$56:$BA77,$BA77,$E$56:$E77,$E77)</f>
        <v>0</v>
      </c>
      <c r="BH77" s="64">
        <f>SUMIFS(Z$56:Z77,$BA$56:$BA77,$BA77,$E$56:$E77,$E77)</f>
        <v>0</v>
      </c>
      <c r="BI77" s="64">
        <f>SUMIFS(AA$56:AA77,$BA$56:$BA77,$BA77,$E$56:$E77,$E77)</f>
        <v>0</v>
      </c>
      <c r="BJ77" s="64">
        <f>SUMIFS(AB$56:AB77,$BA$56:$BA77,$BA77,$E$56:$E77,$E77)</f>
        <v>0</v>
      </c>
      <c r="BK77" s="64">
        <f>SUMIFS(AC$56:AC77,$BA$56:$BA77,$BA77,$E$56:$E77,$E77)</f>
        <v>0</v>
      </c>
      <c r="BL77" s="64">
        <f>SUMIFS(AD$56:AD77,$BA$56:$BA77,$BA77,$E$56:$E77,$E77)</f>
        <v>0</v>
      </c>
      <c r="BM77" s="64">
        <f>SUMIFS(AE$56:AE77,$BA$56:$BA77,$BA77,$E$56:$E77,$E77)</f>
        <v>0</v>
      </c>
      <c r="BN77" s="64">
        <f>SUMIFS(AF$56:AF77,$BA$56:$BA77,$BA77,$E$56:$E77,$E77)</f>
        <v>0</v>
      </c>
      <c r="BO77" s="64">
        <f>SUMIFS(AG$56:AG77,$BA$56:$BA77,$BA77,$E$56:$E77,$E77)</f>
        <v>0</v>
      </c>
      <c r="BP77" s="64">
        <f>SUMIFS(AH$56:AH77,$BA$56:$BA77,$BA77,$E$56:$E77,$E77)</f>
        <v>0</v>
      </c>
      <c r="BR77" s="175" t="str">
        <f t="shared" si="68"/>
        <v/>
      </c>
      <c r="BS77" s="175" t="str">
        <f t="shared" si="57"/>
        <v/>
      </c>
      <c r="BT77" s="175" t="str">
        <f t="shared" si="58"/>
        <v/>
      </c>
      <c r="BU77" s="175" t="str">
        <f t="shared" si="59"/>
        <v/>
      </c>
      <c r="BV77" s="175" t="str">
        <f t="shared" si="60"/>
        <v/>
      </c>
      <c r="BW77" s="175" t="str">
        <f t="shared" si="61"/>
        <v/>
      </c>
      <c r="BX77" s="175" t="str">
        <f t="shared" si="62"/>
        <v/>
      </c>
      <c r="BY77" s="175" t="str">
        <f t="shared" si="63"/>
        <v/>
      </c>
      <c r="BZ77" s="175" t="str">
        <f t="shared" si="64"/>
        <v/>
      </c>
      <c r="CA77" s="175" t="str">
        <f t="shared" si="65"/>
        <v/>
      </c>
      <c r="CB77" s="175" t="str">
        <f t="shared" si="66"/>
        <v/>
      </c>
      <c r="CC77" s="175" t="str">
        <f t="shared" si="67"/>
        <v/>
      </c>
    </row>
    <row r="78" spans="1:81" s="91" customFormat="1" hidden="1" x14ac:dyDescent="0.25">
      <c r="A78" s="71" t="s">
        <v>84</v>
      </c>
      <c r="B78" s="74">
        <v>44562</v>
      </c>
      <c r="C78" s="74" t="s">
        <v>86</v>
      </c>
      <c r="D78" s="73" t="s">
        <v>459</v>
      </c>
      <c r="E78" s="73" t="str">
        <f t="shared" si="24"/>
        <v>EMEA</v>
      </c>
      <c r="F78" s="72" t="s">
        <v>422</v>
      </c>
      <c r="G78" s="71" t="s">
        <v>24</v>
      </c>
      <c r="H78" s="71" t="s">
        <v>84</v>
      </c>
      <c r="I78" s="70">
        <f t="shared" si="25"/>
        <v>550000</v>
      </c>
      <c r="J78" s="69">
        <f t="shared" si="26"/>
        <v>44592</v>
      </c>
      <c r="K78" s="68">
        <f t="shared" si="69"/>
        <v>0</v>
      </c>
      <c r="L78" s="67">
        <f t="shared" si="69"/>
        <v>0</v>
      </c>
      <c r="M78" s="67">
        <f t="shared" si="69"/>
        <v>0</v>
      </c>
      <c r="N78" s="67">
        <f t="shared" si="69"/>
        <v>0</v>
      </c>
      <c r="O78" s="67">
        <f t="shared" si="201"/>
        <v>0</v>
      </c>
      <c r="P78" s="67">
        <f t="shared" si="201"/>
        <v>0</v>
      </c>
      <c r="Q78" s="67">
        <f t="shared" si="201"/>
        <v>0</v>
      </c>
      <c r="R78" s="67">
        <f t="shared" si="201"/>
        <v>0</v>
      </c>
      <c r="S78" s="67">
        <f t="shared" si="201"/>
        <v>0</v>
      </c>
      <c r="T78" s="67">
        <f t="shared" si="201"/>
        <v>0</v>
      </c>
      <c r="U78" s="67">
        <f t="shared" ref="U78:V92" si="202">IFERROR(IF($C78&gt;EOMONTH(U$55,-1),IF(DATEDIF($J78,U$55+2,"m")+1&gt;9,100%,VLOOKUP($D78,$A$1:$J$51,(DATEDIF($J78,U$55+2,"m")+1)+1,FALSE)),0),0)</f>
        <v>0</v>
      </c>
      <c r="V78" s="66">
        <f t="shared" si="202"/>
        <v>0</v>
      </c>
      <c r="W78" s="65">
        <f t="shared" si="200"/>
        <v>0</v>
      </c>
      <c r="X78" s="64">
        <f t="shared" si="200"/>
        <v>0</v>
      </c>
      <c r="Y78" s="64">
        <f t="shared" si="200"/>
        <v>0</v>
      </c>
      <c r="Z78" s="64">
        <f t="shared" si="200"/>
        <v>0</v>
      </c>
      <c r="AA78" s="64">
        <f t="shared" si="200"/>
        <v>0</v>
      </c>
      <c r="AB78" s="64">
        <f t="shared" si="200"/>
        <v>0</v>
      </c>
      <c r="AC78" s="64">
        <f t="shared" si="200"/>
        <v>0</v>
      </c>
      <c r="AD78" s="64">
        <f t="shared" si="200"/>
        <v>0</v>
      </c>
      <c r="AE78" s="64">
        <f t="shared" si="200"/>
        <v>0</v>
      </c>
      <c r="AF78" s="64">
        <f t="shared" si="200"/>
        <v>0</v>
      </c>
      <c r="AG78" s="64">
        <f t="shared" si="200"/>
        <v>0</v>
      </c>
      <c r="AH78" s="63">
        <f t="shared" si="200"/>
        <v>1</v>
      </c>
      <c r="AI78" s="62">
        <f t="shared" si="40"/>
        <v>0</v>
      </c>
      <c r="AJ78" s="60">
        <f t="shared" si="41"/>
        <v>0</v>
      </c>
      <c r="AK78" s="60">
        <f t="shared" si="42"/>
        <v>0</v>
      </c>
      <c r="AL78" s="60">
        <f t="shared" si="43"/>
        <v>0</v>
      </c>
      <c r="AM78" s="60">
        <f t="shared" si="44"/>
        <v>0</v>
      </c>
      <c r="AN78" s="60">
        <f t="shared" si="45"/>
        <v>0</v>
      </c>
      <c r="AO78" s="60">
        <f t="shared" si="46"/>
        <v>0</v>
      </c>
      <c r="AP78" s="60">
        <f t="shared" si="47"/>
        <v>0</v>
      </c>
      <c r="AQ78" s="60">
        <f t="shared" si="48"/>
        <v>0</v>
      </c>
      <c r="AR78" s="60">
        <f t="shared" si="49"/>
        <v>0</v>
      </c>
      <c r="AS78" s="60">
        <f t="shared" si="50"/>
        <v>0</v>
      </c>
      <c r="AT78" s="59">
        <f t="shared" si="51"/>
        <v>0</v>
      </c>
      <c r="AU78" s="61">
        <f t="shared" si="52"/>
        <v>0</v>
      </c>
      <c r="AV78" s="60">
        <f t="shared" si="53"/>
        <v>0</v>
      </c>
      <c r="AW78" s="60">
        <f t="shared" si="54"/>
        <v>0</v>
      </c>
      <c r="AX78" s="75">
        <f t="shared" si="55"/>
        <v>0</v>
      </c>
      <c r="AY78" s="58">
        <f t="shared" si="56"/>
        <v>0</v>
      </c>
      <c r="BA78" s="350" t="s">
        <v>458</v>
      </c>
      <c r="BB78" s="72" t="s">
        <v>84</v>
      </c>
      <c r="BC78" s="71"/>
      <c r="BE78" s="64">
        <f>SUMIFS(W$56:W78,$BA$56:$BA78,$BA78,$E$56:$E78,$E78)</f>
        <v>1</v>
      </c>
      <c r="BF78" s="64">
        <f>SUMIFS(X$56:X78,$BA$56:$BA78,$BA78,$E$56:$E78,$E78)</f>
        <v>1</v>
      </c>
      <c r="BG78" s="64">
        <f>SUMIFS(Y$56:Y78,$BA$56:$BA78,$BA78,$E$56:$E78,$E78)</f>
        <v>1</v>
      </c>
      <c r="BH78" s="64">
        <f>SUMIFS(Z$56:Z78,$BA$56:$BA78,$BA78,$E$56:$E78,$E78)</f>
        <v>1</v>
      </c>
      <c r="BI78" s="64">
        <f>SUMIFS(AA$56:AA78,$BA$56:$BA78,$BA78,$E$56:$E78,$E78)</f>
        <v>1</v>
      </c>
      <c r="BJ78" s="64">
        <f>SUMIFS(AB$56:AB78,$BA$56:$BA78,$BA78,$E$56:$E78,$E78)</f>
        <v>2</v>
      </c>
      <c r="BK78" s="64">
        <f>SUMIFS(AC$56:AC78,$BA$56:$BA78,$BA78,$E$56:$E78,$E78)</f>
        <v>3</v>
      </c>
      <c r="BL78" s="64">
        <f>SUMIFS(AD$56:AD78,$BA$56:$BA78,$BA78,$E$56:$E78,$E78)</f>
        <v>3</v>
      </c>
      <c r="BM78" s="64">
        <f>SUMIFS(AE$56:AE78,$BA$56:$BA78,$BA78,$E$56:$E78,$E78)</f>
        <v>3</v>
      </c>
      <c r="BN78" s="64">
        <f>SUMIFS(AF$56:AF78,$BA$56:$BA78,$BA78,$E$56:$E78,$E78)</f>
        <v>3</v>
      </c>
      <c r="BO78" s="64">
        <f>SUMIFS(AG$56:AG78,$BA$56:$BA78,$BA78,$E$56:$E78,$E78)</f>
        <v>3</v>
      </c>
      <c r="BP78" s="64">
        <f>SUMIFS(AH$56:AH78,$BA$56:$BA78,$BA78,$E$56:$E78,$E78)</f>
        <v>4</v>
      </c>
      <c r="BR78" s="175" t="str">
        <f t="shared" si="68"/>
        <v>SMB1EMEA</v>
      </c>
      <c r="BS78" s="175" t="str">
        <f t="shared" si="57"/>
        <v>SMB1EMEA</v>
      </c>
      <c r="BT78" s="175" t="str">
        <f t="shared" si="58"/>
        <v>SMB1EMEA</v>
      </c>
      <c r="BU78" s="175" t="str">
        <f t="shared" si="59"/>
        <v>SMB1EMEA</v>
      </c>
      <c r="BV78" s="175" t="str">
        <f t="shared" si="60"/>
        <v>SMB1EMEA</v>
      </c>
      <c r="BW78" s="175" t="str">
        <f t="shared" si="61"/>
        <v>SMB2EMEA</v>
      </c>
      <c r="BX78" s="175" t="str">
        <f t="shared" si="62"/>
        <v>SMB3EMEA</v>
      </c>
      <c r="BY78" s="175" t="str">
        <f t="shared" si="63"/>
        <v>SMB3EMEA</v>
      </c>
      <c r="BZ78" s="175" t="str">
        <f t="shared" si="64"/>
        <v>SMB3EMEA</v>
      </c>
      <c r="CA78" s="175" t="str">
        <f t="shared" si="65"/>
        <v>SMB3EMEA</v>
      </c>
      <c r="CB78" s="175" t="str">
        <f t="shared" si="66"/>
        <v>SMB3EMEA</v>
      </c>
      <c r="CC78" s="175" t="str">
        <f t="shared" si="67"/>
        <v>SMB4EMEA</v>
      </c>
    </row>
    <row r="79" spans="1:81" s="91" customFormat="1" hidden="1" x14ac:dyDescent="0.25">
      <c r="A79" s="71" t="s">
        <v>84</v>
      </c>
      <c r="B79" s="74">
        <v>44409</v>
      </c>
      <c r="C79" s="74" t="s">
        <v>86</v>
      </c>
      <c r="D79" s="73" t="s">
        <v>460</v>
      </c>
      <c r="E79" s="73" t="str">
        <f t="shared" si="24"/>
        <v>EMEA</v>
      </c>
      <c r="F79" s="72" t="s">
        <v>422</v>
      </c>
      <c r="G79" s="71" t="s">
        <v>24</v>
      </c>
      <c r="H79" s="71" t="s">
        <v>84</v>
      </c>
      <c r="I79" s="70">
        <f t="shared" si="25"/>
        <v>590000</v>
      </c>
      <c r="J79" s="69">
        <f t="shared" si="26"/>
        <v>44439</v>
      </c>
      <c r="K79" s="68">
        <f t="shared" si="69"/>
        <v>0</v>
      </c>
      <c r="L79" s="67">
        <f t="shared" si="69"/>
        <v>0</v>
      </c>
      <c r="M79" s="67">
        <f t="shared" si="69"/>
        <v>0</v>
      </c>
      <c r="N79" s="67">
        <f t="shared" si="69"/>
        <v>0</v>
      </c>
      <c r="O79" s="67">
        <f t="shared" si="201"/>
        <v>0</v>
      </c>
      <c r="P79" s="67">
        <f t="shared" si="201"/>
        <v>0</v>
      </c>
      <c r="Q79" s="67">
        <f t="shared" si="201"/>
        <v>0</v>
      </c>
      <c r="R79" s="67">
        <f t="shared" si="201"/>
        <v>0.25</v>
      </c>
      <c r="S79" s="67">
        <f t="shared" si="201"/>
        <v>0.5</v>
      </c>
      <c r="T79" s="67">
        <f t="shared" si="201"/>
        <v>0.75</v>
      </c>
      <c r="U79" s="67">
        <f t="shared" si="202"/>
        <v>0.75</v>
      </c>
      <c r="V79" s="66">
        <f t="shared" si="202"/>
        <v>1</v>
      </c>
      <c r="W79" s="65">
        <f t="shared" si="200"/>
        <v>0</v>
      </c>
      <c r="X79" s="64">
        <f t="shared" si="200"/>
        <v>0</v>
      </c>
      <c r="Y79" s="64">
        <f t="shared" si="200"/>
        <v>0</v>
      </c>
      <c r="Z79" s="64">
        <f t="shared" si="200"/>
        <v>0</v>
      </c>
      <c r="AA79" s="64">
        <f t="shared" si="200"/>
        <v>0</v>
      </c>
      <c r="AB79" s="64">
        <f t="shared" si="200"/>
        <v>0</v>
      </c>
      <c r="AC79" s="64">
        <f t="shared" si="200"/>
        <v>1</v>
      </c>
      <c r="AD79" s="64">
        <f t="shared" si="200"/>
        <v>1</v>
      </c>
      <c r="AE79" s="64">
        <f t="shared" si="200"/>
        <v>1</v>
      </c>
      <c r="AF79" s="64">
        <f t="shared" si="200"/>
        <v>1</v>
      </c>
      <c r="AG79" s="64">
        <f t="shared" si="200"/>
        <v>1</v>
      </c>
      <c r="AH79" s="63">
        <f t="shared" si="200"/>
        <v>1</v>
      </c>
      <c r="AI79" s="62">
        <f t="shared" si="40"/>
        <v>0</v>
      </c>
      <c r="AJ79" s="60">
        <f t="shared" si="41"/>
        <v>0</v>
      </c>
      <c r="AK79" s="60">
        <f t="shared" si="42"/>
        <v>0</v>
      </c>
      <c r="AL79" s="60">
        <f t="shared" si="43"/>
        <v>0</v>
      </c>
      <c r="AM79" s="60">
        <f t="shared" si="44"/>
        <v>0</v>
      </c>
      <c r="AN79" s="60">
        <f t="shared" si="45"/>
        <v>0</v>
      </c>
      <c r="AO79" s="60">
        <f t="shared" si="46"/>
        <v>0</v>
      </c>
      <c r="AP79" s="60">
        <f t="shared" si="47"/>
        <v>12291.666666666666</v>
      </c>
      <c r="AQ79" s="60">
        <f t="shared" si="48"/>
        <v>24583.333333333332</v>
      </c>
      <c r="AR79" s="60">
        <f t="shared" si="49"/>
        <v>36875</v>
      </c>
      <c r="AS79" s="60">
        <f t="shared" si="50"/>
        <v>36875</v>
      </c>
      <c r="AT79" s="59">
        <f t="shared" si="51"/>
        <v>49166.666666666664</v>
      </c>
      <c r="AU79" s="61">
        <f t="shared" si="52"/>
        <v>0</v>
      </c>
      <c r="AV79" s="60">
        <f t="shared" si="53"/>
        <v>0</v>
      </c>
      <c r="AW79" s="60">
        <f t="shared" si="54"/>
        <v>36875</v>
      </c>
      <c r="AX79" s="75">
        <f t="shared" si="55"/>
        <v>122916.66666666666</v>
      </c>
      <c r="AY79" s="58">
        <f t="shared" si="56"/>
        <v>159791.66666666666</v>
      </c>
      <c r="BA79" s="350" t="s">
        <v>457</v>
      </c>
      <c r="BB79" s="72" t="s">
        <v>84</v>
      </c>
      <c r="BC79" s="71"/>
      <c r="BE79" s="64">
        <f>SUMIFS(W$56:W79,$BA$56:$BA79,$BA79,$E$56:$E79,$E79)</f>
        <v>2</v>
      </c>
      <c r="BF79" s="64">
        <f>SUMIFS(X$56:X79,$BA$56:$BA79,$BA79,$E$56:$E79,$E79)</f>
        <v>2</v>
      </c>
      <c r="BG79" s="64">
        <f>SUMIFS(Y$56:Y79,$BA$56:$BA79,$BA79,$E$56:$E79,$E79)</f>
        <v>2</v>
      </c>
      <c r="BH79" s="64">
        <f>SUMIFS(Z$56:Z79,$BA$56:$BA79,$BA79,$E$56:$E79,$E79)</f>
        <v>2</v>
      </c>
      <c r="BI79" s="64">
        <f>SUMIFS(AA$56:AA79,$BA$56:$BA79,$BA79,$E$56:$E79,$E79)</f>
        <v>2</v>
      </c>
      <c r="BJ79" s="64">
        <f>SUMIFS(AB$56:AB79,$BA$56:$BA79,$BA79,$E$56:$E79,$E79)</f>
        <v>2</v>
      </c>
      <c r="BK79" s="64">
        <f>SUMIFS(AC$56:AC79,$BA$56:$BA79,$BA79,$E$56:$E79,$E79)</f>
        <v>2</v>
      </c>
      <c r="BL79" s="64">
        <f>SUMIFS(AD$56:AD79,$BA$56:$BA79,$BA79,$E$56:$E79,$E79)</f>
        <v>2</v>
      </c>
      <c r="BM79" s="64">
        <f>SUMIFS(AE$56:AE79,$BA$56:$BA79,$BA79,$E$56:$E79,$E79)</f>
        <v>2</v>
      </c>
      <c r="BN79" s="64">
        <f>SUMIFS(AF$56:AF79,$BA$56:$BA79,$BA79,$E$56:$E79,$E79)</f>
        <v>2</v>
      </c>
      <c r="BO79" s="64">
        <f>SUMIFS(AG$56:AG79,$BA$56:$BA79,$BA79,$E$56:$E79,$E79)</f>
        <v>2</v>
      </c>
      <c r="BP79" s="64">
        <f>SUMIFS(AH$56:AH79,$BA$56:$BA79,$BA79,$E$56:$E79,$E79)</f>
        <v>2</v>
      </c>
      <c r="BR79" s="175" t="str">
        <f t="shared" si="68"/>
        <v>Foundation2EMEA</v>
      </c>
      <c r="BS79" s="175" t="str">
        <f t="shared" si="57"/>
        <v>Foundation2EMEA</v>
      </c>
      <c r="BT79" s="175" t="str">
        <f t="shared" si="58"/>
        <v>Foundation2EMEA</v>
      </c>
      <c r="BU79" s="175" t="str">
        <f t="shared" si="59"/>
        <v>Foundation2EMEA</v>
      </c>
      <c r="BV79" s="175" t="str">
        <f t="shared" si="60"/>
        <v>Foundation2EMEA</v>
      </c>
      <c r="BW79" s="175" t="str">
        <f t="shared" si="61"/>
        <v>Foundation2EMEA</v>
      </c>
      <c r="BX79" s="175" t="str">
        <f t="shared" si="62"/>
        <v>Foundation2EMEA</v>
      </c>
      <c r="BY79" s="175" t="str">
        <f t="shared" si="63"/>
        <v>Foundation2EMEA</v>
      </c>
      <c r="BZ79" s="175" t="str">
        <f t="shared" si="64"/>
        <v>Foundation2EMEA</v>
      </c>
      <c r="CA79" s="175" t="str">
        <f t="shared" si="65"/>
        <v>Foundation2EMEA</v>
      </c>
      <c r="CB79" s="175" t="str">
        <f t="shared" si="66"/>
        <v>Foundation2EMEA</v>
      </c>
      <c r="CC79" s="175" t="str">
        <f t="shared" si="67"/>
        <v>Foundation2EMEA</v>
      </c>
    </row>
    <row r="80" spans="1:81" s="91" customFormat="1" hidden="1" x14ac:dyDescent="0.25">
      <c r="A80" s="71" t="s">
        <v>84</v>
      </c>
      <c r="B80" s="74">
        <v>44409</v>
      </c>
      <c r="C80" s="74" t="s">
        <v>86</v>
      </c>
      <c r="D80" s="73" t="s">
        <v>460</v>
      </c>
      <c r="E80" s="73" t="str">
        <f t="shared" si="24"/>
        <v>EMEA</v>
      </c>
      <c r="F80" s="72" t="s">
        <v>422</v>
      </c>
      <c r="G80" s="71" t="s">
        <v>24</v>
      </c>
      <c r="H80" s="71" t="s">
        <v>84</v>
      </c>
      <c r="I80" s="70">
        <f t="shared" si="25"/>
        <v>590000</v>
      </c>
      <c r="J80" s="69">
        <f t="shared" si="26"/>
        <v>44439</v>
      </c>
      <c r="K80" s="68">
        <f t="shared" si="69"/>
        <v>0</v>
      </c>
      <c r="L80" s="67">
        <f t="shared" si="69"/>
        <v>0</v>
      </c>
      <c r="M80" s="67">
        <f t="shared" si="69"/>
        <v>0</v>
      </c>
      <c r="N80" s="67">
        <f t="shared" si="69"/>
        <v>0</v>
      </c>
      <c r="O80" s="67">
        <f t="shared" si="201"/>
        <v>0</v>
      </c>
      <c r="P80" s="67">
        <f t="shared" si="201"/>
        <v>0</v>
      </c>
      <c r="Q80" s="67">
        <f t="shared" si="201"/>
        <v>0</v>
      </c>
      <c r="R80" s="67">
        <f t="shared" si="201"/>
        <v>0.25</v>
      </c>
      <c r="S80" s="67">
        <f t="shared" si="201"/>
        <v>0.5</v>
      </c>
      <c r="T80" s="67">
        <f t="shared" si="201"/>
        <v>0.75</v>
      </c>
      <c r="U80" s="67">
        <f t="shared" si="202"/>
        <v>0.75</v>
      </c>
      <c r="V80" s="66">
        <f t="shared" si="202"/>
        <v>1</v>
      </c>
      <c r="W80" s="65">
        <f t="shared" si="200"/>
        <v>0</v>
      </c>
      <c r="X80" s="64">
        <f t="shared" si="200"/>
        <v>0</v>
      </c>
      <c r="Y80" s="64">
        <f t="shared" si="200"/>
        <v>0</v>
      </c>
      <c r="Z80" s="64">
        <f t="shared" si="200"/>
        <v>0</v>
      </c>
      <c r="AA80" s="64">
        <f t="shared" si="200"/>
        <v>0</v>
      </c>
      <c r="AB80" s="64">
        <f t="shared" si="200"/>
        <v>0</v>
      </c>
      <c r="AC80" s="64">
        <f t="shared" si="200"/>
        <v>1</v>
      </c>
      <c r="AD80" s="64">
        <f t="shared" si="200"/>
        <v>1</v>
      </c>
      <c r="AE80" s="64">
        <f t="shared" si="200"/>
        <v>1</v>
      </c>
      <c r="AF80" s="64">
        <f t="shared" si="200"/>
        <v>1</v>
      </c>
      <c r="AG80" s="64">
        <f t="shared" si="200"/>
        <v>1</v>
      </c>
      <c r="AH80" s="63">
        <f t="shared" si="200"/>
        <v>1</v>
      </c>
      <c r="AI80" s="62">
        <f t="shared" si="40"/>
        <v>0</v>
      </c>
      <c r="AJ80" s="60">
        <f t="shared" si="41"/>
        <v>0</v>
      </c>
      <c r="AK80" s="60">
        <f t="shared" si="42"/>
        <v>0</v>
      </c>
      <c r="AL80" s="60">
        <f t="shared" si="43"/>
        <v>0</v>
      </c>
      <c r="AM80" s="60">
        <f t="shared" si="44"/>
        <v>0</v>
      </c>
      <c r="AN80" s="60">
        <f t="shared" si="45"/>
        <v>0</v>
      </c>
      <c r="AO80" s="60">
        <f t="shared" si="46"/>
        <v>0</v>
      </c>
      <c r="AP80" s="60">
        <f t="shared" si="47"/>
        <v>12291.666666666666</v>
      </c>
      <c r="AQ80" s="60">
        <f t="shared" si="48"/>
        <v>24583.333333333332</v>
      </c>
      <c r="AR80" s="60">
        <f t="shared" si="49"/>
        <v>36875</v>
      </c>
      <c r="AS80" s="60">
        <f t="shared" si="50"/>
        <v>36875</v>
      </c>
      <c r="AT80" s="59">
        <f t="shared" si="51"/>
        <v>49166.666666666664</v>
      </c>
      <c r="AU80" s="61">
        <f t="shared" si="52"/>
        <v>0</v>
      </c>
      <c r="AV80" s="60">
        <f t="shared" si="53"/>
        <v>0</v>
      </c>
      <c r="AW80" s="60">
        <f t="shared" si="54"/>
        <v>36875</v>
      </c>
      <c r="AX80" s="75">
        <f t="shared" si="55"/>
        <v>122916.66666666666</v>
      </c>
      <c r="AY80" s="58">
        <f t="shared" si="56"/>
        <v>159791.66666666666</v>
      </c>
      <c r="BA80" s="350" t="s">
        <v>457</v>
      </c>
      <c r="BB80" s="72" t="s">
        <v>84</v>
      </c>
      <c r="BC80" s="71"/>
      <c r="BE80" s="64">
        <f>SUMIFS(W$56:W80,$BA$56:$BA80,$BA80,$E$56:$E80,$E80)</f>
        <v>2</v>
      </c>
      <c r="BF80" s="64">
        <f>SUMIFS(X$56:X80,$BA$56:$BA80,$BA80,$E$56:$E80,$E80)</f>
        <v>2</v>
      </c>
      <c r="BG80" s="64">
        <f>SUMIFS(Y$56:Y80,$BA$56:$BA80,$BA80,$E$56:$E80,$E80)</f>
        <v>2</v>
      </c>
      <c r="BH80" s="64">
        <f>SUMIFS(Z$56:Z80,$BA$56:$BA80,$BA80,$E$56:$E80,$E80)</f>
        <v>2</v>
      </c>
      <c r="BI80" s="64">
        <f>SUMIFS(AA$56:AA80,$BA$56:$BA80,$BA80,$E$56:$E80,$E80)</f>
        <v>2</v>
      </c>
      <c r="BJ80" s="64">
        <f>SUMIFS(AB$56:AB80,$BA$56:$BA80,$BA80,$E$56:$E80,$E80)</f>
        <v>2</v>
      </c>
      <c r="BK80" s="64">
        <f>SUMIFS(AC$56:AC80,$BA$56:$BA80,$BA80,$E$56:$E80,$E80)</f>
        <v>3</v>
      </c>
      <c r="BL80" s="64">
        <f>SUMIFS(AD$56:AD80,$BA$56:$BA80,$BA80,$E$56:$E80,$E80)</f>
        <v>3</v>
      </c>
      <c r="BM80" s="64">
        <f>SUMIFS(AE$56:AE80,$BA$56:$BA80,$BA80,$E$56:$E80,$E80)</f>
        <v>3</v>
      </c>
      <c r="BN80" s="64">
        <f>SUMIFS(AF$56:AF80,$BA$56:$BA80,$BA80,$E$56:$E80,$E80)</f>
        <v>3</v>
      </c>
      <c r="BO80" s="64">
        <f>SUMIFS(AG$56:AG80,$BA$56:$BA80,$BA80,$E$56:$E80,$E80)</f>
        <v>3</v>
      </c>
      <c r="BP80" s="64">
        <f>SUMIFS(AH$56:AH80,$BA$56:$BA80,$BA80,$E$56:$E80,$E80)</f>
        <v>3</v>
      </c>
      <c r="BR80" s="175" t="str">
        <f t="shared" si="68"/>
        <v>Foundation2EMEA</v>
      </c>
      <c r="BS80" s="175" t="str">
        <f t="shared" si="57"/>
        <v>Foundation2EMEA</v>
      </c>
      <c r="BT80" s="175" t="str">
        <f t="shared" si="58"/>
        <v>Foundation2EMEA</v>
      </c>
      <c r="BU80" s="175" t="str">
        <f t="shared" si="59"/>
        <v>Foundation2EMEA</v>
      </c>
      <c r="BV80" s="175" t="str">
        <f t="shared" si="60"/>
        <v>Foundation2EMEA</v>
      </c>
      <c r="BW80" s="175" t="str">
        <f t="shared" si="61"/>
        <v>Foundation2EMEA</v>
      </c>
      <c r="BX80" s="175" t="str">
        <f t="shared" si="62"/>
        <v>Foundation3EMEA</v>
      </c>
      <c r="BY80" s="175" t="str">
        <f t="shared" si="63"/>
        <v>Foundation3EMEA</v>
      </c>
      <c r="BZ80" s="175" t="str">
        <f t="shared" si="64"/>
        <v>Foundation3EMEA</v>
      </c>
      <c r="CA80" s="175" t="str">
        <f t="shared" si="65"/>
        <v>Foundation3EMEA</v>
      </c>
      <c r="CB80" s="175" t="str">
        <f t="shared" si="66"/>
        <v>Foundation3EMEA</v>
      </c>
      <c r="CC80" s="175" t="str">
        <f t="shared" si="67"/>
        <v>Foundation3EMEA</v>
      </c>
    </row>
    <row r="81" spans="1:81" s="91" customFormat="1" hidden="1" x14ac:dyDescent="0.25">
      <c r="A81" s="71" t="s">
        <v>84</v>
      </c>
      <c r="B81" s="74">
        <v>44409</v>
      </c>
      <c r="C81" s="74" t="s">
        <v>86</v>
      </c>
      <c r="D81" s="73" t="s">
        <v>460</v>
      </c>
      <c r="E81" s="73" t="str">
        <f t="shared" si="24"/>
        <v>EMEA</v>
      </c>
      <c r="F81" s="72" t="s">
        <v>422</v>
      </c>
      <c r="G81" s="71" t="s">
        <v>24</v>
      </c>
      <c r="H81" s="71" t="s">
        <v>84</v>
      </c>
      <c r="I81" s="70">
        <f t="shared" si="25"/>
        <v>590000</v>
      </c>
      <c r="J81" s="69">
        <f t="shared" ref="J81" si="203">IF(DAY(B81)&gt;25,EOMONTH(B81,1),EOMONTH(B81,0))</f>
        <v>44439</v>
      </c>
      <c r="K81" s="68">
        <f t="shared" si="69"/>
        <v>0</v>
      </c>
      <c r="L81" s="67">
        <f t="shared" si="69"/>
        <v>0</v>
      </c>
      <c r="M81" s="67">
        <f t="shared" si="69"/>
        <v>0</v>
      </c>
      <c r="N81" s="67">
        <f t="shared" si="69"/>
        <v>0</v>
      </c>
      <c r="O81" s="67">
        <f t="shared" si="201"/>
        <v>0</v>
      </c>
      <c r="P81" s="67">
        <f t="shared" si="201"/>
        <v>0</v>
      </c>
      <c r="Q81" s="67">
        <f t="shared" si="201"/>
        <v>0</v>
      </c>
      <c r="R81" s="67">
        <f t="shared" si="201"/>
        <v>0.25</v>
      </c>
      <c r="S81" s="67">
        <f t="shared" si="201"/>
        <v>0.5</v>
      </c>
      <c r="T81" s="67">
        <f t="shared" si="201"/>
        <v>0.75</v>
      </c>
      <c r="U81" s="67">
        <f t="shared" si="202"/>
        <v>0.75</v>
      </c>
      <c r="V81" s="66">
        <f t="shared" si="202"/>
        <v>1</v>
      </c>
      <c r="W81" s="65">
        <f t="shared" ref="W81" si="204">IF(K81&lt;0,-1,IF(AND($B81&lt;W$55,$C81&gt;W$55),1,0))</f>
        <v>0</v>
      </c>
      <c r="X81" s="64">
        <f t="shared" ref="X81" si="205">IF(L81&lt;0,-1,IF(AND($B81&lt;X$55,$C81&gt;X$55),1,0))</f>
        <v>0</v>
      </c>
      <c r="Y81" s="64">
        <f t="shared" ref="Y81" si="206">IF(M81&lt;0,-1,IF(AND($B81&lt;Y$55,$C81&gt;Y$55),1,0))</f>
        <v>0</v>
      </c>
      <c r="Z81" s="64">
        <f t="shared" ref="Z81" si="207">IF(N81&lt;0,-1,IF(AND($B81&lt;Z$55,$C81&gt;Z$55),1,0))</f>
        <v>0</v>
      </c>
      <c r="AA81" s="64">
        <f t="shared" ref="AA81" si="208">IF(O81&lt;0,-1,IF(AND($B81&lt;AA$55,$C81&gt;AA$55),1,0))</f>
        <v>0</v>
      </c>
      <c r="AB81" s="64">
        <f t="shared" ref="AB81" si="209">IF(P81&lt;0,-1,IF(AND($B81&lt;AB$55,$C81&gt;AB$55),1,0))</f>
        <v>0</v>
      </c>
      <c r="AC81" s="64">
        <f t="shared" ref="AC81" si="210">IF(Q81&lt;0,-1,IF(AND($B81&lt;AC$55,$C81&gt;AC$55),1,0))</f>
        <v>1</v>
      </c>
      <c r="AD81" s="64">
        <f t="shared" ref="AD81" si="211">IF(R81&lt;0,-1,IF(AND($B81&lt;AD$55,$C81&gt;AD$55),1,0))</f>
        <v>1</v>
      </c>
      <c r="AE81" s="64">
        <f t="shared" ref="AE81" si="212">IF(S81&lt;0,-1,IF(AND($B81&lt;AE$55,$C81&gt;AE$55),1,0))</f>
        <v>1</v>
      </c>
      <c r="AF81" s="64">
        <f t="shared" ref="AF81" si="213">IF(T81&lt;0,-1,IF(AND($B81&lt;AF$55,$C81&gt;AF$55),1,0))</f>
        <v>1</v>
      </c>
      <c r="AG81" s="64">
        <f t="shared" ref="AG81" si="214">IF(U81&lt;0,-1,IF(AND($B81&lt;AG$55,$C81&gt;AG$55),1,0))</f>
        <v>1</v>
      </c>
      <c r="AH81" s="63">
        <f t="shared" ref="AH81" si="215">IF(V81&lt;0,-1,IF(AND($B81&lt;AH$55,$C81&gt;AH$55),1,0))</f>
        <v>1</v>
      </c>
      <c r="AI81" s="62">
        <f t="shared" ref="AI81" si="216">$I81/12*K81</f>
        <v>0</v>
      </c>
      <c r="AJ81" s="60">
        <f t="shared" ref="AJ81" si="217">$I81/12*L81</f>
        <v>0</v>
      </c>
      <c r="AK81" s="60">
        <f t="shared" ref="AK81" si="218">$I81/12*M81</f>
        <v>0</v>
      </c>
      <c r="AL81" s="60">
        <f t="shared" ref="AL81" si="219">$I81/12*N81</f>
        <v>0</v>
      </c>
      <c r="AM81" s="60">
        <f t="shared" ref="AM81" si="220">$I81/12*O81</f>
        <v>0</v>
      </c>
      <c r="AN81" s="60">
        <f t="shared" ref="AN81" si="221">$I81/12*P81</f>
        <v>0</v>
      </c>
      <c r="AO81" s="60">
        <f t="shared" ref="AO81" si="222">$I81/12*Q81</f>
        <v>0</v>
      </c>
      <c r="AP81" s="60">
        <f t="shared" ref="AP81" si="223">$I81/12*R81</f>
        <v>12291.666666666666</v>
      </c>
      <c r="AQ81" s="60">
        <f t="shared" ref="AQ81" si="224">$I81/12*S81</f>
        <v>24583.333333333332</v>
      </c>
      <c r="AR81" s="60">
        <f t="shared" ref="AR81" si="225">$I81/12*T81</f>
        <v>36875</v>
      </c>
      <c r="AS81" s="60">
        <f t="shared" ref="AS81" si="226">$I81/12*U81</f>
        <v>36875</v>
      </c>
      <c r="AT81" s="59">
        <f t="shared" ref="AT81" si="227">$I81/12*V81</f>
        <v>49166.666666666664</v>
      </c>
      <c r="AU81" s="61">
        <f t="shared" ref="AU81" si="228">SUM(AI81:AK81)</f>
        <v>0</v>
      </c>
      <c r="AV81" s="60">
        <f t="shared" ref="AV81" si="229">SUM(AL81:AN81)</f>
        <v>0</v>
      </c>
      <c r="AW81" s="60">
        <f t="shared" ref="AW81" si="230">SUM(AO81:AQ81)</f>
        <v>36875</v>
      </c>
      <c r="AX81" s="75">
        <f t="shared" ref="AX81" si="231">SUM(AR81:AT81)</f>
        <v>122916.66666666666</v>
      </c>
      <c r="AY81" s="58">
        <f t="shared" ref="AY81" si="232">SUM(AU81:AX81)</f>
        <v>159791.66666666666</v>
      </c>
      <c r="BA81" s="350" t="s">
        <v>457</v>
      </c>
      <c r="BB81" s="72" t="s">
        <v>84</v>
      </c>
      <c r="BC81" s="71"/>
      <c r="BE81" s="64">
        <f>SUMIFS(W$56:W81,$BA$56:$BA81,$BA81,$E$56:$E81,$E81)</f>
        <v>2</v>
      </c>
      <c r="BF81" s="64">
        <f>SUMIFS(X$56:X81,$BA$56:$BA81,$BA81,$E$56:$E81,$E81)</f>
        <v>2</v>
      </c>
      <c r="BG81" s="64">
        <f>SUMIFS(Y$56:Y81,$BA$56:$BA81,$BA81,$E$56:$E81,$E81)</f>
        <v>2</v>
      </c>
      <c r="BH81" s="64">
        <f>SUMIFS(Z$56:Z81,$BA$56:$BA81,$BA81,$E$56:$E81,$E81)</f>
        <v>2</v>
      </c>
      <c r="BI81" s="64">
        <f>SUMIFS(AA$56:AA81,$BA$56:$BA81,$BA81,$E$56:$E81,$E81)</f>
        <v>2</v>
      </c>
      <c r="BJ81" s="64">
        <f>SUMIFS(AB$56:AB81,$BA$56:$BA81,$BA81,$E$56:$E81,$E81)</f>
        <v>2</v>
      </c>
      <c r="BK81" s="64">
        <f>SUMIFS(AC$56:AC81,$BA$56:$BA81,$BA81,$E$56:$E81,$E81)</f>
        <v>4</v>
      </c>
      <c r="BL81" s="64">
        <f>SUMIFS(AD$56:AD81,$BA$56:$BA81,$BA81,$E$56:$E81,$E81)</f>
        <v>4</v>
      </c>
      <c r="BM81" s="64">
        <f>SUMIFS(AE$56:AE81,$BA$56:$BA81,$BA81,$E$56:$E81,$E81)</f>
        <v>4</v>
      </c>
      <c r="BN81" s="64">
        <f>SUMIFS(AF$56:AF81,$BA$56:$BA81,$BA81,$E$56:$E81,$E81)</f>
        <v>4</v>
      </c>
      <c r="BO81" s="64">
        <f>SUMIFS(AG$56:AG81,$BA$56:$BA81,$BA81,$E$56:$E81,$E81)</f>
        <v>4</v>
      </c>
      <c r="BP81" s="64">
        <f>SUMIFS(AH$56:AH81,$BA$56:$BA81,$BA81,$E$56:$E81,$E81)</f>
        <v>4</v>
      </c>
      <c r="BR81" s="175" t="str">
        <f t="shared" ref="BR81" si="233">IF(BE81&gt;0,$BA81&amp;BE81&amp;$E81,"")</f>
        <v>Foundation2EMEA</v>
      </c>
      <c r="BS81" s="175" t="str">
        <f t="shared" ref="BS81" si="234">IF(BF81&gt;0,$BA81&amp;BF81&amp;$E81,"")</f>
        <v>Foundation2EMEA</v>
      </c>
      <c r="BT81" s="175" t="str">
        <f t="shared" ref="BT81" si="235">IF(BG81&gt;0,$BA81&amp;BG81&amp;$E81,"")</f>
        <v>Foundation2EMEA</v>
      </c>
      <c r="BU81" s="175" t="str">
        <f t="shared" ref="BU81" si="236">IF(BH81&gt;0,$BA81&amp;BH81&amp;$E81,"")</f>
        <v>Foundation2EMEA</v>
      </c>
      <c r="BV81" s="175" t="str">
        <f t="shared" ref="BV81" si="237">IF(BI81&gt;0,$BA81&amp;BI81&amp;$E81,"")</f>
        <v>Foundation2EMEA</v>
      </c>
      <c r="BW81" s="175" t="str">
        <f t="shared" ref="BW81" si="238">IF(BJ81&gt;0,$BA81&amp;BJ81&amp;$E81,"")</f>
        <v>Foundation2EMEA</v>
      </c>
      <c r="BX81" s="175" t="str">
        <f t="shared" ref="BX81" si="239">IF(BK81&gt;0,$BA81&amp;BK81&amp;$E81,"")</f>
        <v>Foundation4EMEA</v>
      </c>
      <c r="BY81" s="175" t="str">
        <f t="shared" ref="BY81" si="240">IF(BL81&gt;0,$BA81&amp;BL81&amp;$E81,"")</f>
        <v>Foundation4EMEA</v>
      </c>
      <c r="BZ81" s="175" t="str">
        <f t="shared" ref="BZ81" si="241">IF(BM81&gt;0,$BA81&amp;BM81&amp;$E81,"")</f>
        <v>Foundation4EMEA</v>
      </c>
      <c r="CA81" s="175" t="str">
        <f t="shared" ref="CA81" si="242">IF(BN81&gt;0,$BA81&amp;BN81&amp;$E81,"")</f>
        <v>Foundation4EMEA</v>
      </c>
      <c r="CB81" s="175" t="str">
        <f t="shared" ref="CB81" si="243">IF(BO81&gt;0,$BA81&amp;BO81&amp;$E81,"")</f>
        <v>Foundation4EMEA</v>
      </c>
      <c r="CC81" s="175" t="str">
        <f t="shared" ref="CC81" si="244">IF(BP81&gt;0,$BA81&amp;BP81&amp;$E81,"")</f>
        <v>Foundation4EMEA</v>
      </c>
    </row>
    <row r="82" spans="1:81" s="91" customFormat="1" hidden="1" x14ac:dyDescent="0.25">
      <c r="A82" s="71" t="s">
        <v>204</v>
      </c>
      <c r="B82" s="74">
        <v>43861</v>
      </c>
      <c r="C82" s="74" t="s">
        <v>86</v>
      </c>
      <c r="D82" s="73" t="s">
        <v>463</v>
      </c>
      <c r="E82" s="73" t="str">
        <f t="shared" si="24"/>
        <v>EMEA</v>
      </c>
      <c r="F82" s="72" t="s">
        <v>2</v>
      </c>
      <c r="G82" s="71" t="s">
        <v>24</v>
      </c>
      <c r="H82" s="71" t="s">
        <v>48</v>
      </c>
      <c r="I82" s="70">
        <f t="shared" si="25"/>
        <v>1050000</v>
      </c>
      <c r="J82" s="69">
        <f t="shared" si="26"/>
        <v>43890</v>
      </c>
      <c r="K82" s="68">
        <f t="shared" si="69"/>
        <v>1</v>
      </c>
      <c r="L82" s="67">
        <f t="shared" si="69"/>
        <v>1</v>
      </c>
      <c r="M82" s="67">
        <f t="shared" si="69"/>
        <v>1</v>
      </c>
      <c r="N82" s="67">
        <f t="shared" si="69"/>
        <v>1</v>
      </c>
      <c r="O82" s="67">
        <f t="shared" si="201"/>
        <v>1</v>
      </c>
      <c r="P82" s="67">
        <f t="shared" si="201"/>
        <v>1</v>
      </c>
      <c r="Q82" s="67">
        <f t="shared" si="201"/>
        <v>1</v>
      </c>
      <c r="R82" s="67">
        <f t="shared" si="201"/>
        <v>1</v>
      </c>
      <c r="S82" s="67">
        <f t="shared" si="201"/>
        <v>1</v>
      </c>
      <c r="T82" s="67">
        <f t="shared" si="201"/>
        <v>1</v>
      </c>
      <c r="U82" s="67">
        <f t="shared" si="202"/>
        <v>1</v>
      </c>
      <c r="V82" s="66">
        <f t="shared" si="202"/>
        <v>1</v>
      </c>
      <c r="W82" s="65">
        <f t="shared" ref="W82:AH84" si="245">IF(K82&lt;0,-1,IF(AND($B82&lt;W$55,$C82&gt;W$55),1,0))</f>
        <v>1</v>
      </c>
      <c r="X82" s="64">
        <f t="shared" si="245"/>
        <v>1</v>
      </c>
      <c r="Y82" s="64">
        <f t="shared" si="245"/>
        <v>1</v>
      </c>
      <c r="Z82" s="64">
        <f t="shared" si="245"/>
        <v>1</v>
      </c>
      <c r="AA82" s="64">
        <f t="shared" si="245"/>
        <v>1</v>
      </c>
      <c r="AB82" s="64">
        <f t="shared" si="245"/>
        <v>1</v>
      </c>
      <c r="AC82" s="64">
        <f t="shared" si="245"/>
        <v>1</v>
      </c>
      <c r="AD82" s="64">
        <f t="shared" si="245"/>
        <v>1</v>
      </c>
      <c r="AE82" s="64">
        <f t="shared" si="245"/>
        <v>1</v>
      </c>
      <c r="AF82" s="64">
        <f t="shared" si="245"/>
        <v>1</v>
      </c>
      <c r="AG82" s="64">
        <f t="shared" si="245"/>
        <v>1</v>
      </c>
      <c r="AH82" s="63">
        <f t="shared" si="245"/>
        <v>1</v>
      </c>
      <c r="AI82" s="62">
        <f t="shared" si="40"/>
        <v>87500</v>
      </c>
      <c r="AJ82" s="60">
        <f t="shared" si="41"/>
        <v>87500</v>
      </c>
      <c r="AK82" s="60">
        <f t="shared" si="42"/>
        <v>87500</v>
      </c>
      <c r="AL82" s="60">
        <f t="shared" si="43"/>
        <v>87500</v>
      </c>
      <c r="AM82" s="60">
        <f t="shared" si="44"/>
        <v>87500</v>
      </c>
      <c r="AN82" s="60">
        <f t="shared" si="45"/>
        <v>87500</v>
      </c>
      <c r="AO82" s="60">
        <f t="shared" si="46"/>
        <v>87500</v>
      </c>
      <c r="AP82" s="60">
        <f t="shared" si="47"/>
        <v>87500</v>
      </c>
      <c r="AQ82" s="60">
        <f t="shared" si="48"/>
        <v>87500</v>
      </c>
      <c r="AR82" s="60">
        <f t="shared" si="49"/>
        <v>87500</v>
      </c>
      <c r="AS82" s="60">
        <f t="shared" si="50"/>
        <v>87500</v>
      </c>
      <c r="AT82" s="59">
        <f t="shared" si="51"/>
        <v>87500</v>
      </c>
      <c r="AU82" s="61">
        <f t="shared" si="52"/>
        <v>262500</v>
      </c>
      <c r="AV82" s="60">
        <f t="shared" si="53"/>
        <v>262500</v>
      </c>
      <c r="AW82" s="60">
        <f t="shared" si="54"/>
        <v>262500</v>
      </c>
      <c r="AX82" s="59">
        <f t="shared" si="55"/>
        <v>262500</v>
      </c>
      <c r="AY82" s="58">
        <f t="shared" si="56"/>
        <v>1050000</v>
      </c>
      <c r="BA82" s="350" t="s">
        <v>23</v>
      </c>
      <c r="BB82" s="72" t="s">
        <v>204</v>
      </c>
      <c r="BC82" s="71"/>
      <c r="BE82" s="64">
        <f>SUMIFS(W$56:W82,$BA$56:$BA82,$BA82,$E$56:$E82,$E82)</f>
        <v>1</v>
      </c>
      <c r="BF82" s="64">
        <f>SUMIFS(X$56:X82,$BA$56:$BA82,$BA82,$E$56:$E82,$E82)</f>
        <v>1</v>
      </c>
      <c r="BG82" s="64">
        <f>SUMIFS(Y$56:Y82,$BA$56:$BA82,$BA82,$E$56:$E82,$E82)</f>
        <v>1</v>
      </c>
      <c r="BH82" s="64">
        <f>SUMIFS(Z$56:Z82,$BA$56:$BA82,$BA82,$E$56:$E82,$E82)</f>
        <v>1</v>
      </c>
      <c r="BI82" s="64">
        <f>SUMIFS(AA$56:AA82,$BA$56:$BA82,$BA82,$E$56:$E82,$E82)</f>
        <v>1</v>
      </c>
      <c r="BJ82" s="64">
        <f>SUMIFS(AB$56:AB82,$BA$56:$BA82,$BA82,$E$56:$E82,$E82)</f>
        <v>1</v>
      </c>
      <c r="BK82" s="64">
        <f>SUMIFS(AC$56:AC82,$BA$56:$BA82,$BA82,$E$56:$E82,$E82)</f>
        <v>1</v>
      </c>
      <c r="BL82" s="64">
        <f>SUMIFS(AD$56:AD82,$BA$56:$BA82,$BA82,$E$56:$E82,$E82)</f>
        <v>1</v>
      </c>
      <c r="BM82" s="64">
        <f>SUMIFS(AE$56:AE82,$BA$56:$BA82,$BA82,$E$56:$E82,$E82)</f>
        <v>1</v>
      </c>
      <c r="BN82" s="64">
        <f>SUMIFS(AF$56:AF82,$BA$56:$BA82,$BA82,$E$56:$E82,$E82)</f>
        <v>1</v>
      </c>
      <c r="BO82" s="64">
        <f>SUMIFS(AG$56:AG82,$BA$56:$BA82,$BA82,$E$56:$E82,$E82)</f>
        <v>1</v>
      </c>
      <c r="BP82" s="64">
        <f>SUMIFS(AH$56:AH82,$BA$56:$BA82,$BA82,$E$56:$E82,$E82)</f>
        <v>1</v>
      </c>
      <c r="BR82" s="175" t="str">
        <f t="shared" si="68"/>
        <v>Enterprise1EMEA</v>
      </c>
      <c r="BS82" s="175" t="str">
        <f t="shared" si="57"/>
        <v>Enterprise1EMEA</v>
      </c>
      <c r="BT82" s="175" t="str">
        <f t="shared" si="58"/>
        <v>Enterprise1EMEA</v>
      </c>
      <c r="BU82" s="175" t="str">
        <f t="shared" si="59"/>
        <v>Enterprise1EMEA</v>
      </c>
      <c r="BV82" s="175" t="str">
        <f t="shared" si="60"/>
        <v>Enterprise1EMEA</v>
      </c>
      <c r="BW82" s="175" t="str">
        <f t="shared" si="61"/>
        <v>Enterprise1EMEA</v>
      </c>
      <c r="BX82" s="175" t="str">
        <f t="shared" si="62"/>
        <v>Enterprise1EMEA</v>
      </c>
      <c r="BY82" s="175" t="str">
        <f t="shared" si="63"/>
        <v>Enterprise1EMEA</v>
      </c>
      <c r="BZ82" s="175" t="str">
        <f t="shared" si="64"/>
        <v>Enterprise1EMEA</v>
      </c>
      <c r="CA82" s="175" t="str">
        <f t="shared" si="65"/>
        <v>Enterprise1EMEA</v>
      </c>
      <c r="CB82" s="175" t="str">
        <f t="shared" si="66"/>
        <v>Enterprise1EMEA</v>
      </c>
      <c r="CC82" s="175" t="str">
        <f t="shared" si="67"/>
        <v>Enterprise1EMEA</v>
      </c>
    </row>
    <row r="83" spans="1:81" s="91" customFormat="1" hidden="1" x14ac:dyDescent="0.25">
      <c r="A83" s="71" t="s">
        <v>203</v>
      </c>
      <c r="B83" s="74">
        <v>44137</v>
      </c>
      <c r="C83" s="74" t="s">
        <v>86</v>
      </c>
      <c r="D83" s="73" t="s">
        <v>463</v>
      </c>
      <c r="E83" s="73" t="str">
        <f t="shared" si="24"/>
        <v>EMEA</v>
      </c>
      <c r="F83" s="72" t="s">
        <v>2</v>
      </c>
      <c r="G83" s="71" t="s">
        <v>24</v>
      </c>
      <c r="H83" s="71" t="s">
        <v>48</v>
      </c>
      <c r="I83" s="70">
        <f t="shared" si="25"/>
        <v>1050000</v>
      </c>
      <c r="J83" s="69">
        <f t="shared" si="26"/>
        <v>44165</v>
      </c>
      <c r="K83" s="68">
        <f t="shared" si="69"/>
        <v>0.25</v>
      </c>
      <c r="L83" s="67">
        <f t="shared" si="69"/>
        <v>0.35</v>
      </c>
      <c r="M83" s="67">
        <f t="shared" si="69"/>
        <v>0.5</v>
      </c>
      <c r="N83" s="67">
        <f t="shared" si="69"/>
        <v>0.65</v>
      </c>
      <c r="O83" s="67">
        <f t="shared" si="201"/>
        <v>0.85</v>
      </c>
      <c r="P83" s="67">
        <f t="shared" si="201"/>
        <v>1</v>
      </c>
      <c r="Q83" s="67">
        <f t="shared" si="201"/>
        <v>1</v>
      </c>
      <c r="R83" s="67">
        <f t="shared" si="201"/>
        <v>1</v>
      </c>
      <c r="S83" s="67">
        <f t="shared" si="201"/>
        <v>1</v>
      </c>
      <c r="T83" s="67">
        <f t="shared" si="201"/>
        <v>1</v>
      </c>
      <c r="U83" s="67">
        <f t="shared" si="202"/>
        <v>1</v>
      </c>
      <c r="V83" s="66">
        <f t="shared" si="202"/>
        <v>1</v>
      </c>
      <c r="W83" s="65">
        <f t="shared" si="245"/>
        <v>1</v>
      </c>
      <c r="X83" s="64">
        <f t="shared" si="245"/>
        <v>1</v>
      </c>
      <c r="Y83" s="64">
        <f t="shared" si="245"/>
        <v>1</v>
      </c>
      <c r="Z83" s="64">
        <f t="shared" si="245"/>
        <v>1</v>
      </c>
      <c r="AA83" s="64">
        <f t="shared" si="245"/>
        <v>1</v>
      </c>
      <c r="AB83" s="64">
        <f t="shared" si="245"/>
        <v>1</v>
      </c>
      <c r="AC83" s="64">
        <f t="shared" si="245"/>
        <v>1</v>
      </c>
      <c r="AD83" s="64">
        <f t="shared" si="245"/>
        <v>1</v>
      </c>
      <c r="AE83" s="64">
        <f t="shared" si="245"/>
        <v>1</v>
      </c>
      <c r="AF83" s="64">
        <f t="shared" si="245"/>
        <v>1</v>
      </c>
      <c r="AG83" s="64">
        <f t="shared" si="245"/>
        <v>1</v>
      </c>
      <c r="AH83" s="63">
        <f t="shared" si="245"/>
        <v>1</v>
      </c>
      <c r="AI83" s="62">
        <f t="shared" si="40"/>
        <v>21875</v>
      </c>
      <c r="AJ83" s="60">
        <f t="shared" si="41"/>
        <v>30624.999999999996</v>
      </c>
      <c r="AK83" s="60">
        <f t="shared" si="42"/>
        <v>43750</v>
      </c>
      <c r="AL83" s="60">
        <f t="shared" si="43"/>
        <v>56875</v>
      </c>
      <c r="AM83" s="60">
        <f t="shared" si="44"/>
        <v>74375</v>
      </c>
      <c r="AN83" s="60">
        <f t="shared" si="45"/>
        <v>87500</v>
      </c>
      <c r="AO83" s="60">
        <f t="shared" si="46"/>
        <v>87500</v>
      </c>
      <c r="AP83" s="60">
        <f t="shared" si="47"/>
        <v>87500</v>
      </c>
      <c r="AQ83" s="60">
        <f t="shared" si="48"/>
        <v>87500</v>
      </c>
      <c r="AR83" s="60">
        <f t="shared" si="49"/>
        <v>87500</v>
      </c>
      <c r="AS83" s="60">
        <f t="shared" si="50"/>
        <v>87500</v>
      </c>
      <c r="AT83" s="59">
        <f t="shared" si="51"/>
        <v>87500</v>
      </c>
      <c r="AU83" s="61">
        <f t="shared" si="52"/>
        <v>96250</v>
      </c>
      <c r="AV83" s="60">
        <f t="shared" si="53"/>
        <v>218750</v>
      </c>
      <c r="AW83" s="60">
        <f t="shared" si="54"/>
        <v>262500</v>
      </c>
      <c r="AX83" s="59">
        <f t="shared" si="55"/>
        <v>262500</v>
      </c>
      <c r="AY83" s="58">
        <f t="shared" si="56"/>
        <v>840000</v>
      </c>
      <c r="BA83" s="350" t="s">
        <v>23</v>
      </c>
      <c r="BB83" s="72" t="s">
        <v>203</v>
      </c>
      <c r="BC83" s="71"/>
      <c r="BE83" s="64">
        <f>SUMIFS(W$56:W83,$BA$56:$BA83,$BA83,$E$56:$E83,$E83)</f>
        <v>2</v>
      </c>
      <c r="BF83" s="64">
        <f>SUMIFS(X$56:X83,$BA$56:$BA83,$BA83,$E$56:$E83,$E83)</f>
        <v>2</v>
      </c>
      <c r="BG83" s="64">
        <f>SUMIFS(Y$56:Y83,$BA$56:$BA83,$BA83,$E$56:$E83,$E83)</f>
        <v>2</v>
      </c>
      <c r="BH83" s="64">
        <f>SUMIFS(Z$56:Z83,$BA$56:$BA83,$BA83,$E$56:$E83,$E83)</f>
        <v>2</v>
      </c>
      <c r="BI83" s="64">
        <f>SUMIFS(AA$56:AA83,$BA$56:$BA83,$BA83,$E$56:$E83,$E83)</f>
        <v>2</v>
      </c>
      <c r="BJ83" s="64">
        <f>SUMIFS(AB$56:AB83,$BA$56:$BA83,$BA83,$E$56:$E83,$E83)</f>
        <v>2</v>
      </c>
      <c r="BK83" s="64">
        <f>SUMIFS(AC$56:AC83,$BA$56:$BA83,$BA83,$E$56:$E83,$E83)</f>
        <v>2</v>
      </c>
      <c r="BL83" s="64">
        <f>SUMIFS(AD$56:AD83,$BA$56:$BA83,$BA83,$E$56:$E83,$E83)</f>
        <v>2</v>
      </c>
      <c r="BM83" s="64">
        <f>SUMIFS(AE$56:AE83,$BA$56:$BA83,$BA83,$E$56:$E83,$E83)</f>
        <v>2</v>
      </c>
      <c r="BN83" s="64">
        <f>SUMIFS(AF$56:AF83,$BA$56:$BA83,$BA83,$E$56:$E83,$E83)</f>
        <v>2</v>
      </c>
      <c r="BO83" s="64">
        <f>SUMIFS(AG$56:AG83,$BA$56:$BA83,$BA83,$E$56:$E83,$E83)</f>
        <v>2</v>
      </c>
      <c r="BP83" s="64">
        <f>SUMIFS(AH$56:AH83,$BA$56:$BA83,$BA83,$E$56:$E83,$E83)</f>
        <v>2</v>
      </c>
      <c r="BR83" s="175" t="str">
        <f t="shared" si="68"/>
        <v>Enterprise2EMEA</v>
      </c>
      <c r="BS83" s="175" t="str">
        <f t="shared" si="57"/>
        <v>Enterprise2EMEA</v>
      </c>
      <c r="BT83" s="175" t="str">
        <f t="shared" si="58"/>
        <v>Enterprise2EMEA</v>
      </c>
      <c r="BU83" s="175" t="str">
        <f t="shared" si="59"/>
        <v>Enterprise2EMEA</v>
      </c>
      <c r="BV83" s="175" t="str">
        <f t="shared" si="60"/>
        <v>Enterprise2EMEA</v>
      </c>
      <c r="BW83" s="175" t="str">
        <f t="shared" si="61"/>
        <v>Enterprise2EMEA</v>
      </c>
      <c r="BX83" s="175" t="str">
        <f t="shared" si="62"/>
        <v>Enterprise2EMEA</v>
      </c>
      <c r="BY83" s="175" t="str">
        <f t="shared" si="63"/>
        <v>Enterprise2EMEA</v>
      </c>
      <c r="BZ83" s="175" t="str">
        <f t="shared" si="64"/>
        <v>Enterprise2EMEA</v>
      </c>
      <c r="CA83" s="175" t="str">
        <f t="shared" si="65"/>
        <v>Enterprise2EMEA</v>
      </c>
      <c r="CB83" s="175" t="str">
        <f t="shared" si="66"/>
        <v>Enterprise2EMEA</v>
      </c>
      <c r="CC83" s="175" t="str">
        <f t="shared" si="67"/>
        <v>Enterprise2EMEA</v>
      </c>
    </row>
    <row r="84" spans="1:81" hidden="1" x14ac:dyDescent="0.25">
      <c r="A84" s="71" t="s">
        <v>84</v>
      </c>
      <c r="B84" s="74">
        <v>44409</v>
      </c>
      <c r="C84" s="74" t="s">
        <v>86</v>
      </c>
      <c r="D84" s="73" t="s">
        <v>463</v>
      </c>
      <c r="E84" s="73" t="str">
        <f t="shared" si="24"/>
        <v>EMEA</v>
      </c>
      <c r="F84" s="72" t="s">
        <v>422</v>
      </c>
      <c r="G84" s="71" t="s">
        <v>24</v>
      </c>
      <c r="H84" s="71" t="s">
        <v>84</v>
      </c>
      <c r="I84" s="70">
        <f t="shared" si="25"/>
        <v>1050000</v>
      </c>
      <c r="J84" s="69">
        <f t="shared" si="26"/>
        <v>44439</v>
      </c>
      <c r="K84" s="68">
        <f t="shared" si="69"/>
        <v>0</v>
      </c>
      <c r="L84" s="67">
        <f t="shared" si="69"/>
        <v>0</v>
      </c>
      <c r="M84" s="67">
        <f t="shared" si="69"/>
        <v>0</v>
      </c>
      <c r="N84" s="67">
        <f t="shared" si="69"/>
        <v>0</v>
      </c>
      <c r="O84" s="67">
        <f t="shared" si="201"/>
        <v>0</v>
      </c>
      <c r="P84" s="67">
        <f t="shared" si="201"/>
        <v>0</v>
      </c>
      <c r="Q84" s="67">
        <f t="shared" si="201"/>
        <v>0</v>
      </c>
      <c r="R84" s="67">
        <f t="shared" si="201"/>
        <v>0</v>
      </c>
      <c r="S84" s="67">
        <f t="shared" si="201"/>
        <v>0</v>
      </c>
      <c r="T84" s="67">
        <f t="shared" si="201"/>
        <v>0.25</v>
      </c>
      <c r="U84" s="67">
        <f t="shared" si="202"/>
        <v>0.35</v>
      </c>
      <c r="V84" s="66">
        <f t="shared" si="202"/>
        <v>0.5</v>
      </c>
      <c r="W84" s="65">
        <f t="shared" si="245"/>
        <v>0</v>
      </c>
      <c r="X84" s="64">
        <f t="shared" si="245"/>
        <v>0</v>
      </c>
      <c r="Y84" s="64">
        <f t="shared" si="245"/>
        <v>0</v>
      </c>
      <c r="Z84" s="64">
        <f t="shared" si="245"/>
        <v>0</v>
      </c>
      <c r="AA84" s="64">
        <f t="shared" si="245"/>
        <v>0</v>
      </c>
      <c r="AB84" s="64">
        <f t="shared" si="245"/>
        <v>0</v>
      </c>
      <c r="AC84" s="64">
        <f t="shared" si="245"/>
        <v>1</v>
      </c>
      <c r="AD84" s="64">
        <f t="shared" si="245"/>
        <v>1</v>
      </c>
      <c r="AE84" s="64">
        <f t="shared" si="245"/>
        <v>1</v>
      </c>
      <c r="AF84" s="64">
        <f t="shared" si="245"/>
        <v>1</v>
      </c>
      <c r="AG84" s="64">
        <f t="shared" si="245"/>
        <v>1</v>
      </c>
      <c r="AH84" s="63">
        <f t="shared" si="245"/>
        <v>1</v>
      </c>
      <c r="AI84" s="62">
        <f t="shared" si="40"/>
        <v>0</v>
      </c>
      <c r="AJ84" s="60">
        <f t="shared" si="41"/>
        <v>0</v>
      </c>
      <c r="AK84" s="60">
        <f t="shared" si="42"/>
        <v>0</v>
      </c>
      <c r="AL84" s="60">
        <f t="shared" si="43"/>
        <v>0</v>
      </c>
      <c r="AM84" s="60">
        <f t="shared" si="44"/>
        <v>0</v>
      </c>
      <c r="AN84" s="60">
        <f t="shared" si="45"/>
        <v>0</v>
      </c>
      <c r="AO84" s="60">
        <f t="shared" si="46"/>
        <v>0</v>
      </c>
      <c r="AP84" s="60">
        <f t="shared" si="47"/>
        <v>0</v>
      </c>
      <c r="AQ84" s="60">
        <f t="shared" si="48"/>
        <v>0</v>
      </c>
      <c r="AR84" s="60">
        <f t="shared" si="49"/>
        <v>21875</v>
      </c>
      <c r="AS84" s="60">
        <f t="shared" si="50"/>
        <v>30624.999999999996</v>
      </c>
      <c r="AT84" s="59">
        <f t="shared" si="51"/>
        <v>43750</v>
      </c>
      <c r="AU84" s="61">
        <f t="shared" si="52"/>
        <v>0</v>
      </c>
      <c r="AV84" s="60">
        <f t="shared" si="53"/>
        <v>0</v>
      </c>
      <c r="AW84" s="60">
        <f t="shared" si="54"/>
        <v>0</v>
      </c>
      <c r="AX84" s="59">
        <f t="shared" si="55"/>
        <v>96250</v>
      </c>
      <c r="AY84" s="58">
        <f t="shared" si="56"/>
        <v>96250</v>
      </c>
      <c r="BA84" s="350" t="s">
        <v>23</v>
      </c>
      <c r="BB84" s="72" t="s">
        <v>84</v>
      </c>
      <c r="BC84" s="71"/>
      <c r="BE84" s="64">
        <f>SUMIFS(W$56:W84,$BA$56:$BA84,$BA84,$E$56:$E84,$E84)</f>
        <v>2</v>
      </c>
      <c r="BF84" s="64">
        <f>SUMIFS(X$56:X84,$BA$56:$BA84,$BA84,$E$56:$E84,$E84)</f>
        <v>2</v>
      </c>
      <c r="BG84" s="64">
        <f>SUMIFS(Y$56:Y84,$BA$56:$BA84,$BA84,$E$56:$E84,$E84)</f>
        <v>2</v>
      </c>
      <c r="BH84" s="64">
        <f>SUMIFS(Z$56:Z84,$BA$56:$BA84,$BA84,$E$56:$E84,$E84)</f>
        <v>2</v>
      </c>
      <c r="BI84" s="64">
        <f>SUMIFS(AA$56:AA84,$BA$56:$BA84,$BA84,$E$56:$E84,$E84)</f>
        <v>2</v>
      </c>
      <c r="BJ84" s="64">
        <f>SUMIFS(AB$56:AB84,$BA$56:$BA84,$BA84,$E$56:$E84,$E84)</f>
        <v>2</v>
      </c>
      <c r="BK84" s="64">
        <f>SUMIFS(AC$56:AC84,$BA$56:$BA84,$BA84,$E$56:$E84,$E84)</f>
        <v>3</v>
      </c>
      <c r="BL84" s="64">
        <f>SUMIFS(AD$56:AD84,$BA$56:$BA84,$BA84,$E$56:$E84,$E84)</f>
        <v>3</v>
      </c>
      <c r="BM84" s="64">
        <f>SUMIFS(AE$56:AE84,$BA$56:$BA84,$BA84,$E$56:$E84,$E84)</f>
        <v>3</v>
      </c>
      <c r="BN84" s="64">
        <f>SUMIFS(AF$56:AF84,$BA$56:$BA84,$BA84,$E$56:$E84,$E84)</f>
        <v>3</v>
      </c>
      <c r="BO84" s="64">
        <f>SUMIFS(AG$56:AG84,$BA$56:$BA84,$BA84,$E$56:$E84,$E84)</f>
        <v>3</v>
      </c>
      <c r="BP84" s="64">
        <f>SUMIFS(AH$56:AH84,$BA$56:$BA84,$BA84,$E$56:$E84,$E84)</f>
        <v>3</v>
      </c>
      <c r="BR84" s="175" t="str">
        <f t="shared" si="68"/>
        <v>Enterprise2EMEA</v>
      </c>
      <c r="BS84" s="175" t="str">
        <f t="shared" si="57"/>
        <v>Enterprise2EMEA</v>
      </c>
      <c r="BT84" s="175" t="str">
        <f t="shared" si="58"/>
        <v>Enterprise2EMEA</v>
      </c>
      <c r="BU84" s="175" t="str">
        <f t="shared" si="59"/>
        <v>Enterprise2EMEA</v>
      </c>
      <c r="BV84" s="175" t="str">
        <f t="shared" si="60"/>
        <v>Enterprise2EMEA</v>
      </c>
      <c r="BW84" s="175" t="str">
        <f t="shared" si="61"/>
        <v>Enterprise2EMEA</v>
      </c>
      <c r="BX84" s="175" t="str">
        <f t="shared" si="62"/>
        <v>Enterprise3EMEA</v>
      </c>
      <c r="BY84" s="175" t="str">
        <f t="shared" si="63"/>
        <v>Enterprise3EMEA</v>
      </c>
      <c r="BZ84" s="175" t="str">
        <f t="shared" si="64"/>
        <v>Enterprise3EMEA</v>
      </c>
      <c r="CA84" s="175" t="str">
        <f t="shared" si="65"/>
        <v>Enterprise3EMEA</v>
      </c>
      <c r="CB84" s="175" t="str">
        <f t="shared" si="66"/>
        <v>Enterprise3EMEA</v>
      </c>
      <c r="CC84" s="175" t="str">
        <f t="shared" si="67"/>
        <v>Enterprise3EMEA</v>
      </c>
    </row>
    <row r="85" spans="1:81" hidden="1" x14ac:dyDescent="0.25">
      <c r="A85" s="71" t="s">
        <v>269</v>
      </c>
      <c r="B85" s="74">
        <v>44137</v>
      </c>
      <c r="C85" s="74">
        <v>44286</v>
      </c>
      <c r="D85" s="73" t="s">
        <v>201</v>
      </c>
      <c r="E85" s="73" t="str">
        <f t="shared" si="24"/>
        <v>EMEA</v>
      </c>
      <c r="F85" s="72" t="s">
        <v>2</v>
      </c>
      <c r="G85" s="71" t="s">
        <v>24</v>
      </c>
      <c r="H85" s="71" t="s">
        <v>48</v>
      </c>
      <c r="I85" s="70">
        <f t="shared" si="25"/>
        <v>550000</v>
      </c>
      <c r="J85" s="69">
        <f t="shared" si="26"/>
        <v>44165</v>
      </c>
      <c r="K85" s="68">
        <f t="shared" si="69"/>
        <v>0.75</v>
      </c>
      <c r="L85" s="67">
        <f t="shared" si="69"/>
        <v>1</v>
      </c>
      <c r="M85" s="67">
        <f t="shared" si="69"/>
        <v>0</v>
      </c>
      <c r="N85" s="67">
        <f t="shared" si="69"/>
        <v>0</v>
      </c>
      <c r="O85" s="67">
        <f t="shared" si="201"/>
        <v>0</v>
      </c>
      <c r="P85" s="67">
        <f t="shared" si="201"/>
        <v>0</v>
      </c>
      <c r="Q85" s="67">
        <f t="shared" si="201"/>
        <v>0</v>
      </c>
      <c r="R85" s="67">
        <f t="shared" si="201"/>
        <v>0</v>
      </c>
      <c r="S85" s="67">
        <f t="shared" si="201"/>
        <v>0</v>
      </c>
      <c r="T85" s="67">
        <f t="shared" si="201"/>
        <v>0</v>
      </c>
      <c r="U85" s="67">
        <f t="shared" si="202"/>
        <v>0</v>
      </c>
      <c r="V85" s="66">
        <f t="shared" si="202"/>
        <v>0</v>
      </c>
      <c r="W85" s="65">
        <f t="shared" ref="W85:W108" si="246">IF(K85&lt;0,-1,IF(AND($B85&lt;W$55,$C85&gt;W$55),1,0))</f>
        <v>1</v>
      </c>
      <c r="X85" s="84">
        <v>1</v>
      </c>
      <c r="Y85" s="64">
        <f t="shared" ref="Y85:Y108" si="247">IF(M85&lt;0,-1,IF(AND($B85&lt;Y$55,$C85&gt;Y$55),1,0))</f>
        <v>0</v>
      </c>
      <c r="Z85" s="64">
        <f t="shared" ref="Z85:Z108" si="248">IF(N85&lt;0,-1,IF(AND($B85&lt;Z$55,$C85&gt;Z$55),1,0))</f>
        <v>0</v>
      </c>
      <c r="AA85" s="64">
        <f t="shared" ref="AA85:AA108" si="249">IF(O85&lt;0,-1,IF(AND($B85&lt;AA$55,$C85&gt;AA$55),1,0))</f>
        <v>0</v>
      </c>
      <c r="AB85" s="64">
        <f t="shared" ref="AB85:AB108" si="250">IF(P85&lt;0,-1,IF(AND($B85&lt;AB$55,$C85&gt;AB$55),1,0))</f>
        <v>0</v>
      </c>
      <c r="AC85" s="64">
        <f t="shared" ref="AC85:AC108" si="251">IF(Q85&lt;0,-1,IF(AND($B85&lt;AC$55,$C85&gt;AC$55),1,0))</f>
        <v>0</v>
      </c>
      <c r="AD85" s="64">
        <f t="shared" ref="AD85:AD108" si="252">IF(R85&lt;0,-1,IF(AND($B85&lt;AD$55,$C85&gt;AD$55),1,0))</f>
        <v>0</v>
      </c>
      <c r="AE85" s="64">
        <f t="shared" ref="AE85:AE108" si="253">IF(S85&lt;0,-1,IF(AND($B85&lt;AE$55,$C85&gt;AE$55),1,0))</f>
        <v>0</v>
      </c>
      <c r="AF85" s="64">
        <f t="shared" ref="AF85:AF108" si="254">IF(T85&lt;0,-1,IF(AND($B85&lt;AF$55,$C85&gt;AF$55),1,0))</f>
        <v>0</v>
      </c>
      <c r="AG85" s="64">
        <f t="shared" ref="AG85:AG108" si="255">IF(U85&lt;0,-1,IF(AND($B85&lt;AG$55,$C85&gt;AG$55),1,0))</f>
        <v>0</v>
      </c>
      <c r="AH85" s="63">
        <f t="shared" ref="AH85:AH108" si="256">IF(V85&lt;0,-1,IF(AND($B85&lt;AH$55,$C85&gt;AH$55),1,0))</f>
        <v>0</v>
      </c>
      <c r="AI85" s="62">
        <f t="shared" si="40"/>
        <v>34375</v>
      </c>
      <c r="AJ85" s="60">
        <f t="shared" si="41"/>
        <v>45833.333333333336</v>
      </c>
      <c r="AK85" s="60">
        <f t="shared" si="42"/>
        <v>0</v>
      </c>
      <c r="AL85" s="60">
        <f t="shared" si="43"/>
        <v>0</v>
      </c>
      <c r="AM85" s="60">
        <f t="shared" si="44"/>
        <v>0</v>
      </c>
      <c r="AN85" s="60">
        <f t="shared" si="45"/>
        <v>0</v>
      </c>
      <c r="AO85" s="60">
        <f t="shared" si="46"/>
        <v>0</v>
      </c>
      <c r="AP85" s="60">
        <f t="shared" si="47"/>
        <v>0</v>
      </c>
      <c r="AQ85" s="60">
        <f t="shared" si="48"/>
        <v>0</v>
      </c>
      <c r="AR85" s="60">
        <f t="shared" si="49"/>
        <v>0</v>
      </c>
      <c r="AS85" s="60">
        <f t="shared" si="50"/>
        <v>0</v>
      </c>
      <c r="AT85" s="59">
        <f t="shared" si="51"/>
        <v>0</v>
      </c>
      <c r="AU85" s="61">
        <f t="shared" si="52"/>
        <v>80208.333333333343</v>
      </c>
      <c r="AV85" s="60">
        <f t="shared" si="53"/>
        <v>0</v>
      </c>
      <c r="AW85" s="60">
        <f t="shared" si="54"/>
        <v>0</v>
      </c>
      <c r="AX85" s="59">
        <f t="shared" si="55"/>
        <v>0</v>
      </c>
      <c r="AY85" s="58">
        <f t="shared" si="56"/>
        <v>80208.333333333343</v>
      </c>
      <c r="BA85" s="350" t="s">
        <v>457</v>
      </c>
      <c r="BB85" s="72" t="s">
        <v>202</v>
      </c>
      <c r="BC85" s="71"/>
      <c r="BE85" s="64">
        <f>SUMIFS(W$56:W85,$BA$56:$BA85,$BA85,$E$56:$E85,$E85)</f>
        <v>3</v>
      </c>
      <c r="BF85" s="64">
        <f>SUMIFS(X$56:X85,$BA$56:$BA85,$BA85,$E$56:$E85,$E85)</f>
        <v>3</v>
      </c>
      <c r="BG85" s="64">
        <f>SUMIFS(Y$56:Y85,$BA$56:$BA85,$BA85,$E$56:$E85,$E85)</f>
        <v>2</v>
      </c>
      <c r="BH85" s="64">
        <f>SUMIFS(Z$56:Z85,$BA$56:$BA85,$BA85,$E$56:$E85,$E85)</f>
        <v>2</v>
      </c>
      <c r="BI85" s="64">
        <f>SUMIFS(AA$56:AA85,$BA$56:$BA85,$BA85,$E$56:$E85,$E85)</f>
        <v>2</v>
      </c>
      <c r="BJ85" s="64">
        <f>SUMIFS(AB$56:AB85,$BA$56:$BA85,$BA85,$E$56:$E85,$E85)</f>
        <v>2</v>
      </c>
      <c r="BK85" s="64">
        <f>SUMIFS(AC$56:AC85,$BA$56:$BA85,$BA85,$E$56:$E85,$E85)</f>
        <v>4</v>
      </c>
      <c r="BL85" s="64">
        <f>SUMIFS(AD$56:AD85,$BA$56:$BA85,$BA85,$E$56:$E85,$E85)</f>
        <v>4</v>
      </c>
      <c r="BM85" s="64">
        <f>SUMIFS(AE$56:AE85,$BA$56:$BA85,$BA85,$E$56:$E85,$E85)</f>
        <v>4</v>
      </c>
      <c r="BN85" s="64">
        <f>SUMIFS(AF$56:AF85,$BA$56:$BA85,$BA85,$E$56:$E85,$E85)</f>
        <v>4</v>
      </c>
      <c r="BO85" s="64">
        <f>SUMIFS(AG$56:AG85,$BA$56:$BA85,$BA85,$E$56:$E85,$E85)</f>
        <v>4</v>
      </c>
      <c r="BP85" s="64">
        <f>SUMIFS(AH$56:AH85,$BA$56:$BA85,$BA85,$E$56:$E85,$E85)</f>
        <v>4</v>
      </c>
      <c r="BR85" s="175" t="str">
        <f t="shared" si="68"/>
        <v>Foundation3EMEA</v>
      </c>
      <c r="BS85" s="175" t="str">
        <f t="shared" si="57"/>
        <v>Foundation3EMEA</v>
      </c>
      <c r="BT85" s="175" t="str">
        <f t="shared" si="58"/>
        <v>Foundation2EMEA</v>
      </c>
      <c r="BU85" s="175" t="str">
        <f t="shared" si="59"/>
        <v>Foundation2EMEA</v>
      </c>
      <c r="BV85" s="175" t="str">
        <f t="shared" si="60"/>
        <v>Foundation2EMEA</v>
      </c>
      <c r="BW85" s="175" t="str">
        <f t="shared" si="61"/>
        <v>Foundation2EMEA</v>
      </c>
      <c r="BX85" s="175" t="str">
        <f t="shared" si="62"/>
        <v>Foundation4EMEA</v>
      </c>
      <c r="BY85" s="175" t="str">
        <f t="shared" si="63"/>
        <v>Foundation4EMEA</v>
      </c>
      <c r="BZ85" s="175" t="str">
        <f t="shared" si="64"/>
        <v>Foundation4EMEA</v>
      </c>
      <c r="CA85" s="175" t="str">
        <f t="shared" si="65"/>
        <v>Foundation4EMEA</v>
      </c>
      <c r="CB85" s="175" t="str">
        <f t="shared" si="66"/>
        <v>Foundation4EMEA</v>
      </c>
      <c r="CC85" s="175" t="str">
        <f t="shared" si="67"/>
        <v>Foundation4EMEA</v>
      </c>
    </row>
    <row r="86" spans="1:81" hidden="1" x14ac:dyDescent="0.25">
      <c r="A86" s="71" t="s">
        <v>202</v>
      </c>
      <c r="B86" s="74">
        <v>44287</v>
      </c>
      <c r="C86" s="74" t="s">
        <v>86</v>
      </c>
      <c r="D86" s="73" t="s">
        <v>460</v>
      </c>
      <c r="E86" s="73" t="str">
        <f t="shared" si="24"/>
        <v>EMEA</v>
      </c>
      <c r="F86" s="72" t="s">
        <v>274</v>
      </c>
      <c r="G86" s="71" t="s">
        <v>24</v>
      </c>
      <c r="H86" s="71" t="s">
        <v>48</v>
      </c>
      <c r="I86" s="70">
        <f t="shared" si="25"/>
        <v>590000</v>
      </c>
      <c r="J86" s="69">
        <f t="shared" si="26"/>
        <v>44316</v>
      </c>
      <c r="K86" s="68">
        <f t="shared" ref="K86:L105" si="257">IFERROR(IF($C86&gt;EOMONTH(K$55,-1),IF(DATEDIF($J86,K$55+2,"m")+1&gt;9,100%,VLOOKUP($D86,$A$1:$J$51,(DATEDIF($J86,K$55+2,"m")+1)+1,FALSE)),0),0)</f>
        <v>0</v>
      </c>
      <c r="L86" s="67">
        <f t="shared" si="257"/>
        <v>0</v>
      </c>
      <c r="M86" s="77">
        <v>1</v>
      </c>
      <c r="N86" s="77">
        <v>1</v>
      </c>
      <c r="O86" s="77">
        <v>1</v>
      </c>
      <c r="P86" s="77">
        <v>1</v>
      </c>
      <c r="Q86" s="67">
        <f t="shared" ref="Q86:T92" si="258">IFERROR(IF($C86&gt;EOMONTH(Q$55,-1),IF(DATEDIF($J86,Q$55+2,"m")+1&gt;9,100%,VLOOKUP($D86,$A$1:$J$51,(DATEDIF($J86,Q$55+2,"m")+1)+1,FALSE)),0),0)</f>
        <v>0.75</v>
      </c>
      <c r="R86" s="67">
        <f t="shared" si="258"/>
        <v>1</v>
      </c>
      <c r="S86" s="67">
        <f t="shared" si="258"/>
        <v>1</v>
      </c>
      <c r="T86" s="67">
        <f t="shared" si="258"/>
        <v>1</v>
      </c>
      <c r="U86" s="67">
        <f t="shared" si="202"/>
        <v>1</v>
      </c>
      <c r="V86" s="66">
        <f t="shared" si="202"/>
        <v>1</v>
      </c>
      <c r="W86" s="65">
        <f t="shared" si="246"/>
        <v>0</v>
      </c>
      <c r="X86" s="64">
        <f t="shared" ref="X86:X108" si="259">IF(L86&lt;0,-1,IF(AND($B86&lt;X$55,$C86&gt;X$55),1,0))</f>
        <v>0</v>
      </c>
      <c r="Y86" s="64">
        <f t="shared" si="247"/>
        <v>1</v>
      </c>
      <c r="Z86" s="64">
        <f t="shared" si="248"/>
        <v>1</v>
      </c>
      <c r="AA86" s="64">
        <f t="shared" si="249"/>
        <v>1</v>
      </c>
      <c r="AB86" s="64">
        <f t="shared" si="250"/>
        <v>1</v>
      </c>
      <c r="AC86" s="64">
        <f t="shared" si="251"/>
        <v>1</v>
      </c>
      <c r="AD86" s="64">
        <f t="shared" si="252"/>
        <v>1</v>
      </c>
      <c r="AE86" s="64">
        <f t="shared" si="253"/>
        <v>1</v>
      </c>
      <c r="AF86" s="64">
        <f t="shared" si="254"/>
        <v>1</v>
      </c>
      <c r="AG86" s="64">
        <f t="shared" si="255"/>
        <v>1</v>
      </c>
      <c r="AH86" s="63">
        <f t="shared" si="256"/>
        <v>1</v>
      </c>
      <c r="AI86" s="62">
        <f t="shared" si="40"/>
        <v>0</v>
      </c>
      <c r="AJ86" s="60">
        <f t="shared" si="41"/>
        <v>0</v>
      </c>
      <c r="AK86" s="60">
        <f t="shared" si="42"/>
        <v>49166.666666666664</v>
      </c>
      <c r="AL86" s="60">
        <f t="shared" si="43"/>
        <v>49166.666666666664</v>
      </c>
      <c r="AM86" s="60">
        <f t="shared" si="44"/>
        <v>49166.666666666664</v>
      </c>
      <c r="AN86" s="60">
        <f t="shared" si="45"/>
        <v>49166.666666666664</v>
      </c>
      <c r="AO86" s="60">
        <f t="shared" si="46"/>
        <v>36875</v>
      </c>
      <c r="AP86" s="60">
        <f t="shared" si="47"/>
        <v>49166.666666666664</v>
      </c>
      <c r="AQ86" s="60">
        <f t="shared" si="48"/>
        <v>49166.666666666664</v>
      </c>
      <c r="AR86" s="60">
        <f t="shared" si="49"/>
        <v>49166.666666666664</v>
      </c>
      <c r="AS86" s="60">
        <f t="shared" si="50"/>
        <v>49166.666666666664</v>
      </c>
      <c r="AT86" s="59">
        <f t="shared" si="51"/>
        <v>49166.666666666664</v>
      </c>
      <c r="AU86" s="61">
        <f t="shared" si="52"/>
        <v>49166.666666666664</v>
      </c>
      <c r="AV86" s="60">
        <f t="shared" si="53"/>
        <v>147500</v>
      </c>
      <c r="AW86" s="60">
        <f t="shared" si="54"/>
        <v>135208.33333333331</v>
      </c>
      <c r="AX86" s="59">
        <f t="shared" si="55"/>
        <v>147500</v>
      </c>
      <c r="AY86" s="58">
        <f t="shared" si="56"/>
        <v>479375</v>
      </c>
      <c r="BA86" s="350" t="s">
        <v>457</v>
      </c>
      <c r="BB86" s="72" t="s">
        <v>202</v>
      </c>
      <c r="BC86" s="71"/>
      <c r="BE86" s="64">
        <f>SUMIFS(W$56:W86,$BA$56:$BA86,$BA86,$E$56:$E86,$E86)</f>
        <v>3</v>
      </c>
      <c r="BF86" s="64">
        <f>SUMIFS(X$56:X86,$BA$56:$BA86,$BA86,$E$56:$E86,$E86)</f>
        <v>3</v>
      </c>
      <c r="BG86" s="64">
        <f>SUMIFS(Y$56:Y86,$BA$56:$BA86,$BA86,$E$56:$E86,$E86)</f>
        <v>3</v>
      </c>
      <c r="BH86" s="64">
        <f>SUMIFS(Z$56:Z86,$BA$56:$BA86,$BA86,$E$56:$E86,$E86)</f>
        <v>3</v>
      </c>
      <c r="BI86" s="64">
        <f>SUMIFS(AA$56:AA86,$BA$56:$BA86,$BA86,$E$56:$E86,$E86)</f>
        <v>3</v>
      </c>
      <c r="BJ86" s="64">
        <f>SUMIFS(AB$56:AB86,$BA$56:$BA86,$BA86,$E$56:$E86,$E86)</f>
        <v>3</v>
      </c>
      <c r="BK86" s="64">
        <f>SUMIFS(AC$56:AC86,$BA$56:$BA86,$BA86,$E$56:$E86,$E86)</f>
        <v>5</v>
      </c>
      <c r="BL86" s="64">
        <f>SUMIFS(AD$56:AD86,$BA$56:$BA86,$BA86,$E$56:$E86,$E86)</f>
        <v>5</v>
      </c>
      <c r="BM86" s="64">
        <f>SUMIFS(AE$56:AE86,$BA$56:$BA86,$BA86,$E$56:$E86,$E86)</f>
        <v>5</v>
      </c>
      <c r="BN86" s="64">
        <f>SUMIFS(AF$56:AF86,$BA$56:$BA86,$BA86,$E$56:$E86,$E86)</f>
        <v>5</v>
      </c>
      <c r="BO86" s="64">
        <f>SUMIFS(AG$56:AG86,$BA$56:$BA86,$BA86,$E$56:$E86,$E86)</f>
        <v>5</v>
      </c>
      <c r="BP86" s="64">
        <f>SUMIFS(AH$56:AH86,$BA$56:$BA86,$BA86,$E$56:$E86,$E86)</f>
        <v>5</v>
      </c>
      <c r="BR86" s="175" t="str">
        <f t="shared" si="68"/>
        <v>Foundation3EMEA</v>
      </c>
      <c r="BS86" s="175" t="str">
        <f t="shared" si="57"/>
        <v>Foundation3EMEA</v>
      </c>
      <c r="BT86" s="175" t="str">
        <f t="shared" si="58"/>
        <v>Foundation3EMEA</v>
      </c>
      <c r="BU86" s="175" t="str">
        <f t="shared" si="59"/>
        <v>Foundation3EMEA</v>
      </c>
      <c r="BV86" s="175" t="str">
        <f t="shared" si="60"/>
        <v>Foundation3EMEA</v>
      </c>
      <c r="BW86" s="175" t="str">
        <f t="shared" si="61"/>
        <v>Foundation3EMEA</v>
      </c>
      <c r="BX86" s="175" t="str">
        <f t="shared" si="62"/>
        <v>Foundation5EMEA</v>
      </c>
      <c r="BY86" s="175" t="str">
        <f t="shared" si="63"/>
        <v>Foundation5EMEA</v>
      </c>
      <c r="BZ86" s="175" t="str">
        <f t="shared" si="64"/>
        <v>Foundation5EMEA</v>
      </c>
      <c r="CA86" s="175" t="str">
        <f t="shared" si="65"/>
        <v>Foundation5EMEA</v>
      </c>
      <c r="CB86" s="175" t="str">
        <f t="shared" si="66"/>
        <v>Foundation5EMEA</v>
      </c>
      <c r="CC86" s="175" t="str">
        <f t="shared" si="67"/>
        <v>Foundation5EMEA</v>
      </c>
    </row>
    <row r="87" spans="1:81" s="52" customFormat="1" hidden="1" x14ac:dyDescent="0.25">
      <c r="A87" s="71" t="s">
        <v>84</v>
      </c>
      <c r="B87" s="74">
        <v>44317</v>
      </c>
      <c r="C87" s="74" t="s">
        <v>86</v>
      </c>
      <c r="D87" s="73" t="s">
        <v>36</v>
      </c>
      <c r="E87" s="73" t="str">
        <f t="shared" si="24"/>
        <v>JPN</v>
      </c>
      <c r="F87" s="72" t="s">
        <v>0</v>
      </c>
      <c r="G87" s="71" t="s">
        <v>1</v>
      </c>
      <c r="H87" s="71" t="s">
        <v>84</v>
      </c>
      <c r="I87" s="70">
        <f t="shared" si="25"/>
        <v>750000</v>
      </c>
      <c r="J87" s="69">
        <f t="shared" si="26"/>
        <v>44347</v>
      </c>
      <c r="K87" s="68">
        <f t="shared" si="257"/>
        <v>0</v>
      </c>
      <c r="L87" s="67">
        <f t="shared" si="257"/>
        <v>0</v>
      </c>
      <c r="M87" s="67">
        <f t="shared" ref="M87:P89" si="260">IFERROR(IF($C87&gt;EOMONTH(M$55,-1),IF(DATEDIF($J87,M$55+2,"m")+1&gt;9,100%,VLOOKUP($D87,$A$1:$J$51,(DATEDIF($J87,M$55+2,"m")+1)+1,FALSE)),0),0)</f>
        <v>0</v>
      </c>
      <c r="N87" s="67">
        <f t="shared" si="260"/>
        <v>0</v>
      </c>
      <c r="O87" s="67">
        <f t="shared" si="260"/>
        <v>0</v>
      </c>
      <c r="P87" s="67">
        <f t="shared" si="260"/>
        <v>0.25</v>
      </c>
      <c r="Q87" s="67">
        <f t="shared" si="258"/>
        <v>0.5</v>
      </c>
      <c r="R87" s="67">
        <f t="shared" si="258"/>
        <v>0.65</v>
      </c>
      <c r="S87" s="67">
        <f t="shared" si="258"/>
        <v>0.85</v>
      </c>
      <c r="T87" s="67">
        <f t="shared" si="258"/>
        <v>1</v>
      </c>
      <c r="U87" s="67">
        <f t="shared" si="202"/>
        <v>1</v>
      </c>
      <c r="V87" s="66">
        <f t="shared" si="202"/>
        <v>1</v>
      </c>
      <c r="W87" s="65">
        <f t="shared" si="246"/>
        <v>0</v>
      </c>
      <c r="X87" s="64">
        <f t="shared" si="259"/>
        <v>0</v>
      </c>
      <c r="Y87" s="64">
        <f t="shared" si="247"/>
        <v>0</v>
      </c>
      <c r="Z87" s="64">
        <f t="shared" si="248"/>
        <v>1</v>
      </c>
      <c r="AA87" s="64">
        <f t="shared" si="249"/>
        <v>1</v>
      </c>
      <c r="AB87" s="64">
        <f t="shared" si="250"/>
        <v>1</v>
      </c>
      <c r="AC87" s="64">
        <f t="shared" si="251"/>
        <v>1</v>
      </c>
      <c r="AD87" s="64">
        <f t="shared" si="252"/>
        <v>1</v>
      </c>
      <c r="AE87" s="64">
        <f t="shared" si="253"/>
        <v>1</v>
      </c>
      <c r="AF87" s="64">
        <f t="shared" si="254"/>
        <v>1</v>
      </c>
      <c r="AG87" s="64">
        <f t="shared" si="255"/>
        <v>1</v>
      </c>
      <c r="AH87" s="63">
        <f t="shared" si="256"/>
        <v>1</v>
      </c>
      <c r="AI87" s="62">
        <f t="shared" si="40"/>
        <v>0</v>
      </c>
      <c r="AJ87" s="60">
        <f t="shared" si="41"/>
        <v>0</v>
      </c>
      <c r="AK87" s="60">
        <f t="shared" si="42"/>
        <v>0</v>
      </c>
      <c r="AL87" s="60">
        <f t="shared" si="43"/>
        <v>0</v>
      </c>
      <c r="AM87" s="60">
        <f t="shared" si="44"/>
        <v>0</v>
      </c>
      <c r="AN87" s="60">
        <f t="shared" si="45"/>
        <v>15625</v>
      </c>
      <c r="AO87" s="60">
        <f t="shared" si="46"/>
        <v>31250</v>
      </c>
      <c r="AP87" s="60">
        <f t="shared" si="47"/>
        <v>40625</v>
      </c>
      <c r="AQ87" s="60">
        <f t="shared" si="48"/>
        <v>53125</v>
      </c>
      <c r="AR87" s="60">
        <f t="shared" si="49"/>
        <v>62500</v>
      </c>
      <c r="AS87" s="60">
        <f t="shared" si="50"/>
        <v>62500</v>
      </c>
      <c r="AT87" s="59">
        <f t="shared" si="51"/>
        <v>62500</v>
      </c>
      <c r="AU87" s="61">
        <f t="shared" si="52"/>
        <v>0</v>
      </c>
      <c r="AV87" s="60">
        <f t="shared" si="53"/>
        <v>15625</v>
      </c>
      <c r="AW87" s="60">
        <f t="shared" si="54"/>
        <v>125000</v>
      </c>
      <c r="AX87" s="59">
        <f t="shared" si="55"/>
        <v>187500</v>
      </c>
      <c r="AY87" s="58">
        <f t="shared" si="56"/>
        <v>328125</v>
      </c>
      <c r="BA87" s="72" t="s">
        <v>0</v>
      </c>
      <c r="BB87" s="72" t="s">
        <v>84</v>
      </c>
      <c r="BC87" s="71"/>
      <c r="BE87" s="64">
        <f>SUMIFS(W$56:W87,$BA$56:$BA87,$BA87,$E$56:$E87,$E87)</f>
        <v>0</v>
      </c>
      <c r="BF87" s="64">
        <f>SUMIFS(X$56:X87,$BA$56:$BA87,$BA87,$E$56:$E87,$E87)</f>
        <v>0</v>
      </c>
      <c r="BG87" s="64">
        <f>SUMIFS(Y$56:Y87,$BA$56:$BA87,$BA87,$E$56:$E87,$E87)</f>
        <v>0</v>
      </c>
      <c r="BH87" s="64">
        <f>SUMIFS(Z$56:Z87,$BA$56:$BA87,$BA87,$E$56:$E87,$E87)</f>
        <v>1</v>
      </c>
      <c r="BI87" s="64">
        <f>SUMIFS(AA$56:AA87,$BA$56:$BA87,$BA87,$E$56:$E87,$E87)</f>
        <v>1</v>
      </c>
      <c r="BJ87" s="64">
        <f>SUMIFS(AB$56:AB87,$BA$56:$BA87,$BA87,$E$56:$E87,$E87)</f>
        <v>1</v>
      </c>
      <c r="BK87" s="64">
        <f>SUMIFS(AC$56:AC87,$BA$56:$BA87,$BA87,$E$56:$E87,$E87)</f>
        <v>1</v>
      </c>
      <c r="BL87" s="64">
        <f>SUMIFS(AD$56:AD87,$BA$56:$BA87,$BA87,$E$56:$E87,$E87)</f>
        <v>1</v>
      </c>
      <c r="BM87" s="64">
        <f>SUMIFS(AE$56:AE87,$BA$56:$BA87,$BA87,$E$56:$E87,$E87)</f>
        <v>1</v>
      </c>
      <c r="BN87" s="64">
        <f>SUMIFS(AF$56:AF87,$BA$56:$BA87,$BA87,$E$56:$E87,$E87)</f>
        <v>1</v>
      </c>
      <c r="BO87" s="64">
        <f>SUMIFS(AG$56:AG87,$BA$56:$BA87,$BA87,$E$56:$E87,$E87)</f>
        <v>1</v>
      </c>
      <c r="BP87" s="64">
        <f>SUMIFS(AH$56:AH87,$BA$56:$BA87,$BA87,$E$56:$E87,$E87)</f>
        <v>1</v>
      </c>
      <c r="BR87" s="175" t="str">
        <f t="shared" si="68"/>
        <v/>
      </c>
      <c r="BS87" s="175" t="str">
        <f t="shared" si="57"/>
        <v/>
      </c>
      <c r="BT87" s="175" t="str">
        <f t="shared" si="58"/>
        <v/>
      </c>
      <c r="BU87" s="175" t="str">
        <f t="shared" si="59"/>
        <v>Takayama, Kiyomitsu1JPN</v>
      </c>
      <c r="BV87" s="175" t="str">
        <f t="shared" si="60"/>
        <v>Takayama, Kiyomitsu1JPN</v>
      </c>
      <c r="BW87" s="175" t="str">
        <f t="shared" si="61"/>
        <v>Takayama, Kiyomitsu1JPN</v>
      </c>
      <c r="BX87" s="175" t="str">
        <f t="shared" si="62"/>
        <v>Takayama, Kiyomitsu1JPN</v>
      </c>
      <c r="BY87" s="175" t="str">
        <f t="shared" si="63"/>
        <v>Takayama, Kiyomitsu1JPN</v>
      </c>
      <c r="BZ87" s="175" t="str">
        <f t="shared" si="64"/>
        <v>Takayama, Kiyomitsu1JPN</v>
      </c>
      <c r="CA87" s="175" t="str">
        <f t="shared" si="65"/>
        <v>Takayama, Kiyomitsu1JPN</v>
      </c>
      <c r="CB87" s="175" t="str">
        <f t="shared" si="66"/>
        <v>Takayama, Kiyomitsu1JPN</v>
      </c>
      <c r="CC87" s="175" t="str">
        <f t="shared" si="67"/>
        <v>Takayama, Kiyomitsu1JPN</v>
      </c>
    </row>
    <row r="88" spans="1:81" s="52" customFormat="1" hidden="1" x14ac:dyDescent="0.25">
      <c r="A88" s="71" t="s">
        <v>84</v>
      </c>
      <c r="B88" s="74">
        <v>44470</v>
      </c>
      <c r="C88" s="74" t="s">
        <v>86</v>
      </c>
      <c r="D88" s="73" t="s">
        <v>36</v>
      </c>
      <c r="E88" s="73" t="str">
        <f t="shared" ref="E88:E105" si="261">IF(G88="US",VLOOKUP($D88,$A$1:$L$51,12,FALSE),G88)</f>
        <v>JPN</v>
      </c>
      <c r="F88" s="72" t="s">
        <v>0</v>
      </c>
      <c r="G88" s="71" t="s">
        <v>1</v>
      </c>
      <c r="H88" s="71" t="s">
        <v>84</v>
      </c>
      <c r="I88" s="70">
        <f t="shared" si="25"/>
        <v>750000</v>
      </c>
      <c r="J88" s="69">
        <f t="shared" si="26"/>
        <v>44500</v>
      </c>
      <c r="K88" s="68">
        <f t="shared" si="257"/>
        <v>0</v>
      </c>
      <c r="L88" s="67">
        <f t="shared" si="257"/>
        <v>0</v>
      </c>
      <c r="M88" s="67">
        <f t="shared" si="260"/>
        <v>0</v>
      </c>
      <c r="N88" s="67">
        <f t="shared" si="260"/>
        <v>0</v>
      </c>
      <c r="O88" s="67">
        <f t="shared" si="260"/>
        <v>0</v>
      </c>
      <c r="P88" s="67">
        <f t="shared" si="260"/>
        <v>0</v>
      </c>
      <c r="Q88" s="67">
        <f t="shared" si="258"/>
        <v>0</v>
      </c>
      <c r="R88" s="67">
        <f t="shared" si="258"/>
        <v>0</v>
      </c>
      <c r="S88" s="67">
        <f t="shared" si="258"/>
        <v>0</v>
      </c>
      <c r="T88" s="67">
        <f t="shared" si="258"/>
        <v>0</v>
      </c>
      <c r="U88" s="67">
        <f t="shared" si="202"/>
        <v>0.25</v>
      </c>
      <c r="V88" s="66">
        <f t="shared" si="202"/>
        <v>0.5</v>
      </c>
      <c r="W88" s="65">
        <f t="shared" si="246"/>
        <v>0</v>
      </c>
      <c r="X88" s="64">
        <f t="shared" si="259"/>
        <v>0</v>
      </c>
      <c r="Y88" s="64">
        <f t="shared" si="247"/>
        <v>0</v>
      </c>
      <c r="Z88" s="64">
        <f t="shared" si="248"/>
        <v>0</v>
      </c>
      <c r="AA88" s="64">
        <f t="shared" si="249"/>
        <v>0</v>
      </c>
      <c r="AB88" s="64">
        <f t="shared" si="250"/>
        <v>0</v>
      </c>
      <c r="AC88" s="64">
        <f t="shared" si="251"/>
        <v>0</v>
      </c>
      <c r="AD88" s="64">
        <f t="shared" si="252"/>
        <v>0</v>
      </c>
      <c r="AE88" s="64">
        <f t="shared" si="253"/>
        <v>1</v>
      </c>
      <c r="AF88" s="64">
        <f t="shared" si="254"/>
        <v>1</v>
      </c>
      <c r="AG88" s="64">
        <f t="shared" si="255"/>
        <v>1</v>
      </c>
      <c r="AH88" s="63">
        <f t="shared" si="256"/>
        <v>1</v>
      </c>
      <c r="AI88" s="62">
        <f t="shared" si="40"/>
        <v>0</v>
      </c>
      <c r="AJ88" s="60">
        <f t="shared" si="41"/>
        <v>0</v>
      </c>
      <c r="AK88" s="60">
        <f t="shared" si="42"/>
        <v>0</v>
      </c>
      <c r="AL88" s="60">
        <f t="shared" si="43"/>
        <v>0</v>
      </c>
      <c r="AM88" s="60">
        <f t="shared" si="44"/>
        <v>0</v>
      </c>
      <c r="AN88" s="60">
        <f t="shared" si="45"/>
        <v>0</v>
      </c>
      <c r="AO88" s="60">
        <f t="shared" si="46"/>
        <v>0</v>
      </c>
      <c r="AP88" s="60">
        <f t="shared" si="47"/>
        <v>0</v>
      </c>
      <c r="AQ88" s="60">
        <f t="shared" si="48"/>
        <v>0</v>
      </c>
      <c r="AR88" s="60">
        <f t="shared" si="49"/>
        <v>0</v>
      </c>
      <c r="AS88" s="60">
        <f t="shared" si="50"/>
        <v>15625</v>
      </c>
      <c r="AT88" s="59">
        <f t="shared" si="51"/>
        <v>31250</v>
      </c>
      <c r="AU88" s="61">
        <f t="shared" si="52"/>
        <v>0</v>
      </c>
      <c r="AV88" s="60">
        <f t="shared" si="53"/>
        <v>0</v>
      </c>
      <c r="AW88" s="60">
        <f t="shared" si="54"/>
        <v>0</v>
      </c>
      <c r="AX88" s="59">
        <f t="shared" si="55"/>
        <v>46875</v>
      </c>
      <c r="AY88" s="58">
        <f t="shared" si="56"/>
        <v>46875</v>
      </c>
      <c r="BA88" s="72" t="s">
        <v>0</v>
      </c>
      <c r="BB88" s="72" t="s">
        <v>84</v>
      </c>
      <c r="BC88" s="71"/>
      <c r="BE88" s="64">
        <f>SUMIFS(W$56:W88,$BA$56:$BA88,$BA88,$E$56:$E88,$E88)</f>
        <v>0</v>
      </c>
      <c r="BF88" s="64">
        <f>SUMIFS(X$56:X88,$BA$56:$BA88,$BA88,$E$56:$E88,$E88)</f>
        <v>0</v>
      </c>
      <c r="BG88" s="64">
        <f>SUMIFS(Y$56:Y88,$BA$56:$BA88,$BA88,$E$56:$E88,$E88)</f>
        <v>0</v>
      </c>
      <c r="BH88" s="64">
        <f>SUMIFS(Z$56:Z88,$BA$56:$BA88,$BA88,$E$56:$E88,$E88)</f>
        <v>1</v>
      </c>
      <c r="BI88" s="64">
        <f>SUMIFS(AA$56:AA88,$BA$56:$BA88,$BA88,$E$56:$E88,$E88)</f>
        <v>1</v>
      </c>
      <c r="BJ88" s="64">
        <f>SUMIFS(AB$56:AB88,$BA$56:$BA88,$BA88,$E$56:$E88,$E88)</f>
        <v>1</v>
      </c>
      <c r="BK88" s="64">
        <f>SUMIFS(AC$56:AC88,$BA$56:$BA88,$BA88,$E$56:$E88,$E88)</f>
        <v>1</v>
      </c>
      <c r="BL88" s="64">
        <f>SUMIFS(AD$56:AD88,$BA$56:$BA88,$BA88,$E$56:$E88,$E88)</f>
        <v>1</v>
      </c>
      <c r="BM88" s="64">
        <f>SUMIFS(AE$56:AE88,$BA$56:$BA88,$BA88,$E$56:$E88,$E88)</f>
        <v>2</v>
      </c>
      <c r="BN88" s="64">
        <f>SUMIFS(AF$56:AF88,$BA$56:$BA88,$BA88,$E$56:$E88,$E88)</f>
        <v>2</v>
      </c>
      <c r="BO88" s="64">
        <f>SUMIFS(AG$56:AG88,$BA$56:$BA88,$BA88,$E$56:$E88,$E88)</f>
        <v>2</v>
      </c>
      <c r="BP88" s="64">
        <f>SUMIFS(AH$56:AH88,$BA$56:$BA88,$BA88,$E$56:$E88,$E88)</f>
        <v>2</v>
      </c>
      <c r="BR88" s="175" t="str">
        <f t="shared" si="68"/>
        <v/>
      </c>
      <c r="BS88" s="175" t="str">
        <f t="shared" si="57"/>
        <v/>
      </c>
      <c r="BT88" s="175" t="str">
        <f t="shared" si="58"/>
        <v/>
      </c>
      <c r="BU88" s="175" t="str">
        <f t="shared" si="59"/>
        <v>Takayama, Kiyomitsu1JPN</v>
      </c>
      <c r="BV88" s="175" t="str">
        <f t="shared" si="60"/>
        <v>Takayama, Kiyomitsu1JPN</v>
      </c>
      <c r="BW88" s="175" t="str">
        <f t="shared" si="61"/>
        <v>Takayama, Kiyomitsu1JPN</v>
      </c>
      <c r="BX88" s="175" t="str">
        <f t="shared" si="62"/>
        <v>Takayama, Kiyomitsu1JPN</v>
      </c>
      <c r="BY88" s="175" t="str">
        <f t="shared" si="63"/>
        <v>Takayama, Kiyomitsu1JPN</v>
      </c>
      <c r="BZ88" s="175" t="str">
        <f t="shared" si="64"/>
        <v>Takayama, Kiyomitsu2JPN</v>
      </c>
      <c r="CA88" s="175" t="str">
        <f t="shared" si="65"/>
        <v>Takayama, Kiyomitsu2JPN</v>
      </c>
      <c r="CB88" s="175" t="str">
        <f t="shared" si="66"/>
        <v>Takayama, Kiyomitsu2JPN</v>
      </c>
      <c r="CC88" s="175" t="str">
        <f t="shared" si="67"/>
        <v>Takayama, Kiyomitsu2JPN</v>
      </c>
    </row>
    <row r="89" spans="1:81" s="52" customFormat="1" hidden="1" x14ac:dyDescent="0.25">
      <c r="A89" s="71" t="s">
        <v>200</v>
      </c>
      <c r="B89" s="74">
        <v>43927</v>
      </c>
      <c r="C89" s="74" t="s">
        <v>86</v>
      </c>
      <c r="D89" s="73" t="s">
        <v>197</v>
      </c>
      <c r="E89" s="73" t="str">
        <f t="shared" si="261"/>
        <v>SubSuccess</v>
      </c>
      <c r="F89" s="71" t="s">
        <v>15</v>
      </c>
      <c r="G89" s="71" t="s">
        <v>17</v>
      </c>
      <c r="H89" s="71" t="s">
        <v>48</v>
      </c>
      <c r="I89" s="70">
        <f t="shared" si="25"/>
        <v>420000</v>
      </c>
      <c r="J89" s="69">
        <f t="shared" si="26"/>
        <v>43951</v>
      </c>
      <c r="K89" s="68">
        <f t="shared" si="257"/>
        <v>1</v>
      </c>
      <c r="L89" s="67">
        <f t="shared" si="257"/>
        <v>1</v>
      </c>
      <c r="M89" s="67">
        <f t="shared" si="260"/>
        <v>1</v>
      </c>
      <c r="N89" s="67">
        <f t="shared" si="260"/>
        <v>1</v>
      </c>
      <c r="O89" s="67">
        <f t="shared" si="260"/>
        <v>1</v>
      </c>
      <c r="P89" s="67">
        <f t="shared" si="260"/>
        <v>1</v>
      </c>
      <c r="Q89" s="67">
        <f t="shared" si="258"/>
        <v>1</v>
      </c>
      <c r="R89" s="67">
        <f t="shared" si="258"/>
        <v>1</v>
      </c>
      <c r="S89" s="67">
        <f t="shared" si="258"/>
        <v>1</v>
      </c>
      <c r="T89" s="67">
        <f t="shared" si="258"/>
        <v>1</v>
      </c>
      <c r="U89" s="67">
        <f t="shared" si="202"/>
        <v>1</v>
      </c>
      <c r="V89" s="66">
        <f t="shared" si="202"/>
        <v>1</v>
      </c>
      <c r="W89" s="65">
        <f t="shared" si="246"/>
        <v>1</v>
      </c>
      <c r="X89" s="64">
        <f t="shared" si="259"/>
        <v>1</v>
      </c>
      <c r="Y89" s="64">
        <f t="shared" si="247"/>
        <v>1</v>
      </c>
      <c r="Z89" s="64">
        <f t="shared" si="248"/>
        <v>1</v>
      </c>
      <c r="AA89" s="64">
        <f t="shared" si="249"/>
        <v>1</v>
      </c>
      <c r="AB89" s="64">
        <f t="shared" si="250"/>
        <v>1</v>
      </c>
      <c r="AC89" s="64">
        <f t="shared" si="251"/>
        <v>1</v>
      </c>
      <c r="AD89" s="64">
        <f t="shared" si="252"/>
        <v>1</v>
      </c>
      <c r="AE89" s="64">
        <f t="shared" si="253"/>
        <v>1</v>
      </c>
      <c r="AF89" s="64">
        <f t="shared" si="254"/>
        <v>1</v>
      </c>
      <c r="AG89" s="64">
        <f t="shared" si="255"/>
        <v>1</v>
      </c>
      <c r="AH89" s="63">
        <f t="shared" si="256"/>
        <v>1</v>
      </c>
      <c r="AI89" s="62">
        <f t="shared" ref="AI89:AI108" si="262">$I89/12*K89</f>
        <v>35000</v>
      </c>
      <c r="AJ89" s="60">
        <f t="shared" ref="AJ89:AJ108" si="263">$I89/12*L89</f>
        <v>35000</v>
      </c>
      <c r="AK89" s="60">
        <f t="shared" ref="AK89:AK108" si="264">$I89/12*M89</f>
        <v>35000</v>
      </c>
      <c r="AL89" s="60">
        <f t="shared" ref="AL89:AL108" si="265">$I89/12*N89</f>
        <v>35000</v>
      </c>
      <c r="AM89" s="60">
        <f t="shared" ref="AM89:AM108" si="266">$I89/12*O89</f>
        <v>35000</v>
      </c>
      <c r="AN89" s="60">
        <f t="shared" ref="AN89:AN108" si="267">$I89/12*P89</f>
        <v>35000</v>
      </c>
      <c r="AO89" s="60">
        <f t="shared" ref="AO89:AO108" si="268">$I89/12*Q89</f>
        <v>35000</v>
      </c>
      <c r="AP89" s="60">
        <f t="shared" ref="AP89:AP108" si="269">$I89/12*R89</f>
        <v>35000</v>
      </c>
      <c r="AQ89" s="60">
        <f t="shared" ref="AQ89:AQ108" si="270">$I89/12*S89</f>
        <v>35000</v>
      </c>
      <c r="AR89" s="60">
        <f t="shared" ref="AR89:AR108" si="271">$I89/12*T89</f>
        <v>35000</v>
      </c>
      <c r="AS89" s="60">
        <f t="shared" ref="AS89:AS108" si="272">$I89/12*U89</f>
        <v>35000</v>
      </c>
      <c r="AT89" s="59">
        <f t="shared" ref="AT89:AT108" si="273">$I89/12*V89</f>
        <v>35000</v>
      </c>
      <c r="AU89" s="61">
        <f t="shared" si="52"/>
        <v>105000</v>
      </c>
      <c r="AV89" s="60">
        <f t="shared" si="53"/>
        <v>105000</v>
      </c>
      <c r="AW89" s="60">
        <f t="shared" si="54"/>
        <v>105000</v>
      </c>
      <c r="AX89" s="86">
        <f t="shared" si="55"/>
        <v>105000</v>
      </c>
      <c r="AY89" s="58">
        <f t="shared" si="56"/>
        <v>420000</v>
      </c>
      <c r="BA89" s="71" t="s">
        <v>15</v>
      </c>
      <c r="BB89" s="71" t="s">
        <v>200</v>
      </c>
      <c r="BC89" s="71"/>
      <c r="BE89" s="64">
        <f>SUMIFS(W$56:W89,$BA$56:$BA89,$BA89,$E$56:$E89,$E89)</f>
        <v>1</v>
      </c>
      <c r="BF89" s="64">
        <f>SUMIFS(X$56:X89,$BA$56:$BA89,$BA89,$E$56:$E89,$E89)</f>
        <v>1</v>
      </c>
      <c r="BG89" s="64">
        <f>SUMIFS(Y$56:Y89,$BA$56:$BA89,$BA89,$E$56:$E89,$E89)</f>
        <v>1</v>
      </c>
      <c r="BH89" s="64">
        <f>SUMIFS(Z$56:Z89,$BA$56:$BA89,$BA89,$E$56:$E89,$E89)</f>
        <v>1</v>
      </c>
      <c r="BI89" s="64">
        <f>SUMIFS(AA$56:AA89,$BA$56:$BA89,$BA89,$E$56:$E89,$E89)</f>
        <v>1</v>
      </c>
      <c r="BJ89" s="64">
        <f>SUMIFS(AB$56:AB89,$BA$56:$BA89,$BA89,$E$56:$E89,$E89)</f>
        <v>1</v>
      </c>
      <c r="BK89" s="64">
        <f>SUMIFS(AC$56:AC89,$BA$56:$BA89,$BA89,$E$56:$E89,$E89)</f>
        <v>1</v>
      </c>
      <c r="BL89" s="64">
        <f>SUMIFS(AD$56:AD89,$BA$56:$BA89,$BA89,$E$56:$E89,$E89)</f>
        <v>1</v>
      </c>
      <c r="BM89" s="64">
        <f>SUMIFS(AE$56:AE89,$BA$56:$BA89,$BA89,$E$56:$E89,$E89)</f>
        <v>1</v>
      </c>
      <c r="BN89" s="64">
        <f>SUMIFS(AF$56:AF89,$BA$56:$BA89,$BA89,$E$56:$E89,$E89)</f>
        <v>1</v>
      </c>
      <c r="BO89" s="64">
        <f>SUMIFS(AG$56:AG89,$BA$56:$BA89,$BA89,$E$56:$E89,$E89)</f>
        <v>1</v>
      </c>
      <c r="BP89" s="64">
        <f>SUMIFS(AH$56:AH89,$BA$56:$BA89,$BA89,$E$56:$E89,$E89)</f>
        <v>1</v>
      </c>
      <c r="BR89" s="175" t="str">
        <f t="shared" si="68"/>
        <v>Bumgardner, Josh1SubSuccess</v>
      </c>
      <c r="BS89" s="175" t="str">
        <f t="shared" si="57"/>
        <v>Bumgardner, Josh1SubSuccess</v>
      </c>
      <c r="BT89" s="175" t="str">
        <f t="shared" si="58"/>
        <v>Bumgardner, Josh1SubSuccess</v>
      </c>
      <c r="BU89" s="175" t="str">
        <f t="shared" si="59"/>
        <v>Bumgardner, Josh1SubSuccess</v>
      </c>
      <c r="BV89" s="175" t="str">
        <f t="shared" si="60"/>
        <v>Bumgardner, Josh1SubSuccess</v>
      </c>
      <c r="BW89" s="175" t="str">
        <f t="shared" si="61"/>
        <v>Bumgardner, Josh1SubSuccess</v>
      </c>
      <c r="BX89" s="175" t="str">
        <f t="shared" si="62"/>
        <v>Bumgardner, Josh1SubSuccess</v>
      </c>
      <c r="BY89" s="175" t="str">
        <f t="shared" si="63"/>
        <v>Bumgardner, Josh1SubSuccess</v>
      </c>
      <c r="BZ89" s="175" t="str">
        <f t="shared" si="64"/>
        <v>Bumgardner, Josh1SubSuccess</v>
      </c>
      <c r="CA89" s="175" t="str">
        <f t="shared" si="65"/>
        <v>Bumgardner, Josh1SubSuccess</v>
      </c>
      <c r="CB89" s="175" t="str">
        <f t="shared" si="66"/>
        <v>Bumgardner, Josh1SubSuccess</v>
      </c>
      <c r="CC89" s="175" t="str">
        <f t="shared" si="67"/>
        <v>Bumgardner, Josh1SubSuccess</v>
      </c>
    </row>
    <row r="90" spans="1:81" s="52" customFormat="1" hidden="1" x14ac:dyDescent="0.25">
      <c r="A90" s="71" t="s">
        <v>199</v>
      </c>
      <c r="B90" s="74">
        <v>44109</v>
      </c>
      <c r="C90" s="74">
        <v>44348</v>
      </c>
      <c r="D90" s="73" t="s">
        <v>197</v>
      </c>
      <c r="E90" s="73" t="str">
        <f t="shared" si="261"/>
        <v>SubSuccess</v>
      </c>
      <c r="F90" s="71" t="s">
        <v>15</v>
      </c>
      <c r="G90" s="71" t="s">
        <v>17</v>
      </c>
      <c r="H90" s="71" t="s">
        <v>48</v>
      </c>
      <c r="I90" s="70">
        <f t="shared" si="25"/>
        <v>420000</v>
      </c>
      <c r="J90" s="69">
        <f t="shared" si="26"/>
        <v>44135</v>
      </c>
      <c r="K90" s="68">
        <f t="shared" si="257"/>
        <v>1</v>
      </c>
      <c r="L90" s="67">
        <f t="shared" si="257"/>
        <v>1</v>
      </c>
      <c r="M90" s="67">
        <f t="shared" ref="M90:N118" si="274">IFERROR(IF($C90&gt;EOMONTH(M$55,-1),IF(DATEDIF($J90,M$55+2,"m")+1&gt;9,100%,VLOOKUP($D90,$A$1:$J$51,(DATEDIF($J90,M$55+2,"m")+1)+1,FALSE)),0),0)</f>
        <v>1</v>
      </c>
      <c r="N90" s="67">
        <f t="shared" si="274"/>
        <v>1</v>
      </c>
      <c r="O90" s="287">
        <v>0</v>
      </c>
      <c r="P90" s="67">
        <f t="shared" ref="P90:P114" si="275">IFERROR(IF($C90&gt;EOMONTH(P$55,-1),IF(DATEDIF($J90,P$55+2,"m")+1&gt;9,100%,VLOOKUP($D90,$A$1:$J$51,(DATEDIF($J90,P$55+2,"m")+1)+1,FALSE)),0),0)</f>
        <v>0</v>
      </c>
      <c r="Q90" s="67">
        <f t="shared" si="258"/>
        <v>0</v>
      </c>
      <c r="R90" s="67">
        <f t="shared" si="258"/>
        <v>0</v>
      </c>
      <c r="S90" s="67">
        <f t="shared" si="258"/>
        <v>0</v>
      </c>
      <c r="T90" s="67">
        <f t="shared" si="258"/>
        <v>0</v>
      </c>
      <c r="U90" s="67">
        <f t="shared" si="202"/>
        <v>0</v>
      </c>
      <c r="V90" s="66">
        <f t="shared" si="202"/>
        <v>0</v>
      </c>
      <c r="W90" s="65">
        <f t="shared" si="246"/>
        <v>1</v>
      </c>
      <c r="X90" s="64">
        <f t="shared" si="259"/>
        <v>1</v>
      </c>
      <c r="Y90" s="64">
        <f t="shared" si="247"/>
        <v>1</v>
      </c>
      <c r="Z90" s="64">
        <f t="shared" si="248"/>
        <v>1</v>
      </c>
      <c r="AA90" s="64">
        <f t="shared" si="249"/>
        <v>0</v>
      </c>
      <c r="AB90" s="64">
        <f t="shared" si="250"/>
        <v>0</v>
      </c>
      <c r="AC90" s="64">
        <f t="shared" si="251"/>
        <v>0</v>
      </c>
      <c r="AD90" s="64">
        <f t="shared" si="252"/>
        <v>0</v>
      </c>
      <c r="AE90" s="64">
        <f t="shared" si="253"/>
        <v>0</v>
      </c>
      <c r="AF90" s="64">
        <f t="shared" si="254"/>
        <v>0</v>
      </c>
      <c r="AG90" s="64">
        <f t="shared" si="255"/>
        <v>0</v>
      </c>
      <c r="AH90" s="63">
        <f t="shared" si="256"/>
        <v>0</v>
      </c>
      <c r="AI90" s="62">
        <f t="shared" si="262"/>
        <v>35000</v>
      </c>
      <c r="AJ90" s="60">
        <f t="shared" si="263"/>
        <v>35000</v>
      </c>
      <c r="AK90" s="60">
        <f t="shared" si="264"/>
        <v>35000</v>
      </c>
      <c r="AL90" s="60">
        <f t="shared" si="265"/>
        <v>35000</v>
      </c>
      <c r="AM90" s="288">
        <v>0</v>
      </c>
      <c r="AN90" s="60">
        <f t="shared" si="267"/>
        <v>0</v>
      </c>
      <c r="AO90" s="60">
        <f t="shared" si="268"/>
        <v>0</v>
      </c>
      <c r="AP90" s="60">
        <f t="shared" si="269"/>
        <v>0</v>
      </c>
      <c r="AQ90" s="60">
        <f t="shared" si="270"/>
        <v>0</v>
      </c>
      <c r="AR90" s="60">
        <f t="shared" si="271"/>
        <v>0</v>
      </c>
      <c r="AS90" s="60">
        <f t="shared" si="272"/>
        <v>0</v>
      </c>
      <c r="AT90" s="59">
        <f t="shared" si="273"/>
        <v>0</v>
      </c>
      <c r="AU90" s="61">
        <f t="shared" si="52"/>
        <v>105000</v>
      </c>
      <c r="AV90" s="60">
        <f t="shared" si="53"/>
        <v>35000</v>
      </c>
      <c r="AW90" s="60">
        <f t="shared" si="54"/>
        <v>0</v>
      </c>
      <c r="AX90" s="59">
        <f t="shared" si="55"/>
        <v>0</v>
      </c>
      <c r="AY90" s="58">
        <f t="shared" si="56"/>
        <v>140000</v>
      </c>
      <c r="BA90" s="71" t="s">
        <v>15</v>
      </c>
      <c r="BB90" s="71" t="s">
        <v>199</v>
      </c>
      <c r="BC90" s="71"/>
      <c r="BE90" s="64">
        <f>SUMIFS(W$56:W90,$BA$56:$BA90,$BA90,$E$56:$E90,$E90)</f>
        <v>2</v>
      </c>
      <c r="BF90" s="64">
        <f>SUMIFS(X$56:X90,$BA$56:$BA90,$BA90,$E$56:$E90,$E90)</f>
        <v>2</v>
      </c>
      <c r="BG90" s="64">
        <f>SUMIFS(Y$56:Y90,$BA$56:$BA90,$BA90,$E$56:$E90,$E90)</f>
        <v>2</v>
      </c>
      <c r="BH90" s="64">
        <f>SUMIFS(Z$56:Z90,$BA$56:$BA90,$BA90,$E$56:$E90,$E90)</f>
        <v>2</v>
      </c>
      <c r="BI90" s="64">
        <f>SUMIFS(AA$56:AA90,$BA$56:$BA90,$BA90,$E$56:$E90,$E90)</f>
        <v>1</v>
      </c>
      <c r="BJ90" s="64">
        <f>SUMIFS(AB$56:AB90,$BA$56:$BA90,$BA90,$E$56:$E90,$E90)</f>
        <v>1</v>
      </c>
      <c r="BK90" s="64">
        <f>SUMIFS(AC$56:AC90,$BA$56:$BA90,$BA90,$E$56:$E90,$E90)</f>
        <v>1</v>
      </c>
      <c r="BL90" s="64">
        <f>SUMIFS(AD$56:AD90,$BA$56:$BA90,$BA90,$E$56:$E90,$E90)</f>
        <v>1</v>
      </c>
      <c r="BM90" s="64">
        <f>SUMIFS(AE$56:AE90,$BA$56:$BA90,$BA90,$E$56:$E90,$E90)</f>
        <v>1</v>
      </c>
      <c r="BN90" s="64">
        <f>SUMIFS(AF$56:AF90,$BA$56:$BA90,$BA90,$E$56:$E90,$E90)</f>
        <v>1</v>
      </c>
      <c r="BO90" s="64">
        <f>SUMIFS(AG$56:AG90,$BA$56:$BA90,$BA90,$E$56:$E90,$E90)</f>
        <v>1</v>
      </c>
      <c r="BP90" s="64">
        <f>SUMIFS(AH$56:AH90,$BA$56:$BA90,$BA90,$E$56:$E90,$E90)</f>
        <v>1</v>
      </c>
      <c r="BR90" s="175" t="str">
        <f t="shared" si="68"/>
        <v>Bumgardner, Josh2SubSuccess</v>
      </c>
      <c r="BS90" s="175" t="str">
        <f t="shared" si="57"/>
        <v>Bumgardner, Josh2SubSuccess</v>
      </c>
      <c r="BT90" s="175" t="str">
        <f t="shared" si="58"/>
        <v>Bumgardner, Josh2SubSuccess</v>
      </c>
      <c r="BU90" s="175" t="str">
        <f t="shared" si="59"/>
        <v>Bumgardner, Josh2SubSuccess</v>
      </c>
      <c r="BV90" s="175" t="str">
        <f t="shared" si="60"/>
        <v>Bumgardner, Josh1SubSuccess</v>
      </c>
      <c r="BW90" s="175" t="str">
        <f t="shared" si="61"/>
        <v>Bumgardner, Josh1SubSuccess</v>
      </c>
      <c r="BX90" s="175" t="str">
        <f t="shared" si="62"/>
        <v>Bumgardner, Josh1SubSuccess</v>
      </c>
      <c r="BY90" s="175" t="str">
        <f t="shared" si="63"/>
        <v>Bumgardner, Josh1SubSuccess</v>
      </c>
      <c r="BZ90" s="175" t="str">
        <f t="shared" si="64"/>
        <v>Bumgardner, Josh1SubSuccess</v>
      </c>
      <c r="CA90" s="175" t="str">
        <f t="shared" si="65"/>
        <v>Bumgardner, Josh1SubSuccess</v>
      </c>
      <c r="CB90" s="175" t="str">
        <f t="shared" si="66"/>
        <v>Bumgardner, Josh1SubSuccess</v>
      </c>
      <c r="CC90" s="175" t="str">
        <f t="shared" si="67"/>
        <v>Bumgardner, Josh1SubSuccess</v>
      </c>
    </row>
    <row r="91" spans="1:81" s="52" customFormat="1" hidden="1" x14ac:dyDescent="0.25">
      <c r="A91" s="71" t="s">
        <v>84</v>
      </c>
      <c r="B91" s="74">
        <v>44348</v>
      </c>
      <c r="C91" s="74" t="s">
        <v>86</v>
      </c>
      <c r="D91" s="73" t="s">
        <v>197</v>
      </c>
      <c r="E91" s="73" t="str">
        <f t="shared" si="261"/>
        <v>SubSuccess</v>
      </c>
      <c r="F91" s="71" t="s">
        <v>15</v>
      </c>
      <c r="G91" s="71" t="s">
        <v>17</v>
      </c>
      <c r="H91" s="71" t="s">
        <v>48</v>
      </c>
      <c r="I91" s="70">
        <f t="shared" si="25"/>
        <v>420000</v>
      </c>
      <c r="J91" s="69">
        <f t="shared" ref="J91" si="276">IF(DAY(B91)&gt;25,EOMONTH(B91,1),EOMONTH(B91,0))</f>
        <v>44377</v>
      </c>
      <c r="K91" s="68">
        <f t="shared" si="257"/>
        <v>0</v>
      </c>
      <c r="L91" s="67">
        <f t="shared" si="257"/>
        <v>0</v>
      </c>
      <c r="M91" s="67">
        <f t="shared" si="274"/>
        <v>0</v>
      </c>
      <c r="N91" s="67">
        <f t="shared" si="274"/>
        <v>0</v>
      </c>
      <c r="O91" s="67">
        <f t="shared" ref="O91:O122" si="277">IFERROR(IF($C91&gt;EOMONTH(O$55,-1),IF(DATEDIF($J91,O$55+2,"m")+1&gt;9,100%,VLOOKUP($D91,$A$1:$J$51,(DATEDIF($J91,O$55+2,"m")+1)+1,FALSE)),0),0)</f>
        <v>0</v>
      </c>
      <c r="P91" s="67">
        <f t="shared" si="275"/>
        <v>0.5</v>
      </c>
      <c r="Q91" s="67">
        <f t="shared" si="258"/>
        <v>1</v>
      </c>
      <c r="R91" s="67">
        <f t="shared" si="258"/>
        <v>1</v>
      </c>
      <c r="S91" s="67">
        <f t="shared" si="258"/>
        <v>1</v>
      </c>
      <c r="T91" s="67">
        <f t="shared" si="258"/>
        <v>1</v>
      </c>
      <c r="U91" s="67">
        <f t="shared" si="202"/>
        <v>1</v>
      </c>
      <c r="V91" s="66">
        <f t="shared" si="202"/>
        <v>1</v>
      </c>
      <c r="W91" s="65">
        <f t="shared" ref="W91" si="278">IF(K91&lt;0,-1,IF(AND($B91&lt;W$55,$C91&gt;W$55),1,0))</f>
        <v>0</v>
      </c>
      <c r="X91" s="64">
        <f t="shared" ref="X91" si="279">IF(L91&lt;0,-1,IF(AND($B91&lt;X$55,$C91&gt;X$55),1,0))</f>
        <v>0</v>
      </c>
      <c r="Y91" s="64">
        <f t="shared" ref="Y91" si="280">IF(M91&lt;0,-1,IF(AND($B91&lt;Y$55,$C91&gt;Y$55),1,0))</f>
        <v>0</v>
      </c>
      <c r="Z91" s="64">
        <f t="shared" ref="Z91" si="281">IF(N91&lt;0,-1,IF(AND($B91&lt;Z$55,$C91&gt;Z$55),1,0))</f>
        <v>0</v>
      </c>
      <c r="AA91" s="64">
        <f t="shared" ref="AA91" si="282">IF(O91&lt;0,-1,IF(AND($B91&lt;AA$55,$C91&gt;AA$55),1,0))</f>
        <v>1</v>
      </c>
      <c r="AB91" s="64">
        <f t="shared" ref="AB91" si="283">IF(P91&lt;0,-1,IF(AND($B91&lt;AB$55,$C91&gt;AB$55),1,0))</f>
        <v>1</v>
      </c>
      <c r="AC91" s="64">
        <f t="shared" ref="AC91" si="284">IF(Q91&lt;0,-1,IF(AND($B91&lt;AC$55,$C91&gt;AC$55),1,0))</f>
        <v>1</v>
      </c>
      <c r="AD91" s="64">
        <f t="shared" ref="AD91" si="285">IF(R91&lt;0,-1,IF(AND($B91&lt;AD$55,$C91&gt;AD$55),1,0))</f>
        <v>1</v>
      </c>
      <c r="AE91" s="64">
        <f t="shared" ref="AE91" si="286">IF(S91&lt;0,-1,IF(AND($B91&lt;AE$55,$C91&gt;AE$55),1,0))</f>
        <v>1</v>
      </c>
      <c r="AF91" s="64">
        <f t="shared" ref="AF91" si="287">IF(T91&lt;0,-1,IF(AND($B91&lt;AF$55,$C91&gt;AF$55),1,0))</f>
        <v>1</v>
      </c>
      <c r="AG91" s="64">
        <f t="shared" ref="AG91" si="288">IF(U91&lt;0,-1,IF(AND($B91&lt;AG$55,$C91&gt;AG$55),1,0))</f>
        <v>1</v>
      </c>
      <c r="AH91" s="63">
        <f t="shared" ref="AH91" si="289">IF(V91&lt;0,-1,IF(AND($B91&lt;AH$55,$C91&gt;AH$55),1,0))</f>
        <v>1</v>
      </c>
      <c r="AI91" s="62">
        <f t="shared" ref="AI91" si="290">$I91/12*K91</f>
        <v>0</v>
      </c>
      <c r="AJ91" s="60">
        <f t="shared" ref="AJ91" si="291">$I91/12*L91</f>
        <v>0</v>
      </c>
      <c r="AK91" s="60">
        <f t="shared" ref="AK91" si="292">$I91/12*M91</f>
        <v>0</v>
      </c>
      <c r="AL91" s="60">
        <f t="shared" ref="AL91" si="293">$I91/12*N91</f>
        <v>0</v>
      </c>
      <c r="AM91" s="60">
        <f t="shared" ref="AM91" si="294">$I91/12*O91</f>
        <v>0</v>
      </c>
      <c r="AN91" s="60">
        <f t="shared" ref="AN91" si="295">$I91/12*P91</f>
        <v>17500</v>
      </c>
      <c r="AO91" s="60">
        <f t="shared" ref="AO91" si="296">$I91/12*Q91</f>
        <v>35000</v>
      </c>
      <c r="AP91" s="60">
        <f t="shared" ref="AP91" si="297">$I91/12*R91</f>
        <v>35000</v>
      </c>
      <c r="AQ91" s="60">
        <f t="shared" ref="AQ91" si="298">$I91/12*S91</f>
        <v>35000</v>
      </c>
      <c r="AR91" s="60">
        <f t="shared" ref="AR91" si="299">$I91/12*T91</f>
        <v>35000</v>
      </c>
      <c r="AS91" s="60">
        <f t="shared" ref="AS91" si="300">$I91/12*U91</f>
        <v>35000</v>
      </c>
      <c r="AT91" s="59">
        <f t="shared" ref="AT91" si="301">$I91/12*V91</f>
        <v>35000</v>
      </c>
      <c r="AU91" s="61">
        <f t="shared" ref="AU91" si="302">SUM(AI91:AK91)</f>
        <v>0</v>
      </c>
      <c r="AV91" s="60">
        <f t="shared" ref="AV91" si="303">SUM(AL91:AN91)</f>
        <v>17500</v>
      </c>
      <c r="AW91" s="60">
        <f t="shared" ref="AW91" si="304">SUM(AO91:AQ91)</f>
        <v>105000</v>
      </c>
      <c r="AX91" s="59">
        <f t="shared" ref="AX91" si="305">SUM(AR91:AT91)</f>
        <v>105000</v>
      </c>
      <c r="AY91" s="58">
        <f t="shared" ref="AY91" si="306">SUM(AU91:AX91)</f>
        <v>227500</v>
      </c>
      <c r="BA91" s="71" t="s">
        <v>15</v>
      </c>
      <c r="BB91" s="72" t="s">
        <v>84</v>
      </c>
      <c r="BC91" s="71"/>
      <c r="BE91" s="64">
        <f>SUMIFS(W$56:W91,$BA$56:$BA91,$BA91,$E$56:$E91,$E91)</f>
        <v>2</v>
      </c>
      <c r="BF91" s="64">
        <f>SUMIFS(X$56:X91,$BA$56:$BA91,$BA91,$E$56:$E91,$E91)</f>
        <v>2</v>
      </c>
      <c r="BG91" s="64">
        <f>SUMIFS(Y$56:Y91,$BA$56:$BA91,$BA91,$E$56:$E91,$E91)</f>
        <v>2</v>
      </c>
      <c r="BH91" s="64">
        <f>SUMIFS(Z$56:Z91,$BA$56:$BA91,$BA91,$E$56:$E91,$E91)</f>
        <v>2</v>
      </c>
      <c r="BI91" s="64">
        <f>SUMIFS(AA$56:AA91,$BA$56:$BA91,$BA91,$E$56:$E91,$E91)</f>
        <v>2</v>
      </c>
      <c r="BJ91" s="64">
        <f>SUMIFS(AB$56:AB91,$BA$56:$BA91,$BA91,$E$56:$E91,$E91)</f>
        <v>2</v>
      </c>
      <c r="BK91" s="64">
        <f>SUMIFS(AC$56:AC91,$BA$56:$BA91,$BA91,$E$56:$E91,$E91)</f>
        <v>2</v>
      </c>
      <c r="BL91" s="64">
        <f>SUMIFS(AD$56:AD91,$BA$56:$BA91,$BA91,$E$56:$E91,$E91)</f>
        <v>2</v>
      </c>
      <c r="BM91" s="64">
        <f>SUMIFS(AE$56:AE91,$BA$56:$BA91,$BA91,$E$56:$E91,$E91)</f>
        <v>2</v>
      </c>
      <c r="BN91" s="64">
        <f>SUMIFS(AF$56:AF91,$BA$56:$BA91,$BA91,$E$56:$E91,$E91)</f>
        <v>2</v>
      </c>
      <c r="BO91" s="64">
        <f>SUMIFS(AG$56:AG91,$BA$56:$BA91,$BA91,$E$56:$E91,$E91)</f>
        <v>2</v>
      </c>
      <c r="BP91" s="64">
        <f>SUMIFS(AH$56:AH91,$BA$56:$BA91,$BA91,$E$56:$E91,$E91)</f>
        <v>2</v>
      </c>
      <c r="BR91" s="175" t="str">
        <f t="shared" ref="BR91" si="307">IF(BE91&gt;0,$BA91&amp;BE91&amp;$E91,"")</f>
        <v>Bumgardner, Josh2SubSuccess</v>
      </c>
      <c r="BS91" s="175" t="str">
        <f t="shared" ref="BS91" si="308">IF(BF91&gt;0,$BA91&amp;BF91&amp;$E91,"")</f>
        <v>Bumgardner, Josh2SubSuccess</v>
      </c>
      <c r="BT91" s="175" t="str">
        <f t="shared" ref="BT91" si="309">IF(BG91&gt;0,$BA91&amp;BG91&amp;$E91,"")</f>
        <v>Bumgardner, Josh2SubSuccess</v>
      </c>
      <c r="BU91" s="175" t="str">
        <f t="shared" ref="BU91" si="310">IF(BH91&gt;0,$BA91&amp;BH91&amp;$E91,"")</f>
        <v>Bumgardner, Josh2SubSuccess</v>
      </c>
      <c r="BV91" s="175" t="str">
        <f t="shared" ref="BV91" si="311">IF(BI91&gt;0,$BA91&amp;BI91&amp;$E91,"")</f>
        <v>Bumgardner, Josh2SubSuccess</v>
      </c>
      <c r="BW91" s="175" t="str">
        <f t="shared" ref="BW91" si="312">IF(BJ91&gt;0,$BA91&amp;BJ91&amp;$E91,"")</f>
        <v>Bumgardner, Josh2SubSuccess</v>
      </c>
      <c r="BX91" s="175" t="str">
        <f t="shared" ref="BX91" si="313">IF(BK91&gt;0,$BA91&amp;BK91&amp;$E91,"")</f>
        <v>Bumgardner, Josh2SubSuccess</v>
      </c>
      <c r="BY91" s="175" t="str">
        <f t="shared" ref="BY91" si="314">IF(BL91&gt;0,$BA91&amp;BL91&amp;$E91,"")</f>
        <v>Bumgardner, Josh2SubSuccess</v>
      </c>
      <c r="BZ91" s="175" t="str">
        <f t="shared" ref="BZ91" si="315">IF(BM91&gt;0,$BA91&amp;BM91&amp;$E91,"")</f>
        <v>Bumgardner, Josh2SubSuccess</v>
      </c>
      <c r="CA91" s="175" t="str">
        <f t="shared" ref="CA91" si="316">IF(BN91&gt;0,$BA91&amp;BN91&amp;$E91,"")</f>
        <v>Bumgardner, Josh2SubSuccess</v>
      </c>
      <c r="CB91" s="175" t="str">
        <f t="shared" ref="CB91" si="317">IF(BO91&gt;0,$BA91&amp;BO91&amp;$E91,"")</f>
        <v>Bumgardner, Josh2SubSuccess</v>
      </c>
      <c r="CC91" s="175" t="str">
        <f t="shared" ref="CC91" si="318">IF(BP91&gt;0,$BA91&amp;BP91&amp;$E91,"")</f>
        <v>Bumgardner, Josh2SubSuccess</v>
      </c>
    </row>
    <row r="92" spans="1:81" s="52" customFormat="1" hidden="1" x14ac:dyDescent="0.25">
      <c r="A92" s="71" t="s">
        <v>198</v>
      </c>
      <c r="B92" s="74">
        <v>44228</v>
      </c>
      <c r="C92" s="74" t="s">
        <v>86</v>
      </c>
      <c r="D92" s="73" t="s">
        <v>197</v>
      </c>
      <c r="E92" s="73" t="str">
        <f t="shared" si="261"/>
        <v>SubSuccess</v>
      </c>
      <c r="F92" s="71" t="s">
        <v>15</v>
      </c>
      <c r="G92" s="71" t="s">
        <v>17</v>
      </c>
      <c r="H92" s="71" t="s">
        <v>48</v>
      </c>
      <c r="I92" s="70">
        <f t="shared" si="25"/>
        <v>420000</v>
      </c>
      <c r="J92" s="69">
        <f t="shared" si="26"/>
        <v>44255</v>
      </c>
      <c r="K92" s="68">
        <f t="shared" si="257"/>
        <v>0</v>
      </c>
      <c r="L92" s="67">
        <f t="shared" si="257"/>
        <v>0.5</v>
      </c>
      <c r="M92" s="67">
        <f t="shared" si="274"/>
        <v>1</v>
      </c>
      <c r="N92" s="67">
        <f t="shared" si="274"/>
        <v>1</v>
      </c>
      <c r="O92" s="67">
        <f t="shared" si="277"/>
        <v>1</v>
      </c>
      <c r="P92" s="67">
        <f t="shared" si="275"/>
        <v>1</v>
      </c>
      <c r="Q92" s="67">
        <f t="shared" si="258"/>
        <v>1</v>
      </c>
      <c r="R92" s="67">
        <f t="shared" si="258"/>
        <v>1</v>
      </c>
      <c r="S92" s="67">
        <f t="shared" si="258"/>
        <v>1</v>
      </c>
      <c r="T92" s="67">
        <f t="shared" si="258"/>
        <v>1</v>
      </c>
      <c r="U92" s="67">
        <f t="shared" si="202"/>
        <v>1</v>
      </c>
      <c r="V92" s="66">
        <f t="shared" si="202"/>
        <v>1</v>
      </c>
      <c r="W92" s="65">
        <f t="shared" si="246"/>
        <v>1</v>
      </c>
      <c r="X92" s="64">
        <f t="shared" si="259"/>
        <v>1</v>
      </c>
      <c r="Y92" s="64">
        <f t="shared" si="247"/>
        <v>1</v>
      </c>
      <c r="Z92" s="64">
        <f t="shared" si="248"/>
        <v>1</v>
      </c>
      <c r="AA92" s="64">
        <f t="shared" si="249"/>
        <v>1</v>
      </c>
      <c r="AB92" s="64">
        <f t="shared" si="250"/>
        <v>1</v>
      </c>
      <c r="AC92" s="64">
        <f t="shared" si="251"/>
        <v>1</v>
      </c>
      <c r="AD92" s="64">
        <f t="shared" si="252"/>
        <v>1</v>
      </c>
      <c r="AE92" s="64">
        <f t="shared" si="253"/>
        <v>1</v>
      </c>
      <c r="AF92" s="64">
        <f t="shared" si="254"/>
        <v>1</v>
      </c>
      <c r="AG92" s="64">
        <f t="shared" si="255"/>
        <v>1</v>
      </c>
      <c r="AH92" s="63">
        <f t="shared" si="256"/>
        <v>1</v>
      </c>
      <c r="AI92" s="62">
        <f t="shared" si="262"/>
        <v>0</v>
      </c>
      <c r="AJ92" s="60">
        <f t="shared" si="263"/>
        <v>17500</v>
      </c>
      <c r="AK92" s="60">
        <f t="shared" si="264"/>
        <v>35000</v>
      </c>
      <c r="AL92" s="60">
        <f t="shared" si="265"/>
        <v>35000</v>
      </c>
      <c r="AM92" s="60">
        <f t="shared" si="266"/>
        <v>35000</v>
      </c>
      <c r="AN92" s="60">
        <f t="shared" si="267"/>
        <v>35000</v>
      </c>
      <c r="AO92" s="60">
        <f t="shared" si="268"/>
        <v>35000</v>
      </c>
      <c r="AP92" s="60">
        <f t="shared" si="269"/>
        <v>35000</v>
      </c>
      <c r="AQ92" s="60">
        <f t="shared" si="270"/>
        <v>35000</v>
      </c>
      <c r="AR92" s="60">
        <f t="shared" si="271"/>
        <v>35000</v>
      </c>
      <c r="AS92" s="60">
        <f t="shared" si="272"/>
        <v>35000</v>
      </c>
      <c r="AT92" s="59">
        <f t="shared" si="273"/>
        <v>35000</v>
      </c>
      <c r="AU92" s="61">
        <f t="shared" si="52"/>
        <v>52500</v>
      </c>
      <c r="AV92" s="60">
        <f t="shared" si="53"/>
        <v>105000</v>
      </c>
      <c r="AW92" s="60">
        <f t="shared" si="54"/>
        <v>105000</v>
      </c>
      <c r="AX92" s="86">
        <f t="shared" si="55"/>
        <v>105000</v>
      </c>
      <c r="AY92" s="58">
        <f t="shared" si="56"/>
        <v>367500</v>
      </c>
      <c r="BA92" s="71" t="s">
        <v>15</v>
      </c>
      <c r="BB92" s="71" t="s">
        <v>198</v>
      </c>
      <c r="BC92" s="71"/>
      <c r="BE92" s="64">
        <f>SUMIFS(W$56:W92,$BA$56:$BA92,$BA92,$E$56:$E92,$E92)</f>
        <v>3</v>
      </c>
      <c r="BF92" s="64">
        <f>SUMIFS(X$56:X92,$BA$56:$BA92,$BA92,$E$56:$E92,$E92)</f>
        <v>3</v>
      </c>
      <c r="BG92" s="64">
        <f>SUMIFS(Y$56:Y92,$BA$56:$BA92,$BA92,$E$56:$E92,$E92)</f>
        <v>3</v>
      </c>
      <c r="BH92" s="64">
        <f>SUMIFS(Z$56:Z92,$BA$56:$BA92,$BA92,$E$56:$E92,$E92)</f>
        <v>3</v>
      </c>
      <c r="BI92" s="64">
        <f>SUMIFS(AA$56:AA92,$BA$56:$BA92,$BA92,$E$56:$E92,$E92)</f>
        <v>3</v>
      </c>
      <c r="BJ92" s="64">
        <f>SUMIFS(AB$56:AB92,$BA$56:$BA92,$BA92,$E$56:$E92,$E92)</f>
        <v>3</v>
      </c>
      <c r="BK92" s="64">
        <f>SUMIFS(AC$56:AC92,$BA$56:$BA92,$BA92,$E$56:$E92,$E92)</f>
        <v>3</v>
      </c>
      <c r="BL92" s="64">
        <f>SUMIFS(AD$56:AD92,$BA$56:$BA92,$BA92,$E$56:$E92,$E92)</f>
        <v>3</v>
      </c>
      <c r="BM92" s="64">
        <f>SUMIFS(AE$56:AE92,$BA$56:$BA92,$BA92,$E$56:$E92,$E92)</f>
        <v>3</v>
      </c>
      <c r="BN92" s="64">
        <f>SUMIFS(AF$56:AF92,$BA$56:$BA92,$BA92,$E$56:$E92,$E92)</f>
        <v>3</v>
      </c>
      <c r="BO92" s="64">
        <f>SUMIFS(AG$56:AG92,$BA$56:$BA92,$BA92,$E$56:$E92,$E92)</f>
        <v>3</v>
      </c>
      <c r="BP92" s="64">
        <f>SUMIFS(AH$56:AH92,$BA$56:$BA92,$BA92,$E$56:$E92,$E92)</f>
        <v>3</v>
      </c>
      <c r="BR92" s="175" t="str">
        <f t="shared" si="68"/>
        <v>Bumgardner, Josh3SubSuccess</v>
      </c>
      <c r="BS92" s="175" t="str">
        <f t="shared" si="57"/>
        <v>Bumgardner, Josh3SubSuccess</v>
      </c>
      <c r="BT92" s="175" t="str">
        <f t="shared" si="58"/>
        <v>Bumgardner, Josh3SubSuccess</v>
      </c>
      <c r="BU92" s="175" t="str">
        <f t="shared" si="59"/>
        <v>Bumgardner, Josh3SubSuccess</v>
      </c>
      <c r="BV92" s="175" t="str">
        <f t="shared" si="60"/>
        <v>Bumgardner, Josh3SubSuccess</v>
      </c>
      <c r="BW92" s="175" t="str">
        <f t="shared" si="61"/>
        <v>Bumgardner, Josh3SubSuccess</v>
      </c>
      <c r="BX92" s="175" t="str">
        <f t="shared" si="62"/>
        <v>Bumgardner, Josh3SubSuccess</v>
      </c>
      <c r="BY92" s="175" t="str">
        <f t="shared" si="63"/>
        <v>Bumgardner, Josh3SubSuccess</v>
      </c>
      <c r="BZ92" s="175" t="str">
        <f t="shared" si="64"/>
        <v>Bumgardner, Josh3SubSuccess</v>
      </c>
      <c r="CA92" s="175" t="str">
        <f t="shared" si="65"/>
        <v>Bumgardner, Josh3SubSuccess</v>
      </c>
      <c r="CB92" s="175" t="str">
        <f t="shared" si="66"/>
        <v>Bumgardner, Josh3SubSuccess</v>
      </c>
      <c r="CC92" s="175" t="str">
        <f t="shared" si="67"/>
        <v>Bumgardner, Josh3SubSuccess</v>
      </c>
    </row>
    <row r="93" spans="1:81" s="52" customFormat="1" hidden="1" x14ac:dyDescent="0.25">
      <c r="A93" s="71" t="s">
        <v>94</v>
      </c>
      <c r="B93" s="74">
        <v>44409</v>
      </c>
      <c r="C93" s="74">
        <v>44439</v>
      </c>
      <c r="D93" s="73" t="s">
        <v>197</v>
      </c>
      <c r="E93" s="73" t="str">
        <f t="shared" si="261"/>
        <v>SubSuccess</v>
      </c>
      <c r="F93" s="71" t="s">
        <v>15</v>
      </c>
      <c r="G93" s="71" t="s">
        <v>17</v>
      </c>
      <c r="H93" s="71" t="s">
        <v>94</v>
      </c>
      <c r="I93" s="70">
        <f t="shared" si="25"/>
        <v>420000</v>
      </c>
      <c r="J93" s="69">
        <f t="shared" si="26"/>
        <v>44439</v>
      </c>
      <c r="K93" s="68">
        <f t="shared" si="257"/>
        <v>0</v>
      </c>
      <c r="L93" s="67">
        <f t="shared" si="257"/>
        <v>0</v>
      </c>
      <c r="M93" s="67">
        <f t="shared" si="274"/>
        <v>0</v>
      </c>
      <c r="N93" s="67">
        <f t="shared" si="274"/>
        <v>0</v>
      </c>
      <c r="O93" s="67">
        <f t="shared" si="277"/>
        <v>0</v>
      </c>
      <c r="P93" s="67">
        <f t="shared" si="275"/>
        <v>0</v>
      </c>
      <c r="Q93" s="77">
        <v>-1</v>
      </c>
      <c r="R93" s="77">
        <v>-1</v>
      </c>
      <c r="S93" s="77">
        <v>-1</v>
      </c>
      <c r="T93" s="77">
        <v>-1</v>
      </c>
      <c r="U93" s="77">
        <v>-1</v>
      </c>
      <c r="V93" s="76">
        <v>-1</v>
      </c>
      <c r="W93" s="65">
        <f t="shared" si="246"/>
        <v>0</v>
      </c>
      <c r="X93" s="64">
        <f t="shared" si="259"/>
        <v>0</v>
      </c>
      <c r="Y93" s="64">
        <f t="shared" si="247"/>
        <v>0</v>
      </c>
      <c r="Z93" s="64">
        <f t="shared" si="248"/>
        <v>0</v>
      </c>
      <c r="AA93" s="64">
        <f t="shared" si="249"/>
        <v>0</v>
      </c>
      <c r="AB93" s="64">
        <f t="shared" si="250"/>
        <v>0</v>
      </c>
      <c r="AC93" s="64">
        <f t="shared" si="251"/>
        <v>-1</v>
      </c>
      <c r="AD93" s="64">
        <f t="shared" si="252"/>
        <v>-1</v>
      </c>
      <c r="AE93" s="64">
        <f t="shared" si="253"/>
        <v>-1</v>
      </c>
      <c r="AF93" s="64">
        <f t="shared" si="254"/>
        <v>-1</v>
      </c>
      <c r="AG93" s="64">
        <f t="shared" si="255"/>
        <v>-1</v>
      </c>
      <c r="AH93" s="63">
        <f t="shared" si="256"/>
        <v>-1</v>
      </c>
      <c r="AI93" s="62">
        <f t="shared" si="262"/>
        <v>0</v>
      </c>
      <c r="AJ93" s="60">
        <f t="shared" si="263"/>
        <v>0</v>
      </c>
      <c r="AK93" s="60">
        <f t="shared" si="264"/>
        <v>0</v>
      </c>
      <c r="AL93" s="60">
        <f t="shared" si="265"/>
        <v>0</v>
      </c>
      <c r="AM93" s="60">
        <f t="shared" si="266"/>
        <v>0</v>
      </c>
      <c r="AN93" s="60">
        <f t="shared" si="267"/>
        <v>0</v>
      </c>
      <c r="AO93" s="60">
        <f t="shared" si="268"/>
        <v>-35000</v>
      </c>
      <c r="AP93" s="60">
        <f t="shared" si="269"/>
        <v>-35000</v>
      </c>
      <c r="AQ93" s="60">
        <f t="shared" si="270"/>
        <v>-35000</v>
      </c>
      <c r="AR93" s="60">
        <f t="shared" si="271"/>
        <v>-35000</v>
      </c>
      <c r="AS93" s="60">
        <f t="shared" si="272"/>
        <v>-35000</v>
      </c>
      <c r="AT93" s="59">
        <f t="shared" si="273"/>
        <v>-35000</v>
      </c>
      <c r="AU93" s="61">
        <f t="shared" si="52"/>
        <v>0</v>
      </c>
      <c r="AV93" s="60">
        <f t="shared" si="53"/>
        <v>0</v>
      </c>
      <c r="AW93" s="60">
        <f t="shared" si="54"/>
        <v>-105000</v>
      </c>
      <c r="AX93" s="59">
        <f t="shared" si="55"/>
        <v>-105000</v>
      </c>
      <c r="AY93" s="58">
        <f t="shared" si="56"/>
        <v>-210000</v>
      </c>
      <c r="BA93" s="71"/>
      <c r="BB93" s="71"/>
      <c r="BC93" s="71"/>
      <c r="BE93" s="64">
        <f>SUMIFS(W$56:W93,$BA$56:$BA93,$BA93,$E$56:$E93,$E93)</f>
        <v>0</v>
      </c>
      <c r="BF93" s="64">
        <f>SUMIFS(X$56:X93,$BA$56:$BA93,$BA93,$E$56:$E93,$E93)</f>
        <v>0</v>
      </c>
      <c r="BG93" s="64">
        <f>SUMIFS(Y$56:Y93,$BA$56:$BA93,$BA93,$E$56:$E93,$E93)</f>
        <v>0</v>
      </c>
      <c r="BH93" s="64">
        <f>SUMIFS(Z$56:Z93,$BA$56:$BA93,$BA93,$E$56:$E93,$E93)</f>
        <v>0</v>
      </c>
      <c r="BI93" s="64">
        <f>SUMIFS(AA$56:AA93,$BA$56:$BA93,$BA93,$E$56:$E93,$E93)</f>
        <v>0</v>
      </c>
      <c r="BJ93" s="64">
        <f>SUMIFS(AB$56:AB93,$BA$56:$BA93,$BA93,$E$56:$E93,$E93)</f>
        <v>0</v>
      </c>
      <c r="BK93" s="64">
        <f>SUMIFS(AC$56:AC93,$BA$56:$BA93,$BA93,$E$56:$E93,$E93)</f>
        <v>0</v>
      </c>
      <c r="BL93" s="64">
        <f>SUMIFS(AD$56:AD93,$BA$56:$BA93,$BA93,$E$56:$E93,$E93)</f>
        <v>0</v>
      </c>
      <c r="BM93" s="64">
        <f>SUMIFS(AE$56:AE93,$BA$56:$BA93,$BA93,$E$56:$E93,$E93)</f>
        <v>0</v>
      </c>
      <c r="BN93" s="64">
        <f>SUMIFS(AF$56:AF93,$BA$56:$BA93,$BA93,$E$56:$E93,$E93)</f>
        <v>0</v>
      </c>
      <c r="BO93" s="64">
        <f>SUMIFS(AG$56:AG93,$BA$56:$BA93,$BA93,$E$56:$E93,$E93)</f>
        <v>0</v>
      </c>
      <c r="BP93" s="64">
        <f>SUMIFS(AH$56:AH93,$BA$56:$BA93,$BA93,$E$56:$E93,$E93)</f>
        <v>0</v>
      </c>
      <c r="BR93" s="175" t="str">
        <f t="shared" si="68"/>
        <v/>
      </c>
      <c r="BS93" s="175" t="str">
        <f t="shared" si="57"/>
        <v/>
      </c>
      <c r="BT93" s="175" t="str">
        <f t="shared" si="58"/>
        <v/>
      </c>
      <c r="BU93" s="175" t="str">
        <f t="shared" si="59"/>
        <v/>
      </c>
      <c r="BV93" s="175" t="str">
        <f t="shared" si="60"/>
        <v/>
      </c>
      <c r="BW93" s="175" t="str">
        <f t="shared" si="61"/>
        <v/>
      </c>
      <c r="BX93" s="175" t="str">
        <f t="shared" si="62"/>
        <v/>
      </c>
      <c r="BY93" s="175" t="str">
        <f t="shared" si="63"/>
        <v/>
      </c>
      <c r="BZ93" s="175" t="str">
        <f t="shared" si="64"/>
        <v/>
      </c>
      <c r="CA93" s="175" t="str">
        <f t="shared" si="65"/>
        <v/>
      </c>
      <c r="CB93" s="175" t="str">
        <f t="shared" si="66"/>
        <v/>
      </c>
      <c r="CC93" s="175" t="str">
        <f t="shared" si="67"/>
        <v/>
      </c>
    </row>
    <row r="94" spans="1:81" s="52" customFormat="1" hidden="1" x14ac:dyDescent="0.25">
      <c r="A94" s="331" t="s">
        <v>84</v>
      </c>
      <c r="B94" s="74">
        <v>44440</v>
      </c>
      <c r="C94" s="74" t="s">
        <v>86</v>
      </c>
      <c r="D94" s="73" t="s">
        <v>197</v>
      </c>
      <c r="E94" s="73" t="str">
        <f t="shared" si="261"/>
        <v>SubSuccess</v>
      </c>
      <c r="F94" s="71" t="s">
        <v>275</v>
      </c>
      <c r="G94" s="71" t="s">
        <v>17</v>
      </c>
      <c r="H94" s="71" t="s">
        <v>84</v>
      </c>
      <c r="I94" s="70">
        <f t="shared" si="25"/>
        <v>420000</v>
      </c>
      <c r="J94" s="69">
        <f t="shared" si="26"/>
        <v>44469</v>
      </c>
      <c r="K94" s="68">
        <f t="shared" si="257"/>
        <v>0</v>
      </c>
      <c r="L94" s="67">
        <f t="shared" si="257"/>
        <v>0</v>
      </c>
      <c r="M94" s="67">
        <f t="shared" si="274"/>
        <v>0</v>
      </c>
      <c r="N94" s="67">
        <f t="shared" si="274"/>
        <v>0</v>
      </c>
      <c r="O94" s="67">
        <f t="shared" si="277"/>
        <v>0</v>
      </c>
      <c r="P94" s="67">
        <f t="shared" si="275"/>
        <v>0</v>
      </c>
      <c r="Q94" s="67">
        <f t="shared" ref="Q94:V103" si="319">IFERROR(IF($C94&gt;EOMONTH(Q$55,-1),IF(DATEDIF($J94,Q$55+2,"m")+1&gt;9,100%,VLOOKUP($D94,$A$1:$J$51,(DATEDIF($J94,Q$55+2,"m")+1)+1,FALSE)),0),0)</f>
        <v>0</v>
      </c>
      <c r="R94" s="67">
        <f t="shared" si="319"/>
        <v>0</v>
      </c>
      <c r="S94" s="67">
        <f t="shared" si="319"/>
        <v>0.5</v>
      </c>
      <c r="T94" s="67">
        <f t="shared" si="319"/>
        <v>1</v>
      </c>
      <c r="U94" s="67">
        <f t="shared" si="319"/>
        <v>1</v>
      </c>
      <c r="V94" s="66">
        <f t="shared" si="319"/>
        <v>1</v>
      </c>
      <c r="W94" s="65">
        <f t="shared" si="246"/>
        <v>0</v>
      </c>
      <c r="X94" s="64">
        <f t="shared" si="259"/>
        <v>0</v>
      </c>
      <c r="Y94" s="64">
        <f t="shared" si="247"/>
        <v>0</v>
      </c>
      <c r="Z94" s="64">
        <f t="shared" si="248"/>
        <v>0</v>
      </c>
      <c r="AA94" s="64">
        <f t="shared" si="249"/>
        <v>0</v>
      </c>
      <c r="AB94" s="64">
        <f t="shared" si="250"/>
        <v>0</v>
      </c>
      <c r="AC94" s="64">
        <f t="shared" si="251"/>
        <v>0</v>
      </c>
      <c r="AD94" s="64">
        <f t="shared" si="252"/>
        <v>1</v>
      </c>
      <c r="AE94" s="64">
        <f t="shared" si="253"/>
        <v>1</v>
      </c>
      <c r="AF94" s="64">
        <f t="shared" si="254"/>
        <v>1</v>
      </c>
      <c r="AG94" s="64">
        <f t="shared" si="255"/>
        <v>1</v>
      </c>
      <c r="AH94" s="63">
        <f t="shared" si="256"/>
        <v>1</v>
      </c>
      <c r="AI94" s="62">
        <f t="shared" si="262"/>
        <v>0</v>
      </c>
      <c r="AJ94" s="60">
        <f t="shared" si="263"/>
        <v>0</v>
      </c>
      <c r="AK94" s="60">
        <f t="shared" si="264"/>
        <v>0</v>
      </c>
      <c r="AL94" s="60">
        <f t="shared" si="265"/>
        <v>0</v>
      </c>
      <c r="AM94" s="60">
        <f t="shared" si="266"/>
        <v>0</v>
      </c>
      <c r="AN94" s="60">
        <f t="shared" si="267"/>
        <v>0</v>
      </c>
      <c r="AO94" s="60">
        <f t="shared" si="268"/>
        <v>0</v>
      </c>
      <c r="AP94" s="60">
        <f t="shared" si="269"/>
        <v>0</v>
      </c>
      <c r="AQ94" s="60">
        <f t="shared" si="270"/>
        <v>17500</v>
      </c>
      <c r="AR94" s="60">
        <f t="shared" si="271"/>
        <v>35000</v>
      </c>
      <c r="AS94" s="60">
        <f t="shared" si="272"/>
        <v>35000</v>
      </c>
      <c r="AT94" s="59">
        <f t="shared" si="273"/>
        <v>35000</v>
      </c>
      <c r="AU94" s="61">
        <f t="shared" si="52"/>
        <v>0</v>
      </c>
      <c r="AV94" s="60">
        <f t="shared" si="53"/>
        <v>0</v>
      </c>
      <c r="AW94" s="60">
        <f t="shared" si="54"/>
        <v>17500</v>
      </c>
      <c r="AX94" s="59">
        <f t="shared" si="55"/>
        <v>105000</v>
      </c>
      <c r="AY94" s="58">
        <f t="shared" si="56"/>
        <v>122500</v>
      </c>
      <c r="BA94" s="71" t="s">
        <v>275</v>
      </c>
      <c r="BB94" s="71" t="s">
        <v>84</v>
      </c>
      <c r="BC94" s="71"/>
      <c r="BE94" s="64">
        <f>SUMIFS(W$56:W94,$BA$56:$BA94,$BA94,$E$56:$E94,$E94)</f>
        <v>0</v>
      </c>
      <c r="BF94" s="64">
        <f>SUMIFS(X$56:X94,$BA$56:$BA94,$BA94,$E$56:$E94,$E94)</f>
        <v>0</v>
      </c>
      <c r="BG94" s="64">
        <f>SUMIFS(Y$56:Y94,$BA$56:$BA94,$BA94,$E$56:$E94,$E94)</f>
        <v>0</v>
      </c>
      <c r="BH94" s="64">
        <f>SUMIFS(Z$56:Z94,$BA$56:$BA94,$BA94,$E$56:$E94,$E94)</f>
        <v>0</v>
      </c>
      <c r="BI94" s="64">
        <f>SUMIFS(AA$56:AA94,$BA$56:$BA94,$BA94,$E$56:$E94,$E94)</f>
        <v>0</v>
      </c>
      <c r="BJ94" s="64">
        <f>SUMIFS(AB$56:AB94,$BA$56:$BA94,$BA94,$E$56:$E94,$E94)</f>
        <v>0</v>
      </c>
      <c r="BK94" s="64">
        <f>SUMIFS(AC$56:AC94,$BA$56:$BA94,$BA94,$E$56:$E94,$E94)</f>
        <v>0</v>
      </c>
      <c r="BL94" s="64">
        <f>SUMIFS(AD$56:AD94,$BA$56:$BA94,$BA94,$E$56:$E94,$E94)</f>
        <v>1</v>
      </c>
      <c r="BM94" s="64">
        <f>SUMIFS(AE$56:AE94,$BA$56:$BA94,$BA94,$E$56:$E94,$E94)</f>
        <v>1</v>
      </c>
      <c r="BN94" s="64">
        <f>SUMIFS(AF$56:AF94,$BA$56:$BA94,$BA94,$E$56:$E94,$E94)</f>
        <v>1</v>
      </c>
      <c r="BO94" s="64">
        <f>SUMIFS(AG$56:AG94,$BA$56:$BA94,$BA94,$E$56:$E94,$E94)</f>
        <v>1</v>
      </c>
      <c r="BP94" s="64">
        <f>SUMIFS(AH$56:AH94,$BA$56:$BA94,$BA94,$E$56:$E94,$E94)</f>
        <v>1</v>
      </c>
      <c r="BR94" s="175" t="str">
        <f t="shared" si="68"/>
        <v/>
      </c>
      <c r="BS94" s="175" t="str">
        <f t="shared" si="57"/>
        <v/>
      </c>
      <c r="BT94" s="175" t="str">
        <f t="shared" si="58"/>
        <v/>
      </c>
      <c r="BU94" s="175" t="str">
        <f t="shared" si="59"/>
        <v/>
      </c>
      <c r="BV94" s="175" t="str">
        <f t="shared" si="60"/>
        <v/>
      </c>
      <c r="BW94" s="175" t="str">
        <f t="shared" si="61"/>
        <v/>
      </c>
      <c r="BX94" s="175" t="str">
        <f t="shared" si="62"/>
        <v/>
      </c>
      <c r="BY94" s="175" t="str">
        <f t="shared" si="63"/>
        <v>TBD SS Corp Dir1SubSuccess</v>
      </c>
      <c r="BZ94" s="175" t="str">
        <f t="shared" si="64"/>
        <v>TBD SS Corp Dir1SubSuccess</v>
      </c>
      <c r="CA94" s="175" t="str">
        <f t="shared" si="65"/>
        <v>TBD SS Corp Dir1SubSuccess</v>
      </c>
      <c r="CB94" s="175" t="str">
        <f t="shared" si="66"/>
        <v>TBD SS Corp Dir1SubSuccess</v>
      </c>
      <c r="CC94" s="175" t="str">
        <f t="shared" si="67"/>
        <v>TBD SS Corp Dir1SubSuccess</v>
      </c>
    </row>
    <row r="95" spans="1:81" s="52" customFormat="1" hidden="1" x14ac:dyDescent="0.25">
      <c r="A95" s="331" t="s">
        <v>84</v>
      </c>
      <c r="B95" s="74">
        <v>44531</v>
      </c>
      <c r="C95" s="74" t="s">
        <v>86</v>
      </c>
      <c r="D95" s="73" t="s">
        <v>197</v>
      </c>
      <c r="E95" s="73" t="str">
        <f t="shared" si="261"/>
        <v>SubSuccess</v>
      </c>
      <c r="F95" s="71" t="s">
        <v>275</v>
      </c>
      <c r="G95" s="71" t="s">
        <v>17</v>
      </c>
      <c r="H95" s="71" t="s">
        <v>84</v>
      </c>
      <c r="I95" s="70">
        <f t="shared" si="25"/>
        <v>420000</v>
      </c>
      <c r="J95" s="69">
        <f t="shared" si="26"/>
        <v>44561</v>
      </c>
      <c r="K95" s="68">
        <f t="shared" si="257"/>
        <v>0</v>
      </c>
      <c r="L95" s="67">
        <f t="shared" si="257"/>
        <v>0</v>
      </c>
      <c r="M95" s="67">
        <f t="shared" si="274"/>
        <v>0</v>
      </c>
      <c r="N95" s="67">
        <f t="shared" si="274"/>
        <v>0</v>
      </c>
      <c r="O95" s="67">
        <f t="shared" si="277"/>
        <v>0</v>
      </c>
      <c r="P95" s="67">
        <f t="shared" si="275"/>
        <v>0</v>
      </c>
      <c r="Q95" s="67">
        <f t="shared" si="319"/>
        <v>0</v>
      </c>
      <c r="R95" s="67">
        <f t="shared" si="319"/>
        <v>0</v>
      </c>
      <c r="S95" s="67">
        <f t="shared" si="319"/>
        <v>0</v>
      </c>
      <c r="T95" s="67">
        <f t="shared" si="319"/>
        <v>0</v>
      </c>
      <c r="U95" s="67">
        <f t="shared" si="319"/>
        <v>0</v>
      </c>
      <c r="V95" s="66">
        <f t="shared" si="319"/>
        <v>0.5</v>
      </c>
      <c r="W95" s="65">
        <f t="shared" si="246"/>
        <v>0</v>
      </c>
      <c r="X95" s="64">
        <f t="shared" si="259"/>
        <v>0</v>
      </c>
      <c r="Y95" s="64">
        <f t="shared" si="247"/>
        <v>0</v>
      </c>
      <c r="Z95" s="64">
        <f t="shared" si="248"/>
        <v>0</v>
      </c>
      <c r="AA95" s="64">
        <f t="shared" si="249"/>
        <v>0</v>
      </c>
      <c r="AB95" s="64">
        <f t="shared" si="250"/>
        <v>0</v>
      </c>
      <c r="AC95" s="64">
        <f t="shared" si="251"/>
        <v>0</v>
      </c>
      <c r="AD95" s="64">
        <f t="shared" si="252"/>
        <v>0</v>
      </c>
      <c r="AE95" s="64">
        <f t="shared" si="253"/>
        <v>0</v>
      </c>
      <c r="AF95" s="64">
        <f t="shared" si="254"/>
        <v>0</v>
      </c>
      <c r="AG95" s="64">
        <f t="shared" si="255"/>
        <v>1</v>
      </c>
      <c r="AH95" s="63">
        <f t="shared" si="256"/>
        <v>1</v>
      </c>
      <c r="AI95" s="62">
        <f t="shared" si="262"/>
        <v>0</v>
      </c>
      <c r="AJ95" s="60">
        <f t="shared" si="263"/>
        <v>0</v>
      </c>
      <c r="AK95" s="60">
        <f t="shared" si="264"/>
        <v>0</v>
      </c>
      <c r="AL95" s="60">
        <f t="shared" si="265"/>
        <v>0</v>
      </c>
      <c r="AM95" s="60">
        <f t="shared" si="266"/>
        <v>0</v>
      </c>
      <c r="AN95" s="60">
        <f t="shared" si="267"/>
        <v>0</v>
      </c>
      <c r="AO95" s="60">
        <f t="shared" si="268"/>
        <v>0</v>
      </c>
      <c r="AP95" s="60">
        <f t="shared" si="269"/>
        <v>0</v>
      </c>
      <c r="AQ95" s="60">
        <f t="shared" si="270"/>
        <v>0</v>
      </c>
      <c r="AR95" s="60">
        <f t="shared" si="271"/>
        <v>0</v>
      </c>
      <c r="AS95" s="60">
        <f t="shared" si="272"/>
        <v>0</v>
      </c>
      <c r="AT95" s="59">
        <f t="shared" si="273"/>
        <v>17500</v>
      </c>
      <c r="AU95" s="61">
        <f t="shared" si="52"/>
        <v>0</v>
      </c>
      <c r="AV95" s="60">
        <f t="shared" si="53"/>
        <v>0</v>
      </c>
      <c r="AW95" s="60">
        <f t="shared" si="54"/>
        <v>0</v>
      </c>
      <c r="AX95" s="59">
        <f t="shared" si="55"/>
        <v>17500</v>
      </c>
      <c r="AY95" s="58">
        <f t="shared" si="56"/>
        <v>17500</v>
      </c>
      <c r="BA95" s="71" t="s">
        <v>275</v>
      </c>
      <c r="BB95" s="71" t="s">
        <v>84</v>
      </c>
      <c r="BC95" s="71"/>
      <c r="BE95" s="64">
        <f>SUMIFS(W$56:W95,$BA$56:$BA95,$BA95,$E$56:$E95,$E95)</f>
        <v>0</v>
      </c>
      <c r="BF95" s="64">
        <f>SUMIFS(X$56:X95,$BA$56:$BA95,$BA95,$E$56:$E95,$E95)</f>
        <v>0</v>
      </c>
      <c r="BG95" s="64">
        <f>SUMIFS(Y$56:Y95,$BA$56:$BA95,$BA95,$E$56:$E95,$E95)</f>
        <v>0</v>
      </c>
      <c r="BH95" s="64">
        <f>SUMIFS(Z$56:Z95,$BA$56:$BA95,$BA95,$E$56:$E95,$E95)</f>
        <v>0</v>
      </c>
      <c r="BI95" s="64">
        <f>SUMIFS(AA$56:AA95,$BA$56:$BA95,$BA95,$E$56:$E95,$E95)</f>
        <v>0</v>
      </c>
      <c r="BJ95" s="64">
        <f>SUMIFS(AB$56:AB95,$BA$56:$BA95,$BA95,$E$56:$E95,$E95)</f>
        <v>0</v>
      </c>
      <c r="BK95" s="64">
        <f>SUMIFS(AC$56:AC95,$BA$56:$BA95,$BA95,$E$56:$E95,$E95)</f>
        <v>0</v>
      </c>
      <c r="BL95" s="64">
        <f>SUMIFS(AD$56:AD95,$BA$56:$BA95,$BA95,$E$56:$E95,$E95)</f>
        <v>1</v>
      </c>
      <c r="BM95" s="64">
        <f>SUMIFS(AE$56:AE95,$BA$56:$BA95,$BA95,$E$56:$E95,$E95)</f>
        <v>1</v>
      </c>
      <c r="BN95" s="64">
        <f>SUMIFS(AF$56:AF95,$BA$56:$BA95,$BA95,$E$56:$E95,$E95)</f>
        <v>1</v>
      </c>
      <c r="BO95" s="64">
        <f>SUMIFS(AG$56:AG95,$BA$56:$BA95,$BA95,$E$56:$E95,$E95)</f>
        <v>2</v>
      </c>
      <c r="BP95" s="64">
        <f>SUMIFS(AH$56:AH95,$BA$56:$BA95,$BA95,$E$56:$E95,$E95)</f>
        <v>2</v>
      </c>
      <c r="BR95" s="175" t="str">
        <f t="shared" si="68"/>
        <v/>
      </c>
      <c r="BS95" s="175" t="str">
        <f t="shared" si="57"/>
        <v/>
      </c>
      <c r="BT95" s="175" t="str">
        <f t="shared" si="58"/>
        <v/>
      </c>
      <c r="BU95" s="175" t="str">
        <f t="shared" si="59"/>
        <v/>
      </c>
      <c r="BV95" s="175" t="str">
        <f t="shared" si="60"/>
        <v/>
      </c>
      <c r="BW95" s="175" t="str">
        <f t="shared" si="61"/>
        <v/>
      </c>
      <c r="BX95" s="175" t="str">
        <f t="shared" si="62"/>
        <v/>
      </c>
      <c r="BY95" s="175" t="str">
        <f t="shared" si="63"/>
        <v>TBD SS Corp Dir1SubSuccess</v>
      </c>
      <c r="BZ95" s="175" t="str">
        <f t="shared" si="64"/>
        <v>TBD SS Corp Dir1SubSuccess</v>
      </c>
      <c r="CA95" s="175" t="str">
        <f t="shared" si="65"/>
        <v>TBD SS Corp Dir1SubSuccess</v>
      </c>
      <c r="CB95" s="175" t="str">
        <f t="shared" si="66"/>
        <v>TBD SS Corp Dir2SubSuccess</v>
      </c>
      <c r="CC95" s="175" t="str">
        <f t="shared" si="67"/>
        <v>TBD SS Corp Dir2SubSuccess</v>
      </c>
    </row>
    <row r="96" spans="1:81" s="52" customFormat="1" hidden="1" x14ac:dyDescent="0.25">
      <c r="A96" s="71" t="s">
        <v>196</v>
      </c>
      <c r="B96" s="74">
        <v>43952</v>
      </c>
      <c r="C96" s="74" t="s">
        <v>86</v>
      </c>
      <c r="D96" s="73" t="s">
        <v>195</v>
      </c>
      <c r="E96" s="73" t="str">
        <f t="shared" si="261"/>
        <v>SubSuccess</v>
      </c>
      <c r="F96" s="71" t="s">
        <v>15</v>
      </c>
      <c r="G96" s="71" t="s">
        <v>17</v>
      </c>
      <c r="H96" s="71" t="s">
        <v>48</v>
      </c>
      <c r="I96" s="70">
        <f t="shared" si="25"/>
        <v>500000</v>
      </c>
      <c r="J96" s="69">
        <f t="shared" si="26"/>
        <v>43982</v>
      </c>
      <c r="K96" s="68">
        <f t="shared" si="257"/>
        <v>1</v>
      </c>
      <c r="L96" s="67">
        <f t="shared" si="257"/>
        <v>1</v>
      </c>
      <c r="M96" s="67">
        <f t="shared" si="274"/>
        <v>1</v>
      </c>
      <c r="N96" s="67">
        <f t="shared" si="274"/>
        <v>1</v>
      </c>
      <c r="O96" s="67">
        <f t="shared" si="277"/>
        <v>1</v>
      </c>
      <c r="P96" s="67">
        <f t="shared" si="275"/>
        <v>1</v>
      </c>
      <c r="Q96" s="67">
        <f t="shared" si="319"/>
        <v>1</v>
      </c>
      <c r="R96" s="67">
        <f t="shared" si="319"/>
        <v>1</v>
      </c>
      <c r="S96" s="67">
        <f t="shared" si="319"/>
        <v>1</v>
      </c>
      <c r="T96" s="67">
        <f t="shared" si="319"/>
        <v>1</v>
      </c>
      <c r="U96" s="67">
        <f t="shared" si="319"/>
        <v>1</v>
      </c>
      <c r="V96" s="67">
        <f t="shared" si="319"/>
        <v>1</v>
      </c>
      <c r="W96" s="65">
        <f t="shared" si="246"/>
        <v>1</v>
      </c>
      <c r="X96" s="64">
        <f t="shared" si="259"/>
        <v>1</v>
      </c>
      <c r="Y96" s="64">
        <f t="shared" si="247"/>
        <v>1</v>
      </c>
      <c r="Z96" s="64">
        <f t="shared" si="248"/>
        <v>1</v>
      </c>
      <c r="AA96" s="64">
        <f t="shared" si="249"/>
        <v>1</v>
      </c>
      <c r="AB96" s="64">
        <f t="shared" si="250"/>
        <v>1</v>
      </c>
      <c r="AC96" s="64">
        <f t="shared" si="251"/>
        <v>1</v>
      </c>
      <c r="AD96" s="64">
        <f t="shared" si="252"/>
        <v>1</v>
      </c>
      <c r="AE96" s="64">
        <f t="shared" si="253"/>
        <v>1</v>
      </c>
      <c r="AF96" s="64">
        <f t="shared" si="254"/>
        <v>1</v>
      </c>
      <c r="AG96" s="64">
        <f t="shared" si="255"/>
        <v>1</v>
      </c>
      <c r="AH96" s="63">
        <f t="shared" si="256"/>
        <v>1</v>
      </c>
      <c r="AI96" s="62">
        <f t="shared" si="262"/>
        <v>41666.666666666664</v>
      </c>
      <c r="AJ96" s="60">
        <f t="shared" si="263"/>
        <v>41666.666666666664</v>
      </c>
      <c r="AK96" s="60">
        <f t="shared" si="264"/>
        <v>41666.666666666664</v>
      </c>
      <c r="AL96" s="60">
        <f t="shared" si="265"/>
        <v>41666.666666666664</v>
      </c>
      <c r="AM96" s="60">
        <f t="shared" si="266"/>
        <v>41666.666666666664</v>
      </c>
      <c r="AN96" s="60">
        <f t="shared" si="267"/>
        <v>41666.666666666664</v>
      </c>
      <c r="AO96" s="60">
        <f t="shared" si="268"/>
        <v>41666.666666666664</v>
      </c>
      <c r="AP96" s="60">
        <f t="shared" si="269"/>
        <v>41666.666666666664</v>
      </c>
      <c r="AQ96" s="60">
        <f t="shared" si="270"/>
        <v>41666.666666666664</v>
      </c>
      <c r="AR96" s="60">
        <f t="shared" si="271"/>
        <v>41666.666666666664</v>
      </c>
      <c r="AS96" s="60">
        <f t="shared" si="272"/>
        <v>41666.666666666664</v>
      </c>
      <c r="AT96" s="59">
        <f t="shared" si="273"/>
        <v>41666.666666666664</v>
      </c>
      <c r="AU96" s="61">
        <f t="shared" si="52"/>
        <v>125000</v>
      </c>
      <c r="AV96" s="60">
        <f t="shared" si="53"/>
        <v>125000</v>
      </c>
      <c r="AW96" s="60">
        <f t="shared" si="54"/>
        <v>125000</v>
      </c>
      <c r="AX96" s="86">
        <f t="shared" si="55"/>
        <v>125000</v>
      </c>
      <c r="AY96" s="58">
        <f t="shared" si="56"/>
        <v>500000</v>
      </c>
      <c r="BA96" s="71" t="s">
        <v>15</v>
      </c>
      <c r="BB96" s="71" t="s">
        <v>196</v>
      </c>
      <c r="BC96" s="71"/>
      <c r="BE96" s="64">
        <f>SUMIFS(W$56:W96,$BA$56:$BA96,$BA96,$E$56:$E96,$E96)</f>
        <v>4</v>
      </c>
      <c r="BF96" s="64">
        <f>SUMIFS(X$56:X96,$BA$56:$BA96,$BA96,$E$56:$E96,$E96)</f>
        <v>4</v>
      </c>
      <c r="BG96" s="64">
        <f>SUMIFS(Y$56:Y96,$BA$56:$BA96,$BA96,$E$56:$E96,$E96)</f>
        <v>4</v>
      </c>
      <c r="BH96" s="64">
        <f>SUMIFS(Z$56:Z96,$BA$56:$BA96,$BA96,$E$56:$E96,$E96)</f>
        <v>4</v>
      </c>
      <c r="BI96" s="64">
        <f>SUMIFS(AA$56:AA96,$BA$56:$BA96,$BA96,$E$56:$E96,$E96)</f>
        <v>4</v>
      </c>
      <c r="BJ96" s="64">
        <f>SUMIFS(AB$56:AB96,$BA$56:$BA96,$BA96,$E$56:$E96,$E96)</f>
        <v>4</v>
      </c>
      <c r="BK96" s="64">
        <f>SUMIFS(AC$56:AC96,$BA$56:$BA96,$BA96,$E$56:$E96,$E96)</f>
        <v>4</v>
      </c>
      <c r="BL96" s="64">
        <f>SUMIFS(AD$56:AD96,$BA$56:$BA96,$BA96,$E$56:$E96,$E96)</f>
        <v>4</v>
      </c>
      <c r="BM96" s="64">
        <f>SUMIFS(AE$56:AE96,$BA$56:$BA96,$BA96,$E$56:$E96,$E96)</f>
        <v>4</v>
      </c>
      <c r="BN96" s="64">
        <f>SUMIFS(AF$56:AF96,$BA$56:$BA96,$BA96,$E$56:$E96,$E96)</f>
        <v>4</v>
      </c>
      <c r="BO96" s="64">
        <f>SUMIFS(AG$56:AG96,$BA$56:$BA96,$BA96,$E$56:$E96,$E96)</f>
        <v>4</v>
      </c>
      <c r="BP96" s="64">
        <f>SUMIFS(AH$56:AH96,$BA$56:$BA96,$BA96,$E$56:$E96,$E96)</f>
        <v>4</v>
      </c>
      <c r="BR96" s="175" t="str">
        <f t="shared" si="68"/>
        <v>Bumgardner, Josh4SubSuccess</v>
      </c>
      <c r="BS96" s="175" t="str">
        <f t="shared" si="57"/>
        <v>Bumgardner, Josh4SubSuccess</v>
      </c>
      <c r="BT96" s="175" t="str">
        <f t="shared" si="58"/>
        <v>Bumgardner, Josh4SubSuccess</v>
      </c>
      <c r="BU96" s="175" t="str">
        <f t="shared" si="59"/>
        <v>Bumgardner, Josh4SubSuccess</v>
      </c>
      <c r="BV96" s="175" t="str">
        <f t="shared" si="60"/>
        <v>Bumgardner, Josh4SubSuccess</v>
      </c>
      <c r="BW96" s="175" t="str">
        <f t="shared" si="61"/>
        <v>Bumgardner, Josh4SubSuccess</v>
      </c>
      <c r="BX96" s="175" t="str">
        <f t="shared" si="62"/>
        <v>Bumgardner, Josh4SubSuccess</v>
      </c>
      <c r="BY96" s="175" t="str">
        <f t="shared" si="63"/>
        <v>Bumgardner, Josh4SubSuccess</v>
      </c>
      <c r="BZ96" s="175" t="str">
        <f t="shared" si="64"/>
        <v>Bumgardner, Josh4SubSuccess</v>
      </c>
      <c r="CA96" s="175" t="str">
        <f t="shared" si="65"/>
        <v>Bumgardner, Josh4SubSuccess</v>
      </c>
      <c r="CB96" s="175" t="str">
        <f t="shared" si="66"/>
        <v>Bumgardner, Josh4SubSuccess</v>
      </c>
      <c r="CC96" s="175" t="str">
        <f t="shared" si="67"/>
        <v>Bumgardner, Josh4SubSuccess</v>
      </c>
    </row>
    <row r="97" spans="1:81" s="52" customFormat="1" hidden="1" x14ac:dyDescent="0.25">
      <c r="A97" s="71" t="s">
        <v>194</v>
      </c>
      <c r="B97" s="74">
        <v>43759</v>
      </c>
      <c r="C97" s="74" t="s">
        <v>86</v>
      </c>
      <c r="D97" s="73" t="s">
        <v>189</v>
      </c>
      <c r="E97" s="73" t="str">
        <f t="shared" si="261"/>
        <v>SubSuccess</v>
      </c>
      <c r="F97" s="71" t="s">
        <v>276</v>
      </c>
      <c r="G97" s="71" t="s">
        <v>17</v>
      </c>
      <c r="H97" s="71" t="s">
        <v>48</v>
      </c>
      <c r="I97" s="70">
        <f t="shared" si="25"/>
        <v>720000</v>
      </c>
      <c r="J97" s="69">
        <f t="shared" si="26"/>
        <v>43769</v>
      </c>
      <c r="K97" s="68">
        <f t="shared" si="257"/>
        <v>1</v>
      </c>
      <c r="L97" s="67">
        <f t="shared" si="257"/>
        <v>1</v>
      </c>
      <c r="M97" s="67">
        <f t="shared" si="274"/>
        <v>1</v>
      </c>
      <c r="N97" s="67">
        <f t="shared" si="274"/>
        <v>1</v>
      </c>
      <c r="O97" s="67">
        <f t="shared" si="277"/>
        <v>1</v>
      </c>
      <c r="P97" s="67">
        <f t="shared" si="275"/>
        <v>1</v>
      </c>
      <c r="Q97" s="67">
        <f t="shared" si="319"/>
        <v>1</v>
      </c>
      <c r="R97" s="67">
        <f t="shared" si="319"/>
        <v>1</v>
      </c>
      <c r="S97" s="67">
        <f t="shared" si="319"/>
        <v>1</v>
      </c>
      <c r="T97" s="67">
        <f t="shared" si="319"/>
        <v>1</v>
      </c>
      <c r="U97" s="67">
        <f t="shared" si="319"/>
        <v>1</v>
      </c>
      <c r="V97" s="66">
        <f t="shared" si="319"/>
        <v>1</v>
      </c>
      <c r="W97" s="65">
        <f t="shared" si="246"/>
        <v>1</v>
      </c>
      <c r="X97" s="64">
        <f t="shared" si="259"/>
        <v>1</v>
      </c>
      <c r="Y97" s="64">
        <f t="shared" si="247"/>
        <v>1</v>
      </c>
      <c r="Z97" s="64">
        <f t="shared" si="248"/>
        <v>1</v>
      </c>
      <c r="AA97" s="64">
        <f t="shared" si="249"/>
        <v>1</v>
      </c>
      <c r="AB97" s="64">
        <f t="shared" si="250"/>
        <v>1</v>
      </c>
      <c r="AC97" s="64">
        <f t="shared" si="251"/>
        <v>1</v>
      </c>
      <c r="AD97" s="64">
        <f t="shared" si="252"/>
        <v>1</v>
      </c>
      <c r="AE97" s="64">
        <f t="shared" si="253"/>
        <v>1</v>
      </c>
      <c r="AF97" s="64">
        <f t="shared" si="254"/>
        <v>1</v>
      </c>
      <c r="AG97" s="64">
        <f t="shared" si="255"/>
        <v>1</v>
      </c>
      <c r="AH97" s="63">
        <f t="shared" si="256"/>
        <v>1</v>
      </c>
      <c r="AI97" s="62">
        <f t="shared" si="262"/>
        <v>60000</v>
      </c>
      <c r="AJ97" s="60">
        <f t="shared" si="263"/>
        <v>60000</v>
      </c>
      <c r="AK97" s="60">
        <f t="shared" si="264"/>
        <v>60000</v>
      </c>
      <c r="AL97" s="60">
        <f t="shared" si="265"/>
        <v>60000</v>
      </c>
      <c r="AM97" s="60">
        <f t="shared" si="266"/>
        <v>60000</v>
      </c>
      <c r="AN97" s="60">
        <f t="shared" si="267"/>
        <v>60000</v>
      </c>
      <c r="AO97" s="60">
        <f t="shared" si="268"/>
        <v>60000</v>
      </c>
      <c r="AP97" s="60">
        <f t="shared" si="269"/>
        <v>60000</v>
      </c>
      <c r="AQ97" s="60">
        <f t="shared" si="270"/>
        <v>60000</v>
      </c>
      <c r="AR97" s="60">
        <f t="shared" si="271"/>
        <v>60000</v>
      </c>
      <c r="AS97" s="60">
        <f t="shared" si="272"/>
        <v>60000</v>
      </c>
      <c r="AT97" s="59">
        <f t="shared" si="273"/>
        <v>60000</v>
      </c>
      <c r="AU97" s="61">
        <f t="shared" si="52"/>
        <v>180000</v>
      </c>
      <c r="AV97" s="60">
        <f t="shared" si="53"/>
        <v>180000</v>
      </c>
      <c r="AW97" s="60">
        <f t="shared" si="54"/>
        <v>180000</v>
      </c>
      <c r="AX97" s="86">
        <f t="shared" si="55"/>
        <v>180000</v>
      </c>
      <c r="AY97" s="58">
        <f t="shared" si="56"/>
        <v>720000</v>
      </c>
      <c r="BA97" s="71" t="s">
        <v>276</v>
      </c>
      <c r="BB97" s="71" t="s">
        <v>194</v>
      </c>
      <c r="BC97" s="71"/>
      <c r="BE97" s="64">
        <f>SUMIFS(W$56:W97,$BA$56:$BA97,$BA97,$E$56:$E97,$E97)</f>
        <v>1</v>
      </c>
      <c r="BF97" s="64">
        <f>SUMIFS(X$56:X97,$BA$56:$BA97,$BA97,$E$56:$E97,$E97)</f>
        <v>1</v>
      </c>
      <c r="BG97" s="64">
        <f>SUMIFS(Y$56:Y97,$BA$56:$BA97,$BA97,$E$56:$E97,$E97)</f>
        <v>1</v>
      </c>
      <c r="BH97" s="64">
        <f>SUMIFS(Z$56:Z97,$BA$56:$BA97,$BA97,$E$56:$E97,$E97)</f>
        <v>1</v>
      </c>
      <c r="BI97" s="64">
        <f>SUMIFS(AA$56:AA97,$BA$56:$BA97,$BA97,$E$56:$E97,$E97)</f>
        <v>1</v>
      </c>
      <c r="BJ97" s="64">
        <f>SUMIFS(AB$56:AB97,$BA$56:$BA97,$BA97,$E$56:$E97,$E97)</f>
        <v>1</v>
      </c>
      <c r="BK97" s="64">
        <f>SUMIFS(AC$56:AC97,$BA$56:$BA97,$BA97,$E$56:$E97,$E97)</f>
        <v>1</v>
      </c>
      <c r="BL97" s="64">
        <f>SUMIFS(AD$56:AD97,$BA$56:$BA97,$BA97,$E$56:$E97,$E97)</f>
        <v>1</v>
      </c>
      <c r="BM97" s="64">
        <f>SUMIFS(AE$56:AE97,$BA$56:$BA97,$BA97,$E$56:$E97,$E97)</f>
        <v>1</v>
      </c>
      <c r="BN97" s="64">
        <f>SUMIFS(AF$56:AF97,$BA$56:$BA97,$BA97,$E$56:$E97,$E97)</f>
        <v>1</v>
      </c>
      <c r="BO97" s="64">
        <f>SUMIFS(AG$56:AG97,$BA$56:$BA97,$BA97,$E$56:$E97,$E97)</f>
        <v>1</v>
      </c>
      <c r="BP97" s="64">
        <f>SUMIFS(AH$56:AH97,$BA$56:$BA97,$BA97,$E$56:$E97,$E97)</f>
        <v>1</v>
      </c>
      <c r="BR97" s="175" t="str">
        <f t="shared" si="68"/>
        <v>TBD SS Comm Dir1SubSuccess</v>
      </c>
      <c r="BS97" s="175" t="str">
        <f t="shared" si="57"/>
        <v>TBD SS Comm Dir1SubSuccess</v>
      </c>
      <c r="BT97" s="175" t="str">
        <f t="shared" si="58"/>
        <v>TBD SS Comm Dir1SubSuccess</v>
      </c>
      <c r="BU97" s="175" t="str">
        <f t="shared" si="59"/>
        <v>TBD SS Comm Dir1SubSuccess</v>
      </c>
      <c r="BV97" s="175" t="str">
        <f t="shared" si="60"/>
        <v>TBD SS Comm Dir1SubSuccess</v>
      </c>
      <c r="BW97" s="175" t="str">
        <f t="shared" si="61"/>
        <v>TBD SS Comm Dir1SubSuccess</v>
      </c>
      <c r="BX97" s="175" t="str">
        <f t="shared" si="62"/>
        <v>TBD SS Comm Dir1SubSuccess</v>
      </c>
      <c r="BY97" s="175" t="str">
        <f t="shared" si="63"/>
        <v>TBD SS Comm Dir1SubSuccess</v>
      </c>
      <c r="BZ97" s="175" t="str">
        <f t="shared" si="64"/>
        <v>TBD SS Comm Dir1SubSuccess</v>
      </c>
      <c r="CA97" s="175" t="str">
        <f t="shared" si="65"/>
        <v>TBD SS Comm Dir1SubSuccess</v>
      </c>
      <c r="CB97" s="175" t="str">
        <f t="shared" si="66"/>
        <v>TBD SS Comm Dir1SubSuccess</v>
      </c>
      <c r="CC97" s="175" t="str">
        <f t="shared" si="67"/>
        <v>TBD SS Comm Dir1SubSuccess</v>
      </c>
    </row>
    <row r="98" spans="1:81" s="52" customFormat="1" hidden="1" x14ac:dyDescent="0.25">
      <c r="A98" s="71" t="s">
        <v>193</v>
      </c>
      <c r="B98" s="74">
        <v>43891</v>
      </c>
      <c r="C98" s="74" t="s">
        <v>86</v>
      </c>
      <c r="D98" s="73" t="s">
        <v>189</v>
      </c>
      <c r="E98" s="73" t="str">
        <f t="shared" si="261"/>
        <v>SubSuccess</v>
      </c>
      <c r="F98" s="71" t="s">
        <v>276</v>
      </c>
      <c r="G98" s="71" t="s">
        <v>17</v>
      </c>
      <c r="H98" s="71" t="s">
        <v>48</v>
      </c>
      <c r="I98" s="70">
        <f t="shared" si="25"/>
        <v>720000</v>
      </c>
      <c r="J98" s="69">
        <f t="shared" si="26"/>
        <v>43921</v>
      </c>
      <c r="K98" s="68">
        <f t="shared" si="257"/>
        <v>1</v>
      </c>
      <c r="L98" s="67">
        <f t="shared" si="257"/>
        <v>1</v>
      </c>
      <c r="M98" s="67">
        <f t="shared" si="274"/>
        <v>1</v>
      </c>
      <c r="N98" s="67">
        <f t="shared" si="274"/>
        <v>1</v>
      </c>
      <c r="O98" s="67">
        <f t="shared" si="277"/>
        <v>1</v>
      </c>
      <c r="P98" s="67">
        <f t="shared" si="275"/>
        <v>1</v>
      </c>
      <c r="Q98" s="67">
        <f t="shared" si="319"/>
        <v>1</v>
      </c>
      <c r="R98" s="67">
        <f t="shared" si="319"/>
        <v>1</v>
      </c>
      <c r="S98" s="67">
        <f t="shared" si="319"/>
        <v>1</v>
      </c>
      <c r="T98" s="67">
        <f t="shared" si="319"/>
        <v>1</v>
      </c>
      <c r="U98" s="67">
        <f t="shared" si="319"/>
        <v>1</v>
      </c>
      <c r="V98" s="66">
        <f t="shared" si="319"/>
        <v>1</v>
      </c>
      <c r="W98" s="65">
        <f t="shared" si="246"/>
        <v>1</v>
      </c>
      <c r="X98" s="64">
        <f t="shared" si="259"/>
        <v>1</v>
      </c>
      <c r="Y98" s="64">
        <f t="shared" si="247"/>
        <v>1</v>
      </c>
      <c r="Z98" s="64">
        <f t="shared" si="248"/>
        <v>1</v>
      </c>
      <c r="AA98" s="64">
        <f t="shared" si="249"/>
        <v>1</v>
      </c>
      <c r="AB98" s="64">
        <f t="shared" si="250"/>
        <v>1</v>
      </c>
      <c r="AC98" s="64">
        <f t="shared" si="251"/>
        <v>1</v>
      </c>
      <c r="AD98" s="64">
        <f t="shared" si="252"/>
        <v>1</v>
      </c>
      <c r="AE98" s="64">
        <f t="shared" si="253"/>
        <v>1</v>
      </c>
      <c r="AF98" s="64">
        <f t="shared" si="254"/>
        <v>1</v>
      </c>
      <c r="AG98" s="64">
        <f t="shared" si="255"/>
        <v>1</v>
      </c>
      <c r="AH98" s="63">
        <f t="shared" si="256"/>
        <v>1</v>
      </c>
      <c r="AI98" s="62">
        <f t="shared" si="262"/>
        <v>60000</v>
      </c>
      <c r="AJ98" s="60">
        <f t="shared" si="263"/>
        <v>60000</v>
      </c>
      <c r="AK98" s="60">
        <f t="shared" si="264"/>
        <v>60000</v>
      </c>
      <c r="AL98" s="60">
        <f t="shared" si="265"/>
        <v>60000</v>
      </c>
      <c r="AM98" s="60">
        <f t="shared" si="266"/>
        <v>60000</v>
      </c>
      <c r="AN98" s="60">
        <f t="shared" si="267"/>
        <v>60000</v>
      </c>
      <c r="AO98" s="60">
        <f t="shared" si="268"/>
        <v>60000</v>
      </c>
      <c r="AP98" s="60">
        <f t="shared" si="269"/>
        <v>60000</v>
      </c>
      <c r="AQ98" s="60">
        <f t="shared" si="270"/>
        <v>60000</v>
      </c>
      <c r="AR98" s="60">
        <f t="shared" si="271"/>
        <v>60000</v>
      </c>
      <c r="AS98" s="60">
        <f t="shared" si="272"/>
        <v>60000</v>
      </c>
      <c r="AT98" s="59">
        <f t="shared" si="273"/>
        <v>60000</v>
      </c>
      <c r="AU98" s="61">
        <f t="shared" si="52"/>
        <v>180000</v>
      </c>
      <c r="AV98" s="60">
        <f t="shared" si="53"/>
        <v>180000</v>
      </c>
      <c r="AW98" s="60">
        <f t="shared" si="54"/>
        <v>180000</v>
      </c>
      <c r="AX98" s="86">
        <f t="shared" si="55"/>
        <v>180000</v>
      </c>
      <c r="AY98" s="58">
        <f t="shared" si="56"/>
        <v>720000</v>
      </c>
      <c r="BA98" s="71" t="s">
        <v>276</v>
      </c>
      <c r="BB98" s="71" t="s">
        <v>193</v>
      </c>
      <c r="BC98" s="71"/>
      <c r="BE98" s="64">
        <f>SUMIFS(W$56:W98,$BA$56:$BA98,$BA98,$E$56:$E98,$E98)</f>
        <v>2</v>
      </c>
      <c r="BF98" s="64">
        <f>SUMIFS(X$56:X98,$BA$56:$BA98,$BA98,$E$56:$E98,$E98)</f>
        <v>2</v>
      </c>
      <c r="BG98" s="64">
        <f>SUMIFS(Y$56:Y98,$BA$56:$BA98,$BA98,$E$56:$E98,$E98)</f>
        <v>2</v>
      </c>
      <c r="BH98" s="64">
        <f>SUMIFS(Z$56:Z98,$BA$56:$BA98,$BA98,$E$56:$E98,$E98)</f>
        <v>2</v>
      </c>
      <c r="BI98" s="64">
        <f>SUMIFS(AA$56:AA98,$BA$56:$BA98,$BA98,$E$56:$E98,$E98)</f>
        <v>2</v>
      </c>
      <c r="BJ98" s="64">
        <f>SUMIFS(AB$56:AB98,$BA$56:$BA98,$BA98,$E$56:$E98,$E98)</f>
        <v>2</v>
      </c>
      <c r="BK98" s="64">
        <f>SUMIFS(AC$56:AC98,$BA$56:$BA98,$BA98,$E$56:$E98,$E98)</f>
        <v>2</v>
      </c>
      <c r="BL98" s="64">
        <f>SUMIFS(AD$56:AD98,$BA$56:$BA98,$BA98,$E$56:$E98,$E98)</f>
        <v>2</v>
      </c>
      <c r="BM98" s="64">
        <f>SUMIFS(AE$56:AE98,$BA$56:$BA98,$BA98,$E$56:$E98,$E98)</f>
        <v>2</v>
      </c>
      <c r="BN98" s="64">
        <f>SUMIFS(AF$56:AF98,$BA$56:$BA98,$BA98,$E$56:$E98,$E98)</f>
        <v>2</v>
      </c>
      <c r="BO98" s="64">
        <f>SUMIFS(AG$56:AG98,$BA$56:$BA98,$BA98,$E$56:$E98,$E98)</f>
        <v>2</v>
      </c>
      <c r="BP98" s="64">
        <f>SUMIFS(AH$56:AH98,$BA$56:$BA98,$BA98,$E$56:$E98,$E98)</f>
        <v>2</v>
      </c>
      <c r="BR98" s="175" t="str">
        <f t="shared" si="68"/>
        <v>TBD SS Comm Dir2SubSuccess</v>
      </c>
      <c r="BS98" s="175" t="str">
        <f t="shared" si="57"/>
        <v>TBD SS Comm Dir2SubSuccess</v>
      </c>
      <c r="BT98" s="175" t="str">
        <f t="shared" si="58"/>
        <v>TBD SS Comm Dir2SubSuccess</v>
      </c>
      <c r="BU98" s="175" t="str">
        <f t="shared" si="59"/>
        <v>TBD SS Comm Dir2SubSuccess</v>
      </c>
      <c r="BV98" s="175" t="str">
        <f t="shared" si="60"/>
        <v>TBD SS Comm Dir2SubSuccess</v>
      </c>
      <c r="BW98" s="175" t="str">
        <f t="shared" si="61"/>
        <v>TBD SS Comm Dir2SubSuccess</v>
      </c>
      <c r="BX98" s="175" t="str">
        <f t="shared" si="62"/>
        <v>TBD SS Comm Dir2SubSuccess</v>
      </c>
      <c r="BY98" s="175" t="str">
        <f t="shared" si="63"/>
        <v>TBD SS Comm Dir2SubSuccess</v>
      </c>
      <c r="BZ98" s="175" t="str">
        <f t="shared" si="64"/>
        <v>TBD SS Comm Dir2SubSuccess</v>
      </c>
      <c r="CA98" s="175" t="str">
        <f t="shared" si="65"/>
        <v>TBD SS Comm Dir2SubSuccess</v>
      </c>
      <c r="CB98" s="175" t="str">
        <f t="shared" si="66"/>
        <v>TBD SS Comm Dir2SubSuccess</v>
      </c>
      <c r="CC98" s="175" t="str">
        <f t="shared" si="67"/>
        <v>TBD SS Comm Dir2SubSuccess</v>
      </c>
    </row>
    <row r="99" spans="1:81" s="52" customFormat="1" hidden="1" x14ac:dyDescent="0.25">
      <c r="A99" s="71" t="s">
        <v>192</v>
      </c>
      <c r="B99" s="74">
        <v>43952</v>
      </c>
      <c r="C99" s="74" t="s">
        <v>86</v>
      </c>
      <c r="D99" s="73" t="s">
        <v>189</v>
      </c>
      <c r="E99" s="73" t="str">
        <f t="shared" si="261"/>
        <v>SubSuccess</v>
      </c>
      <c r="F99" s="71" t="s">
        <v>276</v>
      </c>
      <c r="G99" s="71" t="s">
        <v>17</v>
      </c>
      <c r="H99" s="71" t="s">
        <v>48</v>
      </c>
      <c r="I99" s="70">
        <f t="shared" si="25"/>
        <v>720000</v>
      </c>
      <c r="J99" s="69">
        <f t="shared" si="26"/>
        <v>43982</v>
      </c>
      <c r="K99" s="68">
        <f t="shared" si="257"/>
        <v>1</v>
      </c>
      <c r="L99" s="67">
        <f t="shared" si="257"/>
        <v>1</v>
      </c>
      <c r="M99" s="67">
        <f t="shared" si="274"/>
        <v>1</v>
      </c>
      <c r="N99" s="68">
        <f t="shared" si="274"/>
        <v>1</v>
      </c>
      <c r="O99" s="68">
        <f t="shared" si="277"/>
        <v>1</v>
      </c>
      <c r="P99" s="68">
        <f t="shared" si="275"/>
        <v>1</v>
      </c>
      <c r="Q99" s="68">
        <f t="shared" si="319"/>
        <v>1</v>
      </c>
      <c r="R99" s="68">
        <f t="shared" si="319"/>
        <v>1</v>
      </c>
      <c r="S99" s="68">
        <f t="shared" si="319"/>
        <v>1</v>
      </c>
      <c r="T99" s="68">
        <f t="shared" si="319"/>
        <v>1</v>
      </c>
      <c r="U99" s="68">
        <f t="shared" si="319"/>
        <v>1</v>
      </c>
      <c r="V99" s="68">
        <f t="shared" si="319"/>
        <v>1</v>
      </c>
      <c r="W99" s="65">
        <f t="shared" si="246"/>
        <v>1</v>
      </c>
      <c r="X99" s="65">
        <f t="shared" si="259"/>
        <v>1</v>
      </c>
      <c r="Y99" s="65">
        <f t="shared" si="247"/>
        <v>1</v>
      </c>
      <c r="Z99" s="65">
        <f t="shared" si="248"/>
        <v>1</v>
      </c>
      <c r="AA99" s="65">
        <f t="shared" si="249"/>
        <v>1</v>
      </c>
      <c r="AB99" s="65">
        <f t="shared" si="250"/>
        <v>1</v>
      </c>
      <c r="AC99" s="65">
        <f t="shared" si="251"/>
        <v>1</v>
      </c>
      <c r="AD99" s="65">
        <f t="shared" si="252"/>
        <v>1</v>
      </c>
      <c r="AE99" s="65">
        <f t="shared" si="253"/>
        <v>1</v>
      </c>
      <c r="AF99" s="65">
        <f t="shared" si="254"/>
        <v>1</v>
      </c>
      <c r="AG99" s="65">
        <f t="shared" si="255"/>
        <v>1</v>
      </c>
      <c r="AH99" s="65">
        <f t="shared" si="256"/>
        <v>1</v>
      </c>
      <c r="AI99" s="62">
        <f t="shared" si="262"/>
        <v>60000</v>
      </c>
      <c r="AJ99" s="60">
        <f t="shared" si="263"/>
        <v>60000</v>
      </c>
      <c r="AK99" s="60">
        <f t="shared" si="264"/>
        <v>60000</v>
      </c>
      <c r="AL99" s="60">
        <f t="shared" si="265"/>
        <v>60000</v>
      </c>
      <c r="AM99" s="60">
        <f t="shared" si="266"/>
        <v>60000</v>
      </c>
      <c r="AN99" s="60">
        <f t="shared" si="267"/>
        <v>60000</v>
      </c>
      <c r="AO99" s="60">
        <f t="shared" si="268"/>
        <v>60000</v>
      </c>
      <c r="AP99" s="60">
        <f t="shared" si="269"/>
        <v>60000</v>
      </c>
      <c r="AQ99" s="60">
        <f t="shared" si="270"/>
        <v>60000</v>
      </c>
      <c r="AR99" s="60">
        <f t="shared" si="271"/>
        <v>60000</v>
      </c>
      <c r="AS99" s="60">
        <f t="shared" si="272"/>
        <v>60000</v>
      </c>
      <c r="AT99" s="60">
        <f t="shared" si="273"/>
        <v>60000</v>
      </c>
      <c r="AU99" s="61">
        <f t="shared" si="52"/>
        <v>180000</v>
      </c>
      <c r="AV99" s="60">
        <f t="shared" si="53"/>
        <v>180000</v>
      </c>
      <c r="AW99" s="60">
        <f t="shared" si="54"/>
        <v>180000</v>
      </c>
      <c r="AX99" s="86">
        <f t="shared" si="55"/>
        <v>180000</v>
      </c>
      <c r="AY99" s="58">
        <f t="shared" si="56"/>
        <v>720000</v>
      </c>
      <c r="BA99" s="71" t="s">
        <v>276</v>
      </c>
      <c r="BB99" s="71" t="s">
        <v>192</v>
      </c>
      <c r="BC99" s="71"/>
      <c r="BE99" s="64">
        <f>SUMIFS(W$56:W99,$BA$56:$BA99,$BA99,$E$56:$E99,$E99)</f>
        <v>3</v>
      </c>
      <c r="BF99" s="64">
        <f>SUMIFS(X$56:X99,$BA$56:$BA99,$BA99,$E$56:$E99,$E99)</f>
        <v>3</v>
      </c>
      <c r="BG99" s="64">
        <f>SUMIFS(Y$56:Y99,$BA$56:$BA99,$BA99,$E$56:$E99,$E99)</f>
        <v>3</v>
      </c>
      <c r="BH99" s="64">
        <f>SUMIFS(Z$56:Z99,$BA$56:$BA99,$BA99,$E$56:$E99,$E99)</f>
        <v>3</v>
      </c>
      <c r="BI99" s="64">
        <f>SUMIFS(AA$56:AA99,$BA$56:$BA99,$BA99,$E$56:$E99,$E99)</f>
        <v>3</v>
      </c>
      <c r="BJ99" s="64">
        <f>SUMIFS(AB$56:AB99,$BA$56:$BA99,$BA99,$E$56:$E99,$E99)</f>
        <v>3</v>
      </c>
      <c r="BK99" s="64">
        <f>SUMIFS(AC$56:AC99,$BA$56:$BA99,$BA99,$E$56:$E99,$E99)</f>
        <v>3</v>
      </c>
      <c r="BL99" s="64">
        <f>SUMIFS(AD$56:AD99,$BA$56:$BA99,$BA99,$E$56:$E99,$E99)</f>
        <v>3</v>
      </c>
      <c r="BM99" s="64">
        <f>SUMIFS(AE$56:AE99,$BA$56:$BA99,$BA99,$E$56:$E99,$E99)</f>
        <v>3</v>
      </c>
      <c r="BN99" s="64">
        <f>SUMIFS(AF$56:AF99,$BA$56:$BA99,$BA99,$E$56:$E99,$E99)</f>
        <v>3</v>
      </c>
      <c r="BO99" s="64">
        <f>SUMIFS(AG$56:AG99,$BA$56:$BA99,$BA99,$E$56:$E99,$E99)</f>
        <v>3</v>
      </c>
      <c r="BP99" s="64">
        <f>SUMIFS(AH$56:AH99,$BA$56:$BA99,$BA99,$E$56:$E99,$E99)</f>
        <v>3</v>
      </c>
      <c r="BR99" s="175" t="str">
        <f t="shared" si="68"/>
        <v>TBD SS Comm Dir3SubSuccess</v>
      </c>
      <c r="BS99" s="175" t="str">
        <f t="shared" si="57"/>
        <v>TBD SS Comm Dir3SubSuccess</v>
      </c>
      <c r="BT99" s="175" t="str">
        <f t="shared" si="58"/>
        <v>TBD SS Comm Dir3SubSuccess</v>
      </c>
      <c r="BU99" s="175" t="str">
        <f t="shared" si="59"/>
        <v>TBD SS Comm Dir3SubSuccess</v>
      </c>
      <c r="BV99" s="175" t="str">
        <f t="shared" si="60"/>
        <v>TBD SS Comm Dir3SubSuccess</v>
      </c>
      <c r="BW99" s="175" t="str">
        <f t="shared" si="61"/>
        <v>TBD SS Comm Dir3SubSuccess</v>
      </c>
      <c r="BX99" s="175" t="str">
        <f t="shared" si="62"/>
        <v>TBD SS Comm Dir3SubSuccess</v>
      </c>
      <c r="BY99" s="175" t="str">
        <f t="shared" si="63"/>
        <v>TBD SS Comm Dir3SubSuccess</v>
      </c>
      <c r="BZ99" s="175" t="str">
        <f t="shared" si="64"/>
        <v>TBD SS Comm Dir3SubSuccess</v>
      </c>
      <c r="CA99" s="175" t="str">
        <f t="shared" si="65"/>
        <v>TBD SS Comm Dir3SubSuccess</v>
      </c>
      <c r="CB99" s="175" t="str">
        <f t="shared" si="66"/>
        <v>TBD SS Comm Dir3SubSuccess</v>
      </c>
      <c r="CC99" s="175" t="str">
        <f t="shared" si="67"/>
        <v>TBD SS Comm Dir3SubSuccess</v>
      </c>
    </row>
    <row r="100" spans="1:81" s="52" customFormat="1" hidden="1" x14ac:dyDescent="0.25">
      <c r="A100" s="71" t="s">
        <v>191</v>
      </c>
      <c r="B100" s="74">
        <v>44228</v>
      </c>
      <c r="C100" s="74" t="s">
        <v>86</v>
      </c>
      <c r="D100" s="73" t="s">
        <v>189</v>
      </c>
      <c r="E100" s="73" t="str">
        <f t="shared" si="261"/>
        <v>SubSuccess</v>
      </c>
      <c r="F100" s="71" t="s">
        <v>276</v>
      </c>
      <c r="G100" s="71" t="s">
        <v>17</v>
      </c>
      <c r="H100" s="71" t="s">
        <v>48</v>
      </c>
      <c r="I100" s="70">
        <f t="shared" si="25"/>
        <v>720000</v>
      </c>
      <c r="J100" s="81">
        <v>44197</v>
      </c>
      <c r="K100" s="68">
        <f t="shared" si="257"/>
        <v>1</v>
      </c>
      <c r="L100" s="67">
        <f t="shared" si="257"/>
        <v>1</v>
      </c>
      <c r="M100" s="67">
        <f t="shared" si="274"/>
        <v>1</v>
      </c>
      <c r="N100" s="68">
        <f t="shared" si="274"/>
        <v>1</v>
      </c>
      <c r="O100" s="68">
        <f t="shared" si="277"/>
        <v>1</v>
      </c>
      <c r="P100" s="68">
        <f t="shared" si="275"/>
        <v>1</v>
      </c>
      <c r="Q100" s="68">
        <f t="shared" si="319"/>
        <v>1</v>
      </c>
      <c r="R100" s="68">
        <f t="shared" si="319"/>
        <v>1</v>
      </c>
      <c r="S100" s="68">
        <f t="shared" si="319"/>
        <v>1</v>
      </c>
      <c r="T100" s="68">
        <f t="shared" si="319"/>
        <v>1</v>
      </c>
      <c r="U100" s="68">
        <f t="shared" si="319"/>
        <v>1</v>
      </c>
      <c r="V100" s="68">
        <f t="shared" si="319"/>
        <v>1</v>
      </c>
      <c r="W100" s="65">
        <f t="shared" si="246"/>
        <v>1</v>
      </c>
      <c r="X100" s="65">
        <f t="shared" si="259"/>
        <v>1</v>
      </c>
      <c r="Y100" s="65">
        <f t="shared" si="247"/>
        <v>1</v>
      </c>
      <c r="Z100" s="65">
        <f t="shared" si="248"/>
        <v>1</v>
      </c>
      <c r="AA100" s="65">
        <f t="shared" si="249"/>
        <v>1</v>
      </c>
      <c r="AB100" s="65">
        <f t="shared" si="250"/>
        <v>1</v>
      </c>
      <c r="AC100" s="65">
        <f t="shared" si="251"/>
        <v>1</v>
      </c>
      <c r="AD100" s="65">
        <f t="shared" si="252"/>
        <v>1</v>
      </c>
      <c r="AE100" s="65">
        <f t="shared" si="253"/>
        <v>1</v>
      </c>
      <c r="AF100" s="65">
        <f t="shared" si="254"/>
        <v>1</v>
      </c>
      <c r="AG100" s="65">
        <f t="shared" si="255"/>
        <v>1</v>
      </c>
      <c r="AH100" s="65">
        <f t="shared" si="256"/>
        <v>1</v>
      </c>
      <c r="AI100" s="62">
        <f t="shared" si="262"/>
        <v>60000</v>
      </c>
      <c r="AJ100" s="60">
        <f t="shared" si="263"/>
        <v>60000</v>
      </c>
      <c r="AK100" s="60">
        <f t="shared" si="264"/>
        <v>60000</v>
      </c>
      <c r="AL100" s="60">
        <f t="shared" si="265"/>
        <v>60000</v>
      </c>
      <c r="AM100" s="60">
        <f t="shared" si="266"/>
        <v>60000</v>
      </c>
      <c r="AN100" s="60">
        <f t="shared" si="267"/>
        <v>60000</v>
      </c>
      <c r="AO100" s="60">
        <f t="shared" si="268"/>
        <v>60000</v>
      </c>
      <c r="AP100" s="60">
        <f t="shared" si="269"/>
        <v>60000</v>
      </c>
      <c r="AQ100" s="60">
        <f t="shared" si="270"/>
        <v>60000</v>
      </c>
      <c r="AR100" s="60">
        <f t="shared" si="271"/>
        <v>60000</v>
      </c>
      <c r="AS100" s="60">
        <f t="shared" si="272"/>
        <v>60000</v>
      </c>
      <c r="AT100" s="59">
        <f t="shared" si="273"/>
        <v>60000</v>
      </c>
      <c r="AU100" s="61">
        <f t="shared" si="52"/>
        <v>180000</v>
      </c>
      <c r="AV100" s="60">
        <f t="shared" si="53"/>
        <v>180000</v>
      </c>
      <c r="AW100" s="60">
        <f t="shared" si="54"/>
        <v>180000</v>
      </c>
      <c r="AX100" s="86">
        <f t="shared" si="55"/>
        <v>180000</v>
      </c>
      <c r="AY100" s="58">
        <f t="shared" si="56"/>
        <v>720000</v>
      </c>
      <c r="BA100" s="71" t="s">
        <v>276</v>
      </c>
      <c r="BB100" s="71" t="s">
        <v>191</v>
      </c>
      <c r="BC100" s="71"/>
      <c r="BE100" s="64">
        <f>SUMIFS(W$56:W100,$BA$56:$BA100,$BA100,$E$56:$E100,$E100)</f>
        <v>4</v>
      </c>
      <c r="BF100" s="64">
        <f>SUMIFS(X$56:X100,$BA$56:$BA100,$BA100,$E$56:$E100,$E100)</f>
        <v>4</v>
      </c>
      <c r="BG100" s="64">
        <f>SUMIFS(Y$56:Y100,$BA$56:$BA100,$BA100,$E$56:$E100,$E100)</f>
        <v>4</v>
      </c>
      <c r="BH100" s="64">
        <f>SUMIFS(Z$56:Z100,$BA$56:$BA100,$BA100,$E$56:$E100,$E100)</f>
        <v>4</v>
      </c>
      <c r="BI100" s="64">
        <f>SUMIFS(AA$56:AA100,$BA$56:$BA100,$BA100,$E$56:$E100,$E100)</f>
        <v>4</v>
      </c>
      <c r="BJ100" s="64">
        <f>SUMIFS(AB$56:AB100,$BA$56:$BA100,$BA100,$E$56:$E100,$E100)</f>
        <v>4</v>
      </c>
      <c r="BK100" s="64">
        <f>SUMIFS(AC$56:AC100,$BA$56:$BA100,$BA100,$E$56:$E100,$E100)</f>
        <v>4</v>
      </c>
      <c r="BL100" s="64">
        <f>SUMIFS(AD$56:AD100,$BA$56:$BA100,$BA100,$E$56:$E100,$E100)</f>
        <v>4</v>
      </c>
      <c r="BM100" s="64">
        <f>SUMIFS(AE$56:AE100,$BA$56:$BA100,$BA100,$E$56:$E100,$E100)</f>
        <v>4</v>
      </c>
      <c r="BN100" s="64">
        <f>SUMIFS(AF$56:AF100,$BA$56:$BA100,$BA100,$E$56:$E100,$E100)</f>
        <v>4</v>
      </c>
      <c r="BO100" s="64">
        <f>SUMIFS(AG$56:AG100,$BA$56:$BA100,$BA100,$E$56:$E100,$E100)</f>
        <v>4</v>
      </c>
      <c r="BP100" s="64">
        <f>SUMIFS(AH$56:AH100,$BA$56:$BA100,$BA100,$E$56:$E100,$E100)</f>
        <v>4</v>
      </c>
      <c r="BR100" s="175" t="str">
        <f t="shared" si="68"/>
        <v>TBD SS Comm Dir4SubSuccess</v>
      </c>
      <c r="BS100" s="175" t="str">
        <f t="shared" si="57"/>
        <v>TBD SS Comm Dir4SubSuccess</v>
      </c>
      <c r="BT100" s="175" t="str">
        <f t="shared" si="58"/>
        <v>TBD SS Comm Dir4SubSuccess</v>
      </c>
      <c r="BU100" s="175" t="str">
        <f t="shared" si="59"/>
        <v>TBD SS Comm Dir4SubSuccess</v>
      </c>
      <c r="BV100" s="175" t="str">
        <f t="shared" si="60"/>
        <v>TBD SS Comm Dir4SubSuccess</v>
      </c>
      <c r="BW100" s="175" t="str">
        <f t="shared" si="61"/>
        <v>TBD SS Comm Dir4SubSuccess</v>
      </c>
      <c r="BX100" s="175" t="str">
        <f t="shared" si="62"/>
        <v>TBD SS Comm Dir4SubSuccess</v>
      </c>
      <c r="BY100" s="175" t="str">
        <f t="shared" si="63"/>
        <v>TBD SS Comm Dir4SubSuccess</v>
      </c>
      <c r="BZ100" s="175" t="str">
        <f t="shared" si="64"/>
        <v>TBD SS Comm Dir4SubSuccess</v>
      </c>
      <c r="CA100" s="175" t="str">
        <f t="shared" si="65"/>
        <v>TBD SS Comm Dir4SubSuccess</v>
      </c>
      <c r="CB100" s="175" t="str">
        <f t="shared" si="66"/>
        <v>TBD SS Comm Dir4SubSuccess</v>
      </c>
      <c r="CC100" s="175" t="str">
        <f t="shared" si="67"/>
        <v>TBD SS Comm Dir4SubSuccess</v>
      </c>
    </row>
    <row r="101" spans="1:81" s="52" customFormat="1" hidden="1" x14ac:dyDescent="0.25">
      <c r="A101" s="71" t="s">
        <v>190</v>
      </c>
      <c r="B101" s="74">
        <v>44228</v>
      </c>
      <c r="C101" s="74" t="s">
        <v>86</v>
      </c>
      <c r="D101" s="73" t="s">
        <v>189</v>
      </c>
      <c r="E101" s="73" t="str">
        <f t="shared" si="261"/>
        <v>SubSuccess</v>
      </c>
      <c r="F101" s="71" t="s">
        <v>276</v>
      </c>
      <c r="G101" s="71" t="s">
        <v>17</v>
      </c>
      <c r="H101" s="71" t="s">
        <v>48</v>
      </c>
      <c r="I101" s="70">
        <f t="shared" si="25"/>
        <v>720000</v>
      </c>
      <c r="J101" s="69">
        <f t="shared" ref="J101:J107" si="320">IF(DAY(B101)&gt;25,EOMONTH(B101,1),EOMONTH(B101,0))</f>
        <v>44255</v>
      </c>
      <c r="K101" s="68">
        <f t="shared" si="257"/>
        <v>0</v>
      </c>
      <c r="L101" s="67">
        <f t="shared" si="257"/>
        <v>0.5</v>
      </c>
      <c r="M101" s="67">
        <f t="shared" si="274"/>
        <v>1</v>
      </c>
      <c r="N101" s="68">
        <f t="shared" si="274"/>
        <v>1</v>
      </c>
      <c r="O101" s="68">
        <f t="shared" si="277"/>
        <v>1</v>
      </c>
      <c r="P101" s="68">
        <f t="shared" si="275"/>
        <v>1</v>
      </c>
      <c r="Q101" s="68">
        <f t="shared" si="319"/>
        <v>1</v>
      </c>
      <c r="R101" s="68">
        <f t="shared" si="319"/>
        <v>1</v>
      </c>
      <c r="S101" s="68">
        <f t="shared" si="319"/>
        <v>1</v>
      </c>
      <c r="T101" s="68">
        <f t="shared" si="319"/>
        <v>1</v>
      </c>
      <c r="U101" s="68">
        <f t="shared" si="319"/>
        <v>1</v>
      </c>
      <c r="V101" s="68">
        <f t="shared" si="319"/>
        <v>1</v>
      </c>
      <c r="W101" s="65">
        <f t="shared" si="246"/>
        <v>1</v>
      </c>
      <c r="X101" s="65">
        <f t="shared" si="259"/>
        <v>1</v>
      </c>
      <c r="Y101" s="65">
        <f t="shared" si="247"/>
        <v>1</v>
      </c>
      <c r="Z101" s="65">
        <f t="shared" si="248"/>
        <v>1</v>
      </c>
      <c r="AA101" s="65">
        <f t="shared" si="249"/>
        <v>1</v>
      </c>
      <c r="AB101" s="65">
        <f t="shared" si="250"/>
        <v>1</v>
      </c>
      <c r="AC101" s="65">
        <f t="shared" si="251"/>
        <v>1</v>
      </c>
      <c r="AD101" s="65">
        <f t="shared" si="252"/>
        <v>1</v>
      </c>
      <c r="AE101" s="65">
        <f t="shared" si="253"/>
        <v>1</v>
      </c>
      <c r="AF101" s="65">
        <f t="shared" si="254"/>
        <v>1</v>
      </c>
      <c r="AG101" s="65">
        <f t="shared" si="255"/>
        <v>1</v>
      </c>
      <c r="AH101" s="65">
        <f t="shared" si="256"/>
        <v>1</v>
      </c>
      <c r="AI101" s="62">
        <f t="shared" si="262"/>
        <v>0</v>
      </c>
      <c r="AJ101" s="60">
        <f t="shared" si="263"/>
        <v>30000</v>
      </c>
      <c r="AK101" s="60">
        <f t="shared" si="264"/>
        <v>60000</v>
      </c>
      <c r="AL101" s="60">
        <f t="shared" si="265"/>
        <v>60000</v>
      </c>
      <c r="AM101" s="60">
        <f t="shared" si="266"/>
        <v>60000</v>
      </c>
      <c r="AN101" s="60">
        <f t="shared" si="267"/>
        <v>60000</v>
      </c>
      <c r="AO101" s="60">
        <f t="shared" si="268"/>
        <v>60000</v>
      </c>
      <c r="AP101" s="60">
        <f t="shared" si="269"/>
        <v>60000</v>
      </c>
      <c r="AQ101" s="60">
        <f t="shared" si="270"/>
        <v>60000</v>
      </c>
      <c r="AR101" s="60">
        <f t="shared" si="271"/>
        <v>60000</v>
      </c>
      <c r="AS101" s="60">
        <f t="shared" si="272"/>
        <v>60000</v>
      </c>
      <c r="AT101" s="59">
        <f t="shared" si="273"/>
        <v>60000</v>
      </c>
      <c r="AU101" s="61">
        <f t="shared" si="52"/>
        <v>90000</v>
      </c>
      <c r="AV101" s="60">
        <f t="shared" si="53"/>
        <v>180000</v>
      </c>
      <c r="AW101" s="60">
        <f t="shared" si="54"/>
        <v>180000</v>
      </c>
      <c r="AX101" s="59">
        <f t="shared" si="55"/>
        <v>180000</v>
      </c>
      <c r="AY101" s="58">
        <f t="shared" si="56"/>
        <v>630000</v>
      </c>
      <c r="BA101" s="71" t="s">
        <v>276</v>
      </c>
      <c r="BB101" s="71" t="s">
        <v>190</v>
      </c>
      <c r="BC101" s="71"/>
      <c r="BE101" s="64">
        <f>SUMIFS(W$56:W101,$BA$56:$BA101,$BA101,$E$56:$E101,$E101)</f>
        <v>5</v>
      </c>
      <c r="BF101" s="64">
        <f>SUMIFS(X$56:X101,$BA$56:$BA101,$BA101,$E$56:$E101,$E101)</f>
        <v>5</v>
      </c>
      <c r="BG101" s="64">
        <f>SUMIFS(Y$56:Y101,$BA$56:$BA101,$BA101,$E$56:$E101,$E101)</f>
        <v>5</v>
      </c>
      <c r="BH101" s="64">
        <f>SUMIFS(Z$56:Z101,$BA$56:$BA101,$BA101,$E$56:$E101,$E101)</f>
        <v>5</v>
      </c>
      <c r="BI101" s="64">
        <f>SUMIFS(AA$56:AA101,$BA$56:$BA101,$BA101,$E$56:$E101,$E101)</f>
        <v>5</v>
      </c>
      <c r="BJ101" s="64">
        <f>SUMIFS(AB$56:AB101,$BA$56:$BA101,$BA101,$E$56:$E101,$E101)</f>
        <v>5</v>
      </c>
      <c r="BK101" s="64">
        <f>SUMIFS(AC$56:AC101,$BA$56:$BA101,$BA101,$E$56:$E101,$E101)</f>
        <v>5</v>
      </c>
      <c r="BL101" s="64">
        <f>SUMIFS(AD$56:AD101,$BA$56:$BA101,$BA101,$E$56:$E101,$E101)</f>
        <v>5</v>
      </c>
      <c r="BM101" s="64">
        <f>SUMIFS(AE$56:AE101,$BA$56:$BA101,$BA101,$E$56:$E101,$E101)</f>
        <v>5</v>
      </c>
      <c r="BN101" s="64">
        <f>SUMIFS(AF$56:AF101,$BA$56:$BA101,$BA101,$E$56:$E101,$E101)</f>
        <v>5</v>
      </c>
      <c r="BO101" s="64">
        <f>SUMIFS(AG$56:AG101,$BA$56:$BA101,$BA101,$E$56:$E101,$E101)</f>
        <v>5</v>
      </c>
      <c r="BP101" s="64">
        <f>SUMIFS(AH$56:AH101,$BA$56:$BA101,$BA101,$E$56:$E101,$E101)</f>
        <v>5</v>
      </c>
      <c r="BR101" s="175" t="str">
        <f t="shared" si="68"/>
        <v>TBD SS Comm Dir5SubSuccess</v>
      </c>
      <c r="BS101" s="175" t="str">
        <f t="shared" si="57"/>
        <v>TBD SS Comm Dir5SubSuccess</v>
      </c>
      <c r="BT101" s="175" t="str">
        <f t="shared" si="58"/>
        <v>TBD SS Comm Dir5SubSuccess</v>
      </c>
      <c r="BU101" s="175" t="str">
        <f t="shared" si="59"/>
        <v>TBD SS Comm Dir5SubSuccess</v>
      </c>
      <c r="BV101" s="175" t="str">
        <f t="shared" si="60"/>
        <v>TBD SS Comm Dir5SubSuccess</v>
      </c>
      <c r="BW101" s="175" t="str">
        <f t="shared" si="61"/>
        <v>TBD SS Comm Dir5SubSuccess</v>
      </c>
      <c r="BX101" s="175" t="str">
        <f t="shared" si="62"/>
        <v>TBD SS Comm Dir5SubSuccess</v>
      </c>
      <c r="BY101" s="175" t="str">
        <f t="shared" si="63"/>
        <v>TBD SS Comm Dir5SubSuccess</v>
      </c>
      <c r="BZ101" s="175" t="str">
        <f t="shared" si="64"/>
        <v>TBD SS Comm Dir5SubSuccess</v>
      </c>
      <c r="CA101" s="175" t="str">
        <f t="shared" si="65"/>
        <v>TBD SS Comm Dir5SubSuccess</v>
      </c>
      <c r="CB101" s="175" t="str">
        <f t="shared" si="66"/>
        <v>TBD SS Comm Dir5SubSuccess</v>
      </c>
      <c r="CC101" s="175" t="str">
        <f t="shared" si="67"/>
        <v>TBD SS Comm Dir5SubSuccess</v>
      </c>
    </row>
    <row r="102" spans="1:81" s="52" customFormat="1" hidden="1" x14ac:dyDescent="0.25">
      <c r="A102" s="331" t="s">
        <v>84</v>
      </c>
      <c r="B102" s="74">
        <v>44378</v>
      </c>
      <c r="C102" s="74" t="s">
        <v>86</v>
      </c>
      <c r="D102" s="73" t="s">
        <v>189</v>
      </c>
      <c r="E102" s="73" t="str">
        <f t="shared" si="261"/>
        <v>SubSuccess</v>
      </c>
      <c r="F102" s="71" t="s">
        <v>276</v>
      </c>
      <c r="G102" s="71" t="s">
        <v>17</v>
      </c>
      <c r="H102" s="71" t="s">
        <v>84</v>
      </c>
      <c r="I102" s="70">
        <f t="shared" si="25"/>
        <v>720000</v>
      </c>
      <c r="J102" s="69">
        <f t="shared" si="320"/>
        <v>44408</v>
      </c>
      <c r="K102" s="68">
        <f t="shared" si="257"/>
        <v>0</v>
      </c>
      <c r="L102" s="67">
        <f t="shared" si="257"/>
        <v>0</v>
      </c>
      <c r="M102" s="67">
        <f t="shared" si="274"/>
        <v>0</v>
      </c>
      <c r="N102" s="67">
        <f t="shared" si="274"/>
        <v>0</v>
      </c>
      <c r="O102" s="67">
        <f t="shared" si="277"/>
        <v>0</v>
      </c>
      <c r="P102" s="67">
        <f t="shared" si="275"/>
        <v>0</v>
      </c>
      <c r="Q102" s="67">
        <f t="shared" si="319"/>
        <v>0.5</v>
      </c>
      <c r="R102" s="67">
        <f t="shared" si="319"/>
        <v>1</v>
      </c>
      <c r="S102" s="67">
        <f t="shared" si="319"/>
        <v>1</v>
      </c>
      <c r="T102" s="67">
        <f t="shared" si="319"/>
        <v>1</v>
      </c>
      <c r="U102" s="67">
        <f t="shared" si="319"/>
        <v>1</v>
      </c>
      <c r="V102" s="66">
        <f t="shared" si="319"/>
        <v>1</v>
      </c>
      <c r="W102" s="65">
        <f t="shared" si="246"/>
        <v>0</v>
      </c>
      <c r="X102" s="64">
        <f t="shared" si="259"/>
        <v>0</v>
      </c>
      <c r="Y102" s="64">
        <f t="shared" si="247"/>
        <v>0</v>
      </c>
      <c r="Z102" s="64">
        <f t="shared" si="248"/>
        <v>0</v>
      </c>
      <c r="AA102" s="64">
        <f t="shared" si="249"/>
        <v>0</v>
      </c>
      <c r="AB102" s="64">
        <f t="shared" si="250"/>
        <v>1</v>
      </c>
      <c r="AC102" s="64">
        <f t="shared" si="251"/>
        <v>1</v>
      </c>
      <c r="AD102" s="64">
        <f t="shared" si="252"/>
        <v>1</v>
      </c>
      <c r="AE102" s="64">
        <f t="shared" si="253"/>
        <v>1</v>
      </c>
      <c r="AF102" s="64">
        <f t="shared" si="254"/>
        <v>1</v>
      </c>
      <c r="AG102" s="64">
        <f t="shared" si="255"/>
        <v>1</v>
      </c>
      <c r="AH102" s="63">
        <f t="shared" si="256"/>
        <v>1</v>
      </c>
      <c r="AI102" s="62">
        <f t="shared" si="262"/>
        <v>0</v>
      </c>
      <c r="AJ102" s="60">
        <f t="shared" si="263"/>
        <v>0</v>
      </c>
      <c r="AK102" s="60">
        <f t="shared" si="264"/>
        <v>0</v>
      </c>
      <c r="AL102" s="60">
        <f t="shared" si="265"/>
        <v>0</v>
      </c>
      <c r="AM102" s="60">
        <f t="shared" si="266"/>
        <v>0</v>
      </c>
      <c r="AN102" s="60">
        <f t="shared" si="267"/>
        <v>0</v>
      </c>
      <c r="AO102" s="60">
        <f t="shared" si="268"/>
        <v>30000</v>
      </c>
      <c r="AP102" s="60">
        <f t="shared" si="269"/>
        <v>60000</v>
      </c>
      <c r="AQ102" s="60">
        <f t="shared" si="270"/>
        <v>60000</v>
      </c>
      <c r="AR102" s="60">
        <f t="shared" si="271"/>
        <v>60000</v>
      </c>
      <c r="AS102" s="60">
        <f t="shared" si="272"/>
        <v>60000</v>
      </c>
      <c r="AT102" s="59">
        <f t="shared" si="273"/>
        <v>60000</v>
      </c>
      <c r="AU102" s="61">
        <f t="shared" si="52"/>
        <v>0</v>
      </c>
      <c r="AV102" s="60">
        <f t="shared" si="53"/>
        <v>0</v>
      </c>
      <c r="AW102" s="60">
        <f t="shared" si="54"/>
        <v>150000</v>
      </c>
      <c r="AX102" s="86">
        <f t="shared" si="55"/>
        <v>180000</v>
      </c>
      <c r="AY102" s="58">
        <f t="shared" si="56"/>
        <v>330000</v>
      </c>
      <c r="BA102" s="71" t="s">
        <v>276</v>
      </c>
      <c r="BB102" s="71" t="s">
        <v>84</v>
      </c>
      <c r="BC102" s="71"/>
      <c r="BE102" s="64">
        <f>SUMIFS(W$56:W102,$BA$56:$BA102,$BA102,$E$56:$E102,$E102)</f>
        <v>5</v>
      </c>
      <c r="BF102" s="64">
        <f>SUMIFS(X$56:X102,$BA$56:$BA102,$BA102,$E$56:$E102,$E102)</f>
        <v>5</v>
      </c>
      <c r="BG102" s="64">
        <f>SUMIFS(Y$56:Y102,$BA$56:$BA102,$BA102,$E$56:$E102,$E102)</f>
        <v>5</v>
      </c>
      <c r="BH102" s="64">
        <f>SUMIFS(Z$56:Z102,$BA$56:$BA102,$BA102,$E$56:$E102,$E102)</f>
        <v>5</v>
      </c>
      <c r="BI102" s="64">
        <f>SUMIFS(AA$56:AA102,$BA$56:$BA102,$BA102,$E$56:$E102,$E102)</f>
        <v>5</v>
      </c>
      <c r="BJ102" s="64">
        <f>SUMIFS(AB$56:AB102,$BA$56:$BA102,$BA102,$E$56:$E102,$E102)</f>
        <v>6</v>
      </c>
      <c r="BK102" s="64">
        <f>SUMIFS(AC$56:AC102,$BA$56:$BA102,$BA102,$E$56:$E102,$E102)</f>
        <v>6</v>
      </c>
      <c r="BL102" s="64">
        <f>SUMIFS(AD$56:AD102,$BA$56:$BA102,$BA102,$E$56:$E102,$E102)</f>
        <v>6</v>
      </c>
      <c r="BM102" s="64">
        <f>SUMIFS(AE$56:AE102,$BA$56:$BA102,$BA102,$E$56:$E102,$E102)</f>
        <v>6</v>
      </c>
      <c r="BN102" s="64">
        <f>SUMIFS(AF$56:AF102,$BA$56:$BA102,$BA102,$E$56:$E102,$E102)</f>
        <v>6</v>
      </c>
      <c r="BO102" s="64">
        <f>SUMIFS(AG$56:AG102,$BA$56:$BA102,$BA102,$E$56:$E102,$E102)</f>
        <v>6</v>
      </c>
      <c r="BP102" s="64">
        <f>SUMIFS(AH$56:AH102,$BA$56:$BA102,$BA102,$E$56:$E102,$E102)</f>
        <v>6</v>
      </c>
      <c r="BR102" s="175" t="str">
        <f t="shared" si="68"/>
        <v>TBD SS Comm Dir5SubSuccess</v>
      </c>
      <c r="BS102" s="175" t="str">
        <f t="shared" si="57"/>
        <v>TBD SS Comm Dir5SubSuccess</v>
      </c>
      <c r="BT102" s="175" t="str">
        <f t="shared" si="58"/>
        <v>TBD SS Comm Dir5SubSuccess</v>
      </c>
      <c r="BU102" s="175" t="str">
        <f t="shared" si="59"/>
        <v>TBD SS Comm Dir5SubSuccess</v>
      </c>
      <c r="BV102" s="175" t="str">
        <f t="shared" si="60"/>
        <v>TBD SS Comm Dir5SubSuccess</v>
      </c>
      <c r="BW102" s="175" t="str">
        <f t="shared" si="61"/>
        <v>TBD SS Comm Dir6SubSuccess</v>
      </c>
      <c r="BX102" s="175" t="str">
        <f t="shared" si="62"/>
        <v>TBD SS Comm Dir6SubSuccess</v>
      </c>
      <c r="BY102" s="175" t="str">
        <f t="shared" si="63"/>
        <v>TBD SS Comm Dir6SubSuccess</v>
      </c>
      <c r="BZ102" s="175" t="str">
        <f t="shared" si="64"/>
        <v>TBD SS Comm Dir6SubSuccess</v>
      </c>
      <c r="CA102" s="175" t="str">
        <f t="shared" si="65"/>
        <v>TBD SS Comm Dir6SubSuccess</v>
      </c>
      <c r="CB102" s="175" t="str">
        <f t="shared" si="66"/>
        <v>TBD SS Comm Dir6SubSuccess</v>
      </c>
      <c r="CC102" s="175" t="str">
        <f t="shared" si="67"/>
        <v>TBD SS Comm Dir6SubSuccess</v>
      </c>
    </row>
    <row r="103" spans="1:81" s="52" customFormat="1" hidden="1" x14ac:dyDescent="0.25">
      <c r="A103" s="331" t="s">
        <v>84</v>
      </c>
      <c r="B103" s="74">
        <v>44378</v>
      </c>
      <c r="C103" s="74" t="s">
        <v>86</v>
      </c>
      <c r="D103" s="73" t="s">
        <v>189</v>
      </c>
      <c r="E103" s="73" t="str">
        <f t="shared" si="261"/>
        <v>SubSuccess</v>
      </c>
      <c r="F103" s="71" t="s">
        <v>276</v>
      </c>
      <c r="G103" s="71" t="s">
        <v>17</v>
      </c>
      <c r="H103" s="71" t="s">
        <v>84</v>
      </c>
      <c r="I103" s="70">
        <f t="shared" si="25"/>
        <v>720000</v>
      </c>
      <c r="J103" s="69">
        <f t="shared" si="320"/>
        <v>44408</v>
      </c>
      <c r="K103" s="68">
        <f t="shared" si="257"/>
        <v>0</v>
      </c>
      <c r="L103" s="67">
        <f t="shared" si="257"/>
        <v>0</v>
      </c>
      <c r="M103" s="67">
        <f t="shared" si="274"/>
        <v>0</v>
      </c>
      <c r="N103" s="67">
        <f t="shared" si="274"/>
        <v>0</v>
      </c>
      <c r="O103" s="67">
        <f t="shared" si="277"/>
        <v>0</v>
      </c>
      <c r="P103" s="67">
        <f t="shared" si="275"/>
        <v>0</v>
      </c>
      <c r="Q103" s="67">
        <f t="shared" si="319"/>
        <v>0.5</v>
      </c>
      <c r="R103" s="67">
        <f t="shared" si="319"/>
        <v>1</v>
      </c>
      <c r="S103" s="67">
        <f t="shared" si="319"/>
        <v>1</v>
      </c>
      <c r="T103" s="67">
        <f t="shared" si="319"/>
        <v>1</v>
      </c>
      <c r="U103" s="67">
        <f t="shared" si="319"/>
        <v>1</v>
      </c>
      <c r="V103" s="66">
        <f t="shared" si="319"/>
        <v>1</v>
      </c>
      <c r="W103" s="65">
        <f t="shared" si="246"/>
        <v>0</v>
      </c>
      <c r="X103" s="64">
        <f t="shared" si="259"/>
        <v>0</v>
      </c>
      <c r="Y103" s="64">
        <f t="shared" si="247"/>
        <v>0</v>
      </c>
      <c r="Z103" s="64">
        <f t="shared" si="248"/>
        <v>0</v>
      </c>
      <c r="AA103" s="64">
        <f t="shared" si="249"/>
        <v>0</v>
      </c>
      <c r="AB103" s="64">
        <f t="shared" si="250"/>
        <v>1</v>
      </c>
      <c r="AC103" s="64">
        <f t="shared" si="251"/>
        <v>1</v>
      </c>
      <c r="AD103" s="64">
        <f t="shared" si="252"/>
        <v>1</v>
      </c>
      <c r="AE103" s="64">
        <f t="shared" si="253"/>
        <v>1</v>
      </c>
      <c r="AF103" s="64">
        <f t="shared" si="254"/>
        <v>1</v>
      </c>
      <c r="AG103" s="64">
        <f t="shared" si="255"/>
        <v>1</v>
      </c>
      <c r="AH103" s="63">
        <f t="shared" si="256"/>
        <v>1</v>
      </c>
      <c r="AI103" s="62">
        <f t="shared" si="262"/>
        <v>0</v>
      </c>
      <c r="AJ103" s="60">
        <f t="shared" si="263"/>
        <v>0</v>
      </c>
      <c r="AK103" s="60">
        <f t="shared" si="264"/>
        <v>0</v>
      </c>
      <c r="AL103" s="60">
        <f t="shared" si="265"/>
        <v>0</v>
      </c>
      <c r="AM103" s="60">
        <f t="shared" si="266"/>
        <v>0</v>
      </c>
      <c r="AN103" s="60">
        <f t="shared" si="267"/>
        <v>0</v>
      </c>
      <c r="AO103" s="60">
        <f t="shared" si="268"/>
        <v>30000</v>
      </c>
      <c r="AP103" s="60">
        <f t="shared" si="269"/>
        <v>60000</v>
      </c>
      <c r="AQ103" s="60">
        <f t="shared" si="270"/>
        <v>60000</v>
      </c>
      <c r="AR103" s="60">
        <f t="shared" si="271"/>
        <v>60000</v>
      </c>
      <c r="AS103" s="60">
        <f t="shared" si="272"/>
        <v>60000</v>
      </c>
      <c r="AT103" s="59">
        <f t="shared" si="273"/>
        <v>60000</v>
      </c>
      <c r="AU103" s="61">
        <f t="shared" si="52"/>
        <v>0</v>
      </c>
      <c r="AV103" s="60">
        <f t="shared" si="53"/>
        <v>0</v>
      </c>
      <c r="AW103" s="60">
        <f t="shared" si="54"/>
        <v>150000</v>
      </c>
      <c r="AX103" s="86">
        <f t="shared" si="55"/>
        <v>180000</v>
      </c>
      <c r="AY103" s="58">
        <f t="shared" si="56"/>
        <v>330000</v>
      </c>
      <c r="BA103" s="71" t="s">
        <v>276</v>
      </c>
      <c r="BB103" s="71" t="s">
        <v>84</v>
      </c>
      <c r="BC103" s="71"/>
      <c r="BE103" s="64">
        <f>SUMIFS(W$56:W103,$BA$56:$BA103,$BA103,$E$56:$E103,$E103)</f>
        <v>5</v>
      </c>
      <c r="BF103" s="64">
        <f>SUMIFS(X$56:X103,$BA$56:$BA103,$BA103,$E$56:$E103,$E103)</f>
        <v>5</v>
      </c>
      <c r="BG103" s="64">
        <f>SUMIFS(Y$56:Y103,$BA$56:$BA103,$BA103,$E$56:$E103,$E103)</f>
        <v>5</v>
      </c>
      <c r="BH103" s="64">
        <f>SUMIFS(Z$56:Z103,$BA$56:$BA103,$BA103,$E$56:$E103,$E103)</f>
        <v>5</v>
      </c>
      <c r="BI103" s="64">
        <f>SUMIFS(AA$56:AA103,$BA$56:$BA103,$BA103,$E$56:$E103,$E103)</f>
        <v>5</v>
      </c>
      <c r="BJ103" s="64">
        <f>SUMIFS(AB$56:AB103,$BA$56:$BA103,$BA103,$E$56:$E103,$E103)</f>
        <v>7</v>
      </c>
      <c r="BK103" s="64">
        <f>SUMIFS(AC$56:AC103,$BA$56:$BA103,$BA103,$E$56:$E103,$E103)</f>
        <v>7</v>
      </c>
      <c r="BL103" s="64">
        <f>SUMIFS(AD$56:AD103,$BA$56:$BA103,$BA103,$E$56:$E103,$E103)</f>
        <v>7</v>
      </c>
      <c r="BM103" s="64">
        <f>SUMIFS(AE$56:AE103,$BA$56:$BA103,$BA103,$E$56:$E103,$E103)</f>
        <v>7</v>
      </c>
      <c r="BN103" s="64">
        <f>SUMIFS(AF$56:AF103,$BA$56:$BA103,$BA103,$E$56:$E103,$E103)</f>
        <v>7</v>
      </c>
      <c r="BO103" s="64">
        <f>SUMIFS(AG$56:AG103,$BA$56:$BA103,$BA103,$E$56:$E103,$E103)</f>
        <v>7</v>
      </c>
      <c r="BP103" s="64">
        <f>SUMIFS(AH$56:AH103,$BA$56:$BA103,$BA103,$E$56:$E103,$E103)</f>
        <v>7</v>
      </c>
      <c r="BR103" s="175" t="str">
        <f t="shared" si="68"/>
        <v>TBD SS Comm Dir5SubSuccess</v>
      </c>
      <c r="BS103" s="175" t="str">
        <f t="shared" si="57"/>
        <v>TBD SS Comm Dir5SubSuccess</v>
      </c>
      <c r="BT103" s="175" t="str">
        <f t="shared" si="58"/>
        <v>TBD SS Comm Dir5SubSuccess</v>
      </c>
      <c r="BU103" s="175" t="str">
        <f t="shared" si="59"/>
        <v>TBD SS Comm Dir5SubSuccess</v>
      </c>
      <c r="BV103" s="175" t="str">
        <f t="shared" si="60"/>
        <v>TBD SS Comm Dir5SubSuccess</v>
      </c>
      <c r="BW103" s="175" t="str">
        <f t="shared" si="61"/>
        <v>TBD SS Comm Dir7SubSuccess</v>
      </c>
      <c r="BX103" s="175" t="str">
        <f t="shared" si="62"/>
        <v>TBD SS Comm Dir7SubSuccess</v>
      </c>
      <c r="BY103" s="175" t="str">
        <f t="shared" si="63"/>
        <v>TBD SS Comm Dir7SubSuccess</v>
      </c>
      <c r="BZ103" s="175" t="str">
        <f t="shared" si="64"/>
        <v>TBD SS Comm Dir7SubSuccess</v>
      </c>
      <c r="CA103" s="175" t="str">
        <f t="shared" si="65"/>
        <v>TBD SS Comm Dir7SubSuccess</v>
      </c>
      <c r="CB103" s="175" t="str">
        <f t="shared" si="66"/>
        <v>TBD SS Comm Dir7SubSuccess</v>
      </c>
      <c r="CC103" s="175" t="str">
        <f t="shared" si="67"/>
        <v>TBD SS Comm Dir7SubSuccess</v>
      </c>
    </row>
    <row r="104" spans="1:81" s="52" customFormat="1" hidden="1" x14ac:dyDescent="0.25">
      <c r="A104" s="331" t="s">
        <v>84</v>
      </c>
      <c r="B104" s="74">
        <v>44440</v>
      </c>
      <c r="C104" s="74" t="s">
        <v>86</v>
      </c>
      <c r="D104" s="73" t="s">
        <v>197</v>
      </c>
      <c r="E104" s="73" t="str">
        <f t="shared" si="261"/>
        <v>SubSuccess</v>
      </c>
      <c r="F104" s="71" t="s">
        <v>275</v>
      </c>
      <c r="G104" s="71" t="s">
        <v>17</v>
      </c>
      <c r="H104" s="71" t="s">
        <v>84</v>
      </c>
      <c r="I104" s="70">
        <f t="shared" si="25"/>
        <v>420000</v>
      </c>
      <c r="J104" s="69">
        <f t="shared" si="320"/>
        <v>44469</v>
      </c>
      <c r="K104" s="68">
        <f t="shared" si="257"/>
        <v>0</v>
      </c>
      <c r="L104" s="67">
        <f t="shared" si="257"/>
        <v>0</v>
      </c>
      <c r="M104" s="67">
        <f t="shared" si="274"/>
        <v>0</v>
      </c>
      <c r="N104" s="67">
        <f t="shared" si="274"/>
        <v>0</v>
      </c>
      <c r="O104" s="67">
        <f t="shared" si="277"/>
        <v>0</v>
      </c>
      <c r="P104" s="67">
        <f t="shared" si="275"/>
        <v>0</v>
      </c>
      <c r="Q104" s="67">
        <f t="shared" ref="Q104:V114" si="321">IFERROR(IF($C104&gt;EOMONTH(Q$55,-1),IF(DATEDIF($J104,Q$55+2,"m")+1&gt;9,100%,VLOOKUP($D104,$A$1:$J$51,(DATEDIF($J104,Q$55+2,"m")+1)+1,FALSE)),0),0)</f>
        <v>0</v>
      </c>
      <c r="R104" s="67">
        <f t="shared" si="321"/>
        <v>0</v>
      </c>
      <c r="S104" s="67">
        <f t="shared" si="321"/>
        <v>0.5</v>
      </c>
      <c r="T104" s="67">
        <f t="shared" si="321"/>
        <v>1</v>
      </c>
      <c r="U104" s="67">
        <f t="shared" si="321"/>
        <v>1</v>
      </c>
      <c r="V104" s="66">
        <f t="shared" si="321"/>
        <v>1</v>
      </c>
      <c r="W104" s="65">
        <f t="shared" si="246"/>
        <v>0</v>
      </c>
      <c r="X104" s="64">
        <f t="shared" si="259"/>
        <v>0</v>
      </c>
      <c r="Y104" s="64">
        <f t="shared" si="247"/>
        <v>0</v>
      </c>
      <c r="Z104" s="64">
        <f t="shared" si="248"/>
        <v>0</v>
      </c>
      <c r="AA104" s="64">
        <f t="shared" si="249"/>
        <v>0</v>
      </c>
      <c r="AB104" s="64">
        <f t="shared" si="250"/>
        <v>0</v>
      </c>
      <c r="AC104" s="64">
        <f t="shared" si="251"/>
        <v>0</v>
      </c>
      <c r="AD104" s="64">
        <f t="shared" si="252"/>
        <v>1</v>
      </c>
      <c r="AE104" s="64">
        <f t="shared" si="253"/>
        <v>1</v>
      </c>
      <c r="AF104" s="64">
        <f t="shared" si="254"/>
        <v>1</v>
      </c>
      <c r="AG104" s="64">
        <f t="shared" si="255"/>
        <v>1</v>
      </c>
      <c r="AH104" s="63">
        <f t="shared" si="256"/>
        <v>1</v>
      </c>
      <c r="AI104" s="62">
        <f t="shared" si="262"/>
        <v>0</v>
      </c>
      <c r="AJ104" s="60">
        <f t="shared" si="263"/>
        <v>0</v>
      </c>
      <c r="AK104" s="60">
        <f t="shared" si="264"/>
        <v>0</v>
      </c>
      <c r="AL104" s="60">
        <f t="shared" si="265"/>
        <v>0</v>
      </c>
      <c r="AM104" s="60">
        <f t="shared" si="266"/>
        <v>0</v>
      </c>
      <c r="AN104" s="60">
        <f t="shared" si="267"/>
        <v>0</v>
      </c>
      <c r="AO104" s="60">
        <f t="shared" si="268"/>
        <v>0</v>
      </c>
      <c r="AP104" s="60">
        <f t="shared" si="269"/>
        <v>0</v>
      </c>
      <c r="AQ104" s="60">
        <f t="shared" si="270"/>
        <v>17500</v>
      </c>
      <c r="AR104" s="60">
        <f t="shared" si="271"/>
        <v>35000</v>
      </c>
      <c r="AS104" s="60">
        <f t="shared" si="272"/>
        <v>35000</v>
      </c>
      <c r="AT104" s="59">
        <f t="shared" si="273"/>
        <v>35000</v>
      </c>
      <c r="AU104" s="61">
        <f t="shared" si="52"/>
        <v>0</v>
      </c>
      <c r="AV104" s="60">
        <f t="shared" si="53"/>
        <v>0</v>
      </c>
      <c r="AW104" s="60">
        <f t="shared" si="54"/>
        <v>17500</v>
      </c>
      <c r="AX104" s="86">
        <f t="shared" si="55"/>
        <v>105000</v>
      </c>
      <c r="AY104" s="58">
        <f t="shared" si="56"/>
        <v>122500</v>
      </c>
      <c r="BA104" s="71" t="s">
        <v>275</v>
      </c>
      <c r="BB104" s="71" t="s">
        <v>84</v>
      </c>
      <c r="BC104" s="71"/>
      <c r="BE104" s="64">
        <f>SUMIFS(W$56:W104,$BA$56:$BA104,$BA104,$E$56:$E104,$E104)</f>
        <v>0</v>
      </c>
      <c r="BF104" s="64">
        <f>SUMIFS(X$56:X104,$BA$56:$BA104,$BA104,$E$56:$E104,$E104)</f>
        <v>0</v>
      </c>
      <c r="BG104" s="64">
        <f>SUMIFS(Y$56:Y104,$BA$56:$BA104,$BA104,$E$56:$E104,$E104)</f>
        <v>0</v>
      </c>
      <c r="BH104" s="64">
        <f>SUMIFS(Z$56:Z104,$BA$56:$BA104,$BA104,$E$56:$E104,$E104)</f>
        <v>0</v>
      </c>
      <c r="BI104" s="64">
        <f>SUMIFS(AA$56:AA104,$BA$56:$BA104,$BA104,$E$56:$E104,$E104)</f>
        <v>0</v>
      </c>
      <c r="BJ104" s="64">
        <f>SUMIFS(AB$56:AB104,$BA$56:$BA104,$BA104,$E$56:$E104,$E104)</f>
        <v>0</v>
      </c>
      <c r="BK104" s="64">
        <f>SUMIFS(AC$56:AC104,$BA$56:$BA104,$BA104,$E$56:$E104,$E104)</f>
        <v>0</v>
      </c>
      <c r="BL104" s="64">
        <f>SUMIFS(AD$56:AD104,$BA$56:$BA104,$BA104,$E$56:$E104,$E104)</f>
        <v>2</v>
      </c>
      <c r="BM104" s="64">
        <f>SUMIFS(AE$56:AE104,$BA$56:$BA104,$BA104,$E$56:$E104,$E104)</f>
        <v>2</v>
      </c>
      <c r="BN104" s="64">
        <f>SUMIFS(AF$56:AF104,$BA$56:$BA104,$BA104,$E$56:$E104,$E104)</f>
        <v>2</v>
      </c>
      <c r="BO104" s="64">
        <f>SUMIFS(AG$56:AG104,$BA$56:$BA104,$BA104,$E$56:$E104,$E104)</f>
        <v>3</v>
      </c>
      <c r="BP104" s="64">
        <f>SUMIFS(AH$56:AH104,$BA$56:$BA104,$BA104,$E$56:$E104,$E104)</f>
        <v>3</v>
      </c>
      <c r="BR104" s="175" t="str">
        <f t="shared" si="68"/>
        <v/>
      </c>
      <c r="BS104" s="175" t="str">
        <f t="shared" si="57"/>
        <v/>
      </c>
      <c r="BT104" s="175" t="str">
        <f t="shared" si="58"/>
        <v/>
      </c>
      <c r="BU104" s="175" t="str">
        <f t="shared" si="59"/>
        <v/>
      </c>
      <c r="BV104" s="175" t="str">
        <f t="shared" si="60"/>
        <v/>
      </c>
      <c r="BW104" s="175" t="str">
        <f t="shared" si="61"/>
        <v/>
      </c>
      <c r="BX104" s="175" t="str">
        <f t="shared" si="62"/>
        <v/>
      </c>
      <c r="BY104" s="175" t="str">
        <f t="shared" si="63"/>
        <v>TBD SS Corp Dir2SubSuccess</v>
      </c>
      <c r="BZ104" s="175" t="str">
        <f t="shared" si="64"/>
        <v>TBD SS Corp Dir2SubSuccess</v>
      </c>
      <c r="CA104" s="175" t="str">
        <f t="shared" si="65"/>
        <v>TBD SS Corp Dir2SubSuccess</v>
      </c>
      <c r="CB104" s="175" t="str">
        <f t="shared" si="66"/>
        <v>TBD SS Corp Dir3SubSuccess</v>
      </c>
      <c r="CC104" s="175" t="str">
        <f t="shared" si="67"/>
        <v>TBD SS Corp Dir3SubSuccess</v>
      </c>
    </row>
    <row r="105" spans="1:81" s="52" customFormat="1" hidden="1" x14ac:dyDescent="0.25">
      <c r="A105" s="331" t="s">
        <v>84</v>
      </c>
      <c r="B105" s="74">
        <v>44531</v>
      </c>
      <c r="C105" s="74" t="s">
        <v>86</v>
      </c>
      <c r="D105" s="73" t="s">
        <v>197</v>
      </c>
      <c r="E105" s="73" t="str">
        <f t="shared" si="261"/>
        <v>SubSuccess</v>
      </c>
      <c r="F105" s="71" t="s">
        <v>275</v>
      </c>
      <c r="G105" s="71" t="s">
        <v>17</v>
      </c>
      <c r="H105" s="71" t="s">
        <v>84</v>
      </c>
      <c r="I105" s="70">
        <f t="shared" si="25"/>
        <v>420000</v>
      </c>
      <c r="J105" s="69">
        <f t="shared" si="320"/>
        <v>44561</v>
      </c>
      <c r="K105" s="68">
        <f t="shared" si="257"/>
        <v>0</v>
      </c>
      <c r="L105" s="67">
        <f t="shared" si="257"/>
        <v>0</v>
      </c>
      <c r="M105" s="67">
        <f t="shared" si="274"/>
        <v>0</v>
      </c>
      <c r="N105" s="67">
        <f t="shared" si="274"/>
        <v>0</v>
      </c>
      <c r="O105" s="67">
        <f t="shared" si="277"/>
        <v>0</v>
      </c>
      <c r="P105" s="67">
        <f t="shared" si="275"/>
        <v>0</v>
      </c>
      <c r="Q105" s="67">
        <f t="shared" si="321"/>
        <v>0</v>
      </c>
      <c r="R105" s="67">
        <f t="shared" si="321"/>
        <v>0</v>
      </c>
      <c r="S105" s="67">
        <f t="shared" si="321"/>
        <v>0</v>
      </c>
      <c r="T105" s="67">
        <f t="shared" si="321"/>
        <v>0</v>
      </c>
      <c r="U105" s="67">
        <f t="shared" si="321"/>
        <v>0</v>
      </c>
      <c r="V105" s="66">
        <f t="shared" si="321"/>
        <v>0.5</v>
      </c>
      <c r="W105" s="65">
        <f t="shared" si="246"/>
        <v>0</v>
      </c>
      <c r="X105" s="64">
        <f t="shared" si="259"/>
        <v>0</v>
      </c>
      <c r="Y105" s="64">
        <f t="shared" si="247"/>
        <v>0</v>
      </c>
      <c r="Z105" s="64">
        <f t="shared" si="248"/>
        <v>0</v>
      </c>
      <c r="AA105" s="64">
        <f t="shared" si="249"/>
        <v>0</v>
      </c>
      <c r="AB105" s="64">
        <f t="shared" si="250"/>
        <v>0</v>
      </c>
      <c r="AC105" s="64">
        <f t="shared" si="251"/>
        <v>0</v>
      </c>
      <c r="AD105" s="64">
        <f t="shared" si="252"/>
        <v>0</v>
      </c>
      <c r="AE105" s="64">
        <f t="shared" si="253"/>
        <v>0</v>
      </c>
      <c r="AF105" s="64">
        <f t="shared" si="254"/>
        <v>0</v>
      </c>
      <c r="AG105" s="64">
        <f t="shared" si="255"/>
        <v>1</v>
      </c>
      <c r="AH105" s="63">
        <f t="shared" si="256"/>
        <v>1</v>
      </c>
      <c r="AI105" s="62">
        <f t="shared" si="262"/>
        <v>0</v>
      </c>
      <c r="AJ105" s="60">
        <f t="shared" si="263"/>
        <v>0</v>
      </c>
      <c r="AK105" s="60">
        <f t="shared" si="264"/>
        <v>0</v>
      </c>
      <c r="AL105" s="60">
        <f t="shared" si="265"/>
        <v>0</v>
      </c>
      <c r="AM105" s="60">
        <f t="shared" si="266"/>
        <v>0</v>
      </c>
      <c r="AN105" s="60">
        <f t="shared" si="267"/>
        <v>0</v>
      </c>
      <c r="AO105" s="60">
        <f t="shared" si="268"/>
        <v>0</v>
      </c>
      <c r="AP105" s="60">
        <f t="shared" si="269"/>
        <v>0</v>
      </c>
      <c r="AQ105" s="60">
        <f t="shared" si="270"/>
        <v>0</v>
      </c>
      <c r="AR105" s="60">
        <f t="shared" si="271"/>
        <v>0</v>
      </c>
      <c r="AS105" s="60">
        <f t="shared" si="272"/>
        <v>0</v>
      </c>
      <c r="AT105" s="59">
        <f t="shared" si="273"/>
        <v>17500</v>
      </c>
      <c r="AU105" s="61">
        <f t="shared" si="52"/>
        <v>0</v>
      </c>
      <c r="AV105" s="60">
        <f t="shared" si="53"/>
        <v>0</v>
      </c>
      <c r="AW105" s="60">
        <f t="shared" si="54"/>
        <v>0</v>
      </c>
      <c r="AX105" s="86">
        <f t="shared" si="55"/>
        <v>17500</v>
      </c>
      <c r="AY105" s="58">
        <f t="shared" si="56"/>
        <v>17500</v>
      </c>
      <c r="BA105" s="71" t="s">
        <v>275</v>
      </c>
      <c r="BB105" s="71" t="s">
        <v>84</v>
      </c>
      <c r="BC105" s="71"/>
      <c r="BE105" s="64">
        <f>SUMIFS(W$56:W105,$BA$56:$BA105,$BA105,$E$56:$E105,$E105)</f>
        <v>0</v>
      </c>
      <c r="BF105" s="64">
        <f>SUMIFS(X$56:X105,$BA$56:$BA105,$BA105,$E$56:$E105,$E105)</f>
        <v>0</v>
      </c>
      <c r="BG105" s="64">
        <f>SUMIFS(Y$56:Y105,$BA$56:$BA105,$BA105,$E$56:$E105,$E105)</f>
        <v>0</v>
      </c>
      <c r="BH105" s="64">
        <f>SUMIFS(Z$56:Z105,$BA$56:$BA105,$BA105,$E$56:$E105,$E105)</f>
        <v>0</v>
      </c>
      <c r="BI105" s="64">
        <f>SUMIFS(AA$56:AA105,$BA$56:$BA105,$BA105,$E$56:$E105,$E105)</f>
        <v>0</v>
      </c>
      <c r="BJ105" s="64">
        <f>SUMIFS(AB$56:AB105,$BA$56:$BA105,$BA105,$E$56:$E105,$E105)</f>
        <v>0</v>
      </c>
      <c r="BK105" s="64">
        <f>SUMIFS(AC$56:AC105,$BA$56:$BA105,$BA105,$E$56:$E105,$E105)</f>
        <v>0</v>
      </c>
      <c r="BL105" s="64">
        <f>SUMIFS(AD$56:AD105,$BA$56:$BA105,$BA105,$E$56:$E105,$E105)</f>
        <v>2</v>
      </c>
      <c r="BM105" s="64">
        <f>SUMIFS(AE$56:AE105,$BA$56:$BA105,$BA105,$E$56:$E105,$E105)</f>
        <v>2</v>
      </c>
      <c r="BN105" s="64">
        <f>SUMIFS(AF$56:AF105,$BA$56:$BA105,$BA105,$E$56:$E105,$E105)</f>
        <v>2</v>
      </c>
      <c r="BO105" s="64">
        <f>SUMIFS(AG$56:AG105,$BA$56:$BA105,$BA105,$E$56:$E105,$E105)</f>
        <v>4</v>
      </c>
      <c r="BP105" s="64">
        <f>SUMIFS(AH$56:AH105,$BA$56:$BA105,$BA105,$E$56:$E105,$E105)</f>
        <v>4</v>
      </c>
      <c r="BR105" s="175" t="str">
        <f t="shared" si="68"/>
        <v/>
      </c>
      <c r="BS105" s="175" t="str">
        <f t="shared" si="57"/>
        <v/>
      </c>
      <c r="BT105" s="175" t="str">
        <f t="shared" si="58"/>
        <v/>
      </c>
      <c r="BU105" s="175" t="str">
        <f t="shared" si="59"/>
        <v/>
      </c>
      <c r="BV105" s="175" t="str">
        <f t="shared" si="60"/>
        <v/>
      </c>
      <c r="BW105" s="175" t="str">
        <f t="shared" si="61"/>
        <v/>
      </c>
      <c r="BX105" s="175" t="str">
        <f t="shared" si="62"/>
        <v/>
      </c>
      <c r="BY105" s="175" t="str">
        <f t="shared" si="63"/>
        <v>TBD SS Corp Dir2SubSuccess</v>
      </c>
      <c r="BZ105" s="175" t="str">
        <f t="shared" si="64"/>
        <v>TBD SS Corp Dir2SubSuccess</v>
      </c>
      <c r="CA105" s="175" t="str">
        <f t="shared" si="65"/>
        <v>TBD SS Corp Dir2SubSuccess</v>
      </c>
      <c r="CB105" s="175" t="str">
        <f t="shared" si="66"/>
        <v>TBD SS Corp Dir4SubSuccess</v>
      </c>
      <c r="CC105" s="175" t="str">
        <f t="shared" si="67"/>
        <v>TBD SS Corp Dir4SubSuccess</v>
      </c>
    </row>
    <row r="106" spans="1:81" s="52" customFormat="1" hidden="1" x14ac:dyDescent="0.25">
      <c r="A106" s="71" t="s">
        <v>188</v>
      </c>
      <c r="B106" s="74">
        <v>44228</v>
      </c>
      <c r="C106" s="74" t="s">
        <v>86</v>
      </c>
      <c r="D106" s="73" t="s">
        <v>462</v>
      </c>
      <c r="E106" s="73" t="s">
        <v>24</v>
      </c>
      <c r="F106" s="71" t="s">
        <v>2</v>
      </c>
      <c r="G106" s="71" t="s">
        <v>17</v>
      </c>
      <c r="H106" s="71" t="s">
        <v>48</v>
      </c>
      <c r="I106" s="70">
        <f t="shared" si="25"/>
        <v>610000</v>
      </c>
      <c r="J106" s="69">
        <f t="shared" si="320"/>
        <v>44255</v>
      </c>
      <c r="K106" s="68">
        <f t="shared" ref="K106:L130" si="322">IFERROR(IF($C106&gt;EOMONTH(K$55,-1),IF(DATEDIF($J106,K$55+2,"m")+1&gt;9,100%,VLOOKUP($D106,$A$1:$J$51,(DATEDIF($J106,K$55+2,"m")+1)+1,FALSE)),0),0)</f>
        <v>0</v>
      </c>
      <c r="L106" s="67">
        <f t="shared" si="322"/>
        <v>0.5</v>
      </c>
      <c r="M106" s="67">
        <f t="shared" si="274"/>
        <v>1</v>
      </c>
      <c r="N106" s="67">
        <f t="shared" si="274"/>
        <v>1</v>
      </c>
      <c r="O106" s="67">
        <f t="shared" si="277"/>
        <v>1</v>
      </c>
      <c r="P106" s="67">
        <f t="shared" si="275"/>
        <v>1</v>
      </c>
      <c r="Q106" s="67">
        <f t="shared" si="321"/>
        <v>1</v>
      </c>
      <c r="R106" s="67">
        <f t="shared" si="321"/>
        <v>1</v>
      </c>
      <c r="S106" s="67">
        <f t="shared" si="321"/>
        <v>1</v>
      </c>
      <c r="T106" s="67">
        <f t="shared" si="321"/>
        <v>1</v>
      </c>
      <c r="U106" s="67">
        <f t="shared" si="321"/>
        <v>1</v>
      </c>
      <c r="V106" s="66">
        <f t="shared" si="321"/>
        <v>1</v>
      </c>
      <c r="W106" s="65">
        <f t="shared" si="246"/>
        <v>1</v>
      </c>
      <c r="X106" s="64">
        <f t="shared" si="259"/>
        <v>1</v>
      </c>
      <c r="Y106" s="64">
        <f t="shared" si="247"/>
        <v>1</v>
      </c>
      <c r="Z106" s="64">
        <f t="shared" si="248"/>
        <v>1</v>
      </c>
      <c r="AA106" s="64">
        <f t="shared" si="249"/>
        <v>1</v>
      </c>
      <c r="AB106" s="64">
        <f t="shared" si="250"/>
        <v>1</v>
      </c>
      <c r="AC106" s="64">
        <f t="shared" si="251"/>
        <v>1</v>
      </c>
      <c r="AD106" s="64">
        <f t="shared" si="252"/>
        <v>1</v>
      </c>
      <c r="AE106" s="64">
        <f t="shared" si="253"/>
        <v>1</v>
      </c>
      <c r="AF106" s="64">
        <f t="shared" si="254"/>
        <v>1</v>
      </c>
      <c r="AG106" s="64">
        <f t="shared" si="255"/>
        <v>1</v>
      </c>
      <c r="AH106" s="63">
        <f t="shared" si="256"/>
        <v>1</v>
      </c>
      <c r="AI106" s="62">
        <f t="shared" si="262"/>
        <v>0</v>
      </c>
      <c r="AJ106" s="60">
        <f t="shared" si="263"/>
        <v>25416.666666666668</v>
      </c>
      <c r="AK106" s="60">
        <f t="shared" si="264"/>
        <v>50833.333333333336</v>
      </c>
      <c r="AL106" s="60">
        <f t="shared" si="265"/>
        <v>50833.333333333336</v>
      </c>
      <c r="AM106" s="60">
        <f t="shared" si="266"/>
        <v>50833.333333333336</v>
      </c>
      <c r="AN106" s="60">
        <f t="shared" si="267"/>
        <v>50833.333333333336</v>
      </c>
      <c r="AO106" s="60">
        <f t="shared" si="268"/>
        <v>50833.333333333336</v>
      </c>
      <c r="AP106" s="60">
        <f t="shared" si="269"/>
        <v>50833.333333333336</v>
      </c>
      <c r="AQ106" s="60">
        <f t="shared" si="270"/>
        <v>50833.333333333336</v>
      </c>
      <c r="AR106" s="60">
        <f t="shared" si="271"/>
        <v>50833.333333333336</v>
      </c>
      <c r="AS106" s="60">
        <f t="shared" si="272"/>
        <v>50833.333333333336</v>
      </c>
      <c r="AT106" s="59">
        <f t="shared" si="273"/>
        <v>50833.333333333336</v>
      </c>
      <c r="AU106" s="61">
        <f t="shared" si="52"/>
        <v>76250</v>
      </c>
      <c r="AV106" s="60">
        <f t="shared" si="53"/>
        <v>152500</v>
      </c>
      <c r="AW106" s="60">
        <f t="shared" si="54"/>
        <v>152500</v>
      </c>
      <c r="AX106" s="59">
        <f t="shared" si="55"/>
        <v>152500</v>
      </c>
      <c r="AY106" s="58">
        <f t="shared" si="56"/>
        <v>533750</v>
      </c>
      <c r="BA106" s="71" t="s">
        <v>455</v>
      </c>
      <c r="BB106" s="71" t="s">
        <v>188</v>
      </c>
      <c r="BC106" s="71"/>
      <c r="BE106" s="64">
        <f>SUMIFS(W$56:W106,$BA$56:$BA106,$BA106,$E$56:$E106,$E106)</f>
        <v>1</v>
      </c>
      <c r="BF106" s="64">
        <f>SUMIFS(X$56:X106,$BA$56:$BA106,$BA106,$E$56:$E106,$E106)</f>
        <v>1</v>
      </c>
      <c r="BG106" s="64">
        <f>SUMIFS(Y$56:Y106,$BA$56:$BA106,$BA106,$E$56:$E106,$E106)</f>
        <v>1</v>
      </c>
      <c r="BH106" s="64">
        <f>SUMIFS(Z$56:Z106,$BA$56:$BA106,$BA106,$E$56:$E106,$E106)</f>
        <v>1</v>
      </c>
      <c r="BI106" s="64">
        <f>SUMIFS(AA$56:AA106,$BA$56:$BA106,$BA106,$E$56:$E106,$E106)</f>
        <v>1</v>
      </c>
      <c r="BJ106" s="64">
        <f>SUMIFS(AB$56:AB106,$BA$56:$BA106,$BA106,$E$56:$E106,$E106)</f>
        <v>1</v>
      </c>
      <c r="BK106" s="64">
        <f>SUMIFS(AC$56:AC106,$BA$56:$BA106,$BA106,$E$56:$E106,$E106)</f>
        <v>1</v>
      </c>
      <c r="BL106" s="64">
        <f>SUMIFS(AD$56:AD106,$BA$56:$BA106,$BA106,$E$56:$E106,$E106)</f>
        <v>1</v>
      </c>
      <c r="BM106" s="64">
        <f>SUMIFS(AE$56:AE106,$BA$56:$BA106,$BA106,$E$56:$E106,$E106)</f>
        <v>1</v>
      </c>
      <c r="BN106" s="64">
        <f>SUMIFS(AF$56:AF106,$BA$56:$BA106,$BA106,$E$56:$E106,$E106)</f>
        <v>1</v>
      </c>
      <c r="BO106" s="64">
        <f>SUMIFS(AG$56:AG106,$BA$56:$BA106,$BA106,$E$56:$E106,$E106)</f>
        <v>1</v>
      </c>
      <c r="BP106" s="64">
        <f>SUMIFS(AH$56:AH106,$BA$56:$BA106,$BA106,$E$56:$E106,$E106)</f>
        <v>1</v>
      </c>
      <c r="BR106" s="175" t="str">
        <f t="shared" si="68"/>
        <v>SubServ1EMEA</v>
      </c>
      <c r="BS106" s="175" t="str">
        <f t="shared" si="57"/>
        <v>SubServ1EMEA</v>
      </c>
      <c r="BT106" s="175" t="str">
        <f t="shared" si="58"/>
        <v>SubServ1EMEA</v>
      </c>
      <c r="BU106" s="175" t="str">
        <f t="shared" si="59"/>
        <v>SubServ1EMEA</v>
      </c>
      <c r="BV106" s="175" t="str">
        <f t="shared" si="60"/>
        <v>SubServ1EMEA</v>
      </c>
      <c r="BW106" s="175" t="str">
        <f t="shared" si="61"/>
        <v>SubServ1EMEA</v>
      </c>
      <c r="BX106" s="175" t="str">
        <f t="shared" si="62"/>
        <v>SubServ1EMEA</v>
      </c>
      <c r="BY106" s="175" t="str">
        <f t="shared" si="63"/>
        <v>SubServ1EMEA</v>
      </c>
      <c r="BZ106" s="175" t="str">
        <f t="shared" si="64"/>
        <v>SubServ1EMEA</v>
      </c>
      <c r="CA106" s="175" t="str">
        <f t="shared" si="65"/>
        <v>SubServ1EMEA</v>
      </c>
      <c r="CB106" s="175" t="str">
        <f t="shared" si="66"/>
        <v>SubServ1EMEA</v>
      </c>
      <c r="CC106" s="175" t="str">
        <f t="shared" si="67"/>
        <v>SubServ1EMEA</v>
      </c>
    </row>
    <row r="107" spans="1:81" s="52" customFormat="1" hidden="1" x14ac:dyDescent="0.25">
      <c r="A107" s="71" t="s">
        <v>84</v>
      </c>
      <c r="B107" s="74">
        <v>44409</v>
      </c>
      <c r="C107" s="74" t="s">
        <v>86</v>
      </c>
      <c r="D107" s="73" t="s">
        <v>462</v>
      </c>
      <c r="E107" s="73" t="s">
        <v>24</v>
      </c>
      <c r="F107" s="71" t="s">
        <v>2</v>
      </c>
      <c r="G107" s="71" t="s">
        <v>17</v>
      </c>
      <c r="H107" s="71" t="s">
        <v>84</v>
      </c>
      <c r="I107" s="70">
        <f t="shared" si="25"/>
        <v>610000</v>
      </c>
      <c r="J107" s="69">
        <f t="shared" si="320"/>
        <v>44439</v>
      </c>
      <c r="K107" s="68">
        <f t="shared" si="322"/>
        <v>0</v>
      </c>
      <c r="L107" s="67">
        <f t="shared" si="322"/>
        <v>0</v>
      </c>
      <c r="M107" s="67">
        <f t="shared" si="274"/>
        <v>0</v>
      </c>
      <c r="N107" s="67">
        <f t="shared" si="274"/>
        <v>0</v>
      </c>
      <c r="O107" s="67">
        <f t="shared" si="277"/>
        <v>0</v>
      </c>
      <c r="P107" s="67">
        <f t="shared" si="275"/>
        <v>0</v>
      </c>
      <c r="Q107" s="67">
        <f t="shared" si="321"/>
        <v>0</v>
      </c>
      <c r="R107" s="67">
        <f t="shared" si="321"/>
        <v>0.5</v>
      </c>
      <c r="S107" s="67">
        <f t="shared" si="321"/>
        <v>1</v>
      </c>
      <c r="T107" s="67">
        <f t="shared" si="321"/>
        <v>1</v>
      </c>
      <c r="U107" s="67">
        <f t="shared" si="321"/>
        <v>1</v>
      </c>
      <c r="V107" s="66">
        <f t="shared" si="321"/>
        <v>1</v>
      </c>
      <c r="W107" s="65">
        <f t="shared" si="246"/>
        <v>0</v>
      </c>
      <c r="X107" s="64">
        <f t="shared" si="259"/>
        <v>0</v>
      </c>
      <c r="Y107" s="64">
        <f t="shared" si="247"/>
        <v>0</v>
      </c>
      <c r="Z107" s="64">
        <f t="shared" si="248"/>
        <v>0</v>
      </c>
      <c r="AA107" s="64">
        <f t="shared" si="249"/>
        <v>0</v>
      </c>
      <c r="AB107" s="64">
        <f t="shared" si="250"/>
        <v>0</v>
      </c>
      <c r="AC107" s="64">
        <f t="shared" si="251"/>
        <v>1</v>
      </c>
      <c r="AD107" s="64">
        <f t="shared" si="252"/>
        <v>1</v>
      </c>
      <c r="AE107" s="64">
        <f t="shared" si="253"/>
        <v>1</v>
      </c>
      <c r="AF107" s="64">
        <f t="shared" si="254"/>
        <v>1</v>
      </c>
      <c r="AG107" s="64">
        <f t="shared" si="255"/>
        <v>1</v>
      </c>
      <c r="AH107" s="63">
        <f t="shared" si="256"/>
        <v>1</v>
      </c>
      <c r="AI107" s="62">
        <f t="shared" si="262"/>
        <v>0</v>
      </c>
      <c r="AJ107" s="60">
        <f t="shared" si="263"/>
        <v>0</v>
      </c>
      <c r="AK107" s="60">
        <f t="shared" si="264"/>
        <v>0</v>
      </c>
      <c r="AL107" s="60">
        <f t="shared" si="265"/>
        <v>0</v>
      </c>
      <c r="AM107" s="60">
        <f t="shared" si="266"/>
        <v>0</v>
      </c>
      <c r="AN107" s="60">
        <f t="shared" si="267"/>
        <v>0</v>
      </c>
      <c r="AO107" s="60">
        <f t="shared" si="268"/>
        <v>0</v>
      </c>
      <c r="AP107" s="60">
        <f t="shared" si="269"/>
        <v>25416.666666666668</v>
      </c>
      <c r="AQ107" s="60">
        <f t="shared" si="270"/>
        <v>50833.333333333336</v>
      </c>
      <c r="AR107" s="60">
        <f t="shared" si="271"/>
        <v>50833.333333333336</v>
      </c>
      <c r="AS107" s="60">
        <f t="shared" si="272"/>
        <v>50833.333333333336</v>
      </c>
      <c r="AT107" s="59">
        <f t="shared" si="273"/>
        <v>50833.333333333336</v>
      </c>
      <c r="AU107" s="61">
        <f t="shared" si="52"/>
        <v>0</v>
      </c>
      <c r="AV107" s="60">
        <f t="shared" si="53"/>
        <v>0</v>
      </c>
      <c r="AW107" s="60">
        <f t="shared" si="54"/>
        <v>76250</v>
      </c>
      <c r="AX107" s="59">
        <f t="shared" si="55"/>
        <v>152500</v>
      </c>
      <c r="AY107" s="58">
        <f t="shared" si="56"/>
        <v>228750</v>
      </c>
      <c r="BA107" s="71" t="s">
        <v>455</v>
      </c>
      <c r="BB107" s="71" t="s">
        <v>84</v>
      </c>
      <c r="BC107" s="71"/>
      <c r="BE107" s="64">
        <f>SUMIFS(W$56:W107,$BA$56:$BA107,$BA107,$E$56:$E107,$E107)</f>
        <v>1</v>
      </c>
      <c r="BF107" s="64">
        <f>SUMIFS(X$56:X107,$BA$56:$BA107,$BA107,$E$56:$E107,$E107)</f>
        <v>1</v>
      </c>
      <c r="BG107" s="64">
        <f>SUMIFS(Y$56:Y107,$BA$56:$BA107,$BA107,$E$56:$E107,$E107)</f>
        <v>1</v>
      </c>
      <c r="BH107" s="64">
        <f>SUMIFS(Z$56:Z107,$BA$56:$BA107,$BA107,$E$56:$E107,$E107)</f>
        <v>1</v>
      </c>
      <c r="BI107" s="64">
        <f>SUMIFS(AA$56:AA107,$BA$56:$BA107,$BA107,$E$56:$E107,$E107)</f>
        <v>1</v>
      </c>
      <c r="BJ107" s="64">
        <f>SUMIFS(AB$56:AB107,$BA$56:$BA107,$BA107,$E$56:$E107,$E107)</f>
        <v>1</v>
      </c>
      <c r="BK107" s="64">
        <f>SUMIFS(AC$56:AC107,$BA$56:$BA107,$BA107,$E$56:$E107,$E107)</f>
        <v>2</v>
      </c>
      <c r="BL107" s="64">
        <f>SUMIFS(AD$56:AD107,$BA$56:$BA107,$BA107,$E$56:$E107,$E107)</f>
        <v>2</v>
      </c>
      <c r="BM107" s="64">
        <f>SUMIFS(AE$56:AE107,$BA$56:$BA107,$BA107,$E$56:$E107,$E107)</f>
        <v>2</v>
      </c>
      <c r="BN107" s="64">
        <f>SUMIFS(AF$56:AF107,$BA$56:$BA107,$BA107,$E$56:$E107,$E107)</f>
        <v>2</v>
      </c>
      <c r="BO107" s="64">
        <f>SUMIFS(AG$56:AG107,$BA$56:$BA107,$BA107,$E$56:$E107,$E107)</f>
        <v>2</v>
      </c>
      <c r="BP107" s="64">
        <f>SUMIFS(AH$56:AH107,$BA$56:$BA107,$BA107,$E$56:$E107,$E107)</f>
        <v>2</v>
      </c>
      <c r="BR107" s="175" t="str">
        <f t="shared" si="68"/>
        <v>SubServ1EMEA</v>
      </c>
      <c r="BS107" s="175" t="str">
        <f t="shared" si="57"/>
        <v>SubServ1EMEA</v>
      </c>
      <c r="BT107" s="175" t="str">
        <f t="shared" si="58"/>
        <v>SubServ1EMEA</v>
      </c>
      <c r="BU107" s="175" t="str">
        <f t="shared" si="59"/>
        <v>SubServ1EMEA</v>
      </c>
      <c r="BV107" s="175" t="str">
        <f t="shared" si="60"/>
        <v>SubServ1EMEA</v>
      </c>
      <c r="BW107" s="175" t="str">
        <f t="shared" si="61"/>
        <v>SubServ1EMEA</v>
      </c>
      <c r="BX107" s="175" t="str">
        <f t="shared" si="62"/>
        <v>SubServ2EMEA</v>
      </c>
      <c r="BY107" s="175" t="str">
        <f t="shared" si="63"/>
        <v>SubServ2EMEA</v>
      </c>
      <c r="BZ107" s="175" t="str">
        <f t="shared" si="64"/>
        <v>SubServ2EMEA</v>
      </c>
      <c r="CA107" s="175" t="str">
        <f t="shared" si="65"/>
        <v>SubServ2EMEA</v>
      </c>
      <c r="CB107" s="175" t="str">
        <f t="shared" si="66"/>
        <v>SubServ2EMEA</v>
      </c>
      <c r="CC107" s="175" t="str">
        <f t="shared" si="67"/>
        <v>SubServ2EMEA</v>
      </c>
    </row>
    <row r="108" spans="1:81" s="52" customFormat="1" hidden="1" x14ac:dyDescent="0.25">
      <c r="A108" s="71" t="s">
        <v>186</v>
      </c>
      <c r="B108" s="74">
        <v>44228</v>
      </c>
      <c r="C108" s="74" t="s">
        <v>86</v>
      </c>
      <c r="D108" s="73" t="s">
        <v>39</v>
      </c>
      <c r="E108" s="73" t="str">
        <f t="shared" ref="E108:E139" si="323">IF(G108="US",VLOOKUP($D108,$A$1:$L$51,12,FALSE),G108)</f>
        <v>Adopt</v>
      </c>
      <c r="F108" s="71" t="s">
        <v>14</v>
      </c>
      <c r="G108" s="71" t="s">
        <v>88</v>
      </c>
      <c r="H108" s="71" t="s">
        <v>48</v>
      </c>
      <c r="I108" s="70">
        <f t="shared" si="25"/>
        <v>800000</v>
      </c>
      <c r="J108" s="81">
        <v>44150</v>
      </c>
      <c r="K108" s="68">
        <f t="shared" si="322"/>
        <v>0.25</v>
      </c>
      <c r="L108" s="67">
        <f t="shared" si="322"/>
        <v>0.35</v>
      </c>
      <c r="M108" s="67">
        <f t="shared" si="274"/>
        <v>0.5</v>
      </c>
      <c r="N108" s="67">
        <f t="shared" si="274"/>
        <v>0.65</v>
      </c>
      <c r="O108" s="67">
        <f t="shared" si="277"/>
        <v>0.85</v>
      </c>
      <c r="P108" s="67">
        <f t="shared" si="275"/>
        <v>1</v>
      </c>
      <c r="Q108" s="67">
        <f t="shared" si="321"/>
        <v>1</v>
      </c>
      <c r="R108" s="67">
        <f t="shared" si="321"/>
        <v>1</v>
      </c>
      <c r="S108" s="67">
        <f t="shared" si="321"/>
        <v>1</v>
      </c>
      <c r="T108" s="67">
        <f t="shared" si="321"/>
        <v>1</v>
      </c>
      <c r="U108" s="67">
        <f t="shared" si="321"/>
        <v>1</v>
      </c>
      <c r="V108" s="66">
        <f t="shared" si="321"/>
        <v>1</v>
      </c>
      <c r="W108" s="65">
        <f t="shared" si="246"/>
        <v>1</v>
      </c>
      <c r="X108" s="64">
        <f t="shared" si="259"/>
        <v>1</v>
      </c>
      <c r="Y108" s="64">
        <f t="shared" si="247"/>
        <v>1</v>
      </c>
      <c r="Z108" s="64">
        <f t="shared" si="248"/>
        <v>1</v>
      </c>
      <c r="AA108" s="64">
        <f t="shared" si="249"/>
        <v>1</v>
      </c>
      <c r="AB108" s="64">
        <f t="shared" si="250"/>
        <v>1</v>
      </c>
      <c r="AC108" s="64">
        <f t="shared" si="251"/>
        <v>1</v>
      </c>
      <c r="AD108" s="64">
        <f t="shared" si="252"/>
        <v>1</v>
      </c>
      <c r="AE108" s="64">
        <f t="shared" si="253"/>
        <v>1</v>
      </c>
      <c r="AF108" s="64">
        <f t="shared" si="254"/>
        <v>1</v>
      </c>
      <c r="AG108" s="64">
        <f t="shared" si="255"/>
        <v>1</v>
      </c>
      <c r="AH108" s="63">
        <f t="shared" si="256"/>
        <v>1</v>
      </c>
      <c r="AI108" s="62">
        <f t="shared" si="262"/>
        <v>16666.666666666668</v>
      </c>
      <c r="AJ108" s="60">
        <f t="shared" si="263"/>
        <v>23333.333333333332</v>
      </c>
      <c r="AK108" s="60">
        <f t="shared" si="264"/>
        <v>33333.333333333336</v>
      </c>
      <c r="AL108" s="60">
        <f t="shared" si="265"/>
        <v>43333.333333333336</v>
      </c>
      <c r="AM108" s="60">
        <f t="shared" si="266"/>
        <v>56666.666666666672</v>
      </c>
      <c r="AN108" s="60">
        <f t="shared" si="267"/>
        <v>66666.666666666672</v>
      </c>
      <c r="AO108" s="60">
        <f t="shared" si="268"/>
        <v>66666.666666666672</v>
      </c>
      <c r="AP108" s="60">
        <f t="shared" si="269"/>
        <v>66666.666666666672</v>
      </c>
      <c r="AQ108" s="60">
        <f t="shared" si="270"/>
        <v>66666.666666666672</v>
      </c>
      <c r="AR108" s="60">
        <f t="shared" si="271"/>
        <v>66666.666666666672</v>
      </c>
      <c r="AS108" s="60">
        <f t="shared" si="272"/>
        <v>66666.666666666672</v>
      </c>
      <c r="AT108" s="59">
        <f t="shared" si="273"/>
        <v>66666.666666666672</v>
      </c>
      <c r="AU108" s="61">
        <f t="shared" si="52"/>
        <v>73333.333333333343</v>
      </c>
      <c r="AV108" s="60">
        <f t="shared" si="53"/>
        <v>166666.66666666669</v>
      </c>
      <c r="AW108" s="60">
        <f t="shared" si="54"/>
        <v>200000</v>
      </c>
      <c r="AX108" s="59">
        <f t="shared" si="55"/>
        <v>200000</v>
      </c>
      <c r="AY108" s="58">
        <f t="shared" si="56"/>
        <v>640000</v>
      </c>
      <c r="BA108" s="71" t="s">
        <v>14</v>
      </c>
      <c r="BB108" s="71" t="s">
        <v>186</v>
      </c>
      <c r="BC108" s="71"/>
      <c r="BE108" s="64">
        <f>SUMIFS(W$56:W108,$BA$56:$BA108,$BA108,$E$56:$E108,$E108)</f>
        <v>1</v>
      </c>
      <c r="BF108" s="64">
        <f>SUMIFS(X$56:X108,$BA$56:$BA108,$BA108,$E$56:$E108,$E108)</f>
        <v>1</v>
      </c>
      <c r="BG108" s="64">
        <f>SUMIFS(Y$56:Y108,$BA$56:$BA108,$BA108,$E$56:$E108,$E108)</f>
        <v>1</v>
      </c>
      <c r="BH108" s="64">
        <f>SUMIFS(Z$56:Z108,$BA$56:$BA108,$BA108,$E$56:$E108,$E108)</f>
        <v>1</v>
      </c>
      <c r="BI108" s="64">
        <f>SUMIFS(AA$56:AA108,$BA$56:$BA108,$BA108,$E$56:$E108,$E108)</f>
        <v>1</v>
      </c>
      <c r="BJ108" s="64">
        <f>SUMIFS(AB$56:AB108,$BA$56:$BA108,$BA108,$E$56:$E108,$E108)</f>
        <v>1</v>
      </c>
      <c r="BK108" s="64">
        <f>SUMIFS(AC$56:AC108,$BA$56:$BA108,$BA108,$E$56:$E108,$E108)</f>
        <v>1</v>
      </c>
      <c r="BL108" s="64">
        <f>SUMIFS(AD$56:AD108,$BA$56:$BA108,$BA108,$E$56:$E108,$E108)</f>
        <v>1</v>
      </c>
      <c r="BM108" s="64">
        <f>SUMIFS(AE$56:AE108,$BA$56:$BA108,$BA108,$E$56:$E108,$E108)</f>
        <v>1</v>
      </c>
      <c r="BN108" s="64">
        <f>SUMIFS(AF$56:AF108,$BA$56:$BA108,$BA108,$E$56:$E108,$E108)</f>
        <v>1</v>
      </c>
      <c r="BO108" s="64">
        <f>SUMIFS(AG$56:AG108,$BA$56:$BA108,$BA108,$E$56:$E108,$E108)</f>
        <v>1</v>
      </c>
      <c r="BP108" s="64">
        <f>SUMIFS(AH$56:AH108,$BA$56:$BA108,$BA108,$E$56:$E108,$E108)</f>
        <v>1</v>
      </c>
      <c r="BR108" s="175" t="str">
        <f t="shared" si="68"/>
        <v>Sandman, Josh1Adopt</v>
      </c>
      <c r="BS108" s="175" t="str">
        <f t="shared" si="57"/>
        <v>Sandman, Josh1Adopt</v>
      </c>
      <c r="BT108" s="175" t="str">
        <f t="shared" si="58"/>
        <v>Sandman, Josh1Adopt</v>
      </c>
      <c r="BU108" s="175" t="str">
        <f t="shared" si="59"/>
        <v>Sandman, Josh1Adopt</v>
      </c>
      <c r="BV108" s="175" t="str">
        <f t="shared" si="60"/>
        <v>Sandman, Josh1Adopt</v>
      </c>
      <c r="BW108" s="175" t="str">
        <f t="shared" si="61"/>
        <v>Sandman, Josh1Adopt</v>
      </c>
      <c r="BX108" s="175" t="str">
        <f t="shared" si="62"/>
        <v>Sandman, Josh1Adopt</v>
      </c>
      <c r="BY108" s="175" t="str">
        <f t="shared" si="63"/>
        <v>Sandman, Josh1Adopt</v>
      </c>
      <c r="BZ108" s="175" t="str">
        <f t="shared" si="64"/>
        <v>Sandman, Josh1Adopt</v>
      </c>
      <c r="CA108" s="175" t="str">
        <f t="shared" si="65"/>
        <v>Sandman, Josh1Adopt</v>
      </c>
      <c r="CB108" s="175" t="str">
        <f t="shared" si="66"/>
        <v>Sandman, Josh1Adopt</v>
      </c>
      <c r="CC108" s="175" t="str">
        <f t="shared" si="67"/>
        <v>Sandman, Josh1Adopt</v>
      </c>
    </row>
    <row r="109" spans="1:81" s="52" customFormat="1" hidden="1" x14ac:dyDescent="0.25">
      <c r="A109" s="71" t="s">
        <v>185</v>
      </c>
      <c r="B109" s="74">
        <v>44227</v>
      </c>
      <c r="C109" s="74" t="s">
        <v>86</v>
      </c>
      <c r="D109" s="73" t="s">
        <v>184</v>
      </c>
      <c r="E109" s="73" t="str">
        <f t="shared" si="323"/>
        <v>Adopt</v>
      </c>
      <c r="F109" s="71" t="s">
        <v>14</v>
      </c>
      <c r="G109" s="71" t="s">
        <v>88</v>
      </c>
      <c r="H109" s="71" t="s">
        <v>48</v>
      </c>
      <c r="I109" s="70">
        <f t="shared" si="25"/>
        <v>1000000</v>
      </c>
      <c r="J109" s="69">
        <f>IF(DAY(B109)&gt;25,EOMONTH(B109,1),EOMONTH(B109,0))</f>
        <v>44255</v>
      </c>
      <c r="K109" s="68">
        <f t="shared" si="322"/>
        <v>0</v>
      </c>
      <c r="L109" s="67">
        <f t="shared" si="322"/>
        <v>0</v>
      </c>
      <c r="M109" s="67">
        <f t="shared" si="274"/>
        <v>0</v>
      </c>
      <c r="N109" s="67">
        <f t="shared" si="274"/>
        <v>0</v>
      </c>
      <c r="O109" s="67">
        <f t="shared" si="277"/>
        <v>0</v>
      </c>
      <c r="P109" s="67">
        <f t="shared" si="275"/>
        <v>0</v>
      </c>
      <c r="Q109" s="67">
        <f t="shared" si="321"/>
        <v>0</v>
      </c>
      <c r="R109" s="67">
        <f t="shared" si="321"/>
        <v>0</v>
      </c>
      <c r="S109" s="67">
        <f t="shared" si="321"/>
        <v>0</v>
      </c>
      <c r="T109" s="67">
        <f t="shared" si="321"/>
        <v>1</v>
      </c>
      <c r="U109" s="67">
        <f t="shared" si="321"/>
        <v>1</v>
      </c>
      <c r="V109" s="66">
        <f t="shared" si="321"/>
        <v>1</v>
      </c>
      <c r="W109" s="78">
        <v>0</v>
      </c>
      <c r="X109" s="84">
        <v>0</v>
      </c>
      <c r="Y109" s="84">
        <v>0</v>
      </c>
      <c r="Z109" s="84">
        <v>0</v>
      </c>
      <c r="AA109" s="84">
        <v>0</v>
      </c>
      <c r="AB109" s="84">
        <v>0</v>
      </c>
      <c r="AC109" s="84">
        <v>0</v>
      </c>
      <c r="AD109" s="84">
        <v>0</v>
      </c>
      <c r="AE109" s="84">
        <v>0</v>
      </c>
      <c r="AF109" s="84">
        <v>0</v>
      </c>
      <c r="AG109" s="84">
        <v>0</v>
      </c>
      <c r="AH109" s="90">
        <v>0</v>
      </c>
      <c r="AI109" s="89">
        <v>129166.66666666666</v>
      </c>
      <c r="AJ109" s="88">
        <v>135000</v>
      </c>
      <c r="AK109" s="88">
        <v>120833.33333333334</v>
      </c>
      <c r="AL109" s="88">
        <v>173333.33333333334</v>
      </c>
      <c r="AM109" s="88">
        <v>160000</v>
      </c>
      <c r="AN109" s="88">
        <v>100000</v>
      </c>
      <c r="AO109" s="88">
        <v>137500</v>
      </c>
      <c r="AP109" s="88">
        <v>175000</v>
      </c>
      <c r="AQ109" s="88">
        <v>195833.33333333331</v>
      </c>
      <c r="AR109" s="88">
        <v>183333.33333333326</v>
      </c>
      <c r="AS109" s="88">
        <v>183333.33333333331</v>
      </c>
      <c r="AT109" s="87">
        <v>183333.33333333326</v>
      </c>
      <c r="AU109" s="61">
        <f t="shared" si="52"/>
        <v>385000</v>
      </c>
      <c r="AV109" s="60">
        <f t="shared" si="53"/>
        <v>433333.33333333337</v>
      </c>
      <c r="AW109" s="60">
        <f t="shared" si="54"/>
        <v>508333.33333333331</v>
      </c>
      <c r="AX109" s="59">
        <f t="shared" si="55"/>
        <v>549999.99999999977</v>
      </c>
      <c r="AY109" s="58">
        <f t="shared" si="56"/>
        <v>1876666.6666666665</v>
      </c>
      <c r="BA109" s="71" t="s">
        <v>14</v>
      </c>
      <c r="BB109" s="71" t="s">
        <v>185</v>
      </c>
      <c r="BC109" s="71"/>
      <c r="BE109" s="64">
        <f>SUMIFS(W$56:W109,$BA$56:$BA109,$BA109,$E$56:$E109,$E109)</f>
        <v>1</v>
      </c>
      <c r="BF109" s="64">
        <f>SUMIFS(X$56:X109,$BA$56:$BA109,$BA109,$E$56:$E109,$E109)</f>
        <v>1</v>
      </c>
      <c r="BG109" s="64">
        <f>SUMIFS(Y$56:Y109,$BA$56:$BA109,$BA109,$E$56:$E109,$E109)</f>
        <v>1</v>
      </c>
      <c r="BH109" s="64">
        <f>SUMIFS(Z$56:Z109,$BA$56:$BA109,$BA109,$E$56:$E109,$E109)</f>
        <v>1</v>
      </c>
      <c r="BI109" s="64">
        <f>SUMIFS(AA$56:AA109,$BA$56:$BA109,$BA109,$E$56:$E109,$E109)</f>
        <v>1</v>
      </c>
      <c r="BJ109" s="64">
        <f>SUMIFS(AB$56:AB109,$BA$56:$BA109,$BA109,$E$56:$E109,$E109)</f>
        <v>1</v>
      </c>
      <c r="BK109" s="64">
        <f>SUMIFS(AC$56:AC109,$BA$56:$BA109,$BA109,$E$56:$E109,$E109)</f>
        <v>1</v>
      </c>
      <c r="BL109" s="64">
        <f>SUMIFS(AD$56:AD109,$BA$56:$BA109,$BA109,$E$56:$E109,$E109)</f>
        <v>1</v>
      </c>
      <c r="BM109" s="64">
        <f>SUMIFS(AE$56:AE109,$BA$56:$BA109,$BA109,$E$56:$E109,$E109)</f>
        <v>1</v>
      </c>
      <c r="BN109" s="64">
        <f>SUMIFS(AF$56:AF109,$BA$56:$BA109,$BA109,$E$56:$E109,$E109)</f>
        <v>1</v>
      </c>
      <c r="BO109" s="64">
        <f>SUMIFS(AG$56:AG109,$BA$56:$BA109,$BA109,$E$56:$E109,$E109)</f>
        <v>1</v>
      </c>
      <c r="BP109" s="64">
        <f>SUMIFS(AH$56:AH109,$BA$56:$BA109,$BA109,$E$56:$E109,$E109)</f>
        <v>1</v>
      </c>
      <c r="BR109" s="175" t="str">
        <f t="shared" si="68"/>
        <v>Sandman, Josh1Adopt</v>
      </c>
      <c r="BS109" s="175" t="str">
        <f t="shared" si="57"/>
        <v>Sandman, Josh1Adopt</v>
      </c>
      <c r="BT109" s="175" t="str">
        <f t="shared" si="58"/>
        <v>Sandman, Josh1Adopt</v>
      </c>
      <c r="BU109" s="175" t="str">
        <f t="shared" si="59"/>
        <v>Sandman, Josh1Adopt</v>
      </c>
      <c r="BV109" s="175" t="str">
        <f t="shared" si="60"/>
        <v>Sandman, Josh1Adopt</v>
      </c>
      <c r="BW109" s="175" t="str">
        <f t="shared" si="61"/>
        <v>Sandman, Josh1Adopt</v>
      </c>
      <c r="BX109" s="175" t="str">
        <f t="shared" si="62"/>
        <v>Sandman, Josh1Adopt</v>
      </c>
      <c r="BY109" s="175" t="str">
        <f t="shared" si="63"/>
        <v>Sandman, Josh1Adopt</v>
      </c>
      <c r="BZ109" s="175" t="str">
        <f t="shared" si="64"/>
        <v>Sandman, Josh1Adopt</v>
      </c>
      <c r="CA109" s="175" t="str">
        <f t="shared" si="65"/>
        <v>Sandman, Josh1Adopt</v>
      </c>
      <c r="CB109" s="175" t="str">
        <f t="shared" si="66"/>
        <v>Sandman, Josh1Adopt</v>
      </c>
      <c r="CC109" s="175" t="str">
        <f t="shared" si="67"/>
        <v>Sandman, Josh1Adopt</v>
      </c>
    </row>
    <row r="110" spans="1:81" s="52" customFormat="1" hidden="1" x14ac:dyDescent="0.25">
      <c r="A110" s="71" t="s">
        <v>183</v>
      </c>
      <c r="B110" s="74">
        <v>44174</v>
      </c>
      <c r="C110" s="74" t="s">
        <v>86</v>
      </c>
      <c r="D110" s="73" t="s">
        <v>181</v>
      </c>
      <c r="E110" s="73" t="str">
        <f t="shared" si="323"/>
        <v>Adopt</v>
      </c>
      <c r="F110" s="71" t="s">
        <v>14</v>
      </c>
      <c r="G110" s="71" t="s">
        <v>88</v>
      </c>
      <c r="H110" s="71" t="s">
        <v>48</v>
      </c>
      <c r="I110" s="70">
        <f t="shared" si="25"/>
        <v>1000000</v>
      </c>
      <c r="J110" s="81">
        <v>44150</v>
      </c>
      <c r="K110" s="68">
        <f t="shared" si="322"/>
        <v>0.25</v>
      </c>
      <c r="L110" s="67">
        <f t="shared" si="322"/>
        <v>0.35</v>
      </c>
      <c r="M110" s="67">
        <f t="shared" si="274"/>
        <v>0.5</v>
      </c>
      <c r="N110" s="67">
        <f t="shared" si="274"/>
        <v>0.65</v>
      </c>
      <c r="O110" s="67">
        <f t="shared" si="277"/>
        <v>0.85</v>
      </c>
      <c r="P110" s="67">
        <f t="shared" si="275"/>
        <v>1</v>
      </c>
      <c r="Q110" s="67">
        <f t="shared" si="321"/>
        <v>1</v>
      </c>
      <c r="R110" s="67">
        <f t="shared" si="321"/>
        <v>1</v>
      </c>
      <c r="S110" s="67">
        <f t="shared" si="321"/>
        <v>1</v>
      </c>
      <c r="T110" s="67">
        <f t="shared" si="321"/>
        <v>1</v>
      </c>
      <c r="U110" s="67">
        <f t="shared" si="321"/>
        <v>1</v>
      </c>
      <c r="V110" s="66">
        <f t="shared" si="321"/>
        <v>1</v>
      </c>
      <c r="W110" s="65">
        <f t="shared" ref="W110:W150" si="324">IF(K110&lt;0,-1,IF(AND($B110&lt;W$55,$C110&gt;W$55),1,0))</f>
        <v>1</v>
      </c>
      <c r="X110" s="64">
        <f t="shared" ref="X110:X150" si="325">IF(L110&lt;0,-1,IF(AND($B110&lt;X$55,$C110&gt;X$55),1,0))</f>
        <v>1</v>
      </c>
      <c r="Y110" s="64">
        <f t="shared" ref="Y110:Y150" si="326">IF(M110&lt;0,-1,IF(AND($B110&lt;Y$55,$C110&gt;Y$55),1,0))</f>
        <v>1</v>
      </c>
      <c r="Z110" s="64">
        <f t="shared" ref="Z110:Z150" si="327">IF(N110&lt;0,-1,IF(AND($B110&lt;Z$55,$C110&gt;Z$55),1,0))</f>
        <v>1</v>
      </c>
      <c r="AA110" s="64">
        <f t="shared" ref="AA110:AA150" si="328">IF(O110&lt;0,-1,IF(AND($B110&lt;AA$55,$C110&gt;AA$55),1,0))</f>
        <v>1</v>
      </c>
      <c r="AB110" s="64">
        <f t="shared" ref="AB110:AB150" si="329">IF(P110&lt;0,-1,IF(AND($B110&lt;AB$55,$C110&gt;AB$55),1,0))</f>
        <v>1</v>
      </c>
      <c r="AC110" s="64">
        <f t="shared" ref="AC110:AC150" si="330">IF(Q110&lt;0,-1,IF(AND($B110&lt;AC$55,$C110&gt;AC$55),1,0))</f>
        <v>1</v>
      </c>
      <c r="AD110" s="64">
        <f t="shared" ref="AD110:AD150" si="331">IF(R110&lt;0,-1,IF(AND($B110&lt;AD$55,$C110&gt;AD$55),1,0))</f>
        <v>1</v>
      </c>
      <c r="AE110" s="64">
        <f t="shared" ref="AE110:AE150" si="332">IF(S110&lt;0,-1,IF(AND($B110&lt;AE$55,$C110&gt;AE$55),1,0))</f>
        <v>1</v>
      </c>
      <c r="AF110" s="64">
        <f t="shared" ref="AF110:AF150" si="333">IF(T110&lt;0,-1,IF(AND($B110&lt;AF$55,$C110&gt;AF$55),1,0))</f>
        <v>1</v>
      </c>
      <c r="AG110" s="64">
        <f t="shared" ref="AG110:AG150" si="334">IF(U110&lt;0,-1,IF(AND($B110&lt;AG$55,$C110&gt;AG$55),1,0))</f>
        <v>1</v>
      </c>
      <c r="AH110" s="63">
        <f t="shared" ref="AH110:AH150" si="335">IF(V110&lt;0,-1,IF(AND($B110&lt;AH$55,$C110&gt;AH$55),1,0))</f>
        <v>1</v>
      </c>
      <c r="AI110" s="62">
        <f t="shared" ref="AI110:AI135" si="336">$I110/12*K110</f>
        <v>20833.333333333332</v>
      </c>
      <c r="AJ110" s="60">
        <f t="shared" ref="AJ110:AJ135" si="337">$I110/12*L110</f>
        <v>29166.666666666664</v>
      </c>
      <c r="AK110" s="60">
        <f t="shared" ref="AK110:AK135" si="338">$I110/12*M110</f>
        <v>41666.666666666664</v>
      </c>
      <c r="AL110" s="60">
        <f t="shared" ref="AL110:AL135" si="339">$I110/12*N110</f>
        <v>54166.666666666664</v>
      </c>
      <c r="AM110" s="60">
        <f t="shared" ref="AM110:AM135" si="340">$I110/12*O110</f>
        <v>70833.333333333328</v>
      </c>
      <c r="AN110" s="60">
        <f t="shared" ref="AN110:AN135" si="341">$I110/12*P110</f>
        <v>83333.333333333328</v>
      </c>
      <c r="AO110" s="60">
        <f t="shared" ref="AO110:AO135" si="342">$I110/12*Q110</f>
        <v>83333.333333333328</v>
      </c>
      <c r="AP110" s="60">
        <f t="shared" ref="AP110:AP135" si="343">$I110/12*R110</f>
        <v>83333.333333333328</v>
      </c>
      <c r="AQ110" s="60">
        <f t="shared" ref="AQ110:AQ135" si="344">$I110/12*S110</f>
        <v>83333.333333333328</v>
      </c>
      <c r="AR110" s="60">
        <f t="shared" ref="AR110:AR135" si="345">$I110/12*T110</f>
        <v>83333.333333333328</v>
      </c>
      <c r="AS110" s="60">
        <f t="shared" ref="AS110:AS135" si="346">$I110/12*U110</f>
        <v>83333.333333333328</v>
      </c>
      <c r="AT110" s="59">
        <f t="shared" ref="AT110:AT135" si="347">$I110/12*V110</f>
        <v>83333.333333333328</v>
      </c>
      <c r="AU110" s="61">
        <f t="shared" si="52"/>
        <v>91666.666666666657</v>
      </c>
      <c r="AV110" s="60">
        <f t="shared" si="53"/>
        <v>208333.33333333331</v>
      </c>
      <c r="AW110" s="60">
        <f t="shared" si="54"/>
        <v>250000</v>
      </c>
      <c r="AX110" s="59">
        <f t="shared" si="55"/>
        <v>250000</v>
      </c>
      <c r="AY110" s="58">
        <f t="shared" si="56"/>
        <v>800000</v>
      </c>
      <c r="BA110" s="71" t="s">
        <v>14</v>
      </c>
      <c r="BB110" s="71" t="s">
        <v>183</v>
      </c>
      <c r="BC110" s="71"/>
      <c r="BE110" s="64">
        <f>SUMIFS(W$56:W110,$BA$56:$BA110,$BA110,$E$56:$E110,$E110)</f>
        <v>2</v>
      </c>
      <c r="BF110" s="64">
        <f>SUMIFS(X$56:X110,$BA$56:$BA110,$BA110,$E$56:$E110,$E110)</f>
        <v>2</v>
      </c>
      <c r="BG110" s="64">
        <f>SUMIFS(Y$56:Y110,$BA$56:$BA110,$BA110,$E$56:$E110,$E110)</f>
        <v>2</v>
      </c>
      <c r="BH110" s="64">
        <f>SUMIFS(Z$56:Z110,$BA$56:$BA110,$BA110,$E$56:$E110,$E110)</f>
        <v>2</v>
      </c>
      <c r="BI110" s="64">
        <f>SUMIFS(AA$56:AA110,$BA$56:$BA110,$BA110,$E$56:$E110,$E110)</f>
        <v>2</v>
      </c>
      <c r="BJ110" s="64">
        <f>SUMIFS(AB$56:AB110,$BA$56:$BA110,$BA110,$E$56:$E110,$E110)</f>
        <v>2</v>
      </c>
      <c r="BK110" s="64">
        <f>SUMIFS(AC$56:AC110,$BA$56:$BA110,$BA110,$E$56:$E110,$E110)</f>
        <v>2</v>
      </c>
      <c r="BL110" s="64">
        <f>SUMIFS(AD$56:AD110,$BA$56:$BA110,$BA110,$E$56:$E110,$E110)</f>
        <v>2</v>
      </c>
      <c r="BM110" s="64">
        <f>SUMIFS(AE$56:AE110,$BA$56:$BA110,$BA110,$E$56:$E110,$E110)</f>
        <v>2</v>
      </c>
      <c r="BN110" s="64">
        <f>SUMIFS(AF$56:AF110,$BA$56:$BA110,$BA110,$E$56:$E110,$E110)</f>
        <v>2</v>
      </c>
      <c r="BO110" s="64">
        <f>SUMIFS(AG$56:AG110,$BA$56:$BA110,$BA110,$E$56:$E110,$E110)</f>
        <v>2</v>
      </c>
      <c r="BP110" s="64">
        <f>SUMIFS(AH$56:AH110,$BA$56:$BA110,$BA110,$E$56:$E110,$E110)</f>
        <v>2</v>
      </c>
      <c r="BR110" s="175" t="str">
        <f t="shared" si="68"/>
        <v>Sandman, Josh2Adopt</v>
      </c>
      <c r="BS110" s="175" t="str">
        <f t="shared" si="57"/>
        <v>Sandman, Josh2Adopt</v>
      </c>
      <c r="BT110" s="175" t="str">
        <f t="shared" si="58"/>
        <v>Sandman, Josh2Adopt</v>
      </c>
      <c r="BU110" s="175" t="str">
        <f t="shared" si="59"/>
        <v>Sandman, Josh2Adopt</v>
      </c>
      <c r="BV110" s="175" t="str">
        <f t="shared" si="60"/>
        <v>Sandman, Josh2Adopt</v>
      </c>
      <c r="BW110" s="175" t="str">
        <f t="shared" si="61"/>
        <v>Sandman, Josh2Adopt</v>
      </c>
      <c r="BX110" s="175" t="str">
        <f t="shared" si="62"/>
        <v>Sandman, Josh2Adopt</v>
      </c>
      <c r="BY110" s="175" t="str">
        <f t="shared" si="63"/>
        <v>Sandman, Josh2Adopt</v>
      </c>
      <c r="BZ110" s="175" t="str">
        <f t="shared" si="64"/>
        <v>Sandman, Josh2Adopt</v>
      </c>
      <c r="CA110" s="175" t="str">
        <f t="shared" si="65"/>
        <v>Sandman, Josh2Adopt</v>
      </c>
      <c r="CB110" s="175" t="str">
        <f t="shared" si="66"/>
        <v>Sandman, Josh2Adopt</v>
      </c>
      <c r="CC110" s="175" t="str">
        <f t="shared" si="67"/>
        <v>Sandman, Josh2Adopt</v>
      </c>
    </row>
    <row r="111" spans="1:81" s="52" customFormat="1" hidden="1" x14ac:dyDescent="0.25">
      <c r="A111" s="71" t="s">
        <v>182</v>
      </c>
      <c r="B111" s="74">
        <v>44228</v>
      </c>
      <c r="C111" s="74" t="s">
        <v>86</v>
      </c>
      <c r="D111" s="73" t="s">
        <v>181</v>
      </c>
      <c r="E111" s="73" t="str">
        <f t="shared" si="323"/>
        <v>Adopt</v>
      </c>
      <c r="F111" s="71" t="s">
        <v>14</v>
      </c>
      <c r="G111" s="71" t="s">
        <v>88</v>
      </c>
      <c r="H111" s="71" t="s">
        <v>48</v>
      </c>
      <c r="I111" s="70">
        <f t="shared" si="25"/>
        <v>1000000</v>
      </c>
      <c r="J111" s="81">
        <v>44180</v>
      </c>
      <c r="K111" s="68">
        <f t="shared" si="322"/>
        <v>0</v>
      </c>
      <c r="L111" s="67">
        <f t="shared" si="322"/>
        <v>0.25</v>
      </c>
      <c r="M111" s="67">
        <f t="shared" si="274"/>
        <v>0.35</v>
      </c>
      <c r="N111" s="67">
        <f t="shared" si="274"/>
        <v>0.5</v>
      </c>
      <c r="O111" s="67">
        <f t="shared" si="277"/>
        <v>0.65</v>
      </c>
      <c r="P111" s="67">
        <f t="shared" si="275"/>
        <v>0.85</v>
      </c>
      <c r="Q111" s="67">
        <f t="shared" si="321"/>
        <v>1</v>
      </c>
      <c r="R111" s="67">
        <f t="shared" si="321"/>
        <v>1</v>
      </c>
      <c r="S111" s="67">
        <f t="shared" si="321"/>
        <v>1</v>
      </c>
      <c r="T111" s="67">
        <f t="shared" si="321"/>
        <v>1</v>
      </c>
      <c r="U111" s="67">
        <f t="shared" si="321"/>
        <v>1</v>
      </c>
      <c r="V111" s="66">
        <f t="shared" si="321"/>
        <v>1</v>
      </c>
      <c r="W111" s="65">
        <f t="shared" si="324"/>
        <v>1</v>
      </c>
      <c r="X111" s="64">
        <f t="shared" si="325"/>
        <v>1</v>
      </c>
      <c r="Y111" s="64">
        <f t="shared" si="326"/>
        <v>1</v>
      </c>
      <c r="Z111" s="64">
        <f t="shared" si="327"/>
        <v>1</v>
      </c>
      <c r="AA111" s="64">
        <f t="shared" si="328"/>
        <v>1</v>
      </c>
      <c r="AB111" s="64">
        <f t="shared" si="329"/>
        <v>1</v>
      </c>
      <c r="AC111" s="64">
        <f t="shared" si="330"/>
        <v>1</v>
      </c>
      <c r="AD111" s="64">
        <f t="shared" si="331"/>
        <v>1</v>
      </c>
      <c r="AE111" s="64">
        <f t="shared" si="332"/>
        <v>1</v>
      </c>
      <c r="AF111" s="64">
        <f t="shared" si="333"/>
        <v>1</v>
      </c>
      <c r="AG111" s="64">
        <f t="shared" si="334"/>
        <v>1</v>
      </c>
      <c r="AH111" s="63">
        <f t="shared" si="335"/>
        <v>1</v>
      </c>
      <c r="AI111" s="62">
        <f t="shared" si="336"/>
        <v>0</v>
      </c>
      <c r="AJ111" s="60">
        <f t="shared" si="337"/>
        <v>20833.333333333332</v>
      </c>
      <c r="AK111" s="60">
        <f t="shared" si="338"/>
        <v>29166.666666666664</v>
      </c>
      <c r="AL111" s="60">
        <f t="shared" si="339"/>
        <v>41666.666666666664</v>
      </c>
      <c r="AM111" s="60">
        <f t="shared" si="340"/>
        <v>54166.666666666664</v>
      </c>
      <c r="AN111" s="60">
        <f t="shared" si="341"/>
        <v>70833.333333333328</v>
      </c>
      <c r="AO111" s="60">
        <f t="shared" si="342"/>
        <v>83333.333333333328</v>
      </c>
      <c r="AP111" s="60">
        <f t="shared" si="343"/>
        <v>83333.333333333328</v>
      </c>
      <c r="AQ111" s="60">
        <f t="shared" si="344"/>
        <v>83333.333333333328</v>
      </c>
      <c r="AR111" s="60">
        <f t="shared" si="345"/>
        <v>83333.333333333328</v>
      </c>
      <c r="AS111" s="60">
        <f t="shared" si="346"/>
        <v>83333.333333333328</v>
      </c>
      <c r="AT111" s="59">
        <f t="shared" si="347"/>
        <v>83333.333333333328</v>
      </c>
      <c r="AU111" s="61">
        <f t="shared" si="52"/>
        <v>50000</v>
      </c>
      <c r="AV111" s="60">
        <f t="shared" si="53"/>
        <v>166666.66666666666</v>
      </c>
      <c r="AW111" s="60">
        <f t="shared" si="54"/>
        <v>250000</v>
      </c>
      <c r="AX111" s="59">
        <f t="shared" si="55"/>
        <v>250000</v>
      </c>
      <c r="AY111" s="58">
        <f t="shared" si="56"/>
        <v>716666.66666666663</v>
      </c>
      <c r="BA111" s="71" t="s">
        <v>14</v>
      </c>
      <c r="BB111" s="71" t="s">
        <v>182</v>
      </c>
      <c r="BC111" s="71"/>
      <c r="BE111" s="64">
        <f>SUMIFS(W$56:W111,$BA$56:$BA111,$BA111,$E$56:$E111,$E111)</f>
        <v>3</v>
      </c>
      <c r="BF111" s="64">
        <f>SUMIFS(X$56:X111,$BA$56:$BA111,$BA111,$E$56:$E111,$E111)</f>
        <v>3</v>
      </c>
      <c r="BG111" s="64">
        <f>SUMIFS(Y$56:Y111,$BA$56:$BA111,$BA111,$E$56:$E111,$E111)</f>
        <v>3</v>
      </c>
      <c r="BH111" s="64">
        <f>SUMIFS(Z$56:Z111,$BA$56:$BA111,$BA111,$E$56:$E111,$E111)</f>
        <v>3</v>
      </c>
      <c r="BI111" s="64">
        <f>SUMIFS(AA$56:AA111,$BA$56:$BA111,$BA111,$E$56:$E111,$E111)</f>
        <v>3</v>
      </c>
      <c r="BJ111" s="64">
        <f>SUMIFS(AB$56:AB111,$BA$56:$BA111,$BA111,$E$56:$E111,$E111)</f>
        <v>3</v>
      </c>
      <c r="BK111" s="64">
        <f>SUMIFS(AC$56:AC111,$BA$56:$BA111,$BA111,$E$56:$E111,$E111)</f>
        <v>3</v>
      </c>
      <c r="BL111" s="64">
        <f>SUMIFS(AD$56:AD111,$BA$56:$BA111,$BA111,$E$56:$E111,$E111)</f>
        <v>3</v>
      </c>
      <c r="BM111" s="64">
        <f>SUMIFS(AE$56:AE111,$BA$56:$BA111,$BA111,$E$56:$E111,$E111)</f>
        <v>3</v>
      </c>
      <c r="BN111" s="64">
        <f>SUMIFS(AF$56:AF111,$BA$56:$BA111,$BA111,$E$56:$E111,$E111)</f>
        <v>3</v>
      </c>
      <c r="BO111" s="64">
        <f>SUMIFS(AG$56:AG111,$BA$56:$BA111,$BA111,$E$56:$E111,$E111)</f>
        <v>3</v>
      </c>
      <c r="BP111" s="64">
        <f>SUMIFS(AH$56:AH111,$BA$56:$BA111,$BA111,$E$56:$E111,$E111)</f>
        <v>3</v>
      </c>
      <c r="BR111" s="175" t="str">
        <f t="shared" si="68"/>
        <v>Sandman, Josh3Adopt</v>
      </c>
      <c r="BS111" s="175" t="str">
        <f t="shared" si="57"/>
        <v>Sandman, Josh3Adopt</v>
      </c>
      <c r="BT111" s="175" t="str">
        <f t="shared" si="58"/>
        <v>Sandman, Josh3Adopt</v>
      </c>
      <c r="BU111" s="175" t="str">
        <f t="shared" si="59"/>
        <v>Sandman, Josh3Adopt</v>
      </c>
      <c r="BV111" s="175" t="str">
        <f t="shared" si="60"/>
        <v>Sandman, Josh3Adopt</v>
      </c>
      <c r="BW111" s="175" t="str">
        <f t="shared" si="61"/>
        <v>Sandman, Josh3Adopt</v>
      </c>
      <c r="BX111" s="175" t="str">
        <f t="shared" si="62"/>
        <v>Sandman, Josh3Adopt</v>
      </c>
      <c r="BY111" s="175" t="str">
        <f t="shared" si="63"/>
        <v>Sandman, Josh3Adopt</v>
      </c>
      <c r="BZ111" s="175" t="str">
        <f t="shared" si="64"/>
        <v>Sandman, Josh3Adopt</v>
      </c>
      <c r="CA111" s="175" t="str">
        <f t="shared" si="65"/>
        <v>Sandman, Josh3Adopt</v>
      </c>
      <c r="CB111" s="175" t="str">
        <f t="shared" si="66"/>
        <v>Sandman, Josh3Adopt</v>
      </c>
      <c r="CC111" s="175" t="str">
        <f t="shared" si="67"/>
        <v>Sandman, Josh3Adopt</v>
      </c>
    </row>
    <row r="112" spans="1:81" s="52" customFormat="1" hidden="1" x14ac:dyDescent="0.25">
      <c r="A112" s="71" t="s">
        <v>277</v>
      </c>
      <c r="B112" s="74">
        <v>44277</v>
      </c>
      <c r="C112" s="74" t="s">
        <v>86</v>
      </c>
      <c r="D112" s="73" t="s">
        <v>181</v>
      </c>
      <c r="E112" s="73" t="str">
        <f t="shared" si="323"/>
        <v>Adopt</v>
      </c>
      <c r="F112" s="71" t="s">
        <v>14</v>
      </c>
      <c r="G112" s="71" t="s">
        <v>88</v>
      </c>
      <c r="H112" s="71" t="s">
        <v>48</v>
      </c>
      <c r="I112" s="70">
        <f t="shared" si="25"/>
        <v>1000000</v>
      </c>
      <c r="J112" s="69">
        <f t="shared" ref="J112:J149" si="348">IF(DAY(B112)&gt;25,EOMONTH(B112,1),EOMONTH(B112,0))</f>
        <v>44286</v>
      </c>
      <c r="K112" s="68">
        <f t="shared" si="322"/>
        <v>0</v>
      </c>
      <c r="L112" s="67">
        <f t="shared" si="322"/>
        <v>0</v>
      </c>
      <c r="M112" s="67">
        <f t="shared" si="274"/>
        <v>0</v>
      </c>
      <c r="N112" s="67">
        <f t="shared" si="274"/>
        <v>0</v>
      </c>
      <c r="O112" s="67">
        <f t="shared" si="277"/>
        <v>0.25</v>
      </c>
      <c r="P112" s="67">
        <f t="shared" si="275"/>
        <v>0.35</v>
      </c>
      <c r="Q112" s="67">
        <f t="shared" si="321"/>
        <v>0.5</v>
      </c>
      <c r="R112" s="67">
        <f t="shared" si="321"/>
        <v>0.65</v>
      </c>
      <c r="S112" s="67">
        <f t="shared" si="321"/>
        <v>0.85</v>
      </c>
      <c r="T112" s="67">
        <f t="shared" si="321"/>
        <v>1</v>
      </c>
      <c r="U112" s="67">
        <f t="shared" si="321"/>
        <v>1</v>
      </c>
      <c r="V112" s="66">
        <f t="shared" si="321"/>
        <v>1</v>
      </c>
      <c r="W112" s="65">
        <f t="shared" si="324"/>
        <v>0</v>
      </c>
      <c r="X112" s="64">
        <f t="shared" si="325"/>
        <v>1</v>
      </c>
      <c r="Y112" s="64">
        <f t="shared" si="326"/>
        <v>1</v>
      </c>
      <c r="Z112" s="64">
        <f t="shared" si="327"/>
        <v>1</v>
      </c>
      <c r="AA112" s="64">
        <f t="shared" si="328"/>
        <v>1</v>
      </c>
      <c r="AB112" s="64">
        <f t="shared" si="329"/>
        <v>1</v>
      </c>
      <c r="AC112" s="64">
        <f t="shared" si="330"/>
        <v>1</v>
      </c>
      <c r="AD112" s="64">
        <f t="shared" si="331"/>
        <v>1</v>
      </c>
      <c r="AE112" s="64">
        <f t="shared" si="332"/>
        <v>1</v>
      </c>
      <c r="AF112" s="64">
        <f t="shared" si="333"/>
        <v>1</v>
      </c>
      <c r="AG112" s="64">
        <f t="shared" si="334"/>
        <v>1</v>
      </c>
      <c r="AH112" s="63">
        <f t="shared" si="335"/>
        <v>1</v>
      </c>
      <c r="AI112" s="62">
        <f t="shared" si="336"/>
        <v>0</v>
      </c>
      <c r="AJ112" s="60">
        <f t="shared" si="337"/>
        <v>0</v>
      </c>
      <c r="AK112" s="60">
        <f t="shared" si="338"/>
        <v>0</v>
      </c>
      <c r="AL112" s="60">
        <f t="shared" si="339"/>
        <v>0</v>
      </c>
      <c r="AM112" s="60">
        <f t="shared" si="340"/>
        <v>20833.333333333332</v>
      </c>
      <c r="AN112" s="60">
        <f t="shared" si="341"/>
        <v>29166.666666666664</v>
      </c>
      <c r="AO112" s="60">
        <f t="shared" si="342"/>
        <v>41666.666666666664</v>
      </c>
      <c r="AP112" s="60">
        <f t="shared" si="343"/>
        <v>54166.666666666664</v>
      </c>
      <c r="AQ112" s="60">
        <f t="shared" si="344"/>
        <v>70833.333333333328</v>
      </c>
      <c r="AR112" s="60">
        <f t="shared" si="345"/>
        <v>83333.333333333328</v>
      </c>
      <c r="AS112" s="60">
        <f t="shared" si="346"/>
        <v>83333.333333333328</v>
      </c>
      <c r="AT112" s="59">
        <f t="shared" si="347"/>
        <v>83333.333333333328</v>
      </c>
      <c r="AU112" s="61">
        <f t="shared" si="52"/>
        <v>0</v>
      </c>
      <c r="AV112" s="60">
        <f t="shared" si="53"/>
        <v>50000</v>
      </c>
      <c r="AW112" s="60">
        <f t="shared" si="54"/>
        <v>166666.66666666666</v>
      </c>
      <c r="AX112" s="59">
        <f t="shared" si="55"/>
        <v>250000</v>
      </c>
      <c r="AY112" s="58">
        <f t="shared" si="56"/>
        <v>466666.66666666663</v>
      </c>
      <c r="BA112" s="71" t="s">
        <v>14</v>
      </c>
      <c r="BB112" s="71" t="s">
        <v>277</v>
      </c>
      <c r="BC112" s="71"/>
      <c r="BE112" s="64">
        <f>SUMIFS(W$56:W112,$BA$56:$BA112,$BA112,$E$56:$E112,$E112)</f>
        <v>3</v>
      </c>
      <c r="BF112" s="64">
        <f>SUMIFS(X$56:X112,$BA$56:$BA112,$BA112,$E$56:$E112,$E112)</f>
        <v>4</v>
      </c>
      <c r="BG112" s="64">
        <f>SUMIFS(Y$56:Y112,$BA$56:$BA112,$BA112,$E$56:$E112,$E112)</f>
        <v>4</v>
      </c>
      <c r="BH112" s="64">
        <f>SUMIFS(Z$56:Z112,$BA$56:$BA112,$BA112,$E$56:$E112,$E112)</f>
        <v>4</v>
      </c>
      <c r="BI112" s="64">
        <f>SUMIFS(AA$56:AA112,$BA$56:$BA112,$BA112,$E$56:$E112,$E112)</f>
        <v>4</v>
      </c>
      <c r="BJ112" s="64">
        <f>SUMIFS(AB$56:AB112,$BA$56:$BA112,$BA112,$E$56:$E112,$E112)</f>
        <v>4</v>
      </c>
      <c r="BK112" s="64">
        <f>SUMIFS(AC$56:AC112,$BA$56:$BA112,$BA112,$E$56:$E112,$E112)</f>
        <v>4</v>
      </c>
      <c r="BL112" s="64">
        <f>SUMIFS(AD$56:AD112,$BA$56:$BA112,$BA112,$E$56:$E112,$E112)</f>
        <v>4</v>
      </c>
      <c r="BM112" s="64">
        <f>SUMIFS(AE$56:AE112,$BA$56:$BA112,$BA112,$E$56:$E112,$E112)</f>
        <v>4</v>
      </c>
      <c r="BN112" s="64">
        <f>SUMIFS(AF$56:AF112,$BA$56:$BA112,$BA112,$E$56:$E112,$E112)</f>
        <v>4</v>
      </c>
      <c r="BO112" s="64">
        <f>SUMIFS(AG$56:AG112,$BA$56:$BA112,$BA112,$E$56:$E112,$E112)</f>
        <v>4</v>
      </c>
      <c r="BP112" s="64">
        <f>SUMIFS(AH$56:AH112,$BA$56:$BA112,$BA112,$E$56:$E112,$E112)</f>
        <v>4</v>
      </c>
      <c r="BR112" s="175" t="str">
        <f t="shared" si="68"/>
        <v>Sandman, Josh3Adopt</v>
      </c>
      <c r="BS112" s="175" t="str">
        <f t="shared" si="57"/>
        <v>Sandman, Josh4Adopt</v>
      </c>
      <c r="BT112" s="175" t="str">
        <f t="shared" si="58"/>
        <v>Sandman, Josh4Adopt</v>
      </c>
      <c r="BU112" s="175" t="str">
        <f t="shared" si="59"/>
        <v>Sandman, Josh4Adopt</v>
      </c>
      <c r="BV112" s="175" t="str">
        <f t="shared" si="60"/>
        <v>Sandman, Josh4Adopt</v>
      </c>
      <c r="BW112" s="175" t="str">
        <f t="shared" si="61"/>
        <v>Sandman, Josh4Adopt</v>
      </c>
      <c r="BX112" s="175" t="str">
        <f t="shared" si="62"/>
        <v>Sandman, Josh4Adopt</v>
      </c>
      <c r="BY112" s="175" t="str">
        <f t="shared" si="63"/>
        <v>Sandman, Josh4Adopt</v>
      </c>
      <c r="BZ112" s="175" t="str">
        <f t="shared" si="64"/>
        <v>Sandman, Josh4Adopt</v>
      </c>
      <c r="CA112" s="175" t="str">
        <f t="shared" si="65"/>
        <v>Sandman, Josh4Adopt</v>
      </c>
      <c r="CB112" s="175" t="str">
        <f t="shared" si="66"/>
        <v>Sandman, Josh4Adopt</v>
      </c>
      <c r="CC112" s="175" t="str">
        <f t="shared" si="67"/>
        <v>Sandman, Josh4Adopt</v>
      </c>
    </row>
    <row r="113" spans="1:81" s="52" customFormat="1" hidden="1" x14ac:dyDescent="0.25">
      <c r="A113" s="71" t="s">
        <v>84</v>
      </c>
      <c r="B113" s="74">
        <v>44317</v>
      </c>
      <c r="C113" s="74" t="s">
        <v>86</v>
      </c>
      <c r="D113" s="73" t="s">
        <v>181</v>
      </c>
      <c r="E113" s="73" t="str">
        <f t="shared" si="323"/>
        <v>Adopt</v>
      </c>
      <c r="F113" s="71" t="s">
        <v>14</v>
      </c>
      <c r="G113" s="71" t="s">
        <v>88</v>
      </c>
      <c r="H113" s="71" t="s">
        <v>84</v>
      </c>
      <c r="I113" s="70">
        <f t="shared" si="25"/>
        <v>1000000</v>
      </c>
      <c r="J113" s="69">
        <f t="shared" si="348"/>
        <v>44347</v>
      </c>
      <c r="K113" s="68">
        <f t="shared" si="322"/>
        <v>0</v>
      </c>
      <c r="L113" s="67">
        <f t="shared" si="322"/>
        <v>0</v>
      </c>
      <c r="M113" s="67">
        <f t="shared" si="274"/>
        <v>0</v>
      </c>
      <c r="N113" s="67">
        <f t="shared" si="274"/>
        <v>0</v>
      </c>
      <c r="O113" s="67">
        <f t="shared" si="277"/>
        <v>0</v>
      </c>
      <c r="P113" s="67">
        <f t="shared" si="275"/>
        <v>0</v>
      </c>
      <c r="Q113" s="67">
        <f t="shared" si="321"/>
        <v>0.25</v>
      </c>
      <c r="R113" s="67">
        <f t="shared" si="321"/>
        <v>0.35</v>
      </c>
      <c r="S113" s="67">
        <f t="shared" si="321"/>
        <v>0.5</v>
      </c>
      <c r="T113" s="67">
        <f t="shared" si="321"/>
        <v>0.65</v>
      </c>
      <c r="U113" s="67">
        <f t="shared" si="321"/>
        <v>0.85</v>
      </c>
      <c r="V113" s="66">
        <f t="shared" si="321"/>
        <v>1</v>
      </c>
      <c r="W113" s="65">
        <f t="shared" si="324"/>
        <v>0</v>
      </c>
      <c r="X113" s="64">
        <f t="shared" si="325"/>
        <v>0</v>
      </c>
      <c r="Y113" s="64">
        <f t="shared" si="326"/>
        <v>0</v>
      </c>
      <c r="Z113" s="64">
        <f t="shared" si="327"/>
        <v>1</v>
      </c>
      <c r="AA113" s="64">
        <f t="shared" si="328"/>
        <v>1</v>
      </c>
      <c r="AB113" s="64">
        <f t="shared" si="329"/>
        <v>1</v>
      </c>
      <c r="AC113" s="64">
        <f t="shared" si="330"/>
        <v>1</v>
      </c>
      <c r="AD113" s="64">
        <f t="shared" si="331"/>
        <v>1</v>
      </c>
      <c r="AE113" s="64">
        <f t="shared" si="332"/>
        <v>1</v>
      </c>
      <c r="AF113" s="64">
        <f t="shared" si="333"/>
        <v>1</v>
      </c>
      <c r="AG113" s="64">
        <f t="shared" si="334"/>
        <v>1</v>
      </c>
      <c r="AH113" s="63">
        <f t="shared" si="335"/>
        <v>1</v>
      </c>
      <c r="AI113" s="62">
        <f t="shared" si="336"/>
        <v>0</v>
      </c>
      <c r="AJ113" s="60">
        <f t="shared" si="337"/>
        <v>0</v>
      </c>
      <c r="AK113" s="60">
        <f t="shared" si="338"/>
        <v>0</v>
      </c>
      <c r="AL113" s="60">
        <f t="shared" si="339"/>
        <v>0</v>
      </c>
      <c r="AM113" s="60">
        <f t="shared" si="340"/>
        <v>0</v>
      </c>
      <c r="AN113" s="60">
        <f t="shared" si="341"/>
        <v>0</v>
      </c>
      <c r="AO113" s="60">
        <f t="shared" si="342"/>
        <v>20833.333333333332</v>
      </c>
      <c r="AP113" s="60">
        <f t="shared" si="343"/>
        <v>29166.666666666664</v>
      </c>
      <c r="AQ113" s="60">
        <f t="shared" si="344"/>
        <v>41666.666666666664</v>
      </c>
      <c r="AR113" s="60">
        <f t="shared" si="345"/>
        <v>54166.666666666664</v>
      </c>
      <c r="AS113" s="60">
        <f t="shared" si="346"/>
        <v>70833.333333333328</v>
      </c>
      <c r="AT113" s="59">
        <f t="shared" si="347"/>
        <v>83333.333333333328</v>
      </c>
      <c r="AU113" s="61">
        <f t="shared" si="52"/>
        <v>0</v>
      </c>
      <c r="AV113" s="60">
        <f t="shared" si="53"/>
        <v>0</v>
      </c>
      <c r="AW113" s="60">
        <f t="shared" si="54"/>
        <v>91666.666666666657</v>
      </c>
      <c r="AX113" s="59">
        <f t="shared" si="55"/>
        <v>208333.33333333331</v>
      </c>
      <c r="AY113" s="58">
        <f t="shared" si="56"/>
        <v>300000</v>
      </c>
      <c r="BA113" s="71" t="s">
        <v>14</v>
      </c>
      <c r="BB113" s="71" t="s">
        <v>84</v>
      </c>
      <c r="BC113" s="71"/>
      <c r="BE113" s="64">
        <f>SUMIFS(W$56:W113,$BA$56:$BA113,$BA113,$E$56:$E113,$E113)</f>
        <v>3</v>
      </c>
      <c r="BF113" s="64">
        <f>SUMIFS(X$56:X113,$BA$56:$BA113,$BA113,$E$56:$E113,$E113)</f>
        <v>4</v>
      </c>
      <c r="BG113" s="64">
        <f>SUMIFS(Y$56:Y113,$BA$56:$BA113,$BA113,$E$56:$E113,$E113)</f>
        <v>4</v>
      </c>
      <c r="BH113" s="64">
        <f>SUMIFS(Z$56:Z113,$BA$56:$BA113,$BA113,$E$56:$E113,$E113)</f>
        <v>5</v>
      </c>
      <c r="BI113" s="64">
        <f>SUMIFS(AA$56:AA113,$BA$56:$BA113,$BA113,$E$56:$E113,$E113)</f>
        <v>5</v>
      </c>
      <c r="BJ113" s="64">
        <f>SUMIFS(AB$56:AB113,$BA$56:$BA113,$BA113,$E$56:$E113,$E113)</f>
        <v>5</v>
      </c>
      <c r="BK113" s="64">
        <f>SUMIFS(AC$56:AC113,$BA$56:$BA113,$BA113,$E$56:$E113,$E113)</f>
        <v>5</v>
      </c>
      <c r="BL113" s="64">
        <f>SUMIFS(AD$56:AD113,$BA$56:$BA113,$BA113,$E$56:$E113,$E113)</f>
        <v>5</v>
      </c>
      <c r="BM113" s="64">
        <f>SUMIFS(AE$56:AE113,$BA$56:$BA113,$BA113,$E$56:$E113,$E113)</f>
        <v>5</v>
      </c>
      <c r="BN113" s="64">
        <f>SUMIFS(AF$56:AF113,$BA$56:$BA113,$BA113,$E$56:$E113,$E113)</f>
        <v>5</v>
      </c>
      <c r="BO113" s="64">
        <f>SUMIFS(AG$56:AG113,$BA$56:$BA113,$BA113,$E$56:$E113,$E113)</f>
        <v>5</v>
      </c>
      <c r="BP113" s="64">
        <f>SUMIFS(AH$56:AH113,$BA$56:$BA113,$BA113,$E$56:$E113,$E113)</f>
        <v>5</v>
      </c>
      <c r="BR113" s="175" t="str">
        <f t="shared" si="68"/>
        <v>Sandman, Josh3Adopt</v>
      </c>
      <c r="BS113" s="175" t="str">
        <f t="shared" si="57"/>
        <v>Sandman, Josh4Adopt</v>
      </c>
      <c r="BT113" s="175" t="str">
        <f t="shared" si="58"/>
        <v>Sandman, Josh4Adopt</v>
      </c>
      <c r="BU113" s="175" t="str">
        <f t="shared" si="59"/>
        <v>Sandman, Josh5Adopt</v>
      </c>
      <c r="BV113" s="175" t="str">
        <f t="shared" si="60"/>
        <v>Sandman, Josh5Adopt</v>
      </c>
      <c r="BW113" s="175" t="str">
        <f t="shared" si="61"/>
        <v>Sandman, Josh5Adopt</v>
      </c>
      <c r="BX113" s="175" t="str">
        <f t="shared" si="62"/>
        <v>Sandman, Josh5Adopt</v>
      </c>
      <c r="BY113" s="175" t="str">
        <f t="shared" si="63"/>
        <v>Sandman, Josh5Adopt</v>
      </c>
      <c r="BZ113" s="175" t="str">
        <f t="shared" si="64"/>
        <v>Sandman, Josh5Adopt</v>
      </c>
      <c r="CA113" s="175" t="str">
        <f t="shared" si="65"/>
        <v>Sandman, Josh5Adopt</v>
      </c>
      <c r="CB113" s="175" t="str">
        <f t="shared" si="66"/>
        <v>Sandman, Josh5Adopt</v>
      </c>
      <c r="CC113" s="175" t="str">
        <f t="shared" si="67"/>
        <v>Sandman, Josh5Adopt</v>
      </c>
    </row>
    <row r="114" spans="1:81" s="52" customFormat="1" hidden="1" x14ac:dyDescent="0.25">
      <c r="A114" s="71" t="s">
        <v>84</v>
      </c>
      <c r="B114" s="74">
        <v>44317</v>
      </c>
      <c r="C114" s="74" t="s">
        <v>86</v>
      </c>
      <c r="D114" s="73" t="s">
        <v>181</v>
      </c>
      <c r="E114" s="73" t="str">
        <f t="shared" si="323"/>
        <v>Adopt</v>
      </c>
      <c r="F114" s="71" t="s">
        <v>14</v>
      </c>
      <c r="G114" s="71" t="s">
        <v>88</v>
      </c>
      <c r="H114" s="71" t="s">
        <v>84</v>
      </c>
      <c r="I114" s="70">
        <f t="shared" si="25"/>
        <v>1000000</v>
      </c>
      <c r="J114" s="69">
        <f t="shared" si="348"/>
        <v>44347</v>
      </c>
      <c r="K114" s="68">
        <f t="shared" si="322"/>
        <v>0</v>
      </c>
      <c r="L114" s="67">
        <f t="shared" si="322"/>
        <v>0</v>
      </c>
      <c r="M114" s="67">
        <f t="shared" si="274"/>
        <v>0</v>
      </c>
      <c r="N114" s="67">
        <f t="shared" si="274"/>
        <v>0</v>
      </c>
      <c r="O114" s="67">
        <f t="shared" si="277"/>
        <v>0</v>
      </c>
      <c r="P114" s="67">
        <f t="shared" si="275"/>
        <v>0</v>
      </c>
      <c r="Q114" s="67">
        <f t="shared" si="321"/>
        <v>0.25</v>
      </c>
      <c r="R114" s="67">
        <f t="shared" si="321"/>
        <v>0.35</v>
      </c>
      <c r="S114" s="67">
        <f t="shared" si="321"/>
        <v>0.5</v>
      </c>
      <c r="T114" s="67">
        <f t="shared" si="321"/>
        <v>0.65</v>
      </c>
      <c r="U114" s="67">
        <f t="shared" si="321"/>
        <v>0.85</v>
      </c>
      <c r="V114" s="66">
        <f t="shared" si="321"/>
        <v>1</v>
      </c>
      <c r="W114" s="65">
        <f t="shared" si="324"/>
        <v>0</v>
      </c>
      <c r="X114" s="64">
        <f t="shared" si="325"/>
        <v>0</v>
      </c>
      <c r="Y114" s="64">
        <f t="shared" si="326"/>
        <v>0</v>
      </c>
      <c r="Z114" s="64">
        <f t="shared" si="327"/>
        <v>1</v>
      </c>
      <c r="AA114" s="64">
        <f t="shared" si="328"/>
        <v>1</v>
      </c>
      <c r="AB114" s="64">
        <f t="shared" si="329"/>
        <v>1</v>
      </c>
      <c r="AC114" s="64">
        <f t="shared" si="330"/>
        <v>1</v>
      </c>
      <c r="AD114" s="64">
        <f t="shared" si="331"/>
        <v>1</v>
      </c>
      <c r="AE114" s="64">
        <f t="shared" si="332"/>
        <v>1</v>
      </c>
      <c r="AF114" s="64">
        <f t="shared" si="333"/>
        <v>1</v>
      </c>
      <c r="AG114" s="64">
        <f t="shared" si="334"/>
        <v>1</v>
      </c>
      <c r="AH114" s="63">
        <f t="shared" si="335"/>
        <v>1</v>
      </c>
      <c r="AI114" s="62">
        <f t="shared" si="336"/>
        <v>0</v>
      </c>
      <c r="AJ114" s="60">
        <f t="shared" si="337"/>
        <v>0</v>
      </c>
      <c r="AK114" s="60">
        <f t="shared" si="338"/>
        <v>0</v>
      </c>
      <c r="AL114" s="60">
        <f t="shared" si="339"/>
        <v>0</v>
      </c>
      <c r="AM114" s="60">
        <f t="shared" si="340"/>
        <v>0</v>
      </c>
      <c r="AN114" s="60">
        <f t="shared" si="341"/>
        <v>0</v>
      </c>
      <c r="AO114" s="60">
        <f t="shared" si="342"/>
        <v>20833.333333333332</v>
      </c>
      <c r="AP114" s="60">
        <f t="shared" si="343"/>
        <v>29166.666666666664</v>
      </c>
      <c r="AQ114" s="60">
        <f t="shared" si="344"/>
        <v>41666.666666666664</v>
      </c>
      <c r="AR114" s="60">
        <f t="shared" si="345"/>
        <v>54166.666666666664</v>
      </c>
      <c r="AS114" s="60">
        <f t="shared" si="346"/>
        <v>70833.333333333328</v>
      </c>
      <c r="AT114" s="59">
        <f t="shared" si="347"/>
        <v>83333.333333333328</v>
      </c>
      <c r="AU114" s="61">
        <f t="shared" si="52"/>
        <v>0</v>
      </c>
      <c r="AV114" s="60">
        <f t="shared" si="53"/>
        <v>0</v>
      </c>
      <c r="AW114" s="60">
        <f t="shared" si="54"/>
        <v>91666.666666666657</v>
      </c>
      <c r="AX114" s="59">
        <f t="shared" si="55"/>
        <v>208333.33333333331</v>
      </c>
      <c r="AY114" s="58">
        <f t="shared" si="56"/>
        <v>300000</v>
      </c>
      <c r="BA114" s="71" t="s">
        <v>14</v>
      </c>
      <c r="BB114" s="71" t="s">
        <v>84</v>
      </c>
      <c r="BC114" s="71"/>
      <c r="BE114" s="64">
        <f>SUMIFS(W$56:W114,$BA$56:$BA114,$BA114,$E$56:$E114,$E114)</f>
        <v>3</v>
      </c>
      <c r="BF114" s="64">
        <f>SUMIFS(X$56:X114,$BA$56:$BA114,$BA114,$E$56:$E114,$E114)</f>
        <v>4</v>
      </c>
      <c r="BG114" s="64">
        <f>SUMIFS(Y$56:Y114,$BA$56:$BA114,$BA114,$E$56:$E114,$E114)</f>
        <v>4</v>
      </c>
      <c r="BH114" s="64">
        <f>SUMIFS(Z$56:Z114,$BA$56:$BA114,$BA114,$E$56:$E114,$E114)</f>
        <v>6</v>
      </c>
      <c r="BI114" s="64">
        <f>SUMIFS(AA$56:AA114,$BA$56:$BA114,$BA114,$E$56:$E114,$E114)</f>
        <v>6</v>
      </c>
      <c r="BJ114" s="64">
        <f>SUMIFS(AB$56:AB114,$BA$56:$BA114,$BA114,$E$56:$E114,$E114)</f>
        <v>6</v>
      </c>
      <c r="BK114" s="64">
        <f>SUMIFS(AC$56:AC114,$BA$56:$BA114,$BA114,$E$56:$E114,$E114)</f>
        <v>6</v>
      </c>
      <c r="BL114" s="64">
        <f>SUMIFS(AD$56:AD114,$BA$56:$BA114,$BA114,$E$56:$E114,$E114)</f>
        <v>6</v>
      </c>
      <c r="BM114" s="64">
        <f>SUMIFS(AE$56:AE114,$BA$56:$BA114,$BA114,$E$56:$E114,$E114)</f>
        <v>6</v>
      </c>
      <c r="BN114" s="64">
        <f>SUMIFS(AF$56:AF114,$BA$56:$BA114,$BA114,$E$56:$E114,$E114)</f>
        <v>6</v>
      </c>
      <c r="BO114" s="64">
        <f>SUMIFS(AG$56:AG114,$BA$56:$BA114,$BA114,$E$56:$E114,$E114)</f>
        <v>6</v>
      </c>
      <c r="BP114" s="64">
        <f>SUMIFS(AH$56:AH114,$BA$56:$BA114,$BA114,$E$56:$E114,$E114)</f>
        <v>6</v>
      </c>
      <c r="BR114" s="175" t="str">
        <f t="shared" si="68"/>
        <v>Sandman, Josh3Adopt</v>
      </c>
      <c r="BS114" s="175" t="str">
        <f t="shared" si="57"/>
        <v>Sandman, Josh4Adopt</v>
      </c>
      <c r="BT114" s="175" t="str">
        <f t="shared" si="58"/>
        <v>Sandman, Josh4Adopt</v>
      </c>
      <c r="BU114" s="175" t="str">
        <f t="shared" si="59"/>
        <v>Sandman, Josh6Adopt</v>
      </c>
      <c r="BV114" s="175" t="str">
        <f t="shared" si="60"/>
        <v>Sandman, Josh6Adopt</v>
      </c>
      <c r="BW114" s="175" t="str">
        <f t="shared" si="61"/>
        <v>Sandman, Josh6Adopt</v>
      </c>
      <c r="BX114" s="175" t="str">
        <f t="shared" si="62"/>
        <v>Sandman, Josh6Adopt</v>
      </c>
      <c r="BY114" s="175" t="str">
        <f t="shared" si="63"/>
        <v>Sandman, Josh6Adopt</v>
      </c>
      <c r="BZ114" s="175" t="str">
        <f t="shared" si="64"/>
        <v>Sandman, Josh6Adopt</v>
      </c>
      <c r="CA114" s="175" t="str">
        <f t="shared" si="65"/>
        <v>Sandman, Josh6Adopt</v>
      </c>
      <c r="CB114" s="175" t="str">
        <f t="shared" si="66"/>
        <v>Sandman, Josh6Adopt</v>
      </c>
      <c r="CC114" s="175" t="str">
        <f t="shared" si="67"/>
        <v>Sandman, Josh6Adopt</v>
      </c>
    </row>
    <row r="115" spans="1:81" s="52" customFormat="1" hidden="1" x14ac:dyDescent="0.25">
      <c r="A115" s="71" t="s">
        <v>94</v>
      </c>
      <c r="B115" s="74">
        <v>44378</v>
      </c>
      <c r="C115" s="74">
        <v>44408</v>
      </c>
      <c r="D115" s="73" t="s">
        <v>181</v>
      </c>
      <c r="E115" s="73" t="str">
        <f t="shared" si="323"/>
        <v>Adopt</v>
      </c>
      <c r="F115" s="71" t="s">
        <v>14</v>
      </c>
      <c r="G115" s="71" t="s">
        <v>88</v>
      </c>
      <c r="H115" s="71" t="s">
        <v>94</v>
      </c>
      <c r="I115" s="70">
        <f t="shared" si="25"/>
        <v>1000000</v>
      </c>
      <c r="J115" s="69">
        <f t="shared" si="348"/>
        <v>44408</v>
      </c>
      <c r="K115" s="68">
        <f t="shared" si="322"/>
        <v>0</v>
      </c>
      <c r="L115" s="67">
        <f t="shared" si="322"/>
        <v>0</v>
      </c>
      <c r="M115" s="67">
        <f t="shared" si="274"/>
        <v>0</v>
      </c>
      <c r="N115" s="67">
        <f t="shared" si="274"/>
        <v>0</v>
      </c>
      <c r="O115" s="67">
        <f t="shared" si="277"/>
        <v>0</v>
      </c>
      <c r="P115" s="77">
        <v>-1</v>
      </c>
      <c r="Q115" s="77">
        <v>-1</v>
      </c>
      <c r="R115" s="77">
        <v>-1</v>
      </c>
      <c r="S115" s="77">
        <v>-1</v>
      </c>
      <c r="T115" s="77">
        <v>-1</v>
      </c>
      <c r="U115" s="77">
        <v>-1</v>
      </c>
      <c r="V115" s="76">
        <v>-1</v>
      </c>
      <c r="W115" s="65">
        <f t="shared" si="324"/>
        <v>0</v>
      </c>
      <c r="X115" s="64">
        <f t="shared" si="325"/>
        <v>0</v>
      </c>
      <c r="Y115" s="64">
        <f t="shared" si="326"/>
        <v>0</v>
      </c>
      <c r="Z115" s="64">
        <f t="shared" si="327"/>
        <v>0</v>
      </c>
      <c r="AA115" s="64">
        <f t="shared" si="328"/>
        <v>0</v>
      </c>
      <c r="AB115" s="64">
        <f t="shared" si="329"/>
        <v>-1</v>
      </c>
      <c r="AC115" s="64">
        <f t="shared" si="330"/>
        <v>-1</v>
      </c>
      <c r="AD115" s="64">
        <f t="shared" si="331"/>
        <v>-1</v>
      </c>
      <c r="AE115" s="64">
        <f t="shared" si="332"/>
        <v>-1</v>
      </c>
      <c r="AF115" s="64">
        <f t="shared" si="333"/>
        <v>-1</v>
      </c>
      <c r="AG115" s="64">
        <f t="shared" si="334"/>
        <v>-1</v>
      </c>
      <c r="AH115" s="63">
        <f t="shared" si="335"/>
        <v>-1</v>
      </c>
      <c r="AI115" s="62">
        <f t="shared" si="336"/>
        <v>0</v>
      </c>
      <c r="AJ115" s="60">
        <f t="shared" si="337"/>
        <v>0</v>
      </c>
      <c r="AK115" s="60">
        <f t="shared" si="338"/>
        <v>0</v>
      </c>
      <c r="AL115" s="60">
        <f t="shared" si="339"/>
        <v>0</v>
      </c>
      <c r="AM115" s="60">
        <f t="shared" si="340"/>
        <v>0</v>
      </c>
      <c r="AN115" s="60">
        <f t="shared" si="341"/>
        <v>-83333.333333333328</v>
      </c>
      <c r="AO115" s="60">
        <f t="shared" si="342"/>
        <v>-83333.333333333328</v>
      </c>
      <c r="AP115" s="60">
        <f t="shared" si="343"/>
        <v>-83333.333333333328</v>
      </c>
      <c r="AQ115" s="60">
        <f t="shared" si="344"/>
        <v>-83333.333333333328</v>
      </c>
      <c r="AR115" s="60">
        <f t="shared" si="345"/>
        <v>-83333.333333333328</v>
      </c>
      <c r="AS115" s="60">
        <f t="shared" si="346"/>
        <v>-83333.333333333328</v>
      </c>
      <c r="AT115" s="59">
        <f t="shared" si="347"/>
        <v>-83333.333333333328</v>
      </c>
      <c r="AU115" s="61">
        <f t="shared" si="52"/>
        <v>0</v>
      </c>
      <c r="AV115" s="60">
        <f t="shared" si="53"/>
        <v>-83333.333333333328</v>
      </c>
      <c r="AW115" s="60">
        <f t="shared" si="54"/>
        <v>-250000</v>
      </c>
      <c r="AX115" s="59">
        <f t="shared" si="55"/>
        <v>-250000</v>
      </c>
      <c r="AY115" s="58">
        <f t="shared" si="56"/>
        <v>-583333.33333333326</v>
      </c>
      <c r="BA115" s="71"/>
      <c r="BB115" s="71"/>
      <c r="BC115" s="71"/>
      <c r="BE115" s="64">
        <f>SUMIFS(W$56:W115,$BA$56:$BA115,$BA115,$E$56:$E115,$E115)</f>
        <v>0</v>
      </c>
      <c r="BF115" s="64">
        <f>SUMIFS(X$56:X115,$BA$56:$BA115,$BA115,$E$56:$E115,$E115)</f>
        <v>0</v>
      </c>
      <c r="BG115" s="64">
        <f>SUMIFS(Y$56:Y115,$BA$56:$BA115,$BA115,$E$56:$E115,$E115)</f>
        <v>0</v>
      </c>
      <c r="BH115" s="64">
        <f>SUMIFS(Z$56:Z115,$BA$56:$BA115,$BA115,$E$56:$E115,$E115)</f>
        <v>0</v>
      </c>
      <c r="BI115" s="64">
        <f>SUMIFS(AA$56:AA115,$BA$56:$BA115,$BA115,$E$56:$E115,$E115)</f>
        <v>0</v>
      </c>
      <c r="BJ115" s="64">
        <f>SUMIFS(AB$56:AB115,$BA$56:$BA115,$BA115,$E$56:$E115,$E115)</f>
        <v>0</v>
      </c>
      <c r="BK115" s="64">
        <f>SUMIFS(AC$56:AC115,$BA$56:$BA115,$BA115,$E$56:$E115,$E115)</f>
        <v>0</v>
      </c>
      <c r="BL115" s="64">
        <f>SUMIFS(AD$56:AD115,$BA$56:$BA115,$BA115,$E$56:$E115,$E115)</f>
        <v>0</v>
      </c>
      <c r="BM115" s="64">
        <f>SUMIFS(AE$56:AE115,$BA$56:$BA115,$BA115,$E$56:$E115,$E115)</f>
        <v>0</v>
      </c>
      <c r="BN115" s="64">
        <f>SUMIFS(AF$56:AF115,$BA$56:$BA115,$BA115,$E$56:$E115,$E115)</f>
        <v>0</v>
      </c>
      <c r="BO115" s="64">
        <f>SUMIFS(AG$56:AG115,$BA$56:$BA115,$BA115,$E$56:$E115,$E115)</f>
        <v>0</v>
      </c>
      <c r="BP115" s="64">
        <f>SUMIFS(AH$56:AH115,$BA$56:$BA115,$BA115,$E$56:$E115,$E115)</f>
        <v>0</v>
      </c>
      <c r="BR115" s="175" t="str">
        <f t="shared" si="68"/>
        <v/>
      </c>
      <c r="BS115" s="175" t="str">
        <f t="shared" si="57"/>
        <v/>
      </c>
      <c r="BT115" s="175" t="str">
        <f t="shared" si="58"/>
        <v/>
      </c>
      <c r="BU115" s="175" t="str">
        <f t="shared" si="59"/>
        <v/>
      </c>
      <c r="BV115" s="175" t="str">
        <f t="shared" si="60"/>
        <v/>
      </c>
      <c r="BW115" s="175" t="str">
        <f t="shared" si="61"/>
        <v/>
      </c>
      <c r="BX115" s="175" t="str">
        <f t="shared" si="62"/>
        <v/>
      </c>
      <c r="BY115" s="175" t="str">
        <f t="shared" si="63"/>
        <v/>
      </c>
      <c r="BZ115" s="175" t="str">
        <f t="shared" si="64"/>
        <v/>
      </c>
      <c r="CA115" s="175" t="str">
        <f t="shared" si="65"/>
        <v/>
      </c>
      <c r="CB115" s="175" t="str">
        <f t="shared" si="66"/>
        <v/>
      </c>
      <c r="CC115" s="175" t="str">
        <f t="shared" si="67"/>
        <v/>
      </c>
    </row>
    <row r="116" spans="1:81" s="52" customFormat="1" hidden="1" x14ac:dyDescent="0.25">
      <c r="A116" s="71" t="s">
        <v>84</v>
      </c>
      <c r="B116" s="74">
        <v>44378</v>
      </c>
      <c r="C116" s="74" t="s">
        <v>86</v>
      </c>
      <c r="D116" s="73" t="s">
        <v>181</v>
      </c>
      <c r="E116" s="73" t="str">
        <f t="shared" si="323"/>
        <v>Adopt</v>
      </c>
      <c r="F116" s="71" t="s">
        <v>14</v>
      </c>
      <c r="G116" s="71" t="s">
        <v>88</v>
      </c>
      <c r="H116" s="71" t="s">
        <v>84</v>
      </c>
      <c r="I116" s="70">
        <f t="shared" si="25"/>
        <v>1000000</v>
      </c>
      <c r="J116" s="69">
        <f t="shared" si="348"/>
        <v>44408</v>
      </c>
      <c r="K116" s="68">
        <f t="shared" si="322"/>
        <v>0</v>
      </c>
      <c r="L116" s="67">
        <f t="shared" si="322"/>
        <v>0</v>
      </c>
      <c r="M116" s="67">
        <f t="shared" si="274"/>
        <v>0</v>
      </c>
      <c r="N116" s="67">
        <f t="shared" si="274"/>
        <v>0</v>
      </c>
      <c r="O116" s="67">
        <f t="shared" si="277"/>
        <v>0</v>
      </c>
      <c r="P116" s="67">
        <f t="shared" ref="P116:V122" si="349">IFERROR(IF($C116&gt;EOMONTH(P$55,-1),IF(DATEDIF($J116,P$55+2,"m")+1&gt;9,100%,VLOOKUP($D116,$A$1:$J$51,(DATEDIF($J116,P$55+2,"m")+1)+1,FALSE)),0),0)</f>
        <v>0</v>
      </c>
      <c r="Q116" s="67">
        <f t="shared" si="349"/>
        <v>0</v>
      </c>
      <c r="R116" s="67">
        <f t="shared" si="349"/>
        <v>0</v>
      </c>
      <c r="S116" s="67">
        <f t="shared" si="349"/>
        <v>0.25</v>
      </c>
      <c r="T116" s="67">
        <f t="shared" si="349"/>
        <v>0.35</v>
      </c>
      <c r="U116" s="67">
        <f t="shared" si="349"/>
        <v>0.5</v>
      </c>
      <c r="V116" s="66">
        <f t="shared" si="349"/>
        <v>0.65</v>
      </c>
      <c r="W116" s="65">
        <f t="shared" si="324"/>
        <v>0</v>
      </c>
      <c r="X116" s="64">
        <f t="shared" si="325"/>
        <v>0</v>
      </c>
      <c r="Y116" s="64">
        <f t="shared" si="326"/>
        <v>0</v>
      </c>
      <c r="Z116" s="64">
        <f t="shared" si="327"/>
        <v>0</v>
      </c>
      <c r="AA116" s="64">
        <f t="shared" si="328"/>
        <v>0</v>
      </c>
      <c r="AB116" s="64">
        <f t="shared" si="329"/>
        <v>1</v>
      </c>
      <c r="AC116" s="64">
        <f t="shared" si="330"/>
        <v>1</v>
      </c>
      <c r="AD116" s="64">
        <f t="shared" si="331"/>
        <v>1</v>
      </c>
      <c r="AE116" s="64">
        <f t="shared" si="332"/>
        <v>1</v>
      </c>
      <c r="AF116" s="64">
        <f t="shared" si="333"/>
        <v>1</v>
      </c>
      <c r="AG116" s="64">
        <f t="shared" si="334"/>
        <v>1</v>
      </c>
      <c r="AH116" s="63">
        <f t="shared" si="335"/>
        <v>1</v>
      </c>
      <c r="AI116" s="62">
        <f t="shared" si="336"/>
        <v>0</v>
      </c>
      <c r="AJ116" s="60">
        <f t="shared" si="337"/>
        <v>0</v>
      </c>
      <c r="AK116" s="60">
        <f t="shared" si="338"/>
        <v>0</v>
      </c>
      <c r="AL116" s="60">
        <f t="shared" si="339"/>
        <v>0</v>
      </c>
      <c r="AM116" s="60">
        <f t="shared" si="340"/>
        <v>0</v>
      </c>
      <c r="AN116" s="60">
        <f t="shared" si="341"/>
        <v>0</v>
      </c>
      <c r="AO116" s="60">
        <f t="shared" si="342"/>
        <v>0</v>
      </c>
      <c r="AP116" s="60">
        <f t="shared" si="343"/>
        <v>0</v>
      </c>
      <c r="AQ116" s="60">
        <f t="shared" si="344"/>
        <v>20833.333333333332</v>
      </c>
      <c r="AR116" s="60">
        <f t="shared" si="345"/>
        <v>29166.666666666664</v>
      </c>
      <c r="AS116" s="60">
        <f t="shared" si="346"/>
        <v>41666.666666666664</v>
      </c>
      <c r="AT116" s="59">
        <f t="shared" si="347"/>
        <v>54166.666666666664</v>
      </c>
      <c r="AU116" s="61">
        <f t="shared" si="52"/>
        <v>0</v>
      </c>
      <c r="AV116" s="60">
        <f t="shared" si="53"/>
        <v>0</v>
      </c>
      <c r="AW116" s="60">
        <f t="shared" si="54"/>
        <v>20833.333333333332</v>
      </c>
      <c r="AX116" s="59">
        <f t="shared" si="55"/>
        <v>125000</v>
      </c>
      <c r="AY116" s="58">
        <f t="shared" si="56"/>
        <v>145833.33333333334</v>
      </c>
      <c r="BA116" s="71" t="s">
        <v>14</v>
      </c>
      <c r="BB116" s="71" t="s">
        <v>84</v>
      </c>
      <c r="BC116" s="71"/>
      <c r="BE116" s="64">
        <f>SUMIFS(W$56:W116,$BA$56:$BA116,$BA116,$E$56:$E116,$E116)</f>
        <v>3</v>
      </c>
      <c r="BF116" s="64">
        <f>SUMIFS(X$56:X116,$BA$56:$BA116,$BA116,$E$56:$E116,$E116)</f>
        <v>4</v>
      </c>
      <c r="BG116" s="64">
        <f>SUMIFS(Y$56:Y116,$BA$56:$BA116,$BA116,$E$56:$E116,$E116)</f>
        <v>4</v>
      </c>
      <c r="BH116" s="64">
        <f>SUMIFS(Z$56:Z116,$BA$56:$BA116,$BA116,$E$56:$E116,$E116)</f>
        <v>6</v>
      </c>
      <c r="BI116" s="64">
        <f>SUMIFS(AA$56:AA116,$BA$56:$BA116,$BA116,$E$56:$E116,$E116)</f>
        <v>6</v>
      </c>
      <c r="BJ116" s="64">
        <f>SUMIFS(AB$56:AB116,$BA$56:$BA116,$BA116,$E$56:$E116,$E116)</f>
        <v>7</v>
      </c>
      <c r="BK116" s="64">
        <f>SUMIFS(AC$56:AC116,$BA$56:$BA116,$BA116,$E$56:$E116,$E116)</f>
        <v>7</v>
      </c>
      <c r="BL116" s="64">
        <f>SUMIFS(AD$56:AD116,$BA$56:$BA116,$BA116,$E$56:$E116,$E116)</f>
        <v>7</v>
      </c>
      <c r="BM116" s="64">
        <f>SUMIFS(AE$56:AE116,$BA$56:$BA116,$BA116,$E$56:$E116,$E116)</f>
        <v>7</v>
      </c>
      <c r="BN116" s="64">
        <f>SUMIFS(AF$56:AF116,$BA$56:$BA116,$BA116,$E$56:$E116,$E116)</f>
        <v>7</v>
      </c>
      <c r="BO116" s="64">
        <f>SUMIFS(AG$56:AG116,$BA$56:$BA116,$BA116,$E$56:$E116,$E116)</f>
        <v>7</v>
      </c>
      <c r="BP116" s="64">
        <f>SUMIFS(AH$56:AH116,$BA$56:$BA116,$BA116,$E$56:$E116,$E116)</f>
        <v>7</v>
      </c>
      <c r="BR116" s="175" t="str">
        <f t="shared" si="68"/>
        <v>Sandman, Josh3Adopt</v>
      </c>
      <c r="BS116" s="175" t="str">
        <f t="shared" si="57"/>
        <v>Sandman, Josh4Adopt</v>
      </c>
      <c r="BT116" s="175" t="str">
        <f t="shared" si="58"/>
        <v>Sandman, Josh4Adopt</v>
      </c>
      <c r="BU116" s="175" t="str">
        <f t="shared" si="59"/>
        <v>Sandman, Josh6Adopt</v>
      </c>
      <c r="BV116" s="175" t="str">
        <f t="shared" si="60"/>
        <v>Sandman, Josh6Adopt</v>
      </c>
      <c r="BW116" s="175" t="str">
        <f t="shared" si="61"/>
        <v>Sandman, Josh7Adopt</v>
      </c>
      <c r="BX116" s="175" t="str">
        <f t="shared" si="62"/>
        <v>Sandman, Josh7Adopt</v>
      </c>
      <c r="BY116" s="175" t="str">
        <f t="shared" si="63"/>
        <v>Sandman, Josh7Adopt</v>
      </c>
      <c r="BZ116" s="175" t="str">
        <f t="shared" si="64"/>
        <v>Sandman, Josh7Adopt</v>
      </c>
      <c r="CA116" s="175" t="str">
        <f t="shared" si="65"/>
        <v>Sandman, Josh7Adopt</v>
      </c>
      <c r="CB116" s="175" t="str">
        <f t="shared" si="66"/>
        <v>Sandman, Josh7Adopt</v>
      </c>
      <c r="CC116" s="175" t="str">
        <f t="shared" si="67"/>
        <v>Sandman, Josh7Adopt</v>
      </c>
    </row>
    <row r="117" spans="1:81" s="52" customFormat="1" hidden="1" x14ac:dyDescent="0.25">
      <c r="A117" s="71" t="s">
        <v>84</v>
      </c>
      <c r="B117" s="74">
        <v>44470</v>
      </c>
      <c r="C117" s="74" t="s">
        <v>86</v>
      </c>
      <c r="D117" s="73" t="s">
        <v>181</v>
      </c>
      <c r="E117" s="73" t="str">
        <f t="shared" si="323"/>
        <v>Adopt</v>
      </c>
      <c r="F117" s="71" t="s">
        <v>14</v>
      </c>
      <c r="G117" s="71" t="s">
        <v>88</v>
      </c>
      <c r="H117" s="71" t="s">
        <v>84</v>
      </c>
      <c r="I117" s="70">
        <f t="shared" si="25"/>
        <v>1000000</v>
      </c>
      <c r="J117" s="69">
        <f t="shared" si="348"/>
        <v>44500</v>
      </c>
      <c r="K117" s="68">
        <f t="shared" si="322"/>
        <v>0</v>
      </c>
      <c r="L117" s="67">
        <f t="shared" si="322"/>
        <v>0</v>
      </c>
      <c r="M117" s="67">
        <f t="shared" si="274"/>
        <v>0</v>
      </c>
      <c r="N117" s="67">
        <f t="shared" si="274"/>
        <v>0</v>
      </c>
      <c r="O117" s="67">
        <f t="shared" si="277"/>
        <v>0</v>
      </c>
      <c r="P117" s="67">
        <f t="shared" si="349"/>
        <v>0</v>
      </c>
      <c r="Q117" s="67">
        <f t="shared" si="349"/>
        <v>0</v>
      </c>
      <c r="R117" s="67">
        <f t="shared" si="349"/>
        <v>0</v>
      </c>
      <c r="S117" s="67">
        <f t="shared" si="349"/>
        <v>0</v>
      </c>
      <c r="T117" s="67">
        <f t="shared" si="349"/>
        <v>0</v>
      </c>
      <c r="U117" s="67">
        <f t="shared" si="349"/>
        <v>0</v>
      </c>
      <c r="V117" s="66">
        <f t="shared" si="349"/>
        <v>0.25</v>
      </c>
      <c r="W117" s="65">
        <f t="shared" si="324"/>
        <v>0</v>
      </c>
      <c r="X117" s="64">
        <f t="shared" si="325"/>
        <v>0</v>
      </c>
      <c r="Y117" s="64">
        <f t="shared" si="326"/>
        <v>0</v>
      </c>
      <c r="Z117" s="64">
        <f t="shared" si="327"/>
        <v>0</v>
      </c>
      <c r="AA117" s="64">
        <f t="shared" si="328"/>
        <v>0</v>
      </c>
      <c r="AB117" s="64">
        <f t="shared" si="329"/>
        <v>0</v>
      </c>
      <c r="AC117" s="64">
        <f t="shared" si="330"/>
        <v>0</v>
      </c>
      <c r="AD117" s="64">
        <f t="shared" si="331"/>
        <v>0</v>
      </c>
      <c r="AE117" s="64">
        <f t="shared" si="332"/>
        <v>1</v>
      </c>
      <c r="AF117" s="64">
        <f t="shared" si="333"/>
        <v>1</v>
      </c>
      <c r="AG117" s="64">
        <f t="shared" si="334"/>
        <v>1</v>
      </c>
      <c r="AH117" s="63">
        <f t="shared" si="335"/>
        <v>1</v>
      </c>
      <c r="AI117" s="62">
        <f t="shared" si="336"/>
        <v>0</v>
      </c>
      <c r="AJ117" s="60">
        <f t="shared" si="337"/>
        <v>0</v>
      </c>
      <c r="AK117" s="60">
        <f t="shared" si="338"/>
        <v>0</v>
      </c>
      <c r="AL117" s="60">
        <f t="shared" si="339"/>
        <v>0</v>
      </c>
      <c r="AM117" s="60">
        <f t="shared" si="340"/>
        <v>0</v>
      </c>
      <c r="AN117" s="60">
        <f t="shared" si="341"/>
        <v>0</v>
      </c>
      <c r="AO117" s="60">
        <f t="shared" si="342"/>
        <v>0</v>
      </c>
      <c r="AP117" s="60">
        <f t="shared" si="343"/>
        <v>0</v>
      </c>
      <c r="AQ117" s="60">
        <f t="shared" si="344"/>
        <v>0</v>
      </c>
      <c r="AR117" s="60">
        <f t="shared" si="345"/>
        <v>0</v>
      </c>
      <c r="AS117" s="60">
        <f t="shared" si="346"/>
        <v>0</v>
      </c>
      <c r="AT117" s="59">
        <f t="shared" si="347"/>
        <v>20833.333333333332</v>
      </c>
      <c r="AU117" s="61">
        <f t="shared" si="52"/>
        <v>0</v>
      </c>
      <c r="AV117" s="60">
        <f t="shared" si="53"/>
        <v>0</v>
      </c>
      <c r="AW117" s="60">
        <f t="shared" si="54"/>
        <v>0</v>
      </c>
      <c r="AX117" s="59">
        <f t="shared" si="55"/>
        <v>20833.333333333332</v>
      </c>
      <c r="AY117" s="58">
        <f t="shared" si="56"/>
        <v>20833.333333333332</v>
      </c>
      <c r="BA117" s="71" t="s">
        <v>14</v>
      </c>
      <c r="BB117" s="71" t="s">
        <v>84</v>
      </c>
      <c r="BC117" s="71"/>
      <c r="BE117" s="64">
        <f>SUMIFS(W$56:W117,$BA$56:$BA117,$BA117,$E$56:$E117,$E117)</f>
        <v>3</v>
      </c>
      <c r="BF117" s="64">
        <f>SUMIFS(X$56:X117,$BA$56:$BA117,$BA117,$E$56:$E117,$E117)</f>
        <v>4</v>
      </c>
      <c r="BG117" s="64">
        <f>SUMIFS(Y$56:Y117,$BA$56:$BA117,$BA117,$E$56:$E117,$E117)</f>
        <v>4</v>
      </c>
      <c r="BH117" s="64">
        <f>SUMIFS(Z$56:Z117,$BA$56:$BA117,$BA117,$E$56:$E117,$E117)</f>
        <v>6</v>
      </c>
      <c r="BI117" s="64">
        <f>SUMIFS(AA$56:AA117,$BA$56:$BA117,$BA117,$E$56:$E117,$E117)</f>
        <v>6</v>
      </c>
      <c r="BJ117" s="64">
        <f>SUMIFS(AB$56:AB117,$BA$56:$BA117,$BA117,$E$56:$E117,$E117)</f>
        <v>7</v>
      </c>
      <c r="BK117" s="64">
        <f>SUMIFS(AC$56:AC117,$BA$56:$BA117,$BA117,$E$56:$E117,$E117)</f>
        <v>7</v>
      </c>
      <c r="BL117" s="64">
        <f>SUMIFS(AD$56:AD117,$BA$56:$BA117,$BA117,$E$56:$E117,$E117)</f>
        <v>7</v>
      </c>
      <c r="BM117" s="64">
        <f>SUMIFS(AE$56:AE117,$BA$56:$BA117,$BA117,$E$56:$E117,$E117)</f>
        <v>8</v>
      </c>
      <c r="BN117" s="64">
        <f>SUMIFS(AF$56:AF117,$BA$56:$BA117,$BA117,$E$56:$E117,$E117)</f>
        <v>8</v>
      </c>
      <c r="BO117" s="64">
        <f>SUMIFS(AG$56:AG117,$BA$56:$BA117,$BA117,$E$56:$E117,$E117)</f>
        <v>8</v>
      </c>
      <c r="BP117" s="64">
        <f>SUMIFS(AH$56:AH117,$BA$56:$BA117,$BA117,$E$56:$E117,$E117)</f>
        <v>8</v>
      </c>
      <c r="BR117" s="175" t="str">
        <f t="shared" si="68"/>
        <v>Sandman, Josh3Adopt</v>
      </c>
      <c r="BS117" s="175" t="str">
        <f t="shared" si="57"/>
        <v>Sandman, Josh4Adopt</v>
      </c>
      <c r="BT117" s="175" t="str">
        <f t="shared" si="58"/>
        <v>Sandman, Josh4Adopt</v>
      </c>
      <c r="BU117" s="175" t="str">
        <f t="shared" si="59"/>
        <v>Sandman, Josh6Adopt</v>
      </c>
      <c r="BV117" s="175" t="str">
        <f t="shared" si="60"/>
        <v>Sandman, Josh6Adopt</v>
      </c>
      <c r="BW117" s="175" t="str">
        <f t="shared" si="61"/>
        <v>Sandman, Josh7Adopt</v>
      </c>
      <c r="BX117" s="175" t="str">
        <f t="shared" si="62"/>
        <v>Sandman, Josh7Adopt</v>
      </c>
      <c r="BY117" s="175" t="str">
        <f t="shared" si="63"/>
        <v>Sandman, Josh7Adopt</v>
      </c>
      <c r="BZ117" s="175" t="str">
        <f t="shared" si="64"/>
        <v>Sandman, Josh8Adopt</v>
      </c>
      <c r="CA117" s="175" t="str">
        <f t="shared" si="65"/>
        <v>Sandman, Josh8Adopt</v>
      </c>
      <c r="CB117" s="175" t="str">
        <f t="shared" si="66"/>
        <v>Sandman, Josh8Adopt</v>
      </c>
      <c r="CC117" s="175" t="str">
        <f t="shared" si="67"/>
        <v>Sandman, Josh8Adopt</v>
      </c>
    </row>
    <row r="118" spans="1:81" s="52" customFormat="1" hidden="1" x14ac:dyDescent="0.25">
      <c r="A118" s="71" t="s">
        <v>84</v>
      </c>
      <c r="B118" s="74">
        <v>44531</v>
      </c>
      <c r="C118" s="74" t="s">
        <v>86</v>
      </c>
      <c r="D118" s="73" t="s">
        <v>181</v>
      </c>
      <c r="E118" s="73" t="str">
        <f t="shared" si="323"/>
        <v>Adopt</v>
      </c>
      <c r="F118" s="71" t="s">
        <v>14</v>
      </c>
      <c r="G118" s="71" t="s">
        <v>88</v>
      </c>
      <c r="H118" s="71" t="s">
        <v>84</v>
      </c>
      <c r="I118" s="70">
        <f t="shared" si="25"/>
        <v>1000000</v>
      </c>
      <c r="J118" s="69">
        <f t="shared" si="348"/>
        <v>44561</v>
      </c>
      <c r="K118" s="68">
        <f t="shared" si="322"/>
        <v>0</v>
      </c>
      <c r="L118" s="67">
        <f t="shared" si="322"/>
        <v>0</v>
      </c>
      <c r="M118" s="67">
        <f t="shared" si="274"/>
        <v>0</v>
      </c>
      <c r="N118" s="67">
        <f t="shared" si="274"/>
        <v>0</v>
      </c>
      <c r="O118" s="67">
        <f t="shared" si="277"/>
        <v>0</v>
      </c>
      <c r="P118" s="67">
        <f t="shared" si="349"/>
        <v>0</v>
      </c>
      <c r="Q118" s="67">
        <f t="shared" si="349"/>
        <v>0</v>
      </c>
      <c r="R118" s="67">
        <f t="shared" si="349"/>
        <v>0</v>
      </c>
      <c r="S118" s="67">
        <f t="shared" si="349"/>
        <v>0</v>
      </c>
      <c r="T118" s="67">
        <f t="shared" si="349"/>
        <v>0</v>
      </c>
      <c r="U118" s="67">
        <f t="shared" si="349"/>
        <v>0</v>
      </c>
      <c r="V118" s="66">
        <f t="shared" si="349"/>
        <v>0</v>
      </c>
      <c r="W118" s="65">
        <f t="shared" si="324"/>
        <v>0</v>
      </c>
      <c r="X118" s="64">
        <f t="shared" si="325"/>
        <v>0</v>
      </c>
      <c r="Y118" s="64">
        <f t="shared" si="326"/>
        <v>0</v>
      </c>
      <c r="Z118" s="64">
        <f t="shared" si="327"/>
        <v>0</v>
      </c>
      <c r="AA118" s="64">
        <f t="shared" si="328"/>
        <v>0</v>
      </c>
      <c r="AB118" s="64">
        <f t="shared" si="329"/>
        <v>0</v>
      </c>
      <c r="AC118" s="64">
        <f t="shared" si="330"/>
        <v>0</v>
      </c>
      <c r="AD118" s="64">
        <f t="shared" si="331"/>
        <v>0</v>
      </c>
      <c r="AE118" s="64">
        <f t="shared" si="332"/>
        <v>0</v>
      </c>
      <c r="AF118" s="64">
        <f t="shared" si="333"/>
        <v>0</v>
      </c>
      <c r="AG118" s="64">
        <f t="shared" si="334"/>
        <v>1</v>
      </c>
      <c r="AH118" s="63">
        <f t="shared" si="335"/>
        <v>1</v>
      </c>
      <c r="AI118" s="62">
        <f t="shared" si="336"/>
        <v>0</v>
      </c>
      <c r="AJ118" s="60">
        <f t="shared" si="337"/>
        <v>0</v>
      </c>
      <c r="AK118" s="60">
        <f t="shared" si="338"/>
        <v>0</v>
      </c>
      <c r="AL118" s="60">
        <f t="shared" si="339"/>
        <v>0</v>
      </c>
      <c r="AM118" s="60">
        <f t="shared" si="340"/>
        <v>0</v>
      </c>
      <c r="AN118" s="60">
        <f t="shared" si="341"/>
        <v>0</v>
      </c>
      <c r="AO118" s="60">
        <f t="shared" si="342"/>
        <v>0</v>
      </c>
      <c r="AP118" s="60">
        <f t="shared" si="343"/>
        <v>0</v>
      </c>
      <c r="AQ118" s="60">
        <f t="shared" si="344"/>
        <v>0</v>
      </c>
      <c r="AR118" s="60">
        <f t="shared" si="345"/>
        <v>0</v>
      </c>
      <c r="AS118" s="60">
        <f t="shared" si="346"/>
        <v>0</v>
      </c>
      <c r="AT118" s="59">
        <f t="shared" si="347"/>
        <v>0</v>
      </c>
      <c r="AU118" s="61">
        <f t="shared" ref="AU118:AU199" si="350">SUM(AI118:AK118)</f>
        <v>0</v>
      </c>
      <c r="AV118" s="60">
        <f t="shared" ref="AV118:AV199" si="351">SUM(AL118:AN118)</f>
        <v>0</v>
      </c>
      <c r="AW118" s="60">
        <f t="shared" ref="AW118:AW199" si="352">SUM(AO118:AQ118)</f>
        <v>0</v>
      </c>
      <c r="AX118" s="59">
        <f t="shared" ref="AX118:AX199" si="353">SUM(AR118:AT118)</f>
        <v>0</v>
      </c>
      <c r="AY118" s="58">
        <f t="shared" ref="AY118:AY199" si="354">SUM(AU118:AX118)</f>
        <v>0</v>
      </c>
      <c r="BA118" s="71" t="s">
        <v>14</v>
      </c>
      <c r="BB118" s="71" t="s">
        <v>84</v>
      </c>
      <c r="BC118" s="71"/>
      <c r="BE118" s="64">
        <f>SUMIFS(W$56:W118,$BA$56:$BA118,$BA118,$E$56:$E118,$E118)</f>
        <v>3</v>
      </c>
      <c r="BF118" s="64">
        <f>SUMIFS(X$56:X118,$BA$56:$BA118,$BA118,$E$56:$E118,$E118)</f>
        <v>4</v>
      </c>
      <c r="BG118" s="64">
        <f>SUMIFS(Y$56:Y118,$BA$56:$BA118,$BA118,$E$56:$E118,$E118)</f>
        <v>4</v>
      </c>
      <c r="BH118" s="64">
        <f>SUMIFS(Z$56:Z118,$BA$56:$BA118,$BA118,$E$56:$E118,$E118)</f>
        <v>6</v>
      </c>
      <c r="BI118" s="64">
        <f>SUMIFS(AA$56:AA118,$BA$56:$BA118,$BA118,$E$56:$E118,$E118)</f>
        <v>6</v>
      </c>
      <c r="BJ118" s="64">
        <f>SUMIFS(AB$56:AB118,$BA$56:$BA118,$BA118,$E$56:$E118,$E118)</f>
        <v>7</v>
      </c>
      <c r="BK118" s="64">
        <f>SUMIFS(AC$56:AC118,$BA$56:$BA118,$BA118,$E$56:$E118,$E118)</f>
        <v>7</v>
      </c>
      <c r="BL118" s="64">
        <f>SUMIFS(AD$56:AD118,$BA$56:$BA118,$BA118,$E$56:$E118,$E118)</f>
        <v>7</v>
      </c>
      <c r="BM118" s="64">
        <f>SUMIFS(AE$56:AE118,$BA$56:$BA118,$BA118,$E$56:$E118,$E118)</f>
        <v>8</v>
      </c>
      <c r="BN118" s="64">
        <f>SUMIFS(AF$56:AF118,$BA$56:$BA118,$BA118,$E$56:$E118,$E118)</f>
        <v>8</v>
      </c>
      <c r="BO118" s="64">
        <f>SUMIFS(AG$56:AG118,$BA$56:$BA118,$BA118,$E$56:$E118,$E118)</f>
        <v>9</v>
      </c>
      <c r="BP118" s="64">
        <f>SUMIFS(AH$56:AH118,$BA$56:$BA118,$BA118,$E$56:$E118,$E118)</f>
        <v>9</v>
      </c>
      <c r="BR118" s="175" t="str">
        <f t="shared" si="68"/>
        <v>Sandman, Josh3Adopt</v>
      </c>
      <c r="BS118" s="175" t="str">
        <f t="shared" si="57"/>
        <v>Sandman, Josh4Adopt</v>
      </c>
      <c r="BT118" s="175" t="str">
        <f t="shared" si="58"/>
        <v>Sandman, Josh4Adopt</v>
      </c>
      <c r="BU118" s="175" t="str">
        <f t="shared" si="59"/>
        <v>Sandman, Josh6Adopt</v>
      </c>
      <c r="BV118" s="175" t="str">
        <f t="shared" si="60"/>
        <v>Sandman, Josh6Adopt</v>
      </c>
      <c r="BW118" s="175" t="str">
        <f t="shared" si="61"/>
        <v>Sandman, Josh7Adopt</v>
      </c>
      <c r="BX118" s="175" t="str">
        <f t="shared" si="62"/>
        <v>Sandman, Josh7Adopt</v>
      </c>
      <c r="BY118" s="175" t="str">
        <f t="shared" si="63"/>
        <v>Sandman, Josh7Adopt</v>
      </c>
      <c r="BZ118" s="175" t="str">
        <f t="shared" si="64"/>
        <v>Sandman, Josh8Adopt</v>
      </c>
      <c r="CA118" s="175" t="str">
        <f t="shared" si="65"/>
        <v>Sandman, Josh8Adopt</v>
      </c>
      <c r="CB118" s="175" t="str">
        <f t="shared" si="66"/>
        <v>Sandman, Josh9Adopt</v>
      </c>
      <c r="CC118" s="175" t="str">
        <f t="shared" si="67"/>
        <v>Sandman, Josh9Adopt</v>
      </c>
    </row>
    <row r="119" spans="1:81" s="52" customFormat="1" hidden="1" x14ac:dyDescent="0.25">
      <c r="A119" s="71" t="s">
        <v>180</v>
      </c>
      <c r="B119" s="74">
        <v>44263</v>
      </c>
      <c r="C119" s="74">
        <v>44317</v>
      </c>
      <c r="D119" s="73" t="s">
        <v>36</v>
      </c>
      <c r="E119" s="73" t="str">
        <f t="shared" si="323"/>
        <v>Commercial</v>
      </c>
      <c r="F119" s="71" t="s">
        <v>33</v>
      </c>
      <c r="G119" s="71" t="s">
        <v>88</v>
      </c>
      <c r="H119" s="71" t="s">
        <v>48</v>
      </c>
      <c r="I119" s="70">
        <f t="shared" si="25"/>
        <v>750000</v>
      </c>
      <c r="J119" s="69">
        <f t="shared" si="348"/>
        <v>44286</v>
      </c>
      <c r="K119" s="68">
        <f t="shared" si="322"/>
        <v>0</v>
      </c>
      <c r="L119" s="67">
        <f t="shared" si="322"/>
        <v>0</v>
      </c>
      <c r="M119" s="67">
        <f t="shared" ref="M119:M130" si="355">IFERROR(IF($C119&gt;EOMONTH(M$55,-1),IF(DATEDIF($J119,M$55+2,"m")+1&gt;9,100%,VLOOKUP($D119,$A$1:$J$51,(DATEDIF($J119,M$55+2,"m")+1)+1,FALSE)),0),0)</f>
        <v>0</v>
      </c>
      <c r="N119" s="80">
        <v>0</v>
      </c>
      <c r="O119" s="67">
        <f t="shared" si="277"/>
        <v>0</v>
      </c>
      <c r="P119" s="67">
        <f t="shared" si="349"/>
        <v>0</v>
      </c>
      <c r="Q119" s="67">
        <f t="shared" si="349"/>
        <v>0</v>
      </c>
      <c r="R119" s="67">
        <f t="shared" si="349"/>
        <v>0</v>
      </c>
      <c r="S119" s="67">
        <f t="shared" si="349"/>
        <v>0</v>
      </c>
      <c r="T119" s="67">
        <f t="shared" si="349"/>
        <v>0</v>
      </c>
      <c r="U119" s="67">
        <f t="shared" si="349"/>
        <v>0</v>
      </c>
      <c r="V119" s="66">
        <f t="shared" si="349"/>
        <v>0</v>
      </c>
      <c r="W119" s="65">
        <f t="shared" si="324"/>
        <v>0</v>
      </c>
      <c r="X119" s="64">
        <f t="shared" si="325"/>
        <v>1</v>
      </c>
      <c r="Y119" s="64">
        <f t="shared" si="326"/>
        <v>1</v>
      </c>
      <c r="Z119" s="64">
        <f t="shared" si="327"/>
        <v>0</v>
      </c>
      <c r="AA119" s="64">
        <f t="shared" si="328"/>
        <v>0</v>
      </c>
      <c r="AB119" s="64">
        <f t="shared" si="329"/>
        <v>0</v>
      </c>
      <c r="AC119" s="64">
        <f t="shared" si="330"/>
        <v>0</v>
      </c>
      <c r="AD119" s="64">
        <f t="shared" si="331"/>
        <v>0</v>
      </c>
      <c r="AE119" s="64">
        <f t="shared" si="332"/>
        <v>0</v>
      </c>
      <c r="AF119" s="64">
        <f t="shared" si="333"/>
        <v>0</v>
      </c>
      <c r="AG119" s="64">
        <f t="shared" si="334"/>
        <v>0</v>
      </c>
      <c r="AH119" s="63">
        <f t="shared" si="335"/>
        <v>0</v>
      </c>
      <c r="AI119" s="62">
        <f t="shared" si="336"/>
        <v>0</v>
      </c>
      <c r="AJ119" s="60">
        <f t="shared" si="337"/>
        <v>0</v>
      </c>
      <c r="AK119" s="60">
        <f t="shared" si="338"/>
        <v>0</v>
      </c>
      <c r="AL119" s="60">
        <f t="shared" si="339"/>
        <v>0</v>
      </c>
      <c r="AM119" s="60">
        <f t="shared" si="340"/>
        <v>0</v>
      </c>
      <c r="AN119" s="60">
        <f t="shared" si="341"/>
        <v>0</v>
      </c>
      <c r="AO119" s="60">
        <f t="shared" si="342"/>
        <v>0</v>
      </c>
      <c r="AP119" s="60">
        <f t="shared" si="343"/>
        <v>0</v>
      </c>
      <c r="AQ119" s="60">
        <f t="shared" si="344"/>
        <v>0</v>
      </c>
      <c r="AR119" s="60">
        <f t="shared" si="345"/>
        <v>0</v>
      </c>
      <c r="AS119" s="60">
        <f t="shared" si="346"/>
        <v>0</v>
      </c>
      <c r="AT119" s="59">
        <f t="shared" si="347"/>
        <v>0</v>
      </c>
      <c r="AU119" s="61">
        <f t="shared" si="350"/>
        <v>0</v>
      </c>
      <c r="AV119" s="60">
        <f t="shared" si="351"/>
        <v>0</v>
      </c>
      <c r="AW119" s="60">
        <f t="shared" si="352"/>
        <v>0</v>
      </c>
      <c r="AX119" s="59">
        <f t="shared" si="353"/>
        <v>0</v>
      </c>
      <c r="AY119" s="58">
        <f t="shared" si="354"/>
        <v>0</v>
      </c>
      <c r="BA119" s="352" t="s">
        <v>33</v>
      </c>
      <c r="BB119" s="352" t="s">
        <v>180</v>
      </c>
      <c r="BC119" s="71"/>
      <c r="BE119" s="64">
        <f>SUMIFS(W$56:W119,$BA$56:$BA119,$BA119,$E$56:$E119,$E119)</f>
        <v>0</v>
      </c>
      <c r="BF119" s="64">
        <f>SUMIFS(X$56:X119,$BA$56:$BA119,$BA119,$E$56:$E119,$E119)</f>
        <v>1</v>
      </c>
      <c r="BG119" s="64">
        <f>SUMIFS(Y$56:Y119,$BA$56:$BA119,$BA119,$E$56:$E119,$E119)</f>
        <v>1</v>
      </c>
      <c r="BH119" s="64">
        <f>SUMIFS(Z$56:Z119,$BA$56:$BA119,$BA119,$E$56:$E119,$E119)</f>
        <v>0</v>
      </c>
      <c r="BI119" s="64">
        <f>SUMIFS(AA$56:AA119,$BA$56:$BA119,$BA119,$E$56:$E119,$E119)</f>
        <v>0</v>
      </c>
      <c r="BJ119" s="64">
        <f>SUMIFS(AB$56:AB119,$BA$56:$BA119,$BA119,$E$56:$E119,$E119)</f>
        <v>0</v>
      </c>
      <c r="BK119" s="64">
        <f>SUMIFS(AC$56:AC119,$BA$56:$BA119,$BA119,$E$56:$E119,$E119)</f>
        <v>0</v>
      </c>
      <c r="BL119" s="64">
        <f>SUMIFS(AD$56:AD119,$BA$56:$BA119,$BA119,$E$56:$E119,$E119)</f>
        <v>0</v>
      </c>
      <c r="BM119" s="64">
        <f>SUMIFS(AE$56:AE119,$BA$56:$BA119,$BA119,$E$56:$E119,$E119)</f>
        <v>0</v>
      </c>
      <c r="BN119" s="64">
        <f>SUMIFS(AF$56:AF119,$BA$56:$BA119,$BA119,$E$56:$E119,$E119)</f>
        <v>0</v>
      </c>
      <c r="BO119" s="64">
        <f>SUMIFS(AG$56:AG119,$BA$56:$BA119,$BA119,$E$56:$E119,$E119)</f>
        <v>0</v>
      </c>
      <c r="BP119" s="64">
        <f>SUMIFS(AH$56:AH119,$BA$56:$BA119,$BA119,$E$56:$E119,$E119)</f>
        <v>0</v>
      </c>
      <c r="BR119" s="175" t="str">
        <f t="shared" si="68"/>
        <v/>
      </c>
      <c r="BS119" s="175" t="str">
        <f t="shared" si="57"/>
        <v>Ferguson, Brook1Commercial</v>
      </c>
      <c r="BT119" s="175" t="str">
        <f t="shared" si="58"/>
        <v>Ferguson, Brook1Commercial</v>
      </c>
      <c r="BU119" s="175" t="str">
        <f t="shared" si="59"/>
        <v/>
      </c>
      <c r="BV119" s="175" t="str">
        <f t="shared" si="60"/>
        <v/>
      </c>
      <c r="BW119" s="175" t="str">
        <f t="shared" si="61"/>
        <v/>
      </c>
      <c r="BX119" s="175" t="str">
        <f t="shared" si="62"/>
        <v/>
      </c>
      <c r="BY119" s="175" t="str">
        <f t="shared" si="63"/>
        <v/>
      </c>
      <c r="BZ119" s="175" t="str">
        <f t="shared" si="64"/>
        <v/>
      </c>
      <c r="CA119" s="175" t="str">
        <f t="shared" si="65"/>
        <v/>
      </c>
      <c r="CB119" s="175" t="str">
        <f t="shared" si="66"/>
        <v/>
      </c>
      <c r="CC119" s="175" t="str">
        <f t="shared" si="67"/>
        <v/>
      </c>
    </row>
    <row r="120" spans="1:81" s="52" customFormat="1" hidden="1" x14ac:dyDescent="0.25">
      <c r="A120" s="71" t="s">
        <v>180</v>
      </c>
      <c r="B120" s="74">
        <v>44317</v>
      </c>
      <c r="C120" s="74" t="s">
        <v>86</v>
      </c>
      <c r="D120" s="73" t="s">
        <v>36</v>
      </c>
      <c r="E120" s="73" t="str">
        <f t="shared" si="323"/>
        <v>Commercial</v>
      </c>
      <c r="F120" s="71" t="s">
        <v>278</v>
      </c>
      <c r="G120" s="71" t="s">
        <v>88</v>
      </c>
      <c r="H120" s="71" t="s">
        <v>48</v>
      </c>
      <c r="I120" s="70">
        <f t="shared" ref="I120:I185" si="356">VLOOKUP($D120,$A$1:$K$51,11,FALSE)</f>
        <v>750000</v>
      </c>
      <c r="J120" s="81">
        <v>44286</v>
      </c>
      <c r="K120" s="68">
        <f t="shared" si="322"/>
        <v>0</v>
      </c>
      <c r="L120" s="67">
        <f t="shared" si="322"/>
        <v>0</v>
      </c>
      <c r="M120" s="67">
        <f t="shared" si="355"/>
        <v>0</v>
      </c>
      <c r="N120" s="67">
        <f t="shared" ref="N120:N126" si="357">IFERROR(IF($C120&gt;EOMONTH(N$55,-1),IF(DATEDIF($J120,N$55+2,"m")+1&gt;9,100%,VLOOKUP($D120,$A$1:$J$51,(DATEDIF($J120,N$55+2,"m")+1)+1,FALSE)),0),0)</f>
        <v>0.25</v>
      </c>
      <c r="O120" s="67">
        <f t="shared" si="277"/>
        <v>0.5</v>
      </c>
      <c r="P120" s="67">
        <f t="shared" si="349"/>
        <v>0.65</v>
      </c>
      <c r="Q120" s="67">
        <f t="shared" si="349"/>
        <v>0.85</v>
      </c>
      <c r="R120" s="67">
        <f t="shared" si="349"/>
        <v>1</v>
      </c>
      <c r="S120" s="67">
        <f t="shared" si="349"/>
        <v>1</v>
      </c>
      <c r="T120" s="67">
        <f t="shared" si="349"/>
        <v>1</v>
      </c>
      <c r="U120" s="67">
        <f t="shared" si="349"/>
        <v>1</v>
      </c>
      <c r="V120" s="66">
        <f t="shared" si="349"/>
        <v>1</v>
      </c>
      <c r="W120" s="65">
        <f t="shared" si="324"/>
        <v>0</v>
      </c>
      <c r="X120" s="64">
        <f t="shared" si="325"/>
        <v>0</v>
      </c>
      <c r="Y120" s="64">
        <f t="shared" si="326"/>
        <v>0</v>
      </c>
      <c r="Z120" s="64">
        <f t="shared" si="327"/>
        <v>1</v>
      </c>
      <c r="AA120" s="64">
        <f t="shared" si="328"/>
        <v>1</v>
      </c>
      <c r="AB120" s="64">
        <f t="shared" si="329"/>
        <v>1</v>
      </c>
      <c r="AC120" s="64">
        <f t="shared" si="330"/>
        <v>1</v>
      </c>
      <c r="AD120" s="64">
        <f t="shared" si="331"/>
        <v>1</v>
      </c>
      <c r="AE120" s="64">
        <f t="shared" si="332"/>
        <v>1</v>
      </c>
      <c r="AF120" s="64">
        <f t="shared" si="333"/>
        <v>1</v>
      </c>
      <c r="AG120" s="64">
        <f t="shared" si="334"/>
        <v>1</v>
      </c>
      <c r="AH120" s="63">
        <f t="shared" si="335"/>
        <v>1</v>
      </c>
      <c r="AI120" s="62">
        <f t="shared" si="336"/>
        <v>0</v>
      </c>
      <c r="AJ120" s="60">
        <f t="shared" si="337"/>
        <v>0</v>
      </c>
      <c r="AK120" s="60">
        <f t="shared" si="338"/>
        <v>0</v>
      </c>
      <c r="AL120" s="60">
        <f t="shared" si="339"/>
        <v>15625</v>
      </c>
      <c r="AM120" s="60">
        <f t="shared" si="340"/>
        <v>31250</v>
      </c>
      <c r="AN120" s="60">
        <f t="shared" si="341"/>
        <v>40625</v>
      </c>
      <c r="AO120" s="60">
        <f t="shared" si="342"/>
        <v>53125</v>
      </c>
      <c r="AP120" s="60">
        <f t="shared" si="343"/>
        <v>62500</v>
      </c>
      <c r="AQ120" s="60">
        <f t="shared" si="344"/>
        <v>62500</v>
      </c>
      <c r="AR120" s="60">
        <f t="shared" si="345"/>
        <v>62500</v>
      </c>
      <c r="AS120" s="60">
        <f t="shared" si="346"/>
        <v>62500</v>
      </c>
      <c r="AT120" s="59">
        <f t="shared" si="347"/>
        <v>62500</v>
      </c>
      <c r="AU120" s="61">
        <f t="shared" ref="AU120" si="358">SUM(AI120:AK120)</f>
        <v>0</v>
      </c>
      <c r="AV120" s="60">
        <f t="shared" ref="AV120" si="359">SUM(AL120:AN120)</f>
        <v>87500</v>
      </c>
      <c r="AW120" s="60">
        <f t="shared" ref="AW120" si="360">SUM(AO120:AQ120)</f>
        <v>178125</v>
      </c>
      <c r="AX120" s="59">
        <f t="shared" ref="AX120" si="361">SUM(AR120:AT120)</f>
        <v>187500</v>
      </c>
      <c r="AY120" s="58">
        <f t="shared" ref="AY120" si="362">SUM(AU120:AX120)</f>
        <v>453125</v>
      </c>
      <c r="BA120" s="352" t="s">
        <v>278</v>
      </c>
      <c r="BB120" s="352" t="s">
        <v>180</v>
      </c>
      <c r="BC120" s="71"/>
      <c r="BE120" s="64">
        <f>SUMIFS(W$56:W120,$BA$56:$BA120,$BA120,$E$56:$E120,$E120)</f>
        <v>0</v>
      </c>
      <c r="BF120" s="64">
        <f>SUMIFS(X$56:X120,$BA$56:$BA120,$BA120,$E$56:$E120,$E120)</f>
        <v>0</v>
      </c>
      <c r="BG120" s="64">
        <f>SUMIFS(Y$56:Y120,$BA$56:$BA120,$BA120,$E$56:$E120,$E120)</f>
        <v>0</v>
      </c>
      <c r="BH120" s="64">
        <f>SUMIFS(Z$56:Z120,$BA$56:$BA120,$BA120,$E$56:$E120,$E120)</f>
        <v>1</v>
      </c>
      <c r="BI120" s="64">
        <f>SUMIFS(AA$56:AA120,$BA$56:$BA120,$BA120,$E$56:$E120,$E120)</f>
        <v>1</v>
      </c>
      <c r="BJ120" s="64">
        <f>SUMIFS(AB$56:AB120,$BA$56:$BA120,$BA120,$E$56:$E120,$E120)</f>
        <v>1</v>
      </c>
      <c r="BK120" s="64">
        <f>SUMIFS(AC$56:AC120,$BA$56:$BA120,$BA120,$E$56:$E120,$E120)</f>
        <v>1</v>
      </c>
      <c r="BL120" s="64">
        <f>SUMIFS(AD$56:AD120,$BA$56:$BA120,$BA120,$E$56:$E120,$E120)</f>
        <v>1</v>
      </c>
      <c r="BM120" s="64">
        <f>SUMIFS(AE$56:AE120,$BA$56:$BA120,$BA120,$E$56:$E120,$E120)</f>
        <v>1</v>
      </c>
      <c r="BN120" s="64">
        <f>SUMIFS(AF$56:AF120,$BA$56:$BA120,$BA120,$E$56:$E120,$E120)</f>
        <v>1</v>
      </c>
      <c r="BO120" s="64">
        <f>SUMIFS(AG$56:AG120,$BA$56:$BA120,$BA120,$E$56:$E120,$E120)</f>
        <v>1</v>
      </c>
      <c r="BP120" s="64">
        <f>SUMIFS(AH$56:AH120,$BA$56:$BA120,$BA120,$E$56:$E120,$E120)</f>
        <v>1</v>
      </c>
      <c r="BR120" s="175" t="str">
        <f t="shared" si="68"/>
        <v/>
      </c>
      <c r="BS120" s="175" t="str">
        <f t="shared" si="57"/>
        <v/>
      </c>
      <c r="BT120" s="175" t="str">
        <f t="shared" si="58"/>
        <v/>
      </c>
      <c r="BU120" s="175" t="str">
        <f t="shared" si="59"/>
        <v>Braithwaite-Stanford, Andre1Commercial</v>
      </c>
      <c r="BV120" s="175" t="str">
        <f t="shared" si="60"/>
        <v>Braithwaite-Stanford, Andre1Commercial</v>
      </c>
      <c r="BW120" s="175" t="str">
        <f t="shared" si="61"/>
        <v>Braithwaite-Stanford, Andre1Commercial</v>
      </c>
      <c r="BX120" s="175" t="str">
        <f t="shared" si="62"/>
        <v>Braithwaite-Stanford, Andre1Commercial</v>
      </c>
      <c r="BY120" s="175" t="str">
        <f t="shared" si="63"/>
        <v>Braithwaite-Stanford, Andre1Commercial</v>
      </c>
      <c r="BZ120" s="175" t="str">
        <f t="shared" si="64"/>
        <v>Braithwaite-Stanford, Andre1Commercial</v>
      </c>
      <c r="CA120" s="175" t="str">
        <f t="shared" si="65"/>
        <v>Braithwaite-Stanford, Andre1Commercial</v>
      </c>
      <c r="CB120" s="175" t="str">
        <f t="shared" si="66"/>
        <v>Braithwaite-Stanford, Andre1Commercial</v>
      </c>
      <c r="CC120" s="175" t="str">
        <f t="shared" si="67"/>
        <v>Braithwaite-Stanford, Andre1Commercial</v>
      </c>
    </row>
    <row r="121" spans="1:81" s="52" customFormat="1" hidden="1" x14ac:dyDescent="0.25">
      <c r="A121" s="71" t="s">
        <v>84</v>
      </c>
      <c r="B121" s="74">
        <v>44378</v>
      </c>
      <c r="C121" s="74" t="s">
        <v>86</v>
      </c>
      <c r="D121" s="73" t="s">
        <v>36</v>
      </c>
      <c r="E121" s="73" t="str">
        <f t="shared" si="323"/>
        <v>Commercial</v>
      </c>
      <c r="F121" s="72" t="s">
        <v>278</v>
      </c>
      <c r="G121" s="71" t="s">
        <v>88</v>
      </c>
      <c r="H121" s="71" t="s">
        <v>84</v>
      </c>
      <c r="I121" s="70">
        <f t="shared" si="356"/>
        <v>750000</v>
      </c>
      <c r="J121" s="69">
        <f t="shared" si="348"/>
        <v>44408</v>
      </c>
      <c r="K121" s="68">
        <f t="shared" si="322"/>
        <v>0</v>
      </c>
      <c r="L121" s="67">
        <f t="shared" si="322"/>
        <v>0</v>
      </c>
      <c r="M121" s="67">
        <f t="shared" si="355"/>
        <v>0</v>
      </c>
      <c r="N121" s="67">
        <f t="shared" si="357"/>
        <v>0</v>
      </c>
      <c r="O121" s="67">
        <f t="shared" si="277"/>
        <v>0</v>
      </c>
      <c r="P121" s="67">
        <f t="shared" si="349"/>
        <v>0</v>
      </c>
      <c r="Q121" s="67">
        <f t="shared" si="349"/>
        <v>0</v>
      </c>
      <c r="R121" s="67">
        <f t="shared" si="349"/>
        <v>0.25</v>
      </c>
      <c r="S121" s="67">
        <f t="shared" si="349"/>
        <v>0.5</v>
      </c>
      <c r="T121" s="67">
        <f t="shared" si="349"/>
        <v>0.65</v>
      </c>
      <c r="U121" s="67">
        <f t="shared" si="349"/>
        <v>0.85</v>
      </c>
      <c r="V121" s="66">
        <f t="shared" si="349"/>
        <v>1</v>
      </c>
      <c r="W121" s="65">
        <f t="shared" si="324"/>
        <v>0</v>
      </c>
      <c r="X121" s="64">
        <f t="shared" si="325"/>
        <v>0</v>
      </c>
      <c r="Y121" s="64">
        <f t="shared" si="326"/>
        <v>0</v>
      </c>
      <c r="Z121" s="64">
        <f t="shared" si="327"/>
        <v>0</v>
      </c>
      <c r="AA121" s="64">
        <f t="shared" si="328"/>
        <v>0</v>
      </c>
      <c r="AB121" s="64">
        <f t="shared" si="329"/>
        <v>1</v>
      </c>
      <c r="AC121" s="64">
        <f t="shared" si="330"/>
        <v>1</v>
      </c>
      <c r="AD121" s="64">
        <f t="shared" si="331"/>
        <v>1</v>
      </c>
      <c r="AE121" s="64">
        <f t="shared" si="332"/>
        <v>1</v>
      </c>
      <c r="AF121" s="64">
        <f t="shared" si="333"/>
        <v>1</v>
      </c>
      <c r="AG121" s="64">
        <f t="shared" si="334"/>
        <v>1</v>
      </c>
      <c r="AH121" s="63">
        <f t="shared" si="335"/>
        <v>1</v>
      </c>
      <c r="AI121" s="62">
        <f t="shared" si="336"/>
        <v>0</v>
      </c>
      <c r="AJ121" s="60">
        <f t="shared" si="337"/>
        <v>0</v>
      </c>
      <c r="AK121" s="60">
        <f t="shared" si="338"/>
        <v>0</v>
      </c>
      <c r="AL121" s="60">
        <f t="shared" si="339"/>
        <v>0</v>
      </c>
      <c r="AM121" s="60">
        <f t="shared" si="340"/>
        <v>0</v>
      </c>
      <c r="AN121" s="60">
        <f t="shared" si="341"/>
        <v>0</v>
      </c>
      <c r="AO121" s="60">
        <f t="shared" si="342"/>
        <v>0</v>
      </c>
      <c r="AP121" s="60">
        <f t="shared" si="343"/>
        <v>15625</v>
      </c>
      <c r="AQ121" s="60">
        <f t="shared" si="344"/>
        <v>31250</v>
      </c>
      <c r="AR121" s="60">
        <f t="shared" si="345"/>
        <v>40625</v>
      </c>
      <c r="AS121" s="60">
        <f t="shared" si="346"/>
        <v>53125</v>
      </c>
      <c r="AT121" s="59">
        <f t="shared" si="347"/>
        <v>62500</v>
      </c>
      <c r="AU121" s="61">
        <f t="shared" si="350"/>
        <v>0</v>
      </c>
      <c r="AV121" s="60">
        <f t="shared" si="351"/>
        <v>0</v>
      </c>
      <c r="AW121" s="60">
        <f t="shared" si="352"/>
        <v>46875</v>
      </c>
      <c r="AX121" s="59">
        <f t="shared" si="353"/>
        <v>156250</v>
      </c>
      <c r="AY121" s="58">
        <f t="shared" si="354"/>
        <v>203125</v>
      </c>
      <c r="BA121" s="72" t="s">
        <v>278</v>
      </c>
      <c r="BB121" s="72" t="s">
        <v>84</v>
      </c>
      <c r="BC121" s="71"/>
      <c r="BE121" s="64">
        <f>SUMIFS(W$56:W121,$BA$56:$BA121,$BA121,$E$56:$E121,$E121)</f>
        <v>0</v>
      </c>
      <c r="BF121" s="64">
        <f>SUMIFS(X$56:X121,$BA$56:$BA121,$BA121,$E$56:$E121,$E121)</f>
        <v>0</v>
      </c>
      <c r="BG121" s="64">
        <f>SUMIFS(Y$56:Y121,$BA$56:$BA121,$BA121,$E$56:$E121,$E121)</f>
        <v>0</v>
      </c>
      <c r="BH121" s="64">
        <f>SUMIFS(Z$56:Z121,$BA$56:$BA121,$BA121,$E$56:$E121,$E121)</f>
        <v>1</v>
      </c>
      <c r="BI121" s="64">
        <f>SUMIFS(AA$56:AA121,$BA$56:$BA121,$BA121,$E$56:$E121,$E121)</f>
        <v>1</v>
      </c>
      <c r="BJ121" s="64">
        <f>SUMIFS(AB$56:AB121,$BA$56:$BA121,$BA121,$E$56:$E121,$E121)</f>
        <v>2</v>
      </c>
      <c r="BK121" s="64">
        <f>SUMIFS(AC$56:AC121,$BA$56:$BA121,$BA121,$E$56:$E121,$E121)</f>
        <v>2</v>
      </c>
      <c r="BL121" s="64">
        <f>SUMIFS(AD$56:AD121,$BA$56:$BA121,$BA121,$E$56:$E121,$E121)</f>
        <v>2</v>
      </c>
      <c r="BM121" s="64">
        <f>SUMIFS(AE$56:AE121,$BA$56:$BA121,$BA121,$E$56:$E121,$E121)</f>
        <v>2</v>
      </c>
      <c r="BN121" s="64">
        <f>SUMIFS(AF$56:AF121,$BA$56:$BA121,$BA121,$E$56:$E121,$E121)</f>
        <v>2</v>
      </c>
      <c r="BO121" s="64">
        <f>SUMIFS(AG$56:AG121,$BA$56:$BA121,$BA121,$E$56:$E121,$E121)</f>
        <v>2</v>
      </c>
      <c r="BP121" s="64">
        <f>SUMIFS(AH$56:AH121,$BA$56:$BA121,$BA121,$E$56:$E121,$E121)</f>
        <v>2</v>
      </c>
      <c r="BR121" s="175" t="str">
        <f t="shared" ref="BR121:BR179" si="363">IF(BE121&gt;0,$BA121&amp;BE121&amp;$E121,"")</f>
        <v/>
      </c>
      <c r="BS121" s="175" t="str">
        <f t="shared" ref="BS121:BS178" si="364">IF(BF121&gt;0,$BA121&amp;BF121&amp;$E121,"")</f>
        <v/>
      </c>
      <c r="BT121" s="175" t="str">
        <f t="shared" ref="BT121:BT178" si="365">IF(BG121&gt;0,$BA121&amp;BG121&amp;$E121,"")</f>
        <v/>
      </c>
      <c r="BU121" s="175" t="str">
        <f t="shared" ref="BU121:BU178" si="366">IF(BH121&gt;0,$BA121&amp;BH121&amp;$E121,"")</f>
        <v>Braithwaite-Stanford, Andre1Commercial</v>
      </c>
      <c r="BV121" s="175" t="str">
        <f t="shared" ref="BV121:BV178" si="367">IF(BI121&gt;0,$BA121&amp;BI121&amp;$E121,"")</f>
        <v>Braithwaite-Stanford, Andre1Commercial</v>
      </c>
      <c r="BW121" s="175" t="str">
        <f t="shared" ref="BW121:BW178" si="368">IF(BJ121&gt;0,$BA121&amp;BJ121&amp;$E121,"")</f>
        <v>Braithwaite-Stanford, Andre2Commercial</v>
      </c>
      <c r="BX121" s="175" t="str">
        <f t="shared" ref="BX121:BX178" si="369">IF(BK121&gt;0,$BA121&amp;BK121&amp;$E121,"")</f>
        <v>Braithwaite-Stanford, Andre2Commercial</v>
      </c>
      <c r="BY121" s="175" t="str">
        <f t="shared" ref="BY121:BY178" si="370">IF(BL121&gt;0,$BA121&amp;BL121&amp;$E121,"")</f>
        <v>Braithwaite-Stanford, Andre2Commercial</v>
      </c>
      <c r="BZ121" s="175" t="str">
        <f t="shared" ref="BZ121:BZ178" si="371">IF(BM121&gt;0,$BA121&amp;BM121&amp;$E121,"")</f>
        <v>Braithwaite-Stanford, Andre2Commercial</v>
      </c>
      <c r="CA121" s="175" t="str">
        <f t="shared" ref="CA121:CA178" si="372">IF(BN121&gt;0,$BA121&amp;BN121&amp;$E121,"")</f>
        <v>Braithwaite-Stanford, Andre2Commercial</v>
      </c>
      <c r="CB121" s="175" t="str">
        <f t="shared" ref="CB121:CB178" si="373">IF(BO121&gt;0,$BA121&amp;BO121&amp;$E121,"")</f>
        <v>Braithwaite-Stanford, Andre2Commercial</v>
      </c>
      <c r="CC121" s="175" t="str">
        <f t="shared" ref="CC121:CC178" si="374">IF(BP121&gt;0,$BA121&amp;BP121&amp;$E121,"")</f>
        <v>Braithwaite-Stanford, Andre2Commercial</v>
      </c>
    </row>
    <row r="122" spans="1:81" s="52" customFormat="1" hidden="1" x14ac:dyDescent="0.25">
      <c r="A122" s="71" t="s">
        <v>84</v>
      </c>
      <c r="B122" s="74">
        <v>44409</v>
      </c>
      <c r="C122" s="74" t="s">
        <v>86</v>
      </c>
      <c r="D122" s="73" t="s">
        <v>36</v>
      </c>
      <c r="E122" s="73" t="str">
        <f t="shared" si="323"/>
        <v>Commercial</v>
      </c>
      <c r="F122" s="71" t="s">
        <v>279</v>
      </c>
      <c r="G122" s="71" t="s">
        <v>88</v>
      </c>
      <c r="H122" s="71" t="s">
        <v>84</v>
      </c>
      <c r="I122" s="70">
        <f t="shared" si="356"/>
        <v>750000</v>
      </c>
      <c r="J122" s="69">
        <f t="shared" si="348"/>
        <v>44439</v>
      </c>
      <c r="K122" s="68">
        <f t="shared" si="322"/>
        <v>0</v>
      </c>
      <c r="L122" s="67">
        <f t="shared" si="322"/>
        <v>0</v>
      </c>
      <c r="M122" s="67">
        <f t="shared" si="355"/>
        <v>0</v>
      </c>
      <c r="N122" s="67">
        <f t="shared" si="357"/>
        <v>0</v>
      </c>
      <c r="O122" s="67">
        <f t="shared" si="277"/>
        <v>0</v>
      </c>
      <c r="P122" s="67">
        <f t="shared" si="349"/>
        <v>0</v>
      </c>
      <c r="Q122" s="67">
        <f t="shared" si="349"/>
        <v>0</v>
      </c>
      <c r="R122" s="67">
        <f t="shared" si="349"/>
        <v>0</v>
      </c>
      <c r="S122" s="67">
        <f t="shared" si="349"/>
        <v>0.25</v>
      </c>
      <c r="T122" s="67">
        <f t="shared" si="349"/>
        <v>0.5</v>
      </c>
      <c r="U122" s="67">
        <f t="shared" si="349"/>
        <v>0.65</v>
      </c>
      <c r="V122" s="66">
        <f t="shared" si="349"/>
        <v>0.85</v>
      </c>
      <c r="W122" s="65">
        <f t="shared" si="324"/>
        <v>0</v>
      </c>
      <c r="X122" s="64">
        <f t="shared" si="325"/>
        <v>0</v>
      </c>
      <c r="Y122" s="64">
        <f t="shared" si="326"/>
        <v>0</v>
      </c>
      <c r="Z122" s="64">
        <f t="shared" si="327"/>
        <v>0</v>
      </c>
      <c r="AA122" s="64">
        <f t="shared" si="328"/>
        <v>0</v>
      </c>
      <c r="AB122" s="64">
        <f t="shared" si="329"/>
        <v>0</v>
      </c>
      <c r="AC122" s="64">
        <f t="shared" si="330"/>
        <v>1</v>
      </c>
      <c r="AD122" s="64">
        <f t="shared" si="331"/>
        <v>1</v>
      </c>
      <c r="AE122" s="64">
        <f t="shared" si="332"/>
        <v>1</v>
      </c>
      <c r="AF122" s="64">
        <f t="shared" si="333"/>
        <v>1</v>
      </c>
      <c r="AG122" s="64">
        <f t="shared" si="334"/>
        <v>1</v>
      </c>
      <c r="AH122" s="63">
        <f t="shared" si="335"/>
        <v>1</v>
      </c>
      <c r="AI122" s="62">
        <f t="shared" si="336"/>
        <v>0</v>
      </c>
      <c r="AJ122" s="60">
        <f t="shared" si="337"/>
        <v>0</v>
      </c>
      <c r="AK122" s="60">
        <f t="shared" si="338"/>
        <v>0</v>
      </c>
      <c r="AL122" s="60">
        <f t="shared" si="339"/>
        <v>0</v>
      </c>
      <c r="AM122" s="60">
        <f t="shared" si="340"/>
        <v>0</v>
      </c>
      <c r="AN122" s="60">
        <f t="shared" si="341"/>
        <v>0</v>
      </c>
      <c r="AO122" s="60">
        <f t="shared" si="342"/>
        <v>0</v>
      </c>
      <c r="AP122" s="60">
        <f t="shared" si="343"/>
        <v>0</v>
      </c>
      <c r="AQ122" s="60">
        <f t="shared" si="344"/>
        <v>15625</v>
      </c>
      <c r="AR122" s="60">
        <f t="shared" si="345"/>
        <v>31250</v>
      </c>
      <c r="AS122" s="60">
        <f t="shared" si="346"/>
        <v>40625</v>
      </c>
      <c r="AT122" s="59">
        <f t="shared" si="347"/>
        <v>53125</v>
      </c>
      <c r="AU122" s="61">
        <f t="shared" si="350"/>
        <v>0</v>
      </c>
      <c r="AV122" s="60">
        <f t="shared" si="351"/>
        <v>0</v>
      </c>
      <c r="AW122" s="60">
        <f t="shared" si="352"/>
        <v>15625</v>
      </c>
      <c r="AX122" s="59">
        <f t="shared" si="353"/>
        <v>125000</v>
      </c>
      <c r="AY122" s="58">
        <f t="shared" si="354"/>
        <v>140625</v>
      </c>
      <c r="BA122" s="71" t="s">
        <v>279</v>
      </c>
      <c r="BB122" s="71" t="s">
        <v>84</v>
      </c>
      <c r="BC122" s="71"/>
      <c r="BE122" s="64">
        <f>SUMIFS(W$56:W122,$BA$56:$BA122,$BA122,$E$56:$E122,$E122)</f>
        <v>0</v>
      </c>
      <c r="BF122" s="64">
        <f>SUMIFS(X$56:X122,$BA$56:$BA122,$BA122,$E$56:$E122,$E122)</f>
        <v>0</v>
      </c>
      <c r="BG122" s="64">
        <f>SUMIFS(Y$56:Y122,$BA$56:$BA122,$BA122,$E$56:$E122,$E122)</f>
        <v>0</v>
      </c>
      <c r="BH122" s="64">
        <f>SUMIFS(Z$56:Z122,$BA$56:$BA122,$BA122,$E$56:$E122,$E122)</f>
        <v>0</v>
      </c>
      <c r="BI122" s="64">
        <f>SUMIFS(AA$56:AA122,$BA$56:$BA122,$BA122,$E$56:$E122,$E122)</f>
        <v>0</v>
      </c>
      <c r="BJ122" s="64">
        <f>SUMIFS(AB$56:AB122,$BA$56:$BA122,$BA122,$E$56:$E122,$E122)</f>
        <v>0</v>
      </c>
      <c r="BK122" s="64">
        <f>SUMIFS(AC$56:AC122,$BA$56:$BA122,$BA122,$E$56:$E122,$E122)</f>
        <v>1</v>
      </c>
      <c r="BL122" s="64">
        <f>SUMIFS(AD$56:AD122,$BA$56:$BA122,$BA122,$E$56:$E122,$E122)</f>
        <v>1</v>
      </c>
      <c r="BM122" s="64">
        <f>SUMIFS(AE$56:AE122,$BA$56:$BA122,$BA122,$E$56:$E122,$E122)</f>
        <v>1</v>
      </c>
      <c r="BN122" s="64">
        <f>SUMIFS(AF$56:AF122,$BA$56:$BA122,$BA122,$E$56:$E122,$E122)</f>
        <v>1</v>
      </c>
      <c r="BO122" s="64">
        <f>SUMIFS(AG$56:AG122,$BA$56:$BA122,$BA122,$E$56:$E122,$E122)</f>
        <v>1</v>
      </c>
      <c r="BP122" s="64">
        <f>SUMIFS(AH$56:AH122,$BA$56:$BA122,$BA122,$E$56:$E122,$E122)</f>
        <v>1</v>
      </c>
      <c r="BR122" s="175" t="str">
        <f t="shared" si="363"/>
        <v/>
      </c>
      <c r="BS122" s="175" t="str">
        <f t="shared" si="364"/>
        <v/>
      </c>
      <c r="BT122" s="175" t="str">
        <f t="shared" si="365"/>
        <v/>
      </c>
      <c r="BU122" s="175" t="str">
        <f t="shared" si="366"/>
        <v/>
      </c>
      <c r="BV122" s="175" t="str">
        <f t="shared" si="367"/>
        <v/>
      </c>
      <c r="BW122" s="175" t="str">
        <f t="shared" si="368"/>
        <v/>
      </c>
      <c r="BX122" s="175" t="str">
        <f t="shared" si="369"/>
        <v>TBD RVP #51Commercial</v>
      </c>
      <c r="BY122" s="175" t="str">
        <f t="shared" si="370"/>
        <v>TBD RVP #51Commercial</v>
      </c>
      <c r="BZ122" s="175" t="str">
        <f t="shared" si="371"/>
        <v>TBD RVP #51Commercial</v>
      </c>
      <c r="CA122" s="175" t="str">
        <f t="shared" si="372"/>
        <v>TBD RVP #51Commercial</v>
      </c>
      <c r="CB122" s="175" t="str">
        <f t="shared" si="373"/>
        <v>TBD RVP #51Commercial</v>
      </c>
      <c r="CC122" s="175" t="str">
        <f t="shared" si="374"/>
        <v>TBD RVP #51Commercial</v>
      </c>
    </row>
    <row r="123" spans="1:81" s="52" customFormat="1" hidden="1" x14ac:dyDescent="0.25">
      <c r="A123" s="71" t="s">
        <v>94</v>
      </c>
      <c r="B123" s="74">
        <v>44470</v>
      </c>
      <c r="C123" s="74">
        <v>44500</v>
      </c>
      <c r="D123" s="73" t="s">
        <v>36</v>
      </c>
      <c r="E123" s="73" t="str">
        <f t="shared" si="323"/>
        <v>Commercial</v>
      </c>
      <c r="F123" s="72" t="s">
        <v>278</v>
      </c>
      <c r="G123" s="71" t="s">
        <v>88</v>
      </c>
      <c r="H123" s="71" t="s">
        <v>94</v>
      </c>
      <c r="I123" s="70">
        <f t="shared" si="356"/>
        <v>750000</v>
      </c>
      <c r="J123" s="69">
        <f t="shared" si="348"/>
        <v>44500</v>
      </c>
      <c r="K123" s="68">
        <f t="shared" si="322"/>
        <v>0</v>
      </c>
      <c r="L123" s="67">
        <f t="shared" si="322"/>
        <v>0</v>
      </c>
      <c r="M123" s="67">
        <f t="shared" si="355"/>
        <v>0</v>
      </c>
      <c r="N123" s="67">
        <f t="shared" si="357"/>
        <v>0</v>
      </c>
      <c r="O123" s="67">
        <f t="shared" ref="O123:O141" si="375">IFERROR(IF($C123&gt;EOMONTH(O$55,-1),IF(DATEDIF($J123,O$55+2,"m")+1&gt;9,100%,VLOOKUP($D123,$A$1:$J$51,(DATEDIF($J123,O$55+2,"m")+1)+1,FALSE)),0),0)</f>
        <v>0</v>
      </c>
      <c r="P123" s="67">
        <f t="shared" ref="P123:R133" si="376">IFERROR(IF($C123&gt;EOMONTH(P$55,-1),IF(DATEDIF($J123,P$55+2,"m")+1&gt;9,100%,VLOOKUP($D123,$A$1:$J$51,(DATEDIF($J123,P$55+2,"m")+1)+1,FALSE)),0),0)</f>
        <v>0</v>
      </c>
      <c r="Q123" s="67">
        <f t="shared" si="376"/>
        <v>0</v>
      </c>
      <c r="R123" s="67">
        <f t="shared" si="376"/>
        <v>0</v>
      </c>
      <c r="S123" s="77">
        <v>-1</v>
      </c>
      <c r="T123" s="77">
        <v>-1</v>
      </c>
      <c r="U123" s="77">
        <v>-1</v>
      </c>
      <c r="V123" s="76">
        <v>-1</v>
      </c>
      <c r="W123" s="65">
        <f t="shared" si="324"/>
        <v>0</v>
      </c>
      <c r="X123" s="64">
        <f t="shared" si="325"/>
        <v>0</v>
      </c>
      <c r="Y123" s="64">
        <f t="shared" si="326"/>
        <v>0</v>
      </c>
      <c r="Z123" s="64">
        <f t="shared" si="327"/>
        <v>0</v>
      </c>
      <c r="AA123" s="64">
        <f t="shared" si="328"/>
        <v>0</v>
      </c>
      <c r="AB123" s="64">
        <f t="shared" si="329"/>
        <v>0</v>
      </c>
      <c r="AC123" s="64">
        <f t="shared" si="330"/>
        <v>0</v>
      </c>
      <c r="AD123" s="64">
        <f t="shared" si="331"/>
        <v>0</v>
      </c>
      <c r="AE123" s="64">
        <f t="shared" si="332"/>
        <v>-1</v>
      </c>
      <c r="AF123" s="64">
        <f t="shared" si="333"/>
        <v>-1</v>
      </c>
      <c r="AG123" s="64">
        <f t="shared" si="334"/>
        <v>-1</v>
      </c>
      <c r="AH123" s="63">
        <f t="shared" si="335"/>
        <v>-1</v>
      </c>
      <c r="AI123" s="62">
        <f t="shared" si="336"/>
        <v>0</v>
      </c>
      <c r="AJ123" s="60">
        <f t="shared" si="337"/>
        <v>0</v>
      </c>
      <c r="AK123" s="60">
        <f t="shared" si="338"/>
        <v>0</v>
      </c>
      <c r="AL123" s="60">
        <f t="shared" si="339"/>
        <v>0</v>
      </c>
      <c r="AM123" s="60">
        <f t="shared" si="340"/>
        <v>0</v>
      </c>
      <c r="AN123" s="60">
        <f t="shared" si="341"/>
        <v>0</v>
      </c>
      <c r="AO123" s="60">
        <f t="shared" si="342"/>
        <v>0</v>
      </c>
      <c r="AP123" s="60">
        <f t="shared" si="343"/>
        <v>0</v>
      </c>
      <c r="AQ123" s="60">
        <f t="shared" si="344"/>
        <v>-62500</v>
      </c>
      <c r="AR123" s="60">
        <f t="shared" si="345"/>
        <v>-62500</v>
      </c>
      <c r="AS123" s="60">
        <f t="shared" si="346"/>
        <v>-62500</v>
      </c>
      <c r="AT123" s="59">
        <f t="shared" si="347"/>
        <v>-62500</v>
      </c>
      <c r="AU123" s="61">
        <f t="shared" si="350"/>
        <v>0</v>
      </c>
      <c r="AV123" s="60">
        <f t="shared" si="351"/>
        <v>0</v>
      </c>
      <c r="AW123" s="60">
        <f t="shared" si="352"/>
        <v>-62500</v>
      </c>
      <c r="AX123" s="59">
        <f t="shared" si="353"/>
        <v>-187500</v>
      </c>
      <c r="AY123" s="58">
        <f t="shared" si="354"/>
        <v>-250000</v>
      </c>
      <c r="BA123" s="72"/>
      <c r="BB123" s="72"/>
      <c r="BC123" s="71"/>
      <c r="BE123" s="64">
        <f>SUMIFS(W$56:W123,$BA$56:$BA123,$BA123,$E$56:$E123,$E123)</f>
        <v>0</v>
      </c>
      <c r="BF123" s="64">
        <f>SUMIFS(X$56:X123,$BA$56:$BA123,$BA123,$E$56:$E123,$E123)</f>
        <v>0</v>
      </c>
      <c r="BG123" s="64">
        <f>SUMIFS(Y$56:Y123,$BA$56:$BA123,$BA123,$E$56:$E123,$E123)</f>
        <v>0</v>
      </c>
      <c r="BH123" s="64">
        <f>SUMIFS(Z$56:Z123,$BA$56:$BA123,$BA123,$E$56:$E123,$E123)</f>
        <v>0</v>
      </c>
      <c r="BI123" s="64">
        <f>SUMIFS(AA$56:AA123,$BA$56:$BA123,$BA123,$E$56:$E123,$E123)</f>
        <v>0</v>
      </c>
      <c r="BJ123" s="64">
        <f>SUMIFS(AB$56:AB123,$BA$56:$BA123,$BA123,$E$56:$E123,$E123)</f>
        <v>0</v>
      </c>
      <c r="BK123" s="64">
        <f>SUMIFS(AC$56:AC123,$BA$56:$BA123,$BA123,$E$56:$E123,$E123)</f>
        <v>0</v>
      </c>
      <c r="BL123" s="64">
        <f>SUMIFS(AD$56:AD123,$BA$56:$BA123,$BA123,$E$56:$E123,$E123)</f>
        <v>0</v>
      </c>
      <c r="BM123" s="64">
        <f>SUMIFS(AE$56:AE123,$BA$56:$BA123,$BA123,$E$56:$E123,$E123)</f>
        <v>0</v>
      </c>
      <c r="BN123" s="64">
        <f>SUMIFS(AF$56:AF123,$BA$56:$BA123,$BA123,$E$56:$E123,$E123)</f>
        <v>0</v>
      </c>
      <c r="BO123" s="64">
        <f>SUMIFS(AG$56:AG123,$BA$56:$BA123,$BA123,$E$56:$E123,$E123)</f>
        <v>0</v>
      </c>
      <c r="BP123" s="64">
        <f>SUMIFS(AH$56:AH123,$BA$56:$BA123,$BA123,$E$56:$E123,$E123)</f>
        <v>0</v>
      </c>
      <c r="BR123" s="175" t="str">
        <f t="shared" si="363"/>
        <v/>
      </c>
      <c r="BS123" s="175" t="str">
        <f t="shared" si="364"/>
        <v/>
      </c>
      <c r="BT123" s="175" t="str">
        <f t="shared" si="365"/>
        <v/>
      </c>
      <c r="BU123" s="175" t="str">
        <f t="shared" si="366"/>
        <v/>
      </c>
      <c r="BV123" s="175" t="str">
        <f t="shared" si="367"/>
        <v/>
      </c>
      <c r="BW123" s="175" t="str">
        <f t="shared" si="368"/>
        <v/>
      </c>
      <c r="BX123" s="175" t="str">
        <f t="shared" si="369"/>
        <v/>
      </c>
      <c r="BY123" s="175" t="str">
        <f t="shared" si="370"/>
        <v/>
      </c>
      <c r="BZ123" s="175" t="str">
        <f t="shared" si="371"/>
        <v/>
      </c>
      <c r="CA123" s="175" t="str">
        <f t="shared" si="372"/>
        <v/>
      </c>
      <c r="CB123" s="175" t="str">
        <f t="shared" si="373"/>
        <v/>
      </c>
      <c r="CC123" s="175" t="str">
        <f t="shared" si="374"/>
        <v/>
      </c>
    </row>
    <row r="124" spans="1:81" s="52" customFormat="1" hidden="1" x14ac:dyDescent="0.25">
      <c r="A124" s="71" t="s">
        <v>84</v>
      </c>
      <c r="B124" s="74">
        <v>44378</v>
      </c>
      <c r="C124" s="74" t="s">
        <v>86</v>
      </c>
      <c r="D124" s="73" t="s">
        <v>36</v>
      </c>
      <c r="E124" s="73" t="str">
        <f t="shared" si="323"/>
        <v>Commercial</v>
      </c>
      <c r="F124" s="72" t="s">
        <v>278</v>
      </c>
      <c r="G124" s="71" t="s">
        <v>88</v>
      </c>
      <c r="H124" s="71" t="s">
        <v>84</v>
      </c>
      <c r="I124" s="70">
        <f t="shared" si="356"/>
        <v>750000</v>
      </c>
      <c r="J124" s="69">
        <f t="shared" si="348"/>
        <v>44408</v>
      </c>
      <c r="K124" s="68">
        <f t="shared" si="322"/>
        <v>0</v>
      </c>
      <c r="L124" s="67">
        <f t="shared" si="322"/>
        <v>0</v>
      </c>
      <c r="M124" s="67">
        <f t="shared" si="355"/>
        <v>0</v>
      </c>
      <c r="N124" s="67">
        <f t="shared" si="357"/>
        <v>0</v>
      </c>
      <c r="O124" s="67">
        <f t="shared" si="375"/>
        <v>0</v>
      </c>
      <c r="P124" s="67">
        <f t="shared" si="376"/>
        <v>0</v>
      </c>
      <c r="Q124" s="67">
        <f t="shared" si="376"/>
        <v>0</v>
      </c>
      <c r="R124" s="67">
        <f t="shared" si="376"/>
        <v>0.25</v>
      </c>
      <c r="S124" s="67">
        <f t="shared" ref="S124:V133" si="377">IFERROR(IF($C124&gt;EOMONTH(S$55,-1),IF(DATEDIF($J124,S$55+2,"m")+1&gt;9,100%,VLOOKUP($D124,$A$1:$J$51,(DATEDIF($J124,S$55+2,"m")+1)+1,FALSE)),0),0)</f>
        <v>0.5</v>
      </c>
      <c r="T124" s="67">
        <f t="shared" si="377"/>
        <v>0.65</v>
      </c>
      <c r="U124" s="67">
        <f t="shared" si="377"/>
        <v>0.85</v>
      </c>
      <c r="V124" s="66">
        <f t="shared" si="377"/>
        <v>1</v>
      </c>
      <c r="W124" s="65">
        <f t="shared" si="324"/>
        <v>0</v>
      </c>
      <c r="X124" s="64">
        <f t="shared" si="325"/>
        <v>0</v>
      </c>
      <c r="Y124" s="64">
        <f t="shared" si="326"/>
        <v>0</v>
      </c>
      <c r="Z124" s="64">
        <f t="shared" si="327"/>
        <v>0</v>
      </c>
      <c r="AA124" s="64">
        <f t="shared" si="328"/>
        <v>0</v>
      </c>
      <c r="AB124" s="64">
        <f t="shared" si="329"/>
        <v>1</v>
      </c>
      <c r="AC124" s="64">
        <f t="shared" si="330"/>
        <v>1</v>
      </c>
      <c r="AD124" s="64">
        <f t="shared" si="331"/>
        <v>1</v>
      </c>
      <c r="AE124" s="64">
        <f t="shared" si="332"/>
        <v>1</v>
      </c>
      <c r="AF124" s="64">
        <f t="shared" si="333"/>
        <v>1</v>
      </c>
      <c r="AG124" s="64">
        <f t="shared" si="334"/>
        <v>1</v>
      </c>
      <c r="AH124" s="63">
        <f t="shared" si="335"/>
        <v>1</v>
      </c>
      <c r="AI124" s="62">
        <f t="shared" si="336"/>
        <v>0</v>
      </c>
      <c r="AJ124" s="60">
        <f t="shared" si="337"/>
        <v>0</v>
      </c>
      <c r="AK124" s="60">
        <f t="shared" si="338"/>
        <v>0</v>
      </c>
      <c r="AL124" s="60">
        <f t="shared" si="339"/>
        <v>0</v>
      </c>
      <c r="AM124" s="60">
        <f t="shared" si="340"/>
        <v>0</v>
      </c>
      <c r="AN124" s="60">
        <f t="shared" si="341"/>
        <v>0</v>
      </c>
      <c r="AO124" s="60">
        <f t="shared" si="342"/>
        <v>0</v>
      </c>
      <c r="AP124" s="60">
        <f t="shared" si="343"/>
        <v>15625</v>
      </c>
      <c r="AQ124" s="60">
        <f t="shared" si="344"/>
        <v>31250</v>
      </c>
      <c r="AR124" s="60">
        <f t="shared" si="345"/>
        <v>40625</v>
      </c>
      <c r="AS124" s="60">
        <f t="shared" si="346"/>
        <v>53125</v>
      </c>
      <c r="AT124" s="59">
        <f t="shared" si="347"/>
        <v>62500</v>
      </c>
      <c r="AU124" s="61">
        <f t="shared" si="350"/>
        <v>0</v>
      </c>
      <c r="AV124" s="60">
        <f t="shared" si="351"/>
        <v>0</v>
      </c>
      <c r="AW124" s="60">
        <f t="shared" si="352"/>
        <v>46875</v>
      </c>
      <c r="AX124" s="59">
        <f t="shared" si="353"/>
        <v>156250</v>
      </c>
      <c r="AY124" s="58">
        <f t="shared" si="354"/>
        <v>203125</v>
      </c>
      <c r="BA124" s="72" t="s">
        <v>278</v>
      </c>
      <c r="BB124" s="72" t="s">
        <v>84</v>
      </c>
      <c r="BC124" s="71"/>
      <c r="BE124" s="64">
        <f>SUMIFS(W$56:W124,$BA$56:$BA124,$BA124,$E$56:$E124,$E124)</f>
        <v>0</v>
      </c>
      <c r="BF124" s="64">
        <f>SUMIFS(X$56:X124,$BA$56:$BA124,$BA124,$E$56:$E124,$E124)</f>
        <v>0</v>
      </c>
      <c r="BG124" s="64">
        <f>SUMIFS(Y$56:Y124,$BA$56:$BA124,$BA124,$E$56:$E124,$E124)</f>
        <v>0</v>
      </c>
      <c r="BH124" s="64">
        <f>SUMIFS(Z$56:Z124,$BA$56:$BA124,$BA124,$E$56:$E124,$E124)</f>
        <v>1</v>
      </c>
      <c r="BI124" s="64">
        <f>SUMIFS(AA$56:AA124,$BA$56:$BA124,$BA124,$E$56:$E124,$E124)</f>
        <v>1</v>
      </c>
      <c r="BJ124" s="64">
        <f>SUMIFS(AB$56:AB124,$BA$56:$BA124,$BA124,$E$56:$E124,$E124)</f>
        <v>3</v>
      </c>
      <c r="BK124" s="64">
        <f>SUMIFS(AC$56:AC124,$BA$56:$BA124,$BA124,$E$56:$E124,$E124)</f>
        <v>3</v>
      </c>
      <c r="BL124" s="64">
        <f>SUMIFS(AD$56:AD124,$BA$56:$BA124,$BA124,$E$56:$E124,$E124)</f>
        <v>3</v>
      </c>
      <c r="BM124" s="64">
        <f>SUMIFS(AE$56:AE124,$BA$56:$BA124,$BA124,$E$56:$E124,$E124)</f>
        <v>3</v>
      </c>
      <c r="BN124" s="64">
        <f>SUMIFS(AF$56:AF124,$BA$56:$BA124,$BA124,$E$56:$E124,$E124)</f>
        <v>3</v>
      </c>
      <c r="BO124" s="64">
        <f>SUMIFS(AG$56:AG124,$BA$56:$BA124,$BA124,$E$56:$E124,$E124)</f>
        <v>3</v>
      </c>
      <c r="BP124" s="64">
        <f>SUMIFS(AH$56:AH124,$BA$56:$BA124,$BA124,$E$56:$E124,$E124)</f>
        <v>3</v>
      </c>
      <c r="BR124" s="175" t="str">
        <f t="shared" si="363"/>
        <v/>
      </c>
      <c r="BS124" s="175" t="str">
        <f t="shared" si="364"/>
        <v/>
      </c>
      <c r="BT124" s="175" t="str">
        <f t="shared" si="365"/>
        <v/>
      </c>
      <c r="BU124" s="175" t="str">
        <f t="shared" si="366"/>
        <v>Braithwaite-Stanford, Andre1Commercial</v>
      </c>
      <c r="BV124" s="175" t="str">
        <f t="shared" si="367"/>
        <v>Braithwaite-Stanford, Andre1Commercial</v>
      </c>
      <c r="BW124" s="175" t="str">
        <f t="shared" si="368"/>
        <v>Braithwaite-Stanford, Andre3Commercial</v>
      </c>
      <c r="BX124" s="175" t="str">
        <f t="shared" si="369"/>
        <v>Braithwaite-Stanford, Andre3Commercial</v>
      </c>
      <c r="BY124" s="175" t="str">
        <f t="shared" si="370"/>
        <v>Braithwaite-Stanford, Andre3Commercial</v>
      </c>
      <c r="BZ124" s="175" t="str">
        <f t="shared" si="371"/>
        <v>Braithwaite-Stanford, Andre3Commercial</v>
      </c>
      <c r="CA124" s="175" t="str">
        <f t="shared" si="372"/>
        <v>Braithwaite-Stanford, Andre3Commercial</v>
      </c>
      <c r="CB124" s="175" t="str">
        <f t="shared" si="373"/>
        <v>Braithwaite-Stanford, Andre3Commercial</v>
      </c>
      <c r="CC124" s="175" t="str">
        <f t="shared" si="374"/>
        <v>Braithwaite-Stanford, Andre3Commercial</v>
      </c>
    </row>
    <row r="125" spans="1:81" s="52" customFormat="1" hidden="1" x14ac:dyDescent="0.25">
      <c r="A125" s="71" t="s">
        <v>179</v>
      </c>
      <c r="B125" s="74">
        <v>43678</v>
      </c>
      <c r="C125" s="74">
        <v>44231</v>
      </c>
      <c r="D125" s="73" t="s">
        <v>151</v>
      </c>
      <c r="E125" s="73" t="str">
        <f t="shared" si="323"/>
        <v>Commercial</v>
      </c>
      <c r="F125" s="71" t="s">
        <v>33</v>
      </c>
      <c r="G125" s="71" t="s">
        <v>88</v>
      </c>
      <c r="H125" s="71" t="s">
        <v>130</v>
      </c>
      <c r="I125" s="70">
        <f t="shared" si="356"/>
        <v>900000</v>
      </c>
      <c r="J125" s="69">
        <f t="shared" si="348"/>
        <v>43708</v>
      </c>
      <c r="K125" s="68">
        <f t="shared" si="322"/>
        <v>1</v>
      </c>
      <c r="L125" s="67">
        <f t="shared" si="322"/>
        <v>0</v>
      </c>
      <c r="M125" s="67">
        <f t="shared" si="355"/>
        <v>0</v>
      </c>
      <c r="N125" s="67">
        <f t="shared" si="357"/>
        <v>0</v>
      </c>
      <c r="O125" s="67">
        <f t="shared" si="375"/>
        <v>0</v>
      </c>
      <c r="P125" s="67">
        <f t="shared" si="376"/>
        <v>0</v>
      </c>
      <c r="Q125" s="67">
        <f t="shared" si="376"/>
        <v>0</v>
      </c>
      <c r="R125" s="67">
        <f t="shared" si="376"/>
        <v>0</v>
      </c>
      <c r="S125" s="67">
        <f t="shared" si="377"/>
        <v>0</v>
      </c>
      <c r="T125" s="67">
        <f t="shared" si="377"/>
        <v>0</v>
      </c>
      <c r="U125" s="67">
        <f t="shared" si="377"/>
        <v>0</v>
      </c>
      <c r="V125" s="66">
        <f t="shared" si="377"/>
        <v>0</v>
      </c>
      <c r="W125" s="65">
        <f t="shared" si="324"/>
        <v>0</v>
      </c>
      <c r="X125" s="64">
        <f t="shared" si="325"/>
        <v>0</v>
      </c>
      <c r="Y125" s="64">
        <f t="shared" si="326"/>
        <v>0</v>
      </c>
      <c r="Z125" s="64">
        <f t="shared" si="327"/>
        <v>0</v>
      </c>
      <c r="AA125" s="64">
        <f t="shared" si="328"/>
        <v>0</v>
      </c>
      <c r="AB125" s="64">
        <f t="shared" si="329"/>
        <v>0</v>
      </c>
      <c r="AC125" s="64">
        <f t="shared" si="330"/>
        <v>0</v>
      </c>
      <c r="AD125" s="64">
        <f t="shared" si="331"/>
        <v>0</v>
      </c>
      <c r="AE125" s="64">
        <f t="shared" si="332"/>
        <v>0</v>
      </c>
      <c r="AF125" s="64">
        <f t="shared" si="333"/>
        <v>0</v>
      </c>
      <c r="AG125" s="64">
        <f t="shared" si="334"/>
        <v>0</v>
      </c>
      <c r="AH125" s="63">
        <f t="shared" si="335"/>
        <v>0</v>
      </c>
      <c r="AI125" s="62">
        <f t="shared" si="336"/>
        <v>75000</v>
      </c>
      <c r="AJ125" s="60">
        <f t="shared" si="337"/>
        <v>0</v>
      </c>
      <c r="AK125" s="60">
        <f t="shared" si="338"/>
        <v>0</v>
      </c>
      <c r="AL125" s="60">
        <f t="shared" si="339"/>
        <v>0</v>
      </c>
      <c r="AM125" s="60">
        <f t="shared" si="340"/>
        <v>0</v>
      </c>
      <c r="AN125" s="60">
        <f t="shared" si="341"/>
        <v>0</v>
      </c>
      <c r="AO125" s="60">
        <f t="shared" si="342"/>
        <v>0</v>
      </c>
      <c r="AP125" s="60">
        <f t="shared" si="343"/>
        <v>0</v>
      </c>
      <c r="AQ125" s="60">
        <f t="shared" si="344"/>
        <v>0</v>
      </c>
      <c r="AR125" s="60">
        <f t="shared" si="345"/>
        <v>0</v>
      </c>
      <c r="AS125" s="60">
        <f t="shared" si="346"/>
        <v>0</v>
      </c>
      <c r="AT125" s="59">
        <f t="shared" si="347"/>
        <v>0</v>
      </c>
      <c r="AU125" s="61">
        <f t="shared" si="350"/>
        <v>75000</v>
      </c>
      <c r="AV125" s="60">
        <f t="shared" si="351"/>
        <v>0</v>
      </c>
      <c r="AW125" s="60">
        <f t="shared" si="352"/>
        <v>0</v>
      </c>
      <c r="AX125" s="59">
        <f t="shared" si="353"/>
        <v>0</v>
      </c>
      <c r="AY125" s="58">
        <f t="shared" si="354"/>
        <v>75000</v>
      </c>
      <c r="BA125" s="71" t="s">
        <v>33</v>
      </c>
      <c r="BB125" s="71" t="s">
        <v>179</v>
      </c>
      <c r="BC125" s="71"/>
      <c r="BE125" s="64">
        <f>SUMIFS(W$56:W125,$BA$56:$BA125,$BA125,$E$56:$E125,$E125)</f>
        <v>0</v>
      </c>
      <c r="BF125" s="64">
        <f>SUMIFS(X$56:X125,$BA$56:$BA125,$BA125,$E$56:$E125,$E125)</f>
        <v>1</v>
      </c>
      <c r="BG125" s="64">
        <f>SUMIFS(Y$56:Y125,$BA$56:$BA125,$BA125,$E$56:$E125,$E125)</f>
        <v>1</v>
      </c>
      <c r="BH125" s="64">
        <f>SUMIFS(Z$56:Z125,$BA$56:$BA125,$BA125,$E$56:$E125,$E125)</f>
        <v>0</v>
      </c>
      <c r="BI125" s="64">
        <f>SUMIFS(AA$56:AA125,$BA$56:$BA125,$BA125,$E$56:$E125,$E125)</f>
        <v>0</v>
      </c>
      <c r="BJ125" s="64">
        <f>SUMIFS(AB$56:AB125,$BA$56:$BA125,$BA125,$E$56:$E125,$E125)</f>
        <v>0</v>
      </c>
      <c r="BK125" s="64">
        <f>SUMIFS(AC$56:AC125,$BA$56:$BA125,$BA125,$E$56:$E125,$E125)</f>
        <v>0</v>
      </c>
      <c r="BL125" s="64">
        <f>SUMIFS(AD$56:AD125,$BA$56:$BA125,$BA125,$E$56:$E125,$E125)</f>
        <v>0</v>
      </c>
      <c r="BM125" s="64">
        <f>SUMIFS(AE$56:AE125,$BA$56:$BA125,$BA125,$E$56:$E125,$E125)</f>
        <v>0</v>
      </c>
      <c r="BN125" s="64">
        <f>SUMIFS(AF$56:AF125,$BA$56:$BA125,$BA125,$E$56:$E125,$E125)</f>
        <v>0</v>
      </c>
      <c r="BO125" s="64">
        <f>SUMIFS(AG$56:AG125,$BA$56:$BA125,$BA125,$E$56:$E125,$E125)</f>
        <v>0</v>
      </c>
      <c r="BP125" s="64">
        <f>SUMIFS(AH$56:AH125,$BA$56:$BA125,$BA125,$E$56:$E125,$E125)</f>
        <v>0</v>
      </c>
      <c r="BR125" s="175" t="str">
        <f t="shared" si="363"/>
        <v/>
      </c>
      <c r="BS125" s="175" t="str">
        <f t="shared" si="364"/>
        <v>Ferguson, Brook1Commercial</v>
      </c>
      <c r="BT125" s="175" t="str">
        <f t="shared" si="365"/>
        <v>Ferguson, Brook1Commercial</v>
      </c>
      <c r="BU125" s="175" t="str">
        <f t="shared" si="366"/>
        <v/>
      </c>
      <c r="BV125" s="175" t="str">
        <f t="shared" si="367"/>
        <v/>
      </c>
      <c r="BW125" s="175" t="str">
        <f t="shared" si="368"/>
        <v/>
      </c>
      <c r="BX125" s="175" t="str">
        <f t="shared" si="369"/>
        <v/>
      </c>
      <c r="BY125" s="175" t="str">
        <f t="shared" si="370"/>
        <v/>
      </c>
      <c r="BZ125" s="175" t="str">
        <f t="shared" si="371"/>
        <v/>
      </c>
      <c r="CA125" s="175" t="str">
        <f t="shared" si="372"/>
        <v/>
      </c>
      <c r="CB125" s="175" t="str">
        <f t="shared" si="373"/>
        <v/>
      </c>
      <c r="CC125" s="175" t="str">
        <f t="shared" si="374"/>
        <v/>
      </c>
    </row>
    <row r="126" spans="1:81" s="52" customFormat="1" hidden="1" x14ac:dyDescent="0.25">
      <c r="A126" s="71" t="s">
        <v>178</v>
      </c>
      <c r="B126" s="74">
        <v>43927</v>
      </c>
      <c r="C126" s="74" t="s">
        <v>86</v>
      </c>
      <c r="D126" s="73" t="s">
        <v>151</v>
      </c>
      <c r="E126" s="73" t="str">
        <f t="shared" si="323"/>
        <v>Commercial</v>
      </c>
      <c r="F126" s="71" t="s">
        <v>33</v>
      </c>
      <c r="G126" s="71" t="s">
        <v>88</v>
      </c>
      <c r="H126" s="71" t="s">
        <v>48</v>
      </c>
      <c r="I126" s="70">
        <f t="shared" si="356"/>
        <v>900000</v>
      </c>
      <c r="J126" s="69">
        <f t="shared" si="348"/>
        <v>43951</v>
      </c>
      <c r="K126" s="68">
        <f t="shared" si="322"/>
        <v>1</v>
      </c>
      <c r="L126" s="67">
        <f t="shared" si="322"/>
        <v>1</v>
      </c>
      <c r="M126" s="67">
        <f t="shared" si="355"/>
        <v>1</v>
      </c>
      <c r="N126" s="67">
        <f t="shared" si="357"/>
        <v>1</v>
      </c>
      <c r="O126" s="67">
        <f t="shared" si="375"/>
        <v>1</v>
      </c>
      <c r="P126" s="67">
        <f t="shared" si="376"/>
        <v>1</v>
      </c>
      <c r="Q126" s="67">
        <f t="shared" si="376"/>
        <v>1</v>
      </c>
      <c r="R126" s="67">
        <f t="shared" si="376"/>
        <v>1</v>
      </c>
      <c r="S126" s="67">
        <f t="shared" si="377"/>
        <v>1</v>
      </c>
      <c r="T126" s="67">
        <f t="shared" si="377"/>
        <v>1</v>
      </c>
      <c r="U126" s="67">
        <f t="shared" si="377"/>
        <v>1</v>
      </c>
      <c r="V126" s="67">
        <f t="shared" si="377"/>
        <v>1</v>
      </c>
      <c r="W126" s="65">
        <f t="shared" si="324"/>
        <v>1</v>
      </c>
      <c r="X126" s="64">
        <f t="shared" si="325"/>
        <v>1</v>
      </c>
      <c r="Y126" s="64">
        <f t="shared" si="326"/>
        <v>1</v>
      </c>
      <c r="Z126" s="64">
        <f t="shared" si="327"/>
        <v>1</v>
      </c>
      <c r="AA126" s="64">
        <f t="shared" si="328"/>
        <v>1</v>
      </c>
      <c r="AB126" s="64">
        <f t="shared" si="329"/>
        <v>1</v>
      </c>
      <c r="AC126" s="64">
        <f t="shared" si="330"/>
        <v>1</v>
      </c>
      <c r="AD126" s="64">
        <f t="shared" si="331"/>
        <v>1</v>
      </c>
      <c r="AE126" s="64">
        <f t="shared" si="332"/>
        <v>1</v>
      </c>
      <c r="AF126" s="64">
        <f t="shared" si="333"/>
        <v>1</v>
      </c>
      <c r="AG126" s="64">
        <f t="shared" si="334"/>
        <v>1</v>
      </c>
      <c r="AH126" s="63">
        <f t="shared" si="335"/>
        <v>1</v>
      </c>
      <c r="AI126" s="62">
        <f t="shared" si="336"/>
        <v>75000</v>
      </c>
      <c r="AJ126" s="60">
        <f t="shared" si="337"/>
        <v>75000</v>
      </c>
      <c r="AK126" s="60">
        <f t="shared" si="338"/>
        <v>75000</v>
      </c>
      <c r="AL126" s="60">
        <f t="shared" si="339"/>
        <v>75000</v>
      </c>
      <c r="AM126" s="60">
        <f t="shared" si="340"/>
        <v>75000</v>
      </c>
      <c r="AN126" s="60">
        <f t="shared" si="341"/>
        <v>75000</v>
      </c>
      <c r="AO126" s="60">
        <f t="shared" si="342"/>
        <v>75000</v>
      </c>
      <c r="AP126" s="60">
        <f t="shared" si="343"/>
        <v>75000</v>
      </c>
      <c r="AQ126" s="60">
        <f t="shared" si="344"/>
        <v>75000</v>
      </c>
      <c r="AR126" s="60">
        <f t="shared" si="345"/>
        <v>75000</v>
      </c>
      <c r="AS126" s="60">
        <f t="shared" si="346"/>
        <v>75000</v>
      </c>
      <c r="AT126" s="59">
        <f t="shared" si="347"/>
        <v>75000</v>
      </c>
      <c r="AU126" s="61">
        <f t="shared" si="350"/>
        <v>225000</v>
      </c>
      <c r="AV126" s="60">
        <f t="shared" si="351"/>
        <v>225000</v>
      </c>
      <c r="AW126" s="60">
        <f t="shared" si="352"/>
        <v>225000</v>
      </c>
      <c r="AX126" s="59">
        <f t="shared" si="353"/>
        <v>225000</v>
      </c>
      <c r="AY126" s="58">
        <f t="shared" si="354"/>
        <v>900000</v>
      </c>
      <c r="BA126" s="352" t="s">
        <v>278</v>
      </c>
      <c r="BB126" s="352" t="s">
        <v>178</v>
      </c>
      <c r="BC126" s="71"/>
      <c r="BE126" s="64">
        <f>SUMIFS(W$56:W126,$BA$56:$BA126,$BA126,$E$56:$E126,$E126)</f>
        <v>1</v>
      </c>
      <c r="BF126" s="64">
        <f>SUMIFS(X$56:X126,$BA$56:$BA126,$BA126,$E$56:$E126,$E126)</f>
        <v>1</v>
      </c>
      <c r="BG126" s="64">
        <f>SUMIFS(Y$56:Y126,$BA$56:$BA126,$BA126,$E$56:$E126,$E126)</f>
        <v>1</v>
      </c>
      <c r="BH126" s="64">
        <f>SUMIFS(Z$56:Z126,$BA$56:$BA126,$BA126,$E$56:$E126,$E126)</f>
        <v>2</v>
      </c>
      <c r="BI126" s="64">
        <f>SUMIFS(AA$56:AA126,$BA$56:$BA126,$BA126,$E$56:$E126,$E126)</f>
        <v>2</v>
      </c>
      <c r="BJ126" s="64">
        <f>SUMIFS(AB$56:AB126,$BA$56:$BA126,$BA126,$E$56:$E126,$E126)</f>
        <v>4</v>
      </c>
      <c r="BK126" s="64">
        <f>SUMIFS(AC$56:AC126,$BA$56:$BA126,$BA126,$E$56:$E126,$E126)</f>
        <v>4</v>
      </c>
      <c r="BL126" s="64">
        <f>SUMIFS(AD$56:AD126,$BA$56:$BA126,$BA126,$E$56:$E126,$E126)</f>
        <v>4</v>
      </c>
      <c r="BM126" s="64">
        <f>SUMIFS(AE$56:AE126,$BA$56:$BA126,$BA126,$E$56:$E126,$E126)</f>
        <v>4</v>
      </c>
      <c r="BN126" s="64">
        <f>SUMIFS(AF$56:AF126,$BA$56:$BA126,$BA126,$E$56:$E126,$E126)</f>
        <v>4</v>
      </c>
      <c r="BO126" s="64">
        <f>SUMIFS(AG$56:AG126,$BA$56:$BA126,$BA126,$E$56:$E126,$E126)</f>
        <v>4</v>
      </c>
      <c r="BP126" s="64">
        <f>SUMIFS(AH$56:AH126,$BA$56:$BA126,$BA126,$E$56:$E126,$E126)</f>
        <v>4</v>
      </c>
      <c r="BR126" s="175" t="str">
        <f t="shared" si="363"/>
        <v>Braithwaite-Stanford, Andre1Commercial</v>
      </c>
      <c r="BS126" s="175" t="str">
        <f t="shared" si="364"/>
        <v>Braithwaite-Stanford, Andre1Commercial</v>
      </c>
      <c r="BT126" s="175" t="str">
        <f t="shared" si="365"/>
        <v>Braithwaite-Stanford, Andre1Commercial</v>
      </c>
      <c r="BU126" s="175" t="str">
        <f t="shared" si="366"/>
        <v>Braithwaite-Stanford, Andre2Commercial</v>
      </c>
      <c r="BV126" s="175" t="str">
        <f t="shared" si="367"/>
        <v>Braithwaite-Stanford, Andre2Commercial</v>
      </c>
      <c r="BW126" s="175" t="str">
        <f t="shared" si="368"/>
        <v>Braithwaite-Stanford, Andre4Commercial</v>
      </c>
      <c r="BX126" s="175" t="str">
        <f t="shared" si="369"/>
        <v>Braithwaite-Stanford, Andre4Commercial</v>
      </c>
      <c r="BY126" s="175" t="str">
        <f t="shared" si="370"/>
        <v>Braithwaite-Stanford, Andre4Commercial</v>
      </c>
      <c r="BZ126" s="175" t="str">
        <f t="shared" si="371"/>
        <v>Braithwaite-Stanford, Andre4Commercial</v>
      </c>
      <c r="CA126" s="175" t="str">
        <f t="shared" si="372"/>
        <v>Braithwaite-Stanford, Andre4Commercial</v>
      </c>
      <c r="CB126" s="175" t="str">
        <f t="shared" si="373"/>
        <v>Braithwaite-Stanford, Andre4Commercial</v>
      </c>
      <c r="CC126" s="175" t="str">
        <f t="shared" si="374"/>
        <v>Braithwaite-Stanford, Andre4Commercial</v>
      </c>
    </row>
    <row r="127" spans="1:81" s="52" customFormat="1" hidden="1" x14ac:dyDescent="0.25">
      <c r="A127" s="71" t="s">
        <v>177</v>
      </c>
      <c r="B127" s="74">
        <v>43969</v>
      </c>
      <c r="C127" s="74">
        <v>44317</v>
      </c>
      <c r="D127" s="73" t="s">
        <v>151</v>
      </c>
      <c r="E127" s="73" t="str">
        <f t="shared" si="323"/>
        <v>Commercial</v>
      </c>
      <c r="F127" s="71" t="s">
        <v>33</v>
      </c>
      <c r="G127" s="71" t="s">
        <v>88</v>
      </c>
      <c r="H127" s="71" t="s">
        <v>48</v>
      </c>
      <c r="I127" s="70">
        <f t="shared" si="356"/>
        <v>900000</v>
      </c>
      <c r="J127" s="69">
        <f t="shared" si="348"/>
        <v>43982</v>
      </c>
      <c r="K127" s="68">
        <f t="shared" si="322"/>
        <v>1</v>
      </c>
      <c r="L127" s="67">
        <f t="shared" si="322"/>
        <v>1</v>
      </c>
      <c r="M127" s="67">
        <f t="shared" si="355"/>
        <v>1</v>
      </c>
      <c r="N127" s="80">
        <v>0</v>
      </c>
      <c r="O127" s="67">
        <f t="shared" si="375"/>
        <v>0</v>
      </c>
      <c r="P127" s="67">
        <f t="shared" si="376"/>
        <v>0</v>
      </c>
      <c r="Q127" s="67">
        <f t="shared" si="376"/>
        <v>0</v>
      </c>
      <c r="R127" s="67">
        <f t="shared" si="376"/>
        <v>0</v>
      </c>
      <c r="S127" s="67">
        <f t="shared" si="377"/>
        <v>0</v>
      </c>
      <c r="T127" s="67">
        <f t="shared" si="377"/>
        <v>0</v>
      </c>
      <c r="U127" s="67">
        <f t="shared" si="377"/>
        <v>0</v>
      </c>
      <c r="V127" s="67">
        <f t="shared" si="377"/>
        <v>0</v>
      </c>
      <c r="W127" s="65">
        <f t="shared" si="324"/>
        <v>1</v>
      </c>
      <c r="X127" s="64">
        <f t="shared" si="325"/>
        <v>1</v>
      </c>
      <c r="Y127" s="64">
        <f t="shared" si="326"/>
        <v>1</v>
      </c>
      <c r="Z127" s="64">
        <f t="shared" si="327"/>
        <v>0</v>
      </c>
      <c r="AA127" s="64">
        <f t="shared" si="328"/>
        <v>0</v>
      </c>
      <c r="AB127" s="64">
        <f t="shared" si="329"/>
        <v>0</v>
      </c>
      <c r="AC127" s="64">
        <f t="shared" si="330"/>
        <v>0</v>
      </c>
      <c r="AD127" s="64">
        <f t="shared" si="331"/>
        <v>0</v>
      </c>
      <c r="AE127" s="64">
        <f t="shared" si="332"/>
        <v>0</v>
      </c>
      <c r="AF127" s="64">
        <f t="shared" si="333"/>
        <v>0</v>
      </c>
      <c r="AG127" s="64">
        <f t="shared" si="334"/>
        <v>0</v>
      </c>
      <c r="AH127" s="63">
        <f t="shared" si="335"/>
        <v>0</v>
      </c>
      <c r="AI127" s="62">
        <f t="shared" si="336"/>
        <v>75000</v>
      </c>
      <c r="AJ127" s="60">
        <f t="shared" si="337"/>
        <v>75000</v>
      </c>
      <c r="AK127" s="60">
        <f t="shared" si="338"/>
        <v>75000</v>
      </c>
      <c r="AL127" s="60">
        <f t="shared" si="339"/>
        <v>0</v>
      </c>
      <c r="AM127" s="60">
        <f t="shared" si="340"/>
        <v>0</v>
      </c>
      <c r="AN127" s="60">
        <f t="shared" si="341"/>
        <v>0</v>
      </c>
      <c r="AO127" s="60">
        <f t="shared" si="342"/>
        <v>0</v>
      </c>
      <c r="AP127" s="60">
        <f t="shared" si="343"/>
        <v>0</v>
      </c>
      <c r="AQ127" s="60">
        <f t="shared" si="344"/>
        <v>0</v>
      </c>
      <c r="AR127" s="60">
        <f t="shared" si="345"/>
        <v>0</v>
      </c>
      <c r="AS127" s="60">
        <f t="shared" si="346"/>
        <v>0</v>
      </c>
      <c r="AT127" s="59">
        <f t="shared" si="347"/>
        <v>0</v>
      </c>
      <c r="AU127" s="61">
        <f t="shared" si="350"/>
        <v>225000</v>
      </c>
      <c r="AV127" s="60">
        <f t="shared" si="351"/>
        <v>0</v>
      </c>
      <c r="AW127" s="60">
        <f t="shared" si="352"/>
        <v>0</v>
      </c>
      <c r="AX127" s="59">
        <f t="shared" si="353"/>
        <v>0</v>
      </c>
      <c r="AY127" s="58">
        <f t="shared" si="354"/>
        <v>225000</v>
      </c>
      <c r="BA127" s="71" t="s">
        <v>33</v>
      </c>
      <c r="BB127" s="71" t="s">
        <v>177</v>
      </c>
      <c r="BC127" s="71"/>
      <c r="BE127" s="64">
        <f>SUMIFS(W$56:W127,$BA$56:$BA127,$BA127,$E$56:$E127,$E127)</f>
        <v>1</v>
      </c>
      <c r="BF127" s="64">
        <f>SUMIFS(X$56:X127,$BA$56:$BA127,$BA127,$E$56:$E127,$E127)</f>
        <v>2</v>
      </c>
      <c r="BG127" s="64">
        <f>SUMIFS(Y$56:Y127,$BA$56:$BA127,$BA127,$E$56:$E127,$E127)</f>
        <v>2</v>
      </c>
      <c r="BH127" s="64">
        <f>SUMIFS(Z$56:Z127,$BA$56:$BA127,$BA127,$E$56:$E127,$E127)</f>
        <v>0</v>
      </c>
      <c r="BI127" s="64">
        <f>SUMIFS(AA$56:AA127,$BA$56:$BA127,$BA127,$E$56:$E127,$E127)</f>
        <v>0</v>
      </c>
      <c r="BJ127" s="64">
        <f>SUMIFS(AB$56:AB127,$BA$56:$BA127,$BA127,$E$56:$E127,$E127)</f>
        <v>0</v>
      </c>
      <c r="BK127" s="64">
        <f>SUMIFS(AC$56:AC127,$BA$56:$BA127,$BA127,$E$56:$E127,$E127)</f>
        <v>0</v>
      </c>
      <c r="BL127" s="64">
        <f>SUMIFS(AD$56:AD127,$BA$56:$BA127,$BA127,$E$56:$E127,$E127)</f>
        <v>0</v>
      </c>
      <c r="BM127" s="64">
        <f>SUMIFS(AE$56:AE127,$BA$56:$BA127,$BA127,$E$56:$E127,$E127)</f>
        <v>0</v>
      </c>
      <c r="BN127" s="64">
        <f>SUMIFS(AF$56:AF127,$BA$56:$BA127,$BA127,$E$56:$E127,$E127)</f>
        <v>0</v>
      </c>
      <c r="BO127" s="64">
        <f>SUMIFS(AG$56:AG127,$BA$56:$BA127,$BA127,$E$56:$E127,$E127)</f>
        <v>0</v>
      </c>
      <c r="BP127" s="64">
        <f>SUMIFS(AH$56:AH127,$BA$56:$BA127,$BA127,$E$56:$E127,$E127)</f>
        <v>0</v>
      </c>
      <c r="BR127" s="175" t="str">
        <f t="shared" si="363"/>
        <v>Ferguson, Brook1Commercial</v>
      </c>
      <c r="BS127" s="175" t="str">
        <f t="shared" si="364"/>
        <v>Ferguson, Brook2Commercial</v>
      </c>
      <c r="BT127" s="175" t="str">
        <f t="shared" si="365"/>
        <v>Ferguson, Brook2Commercial</v>
      </c>
      <c r="BU127" s="175" t="str">
        <f t="shared" si="366"/>
        <v/>
      </c>
      <c r="BV127" s="175" t="str">
        <f t="shared" si="367"/>
        <v/>
      </c>
      <c r="BW127" s="175" t="str">
        <f t="shared" si="368"/>
        <v/>
      </c>
      <c r="BX127" s="175" t="str">
        <f t="shared" si="369"/>
        <v/>
      </c>
      <c r="BY127" s="175" t="str">
        <f t="shared" si="370"/>
        <v/>
      </c>
      <c r="BZ127" s="175" t="str">
        <f t="shared" si="371"/>
        <v/>
      </c>
      <c r="CA127" s="175" t="str">
        <f t="shared" si="372"/>
        <v/>
      </c>
      <c r="CB127" s="175" t="str">
        <f t="shared" si="373"/>
        <v/>
      </c>
      <c r="CC127" s="175" t="str">
        <f t="shared" si="374"/>
        <v/>
      </c>
    </row>
    <row r="128" spans="1:81" s="52" customFormat="1" hidden="1" x14ac:dyDescent="0.25">
      <c r="A128" s="71" t="s">
        <v>176</v>
      </c>
      <c r="B128" s="74">
        <v>44018</v>
      </c>
      <c r="C128" s="74">
        <v>44317</v>
      </c>
      <c r="D128" s="73" t="s">
        <v>151</v>
      </c>
      <c r="E128" s="73" t="str">
        <f t="shared" si="323"/>
        <v>Commercial</v>
      </c>
      <c r="F128" s="71" t="s">
        <v>33</v>
      </c>
      <c r="G128" s="71" t="s">
        <v>88</v>
      </c>
      <c r="H128" s="71" t="s">
        <v>48</v>
      </c>
      <c r="I128" s="70">
        <f t="shared" si="356"/>
        <v>900000</v>
      </c>
      <c r="J128" s="69">
        <f t="shared" si="348"/>
        <v>44043</v>
      </c>
      <c r="K128" s="68">
        <f t="shared" si="322"/>
        <v>1</v>
      </c>
      <c r="L128" s="67">
        <f t="shared" si="322"/>
        <v>1</v>
      </c>
      <c r="M128" s="67">
        <f t="shared" si="355"/>
        <v>1</v>
      </c>
      <c r="N128" s="80">
        <v>0</v>
      </c>
      <c r="O128" s="67">
        <f t="shared" si="375"/>
        <v>0</v>
      </c>
      <c r="P128" s="67">
        <f t="shared" si="376"/>
        <v>0</v>
      </c>
      <c r="Q128" s="67">
        <f t="shared" si="376"/>
        <v>0</v>
      </c>
      <c r="R128" s="67">
        <f t="shared" si="376"/>
        <v>0</v>
      </c>
      <c r="S128" s="67">
        <f t="shared" si="377"/>
        <v>0</v>
      </c>
      <c r="T128" s="67">
        <f t="shared" si="377"/>
        <v>0</v>
      </c>
      <c r="U128" s="67">
        <f t="shared" si="377"/>
        <v>0</v>
      </c>
      <c r="V128" s="67">
        <f t="shared" si="377"/>
        <v>0</v>
      </c>
      <c r="W128" s="65">
        <f t="shared" si="324"/>
        <v>1</v>
      </c>
      <c r="X128" s="64">
        <f t="shared" si="325"/>
        <v>1</v>
      </c>
      <c r="Y128" s="64">
        <f t="shared" si="326"/>
        <v>1</v>
      </c>
      <c r="Z128" s="64">
        <f t="shared" si="327"/>
        <v>0</v>
      </c>
      <c r="AA128" s="64">
        <f t="shared" si="328"/>
        <v>0</v>
      </c>
      <c r="AB128" s="64">
        <f t="shared" si="329"/>
        <v>0</v>
      </c>
      <c r="AC128" s="64">
        <f t="shared" si="330"/>
        <v>0</v>
      </c>
      <c r="AD128" s="64">
        <f t="shared" si="331"/>
        <v>0</v>
      </c>
      <c r="AE128" s="64">
        <f t="shared" si="332"/>
        <v>0</v>
      </c>
      <c r="AF128" s="64">
        <f t="shared" si="333"/>
        <v>0</v>
      </c>
      <c r="AG128" s="64">
        <f t="shared" si="334"/>
        <v>0</v>
      </c>
      <c r="AH128" s="63">
        <f t="shared" si="335"/>
        <v>0</v>
      </c>
      <c r="AI128" s="62">
        <f t="shared" si="336"/>
        <v>75000</v>
      </c>
      <c r="AJ128" s="60">
        <f t="shared" si="337"/>
        <v>75000</v>
      </c>
      <c r="AK128" s="60">
        <f t="shared" si="338"/>
        <v>75000</v>
      </c>
      <c r="AL128" s="60">
        <f t="shared" si="339"/>
        <v>0</v>
      </c>
      <c r="AM128" s="60">
        <f t="shared" si="340"/>
        <v>0</v>
      </c>
      <c r="AN128" s="60">
        <f t="shared" si="341"/>
        <v>0</v>
      </c>
      <c r="AO128" s="60">
        <f t="shared" si="342"/>
        <v>0</v>
      </c>
      <c r="AP128" s="60">
        <f t="shared" si="343"/>
        <v>0</v>
      </c>
      <c r="AQ128" s="60">
        <f t="shared" si="344"/>
        <v>0</v>
      </c>
      <c r="AR128" s="60">
        <f t="shared" si="345"/>
        <v>0</v>
      </c>
      <c r="AS128" s="60">
        <f t="shared" si="346"/>
        <v>0</v>
      </c>
      <c r="AT128" s="59">
        <f t="shared" si="347"/>
        <v>0</v>
      </c>
      <c r="AU128" s="61">
        <f t="shared" si="350"/>
        <v>225000</v>
      </c>
      <c r="AV128" s="60">
        <f t="shared" si="351"/>
        <v>0</v>
      </c>
      <c r="AW128" s="60">
        <f t="shared" si="352"/>
        <v>0</v>
      </c>
      <c r="AX128" s="59">
        <f t="shared" si="353"/>
        <v>0</v>
      </c>
      <c r="AY128" s="58">
        <f t="shared" si="354"/>
        <v>225000</v>
      </c>
      <c r="BA128" s="71" t="s">
        <v>33</v>
      </c>
      <c r="BB128" s="71" t="s">
        <v>176</v>
      </c>
      <c r="BC128" s="71"/>
      <c r="BE128" s="64">
        <f>SUMIFS(W$56:W128,$BA$56:$BA128,$BA128,$E$56:$E128,$E128)</f>
        <v>2</v>
      </c>
      <c r="BF128" s="64">
        <f>SUMIFS(X$56:X128,$BA$56:$BA128,$BA128,$E$56:$E128,$E128)</f>
        <v>3</v>
      </c>
      <c r="BG128" s="64">
        <f>SUMIFS(Y$56:Y128,$BA$56:$BA128,$BA128,$E$56:$E128,$E128)</f>
        <v>3</v>
      </c>
      <c r="BH128" s="64">
        <f>SUMIFS(Z$56:Z128,$BA$56:$BA128,$BA128,$E$56:$E128,$E128)</f>
        <v>0</v>
      </c>
      <c r="BI128" s="64">
        <f>SUMIFS(AA$56:AA128,$BA$56:$BA128,$BA128,$E$56:$E128,$E128)</f>
        <v>0</v>
      </c>
      <c r="BJ128" s="64">
        <f>SUMIFS(AB$56:AB128,$BA$56:$BA128,$BA128,$E$56:$E128,$E128)</f>
        <v>0</v>
      </c>
      <c r="BK128" s="64">
        <f>SUMIFS(AC$56:AC128,$BA$56:$BA128,$BA128,$E$56:$E128,$E128)</f>
        <v>0</v>
      </c>
      <c r="BL128" s="64">
        <f>SUMIFS(AD$56:AD128,$BA$56:$BA128,$BA128,$E$56:$E128,$E128)</f>
        <v>0</v>
      </c>
      <c r="BM128" s="64">
        <f>SUMIFS(AE$56:AE128,$BA$56:$BA128,$BA128,$E$56:$E128,$E128)</f>
        <v>0</v>
      </c>
      <c r="BN128" s="64">
        <f>SUMIFS(AF$56:AF128,$BA$56:$BA128,$BA128,$E$56:$E128,$E128)</f>
        <v>0</v>
      </c>
      <c r="BO128" s="64">
        <f>SUMIFS(AG$56:AG128,$BA$56:$BA128,$BA128,$E$56:$E128,$E128)</f>
        <v>0</v>
      </c>
      <c r="BP128" s="64">
        <f>SUMIFS(AH$56:AH128,$BA$56:$BA128,$BA128,$E$56:$E128,$E128)</f>
        <v>0</v>
      </c>
      <c r="BR128" s="175" t="str">
        <f t="shared" si="363"/>
        <v>Ferguson, Brook2Commercial</v>
      </c>
      <c r="BS128" s="175" t="str">
        <f t="shared" si="364"/>
        <v>Ferguson, Brook3Commercial</v>
      </c>
      <c r="BT128" s="175" t="str">
        <f t="shared" si="365"/>
        <v>Ferguson, Brook3Commercial</v>
      </c>
      <c r="BU128" s="175" t="str">
        <f t="shared" si="366"/>
        <v/>
      </c>
      <c r="BV128" s="175" t="str">
        <f t="shared" si="367"/>
        <v/>
      </c>
      <c r="BW128" s="175" t="str">
        <f t="shared" si="368"/>
        <v/>
      </c>
      <c r="BX128" s="175" t="str">
        <f t="shared" si="369"/>
        <v/>
      </c>
      <c r="BY128" s="175" t="str">
        <f t="shared" si="370"/>
        <v/>
      </c>
      <c r="BZ128" s="175" t="str">
        <f t="shared" si="371"/>
        <v/>
      </c>
      <c r="CA128" s="175" t="str">
        <f t="shared" si="372"/>
        <v/>
      </c>
      <c r="CB128" s="175" t="str">
        <f t="shared" si="373"/>
        <v/>
      </c>
      <c r="CC128" s="175" t="str">
        <f t="shared" si="374"/>
        <v/>
      </c>
    </row>
    <row r="129" spans="1:81" s="52" customFormat="1" hidden="1" x14ac:dyDescent="0.25">
      <c r="A129" s="71" t="s">
        <v>175</v>
      </c>
      <c r="B129" s="74">
        <v>44165</v>
      </c>
      <c r="C129" s="74">
        <v>44317</v>
      </c>
      <c r="D129" s="73" t="s">
        <v>151</v>
      </c>
      <c r="E129" s="73" t="str">
        <f t="shared" si="323"/>
        <v>Commercial</v>
      </c>
      <c r="F129" s="72" t="s">
        <v>33</v>
      </c>
      <c r="G129" s="71" t="s">
        <v>88</v>
      </c>
      <c r="H129" s="71" t="s">
        <v>48</v>
      </c>
      <c r="I129" s="70">
        <f t="shared" si="356"/>
        <v>900000</v>
      </c>
      <c r="J129" s="69">
        <f t="shared" si="348"/>
        <v>44196</v>
      </c>
      <c r="K129" s="68">
        <f t="shared" si="322"/>
        <v>0.25</v>
      </c>
      <c r="L129" s="67">
        <f t="shared" si="322"/>
        <v>0.5</v>
      </c>
      <c r="M129" s="67">
        <f t="shared" si="355"/>
        <v>0.65</v>
      </c>
      <c r="N129" s="80">
        <v>0</v>
      </c>
      <c r="O129" s="67">
        <f t="shared" si="375"/>
        <v>0</v>
      </c>
      <c r="P129" s="67">
        <f t="shared" si="376"/>
        <v>0</v>
      </c>
      <c r="Q129" s="67">
        <f t="shared" si="376"/>
        <v>0</v>
      </c>
      <c r="R129" s="67">
        <f t="shared" si="376"/>
        <v>0</v>
      </c>
      <c r="S129" s="67">
        <f t="shared" si="377"/>
        <v>0</v>
      </c>
      <c r="T129" s="67">
        <f t="shared" si="377"/>
        <v>0</v>
      </c>
      <c r="U129" s="67">
        <f t="shared" si="377"/>
        <v>0</v>
      </c>
      <c r="V129" s="67">
        <f t="shared" si="377"/>
        <v>0</v>
      </c>
      <c r="W129" s="65">
        <f t="shared" si="324"/>
        <v>1</v>
      </c>
      <c r="X129" s="64">
        <f t="shared" si="325"/>
        <v>1</v>
      </c>
      <c r="Y129" s="64">
        <f t="shared" si="326"/>
        <v>1</v>
      </c>
      <c r="Z129" s="64">
        <f t="shared" si="327"/>
        <v>0</v>
      </c>
      <c r="AA129" s="64">
        <f t="shared" si="328"/>
        <v>0</v>
      </c>
      <c r="AB129" s="64">
        <f t="shared" si="329"/>
        <v>0</v>
      </c>
      <c r="AC129" s="64">
        <f t="shared" si="330"/>
        <v>0</v>
      </c>
      <c r="AD129" s="64">
        <f t="shared" si="331"/>
        <v>0</v>
      </c>
      <c r="AE129" s="64">
        <f t="shared" si="332"/>
        <v>0</v>
      </c>
      <c r="AF129" s="64">
        <f t="shared" si="333"/>
        <v>0</v>
      </c>
      <c r="AG129" s="64">
        <f t="shared" si="334"/>
        <v>0</v>
      </c>
      <c r="AH129" s="63">
        <f t="shared" si="335"/>
        <v>0</v>
      </c>
      <c r="AI129" s="62">
        <f t="shared" si="336"/>
        <v>18750</v>
      </c>
      <c r="AJ129" s="60">
        <f t="shared" si="337"/>
        <v>37500</v>
      </c>
      <c r="AK129" s="60">
        <f t="shared" si="338"/>
        <v>48750</v>
      </c>
      <c r="AL129" s="60">
        <f t="shared" si="339"/>
        <v>0</v>
      </c>
      <c r="AM129" s="60">
        <f t="shared" si="340"/>
        <v>0</v>
      </c>
      <c r="AN129" s="60">
        <f t="shared" si="341"/>
        <v>0</v>
      </c>
      <c r="AO129" s="60">
        <f t="shared" si="342"/>
        <v>0</v>
      </c>
      <c r="AP129" s="60">
        <f t="shared" si="343"/>
        <v>0</v>
      </c>
      <c r="AQ129" s="60">
        <f t="shared" si="344"/>
        <v>0</v>
      </c>
      <c r="AR129" s="60">
        <f t="shared" si="345"/>
        <v>0</v>
      </c>
      <c r="AS129" s="60">
        <f t="shared" si="346"/>
        <v>0</v>
      </c>
      <c r="AT129" s="59">
        <f t="shared" si="347"/>
        <v>0</v>
      </c>
      <c r="AU129" s="61">
        <f t="shared" si="350"/>
        <v>105000</v>
      </c>
      <c r="AV129" s="60">
        <f t="shared" si="351"/>
        <v>0</v>
      </c>
      <c r="AW129" s="60">
        <f t="shared" si="352"/>
        <v>0</v>
      </c>
      <c r="AX129" s="59">
        <f t="shared" si="353"/>
        <v>0</v>
      </c>
      <c r="AY129" s="58">
        <f t="shared" si="354"/>
        <v>105000</v>
      </c>
      <c r="BA129" s="72" t="s">
        <v>33</v>
      </c>
      <c r="BB129" s="72" t="s">
        <v>175</v>
      </c>
      <c r="BC129" s="71"/>
      <c r="BE129" s="64">
        <f>SUMIFS(W$56:W129,$BA$56:$BA129,$BA129,$E$56:$E129,$E129)</f>
        <v>3</v>
      </c>
      <c r="BF129" s="64">
        <f>SUMIFS(X$56:X129,$BA$56:$BA129,$BA129,$E$56:$E129,$E129)</f>
        <v>4</v>
      </c>
      <c r="BG129" s="64">
        <f>SUMIFS(Y$56:Y129,$BA$56:$BA129,$BA129,$E$56:$E129,$E129)</f>
        <v>4</v>
      </c>
      <c r="BH129" s="64">
        <f>SUMIFS(Z$56:Z129,$BA$56:$BA129,$BA129,$E$56:$E129,$E129)</f>
        <v>0</v>
      </c>
      <c r="BI129" s="64">
        <f>SUMIFS(AA$56:AA129,$BA$56:$BA129,$BA129,$E$56:$E129,$E129)</f>
        <v>0</v>
      </c>
      <c r="BJ129" s="64">
        <f>SUMIFS(AB$56:AB129,$BA$56:$BA129,$BA129,$E$56:$E129,$E129)</f>
        <v>0</v>
      </c>
      <c r="BK129" s="64">
        <f>SUMIFS(AC$56:AC129,$BA$56:$BA129,$BA129,$E$56:$E129,$E129)</f>
        <v>0</v>
      </c>
      <c r="BL129" s="64">
        <f>SUMIFS(AD$56:AD129,$BA$56:$BA129,$BA129,$E$56:$E129,$E129)</f>
        <v>0</v>
      </c>
      <c r="BM129" s="64">
        <f>SUMIFS(AE$56:AE129,$BA$56:$BA129,$BA129,$E$56:$E129,$E129)</f>
        <v>0</v>
      </c>
      <c r="BN129" s="64">
        <f>SUMIFS(AF$56:AF129,$BA$56:$BA129,$BA129,$E$56:$E129,$E129)</f>
        <v>0</v>
      </c>
      <c r="BO129" s="64">
        <f>SUMIFS(AG$56:AG129,$BA$56:$BA129,$BA129,$E$56:$E129,$E129)</f>
        <v>0</v>
      </c>
      <c r="BP129" s="64">
        <f>SUMIFS(AH$56:AH129,$BA$56:$BA129,$BA129,$E$56:$E129,$E129)</f>
        <v>0</v>
      </c>
      <c r="BR129" s="175" t="str">
        <f t="shared" si="363"/>
        <v>Ferguson, Brook3Commercial</v>
      </c>
      <c r="BS129" s="175" t="str">
        <f t="shared" si="364"/>
        <v>Ferguson, Brook4Commercial</v>
      </c>
      <c r="BT129" s="175" t="str">
        <f t="shared" si="365"/>
        <v>Ferguson, Brook4Commercial</v>
      </c>
      <c r="BU129" s="175" t="str">
        <f t="shared" si="366"/>
        <v/>
      </c>
      <c r="BV129" s="175" t="str">
        <f t="shared" si="367"/>
        <v/>
      </c>
      <c r="BW129" s="175" t="str">
        <f t="shared" si="368"/>
        <v/>
      </c>
      <c r="BX129" s="175" t="str">
        <f t="shared" si="369"/>
        <v/>
      </c>
      <c r="BY129" s="175" t="str">
        <f t="shared" si="370"/>
        <v/>
      </c>
      <c r="BZ129" s="175" t="str">
        <f t="shared" si="371"/>
        <v/>
      </c>
      <c r="CA129" s="175" t="str">
        <f t="shared" si="372"/>
        <v/>
      </c>
      <c r="CB129" s="175" t="str">
        <f t="shared" si="373"/>
        <v/>
      </c>
      <c r="CC129" s="175" t="str">
        <f t="shared" si="374"/>
        <v/>
      </c>
    </row>
    <row r="130" spans="1:81" s="52" customFormat="1" hidden="1" x14ac:dyDescent="0.25">
      <c r="A130" s="71" t="s">
        <v>174</v>
      </c>
      <c r="B130" s="74">
        <v>44228</v>
      </c>
      <c r="C130" s="74">
        <v>44317</v>
      </c>
      <c r="D130" s="73" t="s">
        <v>36</v>
      </c>
      <c r="E130" s="73" t="str">
        <f t="shared" si="323"/>
        <v>Commercial</v>
      </c>
      <c r="F130" s="72" t="s">
        <v>32</v>
      </c>
      <c r="G130" s="71" t="s">
        <v>88</v>
      </c>
      <c r="H130" s="71" t="s">
        <v>48</v>
      </c>
      <c r="I130" s="70">
        <f t="shared" si="356"/>
        <v>750000</v>
      </c>
      <c r="J130" s="69">
        <f t="shared" si="348"/>
        <v>44255</v>
      </c>
      <c r="K130" s="68">
        <f t="shared" si="322"/>
        <v>0</v>
      </c>
      <c r="L130" s="67">
        <f t="shared" si="322"/>
        <v>0</v>
      </c>
      <c r="M130" s="67">
        <f t="shared" si="355"/>
        <v>0.25</v>
      </c>
      <c r="N130" s="80">
        <v>0</v>
      </c>
      <c r="O130" s="67">
        <f t="shared" si="375"/>
        <v>0</v>
      </c>
      <c r="P130" s="67">
        <f t="shared" si="376"/>
        <v>0</v>
      </c>
      <c r="Q130" s="67">
        <f t="shared" si="376"/>
        <v>0</v>
      </c>
      <c r="R130" s="67">
        <f t="shared" si="376"/>
        <v>0</v>
      </c>
      <c r="S130" s="67">
        <f t="shared" si="377"/>
        <v>0</v>
      </c>
      <c r="T130" s="67">
        <f t="shared" si="377"/>
        <v>0</v>
      </c>
      <c r="U130" s="67">
        <f t="shared" si="377"/>
        <v>0</v>
      </c>
      <c r="V130" s="66">
        <f t="shared" si="377"/>
        <v>0</v>
      </c>
      <c r="W130" s="65">
        <f t="shared" si="324"/>
        <v>1</v>
      </c>
      <c r="X130" s="64">
        <f t="shared" si="325"/>
        <v>1</v>
      </c>
      <c r="Y130" s="64">
        <f t="shared" si="326"/>
        <v>1</v>
      </c>
      <c r="Z130" s="64">
        <f t="shared" si="327"/>
        <v>0</v>
      </c>
      <c r="AA130" s="64">
        <f t="shared" si="328"/>
        <v>0</v>
      </c>
      <c r="AB130" s="64">
        <f t="shared" si="329"/>
        <v>0</v>
      </c>
      <c r="AC130" s="64">
        <f t="shared" si="330"/>
        <v>0</v>
      </c>
      <c r="AD130" s="64">
        <f t="shared" si="331"/>
        <v>0</v>
      </c>
      <c r="AE130" s="64">
        <f t="shared" si="332"/>
        <v>0</v>
      </c>
      <c r="AF130" s="64">
        <f t="shared" si="333"/>
        <v>0</v>
      </c>
      <c r="AG130" s="64">
        <f t="shared" si="334"/>
        <v>0</v>
      </c>
      <c r="AH130" s="63">
        <f t="shared" si="335"/>
        <v>0</v>
      </c>
      <c r="AI130" s="62">
        <f t="shared" si="336"/>
        <v>0</v>
      </c>
      <c r="AJ130" s="60">
        <f t="shared" si="337"/>
        <v>0</v>
      </c>
      <c r="AK130" s="60">
        <f t="shared" si="338"/>
        <v>15625</v>
      </c>
      <c r="AL130" s="60">
        <f t="shared" si="339"/>
        <v>0</v>
      </c>
      <c r="AM130" s="60">
        <f t="shared" si="340"/>
        <v>0</v>
      </c>
      <c r="AN130" s="60">
        <f t="shared" si="341"/>
        <v>0</v>
      </c>
      <c r="AO130" s="60">
        <f t="shared" si="342"/>
        <v>0</v>
      </c>
      <c r="AP130" s="60">
        <f t="shared" si="343"/>
        <v>0</v>
      </c>
      <c r="AQ130" s="60">
        <f t="shared" si="344"/>
        <v>0</v>
      </c>
      <c r="AR130" s="60">
        <f t="shared" si="345"/>
        <v>0</v>
      </c>
      <c r="AS130" s="60">
        <f t="shared" si="346"/>
        <v>0</v>
      </c>
      <c r="AT130" s="59">
        <f t="shared" si="347"/>
        <v>0</v>
      </c>
      <c r="AU130" s="61">
        <f t="shared" si="350"/>
        <v>15625</v>
      </c>
      <c r="AV130" s="60">
        <f t="shared" si="351"/>
        <v>0</v>
      </c>
      <c r="AW130" s="60">
        <f t="shared" si="352"/>
        <v>0</v>
      </c>
      <c r="AX130" s="59">
        <f t="shared" si="353"/>
        <v>0</v>
      </c>
      <c r="AY130" s="58">
        <f t="shared" si="354"/>
        <v>15625</v>
      </c>
      <c r="BA130" s="72" t="s">
        <v>32</v>
      </c>
      <c r="BB130" s="72" t="s">
        <v>174</v>
      </c>
      <c r="BC130" s="71"/>
      <c r="BE130" s="64">
        <f>SUMIFS(W$56:W130,$BA$56:$BA130,$BA130,$E$56:$E130,$E130)</f>
        <v>1</v>
      </c>
      <c r="BF130" s="64">
        <f>SUMIFS(X$56:X130,$BA$56:$BA130,$BA130,$E$56:$E130,$E130)</f>
        <v>1</v>
      </c>
      <c r="BG130" s="64">
        <f>SUMIFS(Y$56:Y130,$BA$56:$BA130,$BA130,$E$56:$E130,$E130)</f>
        <v>1</v>
      </c>
      <c r="BH130" s="64">
        <f>SUMIFS(Z$56:Z130,$BA$56:$BA130,$BA130,$E$56:$E130,$E130)</f>
        <v>0</v>
      </c>
      <c r="BI130" s="64">
        <f>SUMIFS(AA$56:AA130,$BA$56:$BA130,$BA130,$E$56:$E130,$E130)</f>
        <v>0</v>
      </c>
      <c r="BJ130" s="64">
        <f>SUMIFS(AB$56:AB130,$BA$56:$BA130,$BA130,$E$56:$E130,$E130)</f>
        <v>0</v>
      </c>
      <c r="BK130" s="64">
        <f>SUMIFS(AC$56:AC130,$BA$56:$BA130,$BA130,$E$56:$E130,$E130)</f>
        <v>0</v>
      </c>
      <c r="BL130" s="64">
        <f>SUMIFS(AD$56:AD130,$BA$56:$BA130,$BA130,$E$56:$E130,$E130)</f>
        <v>0</v>
      </c>
      <c r="BM130" s="64">
        <f>SUMIFS(AE$56:AE130,$BA$56:$BA130,$BA130,$E$56:$E130,$E130)</f>
        <v>0</v>
      </c>
      <c r="BN130" s="64">
        <f>SUMIFS(AF$56:AF130,$BA$56:$BA130,$BA130,$E$56:$E130,$E130)</f>
        <v>0</v>
      </c>
      <c r="BO130" s="64">
        <f>SUMIFS(AG$56:AG130,$BA$56:$BA130,$BA130,$E$56:$E130,$E130)</f>
        <v>0</v>
      </c>
      <c r="BP130" s="64">
        <f>SUMIFS(AH$56:AH130,$BA$56:$BA130,$BA130,$E$56:$E130,$E130)</f>
        <v>0</v>
      </c>
      <c r="BR130" s="175" t="str">
        <f t="shared" si="363"/>
        <v>Ionescu, Sarah1Commercial</v>
      </c>
      <c r="BS130" s="175" t="str">
        <f t="shared" si="364"/>
        <v>Ionescu, Sarah1Commercial</v>
      </c>
      <c r="BT130" s="175" t="str">
        <f t="shared" si="365"/>
        <v>Ionescu, Sarah1Commercial</v>
      </c>
      <c r="BU130" s="175" t="str">
        <f t="shared" si="366"/>
        <v/>
      </c>
      <c r="BV130" s="175" t="str">
        <f t="shared" si="367"/>
        <v/>
      </c>
      <c r="BW130" s="175" t="str">
        <f t="shared" si="368"/>
        <v/>
      </c>
      <c r="BX130" s="175" t="str">
        <f t="shared" si="369"/>
        <v/>
      </c>
      <c r="BY130" s="175" t="str">
        <f t="shared" si="370"/>
        <v/>
      </c>
      <c r="BZ130" s="175" t="str">
        <f t="shared" si="371"/>
        <v/>
      </c>
      <c r="CA130" s="175" t="str">
        <f t="shared" si="372"/>
        <v/>
      </c>
      <c r="CB130" s="175" t="str">
        <f t="shared" si="373"/>
        <v/>
      </c>
      <c r="CC130" s="175" t="str">
        <f t="shared" si="374"/>
        <v/>
      </c>
    </row>
    <row r="131" spans="1:81" s="52" customFormat="1" hidden="1" x14ac:dyDescent="0.25">
      <c r="A131" s="71" t="s">
        <v>174</v>
      </c>
      <c r="B131" s="74">
        <v>44317</v>
      </c>
      <c r="C131" s="74" t="s">
        <v>86</v>
      </c>
      <c r="D131" s="73" t="s">
        <v>36</v>
      </c>
      <c r="E131" s="73" t="str">
        <f t="shared" si="323"/>
        <v>Commercial</v>
      </c>
      <c r="F131" s="72" t="s">
        <v>33</v>
      </c>
      <c r="G131" s="71" t="s">
        <v>88</v>
      </c>
      <c r="H131" s="71" t="s">
        <v>48</v>
      </c>
      <c r="I131" s="70">
        <f t="shared" si="356"/>
        <v>750000</v>
      </c>
      <c r="J131" s="81">
        <v>44255</v>
      </c>
      <c r="K131" s="80">
        <v>0</v>
      </c>
      <c r="L131" s="80">
        <v>0</v>
      </c>
      <c r="M131" s="80">
        <v>0</v>
      </c>
      <c r="N131" s="67">
        <f>IFERROR(IF($C131&gt;EOMONTH(N$55,-1),IF(DATEDIF($J131,N$55+2,"m")+1&gt;9,100%,VLOOKUP($D131,$A$1:$J$51,(DATEDIF($J131,N$55+2,"m")+1)+1,FALSE)),0),0)</f>
        <v>0.5</v>
      </c>
      <c r="O131" s="67">
        <f t="shared" si="375"/>
        <v>0.65</v>
      </c>
      <c r="P131" s="67">
        <f t="shared" si="376"/>
        <v>0.85</v>
      </c>
      <c r="Q131" s="67">
        <f t="shared" si="376"/>
        <v>1</v>
      </c>
      <c r="R131" s="67">
        <f t="shared" si="376"/>
        <v>1</v>
      </c>
      <c r="S131" s="67">
        <f t="shared" si="377"/>
        <v>1</v>
      </c>
      <c r="T131" s="67">
        <f t="shared" si="377"/>
        <v>1</v>
      </c>
      <c r="U131" s="67">
        <f t="shared" si="377"/>
        <v>1</v>
      </c>
      <c r="V131" s="66">
        <f t="shared" si="377"/>
        <v>1</v>
      </c>
      <c r="W131" s="65">
        <f t="shared" si="324"/>
        <v>0</v>
      </c>
      <c r="X131" s="64">
        <f t="shared" si="325"/>
        <v>0</v>
      </c>
      <c r="Y131" s="64">
        <f t="shared" si="326"/>
        <v>0</v>
      </c>
      <c r="Z131" s="64">
        <f t="shared" si="327"/>
        <v>1</v>
      </c>
      <c r="AA131" s="64">
        <f t="shared" si="328"/>
        <v>1</v>
      </c>
      <c r="AB131" s="64">
        <f t="shared" si="329"/>
        <v>1</v>
      </c>
      <c r="AC131" s="64">
        <f t="shared" si="330"/>
        <v>1</v>
      </c>
      <c r="AD131" s="64">
        <f t="shared" si="331"/>
        <v>1</v>
      </c>
      <c r="AE131" s="64">
        <f t="shared" si="332"/>
        <v>1</v>
      </c>
      <c r="AF131" s="64">
        <f t="shared" si="333"/>
        <v>1</v>
      </c>
      <c r="AG131" s="64">
        <f t="shared" si="334"/>
        <v>1</v>
      </c>
      <c r="AH131" s="63">
        <f t="shared" si="335"/>
        <v>1</v>
      </c>
      <c r="AI131" s="62">
        <f t="shared" si="336"/>
        <v>0</v>
      </c>
      <c r="AJ131" s="60">
        <f t="shared" si="337"/>
        <v>0</v>
      </c>
      <c r="AK131" s="60">
        <f t="shared" si="338"/>
        <v>0</v>
      </c>
      <c r="AL131" s="60">
        <f t="shared" si="339"/>
        <v>31250</v>
      </c>
      <c r="AM131" s="60">
        <f t="shared" si="340"/>
        <v>40625</v>
      </c>
      <c r="AN131" s="60">
        <f t="shared" si="341"/>
        <v>53125</v>
      </c>
      <c r="AO131" s="60">
        <f t="shared" si="342"/>
        <v>62500</v>
      </c>
      <c r="AP131" s="60">
        <f t="shared" si="343"/>
        <v>62500</v>
      </c>
      <c r="AQ131" s="60">
        <f t="shared" si="344"/>
        <v>62500</v>
      </c>
      <c r="AR131" s="60">
        <f t="shared" si="345"/>
        <v>62500</v>
      </c>
      <c r="AS131" s="60">
        <f t="shared" si="346"/>
        <v>62500</v>
      </c>
      <c r="AT131" s="59">
        <f t="shared" si="347"/>
        <v>62500</v>
      </c>
      <c r="AU131" s="61">
        <f t="shared" ref="AU131" si="378">SUM(AI131:AK131)</f>
        <v>0</v>
      </c>
      <c r="AV131" s="60">
        <f t="shared" ref="AV131" si="379">SUM(AL131:AN131)</f>
        <v>125000</v>
      </c>
      <c r="AW131" s="60">
        <f t="shared" ref="AW131" si="380">SUM(AO131:AQ131)</f>
        <v>187500</v>
      </c>
      <c r="AX131" s="59">
        <f t="shared" ref="AX131" si="381">SUM(AR131:AT131)</f>
        <v>187500</v>
      </c>
      <c r="AY131" s="58">
        <f t="shared" ref="AY131" si="382">SUM(AU131:AX131)</f>
        <v>500000</v>
      </c>
      <c r="BA131" s="352" t="s">
        <v>278</v>
      </c>
      <c r="BB131" s="353" t="s">
        <v>174</v>
      </c>
      <c r="BC131" s="71"/>
      <c r="BE131" s="64">
        <f>SUMIFS(W$56:W131,$BA$56:$BA131,$BA131,$E$56:$E131,$E131)</f>
        <v>1</v>
      </c>
      <c r="BF131" s="64">
        <f>SUMIFS(X$56:X131,$BA$56:$BA131,$BA131,$E$56:$E131,$E131)</f>
        <v>1</v>
      </c>
      <c r="BG131" s="64">
        <f>SUMIFS(Y$56:Y131,$BA$56:$BA131,$BA131,$E$56:$E131,$E131)</f>
        <v>1</v>
      </c>
      <c r="BH131" s="64">
        <f>SUMIFS(Z$56:Z131,$BA$56:$BA131,$BA131,$E$56:$E131,$E131)</f>
        <v>3</v>
      </c>
      <c r="BI131" s="64">
        <f>SUMIFS(AA$56:AA131,$BA$56:$BA131,$BA131,$E$56:$E131,$E131)</f>
        <v>3</v>
      </c>
      <c r="BJ131" s="64">
        <f>SUMIFS(AB$56:AB131,$BA$56:$BA131,$BA131,$E$56:$E131,$E131)</f>
        <v>5</v>
      </c>
      <c r="BK131" s="64">
        <f>SUMIFS(AC$56:AC131,$BA$56:$BA131,$BA131,$E$56:$E131,$E131)</f>
        <v>5</v>
      </c>
      <c r="BL131" s="64">
        <f>SUMIFS(AD$56:AD131,$BA$56:$BA131,$BA131,$E$56:$E131,$E131)</f>
        <v>5</v>
      </c>
      <c r="BM131" s="64">
        <f>SUMIFS(AE$56:AE131,$BA$56:$BA131,$BA131,$E$56:$E131,$E131)</f>
        <v>5</v>
      </c>
      <c r="BN131" s="64">
        <f>SUMIFS(AF$56:AF131,$BA$56:$BA131,$BA131,$E$56:$E131,$E131)</f>
        <v>5</v>
      </c>
      <c r="BO131" s="64">
        <f>SUMIFS(AG$56:AG131,$BA$56:$BA131,$BA131,$E$56:$E131,$E131)</f>
        <v>5</v>
      </c>
      <c r="BP131" s="64">
        <f>SUMIFS(AH$56:AH131,$BA$56:$BA131,$BA131,$E$56:$E131,$E131)</f>
        <v>5</v>
      </c>
      <c r="BR131" s="175" t="str">
        <f t="shared" si="363"/>
        <v>Braithwaite-Stanford, Andre1Commercial</v>
      </c>
      <c r="BS131" s="175" t="str">
        <f t="shared" si="364"/>
        <v>Braithwaite-Stanford, Andre1Commercial</v>
      </c>
      <c r="BT131" s="175" t="str">
        <f t="shared" si="365"/>
        <v>Braithwaite-Stanford, Andre1Commercial</v>
      </c>
      <c r="BU131" s="175" t="str">
        <f t="shared" si="366"/>
        <v>Braithwaite-Stanford, Andre3Commercial</v>
      </c>
      <c r="BV131" s="175" t="str">
        <f t="shared" si="367"/>
        <v>Braithwaite-Stanford, Andre3Commercial</v>
      </c>
      <c r="BW131" s="175" t="str">
        <f t="shared" si="368"/>
        <v>Braithwaite-Stanford, Andre5Commercial</v>
      </c>
      <c r="BX131" s="175" t="str">
        <f t="shared" si="369"/>
        <v>Braithwaite-Stanford, Andre5Commercial</v>
      </c>
      <c r="BY131" s="175" t="str">
        <f>IF(BL131&gt;0,$BA131&amp;BL131&amp;$E131,"")</f>
        <v>Braithwaite-Stanford, Andre5Commercial</v>
      </c>
      <c r="BZ131" s="175" t="str">
        <f t="shared" si="371"/>
        <v>Braithwaite-Stanford, Andre5Commercial</v>
      </c>
      <c r="CA131" s="175" t="str">
        <f t="shared" si="372"/>
        <v>Braithwaite-Stanford, Andre5Commercial</v>
      </c>
      <c r="CB131" s="175" t="str">
        <f t="shared" si="373"/>
        <v>Braithwaite-Stanford, Andre5Commercial</v>
      </c>
      <c r="CC131" s="175" t="str">
        <f t="shared" si="374"/>
        <v>Braithwaite-Stanford, Andre5Commercial</v>
      </c>
    </row>
    <row r="132" spans="1:81" s="52" customFormat="1" hidden="1" x14ac:dyDescent="0.25">
      <c r="A132" s="71" t="s">
        <v>84</v>
      </c>
      <c r="B132" s="74">
        <v>44317</v>
      </c>
      <c r="C132" s="74" t="s">
        <v>86</v>
      </c>
      <c r="D132" s="73" t="s">
        <v>36</v>
      </c>
      <c r="E132" s="73" t="str">
        <f t="shared" si="323"/>
        <v>Commercial</v>
      </c>
      <c r="F132" s="72" t="s">
        <v>33</v>
      </c>
      <c r="G132" s="71" t="s">
        <v>88</v>
      </c>
      <c r="H132" s="71" t="s">
        <v>84</v>
      </c>
      <c r="I132" s="70">
        <f t="shared" si="356"/>
        <v>750000</v>
      </c>
      <c r="J132" s="69">
        <f>IF(DAY(B132)&gt;25,EOMONTH(B132,1),EOMONTH(B132,0))</f>
        <v>44347</v>
      </c>
      <c r="K132" s="68">
        <f t="shared" ref="K132:M135" si="383">IFERROR(IF($C132&gt;EOMONTH(K$55,-1),IF(DATEDIF($J132,K$55+2,"m")+1&gt;9,100%,VLOOKUP($D132,$A$1:$J$51,(DATEDIF($J132,K$55+2,"m")+1)+1,FALSE)),0),0)</f>
        <v>0</v>
      </c>
      <c r="L132" s="67">
        <f t="shared" si="383"/>
        <v>0</v>
      </c>
      <c r="M132" s="67">
        <f t="shared" si="383"/>
        <v>0</v>
      </c>
      <c r="N132" s="67">
        <f>IFERROR(IF($C132&gt;EOMONTH(N$55,-1),IF(DATEDIF($J132,N$55+2,"m")+1&gt;9,100%,VLOOKUP($D132,$A$1:$J$51,(DATEDIF($J132,N$55+2,"m")+1)+1,FALSE)),0),0)</f>
        <v>0</v>
      </c>
      <c r="O132" s="67">
        <f t="shared" si="375"/>
        <v>0</v>
      </c>
      <c r="P132" s="67">
        <f t="shared" si="376"/>
        <v>0.25</v>
      </c>
      <c r="Q132" s="67">
        <f t="shared" si="376"/>
        <v>0.5</v>
      </c>
      <c r="R132" s="67">
        <f t="shared" si="376"/>
        <v>0.65</v>
      </c>
      <c r="S132" s="67">
        <f t="shared" si="377"/>
        <v>0.85</v>
      </c>
      <c r="T132" s="67">
        <f t="shared" si="377"/>
        <v>1</v>
      </c>
      <c r="U132" s="67">
        <f t="shared" si="377"/>
        <v>1</v>
      </c>
      <c r="V132" s="66">
        <f t="shared" si="377"/>
        <v>1</v>
      </c>
      <c r="W132" s="65">
        <f t="shared" si="324"/>
        <v>0</v>
      </c>
      <c r="X132" s="64">
        <f t="shared" si="325"/>
        <v>0</v>
      </c>
      <c r="Y132" s="64">
        <f t="shared" si="326"/>
        <v>0</v>
      </c>
      <c r="Z132" s="64">
        <f t="shared" si="327"/>
        <v>1</v>
      </c>
      <c r="AA132" s="64">
        <f t="shared" si="328"/>
        <v>1</v>
      </c>
      <c r="AB132" s="64">
        <f t="shared" si="329"/>
        <v>1</v>
      </c>
      <c r="AC132" s="64">
        <f t="shared" si="330"/>
        <v>1</v>
      </c>
      <c r="AD132" s="64">
        <f t="shared" si="331"/>
        <v>1</v>
      </c>
      <c r="AE132" s="64">
        <f t="shared" si="332"/>
        <v>1</v>
      </c>
      <c r="AF132" s="64">
        <f t="shared" si="333"/>
        <v>1</v>
      </c>
      <c r="AG132" s="64">
        <f t="shared" si="334"/>
        <v>1</v>
      </c>
      <c r="AH132" s="63">
        <f t="shared" si="335"/>
        <v>1</v>
      </c>
      <c r="AI132" s="62">
        <f t="shared" ref="AI132:AT133" si="384">$I132/12*K132</f>
        <v>0</v>
      </c>
      <c r="AJ132" s="60">
        <f t="shared" si="384"/>
        <v>0</v>
      </c>
      <c r="AK132" s="60">
        <f t="shared" si="384"/>
        <v>0</v>
      </c>
      <c r="AL132" s="60">
        <f t="shared" si="384"/>
        <v>0</v>
      </c>
      <c r="AM132" s="60">
        <f t="shared" si="384"/>
        <v>0</v>
      </c>
      <c r="AN132" s="60">
        <f t="shared" si="384"/>
        <v>15625</v>
      </c>
      <c r="AO132" s="60">
        <f t="shared" si="384"/>
        <v>31250</v>
      </c>
      <c r="AP132" s="60">
        <f t="shared" si="384"/>
        <v>40625</v>
      </c>
      <c r="AQ132" s="60">
        <f t="shared" si="384"/>
        <v>53125</v>
      </c>
      <c r="AR132" s="60">
        <f t="shared" si="384"/>
        <v>62500</v>
      </c>
      <c r="AS132" s="60">
        <f t="shared" si="384"/>
        <v>62500</v>
      </c>
      <c r="AT132" s="59">
        <f t="shared" si="384"/>
        <v>62500</v>
      </c>
      <c r="AU132" s="61">
        <f>SUM(AI132:AK132)</f>
        <v>0</v>
      </c>
      <c r="AV132" s="60">
        <f>SUM(AL132:AN132)</f>
        <v>15625</v>
      </c>
      <c r="AW132" s="60">
        <f>SUM(AO132:AQ132)</f>
        <v>125000</v>
      </c>
      <c r="AX132" s="59">
        <f>SUM(AR132:AT132)</f>
        <v>187500</v>
      </c>
      <c r="AY132" s="58">
        <f>SUM(AU132:AX132)</f>
        <v>328125</v>
      </c>
      <c r="BA132" s="72" t="s">
        <v>33</v>
      </c>
      <c r="BB132" s="72" t="s">
        <v>84</v>
      </c>
      <c r="BC132" s="71"/>
      <c r="BE132" s="64">
        <f>SUMIFS(W$56:W132,$BA$56:$BA132,$BA132,$E$56:$E132,$E132)</f>
        <v>3</v>
      </c>
      <c r="BF132" s="64">
        <f>SUMIFS(X$56:X132,$BA$56:$BA132,$BA132,$E$56:$E132,$E132)</f>
        <v>4</v>
      </c>
      <c r="BG132" s="64">
        <f>SUMIFS(Y$56:Y132,$BA$56:$BA132,$BA132,$E$56:$E132,$E132)</f>
        <v>4</v>
      </c>
      <c r="BH132" s="64">
        <f>SUMIFS(Z$56:Z132,$BA$56:$BA132,$BA132,$E$56:$E132,$E132)</f>
        <v>1</v>
      </c>
      <c r="BI132" s="64">
        <f>SUMIFS(AA$56:AA132,$BA$56:$BA132,$BA132,$E$56:$E132,$E132)</f>
        <v>1</v>
      </c>
      <c r="BJ132" s="64">
        <f>SUMIFS(AB$56:AB132,$BA$56:$BA132,$BA132,$E$56:$E132,$E132)</f>
        <v>1</v>
      </c>
      <c r="BK132" s="64">
        <f>SUMIFS(AC$56:AC132,$BA$56:$BA132,$BA132,$E$56:$E132,$E132)</f>
        <v>1</v>
      </c>
      <c r="BL132" s="64">
        <f>SUMIFS(AD$56:AD132,$BA$56:$BA132,$BA132,$E$56:$E132,$E132)</f>
        <v>1</v>
      </c>
      <c r="BM132" s="64">
        <f>SUMIFS(AE$56:AE132,$BA$56:$BA132,$BA132,$E$56:$E132,$E132)</f>
        <v>1</v>
      </c>
      <c r="BN132" s="64">
        <f>SUMIFS(AF$56:AF132,$BA$56:$BA132,$BA132,$E$56:$E132,$E132)</f>
        <v>1</v>
      </c>
      <c r="BO132" s="64">
        <f>SUMIFS(AG$56:AG132,$BA$56:$BA132,$BA132,$E$56:$E132,$E132)</f>
        <v>1</v>
      </c>
      <c r="BP132" s="64">
        <f>SUMIFS(AH$56:AH132,$BA$56:$BA132,$BA132,$E$56:$E132,$E132)</f>
        <v>1</v>
      </c>
      <c r="BR132" s="175" t="str">
        <f t="shared" ref="BR132:BX133" si="385">IF(BE132&gt;0,$BA132&amp;BE132&amp;$E132,"")</f>
        <v>Ferguson, Brook3Commercial</v>
      </c>
      <c r="BS132" s="175" t="str">
        <f t="shared" si="385"/>
        <v>Ferguson, Brook4Commercial</v>
      </c>
      <c r="BT132" s="175" t="str">
        <f t="shared" si="385"/>
        <v>Ferguson, Brook4Commercial</v>
      </c>
      <c r="BU132" s="175" t="str">
        <f t="shared" si="385"/>
        <v>Ferguson, Brook1Commercial</v>
      </c>
      <c r="BV132" s="175" t="str">
        <f t="shared" si="385"/>
        <v>Ferguson, Brook1Commercial</v>
      </c>
      <c r="BW132" s="175" t="str">
        <f t="shared" si="385"/>
        <v>Ferguson, Brook1Commercial</v>
      </c>
      <c r="BX132" s="175" t="str">
        <f t="shared" si="385"/>
        <v>Ferguson, Brook1Commercial</v>
      </c>
      <c r="BY132" s="175" t="str">
        <f>IF(BL132&gt;0,$BA132&amp;BL132&amp;$E132,"")</f>
        <v>Ferguson, Brook1Commercial</v>
      </c>
      <c r="BZ132" s="175" t="str">
        <f t="shared" ref="BZ132:CC133" si="386">IF(BM132&gt;0,$BA132&amp;BM132&amp;$E132,"")</f>
        <v>Ferguson, Brook1Commercial</v>
      </c>
      <c r="CA132" s="175" t="str">
        <f t="shared" si="386"/>
        <v>Ferguson, Brook1Commercial</v>
      </c>
      <c r="CB132" s="175" t="str">
        <f t="shared" si="386"/>
        <v>Ferguson, Brook1Commercial</v>
      </c>
      <c r="CC132" s="175" t="str">
        <f t="shared" si="386"/>
        <v>Ferguson, Brook1Commercial</v>
      </c>
    </row>
    <row r="133" spans="1:81" s="52" customFormat="1" hidden="1" x14ac:dyDescent="0.25">
      <c r="A133" s="71" t="s">
        <v>84</v>
      </c>
      <c r="B133" s="74">
        <v>44378</v>
      </c>
      <c r="C133" s="74" t="s">
        <v>86</v>
      </c>
      <c r="D133" s="73" t="s">
        <v>36</v>
      </c>
      <c r="E133" s="73" t="str">
        <f t="shared" si="323"/>
        <v>Commercial</v>
      </c>
      <c r="F133" s="72" t="s">
        <v>33</v>
      </c>
      <c r="G133" s="71" t="s">
        <v>88</v>
      </c>
      <c r="H133" s="71" t="s">
        <v>84</v>
      </c>
      <c r="I133" s="70">
        <f t="shared" si="356"/>
        <v>750000</v>
      </c>
      <c r="J133" s="69">
        <f>IF(DAY(B133)&gt;25,EOMONTH(B133,1),EOMONTH(B133,0))</f>
        <v>44408</v>
      </c>
      <c r="K133" s="68">
        <f t="shared" si="383"/>
        <v>0</v>
      </c>
      <c r="L133" s="67">
        <f t="shared" si="383"/>
        <v>0</v>
      </c>
      <c r="M133" s="67">
        <f t="shared" si="383"/>
        <v>0</v>
      </c>
      <c r="N133" s="67">
        <f>IFERROR(IF($C133&gt;EOMONTH(N$55,-1),IF(DATEDIF($J133,N$55+2,"m")+1&gt;9,100%,VLOOKUP($D133,$A$1:$J$51,(DATEDIF($J133,N$55+2,"m")+1)+1,FALSE)),0),0)</f>
        <v>0</v>
      </c>
      <c r="O133" s="67">
        <f t="shared" si="375"/>
        <v>0</v>
      </c>
      <c r="P133" s="67">
        <f t="shared" si="376"/>
        <v>0</v>
      </c>
      <c r="Q133" s="67">
        <f t="shared" si="376"/>
        <v>0</v>
      </c>
      <c r="R133" s="67">
        <f t="shared" si="376"/>
        <v>0.25</v>
      </c>
      <c r="S133" s="67">
        <f t="shared" si="377"/>
        <v>0.5</v>
      </c>
      <c r="T133" s="67">
        <f t="shared" si="377"/>
        <v>0.65</v>
      </c>
      <c r="U133" s="67">
        <f t="shared" si="377"/>
        <v>0.85</v>
      </c>
      <c r="V133" s="66">
        <f t="shared" si="377"/>
        <v>1</v>
      </c>
      <c r="W133" s="65">
        <f t="shared" si="324"/>
        <v>0</v>
      </c>
      <c r="X133" s="64">
        <f t="shared" si="325"/>
        <v>0</v>
      </c>
      <c r="Y133" s="64">
        <f t="shared" si="326"/>
        <v>0</v>
      </c>
      <c r="Z133" s="64">
        <f t="shared" si="327"/>
        <v>0</v>
      </c>
      <c r="AA133" s="64">
        <f t="shared" si="328"/>
        <v>0</v>
      </c>
      <c r="AB133" s="64">
        <f t="shared" si="329"/>
        <v>1</v>
      </c>
      <c r="AC133" s="64">
        <f t="shared" si="330"/>
        <v>1</v>
      </c>
      <c r="AD133" s="64">
        <f t="shared" si="331"/>
        <v>1</v>
      </c>
      <c r="AE133" s="64">
        <f t="shared" si="332"/>
        <v>1</v>
      </c>
      <c r="AF133" s="64">
        <f t="shared" si="333"/>
        <v>1</v>
      </c>
      <c r="AG133" s="64">
        <f t="shared" si="334"/>
        <v>1</v>
      </c>
      <c r="AH133" s="63">
        <f t="shared" si="335"/>
        <v>1</v>
      </c>
      <c r="AI133" s="62">
        <f t="shared" si="384"/>
        <v>0</v>
      </c>
      <c r="AJ133" s="60">
        <f t="shared" si="384"/>
        <v>0</v>
      </c>
      <c r="AK133" s="60">
        <f t="shared" si="384"/>
        <v>0</v>
      </c>
      <c r="AL133" s="60">
        <f t="shared" si="384"/>
        <v>0</v>
      </c>
      <c r="AM133" s="60">
        <f t="shared" si="384"/>
        <v>0</v>
      </c>
      <c r="AN133" s="60">
        <f t="shared" si="384"/>
        <v>0</v>
      </c>
      <c r="AO133" s="60">
        <f t="shared" si="384"/>
        <v>0</v>
      </c>
      <c r="AP133" s="60">
        <f t="shared" si="384"/>
        <v>15625</v>
      </c>
      <c r="AQ133" s="60">
        <f t="shared" si="384"/>
        <v>31250</v>
      </c>
      <c r="AR133" s="60">
        <f t="shared" si="384"/>
        <v>40625</v>
      </c>
      <c r="AS133" s="60">
        <f t="shared" si="384"/>
        <v>53125</v>
      </c>
      <c r="AT133" s="59">
        <f t="shared" si="384"/>
        <v>62500</v>
      </c>
      <c r="AU133" s="61">
        <f>SUM(AI133:AK133)</f>
        <v>0</v>
      </c>
      <c r="AV133" s="60">
        <f>SUM(AL133:AN133)</f>
        <v>0</v>
      </c>
      <c r="AW133" s="60">
        <f>SUM(AO133:AQ133)</f>
        <v>46875</v>
      </c>
      <c r="AX133" s="59">
        <f>SUM(AR133:AT133)</f>
        <v>156250</v>
      </c>
      <c r="AY133" s="58">
        <f>SUM(AU133:AX133)</f>
        <v>203125</v>
      </c>
      <c r="BA133" s="72" t="s">
        <v>33</v>
      </c>
      <c r="BB133" s="72" t="s">
        <v>84</v>
      </c>
      <c r="BC133" s="71"/>
      <c r="BE133" s="64">
        <f>SUMIFS(W$56:W133,$BA$56:$BA133,$BA133,$E$56:$E133,$E133)</f>
        <v>3</v>
      </c>
      <c r="BF133" s="64">
        <f>SUMIFS(X$56:X133,$BA$56:$BA133,$BA133,$E$56:$E133,$E133)</f>
        <v>4</v>
      </c>
      <c r="BG133" s="64">
        <f>SUMIFS(Y$56:Y133,$BA$56:$BA133,$BA133,$E$56:$E133,$E133)</f>
        <v>4</v>
      </c>
      <c r="BH133" s="64">
        <f>SUMIFS(Z$56:Z133,$BA$56:$BA133,$BA133,$E$56:$E133,$E133)</f>
        <v>1</v>
      </c>
      <c r="BI133" s="64">
        <f>SUMIFS(AA$56:AA133,$BA$56:$BA133,$BA133,$E$56:$E133,$E133)</f>
        <v>1</v>
      </c>
      <c r="BJ133" s="64">
        <f>SUMIFS(AB$56:AB133,$BA$56:$BA133,$BA133,$E$56:$E133,$E133)</f>
        <v>2</v>
      </c>
      <c r="BK133" s="64">
        <f>SUMIFS(AC$56:AC133,$BA$56:$BA133,$BA133,$E$56:$E133,$E133)</f>
        <v>2</v>
      </c>
      <c r="BL133" s="64">
        <f>SUMIFS(AD$56:AD133,$BA$56:$BA133,$BA133,$E$56:$E133,$E133)</f>
        <v>2</v>
      </c>
      <c r="BM133" s="64">
        <f>SUMIFS(AE$56:AE133,$BA$56:$BA133,$BA133,$E$56:$E133,$E133)</f>
        <v>2</v>
      </c>
      <c r="BN133" s="64">
        <f>SUMIFS(AF$56:AF133,$BA$56:$BA133,$BA133,$E$56:$E133,$E133)</f>
        <v>2</v>
      </c>
      <c r="BO133" s="64">
        <f>SUMIFS(AG$56:AG133,$BA$56:$BA133,$BA133,$E$56:$E133,$E133)</f>
        <v>2</v>
      </c>
      <c r="BP133" s="64">
        <f>SUMIFS(AH$56:AH133,$BA$56:$BA133,$BA133,$E$56:$E133,$E133)</f>
        <v>2</v>
      </c>
      <c r="BR133" s="175" t="str">
        <f t="shared" si="385"/>
        <v>Ferguson, Brook3Commercial</v>
      </c>
      <c r="BS133" s="175" t="str">
        <f t="shared" si="385"/>
        <v>Ferguson, Brook4Commercial</v>
      </c>
      <c r="BT133" s="175" t="str">
        <f t="shared" si="385"/>
        <v>Ferguson, Brook4Commercial</v>
      </c>
      <c r="BU133" s="175" t="str">
        <f t="shared" si="385"/>
        <v>Ferguson, Brook1Commercial</v>
      </c>
      <c r="BV133" s="175" t="str">
        <f t="shared" si="385"/>
        <v>Ferguson, Brook1Commercial</v>
      </c>
      <c r="BW133" s="175" t="str">
        <f t="shared" si="385"/>
        <v>Ferguson, Brook2Commercial</v>
      </c>
      <c r="BX133" s="175" t="str">
        <f t="shared" si="385"/>
        <v>Ferguson, Brook2Commercial</v>
      </c>
      <c r="BY133" s="175" t="str">
        <f>IF(BL133&gt;0,$BA133&amp;BL133&amp;$E133,"")</f>
        <v>Ferguson, Brook2Commercial</v>
      </c>
      <c r="BZ133" s="175" t="str">
        <f t="shared" si="386"/>
        <v>Ferguson, Brook2Commercial</v>
      </c>
      <c r="CA133" s="175" t="str">
        <f t="shared" si="386"/>
        <v>Ferguson, Brook2Commercial</v>
      </c>
      <c r="CB133" s="175" t="str">
        <f t="shared" si="386"/>
        <v>Ferguson, Brook2Commercial</v>
      </c>
      <c r="CC133" s="175" t="str">
        <f t="shared" si="386"/>
        <v>Ferguson, Brook2Commercial</v>
      </c>
    </row>
    <row r="134" spans="1:81" s="52" customFormat="1" hidden="1" x14ac:dyDescent="0.25">
      <c r="A134" s="71" t="s">
        <v>94</v>
      </c>
      <c r="B134" s="74">
        <v>44440</v>
      </c>
      <c r="C134" s="74">
        <v>44469</v>
      </c>
      <c r="D134" s="73" t="s">
        <v>36</v>
      </c>
      <c r="E134" s="73" t="str">
        <f t="shared" si="323"/>
        <v>Commercial</v>
      </c>
      <c r="F134" s="72" t="s">
        <v>33</v>
      </c>
      <c r="G134" s="71" t="s">
        <v>88</v>
      </c>
      <c r="H134" s="71" t="s">
        <v>94</v>
      </c>
      <c r="I134" s="70">
        <f t="shared" si="356"/>
        <v>750000</v>
      </c>
      <c r="J134" s="69">
        <f t="shared" si="348"/>
        <v>44469</v>
      </c>
      <c r="K134" s="68">
        <f t="shared" si="383"/>
        <v>0</v>
      </c>
      <c r="L134" s="67">
        <f t="shared" si="383"/>
        <v>0</v>
      </c>
      <c r="M134" s="67">
        <f t="shared" si="383"/>
        <v>0</v>
      </c>
      <c r="N134" s="67">
        <f>IFERROR(IF($C134&gt;EOMONTH(N$55,-1),IF(DATEDIF($J134,N$55+2,"m")+1&gt;9,100%,VLOOKUP($D134,$A$1:$J$51,(DATEDIF($J134,N$55+2,"m")+1)+1,FALSE)),0),0)</f>
        <v>0</v>
      </c>
      <c r="O134" s="67">
        <f t="shared" si="375"/>
        <v>0</v>
      </c>
      <c r="P134" s="67">
        <f t="shared" ref="P134:Q141" si="387">IFERROR(IF($C134&gt;EOMONTH(P$55,-1),IF(DATEDIF($J134,P$55+2,"m")+1&gt;9,100%,VLOOKUP($D134,$A$1:$J$51,(DATEDIF($J134,P$55+2,"m")+1)+1,FALSE)),0),0)</f>
        <v>0</v>
      </c>
      <c r="Q134" s="67">
        <f t="shared" si="387"/>
        <v>0</v>
      </c>
      <c r="R134" s="77">
        <v>-1</v>
      </c>
      <c r="S134" s="77">
        <v>-1</v>
      </c>
      <c r="T134" s="77">
        <v>-1</v>
      </c>
      <c r="U134" s="77">
        <v>-1</v>
      </c>
      <c r="V134" s="76">
        <v>-1</v>
      </c>
      <c r="W134" s="65">
        <f t="shared" si="324"/>
        <v>0</v>
      </c>
      <c r="X134" s="64">
        <f t="shared" si="325"/>
        <v>0</v>
      </c>
      <c r="Y134" s="64">
        <f t="shared" si="326"/>
        <v>0</v>
      </c>
      <c r="Z134" s="64">
        <f t="shared" si="327"/>
        <v>0</v>
      </c>
      <c r="AA134" s="64">
        <f t="shared" si="328"/>
        <v>0</v>
      </c>
      <c r="AB134" s="64">
        <f t="shared" si="329"/>
        <v>0</v>
      </c>
      <c r="AC134" s="64">
        <f t="shared" si="330"/>
        <v>0</v>
      </c>
      <c r="AD134" s="64">
        <f t="shared" si="331"/>
        <v>-1</v>
      </c>
      <c r="AE134" s="64">
        <f t="shared" si="332"/>
        <v>-1</v>
      </c>
      <c r="AF134" s="64">
        <f t="shared" si="333"/>
        <v>-1</v>
      </c>
      <c r="AG134" s="64">
        <f t="shared" si="334"/>
        <v>-1</v>
      </c>
      <c r="AH134" s="63">
        <f t="shared" si="335"/>
        <v>-1</v>
      </c>
      <c r="AI134" s="62">
        <f t="shared" si="336"/>
        <v>0</v>
      </c>
      <c r="AJ134" s="60">
        <f t="shared" si="337"/>
        <v>0</v>
      </c>
      <c r="AK134" s="60">
        <f t="shared" si="338"/>
        <v>0</v>
      </c>
      <c r="AL134" s="60">
        <f t="shared" si="339"/>
        <v>0</v>
      </c>
      <c r="AM134" s="60">
        <f t="shared" si="340"/>
        <v>0</v>
      </c>
      <c r="AN134" s="60">
        <f t="shared" si="341"/>
        <v>0</v>
      </c>
      <c r="AO134" s="60">
        <f t="shared" si="342"/>
        <v>0</v>
      </c>
      <c r="AP134" s="60">
        <f t="shared" si="343"/>
        <v>-62500</v>
      </c>
      <c r="AQ134" s="60">
        <f t="shared" si="344"/>
        <v>-62500</v>
      </c>
      <c r="AR134" s="60">
        <f t="shared" si="345"/>
        <v>-62500</v>
      </c>
      <c r="AS134" s="60">
        <f t="shared" si="346"/>
        <v>-62500</v>
      </c>
      <c r="AT134" s="59">
        <f t="shared" si="347"/>
        <v>-62500</v>
      </c>
      <c r="AU134" s="61">
        <f t="shared" si="350"/>
        <v>0</v>
      </c>
      <c r="AV134" s="60">
        <f t="shared" si="351"/>
        <v>0</v>
      </c>
      <c r="AW134" s="60">
        <f t="shared" si="352"/>
        <v>-125000</v>
      </c>
      <c r="AX134" s="59">
        <f t="shared" si="353"/>
        <v>-187500</v>
      </c>
      <c r="AY134" s="58">
        <f t="shared" si="354"/>
        <v>-312500</v>
      </c>
      <c r="BA134" s="72"/>
      <c r="BB134" s="72"/>
      <c r="BC134" s="71"/>
      <c r="BE134" s="64">
        <f>SUMIFS(W$56:W134,$BA$56:$BA134,$BA134,$E$56:$E134,$E134)</f>
        <v>0</v>
      </c>
      <c r="BF134" s="64">
        <f>SUMIFS(X$56:X134,$BA$56:$BA134,$BA134,$E$56:$E134,$E134)</f>
        <v>0</v>
      </c>
      <c r="BG134" s="64">
        <f>SUMIFS(Y$56:Y134,$BA$56:$BA134,$BA134,$E$56:$E134,$E134)</f>
        <v>0</v>
      </c>
      <c r="BH134" s="64">
        <f>SUMIFS(Z$56:Z134,$BA$56:$BA134,$BA134,$E$56:$E134,$E134)</f>
        <v>0</v>
      </c>
      <c r="BI134" s="64">
        <f>SUMIFS(AA$56:AA134,$BA$56:$BA134,$BA134,$E$56:$E134,$E134)</f>
        <v>0</v>
      </c>
      <c r="BJ134" s="64">
        <f>SUMIFS(AB$56:AB134,$BA$56:$BA134,$BA134,$E$56:$E134,$E134)</f>
        <v>0</v>
      </c>
      <c r="BK134" s="64">
        <f>SUMIFS(AC$56:AC134,$BA$56:$BA134,$BA134,$E$56:$E134,$E134)</f>
        <v>0</v>
      </c>
      <c r="BL134" s="64">
        <f>SUMIFS(AD$56:AD134,$BA$56:$BA134,$BA134,$E$56:$E134,$E134)</f>
        <v>0</v>
      </c>
      <c r="BM134" s="64">
        <f>SUMIFS(AE$56:AE134,$BA$56:$BA134,$BA134,$E$56:$E134,$E134)</f>
        <v>0</v>
      </c>
      <c r="BN134" s="64">
        <f>SUMIFS(AF$56:AF134,$BA$56:$BA134,$BA134,$E$56:$E134,$E134)</f>
        <v>0</v>
      </c>
      <c r="BO134" s="64">
        <f>SUMIFS(AG$56:AG134,$BA$56:$BA134,$BA134,$E$56:$E134,$E134)</f>
        <v>0</v>
      </c>
      <c r="BP134" s="64">
        <f>SUMIFS(AH$56:AH134,$BA$56:$BA134,$BA134,$E$56:$E134,$E134)</f>
        <v>0</v>
      </c>
      <c r="BR134" s="175" t="str">
        <f t="shared" si="363"/>
        <v/>
      </c>
      <c r="BS134" s="175" t="str">
        <f t="shared" si="364"/>
        <v/>
      </c>
      <c r="BT134" s="175" t="str">
        <f t="shared" si="365"/>
        <v/>
      </c>
      <c r="BU134" s="175" t="str">
        <f t="shared" si="366"/>
        <v/>
      </c>
      <c r="BV134" s="175" t="str">
        <f t="shared" si="367"/>
        <v/>
      </c>
      <c r="BW134" s="175" t="str">
        <f t="shared" si="368"/>
        <v/>
      </c>
      <c r="BX134" s="175" t="str">
        <f t="shared" si="369"/>
        <v/>
      </c>
      <c r="BY134" s="175" t="str">
        <f t="shared" si="370"/>
        <v/>
      </c>
      <c r="BZ134" s="175" t="str">
        <f t="shared" si="371"/>
        <v/>
      </c>
      <c r="CA134" s="175" t="str">
        <f t="shared" si="372"/>
        <v/>
      </c>
      <c r="CB134" s="175" t="str">
        <f t="shared" si="373"/>
        <v/>
      </c>
      <c r="CC134" s="175" t="str">
        <f t="shared" si="374"/>
        <v/>
      </c>
    </row>
    <row r="135" spans="1:81" s="52" customFormat="1" hidden="1" x14ac:dyDescent="0.25">
      <c r="A135" s="71" t="s">
        <v>173</v>
      </c>
      <c r="B135" s="74">
        <v>44228</v>
      </c>
      <c r="C135" s="74">
        <v>44317</v>
      </c>
      <c r="D135" s="73" t="s">
        <v>171</v>
      </c>
      <c r="E135" s="73" t="str">
        <f t="shared" si="323"/>
        <v>Commercial</v>
      </c>
      <c r="F135" s="72" t="s">
        <v>32</v>
      </c>
      <c r="G135" s="71" t="s">
        <v>88</v>
      </c>
      <c r="H135" s="71" t="s">
        <v>48</v>
      </c>
      <c r="I135" s="70">
        <f t="shared" si="356"/>
        <v>750000</v>
      </c>
      <c r="J135" s="69">
        <f t="shared" si="348"/>
        <v>44255</v>
      </c>
      <c r="K135" s="68">
        <f t="shared" si="383"/>
        <v>0</v>
      </c>
      <c r="L135" s="67">
        <f t="shared" si="383"/>
        <v>0.25</v>
      </c>
      <c r="M135" s="67">
        <f t="shared" si="383"/>
        <v>0.5</v>
      </c>
      <c r="N135" s="80">
        <v>0</v>
      </c>
      <c r="O135" s="67">
        <f t="shared" si="375"/>
        <v>0</v>
      </c>
      <c r="P135" s="67">
        <f t="shared" si="387"/>
        <v>0</v>
      </c>
      <c r="Q135" s="67">
        <f t="shared" si="387"/>
        <v>0</v>
      </c>
      <c r="R135" s="67">
        <f t="shared" ref="R135:V144" si="388">IFERROR(IF($C135&gt;EOMONTH(R$55,-1),IF(DATEDIF($J135,R$55+2,"m")+1&gt;9,100%,VLOOKUP($D135,$A$1:$J$51,(DATEDIF($J135,R$55+2,"m")+1)+1,FALSE)),0),0)</f>
        <v>0</v>
      </c>
      <c r="S135" s="67">
        <f t="shared" si="388"/>
        <v>0</v>
      </c>
      <c r="T135" s="67">
        <f t="shared" si="388"/>
        <v>0</v>
      </c>
      <c r="U135" s="67">
        <f t="shared" si="388"/>
        <v>0</v>
      </c>
      <c r="V135" s="66">
        <f t="shared" si="388"/>
        <v>0</v>
      </c>
      <c r="W135" s="65">
        <f t="shared" si="324"/>
        <v>1</v>
      </c>
      <c r="X135" s="64">
        <f t="shared" si="325"/>
        <v>1</v>
      </c>
      <c r="Y135" s="64">
        <f t="shared" si="326"/>
        <v>1</v>
      </c>
      <c r="Z135" s="64">
        <f t="shared" si="327"/>
        <v>0</v>
      </c>
      <c r="AA135" s="64">
        <f t="shared" si="328"/>
        <v>0</v>
      </c>
      <c r="AB135" s="64">
        <f t="shared" si="329"/>
        <v>0</v>
      </c>
      <c r="AC135" s="64">
        <f t="shared" si="330"/>
        <v>0</v>
      </c>
      <c r="AD135" s="64">
        <f t="shared" si="331"/>
        <v>0</v>
      </c>
      <c r="AE135" s="64">
        <f t="shared" si="332"/>
        <v>0</v>
      </c>
      <c r="AF135" s="64">
        <f t="shared" si="333"/>
        <v>0</v>
      </c>
      <c r="AG135" s="64">
        <f t="shared" si="334"/>
        <v>0</v>
      </c>
      <c r="AH135" s="63">
        <f t="shared" si="335"/>
        <v>0</v>
      </c>
      <c r="AI135" s="62">
        <f t="shared" si="336"/>
        <v>0</v>
      </c>
      <c r="AJ135" s="60">
        <f t="shared" si="337"/>
        <v>15625</v>
      </c>
      <c r="AK135" s="60">
        <f t="shared" si="338"/>
        <v>31250</v>
      </c>
      <c r="AL135" s="60">
        <f t="shared" si="339"/>
        <v>0</v>
      </c>
      <c r="AM135" s="60">
        <f t="shared" si="340"/>
        <v>0</v>
      </c>
      <c r="AN135" s="60">
        <f t="shared" si="341"/>
        <v>0</v>
      </c>
      <c r="AO135" s="60">
        <f t="shared" si="342"/>
        <v>0</v>
      </c>
      <c r="AP135" s="60">
        <f t="shared" si="343"/>
        <v>0</v>
      </c>
      <c r="AQ135" s="60">
        <f t="shared" si="344"/>
        <v>0</v>
      </c>
      <c r="AR135" s="60">
        <f t="shared" si="345"/>
        <v>0</v>
      </c>
      <c r="AS135" s="60">
        <f t="shared" si="346"/>
        <v>0</v>
      </c>
      <c r="AT135" s="59">
        <f t="shared" si="347"/>
        <v>0</v>
      </c>
      <c r="AU135" s="61">
        <f t="shared" si="350"/>
        <v>46875</v>
      </c>
      <c r="AV135" s="60">
        <f t="shared" si="351"/>
        <v>0</v>
      </c>
      <c r="AW135" s="60">
        <f t="shared" si="352"/>
        <v>0</v>
      </c>
      <c r="AX135" s="86">
        <f t="shared" si="353"/>
        <v>0</v>
      </c>
      <c r="AY135" s="58">
        <f t="shared" si="354"/>
        <v>46875</v>
      </c>
      <c r="BA135" s="72" t="s">
        <v>32</v>
      </c>
      <c r="BB135" s="72" t="s">
        <v>173</v>
      </c>
      <c r="BC135" s="71"/>
      <c r="BE135" s="64">
        <f>SUMIFS(W$56:W135,$BA$56:$BA135,$BA135,$E$56:$E135,$E135)</f>
        <v>2</v>
      </c>
      <c r="BF135" s="64">
        <f>SUMIFS(X$56:X135,$BA$56:$BA135,$BA135,$E$56:$E135,$E135)</f>
        <v>2</v>
      </c>
      <c r="BG135" s="64">
        <f>SUMIFS(Y$56:Y135,$BA$56:$BA135,$BA135,$E$56:$E135,$E135)</f>
        <v>2</v>
      </c>
      <c r="BH135" s="64">
        <f>SUMIFS(Z$56:Z135,$BA$56:$BA135,$BA135,$E$56:$E135,$E135)</f>
        <v>0</v>
      </c>
      <c r="BI135" s="64">
        <f>SUMIFS(AA$56:AA135,$BA$56:$BA135,$BA135,$E$56:$E135,$E135)</f>
        <v>0</v>
      </c>
      <c r="BJ135" s="64">
        <f>SUMIFS(AB$56:AB135,$BA$56:$BA135,$BA135,$E$56:$E135,$E135)</f>
        <v>0</v>
      </c>
      <c r="BK135" s="64">
        <f>SUMIFS(AC$56:AC135,$BA$56:$BA135,$BA135,$E$56:$E135,$E135)</f>
        <v>0</v>
      </c>
      <c r="BL135" s="64">
        <f>SUMIFS(AD$56:AD135,$BA$56:$BA135,$BA135,$E$56:$E135,$E135)</f>
        <v>0</v>
      </c>
      <c r="BM135" s="64">
        <f>SUMIFS(AE$56:AE135,$BA$56:$BA135,$BA135,$E$56:$E135,$E135)</f>
        <v>0</v>
      </c>
      <c r="BN135" s="64">
        <f>SUMIFS(AF$56:AF135,$BA$56:$BA135,$BA135,$E$56:$E135,$E135)</f>
        <v>0</v>
      </c>
      <c r="BO135" s="64">
        <f>SUMIFS(AG$56:AG135,$BA$56:$BA135,$BA135,$E$56:$E135,$E135)</f>
        <v>0</v>
      </c>
      <c r="BP135" s="64">
        <f>SUMIFS(AH$56:AH135,$BA$56:$BA135,$BA135,$E$56:$E135,$E135)</f>
        <v>0</v>
      </c>
      <c r="BR135" s="175" t="str">
        <f t="shared" si="363"/>
        <v>Ionescu, Sarah2Commercial</v>
      </c>
      <c r="BS135" s="175" t="str">
        <f t="shared" si="364"/>
        <v>Ionescu, Sarah2Commercial</v>
      </c>
      <c r="BT135" s="175" t="str">
        <f t="shared" si="365"/>
        <v>Ionescu, Sarah2Commercial</v>
      </c>
      <c r="BU135" s="175" t="str">
        <f t="shared" si="366"/>
        <v/>
      </c>
      <c r="BV135" s="175" t="str">
        <f t="shared" si="367"/>
        <v/>
      </c>
      <c r="BW135" s="175" t="str">
        <f t="shared" si="368"/>
        <v/>
      </c>
      <c r="BX135" s="175" t="str">
        <f t="shared" si="369"/>
        <v/>
      </c>
      <c r="BY135" s="175" t="str">
        <f t="shared" si="370"/>
        <v/>
      </c>
      <c r="BZ135" s="175" t="str">
        <f t="shared" si="371"/>
        <v/>
      </c>
      <c r="CA135" s="175" t="str">
        <f t="shared" si="372"/>
        <v/>
      </c>
      <c r="CB135" s="175" t="str">
        <f t="shared" si="373"/>
        <v/>
      </c>
      <c r="CC135" s="175" t="str">
        <f t="shared" si="374"/>
        <v/>
      </c>
    </row>
    <row r="136" spans="1:81" s="52" customFormat="1" hidden="1" x14ac:dyDescent="0.25">
      <c r="A136" s="71" t="s">
        <v>173</v>
      </c>
      <c r="B136" s="74">
        <v>44317</v>
      </c>
      <c r="C136" s="74" t="s">
        <v>86</v>
      </c>
      <c r="D136" s="73" t="s">
        <v>171</v>
      </c>
      <c r="E136" s="73" t="str">
        <f t="shared" si="323"/>
        <v>Commercial</v>
      </c>
      <c r="F136" s="72" t="s">
        <v>33</v>
      </c>
      <c r="G136" s="71" t="s">
        <v>88</v>
      </c>
      <c r="H136" s="71" t="s">
        <v>48</v>
      </c>
      <c r="I136" s="70">
        <f t="shared" si="356"/>
        <v>750000</v>
      </c>
      <c r="J136" s="81">
        <v>44255</v>
      </c>
      <c r="K136" s="80">
        <v>0</v>
      </c>
      <c r="L136" s="80">
        <v>0</v>
      </c>
      <c r="M136" s="80">
        <v>0</v>
      </c>
      <c r="N136" s="67">
        <f>IFERROR(IF($C136&gt;EOMONTH(N$55,-1),IF(DATEDIF($J136,N$55+2,"m")+1&gt;9,100%,VLOOKUP($D136,$A$1:$J$51,(DATEDIF($J136,N$55+2,"m")+1)+1,FALSE)),0),0)</f>
        <v>1</v>
      </c>
      <c r="O136" s="67">
        <f t="shared" si="375"/>
        <v>1</v>
      </c>
      <c r="P136" s="67">
        <f t="shared" si="387"/>
        <v>1</v>
      </c>
      <c r="Q136" s="67">
        <f t="shared" si="387"/>
        <v>1</v>
      </c>
      <c r="R136" s="67">
        <f t="shared" si="388"/>
        <v>1</v>
      </c>
      <c r="S136" s="67">
        <f t="shared" si="388"/>
        <v>1</v>
      </c>
      <c r="T136" s="67">
        <f t="shared" si="388"/>
        <v>1</v>
      </c>
      <c r="U136" s="67">
        <f t="shared" si="388"/>
        <v>1</v>
      </c>
      <c r="V136" s="66">
        <f t="shared" si="388"/>
        <v>1</v>
      </c>
      <c r="W136" s="65">
        <f t="shared" si="324"/>
        <v>0</v>
      </c>
      <c r="X136" s="64">
        <f t="shared" si="325"/>
        <v>0</v>
      </c>
      <c r="Y136" s="64">
        <f t="shared" si="326"/>
        <v>0</v>
      </c>
      <c r="Z136" s="64">
        <f t="shared" si="327"/>
        <v>1</v>
      </c>
      <c r="AA136" s="64">
        <f t="shared" si="328"/>
        <v>1</v>
      </c>
      <c r="AB136" s="64">
        <f t="shared" si="329"/>
        <v>1</v>
      </c>
      <c r="AC136" s="64">
        <f t="shared" si="330"/>
        <v>1</v>
      </c>
      <c r="AD136" s="64">
        <f t="shared" si="331"/>
        <v>1</v>
      </c>
      <c r="AE136" s="64">
        <f t="shared" si="332"/>
        <v>1</v>
      </c>
      <c r="AF136" s="64">
        <f t="shared" si="333"/>
        <v>1</v>
      </c>
      <c r="AG136" s="64">
        <f t="shared" si="334"/>
        <v>1</v>
      </c>
      <c r="AH136" s="63">
        <f t="shared" si="335"/>
        <v>1</v>
      </c>
      <c r="AI136" s="62">
        <f t="shared" ref="AI136:AI169" si="389">$I136/12*K136</f>
        <v>0</v>
      </c>
      <c r="AJ136" s="60">
        <f t="shared" ref="AJ136:AJ169" si="390">$I136/12*L136</f>
        <v>0</v>
      </c>
      <c r="AK136" s="60">
        <f t="shared" ref="AK136:AK169" si="391">$I136/12*M136</f>
        <v>0</v>
      </c>
      <c r="AL136" s="60">
        <f t="shared" ref="AL136:AL169" si="392">$I136/12*N136</f>
        <v>62500</v>
      </c>
      <c r="AM136" s="60">
        <f t="shared" ref="AM136:AM169" si="393">$I136/12*O136</f>
        <v>62500</v>
      </c>
      <c r="AN136" s="60">
        <f t="shared" ref="AN136:AN169" si="394">$I136/12*P136</f>
        <v>62500</v>
      </c>
      <c r="AO136" s="60">
        <f t="shared" ref="AO136:AO169" si="395">$I136/12*Q136</f>
        <v>62500</v>
      </c>
      <c r="AP136" s="60">
        <f t="shared" ref="AP136:AP169" si="396">$I136/12*R136</f>
        <v>62500</v>
      </c>
      <c r="AQ136" s="60">
        <f t="shared" ref="AQ136:AQ169" si="397">$I136/12*S136</f>
        <v>62500</v>
      </c>
      <c r="AR136" s="60">
        <f t="shared" ref="AR136:AR169" si="398">$I136/12*T136</f>
        <v>62500</v>
      </c>
      <c r="AS136" s="60">
        <f t="shared" ref="AS136:AS169" si="399">$I136/12*U136</f>
        <v>62500</v>
      </c>
      <c r="AT136" s="59">
        <f t="shared" ref="AT136:AT169" si="400">$I136/12*V136</f>
        <v>62500</v>
      </c>
      <c r="AU136" s="61">
        <f t="shared" ref="AU136" si="401">SUM(AI136:AK136)</f>
        <v>0</v>
      </c>
      <c r="AV136" s="60">
        <f t="shared" ref="AV136" si="402">SUM(AL136:AN136)</f>
        <v>187500</v>
      </c>
      <c r="AW136" s="60">
        <f t="shared" ref="AW136" si="403">SUM(AO136:AQ136)</f>
        <v>187500</v>
      </c>
      <c r="AX136" s="86">
        <f t="shared" ref="AX136" si="404">SUM(AR136:AT136)</f>
        <v>187500</v>
      </c>
      <c r="AY136" s="58">
        <f t="shared" ref="AY136" si="405">SUM(AU136:AX136)</f>
        <v>562500</v>
      </c>
      <c r="BA136" s="353" t="s">
        <v>33</v>
      </c>
      <c r="BB136" s="353" t="s">
        <v>173</v>
      </c>
      <c r="BC136" s="71"/>
      <c r="BE136" s="64">
        <f>SUMIFS(W$56:W136,$BA$56:$BA136,$BA136,$E$56:$E136,$E136)</f>
        <v>3</v>
      </c>
      <c r="BF136" s="64">
        <f>SUMIFS(X$56:X136,$BA$56:$BA136,$BA136,$E$56:$E136,$E136)</f>
        <v>4</v>
      </c>
      <c r="BG136" s="64">
        <f>SUMIFS(Y$56:Y136,$BA$56:$BA136,$BA136,$E$56:$E136,$E136)</f>
        <v>4</v>
      </c>
      <c r="BH136" s="64">
        <f>SUMIFS(Z$56:Z136,$BA$56:$BA136,$BA136,$E$56:$E136,$E136)</f>
        <v>2</v>
      </c>
      <c r="BI136" s="64">
        <f>SUMIFS(AA$56:AA136,$BA$56:$BA136,$BA136,$E$56:$E136,$E136)</f>
        <v>2</v>
      </c>
      <c r="BJ136" s="64">
        <f>SUMIFS(AB$56:AB136,$BA$56:$BA136,$BA136,$E$56:$E136,$E136)</f>
        <v>3</v>
      </c>
      <c r="BK136" s="64">
        <f>SUMIFS(AC$56:AC136,$BA$56:$BA136,$BA136,$E$56:$E136,$E136)</f>
        <v>3</v>
      </c>
      <c r="BL136" s="64">
        <f>SUMIFS(AD$56:AD136,$BA$56:$BA136,$BA136,$E$56:$E136,$E136)</f>
        <v>3</v>
      </c>
      <c r="BM136" s="64">
        <f>SUMIFS(AE$56:AE136,$BA$56:$BA136,$BA136,$E$56:$E136,$E136)</f>
        <v>3</v>
      </c>
      <c r="BN136" s="64">
        <f>SUMIFS(AF$56:AF136,$BA$56:$BA136,$BA136,$E$56:$E136,$E136)</f>
        <v>3</v>
      </c>
      <c r="BO136" s="64">
        <f>SUMIFS(AG$56:AG136,$BA$56:$BA136,$BA136,$E$56:$E136,$E136)</f>
        <v>3</v>
      </c>
      <c r="BP136" s="64">
        <f>SUMIFS(AH$56:AH136,$BA$56:$BA136,$BA136,$E$56:$E136,$E136)</f>
        <v>3</v>
      </c>
      <c r="BR136" s="175" t="str">
        <f t="shared" si="363"/>
        <v>Ferguson, Brook3Commercial</v>
      </c>
      <c r="BS136" s="175" t="str">
        <f t="shared" si="364"/>
        <v>Ferguson, Brook4Commercial</v>
      </c>
      <c r="BT136" s="175" t="str">
        <f t="shared" si="365"/>
        <v>Ferguson, Brook4Commercial</v>
      </c>
      <c r="BU136" s="175" t="str">
        <f t="shared" si="366"/>
        <v>Ferguson, Brook2Commercial</v>
      </c>
      <c r="BV136" s="175" t="str">
        <f t="shared" si="367"/>
        <v>Ferguson, Brook2Commercial</v>
      </c>
      <c r="BW136" s="175" t="str">
        <f t="shared" si="368"/>
        <v>Ferguson, Brook3Commercial</v>
      </c>
      <c r="BX136" s="175" t="str">
        <f t="shared" si="369"/>
        <v>Ferguson, Brook3Commercial</v>
      </c>
      <c r="BY136" s="175" t="str">
        <f t="shared" si="370"/>
        <v>Ferguson, Brook3Commercial</v>
      </c>
      <c r="BZ136" s="175" t="str">
        <f t="shared" si="371"/>
        <v>Ferguson, Brook3Commercial</v>
      </c>
      <c r="CA136" s="175" t="str">
        <f t="shared" si="372"/>
        <v>Ferguson, Brook3Commercial</v>
      </c>
      <c r="CB136" s="175" t="str">
        <f t="shared" si="373"/>
        <v>Ferguson, Brook3Commercial</v>
      </c>
      <c r="CC136" s="175" t="str">
        <f t="shared" si="374"/>
        <v>Ferguson, Brook3Commercial</v>
      </c>
    </row>
    <row r="137" spans="1:81" s="52" customFormat="1" hidden="1" x14ac:dyDescent="0.25">
      <c r="A137" s="71" t="s">
        <v>172</v>
      </c>
      <c r="B137" s="74">
        <v>44228</v>
      </c>
      <c r="C137" s="74">
        <v>44317</v>
      </c>
      <c r="D137" s="73" t="s">
        <v>171</v>
      </c>
      <c r="E137" s="73" t="str">
        <f t="shared" si="323"/>
        <v>Commercial</v>
      </c>
      <c r="F137" s="72" t="s">
        <v>32</v>
      </c>
      <c r="G137" s="71" t="s">
        <v>88</v>
      </c>
      <c r="H137" s="71" t="s">
        <v>48</v>
      </c>
      <c r="I137" s="70">
        <f t="shared" si="356"/>
        <v>750000</v>
      </c>
      <c r="J137" s="69">
        <f t="shared" si="348"/>
        <v>44255</v>
      </c>
      <c r="K137" s="68">
        <f>IFERROR(IF($C137&gt;EOMONTH(K$55,-1),IF(DATEDIF($J137,K$55+2,"m")+1&gt;9,100%,VLOOKUP($D137,$A$1:$J$51,(DATEDIF($J137,K$55+2,"m")+1)+1,FALSE)),0),0)</f>
        <v>0</v>
      </c>
      <c r="L137" s="67">
        <f>IFERROR(IF($C137&gt;EOMONTH(L$55,-1),IF(DATEDIF($J137,L$55+2,"m")+1&gt;9,100%,VLOOKUP($D137,$A$1:$J$51,(DATEDIF($J137,L$55+2,"m")+1)+1,FALSE)),0),0)</f>
        <v>0.25</v>
      </c>
      <c r="M137" s="67">
        <f>IFERROR(IF($C137&gt;EOMONTH(M$55,-1),IF(DATEDIF($J137,M$55+2,"m")+1&gt;9,100%,VLOOKUP($D137,$A$1:$J$51,(DATEDIF($J137,M$55+2,"m")+1)+1,FALSE)),0),0)</f>
        <v>0.5</v>
      </c>
      <c r="N137" s="80">
        <v>0</v>
      </c>
      <c r="O137" s="67">
        <f t="shared" si="375"/>
        <v>0</v>
      </c>
      <c r="P137" s="67">
        <f t="shared" si="387"/>
        <v>0</v>
      </c>
      <c r="Q137" s="67">
        <f t="shared" si="387"/>
        <v>0</v>
      </c>
      <c r="R137" s="67">
        <f t="shared" si="388"/>
        <v>0</v>
      </c>
      <c r="S137" s="67">
        <f t="shared" si="388"/>
        <v>0</v>
      </c>
      <c r="T137" s="67">
        <f t="shared" si="388"/>
        <v>0</v>
      </c>
      <c r="U137" s="67">
        <f t="shared" si="388"/>
        <v>0</v>
      </c>
      <c r="V137" s="66">
        <f t="shared" si="388"/>
        <v>0</v>
      </c>
      <c r="W137" s="65">
        <f t="shared" si="324"/>
        <v>1</v>
      </c>
      <c r="X137" s="64">
        <f t="shared" si="325"/>
        <v>1</v>
      </c>
      <c r="Y137" s="64">
        <f t="shared" si="326"/>
        <v>1</v>
      </c>
      <c r="Z137" s="64">
        <f t="shared" si="327"/>
        <v>0</v>
      </c>
      <c r="AA137" s="64">
        <f t="shared" si="328"/>
        <v>0</v>
      </c>
      <c r="AB137" s="64">
        <f t="shared" si="329"/>
        <v>0</v>
      </c>
      <c r="AC137" s="64">
        <f t="shared" si="330"/>
        <v>0</v>
      </c>
      <c r="AD137" s="64">
        <f t="shared" si="331"/>
        <v>0</v>
      </c>
      <c r="AE137" s="64">
        <f t="shared" si="332"/>
        <v>0</v>
      </c>
      <c r="AF137" s="64">
        <f t="shared" si="333"/>
        <v>0</v>
      </c>
      <c r="AG137" s="64">
        <f t="shared" si="334"/>
        <v>0</v>
      </c>
      <c r="AH137" s="63">
        <f t="shared" si="335"/>
        <v>0</v>
      </c>
      <c r="AI137" s="62">
        <f t="shared" si="389"/>
        <v>0</v>
      </c>
      <c r="AJ137" s="60">
        <f t="shared" si="390"/>
        <v>15625</v>
      </c>
      <c r="AK137" s="60">
        <f t="shared" si="391"/>
        <v>31250</v>
      </c>
      <c r="AL137" s="60">
        <f t="shared" si="392"/>
        <v>0</v>
      </c>
      <c r="AM137" s="60">
        <f t="shared" si="393"/>
        <v>0</v>
      </c>
      <c r="AN137" s="60">
        <f t="shared" si="394"/>
        <v>0</v>
      </c>
      <c r="AO137" s="60">
        <f t="shared" si="395"/>
        <v>0</v>
      </c>
      <c r="AP137" s="60">
        <f t="shared" si="396"/>
        <v>0</v>
      </c>
      <c r="AQ137" s="60">
        <f t="shared" si="397"/>
        <v>0</v>
      </c>
      <c r="AR137" s="60">
        <f t="shared" si="398"/>
        <v>0</v>
      </c>
      <c r="AS137" s="60">
        <f t="shared" si="399"/>
        <v>0</v>
      </c>
      <c r="AT137" s="59">
        <f t="shared" si="400"/>
        <v>0</v>
      </c>
      <c r="AU137" s="61">
        <f t="shared" si="350"/>
        <v>46875</v>
      </c>
      <c r="AV137" s="60">
        <f t="shared" si="351"/>
        <v>0</v>
      </c>
      <c r="AW137" s="60">
        <f t="shared" si="352"/>
        <v>0</v>
      </c>
      <c r="AX137" s="86">
        <f t="shared" si="353"/>
        <v>0</v>
      </c>
      <c r="AY137" s="58">
        <f t="shared" si="354"/>
        <v>46875</v>
      </c>
      <c r="BA137" s="72" t="s">
        <v>32</v>
      </c>
      <c r="BB137" s="72" t="s">
        <v>172</v>
      </c>
      <c r="BC137" s="71"/>
      <c r="BE137" s="64">
        <f>SUMIFS(W$56:W137,$BA$56:$BA137,$BA137,$E$56:$E137,$E137)</f>
        <v>3</v>
      </c>
      <c r="BF137" s="64">
        <f>SUMIFS(X$56:X137,$BA$56:$BA137,$BA137,$E$56:$E137,$E137)</f>
        <v>3</v>
      </c>
      <c r="BG137" s="64">
        <f>SUMIFS(Y$56:Y137,$BA$56:$BA137,$BA137,$E$56:$E137,$E137)</f>
        <v>3</v>
      </c>
      <c r="BH137" s="64">
        <f>SUMIFS(Z$56:Z137,$BA$56:$BA137,$BA137,$E$56:$E137,$E137)</f>
        <v>0</v>
      </c>
      <c r="BI137" s="64">
        <f>SUMIFS(AA$56:AA137,$BA$56:$BA137,$BA137,$E$56:$E137,$E137)</f>
        <v>0</v>
      </c>
      <c r="BJ137" s="64">
        <f>SUMIFS(AB$56:AB137,$BA$56:$BA137,$BA137,$E$56:$E137,$E137)</f>
        <v>0</v>
      </c>
      <c r="BK137" s="64">
        <f>SUMIFS(AC$56:AC137,$BA$56:$BA137,$BA137,$E$56:$E137,$E137)</f>
        <v>0</v>
      </c>
      <c r="BL137" s="64">
        <f>SUMIFS(AD$56:AD137,$BA$56:$BA137,$BA137,$E$56:$E137,$E137)</f>
        <v>0</v>
      </c>
      <c r="BM137" s="64">
        <f>SUMIFS(AE$56:AE137,$BA$56:$BA137,$BA137,$E$56:$E137,$E137)</f>
        <v>0</v>
      </c>
      <c r="BN137" s="64">
        <f>SUMIFS(AF$56:AF137,$BA$56:$BA137,$BA137,$E$56:$E137,$E137)</f>
        <v>0</v>
      </c>
      <c r="BO137" s="64">
        <f>SUMIFS(AG$56:AG137,$BA$56:$BA137,$BA137,$E$56:$E137,$E137)</f>
        <v>0</v>
      </c>
      <c r="BP137" s="64">
        <f>SUMIFS(AH$56:AH137,$BA$56:$BA137,$BA137,$E$56:$E137,$E137)</f>
        <v>0</v>
      </c>
      <c r="BR137" s="175" t="str">
        <f t="shared" si="363"/>
        <v>Ionescu, Sarah3Commercial</v>
      </c>
      <c r="BS137" s="175" t="str">
        <f t="shared" si="364"/>
        <v>Ionescu, Sarah3Commercial</v>
      </c>
      <c r="BT137" s="175" t="str">
        <f t="shared" si="365"/>
        <v>Ionescu, Sarah3Commercial</v>
      </c>
      <c r="BU137" s="175" t="str">
        <f t="shared" si="366"/>
        <v/>
      </c>
      <c r="BV137" s="175" t="str">
        <f t="shared" si="367"/>
        <v/>
      </c>
      <c r="BW137" s="175" t="str">
        <f t="shared" si="368"/>
        <v/>
      </c>
      <c r="BX137" s="175" t="str">
        <f t="shared" si="369"/>
        <v/>
      </c>
      <c r="BY137" s="175" t="str">
        <f t="shared" si="370"/>
        <v/>
      </c>
      <c r="BZ137" s="175" t="str">
        <f t="shared" si="371"/>
        <v/>
      </c>
      <c r="CA137" s="175" t="str">
        <f t="shared" si="372"/>
        <v/>
      </c>
      <c r="CB137" s="175" t="str">
        <f t="shared" si="373"/>
        <v/>
      </c>
      <c r="CC137" s="175" t="str">
        <f t="shared" si="374"/>
        <v/>
      </c>
    </row>
    <row r="138" spans="1:81" s="52" customFormat="1" hidden="1" x14ac:dyDescent="0.25">
      <c r="A138" s="71" t="s">
        <v>172</v>
      </c>
      <c r="B138" s="74">
        <v>44317</v>
      </c>
      <c r="C138" s="74" t="s">
        <v>86</v>
      </c>
      <c r="D138" s="73" t="s">
        <v>171</v>
      </c>
      <c r="E138" s="73" t="str">
        <f t="shared" si="323"/>
        <v>Commercial</v>
      </c>
      <c r="F138" s="72" t="s">
        <v>33</v>
      </c>
      <c r="G138" s="71" t="s">
        <v>88</v>
      </c>
      <c r="H138" s="71" t="s">
        <v>48</v>
      </c>
      <c r="I138" s="70">
        <f t="shared" si="356"/>
        <v>750000</v>
      </c>
      <c r="J138" s="81">
        <v>44255</v>
      </c>
      <c r="K138" s="80">
        <v>0</v>
      </c>
      <c r="L138" s="80">
        <v>0</v>
      </c>
      <c r="M138" s="80">
        <v>0</v>
      </c>
      <c r="N138" s="67">
        <f>IFERROR(IF($C138&gt;EOMONTH(N$55,-1),IF(DATEDIF($J138,N$55+2,"m")+1&gt;9,100%,VLOOKUP($D138,$A$1:$J$51,(DATEDIF($J138,N$55+2,"m")+1)+1,FALSE)),0),0)</f>
        <v>1</v>
      </c>
      <c r="O138" s="67">
        <f t="shared" si="375"/>
        <v>1</v>
      </c>
      <c r="P138" s="67">
        <f t="shared" si="387"/>
        <v>1</v>
      </c>
      <c r="Q138" s="67">
        <f t="shared" si="387"/>
        <v>1</v>
      </c>
      <c r="R138" s="67">
        <f t="shared" si="388"/>
        <v>1</v>
      </c>
      <c r="S138" s="67">
        <f t="shared" si="388"/>
        <v>1</v>
      </c>
      <c r="T138" s="67">
        <f t="shared" si="388"/>
        <v>1</v>
      </c>
      <c r="U138" s="67">
        <f t="shared" si="388"/>
        <v>1</v>
      </c>
      <c r="V138" s="66">
        <f t="shared" si="388"/>
        <v>1</v>
      </c>
      <c r="W138" s="65">
        <f t="shared" si="324"/>
        <v>0</v>
      </c>
      <c r="X138" s="64">
        <f t="shared" si="325"/>
        <v>0</v>
      </c>
      <c r="Y138" s="64">
        <f t="shared" si="326"/>
        <v>0</v>
      </c>
      <c r="Z138" s="64">
        <f t="shared" si="327"/>
        <v>1</v>
      </c>
      <c r="AA138" s="64">
        <f t="shared" si="328"/>
        <v>1</v>
      </c>
      <c r="AB138" s="64">
        <f t="shared" si="329"/>
        <v>1</v>
      </c>
      <c r="AC138" s="64">
        <f t="shared" si="330"/>
        <v>1</v>
      </c>
      <c r="AD138" s="64">
        <f t="shared" si="331"/>
        <v>1</v>
      </c>
      <c r="AE138" s="64">
        <f t="shared" si="332"/>
        <v>1</v>
      </c>
      <c r="AF138" s="64">
        <f t="shared" si="333"/>
        <v>1</v>
      </c>
      <c r="AG138" s="64">
        <f t="shared" si="334"/>
        <v>1</v>
      </c>
      <c r="AH138" s="63">
        <f t="shared" si="335"/>
        <v>1</v>
      </c>
      <c r="AI138" s="62">
        <f t="shared" si="389"/>
        <v>0</v>
      </c>
      <c r="AJ138" s="60">
        <f t="shared" si="390"/>
        <v>0</v>
      </c>
      <c r="AK138" s="60">
        <f t="shared" si="391"/>
        <v>0</v>
      </c>
      <c r="AL138" s="60">
        <f t="shared" si="392"/>
        <v>62500</v>
      </c>
      <c r="AM138" s="60">
        <f t="shared" si="393"/>
        <v>62500</v>
      </c>
      <c r="AN138" s="60">
        <f t="shared" si="394"/>
        <v>62500</v>
      </c>
      <c r="AO138" s="60">
        <f t="shared" si="395"/>
        <v>62500</v>
      </c>
      <c r="AP138" s="60">
        <f t="shared" si="396"/>
        <v>62500</v>
      </c>
      <c r="AQ138" s="60">
        <f t="shared" si="397"/>
        <v>62500</v>
      </c>
      <c r="AR138" s="60">
        <f t="shared" si="398"/>
        <v>62500</v>
      </c>
      <c r="AS138" s="60">
        <f t="shared" si="399"/>
        <v>62500</v>
      </c>
      <c r="AT138" s="59">
        <f t="shared" si="400"/>
        <v>62500</v>
      </c>
      <c r="AU138" s="61">
        <f t="shared" ref="AU138" si="406">SUM(AI138:AK138)</f>
        <v>0</v>
      </c>
      <c r="AV138" s="60">
        <f t="shared" ref="AV138" si="407">SUM(AL138:AN138)</f>
        <v>187500</v>
      </c>
      <c r="AW138" s="60">
        <f t="shared" ref="AW138" si="408">SUM(AO138:AQ138)</f>
        <v>187500</v>
      </c>
      <c r="AX138" s="86">
        <f t="shared" ref="AX138" si="409">SUM(AR138:AT138)</f>
        <v>187500</v>
      </c>
      <c r="AY138" s="58">
        <f t="shared" ref="AY138" si="410">SUM(AU138:AX138)</f>
        <v>562500</v>
      </c>
      <c r="BA138" s="353" t="s">
        <v>33</v>
      </c>
      <c r="BB138" s="353" t="s">
        <v>172</v>
      </c>
      <c r="BC138" s="71"/>
      <c r="BE138" s="64">
        <f>SUMIFS(W$56:W138,$BA$56:$BA138,$BA138,$E$56:$E138,$E138)</f>
        <v>3</v>
      </c>
      <c r="BF138" s="64">
        <f>SUMIFS(X$56:X138,$BA$56:$BA138,$BA138,$E$56:$E138,$E138)</f>
        <v>4</v>
      </c>
      <c r="BG138" s="64">
        <f>SUMIFS(Y$56:Y138,$BA$56:$BA138,$BA138,$E$56:$E138,$E138)</f>
        <v>4</v>
      </c>
      <c r="BH138" s="64">
        <f>SUMIFS(Z$56:Z138,$BA$56:$BA138,$BA138,$E$56:$E138,$E138)</f>
        <v>3</v>
      </c>
      <c r="BI138" s="64">
        <f>SUMIFS(AA$56:AA138,$BA$56:$BA138,$BA138,$E$56:$E138,$E138)</f>
        <v>3</v>
      </c>
      <c r="BJ138" s="64">
        <f>SUMIFS(AB$56:AB138,$BA$56:$BA138,$BA138,$E$56:$E138,$E138)</f>
        <v>4</v>
      </c>
      <c r="BK138" s="64">
        <f>SUMIFS(AC$56:AC138,$BA$56:$BA138,$BA138,$E$56:$E138,$E138)</f>
        <v>4</v>
      </c>
      <c r="BL138" s="64">
        <f>SUMIFS(AD$56:AD138,$BA$56:$BA138,$BA138,$E$56:$E138,$E138)</f>
        <v>4</v>
      </c>
      <c r="BM138" s="64">
        <f>SUMIFS(AE$56:AE138,$BA$56:$BA138,$BA138,$E$56:$E138,$E138)</f>
        <v>4</v>
      </c>
      <c r="BN138" s="64">
        <f>SUMIFS(AF$56:AF138,$BA$56:$BA138,$BA138,$E$56:$E138,$E138)</f>
        <v>4</v>
      </c>
      <c r="BO138" s="64">
        <f>SUMIFS(AG$56:AG138,$BA$56:$BA138,$BA138,$E$56:$E138,$E138)</f>
        <v>4</v>
      </c>
      <c r="BP138" s="64">
        <f>SUMIFS(AH$56:AH138,$BA$56:$BA138,$BA138,$E$56:$E138,$E138)</f>
        <v>4</v>
      </c>
      <c r="BR138" s="175" t="str">
        <f t="shared" si="363"/>
        <v>Ferguson, Brook3Commercial</v>
      </c>
      <c r="BS138" s="175" t="str">
        <f t="shared" si="364"/>
        <v>Ferguson, Brook4Commercial</v>
      </c>
      <c r="BT138" s="175" t="str">
        <f t="shared" si="365"/>
        <v>Ferguson, Brook4Commercial</v>
      </c>
      <c r="BU138" s="175" t="str">
        <f t="shared" si="366"/>
        <v>Ferguson, Brook3Commercial</v>
      </c>
      <c r="BV138" s="175" t="str">
        <f t="shared" si="367"/>
        <v>Ferguson, Brook3Commercial</v>
      </c>
      <c r="BW138" s="175" t="str">
        <f t="shared" si="368"/>
        <v>Ferguson, Brook4Commercial</v>
      </c>
      <c r="BX138" s="175" t="str">
        <f t="shared" si="369"/>
        <v>Ferguson, Brook4Commercial</v>
      </c>
      <c r="BY138" s="175" t="str">
        <f t="shared" si="370"/>
        <v>Ferguson, Brook4Commercial</v>
      </c>
      <c r="BZ138" s="175" t="str">
        <f t="shared" si="371"/>
        <v>Ferguson, Brook4Commercial</v>
      </c>
      <c r="CA138" s="175" t="str">
        <f t="shared" si="372"/>
        <v>Ferguson, Brook4Commercial</v>
      </c>
      <c r="CB138" s="175" t="str">
        <f t="shared" si="373"/>
        <v>Ferguson, Brook4Commercial</v>
      </c>
      <c r="CC138" s="175" t="str">
        <f t="shared" si="374"/>
        <v>Ferguson, Brook4Commercial</v>
      </c>
    </row>
    <row r="139" spans="1:81" s="52" customFormat="1" hidden="1" x14ac:dyDescent="0.25">
      <c r="A139" s="71" t="s">
        <v>170</v>
      </c>
      <c r="B139" s="74">
        <v>44102</v>
      </c>
      <c r="C139" s="74">
        <v>44317</v>
      </c>
      <c r="D139" s="73" t="s">
        <v>151</v>
      </c>
      <c r="E139" s="73" t="str">
        <f t="shared" si="323"/>
        <v>Commercial</v>
      </c>
      <c r="F139" s="71" t="s">
        <v>32</v>
      </c>
      <c r="G139" s="71" t="s">
        <v>88</v>
      </c>
      <c r="H139" s="71" t="s">
        <v>48</v>
      </c>
      <c r="I139" s="70">
        <f t="shared" si="356"/>
        <v>900000</v>
      </c>
      <c r="J139" s="69">
        <f t="shared" si="348"/>
        <v>44135</v>
      </c>
      <c r="K139" s="68">
        <f>IFERROR(IF($C139&gt;EOMONTH(K$55,-1),IF(DATEDIF($J139,K$55+2,"m")+1&gt;9,100%,VLOOKUP($D139,$A$1:$J$51,(DATEDIF($J139,K$55+2,"m")+1)+1,FALSE)),0),0)</f>
        <v>0.65</v>
      </c>
      <c r="L139" s="67">
        <f>IFERROR(IF($C139&gt;EOMONTH(L$55,-1),IF(DATEDIF($J139,L$55+2,"m")+1&gt;9,100%,VLOOKUP($D139,$A$1:$J$51,(DATEDIF($J139,L$55+2,"m")+1)+1,FALSE)),0),0)</f>
        <v>0.85</v>
      </c>
      <c r="M139" s="67">
        <f>IFERROR(IF($C139&gt;EOMONTH(M$55,-1),IF(DATEDIF($J139,M$55+2,"m")+1&gt;9,100%,VLOOKUP($D139,$A$1:$J$51,(DATEDIF($J139,M$55+2,"m")+1)+1,FALSE)),0),0)</f>
        <v>1</v>
      </c>
      <c r="N139" s="80">
        <v>0</v>
      </c>
      <c r="O139" s="67">
        <f t="shared" si="375"/>
        <v>0</v>
      </c>
      <c r="P139" s="67">
        <f t="shared" si="387"/>
        <v>0</v>
      </c>
      <c r="Q139" s="67">
        <f t="shared" si="387"/>
        <v>0</v>
      </c>
      <c r="R139" s="67">
        <f t="shared" si="388"/>
        <v>0</v>
      </c>
      <c r="S139" s="67">
        <f t="shared" si="388"/>
        <v>0</v>
      </c>
      <c r="T139" s="67">
        <f t="shared" si="388"/>
        <v>0</v>
      </c>
      <c r="U139" s="67">
        <f t="shared" si="388"/>
        <v>0</v>
      </c>
      <c r="V139" s="66">
        <f t="shared" si="388"/>
        <v>0</v>
      </c>
      <c r="W139" s="65">
        <f t="shared" si="324"/>
        <v>1</v>
      </c>
      <c r="X139" s="64">
        <f t="shared" si="325"/>
        <v>1</v>
      </c>
      <c r="Y139" s="64">
        <f t="shared" si="326"/>
        <v>1</v>
      </c>
      <c r="Z139" s="64">
        <f t="shared" si="327"/>
        <v>0</v>
      </c>
      <c r="AA139" s="64">
        <f t="shared" si="328"/>
        <v>0</v>
      </c>
      <c r="AB139" s="64">
        <f t="shared" si="329"/>
        <v>0</v>
      </c>
      <c r="AC139" s="64">
        <f t="shared" si="330"/>
        <v>0</v>
      </c>
      <c r="AD139" s="64">
        <f t="shared" si="331"/>
        <v>0</v>
      </c>
      <c r="AE139" s="64">
        <f t="shared" si="332"/>
        <v>0</v>
      </c>
      <c r="AF139" s="64">
        <f t="shared" si="333"/>
        <v>0</v>
      </c>
      <c r="AG139" s="64">
        <f t="shared" si="334"/>
        <v>0</v>
      </c>
      <c r="AH139" s="63">
        <f t="shared" si="335"/>
        <v>0</v>
      </c>
      <c r="AI139" s="62">
        <f t="shared" si="389"/>
        <v>48750</v>
      </c>
      <c r="AJ139" s="60">
        <f t="shared" si="390"/>
        <v>63750</v>
      </c>
      <c r="AK139" s="60">
        <f t="shared" si="391"/>
        <v>75000</v>
      </c>
      <c r="AL139" s="60">
        <f t="shared" si="392"/>
        <v>0</v>
      </c>
      <c r="AM139" s="60">
        <f t="shared" si="393"/>
        <v>0</v>
      </c>
      <c r="AN139" s="60">
        <f t="shared" si="394"/>
        <v>0</v>
      </c>
      <c r="AO139" s="60">
        <f t="shared" si="395"/>
        <v>0</v>
      </c>
      <c r="AP139" s="60">
        <f t="shared" si="396"/>
        <v>0</v>
      </c>
      <c r="AQ139" s="60">
        <f t="shared" si="397"/>
        <v>0</v>
      </c>
      <c r="AR139" s="60">
        <f t="shared" si="398"/>
        <v>0</v>
      </c>
      <c r="AS139" s="60">
        <f t="shared" si="399"/>
        <v>0</v>
      </c>
      <c r="AT139" s="59">
        <f t="shared" si="400"/>
        <v>0</v>
      </c>
      <c r="AU139" s="61">
        <f t="shared" si="350"/>
        <v>187500</v>
      </c>
      <c r="AV139" s="60">
        <f t="shared" si="351"/>
        <v>0</v>
      </c>
      <c r="AW139" s="60">
        <f t="shared" si="352"/>
        <v>0</v>
      </c>
      <c r="AX139" s="59">
        <f t="shared" si="353"/>
        <v>0</v>
      </c>
      <c r="AY139" s="58">
        <f t="shared" si="354"/>
        <v>187500</v>
      </c>
      <c r="BA139" s="71" t="s">
        <v>32</v>
      </c>
      <c r="BB139" s="71" t="s">
        <v>170</v>
      </c>
      <c r="BC139" s="71"/>
      <c r="BE139" s="64">
        <f>SUMIFS(W$56:W139,$BA$56:$BA139,$BA139,$E$56:$E139,$E139)</f>
        <v>4</v>
      </c>
      <c r="BF139" s="64">
        <f>SUMIFS(X$56:X139,$BA$56:$BA139,$BA139,$E$56:$E139,$E139)</f>
        <v>4</v>
      </c>
      <c r="BG139" s="64">
        <f>SUMIFS(Y$56:Y139,$BA$56:$BA139,$BA139,$E$56:$E139,$E139)</f>
        <v>4</v>
      </c>
      <c r="BH139" s="64">
        <f>SUMIFS(Z$56:Z139,$BA$56:$BA139,$BA139,$E$56:$E139,$E139)</f>
        <v>0</v>
      </c>
      <c r="BI139" s="64">
        <f>SUMIFS(AA$56:AA139,$BA$56:$BA139,$BA139,$E$56:$E139,$E139)</f>
        <v>0</v>
      </c>
      <c r="BJ139" s="64">
        <f>SUMIFS(AB$56:AB139,$BA$56:$BA139,$BA139,$E$56:$E139,$E139)</f>
        <v>0</v>
      </c>
      <c r="BK139" s="64">
        <f>SUMIFS(AC$56:AC139,$BA$56:$BA139,$BA139,$E$56:$E139,$E139)</f>
        <v>0</v>
      </c>
      <c r="BL139" s="64">
        <f>SUMIFS(AD$56:AD139,$BA$56:$BA139,$BA139,$E$56:$E139,$E139)</f>
        <v>0</v>
      </c>
      <c r="BM139" s="64">
        <f>SUMIFS(AE$56:AE139,$BA$56:$BA139,$BA139,$E$56:$E139,$E139)</f>
        <v>0</v>
      </c>
      <c r="BN139" s="64">
        <f>SUMIFS(AF$56:AF139,$BA$56:$BA139,$BA139,$E$56:$E139,$E139)</f>
        <v>0</v>
      </c>
      <c r="BO139" s="64">
        <f>SUMIFS(AG$56:AG139,$BA$56:$BA139,$BA139,$E$56:$E139,$E139)</f>
        <v>0</v>
      </c>
      <c r="BP139" s="64">
        <f>SUMIFS(AH$56:AH139,$BA$56:$BA139,$BA139,$E$56:$E139,$E139)</f>
        <v>0</v>
      </c>
      <c r="BR139" s="175" t="str">
        <f t="shared" si="363"/>
        <v>Ionescu, Sarah4Commercial</v>
      </c>
      <c r="BS139" s="175" t="str">
        <f t="shared" si="364"/>
        <v>Ionescu, Sarah4Commercial</v>
      </c>
      <c r="BT139" s="175" t="str">
        <f t="shared" si="365"/>
        <v>Ionescu, Sarah4Commercial</v>
      </c>
      <c r="BU139" s="175" t="str">
        <f t="shared" si="366"/>
        <v/>
      </c>
      <c r="BV139" s="175" t="str">
        <f t="shared" si="367"/>
        <v/>
      </c>
      <c r="BW139" s="175" t="str">
        <f t="shared" si="368"/>
        <v/>
      </c>
      <c r="BX139" s="175" t="str">
        <f t="shared" si="369"/>
        <v/>
      </c>
      <c r="BY139" s="175" t="str">
        <f t="shared" si="370"/>
        <v/>
      </c>
      <c r="BZ139" s="175" t="str">
        <f t="shared" si="371"/>
        <v/>
      </c>
      <c r="CA139" s="175" t="str">
        <f t="shared" si="372"/>
        <v/>
      </c>
      <c r="CB139" s="175" t="str">
        <f t="shared" si="373"/>
        <v/>
      </c>
      <c r="CC139" s="175" t="str">
        <f t="shared" si="374"/>
        <v/>
      </c>
    </row>
    <row r="140" spans="1:81" s="52" customFormat="1" hidden="1" x14ac:dyDescent="0.25">
      <c r="A140" s="71" t="s">
        <v>170</v>
      </c>
      <c r="B140" s="74">
        <v>44317</v>
      </c>
      <c r="C140" s="74" t="s">
        <v>86</v>
      </c>
      <c r="D140" s="73" t="s">
        <v>151</v>
      </c>
      <c r="E140" s="73" t="str">
        <f t="shared" ref="E140:E171" si="411">IF(G140="US",VLOOKUP($D140,$A$1:$L$51,12,FALSE),G140)</f>
        <v>Commercial</v>
      </c>
      <c r="F140" s="71" t="s">
        <v>33</v>
      </c>
      <c r="G140" s="71" t="s">
        <v>88</v>
      </c>
      <c r="H140" s="71" t="s">
        <v>48</v>
      </c>
      <c r="I140" s="70">
        <f t="shared" si="356"/>
        <v>900000</v>
      </c>
      <c r="J140" s="81">
        <v>44135</v>
      </c>
      <c r="K140" s="80">
        <v>0</v>
      </c>
      <c r="L140" s="80">
        <v>0</v>
      </c>
      <c r="M140" s="80">
        <v>0</v>
      </c>
      <c r="N140" s="67">
        <f>IFERROR(IF($C140&gt;EOMONTH(N$55,-1),IF(DATEDIF($J140,N$55+2,"m")+1&gt;9,100%,VLOOKUP($D140,$A$1:$J$51,(DATEDIF($J140,N$55+2,"m")+1)+1,FALSE)),0),0)</f>
        <v>1</v>
      </c>
      <c r="O140" s="67">
        <f t="shared" si="375"/>
        <v>1</v>
      </c>
      <c r="P140" s="67">
        <f t="shared" si="387"/>
        <v>1</v>
      </c>
      <c r="Q140" s="67">
        <f t="shared" si="387"/>
        <v>1</v>
      </c>
      <c r="R140" s="67">
        <f t="shared" si="388"/>
        <v>1</v>
      </c>
      <c r="S140" s="67">
        <f t="shared" si="388"/>
        <v>1</v>
      </c>
      <c r="T140" s="67">
        <f t="shared" si="388"/>
        <v>1</v>
      </c>
      <c r="U140" s="67">
        <f t="shared" si="388"/>
        <v>1</v>
      </c>
      <c r="V140" s="66">
        <f t="shared" si="388"/>
        <v>1</v>
      </c>
      <c r="W140" s="65">
        <f t="shared" si="324"/>
        <v>0</v>
      </c>
      <c r="X140" s="64">
        <f t="shared" si="325"/>
        <v>0</v>
      </c>
      <c r="Y140" s="64">
        <f t="shared" si="326"/>
        <v>0</v>
      </c>
      <c r="Z140" s="64">
        <f t="shared" si="327"/>
        <v>1</v>
      </c>
      <c r="AA140" s="64">
        <f t="shared" si="328"/>
        <v>1</v>
      </c>
      <c r="AB140" s="64">
        <f t="shared" si="329"/>
        <v>1</v>
      </c>
      <c r="AC140" s="64">
        <f t="shared" si="330"/>
        <v>1</v>
      </c>
      <c r="AD140" s="64">
        <f t="shared" si="331"/>
        <v>1</v>
      </c>
      <c r="AE140" s="64">
        <f t="shared" si="332"/>
        <v>1</v>
      </c>
      <c r="AF140" s="64">
        <f t="shared" si="333"/>
        <v>1</v>
      </c>
      <c r="AG140" s="64">
        <f t="shared" si="334"/>
        <v>1</v>
      </c>
      <c r="AH140" s="63">
        <f t="shared" si="335"/>
        <v>1</v>
      </c>
      <c r="AI140" s="62">
        <f t="shared" si="389"/>
        <v>0</v>
      </c>
      <c r="AJ140" s="60">
        <f t="shared" si="390"/>
        <v>0</v>
      </c>
      <c r="AK140" s="60">
        <f t="shared" si="391"/>
        <v>0</v>
      </c>
      <c r="AL140" s="60">
        <f t="shared" si="392"/>
        <v>75000</v>
      </c>
      <c r="AM140" s="60">
        <f t="shared" si="393"/>
        <v>75000</v>
      </c>
      <c r="AN140" s="60">
        <f t="shared" si="394"/>
        <v>75000</v>
      </c>
      <c r="AO140" s="60">
        <f t="shared" si="395"/>
        <v>75000</v>
      </c>
      <c r="AP140" s="60">
        <f t="shared" si="396"/>
        <v>75000</v>
      </c>
      <c r="AQ140" s="60">
        <f t="shared" si="397"/>
        <v>75000</v>
      </c>
      <c r="AR140" s="60">
        <f t="shared" si="398"/>
        <v>75000</v>
      </c>
      <c r="AS140" s="60">
        <f t="shared" si="399"/>
        <v>75000</v>
      </c>
      <c r="AT140" s="59">
        <f t="shared" si="400"/>
        <v>75000</v>
      </c>
      <c r="AU140" s="61">
        <f t="shared" ref="AU140" si="412">SUM(AI140:AK140)</f>
        <v>0</v>
      </c>
      <c r="AV140" s="60">
        <f t="shared" ref="AV140" si="413">SUM(AL140:AN140)</f>
        <v>225000</v>
      </c>
      <c r="AW140" s="60">
        <f t="shared" ref="AW140" si="414">SUM(AO140:AQ140)</f>
        <v>225000</v>
      </c>
      <c r="AX140" s="59">
        <f t="shared" ref="AX140" si="415">SUM(AR140:AT140)</f>
        <v>225000</v>
      </c>
      <c r="AY140" s="58">
        <f t="shared" ref="AY140" si="416">SUM(AU140:AX140)</f>
        <v>675000</v>
      </c>
      <c r="BA140" s="352" t="s">
        <v>278</v>
      </c>
      <c r="BB140" s="352" t="s">
        <v>170</v>
      </c>
      <c r="BC140" s="71"/>
      <c r="BE140" s="64">
        <f>SUMIFS(W$56:W140,$BA$56:$BA140,$BA140,$E$56:$E140,$E140)</f>
        <v>1</v>
      </c>
      <c r="BF140" s="64">
        <f>SUMIFS(X$56:X140,$BA$56:$BA140,$BA140,$E$56:$E140,$E140)</f>
        <v>1</v>
      </c>
      <c r="BG140" s="64">
        <f>SUMIFS(Y$56:Y140,$BA$56:$BA140,$BA140,$E$56:$E140,$E140)</f>
        <v>1</v>
      </c>
      <c r="BH140" s="64">
        <f>SUMIFS(Z$56:Z140,$BA$56:$BA140,$BA140,$E$56:$E140,$E140)</f>
        <v>4</v>
      </c>
      <c r="BI140" s="64">
        <f>SUMIFS(AA$56:AA140,$BA$56:$BA140,$BA140,$E$56:$E140,$E140)</f>
        <v>4</v>
      </c>
      <c r="BJ140" s="64">
        <f>SUMIFS(AB$56:AB140,$BA$56:$BA140,$BA140,$E$56:$E140,$E140)</f>
        <v>6</v>
      </c>
      <c r="BK140" s="64">
        <f>SUMIFS(AC$56:AC140,$BA$56:$BA140,$BA140,$E$56:$E140,$E140)</f>
        <v>6</v>
      </c>
      <c r="BL140" s="64">
        <f>SUMIFS(AD$56:AD140,$BA$56:$BA140,$BA140,$E$56:$E140,$E140)</f>
        <v>6</v>
      </c>
      <c r="BM140" s="64">
        <f>SUMIFS(AE$56:AE140,$BA$56:$BA140,$BA140,$E$56:$E140,$E140)</f>
        <v>6</v>
      </c>
      <c r="BN140" s="64">
        <f>SUMIFS(AF$56:AF140,$BA$56:$BA140,$BA140,$E$56:$E140,$E140)</f>
        <v>6</v>
      </c>
      <c r="BO140" s="64">
        <f>SUMIFS(AG$56:AG140,$BA$56:$BA140,$BA140,$E$56:$E140,$E140)</f>
        <v>6</v>
      </c>
      <c r="BP140" s="64">
        <f>SUMIFS(AH$56:AH140,$BA$56:$BA140,$BA140,$E$56:$E140,$E140)</f>
        <v>6</v>
      </c>
      <c r="BR140" s="175" t="str">
        <f t="shared" si="363"/>
        <v>Braithwaite-Stanford, Andre1Commercial</v>
      </c>
      <c r="BS140" s="175" t="str">
        <f t="shared" si="364"/>
        <v>Braithwaite-Stanford, Andre1Commercial</v>
      </c>
      <c r="BT140" s="175" t="str">
        <f t="shared" si="365"/>
        <v>Braithwaite-Stanford, Andre1Commercial</v>
      </c>
      <c r="BU140" s="175" t="str">
        <f t="shared" si="366"/>
        <v>Braithwaite-Stanford, Andre4Commercial</v>
      </c>
      <c r="BV140" s="175" t="str">
        <f t="shared" si="367"/>
        <v>Braithwaite-Stanford, Andre4Commercial</v>
      </c>
      <c r="BW140" s="175" t="str">
        <f t="shared" si="368"/>
        <v>Braithwaite-Stanford, Andre6Commercial</v>
      </c>
      <c r="BX140" s="175" t="str">
        <f t="shared" si="369"/>
        <v>Braithwaite-Stanford, Andre6Commercial</v>
      </c>
      <c r="BY140" s="175" t="str">
        <f t="shared" si="370"/>
        <v>Braithwaite-Stanford, Andre6Commercial</v>
      </c>
      <c r="BZ140" s="175" t="str">
        <f t="shared" si="371"/>
        <v>Braithwaite-Stanford, Andre6Commercial</v>
      </c>
      <c r="CA140" s="175" t="str">
        <f t="shared" si="372"/>
        <v>Braithwaite-Stanford, Andre6Commercial</v>
      </c>
      <c r="CB140" s="175" t="str">
        <f t="shared" si="373"/>
        <v>Braithwaite-Stanford, Andre6Commercial</v>
      </c>
      <c r="CC140" s="175" t="str">
        <f t="shared" si="374"/>
        <v>Braithwaite-Stanford, Andre6Commercial</v>
      </c>
    </row>
    <row r="141" spans="1:81" s="52" customFormat="1" hidden="1" x14ac:dyDescent="0.25">
      <c r="A141" s="71" t="s">
        <v>169</v>
      </c>
      <c r="B141" s="74">
        <v>44228</v>
      </c>
      <c r="C141" s="74">
        <v>44317</v>
      </c>
      <c r="D141" s="73" t="s">
        <v>151</v>
      </c>
      <c r="E141" s="73" t="str">
        <f t="shared" si="411"/>
        <v>Commercial</v>
      </c>
      <c r="F141" s="72" t="s">
        <v>32</v>
      </c>
      <c r="G141" s="71" t="s">
        <v>88</v>
      </c>
      <c r="H141" s="71" t="s">
        <v>48</v>
      </c>
      <c r="I141" s="70">
        <f t="shared" si="356"/>
        <v>900000</v>
      </c>
      <c r="J141" s="69">
        <f t="shared" si="348"/>
        <v>44255</v>
      </c>
      <c r="K141" s="68">
        <f>IFERROR(IF($C141&gt;EOMONTH(K$55,-1),IF(DATEDIF($J141,K$55+2,"m")+1&gt;9,100%,VLOOKUP($D141,$A$1:$J$51,(DATEDIF($J141,K$55+2,"m")+1)+1,FALSE)),0),0)</f>
        <v>0</v>
      </c>
      <c r="L141" s="67">
        <f>IFERROR(IF($C141&gt;EOMONTH(L$55,-1),IF(DATEDIF($J141,L$55+2,"m")+1&gt;9,100%,VLOOKUP($D141,$A$1:$J$51,(DATEDIF($J141,L$55+2,"m")+1)+1,FALSE)),0),0)</f>
        <v>0</v>
      </c>
      <c r="M141" s="67">
        <f>IFERROR(IF($C141&gt;EOMONTH(M$55,-1),IF(DATEDIF($J141,M$55+2,"m")+1&gt;9,100%,VLOOKUP($D141,$A$1:$J$51,(DATEDIF($J141,M$55+2,"m")+1)+1,FALSE)),0),0)</f>
        <v>0.25</v>
      </c>
      <c r="N141" s="80">
        <v>0</v>
      </c>
      <c r="O141" s="67">
        <f t="shared" si="375"/>
        <v>0</v>
      </c>
      <c r="P141" s="67">
        <f t="shared" si="387"/>
        <v>0</v>
      </c>
      <c r="Q141" s="67">
        <f t="shared" si="387"/>
        <v>0</v>
      </c>
      <c r="R141" s="67">
        <f t="shared" si="388"/>
        <v>0</v>
      </c>
      <c r="S141" s="67">
        <f t="shared" si="388"/>
        <v>0</v>
      </c>
      <c r="T141" s="67">
        <f t="shared" si="388"/>
        <v>0</v>
      </c>
      <c r="U141" s="67">
        <f t="shared" si="388"/>
        <v>0</v>
      </c>
      <c r="V141" s="66">
        <f t="shared" si="388"/>
        <v>0</v>
      </c>
      <c r="W141" s="65">
        <f t="shared" si="324"/>
        <v>1</v>
      </c>
      <c r="X141" s="64">
        <f t="shared" si="325"/>
        <v>1</v>
      </c>
      <c r="Y141" s="64">
        <f t="shared" si="326"/>
        <v>1</v>
      </c>
      <c r="Z141" s="64">
        <f t="shared" si="327"/>
        <v>0</v>
      </c>
      <c r="AA141" s="64">
        <f t="shared" si="328"/>
        <v>0</v>
      </c>
      <c r="AB141" s="64">
        <f t="shared" si="329"/>
        <v>0</v>
      </c>
      <c r="AC141" s="64">
        <f t="shared" si="330"/>
        <v>0</v>
      </c>
      <c r="AD141" s="64">
        <f t="shared" si="331"/>
        <v>0</v>
      </c>
      <c r="AE141" s="64">
        <f t="shared" si="332"/>
        <v>0</v>
      </c>
      <c r="AF141" s="64">
        <f t="shared" si="333"/>
        <v>0</v>
      </c>
      <c r="AG141" s="64">
        <f t="shared" si="334"/>
        <v>0</v>
      </c>
      <c r="AH141" s="63">
        <f t="shared" si="335"/>
        <v>0</v>
      </c>
      <c r="AI141" s="62">
        <f t="shared" si="389"/>
        <v>0</v>
      </c>
      <c r="AJ141" s="60">
        <f t="shared" si="390"/>
        <v>0</v>
      </c>
      <c r="AK141" s="60">
        <f t="shared" si="391"/>
        <v>18750</v>
      </c>
      <c r="AL141" s="60">
        <f t="shared" si="392"/>
        <v>0</v>
      </c>
      <c r="AM141" s="60">
        <f t="shared" si="393"/>
        <v>0</v>
      </c>
      <c r="AN141" s="60">
        <f t="shared" si="394"/>
        <v>0</v>
      </c>
      <c r="AO141" s="60">
        <f t="shared" si="395"/>
        <v>0</v>
      </c>
      <c r="AP141" s="60">
        <f t="shared" si="396"/>
        <v>0</v>
      </c>
      <c r="AQ141" s="60">
        <f t="shared" si="397"/>
        <v>0</v>
      </c>
      <c r="AR141" s="60">
        <f t="shared" si="398"/>
        <v>0</v>
      </c>
      <c r="AS141" s="60">
        <f t="shared" si="399"/>
        <v>0</v>
      </c>
      <c r="AT141" s="59">
        <f t="shared" si="400"/>
        <v>0</v>
      </c>
      <c r="AU141" s="61">
        <f t="shared" si="350"/>
        <v>18750</v>
      </c>
      <c r="AV141" s="60">
        <f t="shared" si="351"/>
        <v>0</v>
      </c>
      <c r="AW141" s="60">
        <f t="shared" si="352"/>
        <v>0</v>
      </c>
      <c r="AX141" s="59">
        <f t="shared" si="353"/>
        <v>0</v>
      </c>
      <c r="AY141" s="58">
        <f t="shared" si="354"/>
        <v>18750</v>
      </c>
      <c r="BA141" s="72" t="s">
        <v>32</v>
      </c>
      <c r="BB141" s="72" t="s">
        <v>169</v>
      </c>
      <c r="BC141" s="71"/>
      <c r="BE141" s="64">
        <f>SUMIFS(W$56:W141,$BA$56:$BA141,$BA141,$E$56:$E141,$E141)</f>
        <v>5</v>
      </c>
      <c r="BF141" s="64">
        <f>SUMIFS(X$56:X141,$BA$56:$BA141,$BA141,$E$56:$E141,$E141)</f>
        <v>5</v>
      </c>
      <c r="BG141" s="64">
        <f>SUMIFS(Y$56:Y141,$BA$56:$BA141,$BA141,$E$56:$E141,$E141)</f>
        <v>5</v>
      </c>
      <c r="BH141" s="64">
        <f>SUMIFS(Z$56:Z141,$BA$56:$BA141,$BA141,$E$56:$E141,$E141)</f>
        <v>0</v>
      </c>
      <c r="BI141" s="64">
        <f>SUMIFS(AA$56:AA141,$BA$56:$BA141,$BA141,$E$56:$E141,$E141)</f>
        <v>0</v>
      </c>
      <c r="BJ141" s="64">
        <f>SUMIFS(AB$56:AB141,$BA$56:$BA141,$BA141,$E$56:$E141,$E141)</f>
        <v>0</v>
      </c>
      <c r="BK141" s="64">
        <f>SUMIFS(AC$56:AC141,$BA$56:$BA141,$BA141,$E$56:$E141,$E141)</f>
        <v>0</v>
      </c>
      <c r="BL141" s="64">
        <f>SUMIFS(AD$56:AD141,$BA$56:$BA141,$BA141,$E$56:$E141,$E141)</f>
        <v>0</v>
      </c>
      <c r="BM141" s="64">
        <f>SUMIFS(AE$56:AE141,$BA$56:$BA141,$BA141,$E$56:$E141,$E141)</f>
        <v>0</v>
      </c>
      <c r="BN141" s="64">
        <f>SUMIFS(AF$56:AF141,$BA$56:$BA141,$BA141,$E$56:$E141,$E141)</f>
        <v>0</v>
      </c>
      <c r="BO141" s="64">
        <f>SUMIFS(AG$56:AG141,$BA$56:$BA141,$BA141,$E$56:$E141,$E141)</f>
        <v>0</v>
      </c>
      <c r="BP141" s="64">
        <f>SUMIFS(AH$56:AH141,$BA$56:$BA141,$BA141,$E$56:$E141,$E141)</f>
        <v>0</v>
      </c>
      <c r="BR141" s="175" t="str">
        <f t="shared" si="363"/>
        <v>Ionescu, Sarah5Commercial</v>
      </c>
      <c r="BS141" s="175" t="str">
        <f t="shared" si="364"/>
        <v>Ionescu, Sarah5Commercial</v>
      </c>
      <c r="BT141" s="175" t="str">
        <f t="shared" si="365"/>
        <v>Ionescu, Sarah5Commercial</v>
      </c>
      <c r="BU141" s="175" t="str">
        <f t="shared" si="366"/>
        <v/>
      </c>
      <c r="BV141" s="175" t="str">
        <f t="shared" si="367"/>
        <v/>
      </c>
      <c r="BW141" s="175" t="str">
        <f t="shared" si="368"/>
        <v/>
      </c>
      <c r="BX141" s="175" t="str">
        <f t="shared" si="369"/>
        <v/>
      </c>
      <c r="BY141" s="175" t="str">
        <f t="shared" si="370"/>
        <v/>
      </c>
      <c r="BZ141" s="175" t="str">
        <f t="shared" si="371"/>
        <v/>
      </c>
      <c r="CA141" s="175" t="str">
        <f t="shared" si="372"/>
        <v/>
      </c>
      <c r="CB141" s="175" t="str">
        <f t="shared" si="373"/>
        <v/>
      </c>
      <c r="CC141" s="175" t="str">
        <f t="shared" si="374"/>
        <v/>
      </c>
    </row>
    <row r="142" spans="1:81" s="52" customFormat="1" hidden="1" x14ac:dyDescent="0.25">
      <c r="A142" s="71" t="s">
        <v>169</v>
      </c>
      <c r="B142" s="74">
        <v>44317</v>
      </c>
      <c r="C142" s="74" t="s">
        <v>86</v>
      </c>
      <c r="D142" s="73" t="s">
        <v>158</v>
      </c>
      <c r="E142" s="73" t="str">
        <f t="shared" si="411"/>
        <v>Commercial</v>
      </c>
      <c r="F142" s="72" t="s">
        <v>32</v>
      </c>
      <c r="G142" s="71" t="s">
        <v>88</v>
      </c>
      <c r="H142" s="71" t="s">
        <v>48</v>
      </c>
      <c r="I142" s="70">
        <f t="shared" si="356"/>
        <v>950000</v>
      </c>
      <c r="J142" s="69">
        <v>44255</v>
      </c>
      <c r="K142" s="80">
        <v>0</v>
      </c>
      <c r="L142" s="80">
        <v>0</v>
      </c>
      <c r="M142" s="80">
        <v>0</v>
      </c>
      <c r="N142" s="67">
        <f t="shared" ref="N142:P142" si="417">IFERROR(IF($C142&gt;EOMONTH(N$55,-1),IF(DATEDIF($J142,N$55+2,"m")+1&gt;9,100%,VLOOKUP($D142,$A$1:$J$51,(DATEDIF($J142,N$55+2,"m")+1)+1,FALSE)),0),0)</f>
        <v>0.5</v>
      </c>
      <c r="O142" s="67">
        <f t="shared" si="417"/>
        <v>0.65</v>
      </c>
      <c r="P142" s="67">
        <f t="shared" si="417"/>
        <v>0.85</v>
      </c>
      <c r="Q142" s="67">
        <f t="shared" ref="Q142:Q162" si="418">IFERROR(IF($C142&gt;EOMONTH(Q$55,-1),IF(DATEDIF($J142,Q$55+2,"m")+1&gt;9,100%,VLOOKUP($D142,$A$1:$J$51,(DATEDIF($J142,Q$55+2,"m")+1)+1,FALSE)),0),0)</f>
        <v>1</v>
      </c>
      <c r="R142" s="67">
        <f t="shared" si="388"/>
        <v>1</v>
      </c>
      <c r="S142" s="67">
        <f t="shared" si="388"/>
        <v>1</v>
      </c>
      <c r="T142" s="67">
        <f t="shared" si="388"/>
        <v>1</v>
      </c>
      <c r="U142" s="67">
        <f t="shared" si="388"/>
        <v>1</v>
      </c>
      <c r="V142" s="66">
        <f t="shared" si="388"/>
        <v>1</v>
      </c>
      <c r="W142" s="65">
        <f t="shared" si="324"/>
        <v>0</v>
      </c>
      <c r="X142" s="64">
        <f t="shared" si="325"/>
        <v>0</v>
      </c>
      <c r="Y142" s="64">
        <f t="shared" si="326"/>
        <v>0</v>
      </c>
      <c r="Z142" s="64">
        <f t="shared" si="327"/>
        <v>1</v>
      </c>
      <c r="AA142" s="64">
        <f t="shared" si="328"/>
        <v>1</v>
      </c>
      <c r="AB142" s="64">
        <f t="shared" si="329"/>
        <v>1</v>
      </c>
      <c r="AC142" s="64">
        <f t="shared" si="330"/>
        <v>1</v>
      </c>
      <c r="AD142" s="64">
        <f t="shared" si="331"/>
        <v>1</v>
      </c>
      <c r="AE142" s="64">
        <f t="shared" si="332"/>
        <v>1</v>
      </c>
      <c r="AF142" s="64">
        <f t="shared" si="333"/>
        <v>1</v>
      </c>
      <c r="AG142" s="64">
        <f t="shared" si="334"/>
        <v>1</v>
      </c>
      <c r="AH142" s="63">
        <f t="shared" si="335"/>
        <v>1</v>
      </c>
      <c r="AI142" s="62">
        <f t="shared" si="389"/>
        <v>0</v>
      </c>
      <c r="AJ142" s="60">
        <f t="shared" si="390"/>
        <v>0</v>
      </c>
      <c r="AK142" s="60">
        <f t="shared" si="391"/>
        <v>0</v>
      </c>
      <c r="AL142" s="382">
        <f>75000*N142</f>
        <v>37500</v>
      </c>
      <c r="AM142" s="382">
        <f t="shared" ref="AM142:AN142" si="419">75000*O142</f>
        <v>48750</v>
      </c>
      <c r="AN142" s="382">
        <f t="shared" si="419"/>
        <v>63750</v>
      </c>
      <c r="AO142" s="60">
        <f t="shared" si="395"/>
        <v>79166.666666666672</v>
      </c>
      <c r="AP142" s="60">
        <f t="shared" si="396"/>
        <v>79166.666666666672</v>
      </c>
      <c r="AQ142" s="60">
        <f t="shared" si="397"/>
        <v>79166.666666666672</v>
      </c>
      <c r="AR142" s="60">
        <f t="shared" si="398"/>
        <v>79166.666666666672</v>
      </c>
      <c r="AS142" s="60">
        <f t="shared" si="399"/>
        <v>79166.666666666672</v>
      </c>
      <c r="AT142" s="59">
        <f t="shared" si="400"/>
        <v>79166.666666666672</v>
      </c>
      <c r="AU142" s="61">
        <f t="shared" ref="AU142" si="420">SUM(AI142:AK142)</f>
        <v>0</v>
      </c>
      <c r="AV142" s="60">
        <f t="shared" ref="AV142" si="421">SUM(AL142:AN142)</f>
        <v>150000</v>
      </c>
      <c r="AW142" s="60">
        <f t="shared" ref="AW142" si="422">SUM(AO142:AQ142)</f>
        <v>237500</v>
      </c>
      <c r="AX142" s="59">
        <f t="shared" ref="AX142" si="423">SUM(AR142:AT142)</f>
        <v>237500</v>
      </c>
      <c r="AY142" s="58">
        <f t="shared" ref="AY142" si="424">SUM(AU142:AX142)</f>
        <v>625000</v>
      </c>
      <c r="BA142" s="72" t="s">
        <v>32</v>
      </c>
      <c r="BB142" s="354" t="s">
        <v>169</v>
      </c>
      <c r="BC142" s="71"/>
      <c r="BE142" s="64">
        <f>SUMIFS(W$56:W142,$BA$56:$BA142,$BA142,$E$56:$E142,$E142)</f>
        <v>5</v>
      </c>
      <c r="BF142" s="64">
        <f>SUMIFS(X$56:X142,$BA$56:$BA142,$BA142,$E$56:$E142,$E142)</f>
        <v>5</v>
      </c>
      <c r="BG142" s="64">
        <f>SUMIFS(Y$56:Y142,$BA$56:$BA142,$BA142,$E$56:$E142,$E142)</f>
        <v>5</v>
      </c>
      <c r="BH142" s="64">
        <f>SUMIFS(Z$56:Z142,$BA$56:$BA142,$BA142,$E$56:$E142,$E142)</f>
        <v>1</v>
      </c>
      <c r="BI142" s="64">
        <f>SUMIFS(AA$56:AA142,$BA$56:$BA142,$BA142,$E$56:$E142,$E142)</f>
        <v>1</v>
      </c>
      <c r="BJ142" s="64">
        <f>SUMIFS(AB$56:AB142,$BA$56:$BA142,$BA142,$E$56:$E142,$E142)</f>
        <v>1</v>
      </c>
      <c r="BK142" s="64">
        <f>SUMIFS(AC$56:AC142,$BA$56:$BA142,$BA142,$E$56:$E142,$E142)</f>
        <v>1</v>
      </c>
      <c r="BL142" s="64">
        <f>SUMIFS(AD$56:AD142,$BA$56:$BA142,$BA142,$E$56:$E142,$E142)</f>
        <v>1</v>
      </c>
      <c r="BM142" s="64">
        <f>SUMIFS(AE$56:AE142,$BA$56:$BA142,$BA142,$E$56:$E142,$E142)</f>
        <v>1</v>
      </c>
      <c r="BN142" s="64">
        <f>SUMIFS(AF$56:AF142,$BA$56:$BA142,$BA142,$E$56:$E142,$E142)</f>
        <v>1</v>
      </c>
      <c r="BO142" s="64">
        <f>SUMIFS(AG$56:AG142,$BA$56:$BA142,$BA142,$E$56:$E142,$E142)</f>
        <v>1</v>
      </c>
      <c r="BP142" s="64">
        <f>SUMIFS(AH$56:AH142,$BA$56:$BA142,$BA142,$E$56:$E142,$E142)</f>
        <v>1</v>
      </c>
      <c r="BR142" s="175" t="str">
        <f t="shared" si="363"/>
        <v>Ionescu, Sarah5Commercial</v>
      </c>
      <c r="BS142" s="175" t="str">
        <f t="shared" si="364"/>
        <v>Ionescu, Sarah5Commercial</v>
      </c>
      <c r="BT142" s="175" t="str">
        <f t="shared" si="365"/>
        <v>Ionescu, Sarah5Commercial</v>
      </c>
      <c r="BU142" s="175" t="str">
        <f t="shared" si="366"/>
        <v>Ionescu, Sarah1Commercial</v>
      </c>
      <c r="BV142" s="175" t="str">
        <f t="shared" si="367"/>
        <v>Ionescu, Sarah1Commercial</v>
      </c>
      <c r="BW142" s="175" t="str">
        <f t="shared" si="368"/>
        <v>Ionescu, Sarah1Commercial</v>
      </c>
      <c r="BX142" s="175" t="str">
        <f t="shared" si="369"/>
        <v>Ionescu, Sarah1Commercial</v>
      </c>
      <c r="BY142" s="175" t="str">
        <f t="shared" si="370"/>
        <v>Ionescu, Sarah1Commercial</v>
      </c>
      <c r="BZ142" s="175" t="str">
        <f t="shared" si="371"/>
        <v>Ionescu, Sarah1Commercial</v>
      </c>
      <c r="CA142" s="175" t="str">
        <f t="shared" si="372"/>
        <v>Ionescu, Sarah1Commercial</v>
      </c>
      <c r="CB142" s="175" t="str">
        <f t="shared" si="373"/>
        <v>Ionescu, Sarah1Commercial</v>
      </c>
      <c r="CC142" s="175" t="str">
        <f t="shared" si="374"/>
        <v>Ionescu, Sarah1Commercial</v>
      </c>
    </row>
    <row r="143" spans="1:81" s="52" customFormat="1" hidden="1" x14ac:dyDescent="0.25">
      <c r="A143" s="71" t="s">
        <v>84</v>
      </c>
      <c r="B143" s="74">
        <v>44409</v>
      </c>
      <c r="C143" s="74" t="s">
        <v>86</v>
      </c>
      <c r="D143" s="73" t="s">
        <v>151</v>
      </c>
      <c r="E143" s="73" t="str">
        <f t="shared" si="411"/>
        <v>Commercial</v>
      </c>
      <c r="F143" s="71" t="s">
        <v>33</v>
      </c>
      <c r="G143" s="71" t="s">
        <v>88</v>
      </c>
      <c r="H143" s="71" t="s">
        <v>84</v>
      </c>
      <c r="I143" s="70">
        <f t="shared" si="356"/>
        <v>900000</v>
      </c>
      <c r="J143" s="69">
        <f t="shared" si="348"/>
        <v>44439</v>
      </c>
      <c r="K143" s="68">
        <f t="shared" ref="K143:P148" si="425">IFERROR(IF($C143&gt;EOMONTH(K$55,-1),IF(DATEDIF($J143,K$55+2,"m")+1&gt;9,100%,VLOOKUP($D143,$A$1:$J$51,(DATEDIF($J143,K$55+2,"m")+1)+1,FALSE)),0),0)</f>
        <v>0</v>
      </c>
      <c r="L143" s="67">
        <f t="shared" si="425"/>
        <v>0</v>
      </c>
      <c r="M143" s="67">
        <f t="shared" si="425"/>
        <v>0</v>
      </c>
      <c r="N143" s="67">
        <f t="shared" si="425"/>
        <v>0</v>
      </c>
      <c r="O143" s="67">
        <f t="shared" si="425"/>
        <v>0</v>
      </c>
      <c r="P143" s="67">
        <f t="shared" si="425"/>
        <v>0</v>
      </c>
      <c r="Q143" s="67">
        <f t="shared" si="418"/>
        <v>0</v>
      </c>
      <c r="R143" s="67">
        <f t="shared" si="388"/>
        <v>0</v>
      </c>
      <c r="S143" s="67">
        <f t="shared" si="388"/>
        <v>0.25</v>
      </c>
      <c r="T143" s="67">
        <f t="shared" si="388"/>
        <v>0.5</v>
      </c>
      <c r="U143" s="67">
        <f t="shared" si="388"/>
        <v>0.65</v>
      </c>
      <c r="V143" s="66">
        <f t="shared" si="388"/>
        <v>0.85</v>
      </c>
      <c r="W143" s="65">
        <f t="shared" si="324"/>
        <v>0</v>
      </c>
      <c r="X143" s="64">
        <f t="shared" si="325"/>
        <v>0</v>
      </c>
      <c r="Y143" s="64">
        <f t="shared" si="326"/>
        <v>0</v>
      </c>
      <c r="Z143" s="64">
        <f t="shared" si="327"/>
        <v>0</v>
      </c>
      <c r="AA143" s="64">
        <f t="shared" si="328"/>
        <v>0</v>
      </c>
      <c r="AB143" s="64">
        <f t="shared" si="329"/>
        <v>0</v>
      </c>
      <c r="AC143" s="64">
        <f t="shared" si="330"/>
        <v>1</v>
      </c>
      <c r="AD143" s="64">
        <f t="shared" si="331"/>
        <v>1</v>
      </c>
      <c r="AE143" s="64">
        <f t="shared" si="332"/>
        <v>1</v>
      </c>
      <c r="AF143" s="64">
        <f t="shared" si="333"/>
        <v>1</v>
      </c>
      <c r="AG143" s="64">
        <f t="shared" si="334"/>
        <v>1</v>
      </c>
      <c r="AH143" s="63">
        <f t="shared" si="335"/>
        <v>1</v>
      </c>
      <c r="AI143" s="62">
        <f t="shared" si="389"/>
        <v>0</v>
      </c>
      <c r="AJ143" s="60">
        <f t="shared" si="390"/>
        <v>0</v>
      </c>
      <c r="AK143" s="60">
        <f t="shared" si="391"/>
        <v>0</v>
      </c>
      <c r="AL143" s="60">
        <f t="shared" si="392"/>
        <v>0</v>
      </c>
      <c r="AM143" s="60">
        <f t="shared" si="393"/>
        <v>0</v>
      </c>
      <c r="AN143" s="60">
        <f t="shared" si="394"/>
        <v>0</v>
      </c>
      <c r="AO143" s="60">
        <f t="shared" si="395"/>
        <v>0</v>
      </c>
      <c r="AP143" s="60">
        <f t="shared" si="396"/>
        <v>0</v>
      </c>
      <c r="AQ143" s="60">
        <f t="shared" si="397"/>
        <v>18750</v>
      </c>
      <c r="AR143" s="60">
        <f t="shared" si="398"/>
        <v>37500</v>
      </c>
      <c r="AS143" s="60">
        <f t="shared" si="399"/>
        <v>48750</v>
      </c>
      <c r="AT143" s="59">
        <f t="shared" si="400"/>
        <v>63750</v>
      </c>
      <c r="AU143" s="61">
        <f t="shared" si="350"/>
        <v>0</v>
      </c>
      <c r="AV143" s="60">
        <f t="shared" si="351"/>
        <v>0</v>
      </c>
      <c r="AW143" s="60">
        <f t="shared" si="352"/>
        <v>18750</v>
      </c>
      <c r="AX143" s="59">
        <f t="shared" si="353"/>
        <v>150000</v>
      </c>
      <c r="AY143" s="58">
        <f t="shared" si="354"/>
        <v>168750</v>
      </c>
      <c r="BA143" s="71" t="s">
        <v>33</v>
      </c>
      <c r="BB143" s="71" t="s">
        <v>84</v>
      </c>
      <c r="BC143" s="71"/>
      <c r="BE143" s="64">
        <f>SUMIFS(W$56:W143,$BA$56:$BA143,$BA143,$E$56:$E143,$E143)</f>
        <v>3</v>
      </c>
      <c r="BF143" s="64">
        <f>SUMIFS(X$56:X143,$BA$56:$BA143,$BA143,$E$56:$E143,$E143)</f>
        <v>4</v>
      </c>
      <c r="BG143" s="64">
        <f>SUMIFS(Y$56:Y143,$BA$56:$BA143,$BA143,$E$56:$E143,$E143)</f>
        <v>4</v>
      </c>
      <c r="BH143" s="64">
        <f>SUMIFS(Z$56:Z143,$BA$56:$BA143,$BA143,$E$56:$E143,$E143)</f>
        <v>3</v>
      </c>
      <c r="BI143" s="64">
        <f>SUMIFS(AA$56:AA143,$BA$56:$BA143,$BA143,$E$56:$E143,$E143)</f>
        <v>3</v>
      </c>
      <c r="BJ143" s="64">
        <f>SUMIFS(AB$56:AB143,$BA$56:$BA143,$BA143,$E$56:$E143,$E143)</f>
        <v>4</v>
      </c>
      <c r="BK143" s="64">
        <f>SUMIFS(AC$56:AC143,$BA$56:$BA143,$BA143,$E$56:$E143,$E143)</f>
        <v>5</v>
      </c>
      <c r="BL143" s="64">
        <f>SUMIFS(AD$56:AD143,$BA$56:$BA143,$BA143,$E$56:$E143,$E143)</f>
        <v>5</v>
      </c>
      <c r="BM143" s="64">
        <f>SUMIFS(AE$56:AE143,$BA$56:$BA143,$BA143,$E$56:$E143,$E143)</f>
        <v>5</v>
      </c>
      <c r="BN143" s="64">
        <f>SUMIFS(AF$56:AF143,$BA$56:$BA143,$BA143,$E$56:$E143,$E143)</f>
        <v>5</v>
      </c>
      <c r="BO143" s="64">
        <f>SUMIFS(AG$56:AG143,$BA$56:$BA143,$BA143,$E$56:$E143,$E143)</f>
        <v>5</v>
      </c>
      <c r="BP143" s="64">
        <f>SUMIFS(AH$56:AH143,$BA$56:$BA143,$BA143,$E$56:$E143,$E143)</f>
        <v>5</v>
      </c>
      <c r="BR143" s="175" t="str">
        <f t="shared" si="363"/>
        <v>Ferguson, Brook3Commercial</v>
      </c>
      <c r="BS143" s="175" t="str">
        <f t="shared" si="364"/>
        <v>Ferguson, Brook4Commercial</v>
      </c>
      <c r="BT143" s="175" t="str">
        <f t="shared" si="365"/>
        <v>Ferguson, Brook4Commercial</v>
      </c>
      <c r="BU143" s="175" t="str">
        <f t="shared" si="366"/>
        <v>Ferguson, Brook3Commercial</v>
      </c>
      <c r="BV143" s="175" t="str">
        <f t="shared" si="367"/>
        <v>Ferguson, Brook3Commercial</v>
      </c>
      <c r="BW143" s="175" t="str">
        <f t="shared" si="368"/>
        <v>Ferguson, Brook4Commercial</v>
      </c>
      <c r="BX143" s="175" t="str">
        <f t="shared" si="369"/>
        <v>Ferguson, Brook5Commercial</v>
      </c>
      <c r="BY143" s="175" t="str">
        <f t="shared" si="370"/>
        <v>Ferguson, Brook5Commercial</v>
      </c>
      <c r="BZ143" s="175" t="str">
        <f t="shared" si="371"/>
        <v>Ferguson, Brook5Commercial</v>
      </c>
      <c r="CA143" s="175" t="str">
        <f t="shared" si="372"/>
        <v>Ferguson, Brook5Commercial</v>
      </c>
      <c r="CB143" s="175" t="str">
        <f t="shared" si="373"/>
        <v>Ferguson, Brook5Commercial</v>
      </c>
      <c r="CC143" s="175" t="str">
        <f t="shared" si="374"/>
        <v>Ferguson, Brook5Commercial</v>
      </c>
    </row>
    <row r="144" spans="1:81" s="52" customFormat="1" hidden="1" x14ac:dyDescent="0.25">
      <c r="A144" s="71" t="s">
        <v>84</v>
      </c>
      <c r="B144" s="74">
        <v>44409</v>
      </c>
      <c r="C144" s="74" t="s">
        <v>86</v>
      </c>
      <c r="D144" s="73" t="s">
        <v>151</v>
      </c>
      <c r="E144" s="73" t="str">
        <f t="shared" si="411"/>
        <v>Commercial</v>
      </c>
      <c r="F144" s="71" t="s">
        <v>279</v>
      </c>
      <c r="G144" s="71" t="s">
        <v>88</v>
      </c>
      <c r="H144" s="71" t="s">
        <v>84</v>
      </c>
      <c r="I144" s="70">
        <f t="shared" si="356"/>
        <v>900000</v>
      </c>
      <c r="J144" s="69">
        <f t="shared" si="348"/>
        <v>44439</v>
      </c>
      <c r="K144" s="68">
        <f t="shared" si="425"/>
        <v>0</v>
      </c>
      <c r="L144" s="67">
        <f t="shared" si="425"/>
        <v>0</v>
      </c>
      <c r="M144" s="67">
        <f t="shared" si="425"/>
        <v>0</v>
      </c>
      <c r="N144" s="67">
        <f t="shared" si="425"/>
        <v>0</v>
      </c>
      <c r="O144" s="67">
        <f t="shared" si="425"/>
        <v>0</v>
      </c>
      <c r="P144" s="67">
        <f t="shared" si="425"/>
        <v>0</v>
      </c>
      <c r="Q144" s="67">
        <f t="shared" si="418"/>
        <v>0</v>
      </c>
      <c r="R144" s="67">
        <f t="shared" si="388"/>
        <v>0</v>
      </c>
      <c r="S144" s="67">
        <f t="shared" si="388"/>
        <v>0.25</v>
      </c>
      <c r="T144" s="67">
        <f t="shared" si="388"/>
        <v>0.5</v>
      </c>
      <c r="U144" s="67">
        <f t="shared" si="388"/>
        <v>0.65</v>
      </c>
      <c r="V144" s="66">
        <f t="shared" si="388"/>
        <v>0.85</v>
      </c>
      <c r="W144" s="65">
        <f t="shared" si="324"/>
        <v>0</v>
      </c>
      <c r="X144" s="64">
        <f t="shared" si="325"/>
        <v>0</v>
      </c>
      <c r="Y144" s="64">
        <f t="shared" si="326"/>
        <v>0</v>
      </c>
      <c r="Z144" s="64">
        <f t="shared" si="327"/>
        <v>0</v>
      </c>
      <c r="AA144" s="64">
        <f t="shared" si="328"/>
        <v>0</v>
      </c>
      <c r="AB144" s="64">
        <f t="shared" si="329"/>
        <v>0</v>
      </c>
      <c r="AC144" s="64">
        <f t="shared" si="330"/>
        <v>1</v>
      </c>
      <c r="AD144" s="64">
        <f t="shared" si="331"/>
        <v>1</v>
      </c>
      <c r="AE144" s="64">
        <f t="shared" si="332"/>
        <v>1</v>
      </c>
      <c r="AF144" s="64">
        <f t="shared" si="333"/>
        <v>1</v>
      </c>
      <c r="AG144" s="64">
        <f t="shared" si="334"/>
        <v>1</v>
      </c>
      <c r="AH144" s="63">
        <f t="shared" si="335"/>
        <v>1</v>
      </c>
      <c r="AI144" s="62">
        <f t="shared" si="389"/>
        <v>0</v>
      </c>
      <c r="AJ144" s="60">
        <f t="shared" si="390"/>
        <v>0</v>
      </c>
      <c r="AK144" s="60">
        <f t="shared" si="391"/>
        <v>0</v>
      </c>
      <c r="AL144" s="60">
        <f t="shared" si="392"/>
        <v>0</v>
      </c>
      <c r="AM144" s="60">
        <f t="shared" si="393"/>
        <v>0</v>
      </c>
      <c r="AN144" s="60">
        <f t="shared" si="394"/>
        <v>0</v>
      </c>
      <c r="AO144" s="60">
        <f t="shared" si="395"/>
        <v>0</v>
      </c>
      <c r="AP144" s="60">
        <f t="shared" si="396"/>
        <v>0</v>
      </c>
      <c r="AQ144" s="60">
        <f t="shared" si="397"/>
        <v>18750</v>
      </c>
      <c r="AR144" s="60">
        <f t="shared" si="398"/>
        <v>37500</v>
      </c>
      <c r="AS144" s="60">
        <f t="shared" si="399"/>
        <v>48750</v>
      </c>
      <c r="AT144" s="59">
        <f t="shared" si="400"/>
        <v>63750</v>
      </c>
      <c r="AU144" s="61">
        <f t="shared" si="350"/>
        <v>0</v>
      </c>
      <c r="AV144" s="60">
        <f t="shared" si="351"/>
        <v>0</v>
      </c>
      <c r="AW144" s="60">
        <f t="shared" si="352"/>
        <v>18750</v>
      </c>
      <c r="AX144" s="59">
        <f t="shared" si="353"/>
        <v>150000</v>
      </c>
      <c r="AY144" s="58">
        <f t="shared" si="354"/>
        <v>168750</v>
      </c>
      <c r="BA144" s="71" t="s">
        <v>279</v>
      </c>
      <c r="BB144" s="71" t="s">
        <v>84</v>
      </c>
      <c r="BC144" s="71"/>
      <c r="BE144" s="64">
        <f>SUMIFS(W$56:W144,$BA$56:$BA144,$BA144,$E$56:$E144,$E144)</f>
        <v>0</v>
      </c>
      <c r="BF144" s="64">
        <f>SUMIFS(X$56:X144,$BA$56:$BA144,$BA144,$E$56:$E144,$E144)</f>
        <v>0</v>
      </c>
      <c r="BG144" s="64">
        <f>SUMIFS(Y$56:Y144,$BA$56:$BA144,$BA144,$E$56:$E144,$E144)</f>
        <v>0</v>
      </c>
      <c r="BH144" s="64">
        <f>SUMIFS(Z$56:Z144,$BA$56:$BA144,$BA144,$E$56:$E144,$E144)</f>
        <v>0</v>
      </c>
      <c r="BI144" s="64">
        <f>SUMIFS(AA$56:AA144,$BA$56:$BA144,$BA144,$E$56:$E144,$E144)</f>
        <v>0</v>
      </c>
      <c r="BJ144" s="64">
        <f>SUMIFS(AB$56:AB144,$BA$56:$BA144,$BA144,$E$56:$E144,$E144)</f>
        <v>0</v>
      </c>
      <c r="BK144" s="64">
        <f>SUMIFS(AC$56:AC144,$BA$56:$BA144,$BA144,$E$56:$E144,$E144)</f>
        <v>2</v>
      </c>
      <c r="BL144" s="64">
        <f>SUMIFS(AD$56:AD144,$BA$56:$BA144,$BA144,$E$56:$E144,$E144)</f>
        <v>2</v>
      </c>
      <c r="BM144" s="64">
        <f>SUMIFS(AE$56:AE144,$BA$56:$BA144,$BA144,$E$56:$E144,$E144)</f>
        <v>2</v>
      </c>
      <c r="BN144" s="64">
        <f>SUMIFS(AF$56:AF144,$BA$56:$BA144,$BA144,$E$56:$E144,$E144)</f>
        <v>2</v>
      </c>
      <c r="BO144" s="64">
        <f>SUMIFS(AG$56:AG144,$BA$56:$BA144,$BA144,$E$56:$E144,$E144)</f>
        <v>2</v>
      </c>
      <c r="BP144" s="64">
        <f>SUMIFS(AH$56:AH144,$BA$56:$BA144,$BA144,$E$56:$E144,$E144)</f>
        <v>2</v>
      </c>
      <c r="BR144" s="175" t="str">
        <f t="shared" si="363"/>
        <v/>
      </c>
      <c r="BS144" s="175" t="str">
        <f t="shared" si="364"/>
        <v/>
      </c>
      <c r="BT144" s="175" t="str">
        <f t="shared" si="365"/>
        <v/>
      </c>
      <c r="BU144" s="175" t="str">
        <f t="shared" si="366"/>
        <v/>
      </c>
      <c r="BV144" s="175" t="str">
        <f t="shared" si="367"/>
        <v/>
      </c>
      <c r="BW144" s="175" t="str">
        <f t="shared" si="368"/>
        <v/>
      </c>
      <c r="BX144" s="175" t="str">
        <f t="shared" si="369"/>
        <v>TBD RVP #52Commercial</v>
      </c>
      <c r="BY144" s="175" t="str">
        <f t="shared" si="370"/>
        <v>TBD RVP #52Commercial</v>
      </c>
      <c r="BZ144" s="175" t="str">
        <f t="shared" si="371"/>
        <v>TBD RVP #52Commercial</v>
      </c>
      <c r="CA144" s="175" t="str">
        <f t="shared" si="372"/>
        <v>TBD RVP #52Commercial</v>
      </c>
      <c r="CB144" s="175" t="str">
        <f t="shared" si="373"/>
        <v>TBD RVP #52Commercial</v>
      </c>
      <c r="CC144" s="175" t="str">
        <f t="shared" si="374"/>
        <v>TBD RVP #52Commercial</v>
      </c>
    </row>
    <row r="145" spans="1:81" s="52" customFormat="1" hidden="1" x14ac:dyDescent="0.25">
      <c r="A145" s="71" t="s">
        <v>84</v>
      </c>
      <c r="B145" s="74">
        <v>44470</v>
      </c>
      <c r="C145" s="74" t="s">
        <v>86</v>
      </c>
      <c r="D145" s="73" t="s">
        <v>151</v>
      </c>
      <c r="E145" s="73" t="str">
        <f t="shared" si="411"/>
        <v>Commercial</v>
      </c>
      <c r="F145" s="71" t="s">
        <v>279</v>
      </c>
      <c r="G145" s="71" t="s">
        <v>88</v>
      </c>
      <c r="H145" s="71" t="s">
        <v>84</v>
      </c>
      <c r="I145" s="70">
        <f t="shared" si="356"/>
        <v>900000</v>
      </c>
      <c r="J145" s="69">
        <f t="shared" ref="J145:J146" si="426">IF(DAY(B145)&gt;25,EOMONTH(B145,1),EOMONTH(B145,0))</f>
        <v>44500</v>
      </c>
      <c r="K145" s="68">
        <f t="shared" si="425"/>
        <v>0</v>
      </c>
      <c r="L145" s="67">
        <f t="shared" si="425"/>
        <v>0</v>
      </c>
      <c r="M145" s="67">
        <f t="shared" si="425"/>
        <v>0</v>
      </c>
      <c r="N145" s="67">
        <f t="shared" si="425"/>
        <v>0</v>
      </c>
      <c r="O145" s="67">
        <f t="shared" si="425"/>
        <v>0</v>
      </c>
      <c r="P145" s="67">
        <f t="shared" si="425"/>
        <v>0</v>
      </c>
      <c r="Q145" s="67">
        <f t="shared" si="418"/>
        <v>0</v>
      </c>
      <c r="R145" s="67">
        <f t="shared" ref="R145:V154" si="427">IFERROR(IF($C145&gt;EOMONTH(R$55,-1),IF(DATEDIF($J145,R$55+2,"m")+1&gt;9,100%,VLOOKUP($D145,$A$1:$J$51,(DATEDIF($J145,R$55+2,"m")+1)+1,FALSE)),0),0)</f>
        <v>0</v>
      </c>
      <c r="S145" s="67">
        <f t="shared" si="427"/>
        <v>0</v>
      </c>
      <c r="T145" s="67">
        <f t="shared" si="427"/>
        <v>0</v>
      </c>
      <c r="U145" s="67">
        <f t="shared" si="427"/>
        <v>0.25</v>
      </c>
      <c r="V145" s="66">
        <f t="shared" si="427"/>
        <v>0.5</v>
      </c>
      <c r="W145" s="65">
        <f t="shared" si="324"/>
        <v>0</v>
      </c>
      <c r="X145" s="64">
        <f t="shared" si="325"/>
        <v>0</v>
      </c>
      <c r="Y145" s="64">
        <f t="shared" si="326"/>
        <v>0</v>
      </c>
      <c r="Z145" s="64">
        <f t="shared" si="327"/>
        <v>0</v>
      </c>
      <c r="AA145" s="64">
        <f t="shared" si="328"/>
        <v>0</v>
      </c>
      <c r="AB145" s="64">
        <f t="shared" si="329"/>
        <v>0</v>
      </c>
      <c r="AC145" s="64">
        <f t="shared" si="330"/>
        <v>0</v>
      </c>
      <c r="AD145" s="64">
        <f t="shared" si="331"/>
        <v>0</v>
      </c>
      <c r="AE145" s="64">
        <f t="shared" si="332"/>
        <v>1</v>
      </c>
      <c r="AF145" s="64">
        <f t="shared" si="333"/>
        <v>1</v>
      </c>
      <c r="AG145" s="64">
        <f t="shared" si="334"/>
        <v>1</v>
      </c>
      <c r="AH145" s="63">
        <f t="shared" si="335"/>
        <v>1</v>
      </c>
      <c r="AI145" s="62">
        <f t="shared" ref="AI145:AI146" si="428">$I145/12*K145</f>
        <v>0</v>
      </c>
      <c r="AJ145" s="60">
        <f t="shared" ref="AJ145:AJ146" si="429">$I145/12*L145</f>
        <v>0</v>
      </c>
      <c r="AK145" s="60">
        <f t="shared" ref="AK145:AK146" si="430">$I145/12*M145</f>
        <v>0</v>
      </c>
      <c r="AL145" s="60">
        <f t="shared" ref="AL145:AL146" si="431">$I145/12*N145</f>
        <v>0</v>
      </c>
      <c r="AM145" s="60">
        <f t="shared" ref="AM145:AM146" si="432">$I145/12*O145</f>
        <v>0</v>
      </c>
      <c r="AN145" s="60">
        <f t="shared" ref="AN145:AN146" si="433">$I145/12*P145</f>
        <v>0</v>
      </c>
      <c r="AO145" s="60">
        <f t="shared" ref="AO145:AO146" si="434">$I145/12*Q145</f>
        <v>0</v>
      </c>
      <c r="AP145" s="60">
        <f t="shared" ref="AP145:AP146" si="435">$I145/12*R145</f>
        <v>0</v>
      </c>
      <c r="AQ145" s="60">
        <f t="shared" ref="AQ145:AQ146" si="436">$I145/12*S145</f>
        <v>0</v>
      </c>
      <c r="AR145" s="60">
        <f t="shared" ref="AR145:AR146" si="437">$I145/12*T145</f>
        <v>0</v>
      </c>
      <c r="AS145" s="60">
        <f t="shared" ref="AS145:AS146" si="438">$I145/12*U145</f>
        <v>18750</v>
      </c>
      <c r="AT145" s="59">
        <f t="shared" ref="AT145:AT146" si="439">$I145/12*V145</f>
        <v>37500</v>
      </c>
      <c r="AU145" s="61">
        <f t="shared" ref="AU145:AU146" si="440">SUM(AI145:AK145)</f>
        <v>0</v>
      </c>
      <c r="AV145" s="60">
        <f t="shared" ref="AV145:AV146" si="441">SUM(AL145:AN145)</f>
        <v>0</v>
      </c>
      <c r="AW145" s="60">
        <f t="shared" ref="AW145:AW146" si="442">SUM(AO145:AQ145)</f>
        <v>0</v>
      </c>
      <c r="AX145" s="59">
        <f t="shared" ref="AX145:AX146" si="443">SUM(AR145:AT145)</f>
        <v>56250</v>
      </c>
      <c r="AY145" s="58">
        <f t="shared" ref="AY145:AY146" si="444">SUM(AU145:AX145)</f>
        <v>56250</v>
      </c>
      <c r="BA145" s="71" t="s">
        <v>279</v>
      </c>
      <c r="BB145" s="71" t="s">
        <v>84</v>
      </c>
      <c r="BC145" s="71"/>
      <c r="BE145" s="64">
        <f>SUMIFS(W$56:W145,$BA$56:$BA145,$BA145,$E$56:$E145,$E145)</f>
        <v>0</v>
      </c>
      <c r="BF145" s="64">
        <f>SUMIFS(X$56:X145,$BA$56:$BA145,$BA145,$E$56:$E145,$E145)</f>
        <v>0</v>
      </c>
      <c r="BG145" s="64">
        <f>SUMIFS(Y$56:Y145,$BA$56:$BA145,$BA145,$E$56:$E145,$E145)</f>
        <v>0</v>
      </c>
      <c r="BH145" s="64">
        <f>SUMIFS(Z$56:Z145,$BA$56:$BA145,$BA145,$E$56:$E145,$E145)</f>
        <v>0</v>
      </c>
      <c r="BI145" s="64">
        <f>SUMIFS(AA$56:AA145,$BA$56:$BA145,$BA145,$E$56:$E145,$E145)</f>
        <v>0</v>
      </c>
      <c r="BJ145" s="64">
        <f>SUMIFS(AB$56:AB145,$BA$56:$BA145,$BA145,$E$56:$E145,$E145)</f>
        <v>0</v>
      </c>
      <c r="BK145" s="64">
        <f>SUMIFS(AC$56:AC145,$BA$56:$BA145,$BA145,$E$56:$E145,$E145)</f>
        <v>2</v>
      </c>
      <c r="BL145" s="64">
        <f>SUMIFS(AD$56:AD145,$BA$56:$BA145,$BA145,$E$56:$E145,$E145)</f>
        <v>2</v>
      </c>
      <c r="BM145" s="64">
        <f>SUMIFS(AE$56:AE145,$BA$56:$BA145,$BA145,$E$56:$E145,$E145)</f>
        <v>3</v>
      </c>
      <c r="BN145" s="64">
        <f>SUMIFS(AF$56:AF145,$BA$56:$BA145,$BA145,$E$56:$E145,$E145)</f>
        <v>3</v>
      </c>
      <c r="BO145" s="64">
        <f>SUMIFS(AG$56:AG145,$BA$56:$BA145,$BA145,$E$56:$E145,$E145)</f>
        <v>3</v>
      </c>
      <c r="BP145" s="64">
        <f>SUMIFS(AH$56:AH145,$BA$56:$BA145,$BA145,$E$56:$E145,$E145)</f>
        <v>3</v>
      </c>
      <c r="BR145" s="175" t="str">
        <f t="shared" ref="BR145:BR146" si="445">IF(BE145&gt;0,$BA145&amp;BE145&amp;$E145,"")</f>
        <v/>
      </c>
      <c r="BS145" s="175" t="str">
        <f t="shared" ref="BS145:BS146" si="446">IF(BF145&gt;0,$BA145&amp;BF145&amp;$E145,"")</f>
        <v/>
      </c>
      <c r="BT145" s="175" t="str">
        <f t="shared" ref="BT145:BT146" si="447">IF(BG145&gt;0,$BA145&amp;BG145&amp;$E145,"")</f>
        <v/>
      </c>
      <c r="BU145" s="175" t="str">
        <f t="shared" ref="BU145:BU146" si="448">IF(BH145&gt;0,$BA145&amp;BH145&amp;$E145,"")</f>
        <v/>
      </c>
      <c r="BV145" s="175" t="str">
        <f t="shared" ref="BV145:BV146" si="449">IF(BI145&gt;0,$BA145&amp;BI145&amp;$E145,"")</f>
        <v/>
      </c>
      <c r="BW145" s="175" t="str">
        <f t="shared" ref="BW145:BW146" si="450">IF(BJ145&gt;0,$BA145&amp;BJ145&amp;$E145,"")</f>
        <v/>
      </c>
      <c r="BX145" s="175" t="str">
        <f t="shared" ref="BX145:BX146" si="451">IF(BK145&gt;0,$BA145&amp;BK145&amp;$E145,"")</f>
        <v>TBD RVP #52Commercial</v>
      </c>
      <c r="BY145" s="175" t="str">
        <f t="shared" ref="BY145:BY146" si="452">IF(BL145&gt;0,$BA145&amp;BL145&amp;$E145,"")</f>
        <v>TBD RVP #52Commercial</v>
      </c>
      <c r="BZ145" s="175" t="str">
        <f t="shared" ref="BZ145:BZ146" si="453">IF(BM145&gt;0,$BA145&amp;BM145&amp;$E145,"")</f>
        <v>TBD RVP #53Commercial</v>
      </c>
      <c r="CA145" s="175" t="str">
        <f t="shared" ref="CA145:CA146" si="454">IF(BN145&gt;0,$BA145&amp;BN145&amp;$E145,"")</f>
        <v>TBD RVP #53Commercial</v>
      </c>
      <c r="CB145" s="175" t="str">
        <f t="shared" ref="CB145:CB146" si="455">IF(BO145&gt;0,$BA145&amp;BO145&amp;$E145,"")</f>
        <v>TBD RVP #53Commercial</v>
      </c>
      <c r="CC145" s="175" t="str">
        <f t="shared" ref="CC145:CC146" si="456">IF(BP145&gt;0,$BA145&amp;BP145&amp;$E145,"")</f>
        <v>TBD RVP #53Commercial</v>
      </c>
    </row>
    <row r="146" spans="1:81" s="52" customFormat="1" hidden="1" x14ac:dyDescent="0.25">
      <c r="A146" s="71" t="s">
        <v>84</v>
      </c>
      <c r="B146" s="74">
        <v>44470</v>
      </c>
      <c r="C146" s="74" t="s">
        <v>86</v>
      </c>
      <c r="D146" s="73" t="s">
        <v>151</v>
      </c>
      <c r="E146" s="73" t="str">
        <f t="shared" si="411"/>
        <v>Commercial</v>
      </c>
      <c r="F146" s="71" t="s">
        <v>279</v>
      </c>
      <c r="G146" s="71" t="s">
        <v>88</v>
      </c>
      <c r="H146" s="71" t="s">
        <v>84</v>
      </c>
      <c r="I146" s="70">
        <f t="shared" si="356"/>
        <v>900000</v>
      </c>
      <c r="J146" s="69">
        <f t="shared" si="426"/>
        <v>44500</v>
      </c>
      <c r="K146" s="68">
        <f t="shared" si="425"/>
        <v>0</v>
      </c>
      <c r="L146" s="67">
        <f t="shared" si="425"/>
        <v>0</v>
      </c>
      <c r="M146" s="67">
        <f t="shared" si="425"/>
        <v>0</v>
      </c>
      <c r="N146" s="67">
        <f t="shared" si="425"/>
        <v>0</v>
      </c>
      <c r="O146" s="67">
        <f t="shared" si="425"/>
        <v>0</v>
      </c>
      <c r="P146" s="67">
        <f t="shared" si="425"/>
        <v>0</v>
      </c>
      <c r="Q146" s="67">
        <f t="shared" si="418"/>
        <v>0</v>
      </c>
      <c r="R146" s="67">
        <f t="shared" si="427"/>
        <v>0</v>
      </c>
      <c r="S146" s="67">
        <f t="shared" si="427"/>
        <v>0</v>
      </c>
      <c r="T146" s="67">
        <f t="shared" si="427"/>
        <v>0</v>
      </c>
      <c r="U146" s="67">
        <f t="shared" si="427"/>
        <v>0.25</v>
      </c>
      <c r="V146" s="66">
        <f t="shared" si="427"/>
        <v>0.5</v>
      </c>
      <c r="W146" s="65">
        <f t="shared" si="324"/>
        <v>0</v>
      </c>
      <c r="X146" s="64">
        <f t="shared" si="325"/>
        <v>0</v>
      </c>
      <c r="Y146" s="64">
        <f t="shared" si="326"/>
        <v>0</v>
      </c>
      <c r="Z146" s="64">
        <f t="shared" si="327"/>
        <v>0</v>
      </c>
      <c r="AA146" s="64">
        <f t="shared" si="328"/>
        <v>0</v>
      </c>
      <c r="AB146" s="64">
        <f t="shared" si="329"/>
        <v>0</v>
      </c>
      <c r="AC146" s="64">
        <f t="shared" si="330"/>
        <v>0</v>
      </c>
      <c r="AD146" s="64">
        <f t="shared" si="331"/>
        <v>0</v>
      </c>
      <c r="AE146" s="64">
        <f t="shared" si="332"/>
        <v>1</v>
      </c>
      <c r="AF146" s="64">
        <f t="shared" si="333"/>
        <v>1</v>
      </c>
      <c r="AG146" s="64">
        <f t="shared" si="334"/>
        <v>1</v>
      </c>
      <c r="AH146" s="63">
        <f t="shared" si="335"/>
        <v>1</v>
      </c>
      <c r="AI146" s="62">
        <f t="shared" si="428"/>
        <v>0</v>
      </c>
      <c r="AJ146" s="60">
        <f t="shared" si="429"/>
        <v>0</v>
      </c>
      <c r="AK146" s="60">
        <f t="shared" si="430"/>
        <v>0</v>
      </c>
      <c r="AL146" s="60">
        <f t="shared" si="431"/>
        <v>0</v>
      </c>
      <c r="AM146" s="60">
        <f t="shared" si="432"/>
        <v>0</v>
      </c>
      <c r="AN146" s="60">
        <f t="shared" si="433"/>
        <v>0</v>
      </c>
      <c r="AO146" s="60">
        <f t="shared" si="434"/>
        <v>0</v>
      </c>
      <c r="AP146" s="60">
        <f t="shared" si="435"/>
        <v>0</v>
      </c>
      <c r="AQ146" s="60">
        <f t="shared" si="436"/>
        <v>0</v>
      </c>
      <c r="AR146" s="60">
        <f t="shared" si="437"/>
        <v>0</v>
      </c>
      <c r="AS146" s="60">
        <f t="shared" si="438"/>
        <v>18750</v>
      </c>
      <c r="AT146" s="59">
        <f t="shared" si="439"/>
        <v>37500</v>
      </c>
      <c r="AU146" s="61">
        <f t="shared" si="440"/>
        <v>0</v>
      </c>
      <c r="AV146" s="60">
        <f t="shared" si="441"/>
        <v>0</v>
      </c>
      <c r="AW146" s="60">
        <f t="shared" si="442"/>
        <v>0</v>
      </c>
      <c r="AX146" s="59">
        <f t="shared" si="443"/>
        <v>56250</v>
      </c>
      <c r="AY146" s="58">
        <f t="shared" si="444"/>
        <v>56250</v>
      </c>
      <c r="BA146" s="71" t="s">
        <v>279</v>
      </c>
      <c r="BB146" s="71" t="s">
        <v>84</v>
      </c>
      <c r="BC146" s="71"/>
      <c r="BE146" s="64">
        <f>SUMIFS(W$56:W146,$BA$56:$BA146,$BA146,$E$56:$E146,$E146)</f>
        <v>0</v>
      </c>
      <c r="BF146" s="64">
        <f>SUMIFS(X$56:X146,$BA$56:$BA146,$BA146,$E$56:$E146,$E146)</f>
        <v>0</v>
      </c>
      <c r="BG146" s="64">
        <f>SUMIFS(Y$56:Y146,$BA$56:$BA146,$BA146,$E$56:$E146,$E146)</f>
        <v>0</v>
      </c>
      <c r="BH146" s="64">
        <f>SUMIFS(Z$56:Z146,$BA$56:$BA146,$BA146,$E$56:$E146,$E146)</f>
        <v>0</v>
      </c>
      <c r="BI146" s="64">
        <f>SUMIFS(AA$56:AA146,$BA$56:$BA146,$BA146,$E$56:$E146,$E146)</f>
        <v>0</v>
      </c>
      <c r="BJ146" s="64">
        <f>SUMIFS(AB$56:AB146,$BA$56:$BA146,$BA146,$E$56:$E146,$E146)</f>
        <v>0</v>
      </c>
      <c r="BK146" s="64">
        <f>SUMIFS(AC$56:AC146,$BA$56:$BA146,$BA146,$E$56:$E146,$E146)</f>
        <v>2</v>
      </c>
      <c r="BL146" s="64">
        <f>SUMIFS(AD$56:AD146,$BA$56:$BA146,$BA146,$E$56:$E146,$E146)</f>
        <v>2</v>
      </c>
      <c r="BM146" s="64">
        <f>SUMIFS(AE$56:AE146,$BA$56:$BA146,$BA146,$E$56:$E146,$E146)</f>
        <v>4</v>
      </c>
      <c r="BN146" s="64">
        <f>SUMIFS(AF$56:AF146,$BA$56:$BA146,$BA146,$E$56:$E146,$E146)</f>
        <v>4</v>
      </c>
      <c r="BO146" s="64">
        <f>SUMIFS(AG$56:AG146,$BA$56:$BA146,$BA146,$E$56:$E146,$E146)</f>
        <v>4</v>
      </c>
      <c r="BP146" s="64">
        <f>SUMIFS(AH$56:AH146,$BA$56:$BA146,$BA146,$E$56:$E146,$E146)</f>
        <v>4</v>
      </c>
      <c r="BR146" s="175" t="str">
        <f t="shared" si="445"/>
        <v/>
      </c>
      <c r="BS146" s="175" t="str">
        <f t="shared" si="446"/>
        <v/>
      </c>
      <c r="BT146" s="175" t="str">
        <f t="shared" si="447"/>
        <v/>
      </c>
      <c r="BU146" s="175" t="str">
        <f t="shared" si="448"/>
        <v/>
      </c>
      <c r="BV146" s="175" t="str">
        <f t="shared" si="449"/>
        <v/>
      </c>
      <c r="BW146" s="175" t="str">
        <f t="shared" si="450"/>
        <v/>
      </c>
      <c r="BX146" s="175" t="str">
        <f t="shared" si="451"/>
        <v>TBD RVP #52Commercial</v>
      </c>
      <c r="BY146" s="175" t="str">
        <f t="shared" si="452"/>
        <v>TBD RVP #52Commercial</v>
      </c>
      <c r="BZ146" s="175" t="str">
        <f t="shared" si="453"/>
        <v>TBD RVP #54Commercial</v>
      </c>
      <c r="CA146" s="175" t="str">
        <f t="shared" si="454"/>
        <v>TBD RVP #54Commercial</v>
      </c>
      <c r="CB146" s="175" t="str">
        <f t="shared" si="455"/>
        <v>TBD RVP #54Commercial</v>
      </c>
      <c r="CC146" s="175" t="str">
        <f t="shared" si="456"/>
        <v>TBD RVP #54Commercial</v>
      </c>
    </row>
    <row r="147" spans="1:81" s="52" customFormat="1" hidden="1" x14ac:dyDescent="0.25">
      <c r="A147" s="71" t="s">
        <v>84</v>
      </c>
      <c r="B147" s="74">
        <v>44470</v>
      </c>
      <c r="C147" s="74" t="s">
        <v>86</v>
      </c>
      <c r="D147" s="73" t="s">
        <v>151</v>
      </c>
      <c r="E147" s="73" t="str">
        <f t="shared" si="411"/>
        <v>Commercial</v>
      </c>
      <c r="F147" s="71" t="s">
        <v>279</v>
      </c>
      <c r="G147" s="71" t="s">
        <v>88</v>
      </c>
      <c r="H147" s="71" t="s">
        <v>84</v>
      </c>
      <c r="I147" s="70">
        <f t="shared" si="356"/>
        <v>900000</v>
      </c>
      <c r="J147" s="69">
        <f t="shared" si="348"/>
        <v>44500</v>
      </c>
      <c r="K147" s="68">
        <f t="shared" si="425"/>
        <v>0</v>
      </c>
      <c r="L147" s="67">
        <f t="shared" si="425"/>
        <v>0</v>
      </c>
      <c r="M147" s="67">
        <f t="shared" si="425"/>
        <v>0</v>
      </c>
      <c r="N147" s="67">
        <f t="shared" si="425"/>
        <v>0</v>
      </c>
      <c r="O147" s="67">
        <f t="shared" si="425"/>
        <v>0</v>
      </c>
      <c r="P147" s="67">
        <f t="shared" si="425"/>
        <v>0</v>
      </c>
      <c r="Q147" s="67">
        <f t="shared" si="418"/>
        <v>0</v>
      </c>
      <c r="R147" s="67">
        <f t="shared" si="427"/>
        <v>0</v>
      </c>
      <c r="S147" s="67">
        <f t="shared" si="427"/>
        <v>0</v>
      </c>
      <c r="T147" s="67">
        <f t="shared" si="427"/>
        <v>0</v>
      </c>
      <c r="U147" s="67">
        <f t="shared" si="427"/>
        <v>0.25</v>
      </c>
      <c r="V147" s="66">
        <f t="shared" si="427"/>
        <v>0.5</v>
      </c>
      <c r="W147" s="65">
        <f t="shared" si="324"/>
        <v>0</v>
      </c>
      <c r="X147" s="64">
        <f t="shared" si="325"/>
        <v>0</v>
      </c>
      <c r="Y147" s="64">
        <f t="shared" si="326"/>
        <v>0</v>
      </c>
      <c r="Z147" s="64">
        <f t="shared" si="327"/>
        <v>0</v>
      </c>
      <c r="AA147" s="64">
        <f t="shared" si="328"/>
        <v>0</v>
      </c>
      <c r="AB147" s="64">
        <f t="shared" si="329"/>
        <v>0</v>
      </c>
      <c r="AC147" s="64">
        <f t="shared" si="330"/>
        <v>0</v>
      </c>
      <c r="AD147" s="64">
        <f t="shared" si="331"/>
        <v>0</v>
      </c>
      <c r="AE147" s="64">
        <f t="shared" si="332"/>
        <v>1</v>
      </c>
      <c r="AF147" s="64">
        <f t="shared" si="333"/>
        <v>1</v>
      </c>
      <c r="AG147" s="64">
        <f t="shared" si="334"/>
        <v>1</v>
      </c>
      <c r="AH147" s="63">
        <f t="shared" si="335"/>
        <v>1</v>
      </c>
      <c r="AI147" s="62">
        <f t="shared" si="389"/>
        <v>0</v>
      </c>
      <c r="AJ147" s="60">
        <f t="shared" si="390"/>
        <v>0</v>
      </c>
      <c r="AK147" s="60">
        <f t="shared" si="391"/>
        <v>0</v>
      </c>
      <c r="AL147" s="60">
        <f t="shared" si="392"/>
        <v>0</v>
      </c>
      <c r="AM147" s="60">
        <f t="shared" si="393"/>
        <v>0</v>
      </c>
      <c r="AN147" s="60">
        <f t="shared" si="394"/>
        <v>0</v>
      </c>
      <c r="AO147" s="60">
        <f t="shared" si="395"/>
        <v>0</v>
      </c>
      <c r="AP147" s="60">
        <f t="shared" si="396"/>
        <v>0</v>
      </c>
      <c r="AQ147" s="60">
        <f t="shared" si="397"/>
        <v>0</v>
      </c>
      <c r="AR147" s="60">
        <f t="shared" si="398"/>
        <v>0</v>
      </c>
      <c r="AS147" s="60">
        <f t="shared" si="399"/>
        <v>18750</v>
      </c>
      <c r="AT147" s="59">
        <f t="shared" si="400"/>
        <v>37500</v>
      </c>
      <c r="AU147" s="61">
        <f t="shared" si="350"/>
        <v>0</v>
      </c>
      <c r="AV147" s="60">
        <f t="shared" si="351"/>
        <v>0</v>
      </c>
      <c r="AW147" s="60">
        <f t="shared" si="352"/>
        <v>0</v>
      </c>
      <c r="AX147" s="59">
        <f t="shared" si="353"/>
        <v>56250</v>
      </c>
      <c r="AY147" s="58">
        <f t="shared" si="354"/>
        <v>56250</v>
      </c>
      <c r="BA147" s="71" t="s">
        <v>279</v>
      </c>
      <c r="BB147" s="71" t="s">
        <v>84</v>
      </c>
      <c r="BC147" s="71"/>
      <c r="BE147" s="64">
        <f>SUMIFS(W$56:W147,$BA$56:$BA147,$BA147,$E$56:$E147,$E147)</f>
        <v>0</v>
      </c>
      <c r="BF147" s="64">
        <f>SUMIFS(X$56:X147,$BA$56:$BA147,$BA147,$E$56:$E147,$E147)</f>
        <v>0</v>
      </c>
      <c r="BG147" s="64">
        <f>SUMIFS(Y$56:Y147,$BA$56:$BA147,$BA147,$E$56:$E147,$E147)</f>
        <v>0</v>
      </c>
      <c r="BH147" s="64">
        <f>SUMIFS(Z$56:Z147,$BA$56:$BA147,$BA147,$E$56:$E147,$E147)</f>
        <v>0</v>
      </c>
      <c r="BI147" s="64">
        <f>SUMIFS(AA$56:AA147,$BA$56:$BA147,$BA147,$E$56:$E147,$E147)</f>
        <v>0</v>
      </c>
      <c r="BJ147" s="64">
        <f>SUMIFS(AB$56:AB147,$BA$56:$BA147,$BA147,$E$56:$E147,$E147)</f>
        <v>0</v>
      </c>
      <c r="BK147" s="64">
        <f>SUMIFS(AC$56:AC147,$BA$56:$BA147,$BA147,$E$56:$E147,$E147)</f>
        <v>2</v>
      </c>
      <c r="BL147" s="64">
        <f>SUMIFS(AD$56:AD147,$BA$56:$BA147,$BA147,$E$56:$E147,$E147)</f>
        <v>2</v>
      </c>
      <c r="BM147" s="64">
        <f>SUMIFS(AE$56:AE147,$BA$56:$BA147,$BA147,$E$56:$E147,$E147)</f>
        <v>5</v>
      </c>
      <c r="BN147" s="64">
        <f>SUMIFS(AF$56:AF147,$BA$56:$BA147,$BA147,$E$56:$E147,$E147)</f>
        <v>5</v>
      </c>
      <c r="BO147" s="64">
        <f>SUMIFS(AG$56:AG147,$BA$56:$BA147,$BA147,$E$56:$E147,$E147)</f>
        <v>5</v>
      </c>
      <c r="BP147" s="64">
        <f>SUMIFS(AH$56:AH147,$BA$56:$BA147,$BA147,$E$56:$E147,$E147)</f>
        <v>5</v>
      </c>
      <c r="BR147" s="175" t="str">
        <f t="shared" si="363"/>
        <v/>
      </c>
      <c r="BS147" s="175" t="str">
        <f t="shared" si="364"/>
        <v/>
      </c>
      <c r="BT147" s="175" t="str">
        <f t="shared" si="365"/>
        <v/>
      </c>
      <c r="BU147" s="175" t="str">
        <f t="shared" si="366"/>
        <v/>
      </c>
      <c r="BV147" s="175" t="str">
        <f t="shared" si="367"/>
        <v/>
      </c>
      <c r="BW147" s="175" t="str">
        <f t="shared" si="368"/>
        <v/>
      </c>
      <c r="BX147" s="175" t="str">
        <f t="shared" si="369"/>
        <v>TBD RVP #52Commercial</v>
      </c>
      <c r="BY147" s="175" t="str">
        <f t="shared" si="370"/>
        <v>TBD RVP #52Commercial</v>
      </c>
      <c r="BZ147" s="175" t="str">
        <f t="shared" si="371"/>
        <v>TBD RVP #55Commercial</v>
      </c>
      <c r="CA147" s="175" t="str">
        <f t="shared" si="372"/>
        <v>TBD RVP #55Commercial</v>
      </c>
      <c r="CB147" s="175" t="str">
        <f t="shared" si="373"/>
        <v>TBD RVP #55Commercial</v>
      </c>
      <c r="CC147" s="175" t="str">
        <f t="shared" si="374"/>
        <v>TBD RVP #55Commercial</v>
      </c>
    </row>
    <row r="148" spans="1:81" s="52" customFormat="1" hidden="1" x14ac:dyDescent="0.25">
      <c r="A148" s="71" t="s">
        <v>84</v>
      </c>
      <c r="B148" s="74">
        <v>44348</v>
      </c>
      <c r="C148" s="74" t="s">
        <v>86</v>
      </c>
      <c r="D148" s="73" t="s">
        <v>158</v>
      </c>
      <c r="E148" s="73" t="str">
        <f t="shared" si="411"/>
        <v>Commercial</v>
      </c>
      <c r="F148" s="71" t="s">
        <v>32</v>
      </c>
      <c r="G148" s="71" t="s">
        <v>88</v>
      </c>
      <c r="H148" s="71" t="s">
        <v>84</v>
      </c>
      <c r="I148" s="70">
        <f t="shared" si="356"/>
        <v>950000</v>
      </c>
      <c r="J148" s="69">
        <f t="shared" si="348"/>
        <v>44377</v>
      </c>
      <c r="K148" s="68">
        <f t="shared" si="425"/>
        <v>0</v>
      </c>
      <c r="L148" s="67">
        <f t="shared" si="425"/>
        <v>0</v>
      </c>
      <c r="M148" s="67">
        <f t="shared" si="425"/>
        <v>0</v>
      </c>
      <c r="N148" s="67">
        <f t="shared" si="425"/>
        <v>0</v>
      </c>
      <c r="O148" s="67">
        <f t="shared" si="425"/>
        <v>0</v>
      </c>
      <c r="P148" s="67">
        <f t="shared" si="425"/>
        <v>0</v>
      </c>
      <c r="Q148" s="67">
        <f t="shared" si="418"/>
        <v>0.25</v>
      </c>
      <c r="R148" s="67">
        <f t="shared" si="427"/>
        <v>0.5</v>
      </c>
      <c r="S148" s="67">
        <f t="shared" si="427"/>
        <v>0.65</v>
      </c>
      <c r="T148" s="67">
        <f t="shared" si="427"/>
        <v>0.85</v>
      </c>
      <c r="U148" s="67">
        <f t="shared" si="427"/>
        <v>1</v>
      </c>
      <c r="V148" s="66">
        <f t="shared" si="427"/>
        <v>1</v>
      </c>
      <c r="W148" s="65">
        <f t="shared" si="324"/>
        <v>0</v>
      </c>
      <c r="X148" s="64">
        <f t="shared" si="325"/>
        <v>0</v>
      </c>
      <c r="Y148" s="64">
        <f t="shared" si="326"/>
        <v>0</v>
      </c>
      <c r="Z148" s="64">
        <f t="shared" si="327"/>
        <v>0</v>
      </c>
      <c r="AA148" s="64">
        <f t="shared" si="328"/>
        <v>1</v>
      </c>
      <c r="AB148" s="64">
        <f t="shared" si="329"/>
        <v>1</v>
      </c>
      <c r="AC148" s="64">
        <f t="shared" si="330"/>
        <v>1</v>
      </c>
      <c r="AD148" s="64">
        <f t="shared" si="331"/>
        <v>1</v>
      </c>
      <c r="AE148" s="64">
        <f t="shared" si="332"/>
        <v>1</v>
      </c>
      <c r="AF148" s="64">
        <f t="shared" si="333"/>
        <v>1</v>
      </c>
      <c r="AG148" s="64">
        <f t="shared" si="334"/>
        <v>1</v>
      </c>
      <c r="AH148" s="63">
        <f t="shared" si="335"/>
        <v>1</v>
      </c>
      <c r="AI148" s="62">
        <f t="shared" si="389"/>
        <v>0</v>
      </c>
      <c r="AJ148" s="60">
        <f t="shared" si="390"/>
        <v>0</v>
      </c>
      <c r="AK148" s="60">
        <f t="shared" si="391"/>
        <v>0</v>
      </c>
      <c r="AL148" s="60">
        <f t="shared" si="392"/>
        <v>0</v>
      </c>
      <c r="AM148" s="60">
        <f t="shared" si="393"/>
        <v>0</v>
      </c>
      <c r="AN148" s="60">
        <f t="shared" si="394"/>
        <v>0</v>
      </c>
      <c r="AO148" s="60">
        <f t="shared" si="395"/>
        <v>19791.666666666668</v>
      </c>
      <c r="AP148" s="60">
        <f t="shared" si="396"/>
        <v>39583.333333333336</v>
      </c>
      <c r="AQ148" s="60">
        <f t="shared" si="397"/>
        <v>51458.333333333336</v>
      </c>
      <c r="AR148" s="60">
        <f t="shared" si="398"/>
        <v>67291.666666666672</v>
      </c>
      <c r="AS148" s="60">
        <f t="shared" si="399"/>
        <v>79166.666666666672</v>
      </c>
      <c r="AT148" s="59">
        <f t="shared" si="400"/>
        <v>79166.666666666672</v>
      </c>
      <c r="AU148" s="61">
        <f t="shared" ref="AU148" si="457">SUM(AI148:AK148)</f>
        <v>0</v>
      </c>
      <c r="AV148" s="60">
        <f t="shared" ref="AV148" si="458">SUM(AL148:AN148)</f>
        <v>0</v>
      </c>
      <c r="AW148" s="60">
        <f t="shared" ref="AW148" si="459">SUM(AO148:AQ148)</f>
        <v>110833.33333333334</v>
      </c>
      <c r="AX148" s="59">
        <f t="shared" ref="AX148" si="460">SUM(AR148:AT148)</f>
        <v>225625</v>
      </c>
      <c r="AY148" s="58">
        <f t="shared" ref="AY148" si="461">SUM(AU148:AX148)</f>
        <v>336458.33333333337</v>
      </c>
      <c r="BA148" s="71" t="s">
        <v>32</v>
      </c>
      <c r="BB148" s="71" t="s">
        <v>84</v>
      </c>
      <c r="BC148" s="71"/>
      <c r="BE148" s="64">
        <f>SUMIFS(W$56:W148,$BA$56:$BA148,$BA148,$E$56:$E148,$E148)</f>
        <v>5</v>
      </c>
      <c r="BF148" s="64">
        <f>SUMIFS(X$56:X148,$BA$56:$BA148,$BA148,$E$56:$E148,$E148)</f>
        <v>5</v>
      </c>
      <c r="BG148" s="64">
        <f>SUMIFS(Y$56:Y148,$BA$56:$BA148,$BA148,$E$56:$E148,$E148)</f>
        <v>5</v>
      </c>
      <c r="BH148" s="64">
        <f>SUMIFS(Z$56:Z148,$BA$56:$BA148,$BA148,$E$56:$E148,$E148)</f>
        <v>1</v>
      </c>
      <c r="BI148" s="64">
        <f>SUMIFS(AA$56:AA148,$BA$56:$BA148,$BA148,$E$56:$E148,$E148)</f>
        <v>2</v>
      </c>
      <c r="BJ148" s="64">
        <f>SUMIFS(AB$56:AB148,$BA$56:$BA148,$BA148,$E$56:$E148,$E148)</f>
        <v>2</v>
      </c>
      <c r="BK148" s="64">
        <f>SUMIFS(AC$56:AC148,$BA$56:$BA148,$BA148,$E$56:$E148,$E148)</f>
        <v>2</v>
      </c>
      <c r="BL148" s="64">
        <f>SUMIFS(AD$56:AD148,$BA$56:$BA148,$BA148,$E$56:$E148,$E148)</f>
        <v>2</v>
      </c>
      <c r="BM148" s="64">
        <f>SUMIFS(AE$56:AE148,$BA$56:$BA148,$BA148,$E$56:$E148,$E148)</f>
        <v>2</v>
      </c>
      <c r="BN148" s="64">
        <f>SUMIFS(AF$56:AF148,$BA$56:$BA148,$BA148,$E$56:$E148,$E148)</f>
        <v>2</v>
      </c>
      <c r="BO148" s="64">
        <f>SUMIFS(AG$56:AG148,$BA$56:$BA148,$BA148,$E$56:$E148,$E148)</f>
        <v>2</v>
      </c>
      <c r="BP148" s="64">
        <f>SUMIFS(AH$56:AH148,$BA$56:$BA148,$BA148,$E$56:$E148,$E148)</f>
        <v>2</v>
      </c>
      <c r="BR148" s="175" t="str">
        <f t="shared" si="363"/>
        <v>Ionescu, Sarah5Commercial</v>
      </c>
      <c r="BS148" s="175" t="str">
        <f t="shared" si="364"/>
        <v>Ionescu, Sarah5Commercial</v>
      </c>
      <c r="BT148" s="175" t="str">
        <f t="shared" si="365"/>
        <v>Ionescu, Sarah5Commercial</v>
      </c>
      <c r="BU148" s="175" t="str">
        <f t="shared" si="366"/>
        <v>Ionescu, Sarah1Commercial</v>
      </c>
      <c r="BV148" s="175" t="str">
        <f t="shared" si="367"/>
        <v>Ionescu, Sarah2Commercial</v>
      </c>
      <c r="BW148" s="175" t="str">
        <f t="shared" si="368"/>
        <v>Ionescu, Sarah2Commercial</v>
      </c>
      <c r="BX148" s="175" t="str">
        <f t="shared" si="369"/>
        <v>Ionescu, Sarah2Commercial</v>
      </c>
      <c r="BY148" s="175" t="str">
        <f t="shared" si="370"/>
        <v>Ionescu, Sarah2Commercial</v>
      </c>
      <c r="BZ148" s="175" t="str">
        <f t="shared" si="371"/>
        <v>Ionescu, Sarah2Commercial</v>
      </c>
      <c r="CA148" s="175" t="str">
        <f t="shared" si="372"/>
        <v>Ionescu, Sarah2Commercial</v>
      </c>
      <c r="CB148" s="175" t="str">
        <f t="shared" si="373"/>
        <v>Ionescu, Sarah2Commercial</v>
      </c>
      <c r="CC148" s="175" t="str">
        <f t="shared" si="374"/>
        <v>Ionescu, Sarah2Commercial</v>
      </c>
    </row>
    <row r="149" spans="1:81" s="52" customFormat="1" hidden="1" x14ac:dyDescent="0.25">
      <c r="A149" s="71" t="s">
        <v>168</v>
      </c>
      <c r="B149" s="74">
        <v>44136</v>
      </c>
      <c r="C149" s="74">
        <v>44317</v>
      </c>
      <c r="D149" s="73" t="s">
        <v>167</v>
      </c>
      <c r="E149" s="73" t="str">
        <f t="shared" si="411"/>
        <v>Commercial</v>
      </c>
      <c r="F149" s="72" t="s">
        <v>32</v>
      </c>
      <c r="G149" s="71" t="s">
        <v>88</v>
      </c>
      <c r="H149" s="71" t="s">
        <v>48</v>
      </c>
      <c r="I149" s="70">
        <f t="shared" si="356"/>
        <v>900000</v>
      </c>
      <c r="J149" s="69">
        <f t="shared" si="348"/>
        <v>44165</v>
      </c>
      <c r="K149" s="68">
        <f>IFERROR(IF($C149&gt;EOMONTH(K$55,-1),IF(DATEDIF($J149,K$55+2,"m")+1&gt;9,100%,VLOOKUP($D149,$A$1:$J$51,(DATEDIF($J149,K$55+2,"m")+1)+1,FALSE)),0),0)</f>
        <v>1</v>
      </c>
      <c r="L149" s="67">
        <f>IFERROR(IF($C149&gt;EOMONTH(L$55,-1),IF(DATEDIF($J149,L$55+2,"m")+1&gt;9,100%,VLOOKUP($D149,$A$1:$J$51,(DATEDIF($J149,L$55+2,"m")+1)+1,FALSE)),0),0)</f>
        <v>1</v>
      </c>
      <c r="M149" s="67">
        <f>IFERROR(IF($C149&gt;EOMONTH(M$55,-1),IF(DATEDIF($J149,M$55+2,"m")+1&gt;9,100%,VLOOKUP($D149,$A$1:$J$51,(DATEDIF($J149,M$55+2,"m")+1)+1,FALSE)),0),0)</f>
        <v>1</v>
      </c>
      <c r="N149" s="80">
        <v>0</v>
      </c>
      <c r="O149" s="67">
        <f>IFERROR(IF($C149&gt;EOMONTH(O$55,-1),IF(DATEDIF($J149,O$55+2,"m")+1&gt;9,100%,VLOOKUP($D149,$A$1:$J$51,(DATEDIF($J149,O$55+2,"m")+1)+1,FALSE)),0),0)</f>
        <v>0</v>
      </c>
      <c r="P149" s="67">
        <f>IFERROR(IF($C149&gt;EOMONTH(P$55,-1),IF(DATEDIF($J149,P$55+2,"m")+1&gt;9,100%,VLOOKUP($D149,$A$1:$J$51,(DATEDIF($J149,P$55+2,"m")+1)+1,FALSE)),0),0)</f>
        <v>0</v>
      </c>
      <c r="Q149" s="67">
        <f t="shared" si="418"/>
        <v>0</v>
      </c>
      <c r="R149" s="67">
        <f t="shared" si="427"/>
        <v>0</v>
      </c>
      <c r="S149" s="67">
        <f t="shared" si="427"/>
        <v>0</v>
      </c>
      <c r="T149" s="67">
        <f t="shared" si="427"/>
        <v>0</v>
      </c>
      <c r="U149" s="67">
        <f t="shared" si="427"/>
        <v>0</v>
      </c>
      <c r="V149" s="66">
        <f t="shared" si="427"/>
        <v>0</v>
      </c>
      <c r="W149" s="65">
        <f t="shared" si="324"/>
        <v>1</v>
      </c>
      <c r="X149" s="64">
        <f t="shared" si="325"/>
        <v>1</v>
      </c>
      <c r="Y149" s="64">
        <f t="shared" si="326"/>
        <v>1</v>
      </c>
      <c r="Z149" s="64">
        <f t="shared" si="327"/>
        <v>0</v>
      </c>
      <c r="AA149" s="64">
        <f t="shared" si="328"/>
        <v>0</v>
      </c>
      <c r="AB149" s="64">
        <f t="shared" si="329"/>
        <v>0</v>
      </c>
      <c r="AC149" s="64">
        <f t="shared" si="330"/>
        <v>0</v>
      </c>
      <c r="AD149" s="64">
        <f t="shared" si="331"/>
        <v>0</v>
      </c>
      <c r="AE149" s="64">
        <f t="shared" si="332"/>
        <v>0</v>
      </c>
      <c r="AF149" s="64">
        <f t="shared" si="333"/>
        <v>0</v>
      </c>
      <c r="AG149" s="64">
        <f t="shared" si="334"/>
        <v>0</v>
      </c>
      <c r="AH149" s="63">
        <f t="shared" si="335"/>
        <v>0</v>
      </c>
      <c r="AI149" s="62">
        <f t="shared" si="389"/>
        <v>75000</v>
      </c>
      <c r="AJ149" s="60">
        <f t="shared" si="390"/>
        <v>75000</v>
      </c>
      <c r="AK149" s="60">
        <f t="shared" si="391"/>
        <v>75000</v>
      </c>
      <c r="AL149" s="60">
        <f t="shared" si="392"/>
        <v>0</v>
      </c>
      <c r="AM149" s="60">
        <f t="shared" si="393"/>
        <v>0</v>
      </c>
      <c r="AN149" s="60">
        <f t="shared" si="394"/>
        <v>0</v>
      </c>
      <c r="AO149" s="60">
        <f t="shared" si="395"/>
        <v>0</v>
      </c>
      <c r="AP149" s="60">
        <f t="shared" si="396"/>
        <v>0</v>
      </c>
      <c r="AQ149" s="60">
        <f t="shared" si="397"/>
        <v>0</v>
      </c>
      <c r="AR149" s="60">
        <f t="shared" si="398"/>
        <v>0</v>
      </c>
      <c r="AS149" s="60">
        <f t="shared" si="399"/>
        <v>0</v>
      </c>
      <c r="AT149" s="59">
        <f t="shared" si="400"/>
        <v>0</v>
      </c>
      <c r="AU149" s="61">
        <f t="shared" si="350"/>
        <v>225000</v>
      </c>
      <c r="AV149" s="60">
        <f t="shared" si="351"/>
        <v>0</v>
      </c>
      <c r="AW149" s="60">
        <f t="shared" si="352"/>
        <v>0</v>
      </c>
      <c r="AX149" s="59">
        <f t="shared" si="353"/>
        <v>0</v>
      </c>
      <c r="AY149" s="58">
        <f t="shared" si="354"/>
        <v>225000</v>
      </c>
      <c r="BA149" s="72" t="s">
        <v>32</v>
      </c>
      <c r="BB149" s="72" t="s">
        <v>168</v>
      </c>
      <c r="BC149" s="71"/>
      <c r="BE149" s="64">
        <f>SUMIFS(W$56:W149,$BA$56:$BA149,$BA149,$E$56:$E149,$E149)</f>
        <v>6</v>
      </c>
      <c r="BF149" s="64">
        <f>SUMIFS(X$56:X149,$BA$56:$BA149,$BA149,$E$56:$E149,$E149)</f>
        <v>6</v>
      </c>
      <c r="BG149" s="64">
        <f>SUMIFS(Y$56:Y149,$BA$56:$BA149,$BA149,$E$56:$E149,$E149)</f>
        <v>6</v>
      </c>
      <c r="BH149" s="64">
        <f>SUMIFS(Z$56:Z149,$BA$56:$BA149,$BA149,$E$56:$E149,$E149)</f>
        <v>1</v>
      </c>
      <c r="BI149" s="64">
        <f>SUMIFS(AA$56:AA149,$BA$56:$BA149,$BA149,$E$56:$E149,$E149)</f>
        <v>2</v>
      </c>
      <c r="BJ149" s="64">
        <f>SUMIFS(AB$56:AB149,$BA$56:$BA149,$BA149,$E$56:$E149,$E149)</f>
        <v>2</v>
      </c>
      <c r="BK149" s="64">
        <f>SUMIFS(AC$56:AC149,$BA$56:$BA149,$BA149,$E$56:$E149,$E149)</f>
        <v>2</v>
      </c>
      <c r="BL149" s="64">
        <f>SUMIFS(AD$56:AD149,$BA$56:$BA149,$BA149,$E$56:$E149,$E149)</f>
        <v>2</v>
      </c>
      <c r="BM149" s="64">
        <f>SUMIFS(AE$56:AE149,$BA$56:$BA149,$BA149,$E$56:$E149,$E149)</f>
        <v>2</v>
      </c>
      <c r="BN149" s="64">
        <f>SUMIFS(AF$56:AF149,$BA$56:$BA149,$BA149,$E$56:$E149,$E149)</f>
        <v>2</v>
      </c>
      <c r="BO149" s="64">
        <f>SUMIFS(AG$56:AG149,$BA$56:$BA149,$BA149,$E$56:$E149,$E149)</f>
        <v>2</v>
      </c>
      <c r="BP149" s="64">
        <f>SUMIFS(AH$56:AH149,$BA$56:$BA149,$BA149,$E$56:$E149,$E149)</f>
        <v>2</v>
      </c>
      <c r="BR149" s="175" t="str">
        <f t="shared" si="363"/>
        <v>Ionescu, Sarah6Commercial</v>
      </c>
      <c r="BS149" s="175" t="str">
        <f t="shared" si="364"/>
        <v>Ionescu, Sarah6Commercial</v>
      </c>
      <c r="BT149" s="175" t="str">
        <f t="shared" si="365"/>
        <v>Ionescu, Sarah6Commercial</v>
      </c>
      <c r="BU149" s="175" t="str">
        <f t="shared" si="366"/>
        <v>Ionescu, Sarah1Commercial</v>
      </c>
      <c r="BV149" s="175" t="str">
        <f t="shared" si="367"/>
        <v>Ionescu, Sarah2Commercial</v>
      </c>
      <c r="BW149" s="175" t="str">
        <f t="shared" si="368"/>
        <v>Ionescu, Sarah2Commercial</v>
      </c>
      <c r="BX149" s="175" t="str">
        <f t="shared" si="369"/>
        <v>Ionescu, Sarah2Commercial</v>
      </c>
      <c r="BY149" s="175" t="str">
        <f t="shared" si="370"/>
        <v>Ionescu, Sarah2Commercial</v>
      </c>
      <c r="BZ149" s="175" t="str">
        <f t="shared" si="371"/>
        <v>Ionescu, Sarah2Commercial</v>
      </c>
      <c r="CA149" s="175" t="str">
        <f t="shared" si="372"/>
        <v>Ionescu, Sarah2Commercial</v>
      </c>
      <c r="CB149" s="175" t="str">
        <f t="shared" si="373"/>
        <v>Ionescu, Sarah2Commercial</v>
      </c>
      <c r="CC149" s="175" t="str">
        <f t="shared" si="374"/>
        <v>Ionescu, Sarah2Commercial</v>
      </c>
    </row>
    <row r="150" spans="1:81" s="52" customFormat="1" hidden="1" x14ac:dyDescent="0.25">
      <c r="A150" s="71" t="s">
        <v>168</v>
      </c>
      <c r="B150" s="74">
        <v>44317</v>
      </c>
      <c r="C150" s="74" t="s">
        <v>86</v>
      </c>
      <c r="D150" s="73" t="s">
        <v>158</v>
      </c>
      <c r="E150" s="73" t="str">
        <f t="shared" si="411"/>
        <v>Commercial</v>
      </c>
      <c r="F150" s="72" t="s">
        <v>32</v>
      </c>
      <c r="G150" s="71" t="s">
        <v>88</v>
      </c>
      <c r="H150" s="71" t="s">
        <v>48</v>
      </c>
      <c r="I150" s="70">
        <f t="shared" si="356"/>
        <v>950000</v>
      </c>
      <c r="J150" s="81">
        <v>44165</v>
      </c>
      <c r="K150" s="80">
        <v>0</v>
      </c>
      <c r="L150" s="80">
        <v>0</v>
      </c>
      <c r="M150" s="80">
        <v>0</v>
      </c>
      <c r="N150" s="67">
        <f t="shared" ref="N150:P150" si="462">IFERROR(IF($C150&gt;EOMONTH(N$55,-1),IF(DATEDIF($J150,N$55+2,"m")+1&gt;9,100%,VLOOKUP($D150,$A$1:$J$51,(DATEDIF($J150,N$55+2,"m")+1)+1,FALSE)),0),0)</f>
        <v>1</v>
      </c>
      <c r="O150" s="67">
        <f t="shared" si="462"/>
        <v>1</v>
      </c>
      <c r="P150" s="67">
        <f t="shared" si="462"/>
        <v>1</v>
      </c>
      <c r="Q150" s="67">
        <f t="shared" si="418"/>
        <v>1</v>
      </c>
      <c r="R150" s="67">
        <f t="shared" si="427"/>
        <v>1</v>
      </c>
      <c r="S150" s="67">
        <f t="shared" si="427"/>
        <v>1</v>
      </c>
      <c r="T150" s="67">
        <f t="shared" si="427"/>
        <v>1</v>
      </c>
      <c r="U150" s="67">
        <f t="shared" si="427"/>
        <v>1</v>
      </c>
      <c r="V150" s="66">
        <f t="shared" si="427"/>
        <v>1</v>
      </c>
      <c r="W150" s="65">
        <f t="shared" si="324"/>
        <v>0</v>
      </c>
      <c r="X150" s="64">
        <f t="shared" si="325"/>
        <v>0</v>
      </c>
      <c r="Y150" s="64">
        <f t="shared" si="326"/>
        <v>0</v>
      </c>
      <c r="Z150" s="64">
        <f t="shared" si="327"/>
        <v>1</v>
      </c>
      <c r="AA150" s="64">
        <f t="shared" si="328"/>
        <v>1</v>
      </c>
      <c r="AB150" s="64">
        <f t="shared" si="329"/>
        <v>1</v>
      </c>
      <c r="AC150" s="64">
        <f t="shared" si="330"/>
        <v>1</v>
      </c>
      <c r="AD150" s="64">
        <f t="shared" si="331"/>
        <v>1</v>
      </c>
      <c r="AE150" s="64">
        <f t="shared" si="332"/>
        <v>1</v>
      </c>
      <c r="AF150" s="64">
        <f t="shared" si="333"/>
        <v>1</v>
      </c>
      <c r="AG150" s="64">
        <f t="shared" si="334"/>
        <v>1</v>
      </c>
      <c r="AH150" s="63">
        <f t="shared" si="335"/>
        <v>1</v>
      </c>
      <c r="AI150" s="62">
        <f t="shared" si="389"/>
        <v>0</v>
      </c>
      <c r="AJ150" s="60">
        <f t="shared" si="390"/>
        <v>0</v>
      </c>
      <c r="AK150" s="60">
        <f t="shared" si="391"/>
        <v>0</v>
      </c>
      <c r="AL150" s="382">
        <v>75000</v>
      </c>
      <c r="AM150" s="382">
        <v>75000</v>
      </c>
      <c r="AN150" s="382">
        <v>75000</v>
      </c>
      <c r="AO150" s="60">
        <f t="shared" si="395"/>
        <v>79166.666666666672</v>
      </c>
      <c r="AP150" s="60">
        <f t="shared" si="396"/>
        <v>79166.666666666672</v>
      </c>
      <c r="AQ150" s="60">
        <f t="shared" si="397"/>
        <v>79166.666666666672</v>
      </c>
      <c r="AR150" s="60">
        <f t="shared" si="398"/>
        <v>79166.666666666672</v>
      </c>
      <c r="AS150" s="60">
        <f t="shared" si="399"/>
        <v>79166.666666666672</v>
      </c>
      <c r="AT150" s="59">
        <f t="shared" si="400"/>
        <v>79166.666666666672</v>
      </c>
      <c r="AU150" s="61">
        <f t="shared" ref="AU150" si="463">SUM(AI150:AK150)</f>
        <v>0</v>
      </c>
      <c r="AV150" s="60">
        <f t="shared" ref="AV150" si="464">SUM(AL150:AN150)</f>
        <v>225000</v>
      </c>
      <c r="AW150" s="60">
        <f t="shared" ref="AW150" si="465">SUM(AO150:AQ150)</f>
        <v>237500</v>
      </c>
      <c r="AX150" s="59">
        <f t="shared" ref="AX150" si="466">SUM(AR150:AT150)</f>
        <v>237500</v>
      </c>
      <c r="AY150" s="58">
        <f t="shared" ref="AY150" si="467">SUM(AU150:AX150)</f>
        <v>700000</v>
      </c>
      <c r="BA150" s="72" t="s">
        <v>32</v>
      </c>
      <c r="BB150" s="354" t="s">
        <v>168</v>
      </c>
      <c r="BC150" s="71"/>
      <c r="BE150" s="64">
        <f>SUMIFS(W$56:W150,$BA$56:$BA150,$BA150,$E$56:$E150,$E150)</f>
        <v>6</v>
      </c>
      <c r="BF150" s="64">
        <f>SUMIFS(X$56:X150,$BA$56:$BA150,$BA150,$E$56:$E150,$E150)</f>
        <v>6</v>
      </c>
      <c r="BG150" s="64">
        <f>SUMIFS(Y$56:Y150,$BA$56:$BA150,$BA150,$E$56:$E150,$E150)</f>
        <v>6</v>
      </c>
      <c r="BH150" s="64">
        <f>SUMIFS(Z$56:Z150,$BA$56:$BA150,$BA150,$E$56:$E150,$E150)</f>
        <v>2</v>
      </c>
      <c r="BI150" s="64">
        <f>SUMIFS(AA$56:AA150,$BA$56:$BA150,$BA150,$E$56:$E150,$E150)</f>
        <v>3</v>
      </c>
      <c r="BJ150" s="64">
        <f>SUMIFS(AB$56:AB150,$BA$56:$BA150,$BA150,$E$56:$E150,$E150)</f>
        <v>3</v>
      </c>
      <c r="BK150" s="64">
        <f>SUMIFS(AC$56:AC150,$BA$56:$BA150,$BA150,$E$56:$E150,$E150)</f>
        <v>3</v>
      </c>
      <c r="BL150" s="64">
        <f>SUMIFS(AD$56:AD150,$BA$56:$BA150,$BA150,$E$56:$E150,$E150)</f>
        <v>3</v>
      </c>
      <c r="BM150" s="64">
        <f>SUMIFS(AE$56:AE150,$BA$56:$BA150,$BA150,$E$56:$E150,$E150)</f>
        <v>3</v>
      </c>
      <c r="BN150" s="64">
        <f>SUMIFS(AF$56:AF150,$BA$56:$BA150,$BA150,$E$56:$E150,$E150)</f>
        <v>3</v>
      </c>
      <c r="BO150" s="64">
        <f>SUMIFS(AG$56:AG150,$BA$56:$BA150,$BA150,$E$56:$E150,$E150)</f>
        <v>3</v>
      </c>
      <c r="BP150" s="64">
        <f>SUMIFS(AH$56:AH150,$BA$56:$BA150,$BA150,$E$56:$E150,$E150)</f>
        <v>3</v>
      </c>
      <c r="BR150" s="175" t="str">
        <f t="shared" si="363"/>
        <v>Ionescu, Sarah6Commercial</v>
      </c>
      <c r="BS150" s="175" t="str">
        <f t="shared" si="364"/>
        <v>Ionescu, Sarah6Commercial</v>
      </c>
      <c r="BT150" s="175" t="str">
        <f t="shared" si="365"/>
        <v>Ionescu, Sarah6Commercial</v>
      </c>
      <c r="BU150" s="175" t="str">
        <f t="shared" si="366"/>
        <v>Ionescu, Sarah2Commercial</v>
      </c>
      <c r="BV150" s="175" t="str">
        <f t="shared" si="367"/>
        <v>Ionescu, Sarah3Commercial</v>
      </c>
      <c r="BW150" s="175" t="str">
        <f t="shared" si="368"/>
        <v>Ionescu, Sarah3Commercial</v>
      </c>
      <c r="BX150" s="175" t="str">
        <f t="shared" si="369"/>
        <v>Ionescu, Sarah3Commercial</v>
      </c>
      <c r="BY150" s="175" t="str">
        <f t="shared" si="370"/>
        <v>Ionescu, Sarah3Commercial</v>
      </c>
      <c r="BZ150" s="175" t="str">
        <f t="shared" si="371"/>
        <v>Ionescu, Sarah3Commercial</v>
      </c>
      <c r="CA150" s="175" t="str">
        <f t="shared" si="372"/>
        <v>Ionescu, Sarah3Commercial</v>
      </c>
      <c r="CB150" s="175" t="str">
        <f t="shared" si="373"/>
        <v>Ionescu, Sarah3Commercial</v>
      </c>
      <c r="CC150" s="175" t="str">
        <f t="shared" si="374"/>
        <v>Ionescu, Sarah3Commercial</v>
      </c>
    </row>
    <row r="151" spans="1:81" s="52" customFormat="1" hidden="1" x14ac:dyDescent="0.25">
      <c r="A151" s="83" t="s">
        <v>166</v>
      </c>
      <c r="B151" s="74">
        <v>43171</v>
      </c>
      <c r="C151" s="74">
        <v>44255</v>
      </c>
      <c r="D151" s="73" t="s">
        <v>151</v>
      </c>
      <c r="E151" s="73" t="str">
        <f t="shared" si="411"/>
        <v>Commercial</v>
      </c>
      <c r="F151" s="71" t="s">
        <v>33</v>
      </c>
      <c r="G151" s="71" t="s">
        <v>88</v>
      </c>
      <c r="H151" s="71" t="s">
        <v>48</v>
      </c>
      <c r="I151" s="70">
        <f t="shared" si="356"/>
        <v>900000</v>
      </c>
      <c r="J151" s="69">
        <f t="shared" ref="J151:J213" si="468">IF(DAY(B151)&gt;25,EOMONTH(B151,1),EOMONTH(B151,0))</f>
        <v>43190</v>
      </c>
      <c r="K151" s="68">
        <f t="shared" ref="K151:P151" si="469">IFERROR(IF($C151&gt;EOMONTH(K$55,-1),IF(DATEDIF($J151,K$55+2,"m")+1&gt;9,100%,VLOOKUP($D151,$A$1:$J$51,(DATEDIF($J151,K$55+2,"m")+1)+1,FALSE)),0),0)</f>
        <v>1</v>
      </c>
      <c r="L151" s="67">
        <f t="shared" si="469"/>
        <v>0</v>
      </c>
      <c r="M151" s="67">
        <f t="shared" si="469"/>
        <v>0</v>
      </c>
      <c r="N151" s="67">
        <f t="shared" si="469"/>
        <v>0</v>
      </c>
      <c r="O151" s="67">
        <f t="shared" si="469"/>
        <v>0</v>
      </c>
      <c r="P151" s="67">
        <f t="shared" si="469"/>
        <v>0</v>
      </c>
      <c r="Q151" s="67">
        <f t="shared" si="418"/>
        <v>0</v>
      </c>
      <c r="R151" s="67">
        <f t="shared" si="427"/>
        <v>0</v>
      </c>
      <c r="S151" s="67">
        <f t="shared" si="427"/>
        <v>0</v>
      </c>
      <c r="T151" s="67">
        <f t="shared" si="427"/>
        <v>0</v>
      </c>
      <c r="U151" s="67">
        <f t="shared" si="427"/>
        <v>0</v>
      </c>
      <c r="V151" s="66">
        <f t="shared" si="427"/>
        <v>0</v>
      </c>
      <c r="W151" s="84">
        <v>1</v>
      </c>
      <c r="X151" s="64">
        <f t="shared" ref="X151:AH151" si="470">IF(L151&lt;0,-1,IF(AND($B151&lt;X$55,$C151&gt;X$55),1,0))</f>
        <v>0</v>
      </c>
      <c r="Y151" s="64">
        <f t="shared" si="470"/>
        <v>0</v>
      </c>
      <c r="Z151" s="64">
        <f t="shared" si="470"/>
        <v>0</v>
      </c>
      <c r="AA151" s="64">
        <f t="shared" si="470"/>
        <v>0</v>
      </c>
      <c r="AB151" s="64">
        <f t="shared" si="470"/>
        <v>0</v>
      </c>
      <c r="AC151" s="64">
        <f t="shared" si="470"/>
        <v>0</v>
      </c>
      <c r="AD151" s="64">
        <f t="shared" si="470"/>
        <v>0</v>
      </c>
      <c r="AE151" s="64">
        <f t="shared" si="470"/>
        <v>0</v>
      </c>
      <c r="AF151" s="64">
        <f t="shared" si="470"/>
        <v>0</v>
      </c>
      <c r="AG151" s="64">
        <f t="shared" si="470"/>
        <v>0</v>
      </c>
      <c r="AH151" s="63">
        <f t="shared" si="470"/>
        <v>0</v>
      </c>
      <c r="AI151" s="62">
        <f t="shared" si="389"/>
        <v>75000</v>
      </c>
      <c r="AJ151" s="60">
        <f t="shared" si="390"/>
        <v>0</v>
      </c>
      <c r="AK151" s="60">
        <f t="shared" si="391"/>
        <v>0</v>
      </c>
      <c r="AL151" s="60">
        <f t="shared" si="392"/>
        <v>0</v>
      </c>
      <c r="AM151" s="60">
        <f t="shared" si="393"/>
        <v>0</v>
      </c>
      <c r="AN151" s="60">
        <f t="shared" si="394"/>
        <v>0</v>
      </c>
      <c r="AO151" s="60">
        <f t="shared" si="395"/>
        <v>0</v>
      </c>
      <c r="AP151" s="60">
        <f t="shared" si="396"/>
        <v>0</v>
      </c>
      <c r="AQ151" s="60">
        <f t="shared" si="397"/>
        <v>0</v>
      </c>
      <c r="AR151" s="60">
        <f t="shared" si="398"/>
        <v>0</v>
      </c>
      <c r="AS151" s="60">
        <f t="shared" si="399"/>
        <v>0</v>
      </c>
      <c r="AT151" s="59">
        <f t="shared" si="400"/>
        <v>0</v>
      </c>
      <c r="AU151" s="61">
        <f t="shared" si="350"/>
        <v>75000</v>
      </c>
      <c r="AV151" s="60">
        <f t="shared" si="351"/>
        <v>0</v>
      </c>
      <c r="AW151" s="60">
        <f t="shared" si="352"/>
        <v>0</v>
      </c>
      <c r="AX151" s="59">
        <f t="shared" si="353"/>
        <v>0</v>
      </c>
      <c r="AY151" s="58">
        <f t="shared" si="354"/>
        <v>75000</v>
      </c>
      <c r="BA151" s="71" t="s">
        <v>33</v>
      </c>
      <c r="BB151" s="71" t="s">
        <v>165</v>
      </c>
      <c r="BC151" s="71"/>
      <c r="BE151" s="64">
        <f>SUMIFS(W$56:W151,$BA$56:$BA151,$BA151,$E$56:$E151,$E151)</f>
        <v>4</v>
      </c>
      <c r="BF151" s="64">
        <f>SUMIFS(X$56:X151,$BA$56:$BA151,$BA151,$E$56:$E151,$E151)</f>
        <v>4</v>
      </c>
      <c r="BG151" s="64">
        <f>SUMIFS(Y$56:Y151,$BA$56:$BA151,$BA151,$E$56:$E151,$E151)</f>
        <v>4</v>
      </c>
      <c r="BH151" s="64">
        <f>SUMIFS(Z$56:Z151,$BA$56:$BA151,$BA151,$E$56:$E151,$E151)</f>
        <v>3</v>
      </c>
      <c r="BI151" s="64">
        <f>SUMIFS(AA$56:AA151,$BA$56:$BA151,$BA151,$E$56:$E151,$E151)</f>
        <v>3</v>
      </c>
      <c r="BJ151" s="64">
        <f>SUMIFS(AB$56:AB151,$BA$56:$BA151,$BA151,$E$56:$E151,$E151)</f>
        <v>4</v>
      </c>
      <c r="BK151" s="64">
        <f>SUMIFS(AC$56:AC151,$BA$56:$BA151,$BA151,$E$56:$E151,$E151)</f>
        <v>5</v>
      </c>
      <c r="BL151" s="64">
        <f>SUMIFS(AD$56:AD151,$BA$56:$BA151,$BA151,$E$56:$E151,$E151)</f>
        <v>5</v>
      </c>
      <c r="BM151" s="64">
        <f>SUMIFS(AE$56:AE151,$BA$56:$BA151,$BA151,$E$56:$E151,$E151)</f>
        <v>5</v>
      </c>
      <c r="BN151" s="64">
        <f>SUMIFS(AF$56:AF151,$BA$56:$BA151,$BA151,$E$56:$E151,$E151)</f>
        <v>5</v>
      </c>
      <c r="BO151" s="64">
        <f>SUMIFS(AG$56:AG151,$BA$56:$BA151,$BA151,$E$56:$E151,$E151)</f>
        <v>5</v>
      </c>
      <c r="BP151" s="64">
        <f>SUMIFS(AH$56:AH151,$BA$56:$BA151,$BA151,$E$56:$E151,$E151)</f>
        <v>5</v>
      </c>
      <c r="BR151" s="175" t="str">
        <f t="shared" si="363"/>
        <v>Ferguson, Brook4Commercial</v>
      </c>
      <c r="BS151" s="175" t="str">
        <f t="shared" si="364"/>
        <v>Ferguson, Brook4Commercial</v>
      </c>
      <c r="BT151" s="175" t="str">
        <f t="shared" si="365"/>
        <v>Ferguson, Brook4Commercial</v>
      </c>
      <c r="BU151" s="175" t="str">
        <f t="shared" si="366"/>
        <v>Ferguson, Brook3Commercial</v>
      </c>
      <c r="BV151" s="175" t="str">
        <f t="shared" si="367"/>
        <v>Ferguson, Brook3Commercial</v>
      </c>
      <c r="BW151" s="175" t="str">
        <f t="shared" si="368"/>
        <v>Ferguson, Brook4Commercial</v>
      </c>
      <c r="BX151" s="175" t="str">
        <f t="shared" si="369"/>
        <v>Ferguson, Brook5Commercial</v>
      </c>
      <c r="BY151" s="175" t="str">
        <f t="shared" si="370"/>
        <v>Ferguson, Brook5Commercial</v>
      </c>
      <c r="BZ151" s="175" t="str">
        <f t="shared" si="371"/>
        <v>Ferguson, Brook5Commercial</v>
      </c>
      <c r="CA151" s="175" t="str">
        <f t="shared" si="372"/>
        <v>Ferguson, Brook5Commercial</v>
      </c>
      <c r="CB151" s="175" t="str">
        <f t="shared" si="373"/>
        <v>Ferguson, Brook5Commercial</v>
      </c>
      <c r="CC151" s="175" t="str">
        <f t="shared" si="374"/>
        <v>Ferguson, Brook5Commercial</v>
      </c>
    </row>
    <row r="152" spans="1:81" s="52" customFormat="1" hidden="1" x14ac:dyDescent="0.25">
      <c r="A152" s="83" t="s">
        <v>166</v>
      </c>
      <c r="B152" s="74">
        <v>44256</v>
      </c>
      <c r="C152" s="74">
        <v>44286</v>
      </c>
      <c r="D152" s="73" t="s">
        <v>158</v>
      </c>
      <c r="E152" s="73" t="str">
        <f t="shared" si="411"/>
        <v>Commercial</v>
      </c>
      <c r="F152" s="71" t="s">
        <v>33</v>
      </c>
      <c r="G152" s="71" t="s">
        <v>88</v>
      </c>
      <c r="H152" s="71" t="s">
        <v>48</v>
      </c>
      <c r="I152" s="70">
        <f t="shared" si="356"/>
        <v>950000</v>
      </c>
      <c r="J152" s="69">
        <f t="shared" si="468"/>
        <v>44286</v>
      </c>
      <c r="K152" s="68">
        <f>IFERROR(IF($C152&gt;EOMONTH(K$55,-1),IF(DATEDIF($J152,K$55+2,"m")+1&gt;9,100%,VLOOKUP($D152,$A$1:$J$51,(DATEDIF($J152,K$55+2,"m")+1)+1,FALSE)),0),0)</f>
        <v>0</v>
      </c>
      <c r="L152" s="77">
        <v>1</v>
      </c>
      <c r="M152" s="67">
        <f>IFERROR(IF($C152&gt;EOMONTH(M$55,-1),IF(DATEDIF($J152,M$55+2,"m")+1&gt;9,100%,VLOOKUP($D152,$A$1:$J$51,(DATEDIF($J152,M$55+2,"m")+1)+1,FALSE)),0),0)</f>
        <v>0</v>
      </c>
      <c r="N152" s="67">
        <f>IFERROR(IF($C152&gt;EOMONTH(N$55,-1),IF(DATEDIF($J152,N$55+2,"m")+1&gt;9,100%,VLOOKUP($D152,$A$1:$J$51,(DATEDIF($J152,N$55+2,"m")+1)+1,FALSE)),0),0)</f>
        <v>0</v>
      </c>
      <c r="O152" s="67">
        <f>IFERROR(IF($C152&gt;EOMONTH(O$55,-1),IF(DATEDIF($J152,O$55+2,"m")+1&gt;9,100%,VLOOKUP($D152,$A$1:$J$51,(DATEDIF($J152,O$55+2,"m")+1)+1,FALSE)),0),0)</f>
        <v>0</v>
      </c>
      <c r="P152" s="67">
        <f>IFERROR(IF($C152&gt;EOMONTH(P$55,-1),IF(DATEDIF($J152,P$55+2,"m")+1&gt;9,100%,VLOOKUP($D152,$A$1:$J$51,(DATEDIF($J152,P$55+2,"m")+1)+1,FALSE)),0),0)</f>
        <v>0</v>
      </c>
      <c r="Q152" s="67">
        <f t="shared" si="418"/>
        <v>0</v>
      </c>
      <c r="R152" s="67">
        <f t="shared" si="427"/>
        <v>0</v>
      </c>
      <c r="S152" s="67">
        <f t="shared" si="427"/>
        <v>0</v>
      </c>
      <c r="T152" s="67">
        <f t="shared" si="427"/>
        <v>0</v>
      </c>
      <c r="U152" s="67">
        <f t="shared" si="427"/>
        <v>0</v>
      </c>
      <c r="V152" s="66">
        <f t="shared" si="427"/>
        <v>0</v>
      </c>
      <c r="W152" s="65">
        <f>IF(K152&lt;0,-1,IF(AND($B152&lt;W$55,$C152&gt;W$55),1,0))</f>
        <v>0</v>
      </c>
      <c r="X152" s="84">
        <v>1</v>
      </c>
      <c r="Y152" s="64">
        <f t="shared" ref="Y152:Y180" si="471">IF(M152&lt;0,-1,IF(AND($B152&lt;Y$55,$C152&gt;Y$55),1,0))</f>
        <v>0</v>
      </c>
      <c r="Z152" s="64">
        <f t="shared" ref="Z152:Z180" si="472">IF(N152&lt;0,-1,IF(AND($B152&lt;Z$55,$C152&gt;Z$55),1,0))</f>
        <v>0</v>
      </c>
      <c r="AA152" s="64">
        <f t="shared" ref="AA152:AA180" si="473">IF(O152&lt;0,-1,IF(AND($B152&lt;AA$55,$C152&gt;AA$55),1,0))</f>
        <v>0</v>
      </c>
      <c r="AB152" s="64">
        <f t="shared" ref="AB152:AB180" si="474">IF(P152&lt;0,-1,IF(AND($B152&lt;AB$55,$C152&gt;AB$55),1,0))</f>
        <v>0</v>
      </c>
      <c r="AC152" s="64">
        <f t="shared" ref="AC152:AC180" si="475">IF(Q152&lt;0,-1,IF(AND($B152&lt;AC$55,$C152&gt;AC$55),1,0))</f>
        <v>0</v>
      </c>
      <c r="AD152" s="64">
        <f t="shared" ref="AD152:AD180" si="476">IF(R152&lt;0,-1,IF(AND($B152&lt;AD$55,$C152&gt;AD$55),1,0))</f>
        <v>0</v>
      </c>
      <c r="AE152" s="64">
        <f t="shared" ref="AE152:AE180" si="477">IF(S152&lt;0,-1,IF(AND($B152&lt;AE$55,$C152&gt;AE$55),1,0))</f>
        <v>0</v>
      </c>
      <c r="AF152" s="64">
        <f t="shared" ref="AF152:AF180" si="478">IF(T152&lt;0,-1,IF(AND($B152&lt;AF$55,$C152&gt;AF$55),1,0))</f>
        <v>0</v>
      </c>
      <c r="AG152" s="64">
        <f t="shared" ref="AG152:AG180" si="479">IF(U152&lt;0,-1,IF(AND($B152&lt;AG$55,$C152&gt;AG$55),1,0))</f>
        <v>0</v>
      </c>
      <c r="AH152" s="63">
        <f t="shared" ref="AH152:AH180" si="480">IF(V152&lt;0,-1,IF(AND($B152&lt;AH$55,$C152&gt;AH$55),1,0))</f>
        <v>0</v>
      </c>
      <c r="AI152" s="62">
        <f t="shared" si="389"/>
        <v>0</v>
      </c>
      <c r="AJ152" s="60">
        <f t="shared" si="390"/>
        <v>79166.666666666672</v>
      </c>
      <c r="AK152" s="60">
        <f t="shared" si="391"/>
        <v>0</v>
      </c>
      <c r="AL152" s="60">
        <f t="shared" si="392"/>
        <v>0</v>
      </c>
      <c r="AM152" s="60">
        <f t="shared" si="393"/>
        <v>0</v>
      </c>
      <c r="AN152" s="60">
        <f t="shared" si="394"/>
        <v>0</v>
      </c>
      <c r="AO152" s="60">
        <f t="shared" si="395"/>
        <v>0</v>
      </c>
      <c r="AP152" s="60">
        <f t="shared" si="396"/>
        <v>0</v>
      </c>
      <c r="AQ152" s="60">
        <f t="shared" si="397"/>
        <v>0</v>
      </c>
      <c r="AR152" s="60">
        <f t="shared" si="398"/>
        <v>0</v>
      </c>
      <c r="AS152" s="60">
        <f t="shared" si="399"/>
        <v>0</v>
      </c>
      <c r="AT152" s="59">
        <f t="shared" si="400"/>
        <v>0</v>
      </c>
      <c r="AU152" s="61">
        <f t="shared" ref="AU152:AU154" si="481">SUM(AI152:AK152)</f>
        <v>79166.666666666672</v>
      </c>
      <c r="AV152" s="60">
        <f t="shared" ref="AV152:AV154" si="482">SUM(AL152:AN152)</f>
        <v>0</v>
      </c>
      <c r="AW152" s="60">
        <f t="shared" ref="AW152:AW154" si="483">SUM(AO152:AQ152)</f>
        <v>0</v>
      </c>
      <c r="AX152" s="59">
        <f t="shared" ref="AX152:AX154" si="484">SUM(AR152:AT152)</f>
        <v>0</v>
      </c>
      <c r="AY152" s="58">
        <f t="shared" ref="AY152:AY154" si="485">SUM(AU152:AX152)</f>
        <v>79166.666666666672</v>
      </c>
      <c r="BA152" s="71" t="s">
        <v>33</v>
      </c>
      <c r="BB152" s="71" t="s">
        <v>165</v>
      </c>
      <c r="BC152" s="71"/>
      <c r="BE152" s="64">
        <f>SUMIFS(W$56:W152,$BA$56:$BA152,$BA152,$E$56:$E152,$E152)</f>
        <v>4</v>
      </c>
      <c r="BF152" s="64">
        <f>SUMIFS(X$56:X152,$BA$56:$BA152,$BA152,$E$56:$E152,$E152)</f>
        <v>5</v>
      </c>
      <c r="BG152" s="64">
        <f>SUMIFS(Y$56:Y152,$BA$56:$BA152,$BA152,$E$56:$E152,$E152)</f>
        <v>4</v>
      </c>
      <c r="BH152" s="64">
        <f>SUMIFS(Z$56:Z152,$BA$56:$BA152,$BA152,$E$56:$E152,$E152)</f>
        <v>3</v>
      </c>
      <c r="BI152" s="64">
        <f>SUMIFS(AA$56:AA152,$BA$56:$BA152,$BA152,$E$56:$E152,$E152)</f>
        <v>3</v>
      </c>
      <c r="BJ152" s="64">
        <f>SUMIFS(AB$56:AB152,$BA$56:$BA152,$BA152,$E$56:$E152,$E152)</f>
        <v>4</v>
      </c>
      <c r="BK152" s="64">
        <f>SUMIFS(AC$56:AC152,$BA$56:$BA152,$BA152,$E$56:$E152,$E152)</f>
        <v>5</v>
      </c>
      <c r="BL152" s="64">
        <f>SUMIFS(AD$56:AD152,$BA$56:$BA152,$BA152,$E$56:$E152,$E152)</f>
        <v>5</v>
      </c>
      <c r="BM152" s="64">
        <f>SUMIFS(AE$56:AE152,$BA$56:$BA152,$BA152,$E$56:$E152,$E152)</f>
        <v>5</v>
      </c>
      <c r="BN152" s="64">
        <f>SUMIFS(AF$56:AF152,$BA$56:$BA152,$BA152,$E$56:$E152,$E152)</f>
        <v>5</v>
      </c>
      <c r="BO152" s="64">
        <f>SUMIFS(AG$56:AG152,$BA$56:$BA152,$BA152,$E$56:$E152,$E152)</f>
        <v>5</v>
      </c>
      <c r="BP152" s="64">
        <f>SUMIFS(AH$56:AH152,$BA$56:$BA152,$BA152,$E$56:$E152,$E152)</f>
        <v>5</v>
      </c>
      <c r="BR152" s="175" t="str">
        <f t="shared" si="363"/>
        <v>Ferguson, Brook4Commercial</v>
      </c>
      <c r="BS152" s="175" t="str">
        <f t="shared" si="364"/>
        <v>Ferguson, Brook5Commercial</v>
      </c>
      <c r="BT152" s="175" t="str">
        <f t="shared" si="365"/>
        <v>Ferguson, Brook4Commercial</v>
      </c>
      <c r="BU152" s="175" t="str">
        <f t="shared" si="366"/>
        <v>Ferguson, Brook3Commercial</v>
      </c>
      <c r="BV152" s="175" t="str">
        <f t="shared" si="367"/>
        <v>Ferguson, Brook3Commercial</v>
      </c>
      <c r="BW152" s="175" t="str">
        <f t="shared" si="368"/>
        <v>Ferguson, Brook4Commercial</v>
      </c>
      <c r="BX152" s="175" t="str">
        <f t="shared" si="369"/>
        <v>Ferguson, Brook5Commercial</v>
      </c>
      <c r="BY152" s="175" t="str">
        <f t="shared" si="370"/>
        <v>Ferguson, Brook5Commercial</v>
      </c>
      <c r="BZ152" s="175" t="str">
        <f t="shared" si="371"/>
        <v>Ferguson, Brook5Commercial</v>
      </c>
      <c r="CA152" s="175" t="str">
        <f t="shared" si="372"/>
        <v>Ferguson, Brook5Commercial</v>
      </c>
      <c r="CB152" s="175" t="str">
        <f t="shared" si="373"/>
        <v>Ferguson, Brook5Commercial</v>
      </c>
      <c r="CC152" s="175" t="str">
        <f t="shared" si="374"/>
        <v>Ferguson, Brook5Commercial</v>
      </c>
    </row>
    <row r="153" spans="1:81" s="52" customFormat="1" hidden="1" x14ac:dyDescent="0.25">
      <c r="A153" s="83" t="s">
        <v>280</v>
      </c>
      <c r="B153" s="74">
        <v>44287</v>
      </c>
      <c r="C153" s="74">
        <v>44317</v>
      </c>
      <c r="D153" s="73" t="s">
        <v>158</v>
      </c>
      <c r="E153" s="73" t="str">
        <f t="shared" si="411"/>
        <v>Commercial</v>
      </c>
      <c r="F153" s="71" t="s">
        <v>35</v>
      </c>
      <c r="G153" s="71" t="s">
        <v>88</v>
      </c>
      <c r="H153" s="71" t="s">
        <v>48</v>
      </c>
      <c r="I153" s="70">
        <f t="shared" si="356"/>
        <v>950000</v>
      </c>
      <c r="J153" s="81">
        <v>43190</v>
      </c>
      <c r="K153" s="80">
        <v>0</v>
      </c>
      <c r="L153" s="77">
        <v>0</v>
      </c>
      <c r="M153" s="67">
        <f>IFERROR(IF($C153&gt;EOMONTH(M$55,-1),IF(DATEDIF($J153,M$55+2,"m")+1&gt;9,100%,VLOOKUP($D153,$A$1:$J$51,(DATEDIF($J153,M$55+2,"m")+1)+1,FALSE)),0),0)</f>
        <v>1</v>
      </c>
      <c r="N153" s="77">
        <v>0</v>
      </c>
      <c r="O153" s="67">
        <f t="shared" ref="O153:P162" si="486">IFERROR(IF($C153&gt;EOMONTH(O$55,-1),IF(DATEDIF($J153,O$55+2,"m")+1&gt;9,100%,VLOOKUP($D153,$A$1:$J$51,(DATEDIF($J153,O$55+2,"m")+1)+1,FALSE)),0),0)</f>
        <v>0</v>
      </c>
      <c r="P153" s="67">
        <f t="shared" si="486"/>
        <v>0</v>
      </c>
      <c r="Q153" s="67">
        <f t="shared" si="418"/>
        <v>0</v>
      </c>
      <c r="R153" s="67">
        <f t="shared" si="427"/>
        <v>0</v>
      </c>
      <c r="S153" s="67">
        <f t="shared" si="427"/>
        <v>0</v>
      </c>
      <c r="T153" s="67">
        <f t="shared" si="427"/>
        <v>0</v>
      </c>
      <c r="U153" s="67">
        <f t="shared" si="427"/>
        <v>0</v>
      </c>
      <c r="V153" s="66">
        <f t="shared" si="427"/>
        <v>0</v>
      </c>
      <c r="W153" s="65">
        <f>IF(K153&lt;0,-1,IF(AND($B153&lt;W$55,$C153&gt;W$55),1,0))</f>
        <v>0</v>
      </c>
      <c r="X153" s="64">
        <f>IF(L153&lt;0,-1,IF(AND($B153&lt;X$55,$C153&gt;X$55),1,0))</f>
        <v>0</v>
      </c>
      <c r="Y153" s="64">
        <f t="shared" si="471"/>
        <v>1</v>
      </c>
      <c r="Z153" s="64">
        <f t="shared" si="472"/>
        <v>0</v>
      </c>
      <c r="AA153" s="64">
        <f t="shared" si="473"/>
        <v>0</v>
      </c>
      <c r="AB153" s="64">
        <f t="shared" si="474"/>
        <v>0</v>
      </c>
      <c r="AC153" s="64">
        <f t="shared" si="475"/>
        <v>0</v>
      </c>
      <c r="AD153" s="64">
        <f t="shared" si="476"/>
        <v>0</v>
      </c>
      <c r="AE153" s="64">
        <f t="shared" si="477"/>
        <v>0</v>
      </c>
      <c r="AF153" s="64">
        <f t="shared" si="478"/>
        <v>0</v>
      </c>
      <c r="AG153" s="64">
        <f t="shared" si="479"/>
        <v>0</v>
      </c>
      <c r="AH153" s="63">
        <f t="shared" si="480"/>
        <v>0</v>
      </c>
      <c r="AI153" s="62">
        <f t="shared" si="389"/>
        <v>0</v>
      </c>
      <c r="AJ153" s="60">
        <f t="shared" si="390"/>
        <v>0</v>
      </c>
      <c r="AK153" s="60">
        <f t="shared" si="391"/>
        <v>79166.666666666672</v>
      </c>
      <c r="AL153" s="60">
        <f t="shared" si="392"/>
        <v>0</v>
      </c>
      <c r="AM153" s="60">
        <f t="shared" si="393"/>
        <v>0</v>
      </c>
      <c r="AN153" s="60">
        <f t="shared" si="394"/>
        <v>0</v>
      </c>
      <c r="AO153" s="60">
        <f t="shared" si="395"/>
        <v>0</v>
      </c>
      <c r="AP153" s="60">
        <f t="shared" si="396"/>
        <v>0</v>
      </c>
      <c r="AQ153" s="60">
        <f t="shared" si="397"/>
        <v>0</v>
      </c>
      <c r="AR153" s="60">
        <f t="shared" si="398"/>
        <v>0</v>
      </c>
      <c r="AS153" s="60">
        <f t="shared" si="399"/>
        <v>0</v>
      </c>
      <c r="AT153" s="59">
        <f t="shared" si="400"/>
        <v>0</v>
      </c>
      <c r="AU153" s="61">
        <f t="shared" si="481"/>
        <v>79166.666666666672</v>
      </c>
      <c r="AV153" s="60">
        <f t="shared" si="482"/>
        <v>0</v>
      </c>
      <c r="AW153" s="60">
        <f t="shared" si="483"/>
        <v>0</v>
      </c>
      <c r="AX153" s="59">
        <f t="shared" si="484"/>
        <v>0</v>
      </c>
      <c r="AY153" s="58">
        <f t="shared" si="485"/>
        <v>79166.666666666672</v>
      </c>
      <c r="BA153" s="71" t="s">
        <v>35</v>
      </c>
      <c r="BB153" s="71" t="s">
        <v>165</v>
      </c>
      <c r="BC153" s="71"/>
      <c r="BE153" s="64">
        <f>SUMIFS(W$56:W153,$BA$56:$BA153,$BA153,$E$56:$E153,$E153)</f>
        <v>0</v>
      </c>
      <c r="BF153" s="64">
        <f>SUMIFS(X$56:X153,$BA$56:$BA153,$BA153,$E$56:$E153,$E153)</f>
        <v>0</v>
      </c>
      <c r="BG153" s="64">
        <f>SUMIFS(Y$56:Y153,$BA$56:$BA153,$BA153,$E$56:$E153,$E153)</f>
        <v>1</v>
      </c>
      <c r="BH153" s="64">
        <f>SUMIFS(Z$56:Z153,$BA$56:$BA153,$BA153,$E$56:$E153,$E153)</f>
        <v>0</v>
      </c>
      <c r="BI153" s="64">
        <f>SUMIFS(AA$56:AA153,$BA$56:$BA153,$BA153,$E$56:$E153,$E153)</f>
        <v>0</v>
      </c>
      <c r="BJ153" s="64">
        <f>SUMIFS(AB$56:AB153,$BA$56:$BA153,$BA153,$E$56:$E153,$E153)</f>
        <v>0</v>
      </c>
      <c r="BK153" s="64">
        <f>SUMIFS(AC$56:AC153,$BA$56:$BA153,$BA153,$E$56:$E153,$E153)</f>
        <v>0</v>
      </c>
      <c r="BL153" s="64">
        <f>SUMIFS(AD$56:AD153,$BA$56:$BA153,$BA153,$E$56:$E153,$E153)</f>
        <v>0</v>
      </c>
      <c r="BM153" s="64">
        <f>SUMIFS(AE$56:AE153,$BA$56:$BA153,$BA153,$E$56:$E153,$E153)</f>
        <v>0</v>
      </c>
      <c r="BN153" s="64">
        <f>SUMIFS(AF$56:AF153,$BA$56:$BA153,$BA153,$E$56:$E153,$E153)</f>
        <v>0</v>
      </c>
      <c r="BO153" s="64">
        <f>SUMIFS(AG$56:AG153,$BA$56:$BA153,$BA153,$E$56:$E153,$E153)</f>
        <v>0</v>
      </c>
      <c r="BP153" s="64">
        <f>SUMIFS(AH$56:AH153,$BA$56:$BA153,$BA153,$E$56:$E153,$E153)</f>
        <v>0</v>
      </c>
      <c r="BR153" s="175" t="str">
        <f t="shared" si="363"/>
        <v/>
      </c>
      <c r="BS153" s="175" t="str">
        <f t="shared" si="364"/>
        <v/>
      </c>
      <c r="BT153" s="175" t="str">
        <f t="shared" si="365"/>
        <v>Commercial Select RVP1Commercial</v>
      </c>
      <c r="BU153" s="175" t="str">
        <f t="shared" si="366"/>
        <v/>
      </c>
      <c r="BV153" s="175" t="str">
        <f t="shared" si="367"/>
        <v/>
      </c>
      <c r="BW153" s="175" t="str">
        <f t="shared" si="368"/>
        <v/>
      </c>
      <c r="BX153" s="175" t="str">
        <f t="shared" si="369"/>
        <v/>
      </c>
      <c r="BY153" s="175" t="str">
        <f t="shared" si="370"/>
        <v/>
      </c>
      <c r="BZ153" s="175" t="str">
        <f t="shared" si="371"/>
        <v/>
      </c>
      <c r="CA153" s="175" t="str">
        <f t="shared" si="372"/>
        <v/>
      </c>
      <c r="CB153" s="175" t="str">
        <f t="shared" si="373"/>
        <v/>
      </c>
      <c r="CC153" s="175" t="str">
        <f t="shared" si="374"/>
        <v/>
      </c>
    </row>
    <row r="154" spans="1:81" s="52" customFormat="1" hidden="1" x14ac:dyDescent="0.25">
      <c r="A154" s="83" t="s">
        <v>165</v>
      </c>
      <c r="B154" s="74">
        <v>44317</v>
      </c>
      <c r="C154" s="74" t="s">
        <v>147</v>
      </c>
      <c r="D154" s="73" t="s">
        <v>158</v>
      </c>
      <c r="E154" s="73" t="str">
        <f t="shared" si="411"/>
        <v>Commercial</v>
      </c>
      <c r="F154" s="71" t="s">
        <v>32</v>
      </c>
      <c r="G154" s="71" t="s">
        <v>88</v>
      </c>
      <c r="H154" s="71" t="s">
        <v>48</v>
      </c>
      <c r="I154" s="70">
        <f t="shared" si="356"/>
        <v>950000</v>
      </c>
      <c r="J154" s="81">
        <v>43190</v>
      </c>
      <c r="K154" s="80">
        <v>0</v>
      </c>
      <c r="L154" s="77">
        <v>0</v>
      </c>
      <c r="M154" s="77">
        <v>0</v>
      </c>
      <c r="N154" s="67">
        <f>IFERROR(IF($C154&gt;EOMONTH(N$55,-1),IF(DATEDIF($J154,N$55+2,"m")+1&gt;9,100%,VLOOKUP($D154,$A$1:$J$51,(DATEDIF($J154,N$55+2,"m")+1)+1,FALSE)),0),0)</f>
        <v>1</v>
      </c>
      <c r="O154" s="67">
        <f t="shared" si="486"/>
        <v>1</v>
      </c>
      <c r="P154" s="67">
        <f t="shared" si="486"/>
        <v>1</v>
      </c>
      <c r="Q154" s="67">
        <f t="shared" si="418"/>
        <v>1</v>
      </c>
      <c r="R154" s="67">
        <f t="shared" si="427"/>
        <v>1</v>
      </c>
      <c r="S154" s="67">
        <f t="shared" si="427"/>
        <v>1</v>
      </c>
      <c r="T154" s="67">
        <f t="shared" si="427"/>
        <v>1</v>
      </c>
      <c r="U154" s="67">
        <f t="shared" si="427"/>
        <v>1</v>
      </c>
      <c r="V154" s="66">
        <f t="shared" si="427"/>
        <v>1</v>
      </c>
      <c r="W154" s="65">
        <f>IF(K154&lt;0,-1,IF(AND($B154&lt;W$55,$C154&gt;W$55),1,0))</f>
        <v>0</v>
      </c>
      <c r="X154" s="64">
        <f>IF(L154&lt;0,-1,IF(AND($B154&lt;X$55,$C154&gt;X$55),1,0))</f>
        <v>0</v>
      </c>
      <c r="Y154" s="64">
        <f t="shared" si="471"/>
        <v>0</v>
      </c>
      <c r="Z154" s="64">
        <f t="shared" si="472"/>
        <v>1</v>
      </c>
      <c r="AA154" s="64">
        <f t="shared" si="473"/>
        <v>1</v>
      </c>
      <c r="AB154" s="64">
        <f t="shared" si="474"/>
        <v>1</v>
      </c>
      <c r="AC154" s="64">
        <f t="shared" si="475"/>
        <v>1</v>
      </c>
      <c r="AD154" s="64">
        <f t="shared" si="476"/>
        <v>1</v>
      </c>
      <c r="AE154" s="64">
        <f t="shared" si="477"/>
        <v>1</v>
      </c>
      <c r="AF154" s="64">
        <f t="shared" si="478"/>
        <v>1</v>
      </c>
      <c r="AG154" s="64">
        <f t="shared" si="479"/>
        <v>1</v>
      </c>
      <c r="AH154" s="63">
        <f t="shared" si="480"/>
        <v>1</v>
      </c>
      <c r="AI154" s="62">
        <f t="shared" si="389"/>
        <v>0</v>
      </c>
      <c r="AJ154" s="60">
        <f t="shared" si="390"/>
        <v>0</v>
      </c>
      <c r="AK154" s="60">
        <f t="shared" si="391"/>
        <v>0</v>
      </c>
      <c r="AL154" s="60">
        <f t="shared" si="392"/>
        <v>79166.666666666672</v>
      </c>
      <c r="AM154" s="60">
        <f t="shared" si="393"/>
        <v>79166.666666666672</v>
      </c>
      <c r="AN154" s="60">
        <f t="shared" si="394"/>
        <v>79166.666666666672</v>
      </c>
      <c r="AO154" s="60">
        <f t="shared" si="395"/>
        <v>79166.666666666672</v>
      </c>
      <c r="AP154" s="60">
        <f t="shared" si="396"/>
        <v>79166.666666666672</v>
      </c>
      <c r="AQ154" s="60">
        <f t="shared" si="397"/>
        <v>79166.666666666672</v>
      </c>
      <c r="AR154" s="60">
        <f t="shared" si="398"/>
        <v>79166.666666666672</v>
      </c>
      <c r="AS154" s="60">
        <f t="shared" si="399"/>
        <v>79166.666666666672</v>
      </c>
      <c r="AT154" s="59">
        <f t="shared" si="400"/>
        <v>79166.666666666672</v>
      </c>
      <c r="AU154" s="61">
        <f t="shared" si="481"/>
        <v>0</v>
      </c>
      <c r="AV154" s="60">
        <f t="shared" si="482"/>
        <v>237500</v>
      </c>
      <c r="AW154" s="60">
        <f t="shared" si="483"/>
        <v>237500</v>
      </c>
      <c r="AX154" s="59">
        <f t="shared" si="484"/>
        <v>237500</v>
      </c>
      <c r="AY154" s="58">
        <f t="shared" si="485"/>
        <v>712500</v>
      </c>
      <c r="BA154" s="352" t="s">
        <v>32</v>
      </c>
      <c r="BB154" s="352" t="s">
        <v>165</v>
      </c>
      <c r="BC154" s="71"/>
      <c r="BE154" s="64">
        <f>SUMIFS(W$56:W154,$BA$56:$BA154,$BA154,$E$56:$E154,$E154)</f>
        <v>6</v>
      </c>
      <c r="BF154" s="64">
        <f>SUMIFS(X$56:X154,$BA$56:$BA154,$BA154,$E$56:$E154,$E154)</f>
        <v>6</v>
      </c>
      <c r="BG154" s="64">
        <f>SUMIFS(Y$56:Y154,$BA$56:$BA154,$BA154,$E$56:$E154,$E154)</f>
        <v>6</v>
      </c>
      <c r="BH154" s="64">
        <f>SUMIFS(Z$56:Z154,$BA$56:$BA154,$BA154,$E$56:$E154,$E154)</f>
        <v>3</v>
      </c>
      <c r="BI154" s="64">
        <f>SUMIFS(AA$56:AA154,$BA$56:$BA154,$BA154,$E$56:$E154,$E154)</f>
        <v>4</v>
      </c>
      <c r="BJ154" s="64">
        <f>SUMIFS(AB$56:AB154,$BA$56:$BA154,$BA154,$E$56:$E154,$E154)</f>
        <v>4</v>
      </c>
      <c r="BK154" s="64">
        <f>SUMIFS(AC$56:AC154,$BA$56:$BA154,$BA154,$E$56:$E154,$E154)</f>
        <v>4</v>
      </c>
      <c r="BL154" s="64">
        <f>SUMIFS(AD$56:AD154,$BA$56:$BA154,$BA154,$E$56:$E154,$E154)</f>
        <v>4</v>
      </c>
      <c r="BM154" s="64">
        <f>SUMIFS(AE$56:AE154,$BA$56:$BA154,$BA154,$E$56:$E154,$E154)</f>
        <v>4</v>
      </c>
      <c r="BN154" s="64">
        <f>SUMIFS(AF$56:AF154,$BA$56:$BA154,$BA154,$E$56:$E154,$E154)</f>
        <v>4</v>
      </c>
      <c r="BO154" s="64">
        <f>SUMIFS(AG$56:AG154,$BA$56:$BA154,$BA154,$E$56:$E154,$E154)</f>
        <v>4</v>
      </c>
      <c r="BP154" s="64">
        <f>SUMIFS(AH$56:AH154,$BA$56:$BA154,$BA154,$E$56:$E154,$E154)</f>
        <v>4</v>
      </c>
      <c r="BR154" s="175" t="str">
        <f t="shared" si="363"/>
        <v>Ionescu, Sarah6Commercial</v>
      </c>
      <c r="BS154" s="175" t="str">
        <f t="shared" si="364"/>
        <v>Ionescu, Sarah6Commercial</v>
      </c>
      <c r="BT154" s="175" t="str">
        <f t="shared" si="365"/>
        <v>Ionescu, Sarah6Commercial</v>
      </c>
      <c r="BU154" s="175" t="str">
        <f t="shared" si="366"/>
        <v>Ionescu, Sarah3Commercial</v>
      </c>
      <c r="BV154" s="175" t="str">
        <f t="shared" si="367"/>
        <v>Ionescu, Sarah4Commercial</v>
      </c>
      <c r="BW154" s="175" t="str">
        <f t="shared" si="368"/>
        <v>Ionescu, Sarah4Commercial</v>
      </c>
      <c r="BX154" s="175" t="str">
        <f t="shared" si="369"/>
        <v>Ionescu, Sarah4Commercial</v>
      </c>
      <c r="BY154" s="175" t="str">
        <f t="shared" si="370"/>
        <v>Ionescu, Sarah4Commercial</v>
      </c>
      <c r="BZ154" s="175" t="str">
        <f t="shared" si="371"/>
        <v>Ionescu, Sarah4Commercial</v>
      </c>
      <c r="CA154" s="175" t="str">
        <f t="shared" si="372"/>
        <v>Ionescu, Sarah4Commercial</v>
      </c>
      <c r="CB154" s="175" t="str">
        <f t="shared" si="373"/>
        <v>Ionescu, Sarah4Commercial</v>
      </c>
      <c r="CC154" s="175" t="str">
        <f t="shared" si="374"/>
        <v>Ionescu, Sarah4Commercial</v>
      </c>
    </row>
    <row r="155" spans="1:81" s="52" customFormat="1" hidden="1" x14ac:dyDescent="0.25">
      <c r="A155" s="83" t="s">
        <v>164</v>
      </c>
      <c r="B155" s="74">
        <v>43678</v>
      </c>
      <c r="C155" s="74">
        <v>44286</v>
      </c>
      <c r="D155" s="73" t="s">
        <v>158</v>
      </c>
      <c r="E155" s="73" t="str">
        <f t="shared" si="411"/>
        <v>Commercial</v>
      </c>
      <c r="F155" s="71" t="s">
        <v>31</v>
      </c>
      <c r="G155" s="71" t="s">
        <v>88</v>
      </c>
      <c r="H155" s="71" t="s">
        <v>48</v>
      </c>
      <c r="I155" s="70">
        <f t="shared" si="356"/>
        <v>950000</v>
      </c>
      <c r="J155" s="69">
        <f t="shared" si="468"/>
        <v>43708</v>
      </c>
      <c r="K155" s="68">
        <f>IFERROR(IF($C155&gt;EOMONTH(K$55,-1),IF(DATEDIF($J155,K$55+2,"m")+1&gt;9,100%,VLOOKUP($D155,$A$1:$J$51,(DATEDIF($J155,K$55+2,"m")+1)+1,FALSE)),0),0)</f>
        <v>1</v>
      </c>
      <c r="L155" s="67">
        <f>IFERROR(IF($C155&gt;EOMONTH(L$55,-1),IF(DATEDIF($J155,L$55+2,"m")+1&gt;9,100%,VLOOKUP($D155,$A$1:$J$51,(DATEDIF($J155,L$55+2,"m")+1)+1,FALSE)),0),0)</f>
        <v>1</v>
      </c>
      <c r="M155" s="67">
        <f>IFERROR(IF($C155&gt;EOMONTH(M$55,-1),IF(DATEDIF($J155,M$55+2,"m")+1&gt;9,100%,VLOOKUP($D155,$A$1:$J$51,(DATEDIF($J155,M$55+2,"m")+1)+1,FALSE)),0),0)</f>
        <v>0</v>
      </c>
      <c r="N155" s="67">
        <f>IFERROR(IF($C155&gt;EOMONTH(N$55,-1),IF(DATEDIF($J155,N$55+2,"m")+1&gt;9,100%,VLOOKUP($D155,$A$1:$J$51,(DATEDIF($J155,N$55+2,"m")+1)+1,FALSE)),0),0)</f>
        <v>0</v>
      </c>
      <c r="O155" s="67">
        <f t="shared" si="486"/>
        <v>0</v>
      </c>
      <c r="P155" s="67">
        <f t="shared" si="486"/>
        <v>0</v>
      </c>
      <c r="Q155" s="67">
        <f t="shared" si="418"/>
        <v>0</v>
      </c>
      <c r="R155" s="67">
        <f t="shared" ref="R155:V162" si="487">IFERROR(IF($C155&gt;EOMONTH(R$55,-1),IF(DATEDIF($J155,R$55+2,"m")+1&gt;9,100%,VLOOKUP($D155,$A$1:$J$51,(DATEDIF($J155,R$55+2,"m")+1)+1,FALSE)),0),0)</f>
        <v>0</v>
      </c>
      <c r="S155" s="67">
        <f t="shared" si="487"/>
        <v>0</v>
      </c>
      <c r="T155" s="67">
        <f t="shared" si="487"/>
        <v>0</v>
      </c>
      <c r="U155" s="67">
        <f t="shared" si="487"/>
        <v>0</v>
      </c>
      <c r="V155" s="66">
        <f t="shared" si="487"/>
        <v>0</v>
      </c>
      <c r="W155" s="65">
        <f>IF(K155&lt;0,-1,IF(AND($B155&lt;W$55,$C155&gt;W$55),1,0))</f>
        <v>1</v>
      </c>
      <c r="X155" s="84">
        <v>1</v>
      </c>
      <c r="Y155" s="64">
        <f t="shared" si="471"/>
        <v>0</v>
      </c>
      <c r="Z155" s="64">
        <f t="shared" si="472"/>
        <v>0</v>
      </c>
      <c r="AA155" s="64">
        <f t="shared" si="473"/>
        <v>0</v>
      </c>
      <c r="AB155" s="64">
        <f t="shared" si="474"/>
        <v>0</v>
      </c>
      <c r="AC155" s="64">
        <f t="shared" si="475"/>
        <v>0</v>
      </c>
      <c r="AD155" s="64">
        <f t="shared" si="476"/>
        <v>0</v>
      </c>
      <c r="AE155" s="64">
        <f t="shared" si="477"/>
        <v>0</v>
      </c>
      <c r="AF155" s="64">
        <f t="shared" si="478"/>
        <v>0</v>
      </c>
      <c r="AG155" s="64">
        <f t="shared" si="479"/>
        <v>0</v>
      </c>
      <c r="AH155" s="63">
        <f t="shared" si="480"/>
        <v>0</v>
      </c>
      <c r="AI155" s="62">
        <f t="shared" si="389"/>
        <v>79166.666666666672</v>
      </c>
      <c r="AJ155" s="60">
        <f t="shared" si="390"/>
        <v>79166.666666666672</v>
      </c>
      <c r="AK155" s="60">
        <f t="shared" si="391"/>
        <v>0</v>
      </c>
      <c r="AL155" s="60">
        <f t="shared" si="392"/>
        <v>0</v>
      </c>
      <c r="AM155" s="60">
        <f t="shared" si="393"/>
        <v>0</v>
      </c>
      <c r="AN155" s="60">
        <f t="shared" si="394"/>
        <v>0</v>
      </c>
      <c r="AO155" s="60">
        <f t="shared" si="395"/>
        <v>0</v>
      </c>
      <c r="AP155" s="60">
        <f t="shared" si="396"/>
        <v>0</v>
      </c>
      <c r="AQ155" s="60">
        <f t="shared" si="397"/>
        <v>0</v>
      </c>
      <c r="AR155" s="60">
        <f t="shared" si="398"/>
        <v>0</v>
      </c>
      <c r="AS155" s="60">
        <f t="shared" si="399"/>
        <v>0</v>
      </c>
      <c r="AT155" s="59">
        <f t="shared" si="400"/>
        <v>0</v>
      </c>
      <c r="AU155" s="61">
        <f t="shared" si="350"/>
        <v>158333.33333333334</v>
      </c>
      <c r="AV155" s="60">
        <f t="shared" si="351"/>
        <v>0</v>
      </c>
      <c r="AW155" s="60">
        <f t="shared" si="352"/>
        <v>0</v>
      </c>
      <c r="AX155" s="59">
        <f t="shared" si="353"/>
        <v>0</v>
      </c>
      <c r="AY155" s="58">
        <f t="shared" si="354"/>
        <v>158333.33333333334</v>
      </c>
      <c r="BA155" s="71" t="s">
        <v>31</v>
      </c>
      <c r="BB155" s="71" t="s">
        <v>163</v>
      </c>
      <c r="BC155" s="71"/>
      <c r="BE155" s="64">
        <f>SUMIFS(W$56:W155,$BA$56:$BA155,$BA155,$E$56:$E155,$E155)</f>
        <v>1</v>
      </c>
      <c r="BF155" s="64">
        <f>SUMIFS(X$56:X155,$BA$56:$BA155,$BA155,$E$56:$E155,$E155)</f>
        <v>1</v>
      </c>
      <c r="BG155" s="64">
        <f>SUMIFS(Y$56:Y155,$BA$56:$BA155,$BA155,$E$56:$E155,$E155)</f>
        <v>0</v>
      </c>
      <c r="BH155" s="64">
        <f>SUMIFS(Z$56:Z155,$BA$56:$BA155,$BA155,$E$56:$E155,$E155)</f>
        <v>0</v>
      </c>
      <c r="BI155" s="64">
        <f>SUMIFS(AA$56:AA155,$BA$56:$BA155,$BA155,$E$56:$E155,$E155)</f>
        <v>0</v>
      </c>
      <c r="BJ155" s="64">
        <f>SUMIFS(AB$56:AB155,$BA$56:$BA155,$BA155,$E$56:$E155,$E155)</f>
        <v>0</v>
      </c>
      <c r="BK155" s="64">
        <f>SUMIFS(AC$56:AC155,$BA$56:$BA155,$BA155,$E$56:$E155,$E155)</f>
        <v>0</v>
      </c>
      <c r="BL155" s="64">
        <f>SUMIFS(AD$56:AD155,$BA$56:$BA155,$BA155,$E$56:$E155,$E155)</f>
        <v>0</v>
      </c>
      <c r="BM155" s="64">
        <f>SUMIFS(AE$56:AE155,$BA$56:$BA155,$BA155,$E$56:$E155,$E155)</f>
        <v>0</v>
      </c>
      <c r="BN155" s="64">
        <f>SUMIFS(AF$56:AF155,$BA$56:$BA155,$BA155,$E$56:$E155,$E155)</f>
        <v>0</v>
      </c>
      <c r="BO155" s="64">
        <f>SUMIFS(AG$56:AG155,$BA$56:$BA155,$BA155,$E$56:$E155,$E155)</f>
        <v>0</v>
      </c>
      <c r="BP155" s="64">
        <f>SUMIFS(AH$56:AH155,$BA$56:$BA155,$BA155,$E$56:$E155,$E155)</f>
        <v>0</v>
      </c>
      <c r="BR155" s="175" t="str">
        <f t="shared" si="363"/>
        <v>Wilson, Matt1Commercial</v>
      </c>
      <c r="BS155" s="175" t="str">
        <f t="shared" si="364"/>
        <v>Wilson, Matt1Commercial</v>
      </c>
      <c r="BT155" s="175" t="str">
        <f t="shared" si="365"/>
        <v/>
      </c>
      <c r="BU155" s="175" t="str">
        <f t="shared" si="366"/>
        <v/>
      </c>
      <c r="BV155" s="175" t="str">
        <f t="shared" si="367"/>
        <v/>
      </c>
      <c r="BW155" s="175" t="str">
        <f t="shared" si="368"/>
        <v/>
      </c>
      <c r="BX155" s="175" t="str">
        <f t="shared" si="369"/>
        <v/>
      </c>
      <c r="BY155" s="175" t="str">
        <f t="shared" si="370"/>
        <v/>
      </c>
      <c r="BZ155" s="175" t="str">
        <f t="shared" si="371"/>
        <v/>
      </c>
      <c r="CA155" s="175" t="str">
        <f t="shared" si="372"/>
        <v/>
      </c>
      <c r="CB155" s="175" t="str">
        <f t="shared" si="373"/>
        <v/>
      </c>
      <c r="CC155" s="175" t="str">
        <f t="shared" si="374"/>
        <v/>
      </c>
    </row>
    <row r="156" spans="1:81" s="52" customFormat="1" hidden="1" x14ac:dyDescent="0.25">
      <c r="A156" s="83" t="s">
        <v>163</v>
      </c>
      <c r="B156" s="74">
        <v>44287</v>
      </c>
      <c r="C156" s="74">
        <v>44317</v>
      </c>
      <c r="D156" s="73" t="s">
        <v>158</v>
      </c>
      <c r="E156" s="73" t="str">
        <f t="shared" si="411"/>
        <v>Commercial</v>
      </c>
      <c r="F156" s="71" t="s">
        <v>35</v>
      </c>
      <c r="G156" s="71" t="s">
        <v>88</v>
      </c>
      <c r="H156" s="71" t="s">
        <v>48</v>
      </c>
      <c r="I156" s="70">
        <f t="shared" si="356"/>
        <v>950000</v>
      </c>
      <c r="J156" s="81">
        <v>43190</v>
      </c>
      <c r="K156" s="80">
        <v>0</v>
      </c>
      <c r="L156" s="77">
        <v>0</v>
      </c>
      <c r="M156" s="67">
        <f>IFERROR(IF($C156&gt;EOMONTH(M$55,-1),IF(DATEDIF($J156,M$55+2,"m")+1&gt;9,100%,VLOOKUP($D156,$A$1:$J$51,(DATEDIF($J156,M$55+2,"m")+1)+1,FALSE)),0),0)</f>
        <v>1</v>
      </c>
      <c r="N156" s="77">
        <v>0</v>
      </c>
      <c r="O156" s="67">
        <f t="shared" si="486"/>
        <v>0</v>
      </c>
      <c r="P156" s="67">
        <f t="shared" si="486"/>
        <v>0</v>
      </c>
      <c r="Q156" s="67">
        <f t="shared" si="418"/>
        <v>0</v>
      </c>
      <c r="R156" s="67">
        <f t="shared" si="487"/>
        <v>0</v>
      </c>
      <c r="S156" s="67">
        <f t="shared" si="487"/>
        <v>0</v>
      </c>
      <c r="T156" s="67">
        <f t="shared" si="487"/>
        <v>0</v>
      </c>
      <c r="U156" s="67">
        <f t="shared" si="487"/>
        <v>0</v>
      </c>
      <c r="V156" s="66">
        <f t="shared" si="487"/>
        <v>0</v>
      </c>
      <c r="W156" s="65">
        <f>IF(K156&lt;0,-1,IF(AND($B156&lt;W$55,$C156&gt;W$55),1,0))</f>
        <v>0</v>
      </c>
      <c r="X156" s="64">
        <f>IF(L156&lt;0,-1,IF(AND($B156&lt;X$55,$C156&gt;X$55),1,0))</f>
        <v>0</v>
      </c>
      <c r="Y156" s="64">
        <f t="shared" si="471"/>
        <v>1</v>
      </c>
      <c r="Z156" s="64">
        <f t="shared" si="472"/>
        <v>0</v>
      </c>
      <c r="AA156" s="64">
        <f t="shared" si="473"/>
        <v>0</v>
      </c>
      <c r="AB156" s="64">
        <f t="shared" si="474"/>
        <v>0</v>
      </c>
      <c r="AC156" s="64">
        <f t="shared" si="475"/>
        <v>0</v>
      </c>
      <c r="AD156" s="64">
        <f t="shared" si="476"/>
        <v>0</v>
      </c>
      <c r="AE156" s="64">
        <f t="shared" si="477"/>
        <v>0</v>
      </c>
      <c r="AF156" s="64">
        <f t="shared" si="478"/>
        <v>0</v>
      </c>
      <c r="AG156" s="64">
        <f t="shared" si="479"/>
        <v>0</v>
      </c>
      <c r="AH156" s="63">
        <f t="shared" si="480"/>
        <v>0</v>
      </c>
      <c r="AI156" s="62">
        <f t="shared" si="389"/>
        <v>0</v>
      </c>
      <c r="AJ156" s="60">
        <f t="shared" si="390"/>
        <v>0</v>
      </c>
      <c r="AK156" s="60">
        <f t="shared" si="391"/>
        <v>79166.666666666672</v>
      </c>
      <c r="AL156" s="60">
        <f t="shared" si="392"/>
        <v>0</v>
      </c>
      <c r="AM156" s="60">
        <f t="shared" si="393"/>
        <v>0</v>
      </c>
      <c r="AN156" s="60">
        <f t="shared" si="394"/>
        <v>0</v>
      </c>
      <c r="AO156" s="60">
        <f t="shared" si="395"/>
        <v>0</v>
      </c>
      <c r="AP156" s="60">
        <f t="shared" si="396"/>
        <v>0</v>
      </c>
      <c r="AQ156" s="60">
        <f t="shared" si="397"/>
        <v>0</v>
      </c>
      <c r="AR156" s="60">
        <f t="shared" si="398"/>
        <v>0</v>
      </c>
      <c r="AS156" s="60">
        <f t="shared" si="399"/>
        <v>0</v>
      </c>
      <c r="AT156" s="59">
        <f t="shared" si="400"/>
        <v>0</v>
      </c>
      <c r="AU156" s="61">
        <f t="shared" ref="AU156" si="488">SUM(AI156:AK156)</f>
        <v>79166.666666666672</v>
      </c>
      <c r="AV156" s="60">
        <f t="shared" ref="AV156" si="489">SUM(AL156:AN156)</f>
        <v>0</v>
      </c>
      <c r="AW156" s="60">
        <f t="shared" ref="AW156" si="490">SUM(AO156:AQ156)</f>
        <v>0</v>
      </c>
      <c r="AX156" s="59">
        <f t="shared" ref="AX156" si="491">SUM(AR156:AT156)</f>
        <v>0</v>
      </c>
      <c r="AY156" s="58">
        <f t="shared" ref="AY156" si="492">SUM(AU156:AX156)</f>
        <v>79166.666666666672</v>
      </c>
      <c r="BA156" s="71" t="s">
        <v>35</v>
      </c>
      <c r="BB156" s="71" t="s">
        <v>163</v>
      </c>
      <c r="BC156" s="71"/>
      <c r="BE156" s="64">
        <f>SUMIFS(W$56:W156,$BA$56:$BA156,$BA156,$E$56:$E156,$E156)</f>
        <v>0</v>
      </c>
      <c r="BF156" s="64">
        <f>SUMIFS(X$56:X156,$BA$56:$BA156,$BA156,$E$56:$E156,$E156)</f>
        <v>0</v>
      </c>
      <c r="BG156" s="64">
        <f>SUMIFS(Y$56:Y156,$BA$56:$BA156,$BA156,$E$56:$E156,$E156)</f>
        <v>2</v>
      </c>
      <c r="BH156" s="64">
        <f>SUMIFS(Z$56:Z156,$BA$56:$BA156,$BA156,$E$56:$E156,$E156)</f>
        <v>0</v>
      </c>
      <c r="BI156" s="64">
        <f>SUMIFS(AA$56:AA156,$BA$56:$BA156,$BA156,$E$56:$E156,$E156)</f>
        <v>0</v>
      </c>
      <c r="BJ156" s="64">
        <f>SUMIFS(AB$56:AB156,$BA$56:$BA156,$BA156,$E$56:$E156,$E156)</f>
        <v>0</v>
      </c>
      <c r="BK156" s="64">
        <f>SUMIFS(AC$56:AC156,$BA$56:$BA156,$BA156,$E$56:$E156,$E156)</f>
        <v>0</v>
      </c>
      <c r="BL156" s="64">
        <f>SUMIFS(AD$56:AD156,$BA$56:$BA156,$BA156,$E$56:$E156,$E156)</f>
        <v>0</v>
      </c>
      <c r="BM156" s="64">
        <f>SUMIFS(AE$56:AE156,$BA$56:$BA156,$BA156,$E$56:$E156,$E156)</f>
        <v>0</v>
      </c>
      <c r="BN156" s="64">
        <f>SUMIFS(AF$56:AF156,$BA$56:$BA156,$BA156,$E$56:$E156,$E156)</f>
        <v>0</v>
      </c>
      <c r="BO156" s="64">
        <f>SUMIFS(AG$56:AG156,$BA$56:$BA156,$BA156,$E$56:$E156,$E156)</f>
        <v>0</v>
      </c>
      <c r="BP156" s="64">
        <f>SUMIFS(AH$56:AH156,$BA$56:$BA156,$BA156,$E$56:$E156,$E156)</f>
        <v>0</v>
      </c>
      <c r="BR156" s="175" t="str">
        <f t="shared" si="363"/>
        <v/>
      </c>
      <c r="BS156" s="175" t="str">
        <f t="shared" si="364"/>
        <v/>
      </c>
      <c r="BT156" s="175" t="str">
        <f t="shared" si="365"/>
        <v>Commercial Select RVP2Commercial</v>
      </c>
      <c r="BU156" s="175" t="str">
        <f t="shared" si="366"/>
        <v/>
      </c>
      <c r="BV156" s="175" t="str">
        <f t="shared" si="367"/>
        <v/>
      </c>
      <c r="BW156" s="175" t="str">
        <f t="shared" si="368"/>
        <v/>
      </c>
      <c r="BX156" s="175" t="str">
        <f t="shared" si="369"/>
        <v/>
      </c>
      <c r="BY156" s="175" t="str">
        <f t="shared" si="370"/>
        <v/>
      </c>
      <c r="BZ156" s="175" t="str">
        <f t="shared" si="371"/>
        <v/>
      </c>
      <c r="CA156" s="175" t="str">
        <f t="shared" si="372"/>
        <v/>
      </c>
      <c r="CB156" s="175" t="str">
        <f t="shared" si="373"/>
        <v/>
      </c>
      <c r="CC156" s="175" t="str">
        <f t="shared" si="374"/>
        <v/>
      </c>
    </row>
    <row r="157" spans="1:81" s="52" customFormat="1" hidden="1" x14ac:dyDescent="0.25">
      <c r="A157" s="83" t="s">
        <v>162</v>
      </c>
      <c r="B157" s="74">
        <v>43769</v>
      </c>
      <c r="C157" s="74">
        <v>44255</v>
      </c>
      <c r="D157" s="73" t="s">
        <v>151</v>
      </c>
      <c r="E157" s="73" t="str">
        <f t="shared" si="411"/>
        <v>Commercial</v>
      </c>
      <c r="F157" s="71" t="s">
        <v>31</v>
      </c>
      <c r="G157" s="71" t="s">
        <v>88</v>
      </c>
      <c r="H157" s="71" t="s">
        <v>48</v>
      </c>
      <c r="I157" s="70">
        <f t="shared" si="356"/>
        <v>900000</v>
      </c>
      <c r="J157" s="69">
        <f t="shared" si="468"/>
        <v>43799</v>
      </c>
      <c r="K157" s="68">
        <f>IFERROR(IF($C157&gt;EOMONTH(K$55,-1),IF(DATEDIF($J157,K$55+2,"m")+1&gt;9,100%,VLOOKUP($D157,$A$1:$J$51,(DATEDIF($J157,K$55+2,"m")+1)+1,FALSE)),0),0)</f>
        <v>1</v>
      </c>
      <c r="L157" s="67">
        <f>IFERROR(IF($C157&gt;EOMONTH(L$55,-1),IF(DATEDIF($J157,L$55+2,"m")+1&gt;9,100%,VLOOKUP($D157,$A$1:$J$51,(DATEDIF($J157,L$55+2,"m")+1)+1,FALSE)),0),0)</f>
        <v>0</v>
      </c>
      <c r="M157" s="67">
        <f>IFERROR(IF($C157&gt;EOMONTH(M$55,-1),IF(DATEDIF($J157,M$55+2,"m")+1&gt;9,100%,VLOOKUP($D157,$A$1:$J$51,(DATEDIF($J157,M$55+2,"m")+1)+1,FALSE)),0),0)</f>
        <v>0</v>
      </c>
      <c r="N157" s="67">
        <f>IFERROR(IF($C157&gt;EOMONTH(N$55,-1),IF(DATEDIF($J157,N$55+2,"m")+1&gt;9,100%,VLOOKUP($D157,$A$1:$J$51,(DATEDIF($J157,N$55+2,"m")+1)+1,FALSE)),0),0)</f>
        <v>0</v>
      </c>
      <c r="O157" s="67">
        <f t="shared" si="486"/>
        <v>0</v>
      </c>
      <c r="P157" s="67">
        <f t="shared" si="486"/>
        <v>0</v>
      </c>
      <c r="Q157" s="67">
        <f t="shared" si="418"/>
        <v>0</v>
      </c>
      <c r="R157" s="67">
        <f t="shared" si="487"/>
        <v>0</v>
      </c>
      <c r="S157" s="67">
        <f t="shared" si="487"/>
        <v>0</v>
      </c>
      <c r="T157" s="67">
        <f t="shared" si="487"/>
        <v>0</v>
      </c>
      <c r="U157" s="67">
        <f t="shared" si="487"/>
        <v>0</v>
      </c>
      <c r="V157" s="66">
        <f t="shared" si="487"/>
        <v>0</v>
      </c>
      <c r="W157" s="84">
        <v>1</v>
      </c>
      <c r="X157" s="64">
        <f>IF(L157&lt;0,-1,IF(AND($B157&lt;X$55,$C157&gt;X$55),1,0))</f>
        <v>0</v>
      </c>
      <c r="Y157" s="64">
        <f t="shared" si="471"/>
        <v>0</v>
      </c>
      <c r="Z157" s="64">
        <f t="shared" si="472"/>
        <v>0</v>
      </c>
      <c r="AA157" s="64">
        <f t="shared" si="473"/>
        <v>0</v>
      </c>
      <c r="AB157" s="64">
        <f t="shared" si="474"/>
        <v>0</v>
      </c>
      <c r="AC157" s="64">
        <f t="shared" si="475"/>
        <v>0</v>
      </c>
      <c r="AD157" s="64">
        <f t="shared" si="476"/>
        <v>0</v>
      </c>
      <c r="AE157" s="64">
        <f t="shared" si="477"/>
        <v>0</v>
      </c>
      <c r="AF157" s="64">
        <f t="shared" si="478"/>
        <v>0</v>
      </c>
      <c r="AG157" s="64">
        <f t="shared" si="479"/>
        <v>0</v>
      </c>
      <c r="AH157" s="63">
        <f t="shared" si="480"/>
        <v>0</v>
      </c>
      <c r="AI157" s="62">
        <f t="shared" si="389"/>
        <v>75000</v>
      </c>
      <c r="AJ157" s="60">
        <f t="shared" si="390"/>
        <v>0</v>
      </c>
      <c r="AK157" s="60">
        <f t="shared" si="391"/>
        <v>0</v>
      </c>
      <c r="AL157" s="60">
        <f t="shared" si="392"/>
        <v>0</v>
      </c>
      <c r="AM157" s="60">
        <f t="shared" si="393"/>
        <v>0</v>
      </c>
      <c r="AN157" s="60">
        <f t="shared" si="394"/>
        <v>0</v>
      </c>
      <c r="AO157" s="60">
        <f t="shared" si="395"/>
        <v>0</v>
      </c>
      <c r="AP157" s="60">
        <f t="shared" si="396"/>
        <v>0</v>
      </c>
      <c r="AQ157" s="60">
        <f t="shared" si="397"/>
        <v>0</v>
      </c>
      <c r="AR157" s="60">
        <f t="shared" si="398"/>
        <v>0</v>
      </c>
      <c r="AS157" s="60">
        <f t="shared" si="399"/>
        <v>0</v>
      </c>
      <c r="AT157" s="59">
        <f t="shared" si="400"/>
        <v>0</v>
      </c>
      <c r="AU157" s="61">
        <f t="shared" si="350"/>
        <v>75000</v>
      </c>
      <c r="AV157" s="60">
        <f t="shared" si="351"/>
        <v>0</v>
      </c>
      <c r="AW157" s="60">
        <f t="shared" si="352"/>
        <v>0</v>
      </c>
      <c r="AX157" s="59">
        <f t="shared" si="353"/>
        <v>0</v>
      </c>
      <c r="AY157" s="58">
        <f t="shared" si="354"/>
        <v>75000</v>
      </c>
      <c r="BA157" s="71" t="s">
        <v>31</v>
      </c>
      <c r="BB157" s="71" t="s">
        <v>161</v>
      </c>
      <c r="BC157" s="71"/>
      <c r="BE157" s="64">
        <f>SUMIFS(W$56:W157,$BA$56:$BA157,$BA157,$E$56:$E157,$E157)</f>
        <v>2</v>
      </c>
      <c r="BF157" s="64">
        <f>SUMIFS(X$56:X157,$BA$56:$BA157,$BA157,$E$56:$E157,$E157)</f>
        <v>1</v>
      </c>
      <c r="BG157" s="64">
        <f>SUMIFS(Y$56:Y157,$BA$56:$BA157,$BA157,$E$56:$E157,$E157)</f>
        <v>0</v>
      </c>
      <c r="BH157" s="64">
        <f>SUMIFS(Z$56:Z157,$BA$56:$BA157,$BA157,$E$56:$E157,$E157)</f>
        <v>0</v>
      </c>
      <c r="BI157" s="64">
        <f>SUMIFS(AA$56:AA157,$BA$56:$BA157,$BA157,$E$56:$E157,$E157)</f>
        <v>0</v>
      </c>
      <c r="BJ157" s="64">
        <f>SUMIFS(AB$56:AB157,$BA$56:$BA157,$BA157,$E$56:$E157,$E157)</f>
        <v>0</v>
      </c>
      <c r="BK157" s="64">
        <f>SUMIFS(AC$56:AC157,$BA$56:$BA157,$BA157,$E$56:$E157,$E157)</f>
        <v>0</v>
      </c>
      <c r="BL157" s="64">
        <f>SUMIFS(AD$56:AD157,$BA$56:$BA157,$BA157,$E$56:$E157,$E157)</f>
        <v>0</v>
      </c>
      <c r="BM157" s="64">
        <f>SUMIFS(AE$56:AE157,$BA$56:$BA157,$BA157,$E$56:$E157,$E157)</f>
        <v>0</v>
      </c>
      <c r="BN157" s="64">
        <f>SUMIFS(AF$56:AF157,$BA$56:$BA157,$BA157,$E$56:$E157,$E157)</f>
        <v>0</v>
      </c>
      <c r="BO157" s="64">
        <f>SUMIFS(AG$56:AG157,$BA$56:$BA157,$BA157,$E$56:$E157,$E157)</f>
        <v>0</v>
      </c>
      <c r="BP157" s="64">
        <f>SUMIFS(AH$56:AH157,$BA$56:$BA157,$BA157,$E$56:$E157,$E157)</f>
        <v>0</v>
      </c>
      <c r="BR157" s="175" t="str">
        <f t="shared" si="363"/>
        <v>Wilson, Matt2Commercial</v>
      </c>
      <c r="BS157" s="175" t="str">
        <f t="shared" si="364"/>
        <v>Wilson, Matt1Commercial</v>
      </c>
      <c r="BT157" s="175" t="str">
        <f t="shared" si="365"/>
        <v/>
      </c>
      <c r="BU157" s="175" t="str">
        <f t="shared" si="366"/>
        <v/>
      </c>
      <c r="BV157" s="175" t="str">
        <f t="shared" si="367"/>
        <v/>
      </c>
      <c r="BW157" s="175" t="str">
        <f t="shared" si="368"/>
        <v/>
      </c>
      <c r="BX157" s="175" t="str">
        <f t="shared" si="369"/>
        <v/>
      </c>
      <c r="BY157" s="175" t="str">
        <f t="shared" si="370"/>
        <v/>
      </c>
      <c r="BZ157" s="175" t="str">
        <f t="shared" si="371"/>
        <v/>
      </c>
      <c r="CA157" s="175" t="str">
        <f t="shared" si="372"/>
        <v/>
      </c>
      <c r="CB157" s="175" t="str">
        <f t="shared" si="373"/>
        <v/>
      </c>
      <c r="CC157" s="175" t="str">
        <f t="shared" si="374"/>
        <v/>
      </c>
    </row>
    <row r="158" spans="1:81" s="52" customFormat="1" hidden="1" x14ac:dyDescent="0.25">
      <c r="A158" s="83" t="s">
        <v>162</v>
      </c>
      <c r="B158" s="74">
        <v>44256</v>
      </c>
      <c r="C158" s="74">
        <v>44286</v>
      </c>
      <c r="D158" s="73" t="s">
        <v>158</v>
      </c>
      <c r="E158" s="73" t="str">
        <f t="shared" si="411"/>
        <v>Commercial</v>
      </c>
      <c r="F158" s="71" t="s">
        <v>31</v>
      </c>
      <c r="G158" s="71" t="s">
        <v>88</v>
      </c>
      <c r="H158" s="71" t="s">
        <v>48</v>
      </c>
      <c r="I158" s="70">
        <f t="shared" si="356"/>
        <v>950000</v>
      </c>
      <c r="J158" s="69">
        <f t="shared" si="468"/>
        <v>44286</v>
      </c>
      <c r="K158" s="68">
        <f>IFERROR(IF($C158&gt;EOMONTH(K$55,-1),IF(DATEDIF($J158,K$55+2,"m")+1&gt;9,100%,VLOOKUP($D158,$A$1:$J$51,(DATEDIF($J158,K$55+2,"m")+1)+1,FALSE)),0),0)</f>
        <v>0</v>
      </c>
      <c r="L158" s="77">
        <v>1</v>
      </c>
      <c r="M158" s="67">
        <f>IFERROR(IF($C158&gt;EOMONTH(M$55,-1),IF(DATEDIF($J158,M$55+2,"m")+1&gt;9,100%,VLOOKUP($D158,$A$1:$J$51,(DATEDIF($J158,M$55+2,"m")+1)+1,FALSE)),0),0)</f>
        <v>0</v>
      </c>
      <c r="N158" s="67">
        <f>IFERROR(IF($C158&gt;EOMONTH(N$55,-1),IF(DATEDIF($J158,N$55+2,"m")+1&gt;9,100%,VLOOKUP($D158,$A$1:$J$51,(DATEDIF($J158,N$55+2,"m")+1)+1,FALSE)),0),0)</f>
        <v>0</v>
      </c>
      <c r="O158" s="67">
        <f t="shared" si="486"/>
        <v>0</v>
      </c>
      <c r="P158" s="67">
        <f t="shared" si="486"/>
        <v>0</v>
      </c>
      <c r="Q158" s="67">
        <f t="shared" si="418"/>
        <v>0</v>
      </c>
      <c r="R158" s="67">
        <f t="shared" si="487"/>
        <v>0</v>
      </c>
      <c r="S158" s="67">
        <f t="shared" si="487"/>
        <v>0</v>
      </c>
      <c r="T158" s="67">
        <f t="shared" si="487"/>
        <v>0</v>
      </c>
      <c r="U158" s="67">
        <f t="shared" si="487"/>
        <v>0</v>
      </c>
      <c r="V158" s="66">
        <f t="shared" si="487"/>
        <v>0</v>
      </c>
      <c r="W158" s="65">
        <f t="shared" ref="W158:W184" si="493">IF(K158&lt;0,-1,IF(AND($B158&lt;W$55,$C158&gt;W$55),1,0))</f>
        <v>0</v>
      </c>
      <c r="X158" s="84">
        <v>1</v>
      </c>
      <c r="Y158" s="64">
        <f t="shared" si="471"/>
        <v>0</v>
      </c>
      <c r="Z158" s="64">
        <f t="shared" si="472"/>
        <v>0</v>
      </c>
      <c r="AA158" s="64">
        <f t="shared" si="473"/>
        <v>0</v>
      </c>
      <c r="AB158" s="64">
        <f t="shared" si="474"/>
        <v>0</v>
      </c>
      <c r="AC158" s="64">
        <f t="shared" si="475"/>
        <v>0</v>
      </c>
      <c r="AD158" s="64">
        <f t="shared" si="476"/>
        <v>0</v>
      </c>
      <c r="AE158" s="64">
        <f t="shared" si="477"/>
        <v>0</v>
      </c>
      <c r="AF158" s="64">
        <f t="shared" si="478"/>
        <v>0</v>
      </c>
      <c r="AG158" s="64">
        <f t="shared" si="479"/>
        <v>0</v>
      </c>
      <c r="AH158" s="63">
        <f t="shared" si="480"/>
        <v>0</v>
      </c>
      <c r="AI158" s="62">
        <f t="shared" si="389"/>
        <v>0</v>
      </c>
      <c r="AJ158" s="60">
        <f t="shared" si="390"/>
        <v>79166.666666666672</v>
      </c>
      <c r="AK158" s="60">
        <f t="shared" si="391"/>
        <v>0</v>
      </c>
      <c r="AL158" s="60">
        <f t="shared" si="392"/>
        <v>0</v>
      </c>
      <c r="AM158" s="60">
        <f t="shared" si="393"/>
        <v>0</v>
      </c>
      <c r="AN158" s="60">
        <f t="shared" si="394"/>
        <v>0</v>
      </c>
      <c r="AO158" s="60">
        <f t="shared" si="395"/>
        <v>0</v>
      </c>
      <c r="AP158" s="60">
        <f t="shared" si="396"/>
        <v>0</v>
      </c>
      <c r="AQ158" s="60">
        <f t="shared" si="397"/>
        <v>0</v>
      </c>
      <c r="AR158" s="60">
        <f t="shared" si="398"/>
        <v>0</v>
      </c>
      <c r="AS158" s="60">
        <f t="shared" si="399"/>
        <v>0</v>
      </c>
      <c r="AT158" s="59">
        <f t="shared" si="400"/>
        <v>0</v>
      </c>
      <c r="AU158" s="61">
        <f t="shared" ref="AU158:AU160" si="494">SUM(AI158:AK158)</f>
        <v>79166.666666666672</v>
      </c>
      <c r="AV158" s="60">
        <f t="shared" ref="AV158:AV160" si="495">SUM(AL158:AN158)</f>
        <v>0</v>
      </c>
      <c r="AW158" s="60">
        <f t="shared" ref="AW158:AW160" si="496">SUM(AO158:AQ158)</f>
        <v>0</v>
      </c>
      <c r="AX158" s="59">
        <f t="shared" ref="AX158:AX160" si="497">SUM(AR158:AT158)</f>
        <v>0</v>
      </c>
      <c r="AY158" s="58">
        <f t="shared" ref="AY158:AY160" si="498">SUM(AU158:AX158)</f>
        <v>79166.666666666672</v>
      </c>
      <c r="BA158" s="71" t="s">
        <v>31</v>
      </c>
      <c r="BB158" s="71" t="s">
        <v>161</v>
      </c>
      <c r="BC158" s="71"/>
      <c r="BE158" s="64">
        <f>SUMIFS(W$56:W158,$BA$56:$BA158,$BA158,$E$56:$E158,$E158)</f>
        <v>2</v>
      </c>
      <c r="BF158" s="64">
        <f>SUMIFS(X$56:X158,$BA$56:$BA158,$BA158,$E$56:$E158,$E158)</f>
        <v>2</v>
      </c>
      <c r="BG158" s="64">
        <f>SUMIFS(Y$56:Y158,$BA$56:$BA158,$BA158,$E$56:$E158,$E158)</f>
        <v>0</v>
      </c>
      <c r="BH158" s="64">
        <f>SUMIFS(Z$56:Z158,$BA$56:$BA158,$BA158,$E$56:$E158,$E158)</f>
        <v>0</v>
      </c>
      <c r="BI158" s="64">
        <f>SUMIFS(AA$56:AA158,$BA$56:$BA158,$BA158,$E$56:$E158,$E158)</f>
        <v>0</v>
      </c>
      <c r="BJ158" s="64">
        <f>SUMIFS(AB$56:AB158,$BA$56:$BA158,$BA158,$E$56:$E158,$E158)</f>
        <v>0</v>
      </c>
      <c r="BK158" s="64">
        <f>SUMIFS(AC$56:AC158,$BA$56:$BA158,$BA158,$E$56:$E158,$E158)</f>
        <v>0</v>
      </c>
      <c r="BL158" s="64">
        <f>SUMIFS(AD$56:AD158,$BA$56:$BA158,$BA158,$E$56:$E158,$E158)</f>
        <v>0</v>
      </c>
      <c r="BM158" s="64">
        <f>SUMIFS(AE$56:AE158,$BA$56:$BA158,$BA158,$E$56:$E158,$E158)</f>
        <v>0</v>
      </c>
      <c r="BN158" s="64">
        <f>SUMIFS(AF$56:AF158,$BA$56:$BA158,$BA158,$E$56:$E158,$E158)</f>
        <v>0</v>
      </c>
      <c r="BO158" s="64">
        <f>SUMIFS(AG$56:AG158,$BA$56:$BA158,$BA158,$E$56:$E158,$E158)</f>
        <v>0</v>
      </c>
      <c r="BP158" s="64">
        <f>SUMIFS(AH$56:AH158,$BA$56:$BA158,$BA158,$E$56:$E158,$E158)</f>
        <v>0</v>
      </c>
      <c r="BR158" s="175" t="str">
        <f t="shared" si="363"/>
        <v>Wilson, Matt2Commercial</v>
      </c>
      <c r="BS158" s="175" t="str">
        <f t="shared" si="364"/>
        <v>Wilson, Matt2Commercial</v>
      </c>
      <c r="BT158" s="175" t="str">
        <f t="shared" si="365"/>
        <v/>
      </c>
      <c r="BU158" s="175" t="str">
        <f t="shared" si="366"/>
        <v/>
      </c>
      <c r="BV158" s="175" t="str">
        <f t="shared" si="367"/>
        <v/>
      </c>
      <c r="BW158" s="175" t="str">
        <f t="shared" si="368"/>
        <v/>
      </c>
      <c r="BX158" s="175" t="str">
        <f t="shared" si="369"/>
        <v/>
      </c>
      <c r="BY158" s="175" t="str">
        <f t="shared" si="370"/>
        <v/>
      </c>
      <c r="BZ158" s="175" t="str">
        <f t="shared" si="371"/>
        <v/>
      </c>
      <c r="CA158" s="175" t="str">
        <f t="shared" si="372"/>
        <v/>
      </c>
      <c r="CB158" s="175" t="str">
        <f t="shared" si="373"/>
        <v/>
      </c>
      <c r="CC158" s="175" t="str">
        <f t="shared" si="374"/>
        <v/>
      </c>
    </row>
    <row r="159" spans="1:81" s="52" customFormat="1" hidden="1" x14ac:dyDescent="0.25">
      <c r="A159" s="83" t="s">
        <v>281</v>
      </c>
      <c r="B159" s="74">
        <v>44287</v>
      </c>
      <c r="C159" s="74">
        <v>44317</v>
      </c>
      <c r="D159" s="73" t="s">
        <v>158</v>
      </c>
      <c r="E159" s="73" t="str">
        <f t="shared" si="411"/>
        <v>Commercial</v>
      </c>
      <c r="F159" s="71" t="s">
        <v>35</v>
      </c>
      <c r="G159" s="71" t="s">
        <v>88</v>
      </c>
      <c r="H159" s="71" t="s">
        <v>48</v>
      </c>
      <c r="I159" s="70">
        <f t="shared" si="356"/>
        <v>950000</v>
      </c>
      <c r="J159" s="81">
        <v>43190</v>
      </c>
      <c r="K159" s="80">
        <v>0</v>
      </c>
      <c r="L159" s="77">
        <v>0</v>
      </c>
      <c r="M159" s="67">
        <f>IFERROR(IF($C159&gt;EOMONTH(M$55,-1),IF(DATEDIF($J159,M$55+2,"m")+1&gt;9,100%,VLOOKUP($D159,$A$1:$J$51,(DATEDIF($J159,M$55+2,"m")+1)+1,FALSE)),0),0)</f>
        <v>1</v>
      </c>
      <c r="N159" s="77">
        <v>0</v>
      </c>
      <c r="O159" s="67">
        <f t="shared" si="486"/>
        <v>0</v>
      </c>
      <c r="P159" s="67">
        <f t="shared" si="486"/>
        <v>0</v>
      </c>
      <c r="Q159" s="67">
        <f t="shared" si="418"/>
        <v>0</v>
      </c>
      <c r="R159" s="67">
        <f t="shared" si="487"/>
        <v>0</v>
      </c>
      <c r="S159" s="67">
        <f t="shared" si="487"/>
        <v>0</v>
      </c>
      <c r="T159" s="67">
        <f t="shared" si="487"/>
        <v>0</v>
      </c>
      <c r="U159" s="67">
        <f t="shared" si="487"/>
        <v>0</v>
      </c>
      <c r="V159" s="66">
        <f t="shared" si="487"/>
        <v>0</v>
      </c>
      <c r="W159" s="65">
        <f t="shared" si="493"/>
        <v>0</v>
      </c>
      <c r="X159" s="64">
        <f>IF(L159&lt;0,-1,IF(AND($B159&lt;X$55,$C159&gt;X$55),1,0))</f>
        <v>0</v>
      </c>
      <c r="Y159" s="64">
        <f t="shared" si="471"/>
        <v>1</v>
      </c>
      <c r="Z159" s="64">
        <f t="shared" si="472"/>
        <v>0</v>
      </c>
      <c r="AA159" s="64">
        <f t="shared" si="473"/>
        <v>0</v>
      </c>
      <c r="AB159" s="64">
        <f t="shared" si="474"/>
        <v>0</v>
      </c>
      <c r="AC159" s="64">
        <f t="shared" si="475"/>
        <v>0</v>
      </c>
      <c r="AD159" s="64">
        <f t="shared" si="476"/>
        <v>0</v>
      </c>
      <c r="AE159" s="64">
        <f t="shared" si="477"/>
        <v>0</v>
      </c>
      <c r="AF159" s="64">
        <f t="shared" si="478"/>
        <v>0</v>
      </c>
      <c r="AG159" s="64">
        <f t="shared" si="479"/>
        <v>0</v>
      </c>
      <c r="AH159" s="63">
        <f t="shared" si="480"/>
        <v>0</v>
      </c>
      <c r="AI159" s="62">
        <f t="shared" si="389"/>
        <v>0</v>
      </c>
      <c r="AJ159" s="60">
        <f t="shared" si="390"/>
        <v>0</v>
      </c>
      <c r="AK159" s="60">
        <f t="shared" si="391"/>
        <v>79166.666666666672</v>
      </c>
      <c r="AL159" s="60">
        <f t="shared" si="392"/>
        <v>0</v>
      </c>
      <c r="AM159" s="60">
        <f t="shared" si="393"/>
        <v>0</v>
      </c>
      <c r="AN159" s="60">
        <f t="shared" si="394"/>
        <v>0</v>
      </c>
      <c r="AO159" s="60">
        <f t="shared" si="395"/>
        <v>0</v>
      </c>
      <c r="AP159" s="60">
        <f t="shared" si="396"/>
        <v>0</v>
      </c>
      <c r="AQ159" s="60">
        <f t="shared" si="397"/>
        <v>0</v>
      </c>
      <c r="AR159" s="60">
        <f t="shared" si="398"/>
        <v>0</v>
      </c>
      <c r="AS159" s="60">
        <f t="shared" si="399"/>
        <v>0</v>
      </c>
      <c r="AT159" s="59">
        <f t="shared" si="400"/>
        <v>0</v>
      </c>
      <c r="AU159" s="61">
        <f t="shared" si="494"/>
        <v>79166.666666666672</v>
      </c>
      <c r="AV159" s="60">
        <f t="shared" si="495"/>
        <v>0</v>
      </c>
      <c r="AW159" s="60">
        <f t="shared" si="496"/>
        <v>0</v>
      </c>
      <c r="AX159" s="59">
        <f t="shared" si="497"/>
        <v>0</v>
      </c>
      <c r="AY159" s="58">
        <f t="shared" si="498"/>
        <v>79166.666666666672</v>
      </c>
      <c r="BA159" s="71" t="s">
        <v>35</v>
      </c>
      <c r="BB159" s="71" t="s">
        <v>161</v>
      </c>
      <c r="BC159" s="71"/>
      <c r="BE159" s="64">
        <f>SUMIFS(W$56:W159,$BA$56:$BA159,$BA159,$E$56:$E159,$E159)</f>
        <v>0</v>
      </c>
      <c r="BF159" s="64">
        <f>SUMIFS(X$56:X159,$BA$56:$BA159,$BA159,$E$56:$E159,$E159)</f>
        <v>0</v>
      </c>
      <c r="BG159" s="64">
        <f>SUMIFS(Y$56:Y159,$BA$56:$BA159,$BA159,$E$56:$E159,$E159)</f>
        <v>3</v>
      </c>
      <c r="BH159" s="64">
        <f>SUMIFS(Z$56:Z159,$BA$56:$BA159,$BA159,$E$56:$E159,$E159)</f>
        <v>0</v>
      </c>
      <c r="BI159" s="64">
        <f>SUMIFS(AA$56:AA159,$BA$56:$BA159,$BA159,$E$56:$E159,$E159)</f>
        <v>0</v>
      </c>
      <c r="BJ159" s="64">
        <f>SUMIFS(AB$56:AB159,$BA$56:$BA159,$BA159,$E$56:$E159,$E159)</f>
        <v>0</v>
      </c>
      <c r="BK159" s="64">
        <f>SUMIFS(AC$56:AC159,$BA$56:$BA159,$BA159,$E$56:$E159,$E159)</f>
        <v>0</v>
      </c>
      <c r="BL159" s="64">
        <f>SUMIFS(AD$56:AD159,$BA$56:$BA159,$BA159,$E$56:$E159,$E159)</f>
        <v>0</v>
      </c>
      <c r="BM159" s="64">
        <f>SUMIFS(AE$56:AE159,$BA$56:$BA159,$BA159,$E$56:$E159,$E159)</f>
        <v>0</v>
      </c>
      <c r="BN159" s="64">
        <f>SUMIFS(AF$56:AF159,$BA$56:$BA159,$BA159,$E$56:$E159,$E159)</f>
        <v>0</v>
      </c>
      <c r="BO159" s="64">
        <f>SUMIFS(AG$56:AG159,$BA$56:$BA159,$BA159,$E$56:$E159,$E159)</f>
        <v>0</v>
      </c>
      <c r="BP159" s="64">
        <f>SUMIFS(AH$56:AH159,$BA$56:$BA159,$BA159,$E$56:$E159,$E159)</f>
        <v>0</v>
      </c>
      <c r="BR159" s="175" t="str">
        <f t="shared" si="363"/>
        <v/>
      </c>
      <c r="BS159" s="175" t="str">
        <f t="shared" si="364"/>
        <v/>
      </c>
      <c r="BT159" s="175" t="str">
        <f t="shared" si="365"/>
        <v>Commercial Select RVP3Commercial</v>
      </c>
      <c r="BU159" s="175" t="str">
        <f t="shared" si="366"/>
        <v/>
      </c>
      <c r="BV159" s="175" t="str">
        <f t="shared" si="367"/>
        <v/>
      </c>
      <c r="BW159" s="175" t="str">
        <f t="shared" si="368"/>
        <v/>
      </c>
      <c r="BX159" s="175" t="str">
        <f t="shared" si="369"/>
        <v/>
      </c>
      <c r="BY159" s="175" t="str">
        <f t="shared" si="370"/>
        <v/>
      </c>
      <c r="BZ159" s="175" t="str">
        <f t="shared" si="371"/>
        <v/>
      </c>
      <c r="CA159" s="175" t="str">
        <f t="shared" si="372"/>
        <v/>
      </c>
      <c r="CB159" s="175" t="str">
        <f t="shared" si="373"/>
        <v/>
      </c>
      <c r="CC159" s="175" t="str">
        <f t="shared" si="374"/>
        <v/>
      </c>
    </row>
    <row r="160" spans="1:81" s="52" customFormat="1" hidden="1" x14ac:dyDescent="0.25">
      <c r="A160" s="83" t="s">
        <v>161</v>
      </c>
      <c r="B160" s="74">
        <v>44317</v>
      </c>
      <c r="C160" s="74" t="s">
        <v>86</v>
      </c>
      <c r="D160" s="73" t="s">
        <v>158</v>
      </c>
      <c r="E160" s="73" t="str">
        <f t="shared" si="411"/>
        <v>Commercial</v>
      </c>
      <c r="F160" s="71" t="s">
        <v>32</v>
      </c>
      <c r="G160" s="71" t="s">
        <v>88</v>
      </c>
      <c r="H160" s="71" t="s">
        <v>48</v>
      </c>
      <c r="I160" s="70">
        <f t="shared" si="356"/>
        <v>950000</v>
      </c>
      <c r="J160" s="81">
        <v>43190</v>
      </c>
      <c r="K160" s="80">
        <v>0</v>
      </c>
      <c r="L160" s="77">
        <v>0</v>
      </c>
      <c r="M160" s="77">
        <v>0</v>
      </c>
      <c r="N160" s="67">
        <f>IFERROR(IF($C160&gt;EOMONTH(N$55,-1),IF(DATEDIF($J160,N$55+2,"m")+1&gt;9,100%,VLOOKUP($D160,$A$1:$J$51,(DATEDIF($J160,N$55+2,"m")+1)+1,FALSE)),0),0)</f>
        <v>1</v>
      </c>
      <c r="O160" s="67">
        <f t="shared" si="486"/>
        <v>1</v>
      </c>
      <c r="P160" s="67">
        <f t="shared" si="486"/>
        <v>1</v>
      </c>
      <c r="Q160" s="67">
        <f t="shared" si="418"/>
        <v>1</v>
      </c>
      <c r="R160" s="67">
        <f t="shared" si="487"/>
        <v>1</v>
      </c>
      <c r="S160" s="67">
        <f t="shared" si="487"/>
        <v>1</v>
      </c>
      <c r="T160" s="67">
        <f t="shared" si="487"/>
        <v>1</v>
      </c>
      <c r="U160" s="67">
        <f t="shared" si="487"/>
        <v>1</v>
      </c>
      <c r="V160" s="66">
        <f t="shared" si="487"/>
        <v>1</v>
      </c>
      <c r="W160" s="65">
        <f t="shared" si="493"/>
        <v>0</v>
      </c>
      <c r="X160" s="64">
        <f>IF(L160&lt;0,-1,IF(AND($B160&lt;X$55,$C160&gt;X$55),1,0))</f>
        <v>0</v>
      </c>
      <c r="Y160" s="64">
        <f t="shared" si="471"/>
        <v>0</v>
      </c>
      <c r="Z160" s="64">
        <f t="shared" si="472"/>
        <v>1</v>
      </c>
      <c r="AA160" s="64">
        <f t="shared" si="473"/>
        <v>1</v>
      </c>
      <c r="AB160" s="64">
        <f t="shared" si="474"/>
        <v>1</v>
      </c>
      <c r="AC160" s="64">
        <f t="shared" si="475"/>
        <v>1</v>
      </c>
      <c r="AD160" s="64">
        <f t="shared" si="476"/>
        <v>1</v>
      </c>
      <c r="AE160" s="64">
        <f t="shared" si="477"/>
        <v>1</v>
      </c>
      <c r="AF160" s="64">
        <f t="shared" si="478"/>
        <v>1</v>
      </c>
      <c r="AG160" s="64">
        <f t="shared" si="479"/>
        <v>1</v>
      </c>
      <c r="AH160" s="63">
        <f t="shared" si="480"/>
        <v>1</v>
      </c>
      <c r="AI160" s="62">
        <f t="shared" si="389"/>
        <v>0</v>
      </c>
      <c r="AJ160" s="60">
        <f t="shared" si="390"/>
        <v>0</v>
      </c>
      <c r="AK160" s="60">
        <f t="shared" si="391"/>
        <v>0</v>
      </c>
      <c r="AL160" s="60">
        <f t="shared" si="392"/>
        <v>79166.666666666672</v>
      </c>
      <c r="AM160" s="60">
        <f t="shared" si="393"/>
        <v>79166.666666666672</v>
      </c>
      <c r="AN160" s="60">
        <f t="shared" si="394"/>
        <v>79166.666666666672</v>
      </c>
      <c r="AO160" s="60">
        <f t="shared" si="395"/>
        <v>79166.666666666672</v>
      </c>
      <c r="AP160" s="60">
        <f t="shared" si="396"/>
        <v>79166.666666666672</v>
      </c>
      <c r="AQ160" s="60">
        <f t="shared" si="397"/>
        <v>79166.666666666672</v>
      </c>
      <c r="AR160" s="60">
        <f t="shared" si="398"/>
        <v>79166.666666666672</v>
      </c>
      <c r="AS160" s="60">
        <f t="shared" si="399"/>
        <v>79166.666666666672</v>
      </c>
      <c r="AT160" s="59">
        <f t="shared" si="400"/>
        <v>79166.666666666672</v>
      </c>
      <c r="AU160" s="61">
        <f t="shared" si="494"/>
        <v>0</v>
      </c>
      <c r="AV160" s="60">
        <f t="shared" si="495"/>
        <v>237500</v>
      </c>
      <c r="AW160" s="60">
        <f t="shared" si="496"/>
        <v>237500</v>
      </c>
      <c r="AX160" s="59">
        <f t="shared" si="497"/>
        <v>237500</v>
      </c>
      <c r="AY160" s="58">
        <f t="shared" si="498"/>
        <v>712500</v>
      </c>
      <c r="BA160" s="352" t="s">
        <v>32</v>
      </c>
      <c r="BB160" s="352" t="s">
        <v>161</v>
      </c>
      <c r="BC160" s="71"/>
      <c r="BE160" s="64">
        <f>SUMIFS(W$56:W160,$BA$56:$BA160,$BA160,$E$56:$E160,$E160)</f>
        <v>6</v>
      </c>
      <c r="BF160" s="64">
        <f>SUMIFS(X$56:X160,$BA$56:$BA160,$BA160,$E$56:$E160,$E160)</f>
        <v>6</v>
      </c>
      <c r="BG160" s="64">
        <f>SUMIFS(Y$56:Y160,$BA$56:$BA160,$BA160,$E$56:$E160,$E160)</f>
        <v>6</v>
      </c>
      <c r="BH160" s="64">
        <f>SUMIFS(Z$56:Z160,$BA$56:$BA160,$BA160,$E$56:$E160,$E160)</f>
        <v>4</v>
      </c>
      <c r="BI160" s="64">
        <f>SUMIFS(AA$56:AA160,$BA$56:$BA160,$BA160,$E$56:$E160,$E160)</f>
        <v>5</v>
      </c>
      <c r="BJ160" s="64">
        <f>SUMIFS(AB$56:AB160,$BA$56:$BA160,$BA160,$E$56:$E160,$E160)</f>
        <v>5</v>
      </c>
      <c r="BK160" s="64">
        <f>SUMIFS(AC$56:AC160,$BA$56:$BA160,$BA160,$E$56:$E160,$E160)</f>
        <v>5</v>
      </c>
      <c r="BL160" s="64">
        <f>SUMIFS(AD$56:AD160,$BA$56:$BA160,$BA160,$E$56:$E160,$E160)</f>
        <v>5</v>
      </c>
      <c r="BM160" s="64">
        <f>SUMIFS(AE$56:AE160,$BA$56:$BA160,$BA160,$E$56:$E160,$E160)</f>
        <v>5</v>
      </c>
      <c r="BN160" s="64">
        <f>SUMIFS(AF$56:AF160,$BA$56:$BA160,$BA160,$E$56:$E160,$E160)</f>
        <v>5</v>
      </c>
      <c r="BO160" s="64">
        <f>SUMIFS(AG$56:AG160,$BA$56:$BA160,$BA160,$E$56:$E160,$E160)</f>
        <v>5</v>
      </c>
      <c r="BP160" s="64">
        <f>SUMIFS(AH$56:AH160,$BA$56:$BA160,$BA160,$E$56:$E160,$E160)</f>
        <v>5</v>
      </c>
      <c r="BR160" s="175" t="str">
        <f t="shared" si="363"/>
        <v>Ionescu, Sarah6Commercial</v>
      </c>
      <c r="BS160" s="175" t="str">
        <f t="shared" si="364"/>
        <v>Ionescu, Sarah6Commercial</v>
      </c>
      <c r="BT160" s="175" t="str">
        <f t="shared" si="365"/>
        <v>Ionescu, Sarah6Commercial</v>
      </c>
      <c r="BU160" s="175" t="str">
        <f t="shared" si="366"/>
        <v>Ionescu, Sarah4Commercial</v>
      </c>
      <c r="BV160" s="175" t="str">
        <f t="shared" si="367"/>
        <v>Ionescu, Sarah5Commercial</v>
      </c>
      <c r="BW160" s="175" t="str">
        <f t="shared" si="368"/>
        <v>Ionescu, Sarah5Commercial</v>
      </c>
      <c r="BX160" s="175" t="str">
        <f t="shared" si="369"/>
        <v>Ionescu, Sarah5Commercial</v>
      </c>
      <c r="BY160" s="175" t="str">
        <f t="shared" si="370"/>
        <v>Ionescu, Sarah5Commercial</v>
      </c>
      <c r="BZ160" s="175" t="str">
        <f t="shared" si="371"/>
        <v>Ionescu, Sarah5Commercial</v>
      </c>
      <c r="CA160" s="175" t="str">
        <f t="shared" si="372"/>
        <v>Ionescu, Sarah5Commercial</v>
      </c>
      <c r="CB160" s="175" t="str">
        <f t="shared" si="373"/>
        <v>Ionescu, Sarah5Commercial</v>
      </c>
      <c r="CC160" s="175" t="str">
        <f t="shared" si="374"/>
        <v>Ionescu, Sarah5Commercial</v>
      </c>
    </row>
    <row r="161" spans="1:81" s="52" customFormat="1" hidden="1" x14ac:dyDescent="0.25">
      <c r="A161" s="83" t="s">
        <v>160</v>
      </c>
      <c r="B161" s="74">
        <v>44263</v>
      </c>
      <c r="C161" s="74">
        <v>44286</v>
      </c>
      <c r="D161" s="73" t="s">
        <v>151</v>
      </c>
      <c r="E161" s="73" t="str">
        <f t="shared" si="411"/>
        <v>Commercial</v>
      </c>
      <c r="F161" s="72" t="s">
        <v>31</v>
      </c>
      <c r="G161" s="71" t="s">
        <v>88</v>
      </c>
      <c r="H161" s="71" t="s">
        <v>48</v>
      </c>
      <c r="I161" s="70">
        <f t="shared" si="356"/>
        <v>900000</v>
      </c>
      <c r="J161" s="69">
        <f t="shared" si="468"/>
        <v>44286</v>
      </c>
      <c r="K161" s="68">
        <f>IFERROR(IF($C161&gt;EOMONTH(K$55,-1),IF(DATEDIF($J161,K$55+2,"m")+1&gt;9,100%,VLOOKUP($D161,$A$1:$J$51,(DATEDIF($J161,K$55+2,"m")+1)+1,FALSE)),0),0)</f>
        <v>0</v>
      </c>
      <c r="L161" s="67">
        <f>IFERROR(IF($C161&gt;EOMONTH(L$55,-1),IF(DATEDIF($J161,L$55+2,"m")+1&gt;9,100%,VLOOKUP($D161,$A$1:$J$51,(DATEDIF($J161,L$55+2,"m")+1)+1,FALSE)),0),0)</f>
        <v>0</v>
      </c>
      <c r="M161" s="67">
        <f>IFERROR(IF($C161&gt;EOMONTH(M$55,-1),IF(DATEDIF($J161,M$55+2,"m")+1&gt;9,100%,VLOOKUP($D161,$A$1:$J$51,(DATEDIF($J161,M$55+2,"m")+1)+1,FALSE)),0),0)</f>
        <v>0</v>
      </c>
      <c r="N161" s="67">
        <f>IFERROR(IF($C161&gt;EOMONTH(N$55,-1),IF(DATEDIF($J161,N$55+2,"m")+1&gt;9,100%,VLOOKUP($D161,$A$1:$J$51,(DATEDIF($J161,N$55+2,"m")+1)+1,FALSE)),0),0)</f>
        <v>0</v>
      </c>
      <c r="O161" s="67">
        <f t="shared" si="486"/>
        <v>0</v>
      </c>
      <c r="P161" s="67">
        <f t="shared" si="486"/>
        <v>0</v>
      </c>
      <c r="Q161" s="67">
        <f t="shared" si="418"/>
        <v>0</v>
      </c>
      <c r="R161" s="67">
        <f t="shared" si="487"/>
        <v>0</v>
      </c>
      <c r="S161" s="67">
        <f t="shared" si="487"/>
        <v>0</v>
      </c>
      <c r="T161" s="67">
        <f t="shared" si="487"/>
        <v>0</v>
      </c>
      <c r="U161" s="67">
        <f t="shared" si="487"/>
        <v>0</v>
      </c>
      <c r="V161" s="66">
        <f t="shared" si="487"/>
        <v>0</v>
      </c>
      <c r="W161" s="65">
        <f t="shared" si="493"/>
        <v>0</v>
      </c>
      <c r="X161" s="84">
        <v>1</v>
      </c>
      <c r="Y161" s="64">
        <f t="shared" si="471"/>
        <v>0</v>
      </c>
      <c r="Z161" s="64">
        <f t="shared" si="472"/>
        <v>0</v>
      </c>
      <c r="AA161" s="64">
        <f t="shared" si="473"/>
        <v>0</v>
      </c>
      <c r="AB161" s="64">
        <f t="shared" si="474"/>
        <v>0</v>
      </c>
      <c r="AC161" s="64">
        <f t="shared" si="475"/>
        <v>0</v>
      </c>
      <c r="AD161" s="64">
        <f t="shared" si="476"/>
        <v>0</v>
      </c>
      <c r="AE161" s="64">
        <f t="shared" si="477"/>
        <v>0</v>
      </c>
      <c r="AF161" s="64">
        <f t="shared" si="478"/>
        <v>0</v>
      </c>
      <c r="AG161" s="64">
        <f t="shared" si="479"/>
        <v>0</v>
      </c>
      <c r="AH161" s="63">
        <f t="shared" si="480"/>
        <v>0</v>
      </c>
      <c r="AI161" s="62">
        <f t="shared" si="389"/>
        <v>0</v>
      </c>
      <c r="AJ161" s="60">
        <f t="shared" si="390"/>
        <v>0</v>
      </c>
      <c r="AK161" s="60">
        <f t="shared" si="391"/>
        <v>0</v>
      </c>
      <c r="AL161" s="60">
        <f t="shared" si="392"/>
        <v>0</v>
      </c>
      <c r="AM161" s="60">
        <f t="shared" si="393"/>
        <v>0</v>
      </c>
      <c r="AN161" s="60">
        <f t="shared" si="394"/>
        <v>0</v>
      </c>
      <c r="AO161" s="60">
        <f t="shared" si="395"/>
        <v>0</v>
      </c>
      <c r="AP161" s="60">
        <f t="shared" si="396"/>
        <v>0</v>
      </c>
      <c r="AQ161" s="60">
        <f t="shared" si="397"/>
        <v>0</v>
      </c>
      <c r="AR161" s="60">
        <f t="shared" si="398"/>
        <v>0</v>
      </c>
      <c r="AS161" s="60">
        <f t="shared" si="399"/>
        <v>0</v>
      </c>
      <c r="AT161" s="59">
        <f t="shared" si="400"/>
        <v>0</v>
      </c>
      <c r="AU161" s="61">
        <f t="shared" si="350"/>
        <v>0</v>
      </c>
      <c r="AV161" s="60">
        <f t="shared" si="351"/>
        <v>0</v>
      </c>
      <c r="AW161" s="60">
        <f t="shared" si="352"/>
        <v>0</v>
      </c>
      <c r="AX161" s="59">
        <f t="shared" si="353"/>
        <v>0</v>
      </c>
      <c r="AY161" s="58">
        <f t="shared" si="354"/>
        <v>0</v>
      </c>
      <c r="BA161" s="72" t="s">
        <v>31</v>
      </c>
      <c r="BB161" s="72" t="s">
        <v>159</v>
      </c>
      <c r="BC161" s="71"/>
      <c r="BE161" s="64">
        <f>SUMIFS(W$56:W161,$BA$56:$BA161,$BA161,$E$56:$E161,$E161)</f>
        <v>2</v>
      </c>
      <c r="BF161" s="64">
        <f>SUMIFS(X$56:X161,$BA$56:$BA161,$BA161,$E$56:$E161,$E161)</f>
        <v>3</v>
      </c>
      <c r="BG161" s="64">
        <f>SUMIFS(Y$56:Y161,$BA$56:$BA161,$BA161,$E$56:$E161,$E161)</f>
        <v>0</v>
      </c>
      <c r="BH161" s="64">
        <f>SUMIFS(Z$56:Z161,$BA$56:$BA161,$BA161,$E$56:$E161,$E161)</f>
        <v>0</v>
      </c>
      <c r="BI161" s="64">
        <f>SUMIFS(AA$56:AA161,$BA$56:$BA161,$BA161,$E$56:$E161,$E161)</f>
        <v>0</v>
      </c>
      <c r="BJ161" s="64">
        <f>SUMIFS(AB$56:AB161,$BA$56:$BA161,$BA161,$E$56:$E161,$E161)</f>
        <v>0</v>
      </c>
      <c r="BK161" s="64">
        <f>SUMIFS(AC$56:AC161,$BA$56:$BA161,$BA161,$E$56:$E161,$E161)</f>
        <v>0</v>
      </c>
      <c r="BL161" s="64">
        <f>SUMIFS(AD$56:AD161,$BA$56:$BA161,$BA161,$E$56:$E161,$E161)</f>
        <v>0</v>
      </c>
      <c r="BM161" s="64">
        <f>SUMIFS(AE$56:AE161,$BA$56:$BA161,$BA161,$E$56:$E161,$E161)</f>
        <v>0</v>
      </c>
      <c r="BN161" s="64">
        <f>SUMIFS(AF$56:AF161,$BA$56:$BA161,$BA161,$E$56:$E161,$E161)</f>
        <v>0</v>
      </c>
      <c r="BO161" s="64">
        <f>SUMIFS(AG$56:AG161,$BA$56:$BA161,$BA161,$E$56:$E161,$E161)</f>
        <v>0</v>
      </c>
      <c r="BP161" s="64">
        <f>SUMIFS(AH$56:AH161,$BA$56:$BA161,$BA161,$E$56:$E161,$E161)</f>
        <v>0</v>
      </c>
      <c r="BR161" s="175" t="str">
        <f t="shared" si="363"/>
        <v>Wilson, Matt2Commercial</v>
      </c>
      <c r="BS161" s="175" t="str">
        <f t="shared" si="364"/>
        <v>Wilson, Matt3Commercial</v>
      </c>
      <c r="BT161" s="175" t="str">
        <f t="shared" si="365"/>
        <v/>
      </c>
      <c r="BU161" s="175" t="str">
        <f t="shared" si="366"/>
        <v/>
      </c>
      <c r="BV161" s="175" t="str">
        <f t="shared" si="367"/>
        <v/>
      </c>
      <c r="BW161" s="175" t="str">
        <f t="shared" si="368"/>
        <v/>
      </c>
      <c r="BX161" s="175" t="str">
        <f t="shared" si="369"/>
        <v/>
      </c>
      <c r="BY161" s="175" t="str">
        <f t="shared" si="370"/>
        <v/>
      </c>
      <c r="BZ161" s="175" t="str">
        <f t="shared" si="371"/>
        <v/>
      </c>
      <c r="CA161" s="175" t="str">
        <f t="shared" si="372"/>
        <v/>
      </c>
      <c r="CB161" s="175" t="str">
        <f t="shared" si="373"/>
        <v/>
      </c>
      <c r="CC161" s="175" t="str">
        <f t="shared" si="374"/>
        <v/>
      </c>
    </row>
    <row r="162" spans="1:81" s="52" customFormat="1" hidden="1" x14ac:dyDescent="0.25">
      <c r="A162" s="83" t="s">
        <v>282</v>
      </c>
      <c r="B162" s="74">
        <v>44287</v>
      </c>
      <c r="C162" s="74">
        <v>44317</v>
      </c>
      <c r="D162" s="73" t="s">
        <v>151</v>
      </c>
      <c r="E162" s="73" t="str">
        <f t="shared" si="411"/>
        <v>Commercial</v>
      </c>
      <c r="F162" s="71" t="s">
        <v>35</v>
      </c>
      <c r="G162" s="71" t="s">
        <v>88</v>
      </c>
      <c r="H162" s="71" t="s">
        <v>48</v>
      </c>
      <c r="I162" s="70">
        <f t="shared" si="356"/>
        <v>900000</v>
      </c>
      <c r="J162" s="69">
        <f t="shared" si="468"/>
        <v>44316</v>
      </c>
      <c r="K162" s="80">
        <v>0</v>
      </c>
      <c r="L162" s="77">
        <v>0</v>
      </c>
      <c r="M162" s="76">
        <v>0</v>
      </c>
      <c r="N162" s="67">
        <f>IFERROR(IF($C162&gt;EOMONTH(N$55,-1),IF(DATEDIF($J162,N$55+2,"m")+1&gt;9,100%,VLOOKUP($D162,$A$1:$J$51,(DATEDIF($J162,N$55+2,"m")+1)+1,FALSE)),0),0)</f>
        <v>0</v>
      </c>
      <c r="O162" s="67">
        <f t="shared" si="486"/>
        <v>0</v>
      </c>
      <c r="P162" s="67">
        <f t="shared" si="486"/>
        <v>0</v>
      </c>
      <c r="Q162" s="67">
        <f t="shared" si="418"/>
        <v>0</v>
      </c>
      <c r="R162" s="67">
        <f t="shared" si="487"/>
        <v>0</v>
      </c>
      <c r="S162" s="67">
        <f t="shared" si="487"/>
        <v>0</v>
      </c>
      <c r="T162" s="67">
        <f t="shared" si="487"/>
        <v>0</v>
      </c>
      <c r="U162" s="67">
        <f t="shared" si="487"/>
        <v>0</v>
      </c>
      <c r="V162" s="66">
        <f t="shared" si="487"/>
        <v>0</v>
      </c>
      <c r="W162" s="65">
        <f t="shared" si="493"/>
        <v>0</v>
      </c>
      <c r="X162" s="84">
        <v>1</v>
      </c>
      <c r="Y162" s="64">
        <f t="shared" si="471"/>
        <v>1</v>
      </c>
      <c r="Z162" s="64">
        <f t="shared" si="472"/>
        <v>0</v>
      </c>
      <c r="AA162" s="64">
        <f t="shared" si="473"/>
        <v>0</v>
      </c>
      <c r="AB162" s="64">
        <f t="shared" si="474"/>
        <v>0</v>
      </c>
      <c r="AC162" s="64">
        <f t="shared" si="475"/>
        <v>0</v>
      </c>
      <c r="AD162" s="64">
        <f t="shared" si="476"/>
        <v>0</v>
      </c>
      <c r="AE162" s="64">
        <f t="shared" si="477"/>
        <v>0</v>
      </c>
      <c r="AF162" s="64">
        <f t="shared" si="478"/>
        <v>0</v>
      </c>
      <c r="AG162" s="64">
        <f t="shared" si="479"/>
        <v>0</v>
      </c>
      <c r="AH162" s="63">
        <f t="shared" si="480"/>
        <v>0</v>
      </c>
      <c r="AI162" s="62">
        <f t="shared" si="389"/>
        <v>0</v>
      </c>
      <c r="AJ162" s="60">
        <f t="shared" si="390"/>
        <v>0</v>
      </c>
      <c r="AK162" s="60">
        <f t="shared" si="391"/>
        <v>0</v>
      </c>
      <c r="AL162" s="60">
        <f t="shared" si="392"/>
        <v>0</v>
      </c>
      <c r="AM162" s="60">
        <f t="shared" si="393"/>
        <v>0</v>
      </c>
      <c r="AN162" s="60">
        <f t="shared" si="394"/>
        <v>0</v>
      </c>
      <c r="AO162" s="60">
        <f t="shared" si="395"/>
        <v>0</v>
      </c>
      <c r="AP162" s="60">
        <f t="shared" si="396"/>
        <v>0</v>
      </c>
      <c r="AQ162" s="60">
        <f t="shared" si="397"/>
        <v>0</v>
      </c>
      <c r="AR162" s="60">
        <f t="shared" si="398"/>
        <v>0</v>
      </c>
      <c r="AS162" s="60">
        <f t="shared" si="399"/>
        <v>0</v>
      </c>
      <c r="AT162" s="59">
        <f t="shared" si="400"/>
        <v>0</v>
      </c>
      <c r="AU162" s="61">
        <f t="shared" ref="AU162:AU163" si="499">SUM(AI162:AK162)</f>
        <v>0</v>
      </c>
      <c r="AV162" s="60">
        <f t="shared" ref="AV162:AV163" si="500">SUM(AL162:AN162)</f>
        <v>0</v>
      </c>
      <c r="AW162" s="60">
        <f t="shared" ref="AW162:AW163" si="501">SUM(AO162:AQ162)</f>
        <v>0</v>
      </c>
      <c r="AX162" s="59">
        <f t="shared" ref="AX162:AX163" si="502">SUM(AR162:AT162)</f>
        <v>0</v>
      </c>
      <c r="AY162" s="58">
        <f t="shared" ref="AY162:AY163" si="503">SUM(AU162:AX162)</f>
        <v>0</v>
      </c>
      <c r="BA162" s="71" t="s">
        <v>35</v>
      </c>
      <c r="BB162" s="71" t="s">
        <v>159</v>
      </c>
      <c r="BC162" s="71"/>
      <c r="BE162" s="64">
        <f>SUMIFS(W$56:W162,$BA$56:$BA162,$BA162,$E$56:$E162,$E162)</f>
        <v>0</v>
      </c>
      <c r="BF162" s="64">
        <f>SUMIFS(X$56:X162,$BA$56:$BA162,$BA162,$E$56:$E162,$E162)</f>
        <v>1</v>
      </c>
      <c r="BG162" s="64">
        <f>SUMIFS(Y$56:Y162,$BA$56:$BA162,$BA162,$E$56:$E162,$E162)</f>
        <v>4</v>
      </c>
      <c r="BH162" s="64">
        <f>SUMIFS(Z$56:Z162,$BA$56:$BA162,$BA162,$E$56:$E162,$E162)</f>
        <v>0</v>
      </c>
      <c r="BI162" s="64">
        <f>SUMIFS(AA$56:AA162,$BA$56:$BA162,$BA162,$E$56:$E162,$E162)</f>
        <v>0</v>
      </c>
      <c r="BJ162" s="64">
        <f>SUMIFS(AB$56:AB162,$BA$56:$BA162,$BA162,$E$56:$E162,$E162)</f>
        <v>0</v>
      </c>
      <c r="BK162" s="64">
        <f>SUMIFS(AC$56:AC162,$BA$56:$BA162,$BA162,$E$56:$E162,$E162)</f>
        <v>0</v>
      </c>
      <c r="BL162" s="64">
        <f>SUMIFS(AD$56:AD162,$BA$56:$BA162,$BA162,$E$56:$E162,$E162)</f>
        <v>0</v>
      </c>
      <c r="BM162" s="64">
        <f>SUMIFS(AE$56:AE162,$BA$56:$BA162,$BA162,$E$56:$E162,$E162)</f>
        <v>0</v>
      </c>
      <c r="BN162" s="64">
        <f>SUMIFS(AF$56:AF162,$BA$56:$BA162,$BA162,$E$56:$E162,$E162)</f>
        <v>0</v>
      </c>
      <c r="BO162" s="64">
        <f>SUMIFS(AG$56:AG162,$BA$56:$BA162,$BA162,$E$56:$E162,$E162)</f>
        <v>0</v>
      </c>
      <c r="BP162" s="64">
        <f>SUMIFS(AH$56:AH162,$BA$56:$BA162,$BA162,$E$56:$E162,$E162)</f>
        <v>0</v>
      </c>
      <c r="BR162" s="175" t="str">
        <f t="shared" si="363"/>
        <v/>
      </c>
      <c r="BS162" s="175" t="str">
        <f t="shared" si="364"/>
        <v>Commercial Select RVP1Commercial</v>
      </c>
      <c r="BT162" s="175" t="str">
        <f t="shared" si="365"/>
        <v>Commercial Select RVP4Commercial</v>
      </c>
      <c r="BU162" s="175" t="str">
        <f t="shared" si="366"/>
        <v/>
      </c>
      <c r="BV162" s="175" t="str">
        <f t="shared" si="367"/>
        <v/>
      </c>
      <c r="BW162" s="175" t="str">
        <f t="shared" si="368"/>
        <v/>
      </c>
      <c r="BX162" s="175" t="str">
        <f t="shared" si="369"/>
        <v/>
      </c>
      <c r="BY162" s="175" t="str">
        <f t="shared" si="370"/>
        <v/>
      </c>
      <c r="BZ162" s="175" t="str">
        <f t="shared" si="371"/>
        <v/>
      </c>
      <c r="CA162" s="175" t="str">
        <f t="shared" si="372"/>
        <v/>
      </c>
      <c r="CB162" s="175" t="str">
        <f t="shared" si="373"/>
        <v/>
      </c>
      <c r="CC162" s="175" t="str">
        <f t="shared" si="374"/>
        <v/>
      </c>
    </row>
    <row r="163" spans="1:81" s="52" customFormat="1" hidden="1" x14ac:dyDescent="0.25">
      <c r="A163" s="83" t="s">
        <v>159</v>
      </c>
      <c r="B163" s="74">
        <v>44317</v>
      </c>
      <c r="C163" s="74" t="s">
        <v>86</v>
      </c>
      <c r="D163" s="73" t="s">
        <v>158</v>
      </c>
      <c r="E163" s="73" t="str">
        <f t="shared" si="411"/>
        <v>Commercial</v>
      </c>
      <c r="F163" s="71" t="s">
        <v>32</v>
      </c>
      <c r="G163" s="71" t="s">
        <v>88</v>
      </c>
      <c r="H163" s="71" t="s">
        <v>48</v>
      </c>
      <c r="I163" s="70">
        <f t="shared" si="356"/>
        <v>950000</v>
      </c>
      <c r="J163" s="69">
        <f t="shared" si="468"/>
        <v>44347</v>
      </c>
      <c r="K163" s="80">
        <v>0</v>
      </c>
      <c r="L163" s="77">
        <v>0</v>
      </c>
      <c r="M163" s="76">
        <v>0</v>
      </c>
      <c r="N163" s="77">
        <v>0.25</v>
      </c>
      <c r="O163" s="77">
        <v>0.5</v>
      </c>
      <c r="P163" s="77">
        <v>0.65</v>
      </c>
      <c r="Q163" s="77">
        <v>0.85</v>
      </c>
      <c r="R163" s="77">
        <v>1</v>
      </c>
      <c r="S163" s="77">
        <v>1</v>
      </c>
      <c r="T163" s="77">
        <v>1</v>
      </c>
      <c r="U163" s="77">
        <v>1</v>
      </c>
      <c r="V163" s="77">
        <v>1</v>
      </c>
      <c r="W163" s="65">
        <f t="shared" si="493"/>
        <v>0</v>
      </c>
      <c r="X163" s="64">
        <f t="shared" ref="X163:X177" si="504">IF(L163&lt;0,-1,IF(AND($B163&lt;X$55,$C163&gt;X$55),1,0))</f>
        <v>0</v>
      </c>
      <c r="Y163" s="64">
        <f t="shared" si="471"/>
        <v>0</v>
      </c>
      <c r="Z163" s="64">
        <f t="shared" si="472"/>
        <v>1</v>
      </c>
      <c r="AA163" s="64">
        <f t="shared" si="473"/>
        <v>1</v>
      </c>
      <c r="AB163" s="64">
        <f t="shared" si="474"/>
        <v>1</v>
      </c>
      <c r="AC163" s="64">
        <f t="shared" si="475"/>
        <v>1</v>
      </c>
      <c r="AD163" s="64">
        <f t="shared" si="476"/>
        <v>1</v>
      </c>
      <c r="AE163" s="64">
        <f t="shared" si="477"/>
        <v>1</v>
      </c>
      <c r="AF163" s="64">
        <f t="shared" si="478"/>
        <v>1</v>
      </c>
      <c r="AG163" s="64">
        <f t="shared" si="479"/>
        <v>1</v>
      </c>
      <c r="AH163" s="63">
        <f t="shared" si="480"/>
        <v>1</v>
      </c>
      <c r="AI163" s="62">
        <f t="shared" si="389"/>
        <v>0</v>
      </c>
      <c r="AJ163" s="60">
        <f t="shared" si="390"/>
        <v>0</v>
      </c>
      <c r="AK163" s="60">
        <f t="shared" si="391"/>
        <v>0</v>
      </c>
      <c r="AL163" s="60">
        <f t="shared" si="392"/>
        <v>19791.666666666668</v>
      </c>
      <c r="AM163" s="60">
        <f t="shared" si="393"/>
        <v>39583.333333333336</v>
      </c>
      <c r="AN163" s="60">
        <f t="shared" si="394"/>
        <v>51458.333333333336</v>
      </c>
      <c r="AO163" s="60">
        <f t="shared" si="395"/>
        <v>67291.666666666672</v>
      </c>
      <c r="AP163" s="60">
        <f t="shared" si="396"/>
        <v>79166.666666666672</v>
      </c>
      <c r="AQ163" s="60">
        <f t="shared" si="397"/>
        <v>79166.666666666672</v>
      </c>
      <c r="AR163" s="60">
        <f t="shared" si="398"/>
        <v>79166.666666666672</v>
      </c>
      <c r="AS163" s="60">
        <f t="shared" si="399"/>
        <v>79166.666666666672</v>
      </c>
      <c r="AT163" s="59">
        <f t="shared" si="400"/>
        <v>79166.666666666672</v>
      </c>
      <c r="AU163" s="61">
        <f t="shared" si="499"/>
        <v>0</v>
      </c>
      <c r="AV163" s="60">
        <f t="shared" si="500"/>
        <v>110833.33333333334</v>
      </c>
      <c r="AW163" s="60">
        <f t="shared" si="501"/>
        <v>225625</v>
      </c>
      <c r="AX163" s="59">
        <f t="shared" si="502"/>
        <v>237500</v>
      </c>
      <c r="AY163" s="58">
        <f t="shared" si="503"/>
        <v>573958.33333333337</v>
      </c>
      <c r="BA163" s="352" t="s">
        <v>32</v>
      </c>
      <c r="BB163" s="352" t="s">
        <v>159</v>
      </c>
      <c r="BC163" s="71"/>
      <c r="BE163" s="64">
        <f>SUMIFS(W$56:W163,$BA$56:$BA163,$BA163,$E$56:$E163,$E163)</f>
        <v>6</v>
      </c>
      <c r="BF163" s="64">
        <f>SUMIFS(X$56:X163,$BA$56:$BA163,$BA163,$E$56:$E163,$E163)</f>
        <v>6</v>
      </c>
      <c r="BG163" s="64">
        <f>SUMIFS(Y$56:Y163,$BA$56:$BA163,$BA163,$E$56:$E163,$E163)</f>
        <v>6</v>
      </c>
      <c r="BH163" s="64">
        <f>SUMIFS(Z$56:Z163,$BA$56:$BA163,$BA163,$E$56:$E163,$E163)</f>
        <v>5</v>
      </c>
      <c r="BI163" s="64">
        <f>SUMIFS(AA$56:AA163,$BA$56:$BA163,$BA163,$E$56:$E163,$E163)</f>
        <v>6</v>
      </c>
      <c r="BJ163" s="64">
        <f>SUMIFS(AB$56:AB163,$BA$56:$BA163,$BA163,$E$56:$E163,$E163)</f>
        <v>6</v>
      </c>
      <c r="BK163" s="64">
        <f>SUMIFS(AC$56:AC163,$BA$56:$BA163,$BA163,$E$56:$E163,$E163)</f>
        <v>6</v>
      </c>
      <c r="BL163" s="64">
        <f>SUMIFS(AD$56:AD163,$BA$56:$BA163,$BA163,$E$56:$E163,$E163)</f>
        <v>6</v>
      </c>
      <c r="BM163" s="64">
        <f>SUMIFS(AE$56:AE163,$BA$56:$BA163,$BA163,$E$56:$E163,$E163)</f>
        <v>6</v>
      </c>
      <c r="BN163" s="64">
        <f>SUMIFS(AF$56:AF163,$BA$56:$BA163,$BA163,$E$56:$E163,$E163)</f>
        <v>6</v>
      </c>
      <c r="BO163" s="64">
        <f>SUMIFS(AG$56:AG163,$BA$56:$BA163,$BA163,$E$56:$E163,$E163)</f>
        <v>6</v>
      </c>
      <c r="BP163" s="64">
        <f>SUMIFS(AH$56:AH163,$BA$56:$BA163,$BA163,$E$56:$E163,$E163)</f>
        <v>6</v>
      </c>
      <c r="BR163" s="175" t="str">
        <f t="shared" si="363"/>
        <v>Ionescu, Sarah6Commercial</v>
      </c>
      <c r="BS163" s="175" t="str">
        <f t="shared" si="364"/>
        <v>Ionescu, Sarah6Commercial</v>
      </c>
      <c r="BT163" s="175" t="str">
        <f t="shared" si="365"/>
        <v>Ionescu, Sarah6Commercial</v>
      </c>
      <c r="BU163" s="175" t="str">
        <f t="shared" si="366"/>
        <v>Ionescu, Sarah5Commercial</v>
      </c>
      <c r="BV163" s="175" t="str">
        <f t="shared" si="367"/>
        <v>Ionescu, Sarah6Commercial</v>
      </c>
      <c r="BW163" s="175" t="str">
        <f t="shared" si="368"/>
        <v>Ionescu, Sarah6Commercial</v>
      </c>
      <c r="BX163" s="175" t="str">
        <f t="shared" si="369"/>
        <v>Ionescu, Sarah6Commercial</v>
      </c>
      <c r="BY163" s="175" t="str">
        <f t="shared" si="370"/>
        <v>Ionescu, Sarah6Commercial</v>
      </c>
      <c r="BZ163" s="175" t="str">
        <f t="shared" si="371"/>
        <v>Ionescu, Sarah6Commercial</v>
      </c>
      <c r="CA163" s="175" t="str">
        <f t="shared" si="372"/>
        <v>Ionescu, Sarah6Commercial</v>
      </c>
      <c r="CB163" s="175" t="str">
        <f t="shared" si="373"/>
        <v>Ionescu, Sarah6Commercial</v>
      </c>
      <c r="CC163" s="175" t="str">
        <f t="shared" si="374"/>
        <v>Ionescu, Sarah6Commercial</v>
      </c>
    </row>
    <row r="164" spans="1:81" s="52" customFormat="1" hidden="1" x14ac:dyDescent="0.25">
      <c r="A164" s="71" t="s">
        <v>157</v>
      </c>
      <c r="B164" s="74">
        <v>43678</v>
      </c>
      <c r="C164" s="74">
        <v>44317</v>
      </c>
      <c r="D164" s="73" t="s">
        <v>36</v>
      </c>
      <c r="E164" s="73" t="str">
        <f t="shared" si="411"/>
        <v>Commercial</v>
      </c>
      <c r="F164" s="71" t="s">
        <v>31</v>
      </c>
      <c r="G164" s="71" t="s">
        <v>88</v>
      </c>
      <c r="H164" s="85" t="s">
        <v>48</v>
      </c>
      <c r="I164" s="70">
        <f t="shared" si="356"/>
        <v>750000</v>
      </c>
      <c r="J164" s="69">
        <f t="shared" si="468"/>
        <v>43708</v>
      </c>
      <c r="K164" s="68">
        <f>IFERROR(IF($C164&gt;EOMONTH(K$55,-1),IF(DATEDIF($J164,K$55+2,"m")+1&gt;9,100%,VLOOKUP($D164,$A$1:$J$51,(DATEDIF($J164,K$55+2,"m")+1)+1,FALSE)),0),0)</f>
        <v>1</v>
      </c>
      <c r="L164" s="67">
        <f>IFERROR(IF($C164&gt;EOMONTH(L$55,-1),IF(DATEDIF($J164,L$55+2,"m")+1&gt;9,100%,VLOOKUP($D164,$A$1:$J$51,(DATEDIF($J164,L$55+2,"m")+1)+1,FALSE)),0),0)</f>
        <v>1</v>
      </c>
      <c r="M164" s="67">
        <f>IFERROR(IF($C164&gt;EOMONTH(M$55,-1),IF(DATEDIF($J164,M$55+2,"m")+1&gt;9,100%,VLOOKUP($D164,$A$1:$J$51,(DATEDIF($J164,M$55+2,"m")+1)+1,FALSE)),0),0)</f>
        <v>1</v>
      </c>
      <c r="N164" s="80">
        <v>0</v>
      </c>
      <c r="O164" s="67">
        <f t="shared" ref="O164:V171" si="505">IFERROR(IF($C164&gt;EOMONTH(O$55,-1),IF(DATEDIF($J164,O$55+2,"m")+1&gt;9,100%,VLOOKUP($D164,$A$1:$J$51,(DATEDIF($J164,O$55+2,"m")+1)+1,FALSE)),0),0)</f>
        <v>0</v>
      </c>
      <c r="P164" s="67">
        <f t="shared" si="505"/>
        <v>0</v>
      </c>
      <c r="Q164" s="67">
        <f t="shared" si="505"/>
        <v>0</v>
      </c>
      <c r="R164" s="67">
        <f t="shared" si="505"/>
        <v>0</v>
      </c>
      <c r="S164" s="67">
        <f t="shared" si="505"/>
        <v>0</v>
      </c>
      <c r="T164" s="67">
        <f t="shared" si="505"/>
        <v>0</v>
      </c>
      <c r="U164" s="67">
        <f t="shared" si="505"/>
        <v>0</v>
      </c>
      <c r="V164" s="66">
        <f t="shared" si="505"/>
        <v>0</v>
      </c>
      <c r="W164" s="65">
        <f t="shared" si="493"/>
        <v>1</v>
      </c>
      <c r="X164" s="64">
        <f t="shared" si="504"/>
        <v>1</v>
      </c>
      <c r="Y164" s="64">
        <f t="shared" si="471"/>
        <v>1</v>
      </c>
      <c r="Z164" s="64">
        <f t="shared" si="472"/>
        <v>0</v>
      </c>
      <c r="AA164" s="64">
        <f t="shared" si="473"/>
        <v>0</v>
      </c>
      <c r="AB164" s="64">
        <f t="shared" si="474"/>
        <v>0</v>
      </c>
      <c r="AC164" s="64">
        <f t="shared" si="475"/>
        <v>0</v>
      </c>
      <c r="AD164" s="64">
        <f t="shared" si="476"/>
        <v>0</v>
      </c>
      <c r="AE164" s="64">
        <f t="shared" si="477"/>
        <v>0</v>
      </c>
      <c r="AF164" s="64">
        <f t="shared" si="478"/>
        <v>0</v>
      </c>
      <c r="AG164" s="64">
        <f t="shared" si="479"/>
        <v>0</v>
      </c>
      <c r="AH164" s="63">
        <f t="shared" si="480"/>
        <v>0</v>
      </c>
      <c r="AI164" s="62">
        <f t="shared" si="389"/>
        <v>62500</v>
      </c>
      <c r="AJ164" s="60">
        <f t="shared" si="390"/>
        <v>62500</v>
      </c>
      <c r="AK164" s="60">
        <f t="shared" si="391"/>
        <v>62500</v>
      </c>
      <c r="AL164" s="60">
        <f t="shared" si="392"/>
        <v>0</v>
      </c>
      <c r="AM164" s="60">
        <f t="shared" si="393"/>
        <v>0</v>
      </c>
      <c r="AN164" s="60">
        <f t="shared" si="394"/>
        <v>0</v>
      </c>
      <c r="AO164" s="60">
        <f t="shared" si="395"/>
        <v>0</v>
      </c>
      <c r="AP164" s="60">
        <f t="shared" si="396"/>
        <v>0</v>
      </c>
      <c r="AQ164" s="60">
        <f t="shared" si="397"/>
        <v>0</v>
      </c>
      <c r="AR164" s="60">
        <f t="shared" si="398"/>
        <v>0</v>
      </c>
      <c r="AS164" s="60">
        <f t="shared" si="399"/>
        <v>0</v>
      </c>
      <c r="AT164" s="60">
        <f t="shared" si="400"/>
        <v>0</v>
      </c>
      <c r="AU164" s="61">
        <f t="shared" si="350"/>
        <v>187500</v>
      </c>
      <c r="AV164" s="60">
        <f t="shared" si="351"/>
        <v>0</v>
      </c>
      <c r="AW164" s="60">
        <f t="shared" si="352"/>
        <v>0</v>
      </c>
      <c r="AX164" s="59">
        <f t="shared" si="353"/>
        <v>0</v>
      </c>
      <c r="AY164" s="58">
        <f t="shared" si="354"/>
        <v>187500</v>
      </c>
      <c r="BA164" s="71" t="s">
        <v>31</v>
      </c>
      <c r="BB164" s="71" t="s">
        <v>157</v>
      </c>
      <c r="BC164" s="71"/>
      <c r="BE164" s="64">
        <f>SUMIFS(W$56:W164,$BA$56:$BA164,$BA164,$E$56:$E164,$E164)</f>
        <v>3</v>
      </c>
      <c r="BF164" s="64">
        <f>SUMIFS(X$56:X164,$BA$56:$BA164,$BA164,$E$56:$E164,$E164)</f>
        <v>4</v>
      </c>
      <c r="BG164" s="64">
        <f>SUMIFS(Y$56:Y164,$BA$56:$BA164,$BA164,$E$56:$E164,$E164)</f>
        <v>1</v>
      </c>
      <c r="BH164" s="64">
        <f>SUMIFS(Z$56:Z164,$BA$56:$BA164,$BA164,$E$56:$E164,$E164)</f>
        <v>0</v>
      </c>
      <c r="BI164" s="64">
        <f>SUMIFS(AA$56:AA164,$BA$56:$BA164,$BA164,$E$56:$E164,$E164)</f>
        <v>0</v>
      </c>
      <c r="BJ164" s="64">
        <f>SUMIFS(AB$56:AB164,$BA$56:$BA164,$BA164,$E$56:$E164,$E164)</f>
        <v>0</v>
      </c>
      <c r="BK164" s="64">
        <f>SUMIFS(AC$56:AC164,$BA$56:$BA164,$BA164,$E$56:$E164,$E164)</f>
        <v>0</v>
      </c>
      <c r="BL164" s="64">
        <f>SUMIFS(AD$56:AD164,$BA$56:$BA164,$BA164,$E$56:$E164,$E164)</f>
        <v>0</v>
      </c>
      <c r="BM164" s="64">
        <f>SUMIFS(AE$56:AE164,$BA$56:$BA164,$BA164,$E$56:$E164,$E164)</f>
        <v>0</v>
      </c>
      <c r="BN164" s="64">
        <f>SUMIFS(AF$56:AF164,$BA$56:$BA164,$BA164,$E$56:$E164,$E164)</f>
        <v>0</v>
      </c>
      <c r="BO164" s="64">
        <f>SUMIFS(AG$56:AG164,$BA$56:$BA164,$BA164,$E$56:$E164,$E164)</f>
        <v>0</v>
      </c>
      <c r="BP164" s="64">
        <f>SUMIFS(AH$56:AH164,$BA$56:$BA164,$BA164,$E$56:$E164,$E164)</f>
        <v>0</v>
      </c>
      <c r="BR164" s="175" t="str">
        <f t="shared" si="363"/>
        <v>Wilson, Matt3Commercial</v>
      </c>
      <c r="BS164" s="175" t="str">
        <f t="shared" si="364"/>
        <v>Wilson, Matt4Commercial</v>
      </c>
      <c r="BT164" s="175" t="str">
        <f t="shared" si="365"/>
        <v>Wilson, Matt1Commercial</v>
      </c>
      <c r="BU164" s="175" t="str">
        <f t="shared" si="366"/>
        <v/>
      </c>
      <c r="BV164" s="175" t="str">
        <f t="shared" si="367"/>
        <v/>
      </c>
      <c r="BW164" s="175" t="str">
        <f t="shared" si="368"/>
        <v/>
      </c>
      <c r="BX164" s="175" t="str">
        <f t="shared" si="369"/>
        <v/>
      </c>
      <c r="BY164" s="175" t="str">
        <f t="shared" si="370"/>
        <v/>
      </c>
      <c r="BZ164" s="175" t="str">
        <f t="shared" si="371"/>
        <v/>
      </c>
      <c r="CA164" s="175" t="str">
        <f t="shared" si="372"/>
        <v/>
      </c>
      <c r="CB164" s="175" t="str">
        <f t="shared" si="373"/>
        <v/>
      </c>
      <c r="CC164" s="175" t="str">
        <f t="shared" si="374"/>
        <v/>
      </c>
    </row>
    <row r="165" spans="1:81" s="52" customFormat="1" hidden="1" x14ac:dyDescent="0.25">
      <c r="A165" s="71" t="s">
        <v>157</v>
      </c>
      <c r="B165" s="74">
        <v>44317</v>
      </c>
      <c r="C165" s="74" t="s">
        <v>86</v>
      </c>
      <c r="D165" s="73" t="s">
        <v>36</v>
      </c>
      <c r="E165" s="73" t="str">
        <f t="shared" si="411"/>
        <v>Commercial</v>
      </c>
      <c r="F165" s="71" t="s">
        <v>283</v>
      </c>
      <c r="G165" s="71" t="s">
        <v>88</v>
      </c>
      <c r="H165" s="85" t="s">
        <v>48</v>
      </c>
      <c r="I165" s="70">
        <f t="shared" si="356"/>
        <v>750000</v>
      </c>
      <c r="J165" s="81">
        <v>43708</v>
      </c>
      <c r="K165" s="80">
        <v>0</v>
      </c>
      <c r="L165" s="80">
        <v>0</v>
      </c>
      <c r="M165" s="80">
        <v>0</v>
      </c>
      <c r="N165" s="67">
        <f>IFERROR(IF($C165&gt;EOMONTH(N$55,-1),IF(DATEDIF($J165,N$55+2,"m")+1&gt;9,100%,VLOOKUP($D165,$A$1:$J$51,(DATEDIF($J165,N$55+2,"m")+1)+1,FALSE)),0),0)</f>
        <v>1</v>
      </c>
      <c r="O165" s="67">
        <f t="shared" si="505"/>
        <v>1</v>
      </c>
      <c r="P165" s="67">
        <f t="shared" si="505"/>
        <v>1</v>
      </c>
      <c r="Q165" s="67">
        <f t="shared" si="505"/>
        <v>1</v>
      </c>
      <c r="R165" s="67">
        <f t="shared" si="505"/>
        <v>1</v>
      </c>
      <c r="S165" s="67">
        <f t="shared" si="505"/>
        <v>1</v>
      </c>
      <c r="T165" s="67">
        <f t="shared" si="505"/>
        <v>1</v>
      </c>
      <c r="U165" s="67">
        <f t="shared" si="505"/>
        <v>1</v>
      </c>
      <c r="V165" s="66">
        <f t="shared" si="505"/>
        <v>1</v>
      </c>
      <c r="W165" s="65">
        <f t="shared" si="493"/>
        <v>0</v>
      </c>
      <c r="X165" s="64">
        <f t="shared" si="504"/>
        <v>0</v>
      </c>
      <c r="Y165" s="64">
        <f t="shared" si="471"/>
        <v>0</v>
      </c>
      <c r="Z165" s="64">
        <f t="shared" si="472"/>
        <v>1</v>
      </c>
      <c r="AA165" s="64">
        <f t="shared" si="473"/>
        <v>1</v>
      </c>
      <c r="AB165" s="64">
        <f t="shared" si="474"/>
        <v>1</v>
      </c>
      <c r="AC165" s="64">
        <f t="shared" si="475"/>
        <v>1</v>
      </c>
      <c r="AD165" s="64">
        <f t="shared" si="476"/>
        <v>1</v>
      </c>
      <c r="AE165" s="64">
        <f t="shared" si="477"/>
        <v>1</v>
      </c>
      <c r="AF165" s="64">
        <f t="shared" si="478"/>
        <v>1</v>
      </c>
      <c r="AG165" s="64">
        <f t="shared" si="479"/>
        <v>1</v>
      </c>
      <c r="AH165" s="63">
        <f t="shared" si="480"/>
        <v>1</v>
      </c>
      <c r="AI165" s="62">
        <f t="shared" si="389"/>
        <v>0</v>
      </c>
      <c r="AJ165" s="60">
        <f t="shared" si="390"/>
        <v>0</v>
      </c>
      <c r="AK165" s="60">
        <f t="shared" si="391"/>
        <v>0</v>
      </c>
      <c r="AL165" s="60">
        <f t="shared" si="392"/>
        <v>62500</v>
      </c>
      <c r="AM165" s="60">
        <f t="shared" si="393"/>
        <v>62500</v>
      </c>
      <c r="AN165" s="60">
        <f t="shared" si="394"/>
        <v>62500</v>
      </c>
      <c r="AO165" s="60">
        <f t="shared" si="395"/>
        <v>62500</v>
      </c>
      <c r="AP165" s="60">
        <f t="shared" si="396"/>
        <v>62500</v>
      </c>
      <c r="AQ165" s="60">
        <f t="shared" si="397"/>
        <v>62500</v>
      </c>
      <c r="AR165" s="60">
        <f t="shared" si="398"/>
        <v>62500</v>
      </c>
      <c r="AS165" s="60">
        <f t="shared" si="399"/>
        <v>62500</v>
      </c>
      <c r="AT165" s="60">
        <f t="shared" si="400"/>
        <v>62500</v>
      </c>
      <c r="AU165" s="61">
        <f t="shared" ref="AU165" si="506">SUM(AI165:AK165)</f>
        <v>0</v>
      </c>
      <c r="AV165" s="60">
        <f t="shared" ref="AV165" si="507">SUM(AL165:AN165)</f>
        <v>187500</v>
      </c>
      <c r="AW165" s="60">
        <f t="shared" ref="AW165" si="508">SUM(AO165:AQ165)</f>
        <v>187500</v>
      </c>
      <c r="AX165" s="59">
        <f t="shared" ref="AX165" si="509">SUM(AR165:AT165)</f>
        <v>187500</v>
      </c>
      <c r="AY165" s="58">
        <f t="shared" ref="AY165" si="510">SUM(AU165:AX165)</f>
        <v>562500</v>
      </c>
      <c r="BA165" s="352" t="s">
        <v>283</v>
      </c>
      <c r="BB165" s="352" t="s">
        <v>157</v>
      </c>
      <c r="BC165" s="71"/>
      <c r="BE165" s="64">
        <f>SUMIFS(W$56:W165,$BA$56:$BA165,$BA165,$E$56:$E165,$E165)</f>
        <v>0</v>
      </c>
      <c r="BF165" s="64">
        <f>SUMIFS(X$56:X165,$BA$56:$BA165,$BA165,$E$56:$E165,$E165)</f>
        <v>0</v>
      </c>
      <c r="BG165" s="64">
        <f>SUMIFS(Y$56:Y165,$BA$56:$BA165,$BA165,$E$56:$E165,$E165)</f>
        <v>0</v>
      </c>
      <c r="BH165" s="64">
        <f>SUMIFS(Z$56:Z165,$BA$56:$BA165,$BA165,$E$56:$E165,$E165)</f>
        <v>1</v>
      </c>
      <c r="BI165" s="64">
        <f>SUMIFS(AA$56:AA165,$BA$56:$BA165,$BA165,$E$56:$E165,$E165)</f>
        <v>1</v>
      </c>
      <c r="BJ165" s="64">
        <f>SUMIFS(AB$56:AB165,$BA$56:$BA165,$BA165,$E$56:$E165,$E165)</f>
        <v>1</v>
      </c>
      <c r="BK165" s="64">
        <f>SUMIFS(AC$56:AC165,$BA$56:$BA165,$BA165,$E$56:$E165,$E165)</f>
        <v>1</v>
      </c>
      <c r="BL165" s="64">
        <f>SUMIFS(AD$56:AD165,$BA$56:$BA165,$BA165,$E$56:$E165,$E165)</f>
        <v>1</v>
      </c>
      <c r="BM165" s="64">
        <f>SUMIFS(AE$56:AE165,$BA$56:$BA165,$BA165,$E$56:$E165,$E165)</f>
        <v>1</v>
      </c>
      <c r="BN165" s="64">
        <f>SUMIFS(AF$56:AF165,$BA$56:$BA165,$BA165,$E$56:$E165,$E165)</f>
        <v>1</v>
      </c>
      <c r="BO165" s="64">
        <f>SUMIFS(AG$56:AG165,$BA$56:$BA165,$BA165,$E$56:$E165,$E165)</f>
        <v>1</v>
      </c>
      <c r="BP165" s="64">
        <f>SUMIFS(AH$56:AH165,$BA$56:$BA165,$BA165,$E$56:$E165,$E165)</f>
        <v>1</v>
      </c>
      <c r="BR165" s="175" t="str">
        <f t="shared" si="363"/>
        <v/>
      </c>
      <c r="BS165" s="175" t="str">
        <f t="shared" si="364"/>
        <v/>
      </c>
      <c r="BT165" s="175" t="str">
        <f t="shared" si="365"/>
        <v/>
      </c>
      <c r="BU165" s="175" t="str">
        <f t="shared" si="366"/>
        <v>Wilson, Cari1Commercial</v>
      </c>
      <c r="BV165" s="175" t="str">
        <f t="shared" si="367"/>
        <v>Wilson, Cari1Commercial</v>
      </c>
      <c r="BW165" s="175" t="str">
        <f t="shared" si="368"/>
        <v>Wilson, Cari1Commercial</v>
      </c>
      <c r="BX165" s="175" t="str">
        <f t="shared" si="369"/>
        <v>Wilson, Cari1Commercial</v>
      </c>
      <c r="BY165" s="175" t="str">
        <f t="shared" si="370"/>
        <v>Wilson, Cari1Commercial</v>
      </c>
      <c r="BZ165" s="175" t="str">
        <f t="shared" si="371"/>
        <v>Wilson, Cari1Commercial</v>
      </c>
      <c r="CA165" s="175" t="str">
        <f t="shared" si="372"/>
        <v>Wilson, Cari1Commercial</v>
      </c>
      <c r="CB165" s="175" t="str">
        <f t="shared" si="373"/>
        <v>Wilson, Cari1Commercial</v>
      </c>
      <c r="CC165" s="175" t="str">
        <f t="shared" si="374"/>
        <v>Wilson, Cari1Commercial</v>
      </c>
    </row>
    <row r="166" spans="1:81" s="52" customFormat="1" hidden="1" x14ac:dyDescent="0.25">
      <c r="A166" s="71" t="s">
        <v>156</v>
      </c>
      <c r="B166" s="74">
        <v>43678</v>
      </c>
      <c r="C166" s="74">
        <v>44317</v>
      </c>
      <c r="D166" s="73" t="s">
        <v>36</v>
      </c>
      <c r="E166" s="73" t="str">
        <f t="shared" si="411"/>
        <v>Commercial</v>
      </c>
      <c r="F166" s="71" t="s">
        <v>31</v>
      </c>
      <c r="G166" s="71" t="s">
        <v>88</v>
      </c>
      <c r="H166" s="71" t="s">
        <v>48</v>
      </c>
      <c r="I166" s="70">
        <f t="shared" si="356"/>
        <v>750000</v>
      </c>
      <c r="J166" s="69">
        <f t="shared" si="468"/>
        <v>43708</v>
      </c>
      <c r="K166" s="68">
        <f>IFERROR(IF($C166&gt;EOMONTH(K$55,-1),IF(DATEDIF($J166,K$55+2,"m")+1&gt;9,100%,VLOOKUP($D166,$A$1:$J$51,(DATEDIF($J166,K$55+2,"m")+1)+1,FALSE)),0),0)</f>
        <v>1</v>
      </c>
      <c r="L166" s="67">
        <f>IFERROR(IF($C166&gt;EOMONTH(L$55,-1),IF(DATEDIF($J166,L$55+2,"m")+1&gt;9,100%,VLOOKUP($D166,$A$1:$J$51,(DATEDIF($J166,L$55+2,"m")+1)+1,FALSE)),0),0)</f>
        <v>1</v>
      </c>
      <c r="M166" s="67">
        <f>IFERROR(IF($C166&gt;EOMONTH(M$55,-1),IF(DATEDIF($J166,M$55+2,"m")+1&gt;9,100%,VLOOKUP($D166,$A$1:$J$51,(DATEDIF($J166,M$55+2,"m")+1)+1,FALSE)),0),0)</f>
        <v>1</v>
      </c>
      <c r="N166" s="80">
        <v>0</v>
      </c>
      <c r="O166" s="67">
        <f t="shared" si="505"/>
        <v>0</v>
      </c>
      <c r="P166" s="67">
        <f t="shared" si="505"/>
        <v>0</v>
      </c>
      <c r="Q166" s="67">
        <f t="shared" si="505"/>
        <v>0</v>
      </c>
      <c r="R166" s="67">
        <f t="shared" si="505"/>
        <v>0</v>
      </c>
      <c r="S166" s="67">
        <f t="shared" si="505"/>
        <v>0</v>
      </c>
      <c r="T166" s="67">
        <f t="shared" si="505"/>
        <v>0</v>
      </c>
      <c r="U166" s="67">
        <f t="shared" si="505"/>
        <v>0</v>
      </c>
      <c r="V166" s="66">
        <f t="shared" si="505"/>
        <v>0</v>
      </c>
      <c r="W166" s="65">
        <f t="shared" si="493"/>
        <v>1</v>
      </c>
      <c r="X166" s="64">
        <f t="shared" si="504"/>
        <v>1</v>
      </c>
      <c r="Y166" s="64">
        <f t="shared" si="471"/>
        <v>1</v>
      </c>
      <c r="Z166" s="64">
        <f t="shared" si="472"/>
        <v>0</v>
      </c>
      <c r="AA166" s="64">
        <f t="shared" si="473"/>
        <v>0</v>
      </c>
      <c r="AB166" s="64">
        <f t="shared" si="474"/>
        <v>0</v>
      </c>
      <c r="AC166" s="64">
        <f t="shared" si="475"/>
        <v>0</v>
      </c>
      <c r="AD166" s="64">
        <f t="shared" si="476"/>
        <v>0</v>
      </c>
      <c r="AE166" s="64">
        <f t="shared" si="477"/>
        <v>0</v>
      </c>
      <c r="AF166" s="64">
        <f t="shared" si="478"/>
        <v>0</v>
      </c>
      <c r="AG166" s="64">
        <f t="shared" si="479"/>
        <v>0</v>
      </c>
      <c r="AH166" s="63">
        <f t="shared" si="480"/>
        <v>0</v>
      </c>
      <c r="AI166" s="62">
        <f t="shared" si="389"/>
        <v>62500</v>
      </c>
      <c r="AJ166" s="60">
        <f t="shared" si="390"/>
        <v>62500</v>
      </c>
      <c r="AK166" s="60">
        <f t="shared" si="391"/>
        <v>62500</v>
      </c>
      <c r="AL166" s="60">
        <f t="shared" si="392"/>
        <v>0</v>
      </c>
      <c r="AM166" s="60">
        <f t="shared" si="393"/>
        <v>0</v>
      </c>
      <c r="AN166" s="60">
        <f t="shared" si="394"/>
        <v>0</v>
      </c>
      <c r="AO166" s="60">
        <f t="shared" si="395"/>
        <v>0</v>
      </c>
      <c r="AP166" s="60">
        <f t="shared" si="396"/>
        <v>0</v>
      </c>
      <c r="AQ166" s="60">
        <f t="shared" si="397"/>
        <v>0</v>
      </c>
      <c r="AR166" s="60">
        <f t="shared" si="398"/>
        <v>0</v>
      </c>
      <c r="AS166" s="60">
        <f t="shared" si="399"/>
        <v>0</v>
      </c>
      <c r="AT166" s="60">
        <f t="shared" si="400"/>
        <v>0</v>
      </c>
      <c r="AU166" s="61">
        <f t="shared" si="350"/>
        <v>187500</v>
      </c>
      <c r="AV166" s="60">
        <f t="shared" si="351"/>
        <v>0</v>
      </c>
      <c r="AW166" s="60">
        <f t="shared" si="352"/>
        <v>0</v>
      </c>
      <c r="AX166" s="59">
        <f t="shared" si="353"/>
        <v>0</v>
      </c>
      <c r="AY166" s="58">
        <f t="shared" si="354"/>
        <v>187500</v>
      </c>
      <c r="BA166" s="71" t="s">
        <v>31</v>
      </c>
      <c r="BB166" s="71" t="s">
        <v>156</v>
      </c>
      <c r="BC166" s="71"/>
      <c r="BE166" s="64">
        <f>SUMIFS(W$56:W166,$BA$56:$BA166,$BA166,$E$56:$E166,$E166)</f>
        <v>4</v>
      </c>
      <c r="BF166" s="64">
        <f>SUMIFS(X$56:X166,$BA$56:$BA166,$BA166,$E$56:$E166,$E166)</f>
        <v>5</v>
      </c>
      <c r="BG166" s="64">
        <f>SUMIFS(Y$56:Y166,$BA$56:$BA166,$BA166,$E$56:$E166,$E166)</f>
        <v>2</v>
      </c>
      <c r="BH166" s="64">
        <f>SUMIFS(Z$56:Z166,$BA$56:$BA166,$BA166,$E$56:$E166,$E166)</f>
        <v>0</v>
      </c>
      <c r="BI166" s="64">
        <f>SUMIFS(AA$56:AA166,$BA$56:$BA166,$BA166,$E$56:$E166,$E166)</f>
        <v>0</v>
      </c>
      <c r="BJ166" s="64">
        <f>SUMIFS(AB$56:AB166,$BA$56:$BA166,$BA166,$E$56:$E166,$E166)</f>
        <v>0</v>
      </c>
      <c r="BK166" s="64">
        <f>SUMIFS(AC$56:AC166,$BA$56:$BA166,$BA166,$E$56:$E166,$E166)</f>
        <v>0</v>
      </c>
      <c r="BL166" s="64">
        <f>SUMIFS(AD$56:AD166,$BA$56:$BA166,$BA166,$E$56:$E166,$E166)</f>
        <v>0</v>
      </c>
      <c r="BM166" s="64">
        <f>SUMIFS(AE$56:AE166,$BA$56:$BA166,$BA166,$E$56:$E166,$E166)</f>
        <v>0</v>
      </c>
      <c r="BN166" s="64">
        <f>SUMIFS(AF$56:AF166,$BA$56:$BA166,$BA166,$E$56:$E166,$E166)</f>
        <v>0</v>
      </c>
      <c r="BO166" s="64">
        <f>SUMIFS(AG$56:AG166,$BA$56:$BA166,$BA166,$E$56:$E166,$E166)</f>
        <v>0</v>
      </c>
      <c r="BP166" s="64">
        <f>SUMIFS(AH$56:AH166,$BA$56:$BA166,$BA166,$E$56:$E166,$E166)</f>
        <v>0</v>
      </c>
      <c r="BR166" s="175" t="str">
        <f t="shared" si="363"/>
        <v>Wilson, Matt4Commercial</v>
      </c>
      <c r="BS166" s="175" t="str">
        <f t="shared" si="364"/>
        <v>Wilson, Matt5Commercial</v>
      </c>
      <c r="BT166" s="175" t="str">
        <f t="shared" si="365"/>
        <v>Wilson, Matt2Commercial</v>
      </c>
      <c r="BU166" s="175" t="str">
        <f t="shared" si="366"/>
        <v/>
      </c>
      <c r="BV166" s="175" t="str">
        <f t="shared" si="367"/>
        <v/>
      </c>
      <c r="BW166" s="175" t="str">
        <f t="shared" si="368"/>
        <v/>
      </c>
      <c r="BX166" s="175" t="str">
        <f t="shared" si="369"/>
        <v/>
      </c>
      <c r="BY166" s="175" t="str">
        <f t="shared" si="370"/>
        <v/>
      </c>
      <c r="BZ166" s="175" t="str">
        <f t="shared" si="371"/>
        <v/>
      </c>
      <c r="CA166" s="175" t="str">
        <f t="shared" si="372"/>
        <v/>
      </c>
      <c r="CB166" s="175" t="str">
        <f t="shared" si="373"/>
        <v/>
      </c>
      <c r="CC166" s="175" t="str">
        <f t="shared" si="374"/>
        <v/>
      </c>
    </row>
    <row r="167" spans="1:81" s="52" customFormat="1" hidden="1" x14ac:dyDescent="0.25">
      <c r="A167" s="71" t="s">
        <v>156</v>
      </c>
      <c r="B167" s="74">
        <v>44317</v>
      </c>
      <c r="C167" s="74" t="s">
        <v>86</v>
      </c>
      <c r="D167" s="73" t="s">
        <v>36</v>
      </c>
      <c r="E167" s="73" t="str">
        <f t="shared" si="411"/>
        <v>Commercial</v>
      </c>
      <c r="F167" s="71" t="s">
        <v>283</v>
      </c>
      <c r="G167" s="71" t="s">
        <v>88</v>
      </c>
      <c r="H167" s="71" t="s">
        <v>48</v>
      </c>
      <c r="I167" s="70">
        <f t="shared" si="356"/>
        <v>750000</v>
      </c>
      <c r="J167" s="69">
        <v>43708</v>
      </c>
      <c r="K167" s="80">
        <v>0</v>
      </c>
      <c r="L167" s="80">
        <v>0</v>
      </c>
      <c r="M167" s="80">
        <v>0</v>
      </c>
      <c r="N167" s="67">
        <f>IFERROR(IF($C167&gt;EOMONTH(N$55,-1),IF(DATEDIF($J167,N$55+2,"m")+1&gt;9,100%,VLOOKUP($D167,$A$1:$J$51,(DATEDIF($J167,N$55+2,"m")+1)+1,FALSE)),0),0)</f>
        <v>1</v>
      </c>
      <c r="O167" s="67">
        <f t="shared" si="505"/>
        <v>1</v>
      </c>
      <c r="P167" s="67">
        <f t="shared" si="505"/>
        <v>1</v>
      </c>
      <c r="Q167" s="67">
        <f t="shared" si="505"/>
        <v>1</v>
      </c>
      <c r="R167" s="67">
        <f t="shared" si="505"/>
        <v>1</v>
      </c>
      <c r="S167" s="67">
        <f t="shared" si="505"/>
        <v>1</v>
      </c>
      <c r="T167" s="67">
        <f t="shared" si="505"/>
        <v>1</v>
      </c>
      <c r="U167" s="67">
        <f t="shared" si="505"/>
        <v>1</v>
      </c>
      <c r="V167" s="66">
        <f t="shared" si="505"/>
        <v>1</v>
      </c>
      <c r="W167" s="65">
        <f t="shared" si="493"/>
        <v>0</v>
      </c>
      <c r="X167" s="64">
        <f t="shared" si="504"/>
        <v>0</v>
      </c>
      <c r="Y167" s="64">
        <f t="shared" si="471"/>
        <v>0</v>
      </c>
      <c r="Z167" s="64">
        <f t="shared" si="472"/>
        <v>1</v>
      </c>
      <c r="AA167" s="64">
        <f t="shared" si="473"/>
        <v>1</v>
      </c>
      <c r="AB167" s="64">
        <f t="shared" si="474"/>
        <v>1</v>
      </c>
      <c r="AC167" s="64">
        <f t="shared" si="475"/>
        <v>1</v>
      </c>
      <c r="AD167" s="64">
        <f t="shared" si="476"/>
        <v>1</v>
      </c>
      <c r="AE167" s="64">
        <f t="shared" si="477"/>
        <v>1</v>
      </c>
      <c r="AF167" s="64">
        <f t="shared" si="478"/>
        <v>1</v>
      </c>
      <c r="AG167" s="64">
        <f t="shared" si="479"/>
        <v>1</v>
      </c>
      <c r="AH167" s="63">
        <f t="shared" si="480"/>
        <v>1</v>
      </c>
      <c r="AI167" s="62">
        <f t="shared" si="389"/>
        <v>0</v>
      </c>
      <c r="AJ167" s="60">
        <f t="shared" si="390"/>
        <v>0</v>
      </c>
      <c r="AK167" s="60">
        <f t="shared" si="391"/>
        <v>0</v>
      </c>
      <c r="AL167" s="60">
        <f t="shared" si="392"/>
        <v>62500</v>
      </c>
      <c r="AM167" s="60">
        <f t="shared" si="393"/>
        <v>62500</v>
      </c>
      <c r="AN167" s="60">
        <f t="shared" si="394"/>
        <v>62500</v>
      </c>
      <c r="AO167" s="60">
        <f t="shared" si="395"/>
        <v>62500</v>
      </c>
      <c r="AP167" s="60">
        <f t="shared" si="396"/>
        <v>62500</v>
      </c>
      <c r="AQ167" s="60">
        <f t="shared" si="397"/>
        <v>62500</v>
      </c>
      <c r="AR167" s="60">
        <f t="shared" si="398"/>
        <v>62500</v>
      </c>
      <c r="AS167" s="60">
        <f t="shared" si="399"/>
        <v>62500</v>
      </c>
      <c r="AT167" s="60">
        <f t="shared" si="400"/>
        <v>62500</v>
      </c>
      <c r="AU167" s="61">
        <f t="shared" ref="AU167" si="511">SUM(AI167:AK167)</f>
        <v>0</v>
      </c>
      <c r="AV167" s="60">
        <f t="shared" ref="AV167" si="512">SUM(AL167:AN167)</f>
        <v>187500</v>
      </c>
      <c r="AW167" s="60">
        <f t="shared" ref="AW167" si="513">SUM(AO167:AQ167)</f>
        <v>187500</v>
      </c>
      <c r="AX167" s="59">
        <f t="shared" ref="AX167" si="514">SUM(AR167:AT167)</f>
        <v>187500</v>
      </c>
      <c r="AY167" s="58">
        <f t="shared" ref="AY167" si="515">SUM(AU167:AX167)</f>
        <v>562500</v>
      </c>
      <c r="BA167" s="352" t="s">
        <v>283</v>
      </c>
      <c r="BB167" s="352" t="s">
        <v>156</v>
      </c>
      <c r="BC167" s="71"/>
      <c r="BE167" s="64">
        <f>SUMIFS(W$56:W167,$BA$56:$BA167,$BA167,$E$56:$E167,$E167)</f>
        <v>0</v>
      </c>
      <c r="BF167" s="64">
        <f>SUMIFS(X$56:X167,$BA$56:$BA167,$BA167,$E$56:$E167,$E167)</f>
        <v>0</v>
      </c>
      <c r="BG167" s="64">
        <f>SUMIFS(Y$56:Y167,$BA$56:$BA167,$BA167,$E$56:$E167,$E167)</f>
        <v>0</v>
      </c>
      <c r="BH167" s="64">
        <f>SUMIFS(Z$56:Z167,$BA$56:$BA167,$BA167,$E$56:$E167,$E167)</f>
        <v>2</v>
      </c>
      <c r="BI167" s="64">
        <f>SUMIFS(AA$56:AA167,$BA$56:$BA167,$BA167,$E$56:$E167,$E167)</f>
        <v>2</v>
      </c>
      <c r="BJ167" s="64">
        <f>SUMIFS(AB$56:AB167,$BA$56:$BA167,$BA167,$E$56:$E167,$E167)</f>
        <v>2</v>
      </c>
      <c r="BK167" s="64">
        <f>SUMIFS(AC$56:AC167,$BA$56:$BA167,$BA167,$E$56:$E167,$E167)</f>
        <v>2</v>
      </c>
      <c r="BL167" s="64">
        <f>SUMIFS(AD$56:AD167,$BA$56:$BA167,$BA167,$E$56:$E167,$E167)</f>
        <v>2</v>
      </c>
      <c r="BM167" s="64">
        <f>SUMIFS(AE$56:AE167,$BA$56:$BA167,$BA167,$E$56:$E167,$E167)</f>
        <v>2</v>
      </c>
      <c r="BN167" s="64">
        <f>SUMIFS(AF$56:AF167,$BA$56:$BA167,$BA167,$E$56:$E167,$E167)</f>
        <v>2</v>
      </c>
      <c r="BO167" s="64">
        <f>SUMIFS(AG$56:AG167,$BA$56:$BA167,$BA167,$E$56:$E167,$E167)</f>
        <v>2</v>
      </c>
      <c r="BP167" s="64">
        <f>SUMIFS(AH$56:AH167,$BA$56:$BA167,$BA167,$E$56:$E167,$E167)</f>
        <v>2</v>
      </c>
      <c r="BR167" s="175" t="str">
        <f t="shared" si="363"/>
        <v/>
      </c>
      <c r="BS167" s="175" t="str">
        <f t="shared" si="364"/>
        <v/>
      </c>
      <c r="BT167" s="175" t="str">
        <f t="shared" si="365"/>
        <v/>
      </c>
      <c r="BU167" s="175" t="str">
        <f t="shared" si="366"/>
        <v>Wilson, Cari2Commercial</v>
      </c>
      <c r="BV167" s="175" t="str">
        <f t="shared" si="367"/>
        <v>Wilson, Cari2Commercial</v>
      </c>
      <c r="BW167" s="175" t="str">
        <f t="shared" si="368"/>
        <v>Wilson, Cari2Commercial</v>
      </c>
      <c r="BX167" s="175" t="str">
        <f t="shared" si="369"/>
        <v>Wilson, Cari2Commercial</v>
      </c>
      <c r="BY167" s="175" t="str">
        <f t="shared" si="370"/>
        <v>Wilson, Cari2Commercial</v>
      </c>
      <c r="BZ167" s="175" t="str">
        <f t="shared" si="371"/>
        <v>Wilson, Cari2Commercial</v>
      </c>
      <c r="CA167" s="175" t="str">
        <f t="shared" si="372"/>
        <v>Wilson, Cari2Commercial</v>
      </c>
      <c r="CB167" s="175" t="str">
        <f t="shared" si="373"/>
        <v>Wilson, Cari2Commercial</v>
      </c>
      <c r="CC167" s="175" t="str">
        <f t="shared" si="374"/>
        <v>Wilson, Cari2Commercial</v>
      </c>
    </row>
    <row r="168" spans="1:81" s="52" customFormat="1" hidden="1" x14ac:dyDescent="0.25">
      <c r="A168" s="71" t="s">
        <v>155</v>
      </c>
      <c r="B168" s="74">
        <v>43920</v>
      </c>
      <c r="C168" s="74">
        <v>44302</v>
      </c>
      <c r="D168" s="73" t="s">
        <v>36</v>
      </c>
      <c r="E168" s="73" t="str">
        <f t="shared" si="411"/>
        <v>Commercial</v>
      </c>
      <c r="F168" s="72" t="s">
        <v>31</v>
      </c>
      <c r="G168" s="71" t="s">
        <v>88</v>
      </c>
      <c r="H168" s="71" t="s">
        <v>130</v>
      </c>
      <c r="I168" s="70">
        <f t="shared" si="356"/>
        <v>750000</v>
      </c>
      <c r="J168" s="69">
        <f t="shared" si="468"/>
        <v>43951</v>
      </c>
      <c r="K168" s="68">
        <f t="shared" ref="K168:M169" si="516">IFERROR(IF($C168&gt;EOMONTH(K$55,-1),IF(DATEDIF($J168,K$55+2,"m")+1&gt;9,100%,VLOOKUP($D168,$A$1:$J$51,(DATEDIF($J168,K$55+2,"m")+1)+1,FALSE)),0),0)</f>
        <v>1</v>
      </c>
      <c r="L168" s="67">
        <f t="shared" si="516"/>
        <v>1</v>
      </c>
      <c r="M168" s="67">
        <f t="shared" si="516"/>
        <v>1</v>
      </c>
      <c r="N168" s="67">
        <f>IFERROR(IF($C168&gt;EOMONTH(N$55,-1),IF(DATEDIF($J168,N$55+2,"m")+1&gt;9,100%,VLOOKUP($D168,$A$1:$J$51,(DATEDIF($J168,N$55+2,"m")+1)+1,FALSE)),0),0)</f>
        <v>0</v>
      </c>
      <c r="O168" s="67">
        <f t="shared" si="505"/>
        <v>0</v>
      </c>
      <c r="P168" s="67">
        <f t="shared" si="505"/>
        <v>0</v>
      </c>
      <c r="Q168" s="67">
        <f t="shared" si="505"/>
        <v>0</v>
      </c>
      <c r="R168" s="67">
        <f t="shared" si="505"/>
        <v>0</v>
      </c>
      <c r="S168" s="67">
        <f t="shared" si="505"/>
        <v>0</v>
      </c>
      <c r="T168" s="67">
        <f t="shared" si="505"/>
        <v>0</v>
      </c>
      <c r="U168" s="67">
        <f t="shared" si="505"/>
        <v>0</v>
      </c>
      <c r="V168" s="67">
        <f t="shared" si="505"/>
        <v>0</v>
      </c>
      <c r="W168" s="65">
        <f t="shared" si="493"/>
        <v>1</v>
      </c>
      <c r="X168" s="64">
        <f t="shared" si="504"/>
        <v>1</v>
      </c>
      <c r="Y168" s="64">
        <f t="shared" si="471"/>
        <v>0</v>
      </c>
      <c r="Z168" s="64">
        <f t="shared" si="472"/>
        <v>0</v>
      </c>
      <c r="AA168" s="64">
        <f t="shared" si="473"/>
        <v>0</v>
      </c>
      <c r="AB168" s="64">
        <f t="shared" si="474"/>
        <v>0</v>
      </c>
      <c r="AC168" s="64">
        <f t="shared" si="475"/>
        <v>0</v>
      </c>
      <c r="AD168" s="64">
        <f t="shared" si="476"/>
        <v>0</v>
      </c>
      <c r="AE168" s="64">
        <f t="shared" si="477"/>
        <v>0</v>
      </c>
      <c r="AF168" s="64">
        <f t="shared" si="478"/>
        <v>0</v>
      </c>
      <c r="AG168" s="64">
        <f t="shared" si="479"/>
        <v>0</v>
      </c>
      <c r="AH168" s="63">
        <f t="shared" si="480"/>
        <v>0</v>
      </c>
      <c r="AI168" s="62">
        <f t="shared" si="389"/>
        <v>62500</v>
      </c>
      <c r="AJ168" s="60">
        <f t="shared" si="390"/>
        <v>62500</v>
      </c>
      <c r="AK168" s="60">
        <f t="shared" si="391"/>
        <v>62500</v>
      </c>
      <c r="AL168" s="60">
        <f t="shared" si="392"/>
        <v>0</v>
      </c>
      <c r="AM168" s="60">
        <f t="shared" si="393"/>
        <v>0</v>
      </c>
      <c r="AN168" s="60">
        <f t="shared" si="394"/>
        <v>0</v>
      </c>
      <c r="AO168" s="60">
        <f t="shared" si="395"/>
        <v>0</v>
      </c>
      <c r="AP168" s="60">
        <f t="shared" si="396"/>
        <v>0</v>
      </c>
      <c r="AQ168" s="60">
        <f t="shared" si="397"/>
        <v>0</v>
      </c>
      <c r="AR168" s="60">
        <f t="shared" si="398"/>
        <v>0</v>
      </c>
      <c r="AS168" s="60">
        <f t="shared" si="399"/>
        <v>0</v>
      </c>
      <c r="AT168" s="59">
        <f t="shared" si="400"/>
        <v>0</v>
      </c>
      <c r="AU168" s="61">
        <f t="shared" si="350"/>
        <v>187500</v>
      </c>
      <c r="AV168" s="60">
        <f t="shared" si="351"/>
        <v>0</v>
      </c>
      <c r="AW168" s="60">
        <f t="shared" si="352"/>
        <v>0</v>
      </c>
      <c r="AX168" s="59">
        <f t="shared" si="353"/>
        <v>0</v>
      </c>
      <c r="AY168" s="58">
        <f t="shared" si="354"/>
        <v>187500</v>
      </c>
      <c r="BA168" s="72" t="s">
        <v>31</v>
      </c>
      <c r="BB168" s="72" t="s">
        <v>155</v>
      </c>
      <c r="BC168" s="71"/>
      <c r="BE168" s="64">
        <f>SUMIFS(W$56:W168,$BA$56:$BA168,$BA168,$E$56:$E168,$E168)</f>
        <v>5</v>
      </c>
      <c r="BF168" s="64">
        <f>SUMIFS(X$56:X168,$BA$56:$BA168,$BA168,$E$56:$E168,$E168)</f>
        <v>6</v>
      </c>
      <c r="BG168" s="64">
        <f>SUMIFS(Y$56:Y168,$BA$56:$BA168,$BA168,$E$56:$E168,$E168)</f>
        <v>2</v>
      </c>
      <c r="BH168" s="64">
        <f>SUMIFS(Z$56:Z168,$BA$56:$BA168,$BA168,$E$56:$E168,$E168)</f>
        <v>0</v>
      </c>
      <c r="BI168" s="64">
        <f>SUMIFS(AA$56:AA168,$BA$56:$BA168,$BA168,$E$56:$E168,$E168)</f>
        <v>0</v>
      </c>
      <c r="BJ168" s="64">
        <f>SUMIFS(AB$56:AB168,$BA$56:$BA168,$BA168,$E$56:$E168,$E168)</f>
        <v>0</v>
      </c>
      <c r="BK168" s="64">
        <f>SUMIFS(AC$56:AC168,$BA$56:$BA168,$BA168,$E$56:$E168,$E168)</f>
        <v>0</v>
      </c>
      <c r="BL168" s="64">
        <f>SUMIFS(AD$56:AD168,$BA$56:$BA168,$BA168,$E$56:$E168,$E168)</f>
        <v>0</v>
      </c>
      <c r="BM168" s="64">
        <f>SUMIFS(AE$56:AE168,$BA$56:$BA168,$BA168,$E$56:$E168,$E168)</f>
        <v>0</v>
      </c>
      <c r="BN168" s="64">
        <f>SUMIFS(AF$56:AF168,$BA$56:$BA168,$BA168,$E$56:$E168,$E168)</f>
        <v>0</v>
      </c>
      <c r="BO168" s="64">
        <f>SUMIFS(AG$56:AG168,$BA$56:$BA168,$BA168,$E$56:$E168,$E168)</f>
        <v>0</v>
      </c>
      <c r="BP168" s="64">
        <f>SUMIFS(AH$56:AH168,$BA$56:$BA168,$BA168,$E$56:$E168,$E168)</f>
        <v>0</v>
      </c>
      <c r="BR168" s="175" t="str">
        <f t="shared" si="363"/>
        <v>Wilson, Matt5Commercial</v>
      </c>
      <c r="BS168" s="175" t="str">
        <f t="shared" si="364"/>
        <v>Wilson, Matt6Commercial</v>
      </c>
      <c r="BT168" s="175" t="str">
        <f t="shared" si="365"/>
        <v>Wilson, Matt2Commercial</v>
      </c>
      <c r="BU168" s="175" t="str">
        <f t="shared" si="366"/>
        <v/>
      </c>
      <c r="BV168" s="175" t="str">
        <f t="shared" si="367"/>
        <v/>
      </c>
      <c r="BW168" s="175" t="str">
        <f t="shared" si="368"/>
        <v/>
      </c>
      <c r="BX168" s="175" t="str">
        <f t="shared" si="369"/>
        <v/>
      </c>
      <c r="BY168" s="175" t="str">
        <f t="shared" si="370"/>
        <v/>
      </c>
      <c r="BZ168" s="175" t="str">
        <f t="shared" si="371"/>
        <v/>
      </c>
      <c r="CA168" s="175" t="str">
        <f t="shared" si="372"/>
        <v/>
      </c>
      <c r="CB168" s="175" t="str">
        <f t="shared" si="373"/>
        <v/>
      </c>
      <c r="CC168" s="175" t="str">
        <f t="shared" si="374"/>
        <v/>
      </c>
    </row>
    <row r="169" spans="1:81" s="52" customFormat="1" hidden="1" x14ac:dyDescent="0.25">
      <c r="A169" s="71" t="s">
        <v>154</v>
      </c>
      <c r="B169" s="74">
        <v>43920</v>
      </c>
      <c r="C169" s="74">
        <v>44317</v>
      </c>
      <c r="D169" s="73" t="s">
        <v>36</v>
      </c>
      <c r="E169" s="73" t="str">
        <f t="shared" si="411"/>
        <v>Commercial</v>
      </c>
      <c r="F169" s="72" t="s">
        <v>31</v>
      </c>
      <c r="G169" s="71" t="s">
        <v>88</v>
      </c>
      <c r="H169" s="71" t="s">
        <v>48</v>
      </c>
      <c r="I169" s="70">
        <f t="shared" si="356"/>
        <v>750000</v>
      </c>
      <c r="J169" s="69">
        <f t="shared" si="468"/>
        <v>43951</v>
      </c>
      <c r="K169" s="68">
        <f t="shared" si="516"/>
        <v>1</v>
      </c>
      <c r="L169" s="67">
        <f t="shared" si="516"/>
        <v>1</v>
      </c>
      <c r="M169" s="67">
        <f t="shared" si="516"/>
        <v>1</v>
      </c>
      <c r="N169" s="80">
        <v>0</v>
      </c>
      <c r="O169" s="67">
        <f t="shared" si="505"/>
        <v>0</v>
      </c>
      <c r="P169" s="67">
        <f t="shared" si="505"/>
        <v>0</v>
      </c>
      <c r="Q169" s="67">
        <f t="shared" si="505"/>
        <v>0</v>
      </c>
      <c r="R169" s="67">
        <f t="shared" si="505"/>
        <v>0</v>
      </c>
      <c r="S169" s="67">
        <f t="shared" si="505"/>
        <v>0</v>
      </c>
      <c r="T169" s="67">
        <f t="shared" si="505"/>
        <v>0</v>
      </c>
      <c r="U169" s="67">
        <f t="shared" si="505"/>
        <v>0</v>
      </c>
      <c r="V169" s="67">
        <f t="shared" si="505"/>
        <v>0</v>
      </c>
      <c r="W169" s="65">
        <f t="shared" si="493"/>
        <v>1</v>
      </c>
      <c r="X169" s="64">
        <f t="shared" si="504"/>
        <v>1</v>
      </c>
      <c r="Y169" s="64">
        <f t="shared" si="471"/>
        <v>1</v>
      </c>
      <c r="Z169" s="64">
        <f t="shared" si="472"/>
        <v>0</v>
      </c>
      <c r="AA169" s="64">
        <f t="shared" si="473"/>
        <v>0</v>
      </c>
      <c r="AB169" s="64">
        <f t="shared" si="474"/>
        <v>0</v>
      </c>
      <c r="AC169" s="64">
        <f t="shared" si="475"/>
        <v>0</v>
      </c>
      <c r="AD169" s="64">
        <f t="shared" si="476"/>
        <v>0</v>
      </c>
      <c r="AE169" s="64">
        <f t="shared" si="477"/>
        <v>0</v>
      </c>
      <c r="AF169" s="64">
        <f t="shared" si="478"/>
        <v>0</v>
      </c>
      <c r="AG169" s="64">
        <f t="shared" si="479"/>
        <v>0</v>
      </c>
      <c r="AH169" s="63">
        <f t="shared" si="480"/>
        <v>0</v>
      </c>
      <c r="AI169" s="62">
        <f t="shared" si="389"/>
        <v>62500</v>
      </c>
      <c r="AJ169" s="60">
        <f t="shared" si="390"/>
        <v>62500</v>
      </c>
      <c r="AK169" s="60">
        <f t="shared" si="391"/>
        <v>62500</v>
      </c>
      <c r="AL169" s="60">
        <f t="shared" si="392"/>
        <v>0</v>
      </c>
      <c r="AM169" s="60">
        <f t="shared" si="393"/>
        <v>0</v>
      </c>
      <c r="AN169" s="60">
        <f t="shared" si="394"/>
        <v>0</v>
      </c>
      <c r="AO169" s="60">
        <f t="shared" si="395"/>
        <v>0</v>
      </c>
      <c r="AP169" s="60">
        <f t="shared" si="396"/>
        <v>0</v>
      </c>
      <c r="AQ169" s="60">
        <f t="shared" si="397"/>
        <v>0</v>
      </c>
      <c r="AR169" s="60">
        <f t="shared" si="398"/>
        <v>0</v>
      </c>
      <c r="AS169" s="60">
        <f t="shared" si="399"/>
        <v>0</v>
      </c>
      <c r="AT169" s="59">
        <f t="shared" si="400"/>
        <v>0</v>
      </c>
      <c r="AU169" s="61">
        <f t="shared" si="350"/>
        <v>187500</v>
      </c>
      <c r="AV169" s="60">
        <f t="shared" si="351"/>
        <v>0</v>
      </c>
      <c r="AW169" s="60">
        <f t="shared" si="352"/>
        <v>0</v>
      </c>
      <c r="AX169" s="59">
        <f t="shared" si="353"/>
        <v>0</v>
      </c>
      <c r="AY169" s="58">
        <f t="shared" si="354"/>
        <v>187500</v>
      </c>
      <c r="BA169" s="72" t="s">
        <v>31</v>
      </c>
      <c r="BB169" s="72" t="s">
        <v>154</v>
      </c>
      <c r="BC169" s="71"/>
      <c r="BE169" s="64">
        <f>SUMIFS(W$56:W169,$BA$56:$BA169,$BA169,$E$56:$E169,$E169)</f>
        <v>6</v>
      </c>
      <c r="BF169" s="64">
        <f>SUMIFS(X$56:X169,$BA$56:$BA169,$BA169,$E$56:$E169,$E169)</f>
        <v>7</v>
      </c>
      <c r="BG169" s="64">
        <f>SUMIFS(Y$56:Y169,$BA$56:$BA169,$BA169,$E$56:$E169,$E169)</f>
        <v>3</v>
      </c>
      <c r="BH169" s="64">
        <f>SUMIFS(Z$56:Z169,$BA$56:$BA169,$BA169,$E$56:$E169,$E169)</f>
        <v>0</v>
      </c>
      <c r="BI169" s="64">
        <f>SUMIFS(AA$56:AA169,$BA$56:$BA169,$BA169,$E$56:$E169,$E169)</f>
        <v>0</v>
      </c>
      <c r="BJ169" s="64">
        <f>SUMIFS(AB$56:AB169,$BA$56:$BA169,$BA169,$E$56:$E169,$E169)</f>
        <v>0</v>
      </c>
      <c r="BK169" s="64">
        <f>SUMIFS(AC$56:AC169,$BA$56:$BA169,$BA169,$E$56:$E169,$E169)</f>
        <v>0</v>
      </c>
      <c r="BL169" s="64">
        <f>SUMIFS(AD$56:AD169,$BA$56:$BA169,$BA169,$E$56:$E169,$E169)</f>
        <v>0</v>
      </c>
      <c r="BM169" s="64">
        <f>SUMIFS(AE$56:AE169,$BA$56:$BA169,$BA169,$E$56:$E169,$E169)</f>
        <v>0</v>
      </c>
      <c r="BN169" s="64">
        <f>SUMIFS(AF$56:AF169,$BA$56:$BA169,$BA169,$E$56:$E169,$E169)</f>
        <v>0</v>
      </c>
      <c r="BO169" s="64">
        <f>SUMIFS(AG$56:AG169,$BA$56:$BA169,$BA169,$E$56:$E169,$E169)</f>
        <v>0</v>
      </c>
      <c r="BP169" s="64">
        <f>SUMIFS(AH$56:AH169,$BA$56:$BA169,$BA169,$E$56:$E169,$E169)</f>
        <v>0</v>
      </c>
      <c r="BR169" s="175" t="str">
        <f t="shared" si="363"/>
        <v>Wilson, Matt6Commercial</v>
      </c>
      <c r="BS169" s="175" t="str">
        <f t="shared" si="364"/>
        <v>Wilson, Matt7Commercial</v>
      </c>
      <c r="BT169" s="175" t="str">
        <f t="shared" si="365"/>
        <v>Wilson, Matt3Commercial</v>
      </c>
      <c r="BU169" s="175" t="str">
        <f t="shared" si="366"/>
        <v/>
      </c>
      <c r="BV169" s="175" t="str">
        <f t="shared" si="367"/>
        <v/>
      </c>
      <c r="BW169" s="175" t="str">
        <f t="shared" si="368"/>
        <v/>
      </c>
      <c r="BX169" s="175" t="str">
        <f t="shared" si="369"/>
        <v/>
      </c>
      <c r="BY169" s="175" t="str">
        <f t="shared" si="370"/>
        <v/>
      </c>
      <c r="BZ169" s="175" t="str">
        <f t="shared" si="371"/>
        <v/>
      </c>
      <c r="CA169" s="175" t="str">
        <f t="shared" si="372"/>
        <v/>
      </c>
      <c r="CB169" s="175" t="str">
        <f t="shared" si="373"/>
        <v/>
      </c>
      <c r="CC169" s="175" t="str">
        <f t="shared" si="374"/>
        <v/>
      </c>
    </row>
    <row r="170" spans="1:81" s="52" customFormat="1" hidden="1" x14ac:dyDescent="0.25">
      <c r="A170" s="71" t="s">
        <v>154</v>
      </c>
      <c r="B170" s="74">
        <v>44317</v>
      </c>
      <c r="C170" s="74" t="s">
        <v>86</v>
      </c>
      <c r="D170" s="73" t="s">
        <v>36</v>
      </c>
      <c r="E170" s="73" t="str">
        <f t="shared" si="411"/>
        <v>Commercial</v>
      </c>
      <c r="F170" s="71" t="s">
        <v>283</v>
      </c>
      <c r="G170" s="71" t="s">
        <v>88</v>
      </c>
      <c r="H170" s="71" t="s">
        <v>48</v>
      </c>
      <c r="I170" s="70">
        <f t="shared" si="356"/>
        <v>750000</v>
      </c>
      <c r="J170" s="81">
        <v>43951</v>
      </c>
      <c r="K170" s="80">
        <v>0</v>
      </c>
      <c r="L170" s="80">
        <v>0</v>
      </c>
      <c r="M170" s="80">
        <v>0</v>
      </c>
      <c r="N170" s="67">
        <f>IFERROR(IF($C170&gt;EOMONTH(N$55,-1),IF(DATEDIF($J170,N$55+2,"m")+1&gt;9,100%,VLOOKUP($D170,$A$1:$J$51,(DATEDIF($J170,N$55+2,"m")+1)+1,FALSE)),0),0)</f>
        <v>1</v>
      </c>
      <c r="O170" s="67">
        <f t="shared" si="505"/>
        <v>1</v>
      </c>
      <c r="P170" s="67">
        <f t="shared" si="505"/>
        <v>1</v>
      </c>
      <c r="Q170" s="67">
        <f t="shared" si="505"/>
        <v>1</v>
      </c>
      <c r="R170" s="67">
        <f t="shared" si="505"/>
        <v>1</v>
      </c>
      <c r="S170" s="67">
        <f t="shared" si="505"/>
        <v>1</v>
      </c>
      <c r="T170" s="67">
        <f t="shared" si="505"/>
        <v>1</v>
      </c>
      <c r="U170" s="67">
        <f t="shared" si="505"/>
        <v>1</v>
      </c>
      <c r="V170" s="67">
        <f t="shared" si="505"/>
        <v>1</v>
      </c>
      <c r="W170" s="65">
        <f t="shared" si="493"/>
        <v>0</v>
      </c>
      <c r="X170" s="64">
        <f t="shared" si="504"/>
        <v>0</v>
      </c>
      <c r="Y170" s="64">
        <f t="shared" si="471"/>
        <v>0</v>
      </c>
      <c r="Z170" s="64">
        <f t="shared" si="472"/>
        <v>1</v>
      </c>
      <c r="AA170" s="64">
        <f t="shared" si="473"/>
        <v>1</v>
      </c>
      <c r="AB170" s="64">
        <f t="shared" si="474"/>
        <v>1</v>
      </c>
      <c r="AC170" s="64">
        <f t="shared" si="475"/>
        <v>1</v>
      </c>
      <c r="AD170" s="64">
        <f t="shared" si="476"/>
        <v>1</v>
      </c>
      <c r="AE170" s="64">
        <f t="shared" si="477"/>
        <v>1</v>
      </c>
      <c r="AF170" s="64">
        <f t="shared" si="478"/>
        <v>1</v>
      </c>
      <c r="AG170" s="64">
        <f t="shared" si="479"/>
        <v>1</v>
      </c>
      <c r="AH170" s="63">
        <f t="shared" si="480"/>
        <v>1</v>
      </c>
      <c r="AI170" s="62">
        <f t="shared" ref="AI170:AI178" si="517">$I170/12*K170</f>
        <v>0</v>
      </c>
      <c r="AJ170" s="60">
        <f t="shared" ref="AJ170:AJ178" si="518">$I170/12*L170</f>
        <v>0</v>
      </c>
      <c r="AK170" s="60">
        <f t="shared" ref="AK170:AK178" si="519">$I170/12*M170</f>
        <v>0</v>
      </c>
      <c r="AL170" s="60">
        <f t="shared" ref="AL170:AL178" si="520">$I170/12*N170</f>
        <v>62500</v>
      </c>
      <c r="AM170" s="60">
        <f t="shared" ref="AM170:AM178" si="521">$I170/12*O170</f>
        <v>62500</v>
      </c>
      <c r="AN170" s="60">
        <f t="shared" ref="AN170:AN178" si="522">$I170/12*P170</f>
        <v>62500</v>
      </c>
      <c r="AO170" s="60">
        <f t="shared" ref="AO170:AO178" si="523">$I170/12*Q170</f>
        <v>62500</v>
      </c>
      <c r="AP170" s="60">
        <f t="shared" ref="AP170:AP178" si="524">$I170/12*R170</f>
        <v>62500</v>
      </c>
      <c r="AQ170" s="60">
        <f t="shared" ref="AQ170:AQ178" si="525">$I170/12*S170</f>
        <v>62500</v>
      </c>
      <c r="AR170" s="60">
        <f t="shared" ref="AR170:AR178" si="526">$I170/12*T170</f>
        <v>62500</v>
      </c>
      <c r="AS170" s="60">
        <f t="shared" ref="AS170:AS178" si="527">$I170/12*U170</f>
        <v>62500</v>
      </c>
      <c r="AT170" s="59">
        <f t="shared" ref="AT170:AT178" si="528">$I170/12*V170</f>
        <v>62500</v>
      </c>
      <c r="AU170" s="61">
        <f t="shared" ref="AU170" si="529">SUM(AI170:AK170)</f>
        <v>0</v>
      </c>
      <c r="AV170" s="60">
        <f t="shared" ref="AV170" si="530">SUM(AL170:AN170)</f>
        <v>187500</v>
      </c>
      <c r="AW170" s="60">
        <f t="shared" ref="AW170" si="531">SUM(AO170:AQ170)</f>
        <v>187500</v>
      </c>
      <c r="AX170" s="59">
        <f t="shared" ref="AX170" si="532">SUM(AR170:AT170)</f>
        <v>187500</v>
      </c>
      <c r="AY170" s="58">
        <f t="shared" ref="AY170" si="533">SUM(AU170:AX170)</f>
        <v>562500</v>
      </c>
      <c r="BA170" s="352" t="s">
        <v>283</v>
      </c>
      <c r="BB170" s="352" t="s">
        <v>154</v>
      </c>
      <c r="BC170" s="71"/>
      <c r="BE170" s="64">
        <f>SUMIFS(W$56:W170,$BA$56:$BA170,$BA170,$E$56:$E170,$E170)</f>
        <v>0</v>
      </c>
      <c r="BF170" s="64">
        <f>SUMIFS(X$56:X170,$BA$56:$BA170,$BA170,$E$56:$E170,$E170)</f>
        <v>0</v>
      </c>
      <c r="BG170" s="64">
        <f>SUMIFS(Y$56:Y170,$BA$56:$BA170,$BA170,$E$56:$E170,$E170)</f>
        <v>0</v>
      </c>
      <c r="BH170" s="64">
        <f>SUMIFS(Z$56:Z170,$BA$56:$BA170,$BA170,$E$56:$E170,$E170)</f>
        <v>3</v>
      </c>
      <c r="BI170" s="64">
        <f>SUMIFS(AA$56:AA170,$BA$56:$BA170,$BA170,$E$56:$E170,$E170)</f>
        <v>3</v>
      </c>
      <c r="BJ170" s="64">
        <f>SUMIFS(AB$56:AB170,$BA$56:$BA170,$BA170,$E$56:$E170,$E170)</f>
        <v>3</v>
      </c>
      <c r="BK170" s="64">
        <f>SUMIFS(AC$56:AC170,$BA$56:$BA170,$BA170,$E$56:$E170,$E170)</f>
        <v>3</v>
      </c>
      <c r="BL170" s="64">
        <f>SUMIFS(AD$56:AD170,$BA$56:$BA170,$BA170,$E$56:$E170,$E170)</f>
        <v>3</v>
      </c>
      <c r="BM170" s="64">
        <f>SUMIFS(AE$56:AE170,$BA$56:$BA170,$BA170,$E$56:$E170,$E170)</f>
        <v>3</v>
      </c>
      <c r="BN170" s="64">
        <f>SUMIFS(AF$56:AF170,$BA$56:$BA170,$BA170,$E$56:$E170,$E170)</f>
        <v>3</v>
      </c>
      <c r="BO170" s="64">
        <f>SUMIFS(AG$56:AG170,$BA$56:$BA170,$BA170,$E$56:$E170,$E170)</f>
        <v>3</v>
      </c>
      <c r="BP170" s="64">
        <f>SUMIFS(AH$56:AH170,$BA$56:$BA170,$BA170,$E$56:$E170,$E170)</f>
        <v>3</v>
      </c>
      <c r="BR170" s="175" t="str">
        <f t="shared" si="363"/>
        <v/>
      </c>
      <c r="BS170" s="175" t="str">
        <f t="shared" si="364"/>
        <v/>
      </c>
      <c r="BT170" s="175" t="str">
        <f t="shared" si="365"/>
        <v/>
      </c>
      <c r="BU170" s="175" t="str">
        <f t="shared" si="366"/>
        <v>Wilson, Cari3Commercial</v>
      </c>
      <c r="BV170" s="175" t="str">
        <f t="shared" si="367"/>
        <v>Wilson, Cari3Commercial</v>
      </c>
      <c r="BW170" s="175" t="str">
        <f t="shared" si="368"/>
        <v>Wilson, Cari3Commercial</v>
      </c>
      <c r="BX170" s="175" t="str">
        <f t="shared" si="369"/>
        <v>Wilson, Cari3Commercial</v>
      </c>
      <c r="BY170" s="175" t="str">
        <f t="shared" si="370"/>
        <v>Wilson, Cari3Commercial</v>
      </c>
      <c r="BZ170" s="175" t="str">
        <f t="shared" si="371"/>
        <v>Wilson, Cari3Commercial</v>
      </c>
      <c r="CA170" s="175" t="str">
        <f t="shared" si="372"/>
        <v>Wilson, Cari3Commercial</v>
      </c>
      <c r="CB170" s="175" t="str">
        <f t="shared" si="373"/>
        <v>Wilson, Cari3Commercial</v>
      </c>
      <c r="CC170" s="175" t="str">
        <f t="shared" si="374"/>
        <v>Wilson, Cari3Commercial</v>
      </c>
    </row>
    <row r="171" spans="1:81" s="52" customFormat="1" hidden="1" x14ac:dyDescent="0.25">
      <c r="A171" s="71" t="s">
        <v>84</v>
      </c>
      <c r="B171" s="74">
        <v>44348</v>
      </c>
      <c r="C171" s="74" t="s">
        <v>86</v>
      </c>
      <c r="D171" s="73" t="s">
        <v>36</v>
      </c>
      <c r="E171" s="73" t="str">
        <f t="shared" si="411"/>
        <v>Commercial</v>
      </c>
      <c r="F171" s="71" t="s">
        <v>283</v>
      </c>
      <c r="G171" s="71" t="s">
        <v>88</v>
      </c>
      <c r="H171" s="71" t="s">
        <v>84</v>
      </c>
      <c r="I171" s="70">
        <f t="shared" si="356"/>
        <v>750000</v>
      </c>
      <c r="J171" s="69">
        <f t="shared" si="468"/>
        <v>44377</v>
      </c>
      <c r="K171" s="68">
        <f t="shared" ref="K171:M173" si="534">IFERROR(IF($C171&gt;EOMONTH(K$55,-1),IF(DATEDIF($J171,K$55+2,"m")+1&gt;9,100%,VLOOKUP($D171,$A$1:$J$51,(DATEDIF($J171,K$55+2,"m")+1)+1,FALSE)),0),0)</f>
        <v>0</v>
      </c>
      <c r="L171" s="67">
        <f t="shared" si="534"/>
        <v>0</v>
      </c>
      <c r="M171" s="67">
        <f t="shared" si="534"/>
        <v>0</v>
      </c>
      <c r="N171" s="67">
        <f>IFERROR(IF($C171&gt;EOMONTH(N$55,-1),IF(DATEDIF($J171,N$55+2,"m")+1&gt;9,100%,VLOOKUP($D171,$A$1:$J$51,(DATEDIF($J171,N$55+2,"m")+1)+1,FALSE)),0),0)</f>
        <v>0</v>
      </c>
      <c r="O171" s="67">
        <f t="shared" si="505"/>
        <v>0</v>
      </c>
      <c r="P171" s="67">
        <f t="shared" si="505"/>
        <v>0</v>
      </c>
      <c r="Q171" s="67">
        <f t="shared" si="505"/>
        <v>0.25</v>
      </c>
      <c r="R171" s="67">
        <f t="shared" si="505"/>
        <v>0.5</v>
      </c>
      <c r="S171" s="67">
        <f t="shared" si="505"/>
        <v>0.65</v>
      </c>
      <c r="T171" s="67">
        <f t="shared" si="505"/>
        <v>0.85</v>
      </c>
      <c r="U171" s="67">
        <f t="shared" si="505"/>
        <v>1</v>
      </c>
      <c r="V171" s="67">
        <f t="shared" si="505"/>
        <v>1</v>
      </c>
      <c r="W171" s="65">
        <f t="shared" si="493"/>
        <v>0</v>
      </c>
      <c r="X171" s="64">
        <f t="shared" si="504"/>
        <v>0</v>
      </c>
      <c r="Y171" s="64">
        <f t="shared" si="471"/>
        <v>0</v>
      </c>
      <c r="Z171" s="64">
        <f t="shared" si="472"/>
        <v>0</v>
      </c>
      <c r="AA171" s="64">
        <f t="shared" si="473"/>
        <v>1</v>
      </c>
      <c r="AB171" s="64">
        <f t="shared" si="474"/>
        <v>1</v>
      </c>
      <c r="AC171" s="64">
        <f t="shared" si="475"/>
        <v>1</v>
      </c>
      <c r="AD171" s="64">
        <f t="shared" si="476"/>
        <v>1</v>
      </c>
      <c r="AE171" s="64">
        <f t="shared" si="477"/>
        <v>1</v>
      </c>
      <c r="AF171" s="64">
        <f t="shared" si="478"/>
        <v>1</v>
      </c>
      <c r="AG171" s="64">
        <f t="shared" si="479"/>
        <v>1</v>
      </c>
      <c r="AH171" s="63">
        <f t="shared" si="480"/>
        <v>1</v>
      </c>
      <c r="AI171" s="62">
        <f t="shared" si="517"/>
        <v>0</v>
      </c>
      <c r="AJ171" s="60">
        <f t="shared" si="518"/>
        <v>0</v>
      </c>
      <c r="AK171" s="60">
        <f t="shared" si="519"/>
        <v>0</v>
      </c>
      <c r="AL171" s="60">
        <f t="shared" si="520"/>
        <v>0</v>
      </c>
      <c r="AM171" s="60">
        <f t="shared" si="521"/>
        <v>0</v>
      </c>
      <c r="AN171" s="60">
        <f t="shared" si="522"/>
        <v>0</v>
      </c>
      <c r="AO171" s="60">
        <f t="shared" si="523"/>
        <v>15625</v>
      </c>
      <c r="AP171" s="60">
        <f t="shared" si="524"/>
        <v>31250</v>
      </c>
      <c r="AQ171" s="60">
        <f t="shared" si="525"/>
        <v>40625</v>
      </c>
      <c r="AR171" s="60">
        <f t="shared" si="526"/>
        <v>53125</v>
      </c>
      <c r="AS171" s="60">
        <f t="shared" si="527"/>
        <v>62500</v>
      </c>
      <c r="AT171" s="59">
        <f t="shared" si="528"/>
        <v>62500</v>
      </c>
      <c r="AU171" s="61">
        <f t="shared" si="350"/>
        <v>0</v>
      </c>
      <c r="AV171" s="60">
        <f t="shared" si="351"/>
        <v>0</v>
      </c>
      <c r="AW171" s="60">
        <f t="shared" si="352"/>
        <v>87500</v>
      </c>
      <c r="AX171" s="59">
        <f t="shared" si="353"/>
        <v>178125</v>
      </c>
      <c r="AY171" s="58">
        <f t="shared" si="354"/>
        <v>265625</v>
      </c>
      <c r="BA171" s="71" t="s">
        <v>283</v>
      </c>
      <c r="BB171" s="71" t="s">
        <v>84</v>
      </c>
      <c r="BC171" s="71"/>
      <c r="BE171" s="64">
        <f>SUMIFS(W$56:W171,$BA$56:$BA171,$BA171,$E$56:$E171,$E171)</f>
        <v>0</v>
      </c>
      <c r="BF171" s="64">
        <f>SUMIFS(X$56:X171,$BA$56:$BA171,$BA171,$E$56:$E171,$E171)</f>
        <v>0</v>
      </c>
      <c r="BG171" s="64">
        <f>SUMIFS(Y$56:Y171,$BA$56:$BA171,$BA171,$E$56:$E171,$E171)</f>
        <v>0</v>
      </c>
      <c r="BH171" s="64">
        <f>SUMIFS(Z$56:Z171,$BA$56:$BA171,$BA171,$E$56:$E171,$E171)</f>
        <v>3</v>
      </c>
      <c r="BI171" s="64">
        <f>SUMIFS(AA$56:AA171,$BA$56:$BA171,$BA171,$E$56:$E171,$E171)</f>
        <v>4</v>
      </c>
      <c r="BJ171" s="64">
        <f>SUMIFS(AB$56:AB171,$BA$56:$BA171,$BA171,$E$56:$E171,$E171)</f>
        <v>4</v>
      </c>
      <c r="BK171" s="64">
        <f>SUMIFS(AC$56:AC171,$BA$56:$BA171,$BA171,$E$56:$E171,$E171)</f>
        <v>4</v>
      </c>
      <c r="BL171" s="64">
        <f>SUMIFS(AD$56:AD171,$BA$56:$BA171,$BA171,$E$56:$E171,$E171)</f>
        <v>4</v>
      </c>
      <c r="BM171" s="64">
        <f>SUMIFS(AE$56:AE171,$BA$56:$BA171,$BA171,$E$56:$E171,$E171)</f>
        <v>4</v>
      </c>
      <c r="BN171" s="64">
        <f>SUMIFS(AF$56:AF171,$BA$56:$BA171,$BA171,$E$56:$E171,$E171)</f>
        <v>4</v>
      </c>
      <c r="BO171" s="64">
        <f>SUMIFS(AG$56:AG171,$BA$56:$BA171,$BA171,$E$56:$E171,$E171)</f>
        <v>4</v>
      </c>
      <c r="BP171" s="64">
        <f>SUMIFS(AH$56:AH171,$BA$56:$BA171,$BA171,$E$56:$E171,$E171)</f>
        <v>4</v>
      </c>
      <c r="BR171" s="175" t="str">
        <f t="shared" si="363"/>
        <v/>
      </c>
      <c r="BS171" s="175" t="str">
        <f t="shared" si="364"/>
        <v/>
      </c>
      <c r="BT171" s="175" t="str">
        <f t="shared" si="365"/>
        <v/>
      </c>
      <c r="BU171" s="175" t="str">
        <f t="shared" si="366"/>
        <v>Wilson, Cari3Commercial</v>
      </c>
      <c r="BV171" s="175" t="str">
        <f t="shared" si="367"/>
        <v>Wilson, Cari4Commercial</v>
      </c>
      <c r="BW171" s="175" t="str">
        <f t="shared" si="368"/>
        <v>Wilson, Cari4Commercial</v>
      </c>
      <c r="BX171" s="175" t="str">
        <f t="shared" si="369"/>
        <v>Wilson, Cari4Commercial</v>
      </c>
      <c r="BY171" s="175" t="str">
        <f t="shared" si="370"/>
        <v>Wilson, Cari4Commercial</v>
      </c>
      <c r="BZ171" s="175" t="str">
        <f t="shared" si="371"/>
        <v>Wilson, Cari4Commercial</v>
      </c>
      <c r="CA171" s="175" t="str">
        <f t="shared" si="372"/>
        <v>Wilson, Cari4Commercial</v>
      </c>
      <c r="CB171" s="175" t="str">
        <f t="shared" si="373"/>
        <v>Wilson, Cari4Commercial</v>
      </c>
      <c r="CC171" s="175" t="str">
        <f t="shared" si="374"/>
        <v>Wilson, Cari4Commercial</v>
      </c>
    </row>
    <row r="172" spans="1:81" s="52" customFormat="1" hidden="1" x14ac:dyDescent="0.25">
      <c r="A172" s="71" t="s">
        <v>94</v>
      </c>
      <c r="B172" s="74">
        <v>44562</v>
      </c>
      <c r="C172" s="74">
        <v>44592</v>
      </c>
      <c r="D172" s="73" t="s">
        <v>36</v>
      </c>
      <c r="E172" s="73" t="str">
        <f t="shared" ref="E172:E206" si="535">IF(G172="US",VLOOKUP($D172,$A$1:$L$51,12,FALSE),G172)</f>
        <v>Commercial</v>
      </c>
      <c r="F172" s="71" t="s">
        <v>283</v>
      </c>
      <c r="G172" s="71" t="s">
        <v>88</v>
      </c>
      <c r="H172" s="71" t="s">
        <v>94</v>
      </c>
      <c r="I172" s="70">
        <f t="shared" si="356"/>
        <v>750000</v>
      </c>
      <c r="J172" s="69">
        <f t="shared" si="468"/>
        <v>44592</v>
      </c>
      <c r="K172" s="68">
        <f t="shared" si="534"/>
        <v>0</v>
      </c>
      <c r="L172" s="67">
        <f t="shared" si="534"/>
        <v>0</v>
      </c>
      <c r="M172" s="67">
        <f t="shared" si="534"/>
        <v>0</v>
      </c>
      <c r="N172" s="67">
        <f>IFERROR(IF($C172&gt;EOMONTH(N$55,-1),IF(DATEDIF($J172,N$55+2,"m")+1&gt;9,100%,VLOOKUP($D172,$A$1:$J$51,(DATEDIF($J172,N$55+2,"m")+1)+1,FALSE)),0),0)</f>
        <v>0</v>
      </c>
      <c r="O172" s="67">
        <f t="shared" ref="O172:U178" si="536">IFERROR(IF($C172&gt;EOMONTH(O$55,-1),IF(DATEDIF($J172,O$55+2,"m")+1&gt;9,100%,VLOOKUP($D172,$A$1:$J$51,(DATEDIF($J172,O$55+2,"m")+1)+1,FALSE)),0),0)</f>
        <v>0</v>
      </c>
      <c r="P172" s="67">
        <f t="shared" si="536"/>
        <v>0</v>
      </c>
      <c r="Q172" s="67">
        <f t="shared" si="536"/>
        <v>0</v>
      </c>
      <c r="R172" s="67">
        <f t="shared" si="536"/>
        <v>0</v>
      </c>
      <c r="S172" s="67">
        <f t="shared" si="536"/>
        <v>0</v>
      </c>
      <c r="T172" s="67">
        <f t="shared" si="536"/>
        <v>0</v>
      </c>
      <c r="U172" s="67">
        <f t="shared" si="536"/>
        <v>0</v>
      </c>
      <c r="V172" s="77">
        <v>-1</v>
      </c>
      <c r="W172" s="65">
        <f t="shared" si="493"/>
        <v>0</v>
      </c>
      <c r="X172" s="64">
        <f t="shared" si="504"/>
        <v>0</v>
      </c>
      <c r="Y172" s="64">
        <f t="shared" si="471"/>
        <v>0</v>
      </c>
      <c r="Z172" s="64">
        <f t="shared" si="472"/>
        <v>0</v>
      </c>
      <c r="AA172" s="64">
        <f t="shared" si="473"/>
        <v>0</v>
      </c>
      <c r="AB172" s="64">
        <f t="shared" si="474"/>
        <v>0</v>
      </c>
      <c r="AC172" s="64">
        <f t="shared" si="475"/>
        <v>0</v>
      </c>
      <c r="AD172" s="64">
        <f t="shared" si="476"/>
        <v>0</v>
      </c>
      <c r="AE172" s="64">
        <f t="shared" si="477"/>
        <v>0</v>
      </c>
      <c r="AF172" s="64">
        <f t="shared" si="478"/>
        <v>0</v>
      </c>
      <c r="AG172" s="64">
        <f t="shared" si="479"/>
        <v>0</v>
      </c>
      <c r="AH172" s="63">
        <f t="shared" si="480"/>
        <v>-1</v>
      </c>
      <c r="AI172" s="62">
        <f t="shared" si="517"/>
        <v>0</v>
      </c>
      <c r="AJ172" s="60">
        <f t="shared" si="518"/>
        <v>0</v>
      </c>
      <c r="AK172" s="60">
        <f t="shared" si="519"/>
        <v>0</v>
      </c>
      <c r="AL172" s="60">
        <f t="shared" si="520"/>
        <v>0</v>
      </c>
      <c r="AM172" s="60">
        <f t="shared" si="521"/>
        <v>0</v>
      </c>
      <c r="AN172" s="60">
        <f t="shared" si="522"/>
        <v>0</v>
      </c>
      <c r="AO172" s="60">
        <f t="shared" si="523"/>
        <v>0</v>
      </c>
      <c r="AP172" s="60">
        <f t="shared" si="524"/>
        <v>0</v>
      </c>
      <c r="AQ172" s="60">
        <f t="shared" si="525"/>
        <v>0</v>
      </c>
      <c r="AR172" s="60">
        <f t="shared" si="526"/>
        <v>0</v>
      </c>
      <c r="AS172" s="60">
        <f t="shared" si="527"/>
        <v>0</v>
      </c>
      <c r="AT172" s="59">
        <f t="shared" si="528"/>
        <v>-62500</v>
      </c>
      <c r="AU172" s="61">
        <f t="shared" si="350"/>
        <v>0</v>
      </c>
      <c r="AV172" s="60">
        <f t="shared" si="351"/>
        <v>0</v>
      </c>
      <c r="AW172" s="60">
        <f t="shared" si="352"/>
        <v>0</v>
      </c>
      <c r="AX172" s="59">
        <f t="shared" si="353"/>
        <v>-62500</v>
      </c>
      <c r="AY172" s="58">
        <f t="shared" si="354"/>
        <v>-62500</v>
      </c>
      <c r="BA172" s="71"/>
      <c r="BB172" s="71"/>
      <c r="BC172" s="71"/>
      <c r="BE172" s="64">
        <f>SUMIFS(W$56:W172,$BA$56:$BA172,$BA172,$E$56:$E172,$E172)</f>
        <v>0</v>
      </c>
      <c r="BF172" s="64">
        <f>SUMIFS(X$56:X172,$BA$56:$BA172,$BA172,$E$56:$E172,$E172)</f>
        <v>0</v>
      </c>
      <c r="BG172" s="64">
        <f>SUMIFS(Y$56:Y172,$BA$56:$BA172,$BA172,$E$56:$E172,$E172)</f>
        <v>0</v>
      </c>
      <c r="BH172" s="64">
        <f>SUMIFS(Z$56:Z172,$BA$56:$BA172,$BA172,$E$56:$E172,$E172)</f>
        <v>0</v>
      </c>
      <c r="BI172" s="64">
        <f>SUMIFS(AA$56:AA172,$BA$56:$BA172,$BA172,$E$56:$E172,$E172)</f>
        <v>0</v>
      </c>
      <c r="BJ172" s="64">
        <f>SUMIFS(AB$56:AB172,$BA$56:$BA172,$BA172,$E$56:$E172,$E172)</f>
        <v>0</v>
      </c>
      <c r="BK172" s="64">
        <f>SUMIFS(AC$56:AC172,$BA$56:$BA172,$BA172,$E$56:$E172,$E172)</f>
        <v>0</v>
      </c>
      <c r="BL172" s="64">
        <f>SUMIFS(AD$56:AD172,$BA$56:$BA172,$BA172,$E$56:$E172,$E172)</f>
        <v>0</v>
      </c>
      <c r="BM172" s="64">
        <f>SUMIFS(AE$56:AE172,$BA$56:$BA172,$BA172,$E$56:$E172,$E172)</f>
        <v>0</v>
      </c>
      <c r="BN172" s="64">
        <f>SUMIFS(AF$56:AF172,$BA$56:$BA172,$BA172,$E$56:$E172,$E172)</f>
        <v>0</v>
      </c>
      <c r="BO172" s="64">
        <f>SUMIFS(AG$56:AG172,$BA$56:$BA172,$BA172,$E$56:$E172,$E172)</f>
        <v>0</v>
      </c>
      <c r="BP172" s="64">
        <f>SUMIFS(AH$56:AH172,$BA$56:$BA172,$BA172,$E$56:$E172,$E172)</f>
        <v>0</v>
      </c>
      <c r="BR172" s="175" t="str">
        <f t="shared" si="363"/>
        <v/>
      </c>
      <c r="BS172" s="175" t="str">
        <f t="shared" si="364"/>
        <v/>
      </c>
      <c r="BT172" s="175" t="str">
        <f t="shared" si="365"/>
        <v/>
      </c>
      <c r="BU172" s="175" t="str">
        <f t="shared" si="366"/>
        <v/>
      </c>
      <c r="BV172" s="175" t="str">
        <f t="shared" si="367"/>
        <v/>
      </c>
      <c r="BW172" s="175" t="str">
        <f t="shared" si="368"/>
        <v/>
      </c>
      <c r="BX172" s="175" t="str">
        <f t="shared" si="369"/>
        <v/>
      </c>
      <c r="BY172" s="175" t="str">
        <f t="shared" si="370"/>
        <v/>
      </c>
      <c r="BZ172" s="175" t="str">
        <f t="shared" si="371"/>
        <v/>
      </c>
      <c r="CA172" s="175" t="str">
        <f t="shared" si="372"/>
        <v/>
      </c>
      <c r="CB172" s="175" t="str">
        <f t="shared" si="373"/>
        <v/>
      </c>
      <c r="CC172" s="175" t="str">
        <f t="shared" si="374"/>
        <v/>
      </c>
    </row>
    <row r="173" spans="1:81" s="52" customFormat="1" hidden="1" x14ac:dyDescent="0.25">
      <c r="A173" s="71" t="s">
        <v>153</v>
      </c>
      <c r="B173" s="74">
        <v>44256</v>
      </c>
      <c r="C173" s="74">
        <v>44317</v>
      </c>
      <c r="D173" s="73" t="s">
        <v>151</v>
      </c>
      <c r="E173" s="73" t="str">
        <f t="shared" si="535"/>
        <v>Commercial</v>
      </c>
      <c r="F173" s="71" t="s">
        <v>31</v>
      </c>
      <c r="G173" s="71" t="s">
        <v>88</v>
      </c>
      <c r="H173" s="71" t="s">
        <v>48</v>
      </c>
      <c r="I173" s="70">
        <f t="shared" si="356"/>
        <v>900000</v>
      </c>
      <c r="J173" s="69">
        <f t="shared" si="468"/>
        <v>44286</v>
      </c>
      <c r="K173" s="68">
        <f t="shared" si="534"/>
        <v>0</v>
      </c>
      <c r="L173" s="67">
        <f t="shared" si="534"/>
        <v>0</v>
      </c>
      <c r="M173" s="67">
        <f t="shared" si="534"/>
        <v>0</v>
      </c>
      <c r="N173" s="80">
        <v>0</v>
      </c>
      <c r="O173" s="67">
        <f t="shared" si="536"/>
        <v>0</v>
      </c>
      <c r="P173" s="67">
        <f t="shared" si="536"/>
        <v>0</v>
      </c>
      <c r="Q173" s="67">
        <f t="shared" si="536"/>
        <v>0</v>
      </c>
      <c r="R173" s="67">
        <f t="shared" si="536"/>
        <v>0</v>
      </c>
      <c r="S173" s="67">
        <f t="shared" si="536"/>
        <v>0</v>
      </c>
      <c r="T173" s="67">
        <f t="shared" si="536"/>
        <v>0</v>
      </c>
      <c r="U173" s="67">
        <f t="shared" si="536"/>
        <v>0</v>
      </c>
      <c r="V173" s="67">
        <f t="shared" ref="V173:V198" si="537">IFERROR(IF($C173&gt;EOMONTH(V$55,-1),IF(DATEDIF($J173,V$55+2,"m")+1&gt;9,100%,VLOOKUP($D173,$A$1:$J$51,(DATEDIF($J173,V$55+2,"m")+1)+1,FALSE)),0),0)</f>
        <v>0</v>
      </c>
      <c r="W173" s="65">
        <f t="shared" si="493"/>
        <v>0</v>
      </c>
      <c r="X173" s="64">
        <f t="shared" si="504"/>
        <v>1</v>
      </c>
      <c r="Y173" s="64">
        <f t="shared" si="471"/>
        <v>1</v>
      </c>
      <c r="Z173" s="64">
        <f t="shared" si="472"/>
        <v>0</v>
      </c>
      <c r="AA173" s="64">
        <f t="shared" si="473"/>
        <v>0</v>
      </c>
      <c r="AB173" s="64">
        <f t="shared" si="474"/>
        <v>0</v>
      </c>
      <c r="AC173" s="64">
        <f t="shared" si="475"/>
        <v>0</v>
      </c>
      <c r="AD173" s="64">
        <f t="shared" si="476"/>
        <v>0</v>
      </c>
      <c r="AE173" s="64">
        <f t="shared" si="477"/>
        <v>0</v>
      </c>
      <c r="AF173" s="64">
        <f t="shared" si="478"/>
        <v>0</v>
      </c>
      <c r="AG173" s="64">
        <f t="shared" si="479"/>
        <v>0</v>
      </c>
      <c r="AH173" s="63">
        <f t="shared" si="480"/>
        <v>0</v>
      </c>
      <c r="AI173" s="62">
        <f t="shared" si="517"/>
        <v>0</v>
      </c>
      <c r="AJ173" s="60">
        <f t="shared" si="518"/>
        <v>0</v>
      </c>
      <c r="AK173" s="60">
        <f t="shared" si="519"/>
        <v>0</v>
      </c>
      <c r="AL173" s="60">
        <f t="shared" si="520"/>
        <v>0</v>
      </c>
      <c r="AM173" s="60">
        <f t="shared" si="521"/>
        <v>0</v>
      </c>
      <c r="AN173" s="60">
        <f t="shared" si="522"/>
        <v>0</v>
      </c>
      <c r="AO173" s="60">
        <f t="shared" si="523"/>
        <v>0</v>
      </c>
      <c r="AP173" s="60">
        <f t="shared" si="524"/>
        <v>0</v>
      </c>
      <c r="AQ173" s="60">
        <f t="shared" si="525"/>
        <v>0</v>
      </c>
      <c r="AR173" s="60">
        <f t="shared" si="526"/>
        <v>0</v>
      </c>
      <c r="AS173" s="60">
        <f t="shared" si="527"/>
        <v>0</v>
      </c>
      <c r="AT173" s="59">
        <f t="shared" si="528"/>
        <v>0</v>
      </c>
      <c r="AU173" s="61">
        <f t="shared" si="350"/>
        <v>0</v>
      </c>
      <c r="AV173" s="60">
        <f t="shared" si="351"/>
        <v>0</v>
      </c>
      <c r="AW173" s="60">
        <f t="shared" si="352"/>
        <v>0</v>
      </c>
      <c r="AX173" s="59">
        <f t="shared" si="353"/>
        <v>0</v>
      </c>
      <c r="AY173" s="58">
        <f t="shared" si="354"/>
        <v>0</v>
      </c>
      <c r="BA173" s="71" t="s">
        <v>31</v>
      </c>
      <c r="BB173" s="71" t="s">
        <v>153</v>
      </c>
      <c r="BC173" s="71"/>
      <c r="BE173" s="64">
        <f>SUMIFS(W$56:W173,$BA$56:$BA173,$BA173,$E$56:$E173,$E173)</f>
        <v>6</v>
      </c>
      <c r="BF173" s="64">
        <f>SUMIFS(X$56:X173,$BA$56:$BA173,$BA173,$E$56:$E173,$E173)</f>
        <v>8</v>
      </c>
      <c r="BG173" s="64">
        <f>SUMIFS(Y$56:Y173,$BA$56:$BA173,$BA173,$E$56:$E173,$E173)</f>
        <v>4</v>
      </c>
      <c r="BH173" s="64">
        <f>SUMIFS(Z$56:Z173,$BA$56:$BA173,$BA173,$E$56:$E173,$E173)</f>
        <v>0</v>
      </c>
      <c r="BI173" s="64">
        <f>SUMIFS(AA$56:AA173,$BA$56:$BA173,$BA173,$E$56:$E173,$E173)</f>
        <v>0</v>
      </c>
      <c r="BJ173" s="64">
        <f>SUMIFS(AB$56:AB173,$BA$56:$BA173,$BA173,$E$56:$E173,$E173)</f>
        <v>0</v>
      </c>
      <c r="BK173" s="64">
        <f>SUMIFS(AC$56:AC173,$BA$56:$BA173,$BA173,$E$56:$E173,$E173)</f>
        <v>0</v>
      </c>
      <c r="BL173" s="64">
        <f>SUMIFS(AD$56:AD173,$BA$56:$BA173,$BA173,$E$56:$E173,$E173)</f>
        <v>0</v>
      </c>
      <c r="BM173" s="64">
        <f>SUMIFS(AE$56:AE173,$BA$56:$BA173,$BA173,$E$56:$E173,$E173)</f>
        <v>0</v>
      </c>
      <c r="BN173" s="64">
        <f>SUMIFS(AF$56:AF173,$BA$56:$BA173,$BA173,$E$56:$E173,$E173)</f>
        <v>0</v>
      </c>
      <c r="BO173" s="64">
        <f>SUMIFS(AG$56:AG173,$BA$56:$BA173,$BA173,$E$56:$E173,$E173)</f>
        <v>0</v>
      </c>
      <c r="BP173" s="64">
        <f>SUMIFS(AH$56:AH173,$BA$56:$BA173,$BA173,$E$56:$E173,$E173)</f>
        <v>0</v>
      </c>
      <c r="BR173" s="175" t="str">
        <f t="shared" si="363"/>
        <v>Wilson, Matt6Commercial</v>
      </c>
      <c r="BS173" s="175" t="str">
        <f t="shared" si="364"/>
        <v>Wilson, Matt8Commercial</v>
      </c>
      <c r="BT173" s="175" t="str">
        <f t="shared" si="365"/>
        <v>Wilson, Matt4Commercial</v>
      </c>
      <c r="BU173" s="175" t="str">
        <f t="shared" si="366"/>
        <v/>
      </c>
      <c r="BV173" s="175" t="str">
        <f t="shared" si="367"/>
        <v/>
      </c>
      <c r="BW173" s="175" t="str">
        <f t="shared" si="368"/>
        <v/>
      </c>
      <c r="BX173" s="175" t="str">
        <f t="shared" si="369"/>
        <v/>
      </c>
      <c r="BY173" s="175" t="str">
        <f t="shared" si="370"/>
        <v/>
      </c>
      <c r="BZ173" s="175" t="str">
        <f t="shared" si="371"/>
        <v/>
      </c>
      <c r="CA173" s="175" t="str">
        <f t="shared" si="372"/>
        <v/>
      </c>
      <c r="CB173" s="175" t="str">
        <f t="shared" si="373"/>
        <v/>
      </c>
      <c r="CC173" s="175" t="str">
        <f t="shared" si="374"/>
        <v/>
      </c>
    </row>
    <row r="174" spans="1:81" s="52" customFormat="1" hidden="1" x14ac:dyDescent="0.25">
      <c r="A174" s="71" t="s">
        <v>153</v>
      </c>
      <c r="B174" s="74">
        <v>44317</v>
      </c>
      <c r="C174" s="74" t="s">
        <v>86</v>
      </c>
      <c r="D174" s="73" t="s">
        <v>151</v>
      </c>
      <c r="E174" s="73" t="str">
        <f t="shared" si="535"/>
        <v>Commercial</v>
      </c>
      <c r="F174" s="71" t="s">
        <v>283</v>
      </c>
      <c r="G174" s="71" t="s">
        <v>88</v>
      </c>
      <c r="H174" s="71" t="s">
        <v>48</v>
      </c>
      <c r="I174" s="70">
        <f t="shared" si="356"/>
        <v>900000</v>
      </c>
      <c r="J174" s="81">
        <v>44286</v>
      </c>
      <c r="K174" s="80">
        <v>0</v>
      </c>
      <c r="L174" s="80">
        <v>0</v>
      </c>
      <c r="M174" s="80">
        <v>0</v>
      </c>
      <c r="N174" s="67">
        <f>IFERROR(IF($C174&gt;EOMONTH(N$55,-1),IF(DATEDIF($J174,N$55+2,"m")+1&gt;9,100%,VLOOKUP($D174,$A$1:$J$51,(DATEDIF($J174,N$55+2,"m")+1)+1,FALSE)),0),0)</f>
        <v>0.25</v>
      </c>
      <c r="O174" s="67">
        <f t="shared" si="536"/>
        <v>0.5</v>
      </c>
      <c r="P174" s="67">
        <f t="shared" si="536"/>
        <v>0.65</v>
      </c>
      <c r="Q174" s="67">
        <f t="shared" si="536"/>
        <v>0.85</v>
      </c>
      <c r="R174" s="67">
        <f t="shared" si="536"/>
        <v>1</v>
      </c>
      <c r="S174" s="67">
        <f t="shared" si="536"/>
        <v>1</v>
      </c>
      <c r="T174" s="67">
        <f t="shared" si="536"/>
        <v>1</v>
      </c>
      <c r="U174" s="67">
        <f t="shared" si="536"/>
        <v>1</v>
      </c>
      <c r="V174" s="67">
        <f t="shared" si="537"/>
        <v>1</v>
      </c>
      <c r="W174" s="65">
        <f t="shared" si="493"/>
        <v>0</v>
      </c>
      <c r="X174" s="64">
        <f t="shared" si="504"/>
        <v>0</v>
      </c>
      <c r="Y174" s="64">
        <f t="shared" si="471"/>
        <v>0</v>
      </c>
      <c r="Z174" s="64">
        <f t="shared" si="472"/>
        <v>1</v>
      </c>
      <c r="AA174" s="64">
        <f t="shared" si="473"/>
        <v>1</v>
      </c>
      <c r="AB174" s="64">
        <f t="shared" si="474"/>
        <v>1</v>
      </c>
      <c r="AC174" s="64">
        <f t="shared" si="475"/>
        <v>1</v>
      </c>
      <c r="AD174" s="64">
        <f t="shared" si="476"/>
        <v>1</v>
      </c>
      <c r="AE174" s="64">
        <f t="shared" si="477"/>
        <v>1</v>
      </c>
      <c r="AF174" s="64">
        <f t="shared" si="478"/>
        <v>1</v>
      </c>
      <c r="AG174" s="64">
        <f t="shared" si="479"/>
        <v>1</v>
      </c>
      <c r="AH174" s="63">
        <f t="shared" si="480"/>
        <v>1</v>
      </c>
      <c r="AI174" s="62">
        <f t="shared" si="517"/>
        <v>0</v>
      </c>
      <c r="AJ174" s="60">
        <f t="shared" si="518"/>
        <v>0</v>
      </c>
      <c r="AK174" s="60">
        <f t="shared" si="519"/>
        <v>0</v>
      </c>
      <c r="AL174" s="60">
        <f t="shared" si="520"/>
        <v>18750</v>
      </c>
      <c r="AM174" s="60">
        <f t="shared" si="521"/>
        <v>37500</v>
      </c>
      <c r="AN174" s="60">
        <f t="shared" si="522"/>
        <v>48750</v>
      </c>
      <c r="AO174" s="60">
        <f t="shared" si="523"/>
        <v>63750</v>
      </c>
      <c r="AP174" s="60">
        <f t="shared" si="524"/>
        <v>75000</v>
      </c>
      <c r="AQ174" s="60">
        <f t="shared" si="525"/>
        <v>75000</v>
      </c>
      <c r="AR174" s="60">
        <f t="shared" si="526"/>
        <v>75000</v>
      </c>
      <c r="AS174" s="60">
        <f t="shared" si="527"/>
        <v>75000</v>
      </c>
      <c r="AT174" s="59">
        <f t="shared" si="528"/>
        <v>75000</v>
      </c>
      <c r="AU174" s="61">
        <f t="shared" ref="AU174" si="538">SUM(AI174:AK174)</f>
        <v>0</v>
      </c>
      <c r="AV174" s="60">
        <f t="shared" ref="AV174" si="539">SUM(AL174:AN174)</f>
        <v>105000</v>
      </c>
      <c r="AW174" s="60">
        <f t="shared" ref="AW174" si="540">SUM(AO174:AQ174)</f>
        <v>213750</v>
      </c>
      <c r="AX174" s="59">
        <f t="shared" ref="AX174" si="541">SUM(AR174:AT174)</f>
        <v>225000</v>
      </c>
      <c r="AY174" s="58">
        <f t="shared" ref="AY174" si="542">SUM(AU174:AX174)</f>
        <v>543750</v>
      </c>
      <c r="BA174" s="352" t="s">
        <v>283</v>
      </c>
      <c r="BB174" s="352" t="s">
        <v>153</v>
      </c>
      <c r="BC174" s="71"/>
      <c r="BE174" s="64">
        <f>SUMIFS(W$56:W174,$BA$56:$BA174,$BA174,$E$56:$E174,$E174)</f>
        <v>0</v>
      </c>
      <c r="BF174" s="64">
        <f>SUMIFS(X$56:X174,$BA$56:$BA174,$BA174,$E$56:$E174,$E174)</f>
        <v>0</v>
      </c>
      <c r="BG174" s="64">
        <f>SUMIFS(Y$56:Y174,$BA$56:$BA174,$BA174,$E$56:$E174,$E174)</f>
        <v>0</v>
      </c>
      <c r="BH174" s="64">
        <f>SUMIFS(Z$56:Z174,$BA$56:$BA174,$BA174,$E$56:$E174,$E174)</f>
        <v>4</v>
      </c>
      <c r="BI174" s="64">
        <f>SUMIFS(AA$56:AA174,$BA$56:$BA174,$BA174,$E$56:$E174,$E174)</f>
        <v>5</v>
      </c>
      <c r="BJ174" s="64">
        <f>SUMIFS(AB$56:AB174,$BA$56:$BA174,$BA174,$E$56:$E174,$E174)</f>
        <v>5</v>
      </c>
      <c r="BK174" s="64">
        <f>SUMIFS(AC$56:AC174,$BA$56:$BA174,$BA174,$E$56:$E174,$E174)</f>
        <v>5</v>
      </c>
      <c r="BL174" s="64">
        <f>SUMIFS(AD$56:AD174,$BA$56:$BA174,$BA174,$E$56:$E174,$E174)</f>
        <v>5</v>
      </c>
      <c r="BM174" s="64">
        <f>SUMIFS(AE$56:AE174,$BA$56:$BA174,$BA174,$E$56:$E174,$E174)</f>
        <v>5</v>
      </c>
      <c r="BN174" s="64">
        <f>SUMIFS(AF$56:AF174,$BA$56:$BA174,$BA174,$E$56:$E174,$E174)</f>
        <v>5</v>
      </c>
      <c r="BO174" s="64">
        <f>SUMIFS(AG$56:AG174,$BA$56:$BA174,$BA174,$E$56:$E174,$E174)</f>
        <v>5</v>
      </c>
      <c r="BP174" s="64">
        <f>SUMIFS(AH$56:AH174,$BA$56:$BA174,$BA174,$E$56:$E174,$E174)</f>
        <v>5</v>
      </c>
      <c r="BR174" s="175" t="str">
        <f t="shared" si="363"/>
        <v/>
      </c>
      <c r="BS174" s="175" t="str">
        <f t="shared" si="364"/>
        <v/>
      </c>
      <c r="BT174" s="175" t="str">
        <f t="shared" si="365"/>
        <v/>
      </c>
      <c r="BU174" s="175" t="str">
        <f t="shared" si="366"/>
        <v>Wilson, Cari4Commercial</v>
      </c>
      <c r="BV174" s="175" t="str">
        <f t="shared" si="367"/>
        <v>Wilson, Cari5Commercial</v>
      </c>
      <c r="BW174" s="175" t="str">
        <f t="shared" si="368"/>
        <v>Wilson, Cari5Commercial</v>
      </c>
      <c r="BX174" s="175" t="str">
        <f t="shared" si="369"/>
        <v>Wilson, Cari5Commercial</v>
      </c>
      <c r="BY174" s="175" t="str">
        <f t="shared" si="370"/>
        <v>Wilson, Cari5Commercial</v>
      </c>
      <c r="BZ174" s="175" t="str">
        <f t="shared" si="371"/>
        <v>Wilson, Cari5Commercial</v>
      </c>
      <c r="CA174" s="175" t="str">
        <f t="shared" si="372"/>
        <v>Wilson, Cari5Commercial</v>
      </c>
      <c r="CB174" s="175" t="str">
        <f t="shared" si="373"/>
        <v>Wilson, Cari5Commercial</v>
      </c>
      <c r="CC174" s="175" t="str">
        <f t="shared" si="374"/>
        <v>Wilson, Cari5Commercial</v>
      </c>
    </row>
    <row r="175" spans="1:81" s="52" customFormat="1" hidden="1" x14ac:dyDescent="0.25">
      <c r="A175" s="71" t="s">
        <v>152</v>
      </c>
      <c r="B175" s="74">
        <v>44287</v>
      </c>
      <c r="C175" s="74" t="s">
        <v>86</v>
      </c>
      <c r="D175" s="73" t="s">
        <v>151</v>
      </c>
      <c r="E175" s="73" t="str">
        <f t="shared" si="535"/>
        <v>Commercial</v>
      </c>
      <c r="F175" s="71" t="s">
        <v>283</v>
      </c>
      <c r="G175" s="71" t="s">
        <v>88</v>
      </c>
      <c r="H175" s="71" t="s">
        <v>48</v>
      </c>
      <c r="I175" s="70">
        <f t="shared" si="356"/>
        <v>900000</v>
      </c>
      <c r="J175" s="69">
        <f t="shared" si="468"/>
        <v>44316</v>
      </c>
      <c r="K175" s="68">
        <f t="shared" ref="K175:M178" si="543">IFERROR(IF($C175&gt;EOMONTH(K$55,-1),IF(DATEDIF($J175,K$55+2,"m")+1&gt;9,100%,VLOOKUP($D175,$A$1:$J$51,(DATEDIF($J175,K$55+2,"m")+1)+1,FALSE)),0),0)</f>
        <v>0</v>
      </c>
      <c r="L175" s="67">
        <f t="shared" si="543"/>
        <v>0</v>
      </c>
      <c r="M175" s="67">
        <f t="shared" si="543"/>
        <v>0</v>
      </c>
      <c r="N175" s="67">
        <f>IFERROR(IF($C175&gt;EOMONTH(N$55,-1),IF(DATEDIF($J175,N$55+2,"m")+1&gt;9,100%,VLOOKUP($D175,$A$1:$J$51,(DATEDIF($J175,N$55+2,"m")+1)+1,FALSE)),0),0)</f>
        <v>0</v>
      </c>
      <c r="O175" s="67">
        <f t="shared" si="536"/>
        <v>0.25</v>
      </c>
      <c r="P175" s="67">
        <f t="shared" si="536"/>
        <v>0.5</v>
      </c>
      <c r="Q175" s="67">
        <f t="shared" si="536"/>
        <v>0.65</v>
      </c>
      <c r="R175" s="67">
        <f t="shared" si="536"/>
        <v>0.85</v>
      </c>
      <c r="S175" s="67">
        <f t="shared" si="536"/>
        <v>1</v>
      </c>
      <c r="T175" s="67">
        <f t="shared" si="536"/>
        <v>1</v>
      </c>
      <c r="U175" s="67">
        <f t="shared" si="536"/>
        <v>1</v>
      </c>
      <c r="V175" s="67">
        <f t="shared" si="537"/>
        <v>1</v>
      </c>
      <c r="W175" s="65">
        <f t="shared" si="493"/>
        <v>0</v>
      </c>
      <c r="X175" s="64">
        <f t="shared" si="504"/>
        <v>0</v>
      </c>
      <c r="Y175" s="64">
        <f t="shared" si="471"/>
        <v>1</v>
      </c>
      <c r="Z175" s="64">
        <f t="shared" si="472"/>
        <v>1</v>
      </c>
      <c r="AA175" s="64">
        <f t="shared" si="473"/>
        <v>1</v>
      </c>
      <c r="AB175" s="64">
        <f t="shared" si="474"/>
        <v>1</v>
      </c>
      <c r="AC175" s="64">
        <f t="shared" si="475"/>
        <v>1</v>
      </c>
      <c r="AD175" s="64">
        <f t="shared" si="476"/>
        <v>1</v>
      </c>
      <c r="AE175" s="64">
        <f t="shared" si="477"/>
        <v>1</v>
      </c>
      <c r="AF175" s="64">
        <f t="shared" si="478"/>
        <v>1</v>
      </c>
      <c r="AG175" s="64">
        <f t="shared" si="479"/>
        <v>1</v>
      </c>
      <c r="AH175" s="63">
        <f t="shared" si="480"/>
        <v>1</v>
      </c>
      <c r="AI175" s="62">
        <f t="shared" si="517"/>
        <v>0</v>
      </c>
      <c r="AJ175" s="60">
        <f t="shared" si="518"/>
        <v>0</v>
      </c>
      <c r="AK175" s="60">
        <f t="shared" si="519"/>
        <v>0</v>
      </c>
      <c r="AL175" s="60">
        <f t="shared" si="520"/>
        <v>0</v>
      </c>
      <c r="AM175" s="60">
        <f t="shared" si="521"/>
        <v>18750</v>
      </c>
      <c r="AN175" s="60">
        <f t="shared" si="522"/>
        <v>37500</v>
      </c>
      <c r="AO175" s="60">
        <f t="shared" si="523"/>
        <v>48750</v>
      </c>
      <c r="AP175" s="60">
        <f t="shared" si="524"/>
        <v>63750</v>
      </c>
      <c r="AQ175" s="60">
        <f t="shared" si="525"/>
        <v>75000</v>
      </c>
      <c r="AR175" s="60">
        <f t="shared" si="526"/>
        <v>75000</v>
      </c>
      <c r="AS175" s="60">
        <f t="shared" si="527"/>
        <v>75000</v>
      </c>
      <c r="AT175" s="59">
        <f t="shared" si="528"/>
        <v>75000</v>
      </c>
      <c r="AU175" s="61">
        <f t="shared" si="350"/>
        <v>0</v>
      </c>
      <c r="AV175" s="60">
        <f t="shared" si="351"/>
        <v>56250</v>
      </c>
      <c r="AW175" s="60">
        <f t="shared" si="352"/>
        <v>187500</v>
      </c>
      <c r="AX175" s="59">
        <f t="shared" si="353"/>
        <v>225000</v>
      </c>
      <c r="AY175" s="58">
        <f t="shared" si="354"/>
        <v>468750</v>
      </c>
      <c r="BA175" s="352" t="s">
        <v>283</v>
      </c>
      <c r="BB175" s="352" t="s">
        <v>152</v>
      </c>
      <c r="BC175" s="71"/>
      <c r="BE175" s="64">
        <f>SUMIFS(W$56:W175,$BA$56:$BA175,$BA175,$E$56:$E175,$E175)</f>
        <v>0</v>
      </c>
      <c r="BF175" s="64">
        <f>SUMIFS(X$56:X175,$BA$56:$BA175,$BA175,$E$56:$E175,$E175)</f>
        <v>0</v>
      </c>
      <c r="BG175" s="64">
        <f>SUMIFS(Y$56:Y175,$BA$56:$BA175,$BA175,$E$56:$E175,$E175)</f>
        <v>1</v>
      </c>
      <c r="BH175" s="64">
        <f>SUMIFS(Z$56:Z175,$BA$56:$BA175,$BA175,$E$56:$E175,$E175)</f>
        <v>5</v>
      </c>
      <c r="BI175" s="64">
        <f>SUMIFS(AA$56:AA175,$BA$56:$BA175,$BA175,$E$56:$E175,$E175)</f>
        <v>6</v>
      </c>
      <c r="BJ175" s="64">
        <f>SUMIFS(AB$56:AB175,$BA$56:$BA175,$BA175,$E$56:$E175,$E175)</f>
        <v>6</v>
      </c>
      <c r="BK175" s="64">
        <f>SUMIFS(AC$56:AC175,$BA$56:$BA175,$BA175,$E$56:$E175,$E175)</f>
        <v>6</v>
      </c>
      <c r="BL175" s="64">
        <f>SUMIFS(AD$56:AD175,$BA$56:$BA175,$BA175,$E$56:$E175,$E175)</f>
        <v>6</v>
      </c>
      <c r="BM175" s="64">
        <f>SUMIFS(AE$56:AE175,$BA$56:$BA175,$BA175,$E$56:$E175,$E175)</f>
        <v>6</v>
      </c>
      <c r="BN175" s="64">
        <f>SUMIFS(AF$56:AF175,$BA$56:$BA175,$BA175,$E$56:$E175,$E175)</f>
        <v>6</v>
      </c>
      <c r="BO175" s="64">
        <f>SUMIFS(AG$56:AG175,$BA$56:$BA175,$BA175,$E$56:$E175,$E175)</f>
        <v>6</v>
      </c>
      <c r="BP175" s="64">
        <f>SUMIFS(AH$56:AH175,$BA$56:$BA175,$BA175,$E$56:$E175,$E175)</f>
        <v>6</v>
      </c>
      <c r="BR175" s="175" t="str">
        <f t="shared" si="363"/>
        <v/>
      </c>
      <c r="BS175" s="175" t="str">
        <f t="shared" si="364"/>
        <v/>
      </c>
      <c r="BT175" s="175" t="str">
        <f t="shared" si="365"/>
        <v>Wilson, Cari1Commercial</v>
      </c>
      <c r="BU175" s="175" t="str">
        <f t="shared" si="366"/>
        <v>Wilson, Cari5Commercial</v>
      </c>
      <c r="BV175" s="175" t="str">
        <f t="shared" si="367"/>
        <v>Wilson, Cari6Commercial</v>
      </c>
      <c r="BW175" s="175" t="str">
        <f t="shared" si="368"/>
        <v>Wilson, Cari6Commercial</v>
      </c>
      <c r="BX175" s="175" t="str">
        <f t="shared" si="369"/>
        <v>Wilson, Cari6Commercial</v>
      </c>
      <c r="BY175" s="175" t="str">
        <f t="shared" si="370"/>
        <v>Wilson, Cari6Commercial</v>
      </c>
      <c r="BZ175" s="175" t="str">
        <f t="shared" si="371"/>
        <v>Wilson, Cari6Commercial</v>
      </c>
      <c r="CA175" s="175" t="str">
        <f t="shared" si="372"/>
        <v>Wilson, Cari6Commercial</v>
      </c>
      <c r="CB175" s="175" t="str">
        <f t="shared" si="373"/>
        <v>Wilson, Cari6Commercial</v>
      </c>
      <c r="CC175" s="175" t="str">
        <f t="shared" si="374"/>
        <v>Wilson, Cari6Commercial</v>
      </c>
    </row>
    <row r="176" spans="1:81" s="52" customFormat="1" hidden="1" x14ac:dyDescent="0.25">
      <c r="A176" s="71" t="s">
        <v>84</v>
      </c>
      <c r="B176" s="74">
        <v>44409</v>
      </c>
      <c r="C176" s="74" t="s">
        <v>86</v>
      </c>
      <c r="D176" s="73" t="s">
        <v>151</v>
      </c>
      <c r="E176" s="73" t="str">
        <f t="shared" si="535"/>
        <v>Commercial</v>
      </c>
      <c r="F176" s="71" t="s">
        <v>279</v>
      </c>
      <c r="G176" s="71" t="s">
        <v>88</v>
      </c>
      <c r="H176" s="71" t="s">
        <v>84</v>
      </c>
      <c r="I176" s="70">
        <f t="shared" si="356"/>
        <v>900000</v>
      </c>
      <c r="J176" s="69">
        <f t="shared" si="468"/>
        <v>44439</v>
      </c>
      <c r="K176" s="68">
        <f t="shared" si="543"/>
        <v>0</v>
      </c>
      <c r="L176" s="67">
        <f t="shared" si="543"/>
        <v>0</v>
      </c>
      <c r="M176" s="67">
        <f t="shared" si="543"/>
        <v>0</v>
      </c>
      <c r="N176" s="67">
        <f>IFERROR(IF($C176&gt;EOMONTH(N$55,-1),IF(DATEDIF($J176,N$55+2,"m")+1&gt;9,100%,VLOOKUP($D176,$A$1:$J$51,(DATEDIF($J176,N$55+2,"m")+1)+1,FALSE)),0),0)</f>
        <v>0</v>
      </c>
      <c r="O176" s="67">
        <f t="shared" si="536"/>
        <v>0</v>
      </c>
      <c r="P176" s="67">
        <f t="shared" si="536"/>
        <v>0</v>
      </c>
      <c r="Q176" s="67">
        <f t="shared" si="536"/>
        <v>0</v>
      </c>
      <c r="R176" s="67">
        <f t="shared" si="536"/>
        <v>0</v>
      </c>
      <c r="S176" s="67">
        <f t="shared" si="536"/>
        <v>0.25</v>
      </c>
      <c r="T176" s="67">
        <f t="shared" si="536"/>
        <v>0.5</v>
      </c>
      <c r="U176" s="67">
        <f t="shared" si="536"/>
        <v>0.65</v>
      </c>
      <c r="V176" s="66">
        <f t="shared" si="537"/>
        <v>0.85</v>
      </c>
      <c r="W176" s="65">
        <f t="shared" si="493"/>
        <v>0</v>
      </c>
      <c r="X176" s="64">
        <f t="shared" si="504"/>
        <v>0</v>
      </c>
      <c r="Y176" s="64">
        <f t="shared" si="471"/>
        <v>0</v>
      </c>
      <c r="Z176" s="64">
        <f t="shared" si="472"/>
        <v>0</v>
      </c>
      <c r="AA176" s="64">
        <f t="shared" si="473"/>
        <v>0</v>
      </c>
      <c r="AB176" s="64">
        <f t="shared" si="474"/>
        <v>0</v>
      </c>
      <c r="AC176" s="64">
        <f t="shared" si="475"/>
        <v>1</v>
      </c>
      <c r="AD176" s="64">
        <f t="shared" si="476"/>
        <v>1</v>
      </c>
      <c r="AE176" s="64">
        <f t="shared" si="477"/>
        <v>1</v>
      </c>
      <c r="AF176" s="64">
        <f t="shared" si="478"/>
        <v>1</v>
      </c>
      <c r="AG176" s="64">
        <f t="shared" si="479"/>
        <v>1</v>
      </c>
      <c r="AH176" s="63">
        <f t="shared" si="480"/>
        <v>1</v>
      </c>
      <c r="AI176" s="62">
        <f t="shared" si="517"/>
        <v>0</v>
      </c>
      <c r="AJ176" s="60">
        <f t="shared" si="518"/>
        <v>0</v>
      </c>
      <c r="AK176" s="60">
        <f t="shared" si="519"/>
        <v>0</v>
      </c>
      <c r="AL176" s="60">
        <f t="shared" si="520"/>
        <v>0</v>
      </c>
      <c r="AM176" s="60">
        <f t="shared" si="521"/>
        <v>0</v>
      </c>
      <c r="AN176" s="60">
        <f t="shared" si="522"/>
        <v>0</v>
      </c>
      <c r="AO176" s="60">
        <f t="shared" si="523"/>
        <v>0</v>
      </c>
      <c r="AP176" s="60">
        <f t="shared" si="524"/>
        <v>0</v>
      </c>
      <c r="AQ176" s="60">
        <f t="shared" si="525"/>
        <v>18750</v>
      </c>
      <c r="AR176" s="60">
        <f t="shared" si="526"/>
        <v>37500</v>
      </c>
      <c r="AS176" s="60">
        <f t="shared" si="527"/>
        <v>48750</v>
      </c>
      <c r="AT176" s="60">
        <f t="shared" si="528"/>
        <v>63750</v>
      </c>
      <c r="AU176" s="61">
        <f t="shared" si="350"/>
        <v>0</v>
      </c>
      <c r="AV176" s="60">
        <f t="shared" si="351"/>
        <v>0</v>
      </c>
      <c r="AW176" s="60">
        <f t="shared" si="352"/>
        <v>18750</v>
      </c>
      <c r="AX176" s="59">
        <f t="shared" si="353"/>
        <v>150000</v>
      </c>
      <c r="AY176" s="58">
        <f t="shared" si="354"/>
        <v>168750</v>
      </c>
      <c r="BA176" s="71" t="s">
        <v>279</v>
      </c>
      <c r="BB176" s="71" t="s">
        <v>84</v>
      </c>
      <c r="BC176" s="71"/>
      <c r="BE176" s="64">
        <f>SUMIFS(W$56:W176,$BA$56:$BA176,$BA176,$E$56:$E176,$E176)</f>
        <v>0</v>
      </c>
      <c r="BF176" s="64">
        <f>SUMIFS(X$56:X176,$BA$56:$BA176,$BA176,$E$56:$E176,$E176)</f>
        <v>0</v>
      </c>
      <c r="BG176" s="64">
        <f>SUMIFS(Y$56:Y176,$BA$56:$BA176,$BA176,$E$56:$E176,$E176)</f>
        <v>0</v>
      </c>
      <c r="BH176" s="64">
        <f>SUMIFS(Z$56:Z176,$BA$56:$BA176,$BA176,$E$56:$E176,$E176)</f>
        <v>0</v>
      </c>
      <c r="BI176" s="64">
        <f>SUMIFS(AA$56:AA176,$BA$56:$BA176,$BA176,$E$56:$E176,$E176)</f>
        <v>0</v>
      </c>
      <c r="BJ176" s="64">
        <f>SUMIFS(AB$56:AB176,$BA$56:$BA176,$BA176,$E$56:$E176,$E176)</f>
        <v>0</v>
      </c>
      <c r="BK176" s="64">
        <f>SUMIFS(AC$56:AC176,$BA$56:$BA176,$BA176,$E$56:$E176,$E176)</f>
        <v>3</v>
      </c>
      <c r="BL176" s="64">
        <f>SUMIFS(AD$56:AD176,$BA$56:$BA176,$BA176,$E$56:$E176,$E176)</f>
        <v>3</v>
      </c>
      <c r="BM176" s="64">
        <f>SUMIFS(AE$56:AE176,$BA$56:$BA176,$BA176,$E$56:$E176,$E176)</f>
        <v>6</v>
      </c>
      <c r="BN176" s="64">
        <f>SUMIFS(AF$56:AF176,$BA$56:$BA176,$BA176,$E$56:$E176,$E176)</f>
        <v>6</v>
      </c>
      <c r="BO176" s="64">
        <f>SUMIFS(AG$56:AG176,$BA$56:$BA176,$BA176,$E$56:$E176,$E176)</f>
        <v>6</v>
      </c>
      <c r="BP176" s="64">
        <f>SUMIFS(AH$56:AH176,$BA$56:$BA176,$BA176,$E$56:$E176,$E176)</f>
        <v>6</v>
      </c>
      <c r="BR176" s="175" t="str">
        <f t="shared" si="363"/>
        <v/>
      </c>
      <c r="BS176" s="175" t="str">
        <f t="shared" si="364"/>
        <v/>
      </c>
      <c r="BT176" s="175" t="str">
        <f t="shared" si="365"/>
        <v/>
      </c>
      <c r="BU176" s="175" t="str">
        <f t="shared" si="366"/>
        <v/>
      </c>
      <c r="BV176" s="175" t="str">
        <f t="shared" si="367"/>
        <v/>
      </c>
      <c r="BW176" s="175" t="str">
        <f t="shared" si="368"/>
        <v/>
      </c>
      <c r="BX176" s="175" t="str">
        <f t="shared" si="369"/>
        <v>TBD RVP #53Commercial</v>
      </c>
      <c r="BY176" s="175" t="str">
        <f t="shared" si="370"/>
        <v>TBD RVP #53Commercial</v>
      </c>
      <c r="BZ176" s="175" t="str">
        <f t="shared" si="371"/>
        <v>TBD RVP #56Commercial</v>
      </c>
      <c r="CA176" s="175" t="str">
        <f t="shared" si="372"/>
        <v>TBD RVP #56Commercial</v>
      </c>
      <c r="CB176" s="175" t="str">
        <f t="shared" si="373"/>
        <v>TBD RVP #56Commercial</v>
      </c>
      <c r="CC176" s="175" t="str">
        <f t="shared" si="374"/>
        <v>TBD RVP #56Commercial</v>
      </c>
    </row>
    <row r="177" spans="1:81" s="52" customFormat="1" ht="14.25" customHeight="1" x14ac:dyDescent="0.25">
      <c r="A177" s="71" t="s">
        <v>150</v>
      </c>
      <c r="B177" s="74">
        <v>43591</v>
      </c>
      <c r="C177" s="74" t="s">
        <v>86</v>
      </c>
      <c r="D177" s="73" t="s">
        <v>30</v>
      </c>
      <c r="E177" s="73" t="str">
        <f t="shared" si="535"/>
        <v>Corporate</v>
      </c>
      <c r="F177" s="71" t="s">
        <v>29</v>
      </c>
      <c r="G177" s="71" t="s">
        <v>88</v>
      </c>
      <c r="H177" s="71" t="s">
        <v>48</v>
      </c>
      <c r="I177" s="70">
        <f t="shared" si="356"/>
        <v>550000</v>
      </c>
      <c r="J177" s="69">
        <f t="shared" si="468"/>
        <v>43616</v>
      </c>
      <c r="K177" s="68">
        <f t="shared" si="543"/>
        <v>1</v>
      </c>
      <c r="L177" s="67">
        <f t="shared" si="543"/>
        <v>1</v>
      </c>
      <c r="M177" s="67">
        <f t="shared" si="543"/>
        <v>1</v>
      </c>
      <c r="N177" s="67">
        <f>IFERROR(IF($C177&gt;EOMONTH(N$55,-1),IF(DATEDIF($J177,N$55+2,"m")+1&gt;9,100%,VLOOKUP($D177,$A$1:$J$51,(DATEDIF($J177,N$55+2,"m")+1)+1,FALSE)),0),0)</f>
        <v>1</v>
      </c>
      <c r="O177" s="67">
        <f t="shared" si="536"/>
        <v>1</v>
      </c>
      <c r="P177" s="67">
        <f t="shared" si="536"/>
        <v>1</v>
      </c>
      <c r="Q177" s="67">
        <f t="shared" si="536"/>
        <v>1</v>
      </c>
      <c r="R177" s="67">
        <f t="shared" si="536"/>
        <v>1</v>
      </c>
      <c r="S177" s="67">
        <f t="shared" si="536"/>
        <v>1</v>
      </c>
      <c r="T177" s="67">
        <f t="shared" si="536"/>
        <v>1</v>
      </c>
      <c r="U177" s="67">
        <f t="shared" si="536"/>
        <v>1</v>
      </c>
      <c r="V177" s="66">
        <f t="shared" si="537"/>
        <v>1</v>
      </c>
      <c r="W177" s="65">
        <f t="shared" si="493"/>
        <v>1</v>
      </c>
      <c r="X177" s="64">
        <f t="shared" si="504"/>
        <v>1</v>
      </c>
      <c r="Y177" s="64">
        <f t="shared" si="471"/>
        <v>1</v>
      </c>
      <c r="Z177" s="64">
        <f t="shared" si="472"/>
        <v>1</v>
      </c>
      <c r="AA177" s="64">
        <f t="shared" si="473"/>
        <v>1</v>
      </c>
      <c r="AB177" s="64">
        <f t="shared" si="474"/>
        <v>1</v>
      </c>
      <c r="AC177" s="64">
        <f t="shared" si="475"/>
        <v>1</v>
      </c>
      <c r="AD177" s="64">
        <f t="shared" si="476"/>
        <v>1</v>
      </c>
      <c r="AE177" s="64">
        <f t="shared" si="477"/>
        <v>1</v>
      </c>
      <c r="AF177" s="64">
        <f t="shared" si="478"/>
        <v>1</v>
      </c>
      <c r="AG177" s="64">
        <f t="shared" si="479"/>
        <v>1</v>
      </c>
      <c r="AH177" s="63">
        <f t="shared" si="480"/>
        <v>1</v>
      </c>
      <c r="AI177" s="62">
        <f t="shared" si="517"/>
        <v>45833.333333333336</v>
      </c>
      <c r="AJ177" s="60">
        <f t="shared" si="518"/>
        <v>45833.333333333336</v>
      </c>
      <c r="AK177" s="60">
        <f t="shared" si="519"/>
        <v>45833.333333333336</v>
      </c>
      <c r="AL177" s="60">
        <f t="shared" si="520"/>
        <v>45833.333333333336</v>
      </c>
      <c r="AM177" s="60">
        <f t="shared" si="521"/>
        <v>45833.333333333336</v>
      </c>
      <c r="AN177" s="60">
        <f t="shared" si="522"/>
        <v>45833.333333333336</v>
      </c>
      <c r="AO177" s="60">
        <f t="shared" si="523"/>
        <v>45833.333333333336</v>
      </c>
      <c r="AP177" s="60">
        <f t="shared" si="524"/>
        <v>45833.333333333336</v>
      </c>
      <c r="AQ177" s="60">
        <f t="shared" si="525"/>
        <v>45833.333333333336</v>
      </c>
      <c r="AR177" s="60">
        <f t="shared" si="526"/>
        <v>45833.333333333336</v>
      </c>
      <c r="AS177" s="60">
        <f t="shared" si="527"/>
        <v>45833.333333333336</v>
      </c>
      <c r="AT177" s="59">
        <f t="shared" si="528"/>
        <v>45833.333333333336</v>
      </c>
      <c r="AU177" s="61">
        <f t="shared" si="350"/>
        <v>137500</v>
      </c>
      <c r="AV177" s="60">
        <f t="shared" si="351"/>
        <v>137500</v>
      </c>
      <c r="AW177" s="60">
        <f t="shared" si="352"/>
        <v>137500</v>
      </c>
      <c r="AX177" s="59">
        <f t="shared" si="353"/>
        <v>137500</v>
      </c>
      <c r="AY177" s="58">
        <f t="shared" si="354"/>
        <v>550000</v>
      </c>
      <c r="BA177" s="71" t="s">
        <v>29</v>
      </c>
      <c r="BB177" s="71" t="s">
        <v>150</v>
      </c>
      <c r="BC177" s="71"/>
      <c r="BE177" s="64">
        <f>SUMIFS(W$56:W177,$BA$56:$BA177,$BA177,$E$56:$E177,$E177)</f>
        <v>1</v>
      </c>
      <c r="BF177" s="64">
        <f>SUMIFS(X$56:X177,$BA$56:$BA177,$BA177,$E$56:$E177,$E177)</f>
        <v>1</v>
      </c>
      <c r="BG177" s="64">
        <f>SUMIFS(Y$56:Y177,$BA$56:$BA177,$BA177,$E$56:$E177,$E177)</f>
        <v>1</v>
      </c>
      <c r="BH177" s="64">
        <f>SUMIFS(Z$56:Z177,$BA$56:$BA177,$BA177,$E$56:$E177,$E177)</f>
        <v>1</v>
      </c>
      <c r="BI177" s="64">
        <f>SUMIFS(AA$56:AA177,$BA$56:$BA177,$BA177,$E$56:$E177,$E177)</f>
        <v>1</v>
      </c>
      <c r="BJ177" s="64">
        <f>SUMIFS(AB$56:AB177,$BA$56:$BA177,$BA177,$E$56:$E177,$E177)</f>
        <v>1</v>
      </c>
      <c r="BK177" s="64">
        <f>SUMIFS(AC$56:AC177,$BA$56:$BA177,$BA177,$E$56:$E177,$E177)</f>
        <v>1</v>
      </c>
      <c r="BL177" s="64">
        <f>SUMIFS(AD$56:AD177,$BA$56:$BA177,$BA177,$E$56:$E177,$E177)</f>
        <v>1</v>
      </c>
      <c r="BM177" s="64">
        <f>SUMIFS(AE$56:AE177,$BA$56:$BA177,$BA177,$E$56:$E177,$E177)</f>
        <v>1</v>
      </c>
      <c r="BN177" s="64">
        <f>SUMIFS(AF$56:AF177,$BA$56:$BA177,$BA177,$E$56:$E177,$E177)</f>
        <v>1</v>
      </c>
      <c r="BO177" s="64">
        <f>SUMIFS(AG$56:AG177,$BA$56:$BA177,$BA177,$E$56:$E177,$E177)</f>
        <v>1</v>
      </c>
      <c r="BP177" s="64">
        <f>SUMIFS(AH$56:AH177,$BA$56:$BA177,$BA177,$E$56:$E177,$E177)</f>
        <v>1</v>
      </c>
      <c r="BR177" s="175" t="str">
        <f t="shared" si="363"/>
        <v>Batt, Kate1Corporate</v>
      </c>
      <c r="BS177" s="175" t="str">
        <f t="shared" si="364"/>
        <v>Batt, Kate1Corporate</v>
      </c>
      <c r="BT177" s="175" t="str">
        <f t="shared" si="365"/>
        <v>Batt, Kate1Corporate</v>
      </c>
      <c r="BU177" s="175" t="str">
        <f t="shared" si="366"/>
        <v>Batt, Kate1Corporate</v>
      </c>
      <c r="BV177" s="175" t="str">
        <f t="shared" si="367"/>
        <v>Batt, Kate1Corporate</v>
      </c>
      <c r="BW177" s="175" t="str">
        <f t="shared" si="368"/>
        <v>Batt, Kate1Corporate</v>
      </c>
      <c r="BX177" s="175" t="str">
        <f t="shared" si="369"/>
        <v>Batt, Kate1Corporate</v>
      </c>
      <c r="BY177" s="175" t="str">
        <f t="shared" si="370"/>
        <v>Batt, Kate1Corporate</v>
      </c>
      <c r="BZ177" s="175" t="str">
        <f t="shared" si="371"/>
        <v>Batt, Kate1Corporate</v>
      </c>
      <c r="CA177" s="175" t="str">
        <f t="shared" si="372"/>
        <v>Batt, Kate1Corporate</v>
      </c>
      <c r="CB177" s="175" t="str">
        <f t="shared" si="373"/>
        <v>Batt, Kate1Corporate</v>
      </c>
      <c r="CC177" s="175" t="str">
        <f t="shared" si="374"/>
        <v>Batt, Kate1Corporate</v>
      </c>
    </row>
    <row r="178" spans="1:81" s="52" customFormat="1" ht="14.25" customHeight="1" x14ac:dyDescent="0.25">
      <c r="A178" s="83" t="s">
        <v>149</v>
      </c>
      <c r="B178" s="74">
        <v>44166</v>
      </c>
      <c r="C178" s="74">
        <v>44286</v>
      </c>
      <c r="D178" s="73" t="s">
        <v>30</v>
      </c>
      <c r="E178" s="73" t="str">
        <f t="shared" si="535"/>
        <v>Corporate</v>
      </c>
      <c r="F178" s="72" t="s">
        <v>29</v>
      </c>
      <c r="G178" s="71" t="s">
        <v>88</v>
      </c>
      <c r="H178" s="71" t="s">
        <v>48</v>
      </c>
      <c r="I178" s="70">
        <f t="shared" si="356"/>
        <v>550000</v>
      </c>
      <c r="J178" s="69">
        <f t="shared" si="468"/>
        <v>44196</v>
      </c>
      <c r="K178" s="68">
        <f t="shared" si="543"/>
        <v>0.5</v>
      </c>
      <c r="L178" s="67">
        <f t="shared" si="543"/>
        <v>0.75</v>
      </c>
      <c r="M178" s="67">
        <f t="shared" si="543"/>
        <v>0</v>
      </c>
      <c r="N178" s="67">
        <f>IFERROR(IF($C178&gt;EOMONTH(N$55,-1),IF(DATEDIF($J178,N$55+2,"m")+1&gt;9,100%,VLOOKUP($D178,$A$1:$J$51,(DATEDIF($J178,N$55+2,"m")+1)+1,FALSE)),0),0)</f>
        <v>0</v>
      </c>
      <c r="O178" s="67">
        <f t="shared" si="536"/>
        <v>0</v>
      </c>
      <c r="P178" s="67">
        <f t="shared" si="536"/>
        <v>0</v>
      </c>
      <c r="Q178" s="67">
        <f t="shared" si="536"/>
        <v>0</v>
      </c>
      <c r="R178" s="67">
        <f t="shared" si="536"/>
        <v>0</v>
      </c>
      <c r="S178" s="67">
        <f t="shared" si="536"/>
        <v>0</v>
      </c>
      <c r="T178" s="67">
        <f t="shared" si="536"/>
        <v>0</v>
      </c>
      <c r="U178" s="67">
        <f t="shared" si="536"/>
        <v>0</v>
      </c>
      <c r="V178" s="66">
        <f t="shared" si="537"/>
        <v>0</v>
      </c>
      <c r="W178" s="65">
        <f t="shared" si="493"/>
        <v>1</v>
      </c>
      <c r="X178" s="84">
        <v>1</v>
      </c>
      <c r="Y178" s="64">
        <f t="shared" si="471"/>
        <v>0</v>
      </c>
      <c r="Z178" s="64">
        <f t="shared" si="472"/>
        <v>0</v>
      </c>
      <c r="AA178" s="64">
        <f t="shared" si="473"/>
        <v>0</v>
      </c>
      <c r="AB178" s="64">
        <f t="shared" si="474"/>
        <v>0</v>
      </c>
      <c r="AC178" s="64">
        <f t="shared" si="475"/>
        <v>0</v>
      </c>
      <c r="AD178" s="64">
        <f t="shared" si="476"/>
        <v>0</v>
      </c>
      <c r="AE178" s="64">
        <f t="shared" si="477"/>
        <v>0</v>
      </c>
      <c r="AF178" s="64">
        <f t="shared" si="478"/>
        <v>0</v>
      </c>
      <c r="AG178" s="64">
        <f t="shared" si="479"/>
        <v>0</v>
      </c>
      <c r="AH178" s="63">
        <f t="shared" si="480"/>
        <v>0</v>
      </c>
      <c r="AI178" s="62">
        <f t="shared" si="517"/>
        <v>22916.666666666668</v>
      </c>
      <c r="AJ178" s="60">
        <f t="shared" si="518"/>
        <v>34375</v>
      </c>
      <c r="AK178" s="60">
        <f t="shared" si="519"/>
        <v>0</v>
      </c>
      <c r="AL178" s="60">
        <f t="shared" si="520"/>
        <v>0</v>
      </c>
      <c r="AM178" s="60">
        <f t="shared" si="521"/>
        <v>0</v>
      </c>
      <c r="AN178" s="60">
        <f t="shared" si="522"/>
        <v>0</v>
      </c>
      <c r="AO178" s="60">
        <f t="shared" si="523"/>
        <v>0</v>
      </c>
      <c r="AP178" s="60">
        <f t="shared" si="524"/>
        <v>0</v>
      </c>
      <c r="AQ178" s="60">
        <f t="shared" si="525"/>
        <v>0</v>
      </c>
      <c r="AR178" s="60">
        <f t="shared" si="526"/>
        <v>0</v>
      </c>
      <c r="AS178" s="60">
        <f t="shared" si="527"/>
        <v>0</v>
      </c>
      <c r="AT178" s="79">
        <f t="shared" si="528"/>
        <v>0</v>
      </c>
      <c r="AU178" s="61">
        <f t="shared" si="350"/>
        <v>57291.666666666672</v>
      </c>
      <c r="AV178" s="60">
        <f t="shared" si="351"/>
        <v>0</v>
      </c>
      <c r="AW178" s="60">
        <f t="shared" si="352"/>
        <v>0</v>
      </c>
      <c r="AX178" s="59">
        <f t="shared" si="353"/>
        <v>0</v>
      </c>
      <c r="AY178" s="58">
        <f t="shared" si="354"/>
        <v>57291.666666666672</v>
      </c>
      <c r="BA178" s="72" t="s">
        <v>29</v>
      </c>
      <c r="BB178" s="72" t="s">
        <v>149</v>
      </c>
      <c r="BC178" s="71"/>
      <c r="BE178" s="64">
        <f>SUMIFS(W$56:W178,$BA$56:$BA178,$BA178,$E$56:$E178,$E178)</f>
        <v>2</v>
      </c>
      <c r="BF178" s="64">
        <f>SUMIFS(X$56:X178,$BA$56:$BA178,$BA178,$E$56:$E178,$E178)</f>
        <v>2</v>
      </c>
      <c r="BG178" s="64">
        <f>SUMIFS(Y$56:Y178,$BA$56:$BA178,$BA178,$E$56:$E178,$E178)</f>
        <v>1</v>
      </c>
      <c r="BH178" s="64">
        <f>SUMIFS(Z$56:Z178,$BA$56:$BA178,$BA178,$E$56:$E178,$E178)</f>
        <v>1</v>
      </c>
      <c r="BI178" s="64">
        <f>SUMIFS(AA$56:AA178,$BA$56:$BA178,$BA178,$E$56:$E178,$E178)</f>
        <v>1</v>
      </c>
      <c r="BJ178" s="64">
        <f>SUMIFS(AB$56:AB178,$BA$56:$BA178,$BA178,$E$56:$E178,$E178)</f>
        <v>1</v>
      </c>
      <c r="BK178" s="64">
        <f>SUMIFS(AC$56:AC178,$BA$56:$BA178,$BA178,$E$56:$E178,$E178)</f>
        <v>1</v>
      </c>
      <c r="BL178" s="64">
        <f>SUMIFS(AD$56:AD178,$BA$56:$BA178,$BA178,$E$56:$E178,$E178)</f>
        <v>1</v>
      </c>
      <c r="BM178" s="64">
        <f>SUMIFS(AE$56:AE178,$BA$56:$BA178,$BA178,$E$56:$E178,$E178)</f>
        <v>1</v>
      </c>
      <c r="BN178" s="64">
        <f>SUMIFS(AF$56:AF178,$BA$56:$BA178,$BA178,$E$56:$E178,$E178)</f>
        <v>1</v>
      </c>
      <c r="BO178" s="64">
        <f>SUMIFS(AG$56:AG178,$BA$56:$BA178,$BA178,$E$56:$E178,$E178)</f>
        <v>1</v>
      </c>
      <c r="BP178" s="64">
        <f>SUMIFS(AH$56:AH178,$BA$56:$BA178,$BA178,$E$56:$E178,$E178)</f>
        <v>1</v>
      </c>
      <c r="BR178" s="175" t="str">
        <f t="shared" si="363"/>
        <v>Batt, Kate2Corporate</v>
      </c>
      <c r="BS178" s="175" t="str">
        <f t="shared" si="364"/>
        <v>Batt, Kate2Corporate</v>
      </c>
      <c r="BT178" s="175" t="str">
        <f t="shared" si="365"/>
        <v>Batt, Kate1Corporate</v>
      </c>
      <c r="BU178" s="175" t="str">
        <f t="shared" si="366"/>
        <v>Batt, Kate1Corporate</v>
      </c>
      <c r="BV178" s="175" t="str">
        <f t="shared" si="367"/>
        <v>Batt, Kate1Corporate</v>
      </c>
      <c r="BW178" s="175" t="str">
        <f t="shared" si="368"/>
        <v>Batt, Kate1Corporate</v>
      </c>
      <c r="BX178" s="175" t="str">
        <f t="shared" si="369"/>
        <v>Batt, Kate1Corporate</v>
      </c>
      <c r="BY178" s="175" t="str">
        <f t="shared" si="370"/>
        <v>Batt, Kate1Corporate</v>
      </c>
      <c r="BZ178" s="175" t="str">
        <f t="shared" si="371"/>
        <v>Batt, Kate1Corporate</v>
      </c>
      <c r="CA178" s="175" t="str">
        <f t="shared" si="372"/>
        <v>Batt, Kate1Corporate</v>
      </c>
      <c r="CB178" s="175" t="str">
        <f t="shared" si="373"/>
        <v>Batt, Kate1Corporate</v>
      </c>
      <c r="CC178" s="175" t="str">
        <f t="shared" si="374"/>
        <v>Batt, Kate1Corporate</v>
      </c>
    </row>
    <row r="179" spans="1:81" s="52" customFormat="1" ht="14.25" hidden="1" customHeight="1" x14ac:dyDescent="0.25">
      <c r="A179" s="83" t="s">
        <v>148</v>
      </c>
      <c r="B179" s="74">
        <v>44287</v>
      </c>
      <c r="C179" s="74" t="s">
        <v>86</v>
      </c>
      <c r="D179" s="73" t="s">
        <v>30</v>
      </c>
      <c r="E179" s="73" t="str">
        <f t="shared" si="535"/>
        <v>Corporate</v>
      </c>
      <c r="F179" s="72" t="s">
        <v>28</v>
      </c>
      <c r="G179" s="71" t="s">
        <v>88</v>
      </c>
      <c r="H179" s="71" t="s">
        <v>48</v>
      </c>
      <c r="I179" s="70">
        <f t="shared" si="356"/>
        <v>550000</v>
      </c>
      <c r="J179" s="69">
        <f t="shared" si="468"/>
        <v>44316</v>
      </c>
      <c r="K179" s="68">
        <f t="shared" ref="K179:L201" si="544">IFERROR(IF($C179&gt;EOMONTH(K$55,-1),IF(DATEDIF($J179,K$55+2,"m")+1&gt;9,100%,VLOOKUP($D179,$A$1:$J$51,(DATEDIF($J179,K$55+2,"m")+1)+1,FALSE)),0),0)</f>
        <v>0</v>
      </c>
      <c r="L179" s="67">
        <f t="shared" si="544"/>
        <v>0</v>
      </c>
      <c r="M179" s="77">
        <v>1</v>
      </c>
      <c r="N179" s="77">
        <v>1</v>
      </c>
      <c r="O179" s="77">
        <v>1</v>
      </c>
      <c r="P179" s="77">
        <v>1</v>
      </c>
      <c r="Q179" s="67">
        <f t="shared" ref="Q179:U191" si="545">IFERROR(IF($C179&gt;EOMONTH(Q$55,-1),IF(DATEDIF($J179,Q$55+2,"m")+1&gt;9,100%,VLOOKUP($D179,$A$1:$J$51,(DATEDIF($J179,Q$55+2,"m")+1)+1,FALSE)),0),0)</f>
        <v>1</v>
      </c>
      <c r="R179" s="67">
        <f t="shared" si="545"/>
        <v>1</v>
      </c>
      <c r="S179" s="67">
        <f t="shared" si="545"/>
        <v>1</v>
      </c>
      <c r="T179" s="67">
        <f t="shared" si="545"/>
        <v>1</v>
      </c>
      <c r="U179" s="67">
        <f t="shared" si="545"/>
        <v>1</v>
      </c>
      <c r="V179" s="66">
        <f t="shared" si="537"/>
        <v>1</v>
      </c>
      <c r="W179" s="65">
        <f t="shared" si="493"/>
        <v>0</v>
      </c>
      <c r="X179" s="64">
        <f t="shared" ref="X179:X213" si="546">IF(L179&lt;0,-1,IF(AND($B179&lt;X$55,$C179&gt;X$55),1,0))</f>
        <v>0</v>
      </c>
      <c r="Y179" s="64">
        <f t="shared" si="471"/>
        <v>1</v>
      </c>
      <c r="Z179" s="64">
        <f t="shared" si="472"/>
        <v>1</v>
      </c>
      <c r="AA179" s="64">
        <f t="shared" si="473"/>
        <v>1</v>
      </c>
      <c r="AB179" s="64">
        <f t="shared" si="474"/>
        <v>1</v>
      </c>
      <c r="AC179" s="64">
        <f t="shared" si="475"/>
        <v>1</v>
      </c>
      <c r="AD179" s="64">
        <f t="shared" si="476"/>
        <v>1</v>
      </c>
      <c r="AE179" s="64">
        <f t="shared" si="477"/>
        <v>1</v>
      </c>
      <c r="AF179" s="64">
        <f t="shared" si="478"/>
        <v>1</v>
      </c>
      <c r="AG179" s="64">
        <f t="shared" si="479"/>
        <v>1</v>
      </c>
      <c r="AH179" s="63">
        <f t="shared" si="480"/>
        <v>1</v>
      </c>
      <c r="AI179" s="62">
        <f t="shared" ref="AI179:AI213" si="547">$I179/12*K179</f>
        <v>0</v>
      </c>
      <c r="AJ179" s="60">
        <f t="shared" ref="AJ179:AJ213" si="548">$I179/12*L179</f>
        <v>0</v>
      </c>
      <c r="AK179" s="60">
        <f t="shared" ref="AK179:AK213" si="549">$I179/12*M179</f>
        <v>45833.333333333336</v>
      </c>
      <c r="AL179" s="60">
        <f t="shared" ref="AL179:AL213" si="550">$I179/12*N179</f>
        <v>45833.333333333336</v>
      </c>
      <c r="AM179" s="60">
        <f t="shared" ref="AM179:AM213" si="551">$I179/12*O179</f>
        <v>45833.333333333336</v>
      </c>
      <c r="AN179" s="60">
        <f>$I179/12*P179</f>
        <v>45833.333333333336</v>
      </c>
      <c r="AO179" s="60">
        <f t="shared" ref="AO179:AO213" si="552">$I179/12*Q179</f>
        <v>45833.333333333336</v>
      </c>
      <c r="AP179" s="60">
        <f t="shared" ref="AP179:AP213" si="553">$I179/12*R179</f>
        <v>45833.333333333336</v>
      </c>
      <c r="AQ179" s="60">
        <f t="shared" ref="AQ179:AQ213" si="554">$I179/12*S179</f>
        <v>45833.333333333336</v>
      </c>
      <c r="AR179" s="60">
        <f t="shared" ref="AR179:AR213" si="555">$I179/12*T179</f>
        <v>45833.333333333336</v>
      </c>
      <c r="AS179" s="60">
        <f t="shared" ref="AS179:AS213" si="556">$I179/12*U179</f>
        <v>45833.333333333336</v>
      </c>
      <c r="AT179" s="79">
        <f t="shared" ref="AT179:AT213" si="557">$I179/12*V179</f>
        <v>45833.333333333336</v>
      </c>
      <c r="AU179" s="61">
        <f t="shared" ref="AU179" si="558">SUM(AI179:AK179)</f>
        <v>45833.333333333336</v>
      </c>
      <c r="AV179" s="60">
        <f t="shared" ref="AV179" si="559">SUM(AL179:AN179)</f>
        <v>137500</v>
      </c>
      <c r="AW179" s="60">
        <f t="shared" ref="AW179" si="560">SUM(AO179:AQ179)</f>
        <v>137500</v>
      </c>
      <c r="AX179" s="59">
        <f t="shared" ref="AX179" si="561">SUM(AR179:AT179)</f>
        <v>137500</v>
      </c>
      <c r="AY179" s="58">
        <f t="shared" ref="AY179" si="562">SUM(AU179:AX179)</f>
        <v>458333.33333333337</v>
      </c>
      <c r="BA179" s="72" t="s">
        <v>28</v>
      </c>
      <c r="BB179" s="72" t="s">
        <v>148</v>
      </c>
      <c r="BC179" s="71"/>
      <c r="BE179" s="64">
        <f>SUMIFS(W$56:W179,$BA$56:$BA179,$BA179,$E$56:$E179,$E179)</f>
        <v>0</v>
      </c>
      <c r="BF179" s="64">
        <f>SUMIFS(X$56:X179,$BA$56:$BA179,$BA179,$E$56:$E179,$E179)</f>
        <v>0</v>
      </c>
      <c r="BG179" s="64">
        <f>SUMIFS(Y$56:Y179,$BA$56:$BA179,$BA179,$E$56:$E179,$E179)</f>
        <v>1</v>
      </c>
      <c r="BH179" s="64">
        <f>SUMIFS(Z$56:Z179,$BA$56:$BA179,$BA179,$E$56:$E179,$E179)</f>
        <v>1</v>
      </c>
      <c r="BI179" s="64">
        <f>SUMIFS(AA$56:AA179,$BA$56:$BA179,$BA179,$E$56:$E179,$E179)</f>
        <v>1</v>
      </c>
      <c r="BJ179" s="64">
        <f>SUMIFS(AB$56:AB179,$BA$56:$BA179,$BA179,$E$56:$E179,$E179)</f>
        <v>1</v>
      </c>
      <c r="BK179" s="64">
        <f>SUMIFS(AC$56:AC179,$BA$56:$BA179,$BA179,$E$56:$E179,$E179)</f>
        <v>1</v>
      </c>
      <c r="BL179" s="64">
        <f>SUMIFS(AD$56:AD179,$BA$56:$BA179,$BA179,$E$56:$E179,$E179)</f>
        <v>1</v>
      </c>
      <c r="BM179" s="64">
        <f>SUMIFS(AE$56:AE179,$BA$56:$BA179,$BA179,$E$56:$E179,$E179)</f>
        <v>1</v>
      </c>
      <c r="BN179" s="64">
        <f>SUMIFS(AF$56:AF179,$BA$56:$BA179,$BA179,$E$56:$E179,$E179)</f>
        <v>1</v>
      </c>
      <c r="BO179" s="64">
        <f>SUMIFS(AG$56:AG179,$BA$56:$BA179,$BA179,$E$56:$E179,$E179)</f>
        <v>1</v>
      </c>
      <c r="BP179" s="64">
        <f>SUMIFS(AH$56:AH179,$BA$56:$BA179,$BA179,$E$56:$E179,$E179)</f>
        <v>1</v>
      </c>
      <c r="BR179" s="175" t="str">
        <f t="shared" si="363"/>
        <v/>
      </c>
      <c r="BS179" s="175" t="str">
        <f t="shared" ref="BS179:BS245" si="563">IF(BF179&gt;0,$BA179&amp;BF179&amp;$E179,"")</f>
        <v/>
      </c>
      <c r="BT179" s="175" t="str">
        <f t="shared" ref="BT179:BT245" si="564">IF(BG179&gt;0,$BA179&amp;BG179&amp;$E179,"")</f>
        <v>Hoy, Michael1Corporate</v>
      </c>
      <c r="BU179" s="175" t="str">
        <f t="shared" ref="BU179:BU245" si="565">IF(BH179&gt;0,$BA179&amp;BH179&amp;$E179,"")</f>
        <v>Hoy, Michael1Corporate</v>
      </c>
      <c r="BV179" s="175" t="str">
        <f t="shared" ref="BV179:BV245" si="566">IF(BI179&gt;0,$BA179&amp;BI179&amp;$E179,"")</f>
        <v>Hoy, Michael1Corporate</v>
      </c>
      <c r="BW179" s="175" t="str">
        <f t="shared" ref="BW179:BW245" si="567">IF(BJ179&gt;0,$BA179&amp;BJ179&amp;$E179,"")</f>
        <v>Hoy, Michael1Corporate</v>
      </c>
      <c r="BX179" s="175" t="str">
        <f t="shared" ref="BX179:BX245" si="568">IF(BK179&gt;0,$BA179&amp;BK179&amp;$E179,"")</f>
        <v>Hoy, Michael1Corporate</v>
      </c>
      <c r="BY179" s="175" t="str">
        <f t="shared" ref="BY179:BY245" si="569">IF(BL179&gt;0,$BA179&amp;BL179&amp;$E179,"")</f>
        <v>Hoy, Michael1Corporate</v>
      </c>
      <c r="BZ179" s="175" t="str">
        <f t="shared" ref="BZ179:BZ245" si="570">IF(BM179&gt;0,$BA179&amp;BM179&amp;$E179,"")</f>
        <v>Hoy, Michael1Corporate</v>
      </c>
      <c r="CA179" s="175" t="str">
        <f t="shared" ref="CA179:CA245" si="571">IF(BN179&gt;0,$BA179&amp;BN179&amp;$E179,"")</f>
        <v>Hoy, Michael1Corporate</v>
      </c>
      <c r="CB179" s="175" t="str">
        <f t="shared" ref="CB179:CB245" si="572">IF(BO179&gt;0,$BA179&amp;BO179&amp;$E179,"")</f>
        <v>Hoy, Michael1Corporate</v>
      </c>
      <c r="CC179" s="175" t="str">
        <f t="shared" ref="CC179:CC245" si="573">IF(BP179&gt;0,$BA179&amp;BP179&amp;$E179,"")</f>
        <v>Hoy, Michael1Corporate</v>
      </c>
    </row>
    <row r="180" spans="1:81" s="52" customFormat="1" ht="14.25" customHeight="1" x14ac:dyDescent="0.25">
      <c r="A180" s="71" t="s">
        <v>146</v>
      </c>
      <c r="B180" s="74">
        <v>44228</v>
      </c>
      <c r="C180" s="74" t="s">
        <v>86</v>
      </c>
      <c r="D180" s="73" t="s">
        <v>30</v>
      </c>
      <c r="E180" s="73" t="str">
        <f t="shared" si="535"/>
        <v>Corporate</v>
      </c>
      <c r="F180" s="72" t="s">
        <v>29</v>
      </c>
      <c r="G180" s="71" t="s">
        <v>88</v>
      </c>
      <c r="H180" s="71" t="s">
        <v>48</v>
      </c>
      <c r="I180" s="70">
        <f t="shared" si="356"/>
        <v>550000</v>
      </c>
      <c r="J180" s="69">
        <f t="shared" si="468"/>
        <v>44255</v>
      </c>
      <c r="K180" s="68">
        <f t="shared" si="544"/>
        <v>0</v>
      </c>
      <c r="L180" s="67">
        <f t="shared" si="544"/>
        <v>0.25</v>
      </c>
      <c r="M180" s="67">
        <f t="shared" ref="M180:P198" si="574">IFERROR(IF($C180&gt;EOMONTH(M$55,-1),IF(DATEDIF($J180,M$55+2,"m")+1&gt;9,100%,VLOOKUP($D180,$A$1:$J$51,(DATEDIF($J180,M$55+2,"m")+1)+1,FALSE)),0),0)</f>
        <v>0.5</v>
      </c>
      <c r="N180" s="67">
        <f t="shared" si="574"/>
        <v>0.75</v>
      </c>
      <c r="O180" s="67">
        <f t="shared" si="574"/>
        <v>1</v>
      </c>
      <c r="P180" s="67">
        <f t="shared" si="574"/>
        <v>1</v>
      </c>
      <c r="Q180" s="67">
        <f t="shared" si="545"/>
        <v>1</v>
      </c>
      <c r="R180" s="67">
        <f t="shared" si="545"/>
        <v>1</v>
      </c>
      <c r="S180" s="67">
        <f t="shared" si="545"/>
        <v>1</v>
      </c>
      <c r="T180" s="67">
        <f t="shared" si="545"/>
        <v>1</v>
      </c>
      <c r="U180" s="67">
        <f t="shared" si="545"/>
        <v>1</v>
      </c>
      <c r="V180" s="66">
        <f t="shared" si="537"/>
        <v>1</v>
      </c>
      <c r="W180" s="65">
        <f t="shared" si="493"/>
        <v>1</v>
      </c>
      <c r="X180" s="64">
        <f t="shared" si="546"/>
        <v>1</v>
      </c>
      <c r="Y180" s="64">
        <f t="shared" si="471"/>
        <v>1</v>
      </c>
      <c r="Z180" s="64">
        <f t="shared" si="472"/>
        <v>1</v>
      </c>
      <c r="AA180" s="64">
        <f t="shared" si="473"/>
        <v>1</v>
      </c>
      <c r="AB180" s="64">
        <f t="shared" si="474"/>
        <v>1</v>
      </c>
      <c r="AC180" s="64">
        <f t="shared" si="475"/>
        <v>1</v>
      </c>
      <c r="AD180" s="64">
        <f t="shared" si="476"/>
        <v>1</v>
      </c>
      <c r="AE180" s="64">
        <f t="shared" si="477"/>
        <v>1</v>
      </c>
      <c r="AF180" s="64">
        <f t="shared" si="478"/>
        <v>1</v>
      </c>
      <c r="AG180" s="64">
        <f t="shared" si="479"/>
        <v>1</v>
      </c>
      <c r="AH180" s="63">
        <f t="shared" si="480"/>
        <v>1</v>
      </c>
      <c r="AI180" s="62">
        <f t="shared" si="547"/>
        <v>0</v>
      </c>
      <c r="AJ180" s="60">
        <f t="shared" si="548"/>
        <v>11458.333333333334</v>
      </c>
      <c r="AK180" s="60">
        <f t="shared" si="549"/>
        <v>22916.666666666668</v>
      </c>
      <c r="AL180" s="60">
        <f t="shared" si="550"/>
        <v>34375</v>
      </c>
      <c r="AM180" s="60">
        <f t="shared" si="551"/>
        <v>45833.333333333336</v>
      </c>
      <c r="AN180" s="60">
        <f t="shared" ref="AN180:AN214" si="575">$I180/12*P180</f>
        <v>45833.333333333336</v>
      </c>
      <c r="AO180" s="60">
        <f t="shared" si="552"/>
        <v>45833.333333333336</v>
      </c>
      <c r="AP180" s="60">
        <f t="shared" si="553"/>
        <v>45833.333333333336</v>
      </c>
      <c r="AQ180" s="60">
        <f t="shared" si="554"/>
        <v>45833.333333333336</v>
      </c>
      <c r="AR180" s="60">
        <f t="shared" si="555"/>
        <v>45833.333333333336</v>
      </c>
      <c r="AS180" s="60">
        <f t="shared" si="556"/>
        <v>45833.333333333336</v>
      </c>
      <c r="AT180" s="59">
        <f t="shared" si="557"/>
        <v>45833.333333333336</v>
      </c>
      <c r="AU180" s="61">
        <f t="shared" si="350"/>
        <v>34375</v>
      </c>
      <c r="AV180" s="60">
        <f t="shared" si="351"/>
        <v>126041.66666666669</v>
      </c>
      <c r="AW180" s="60">
        <f t="shared" si="352"/>
        <v>137500</v>
      </c>
      <c r="AX180" s="59">
        <f t="shared" si="353"/>
        <v>137500</v>
      </c>
      <c r="AY180" s="58">
        <f t="shared" si="354"/>
        <v>435416.66666666669</v>
      </c>
      <c r="BA180" s="72" t="s">
        <v>29</v>
      </c>
      <c r="BB180" s="72" t="s">
        <v>146</v>
      </c>
      <c r="BC180" s="71"/>
      <c r="BE180" s="64">
        <f>SUMIFS(W$56:W180,$BA$56:$BA180,$BA180,$E$56:$E180,$E180)</f>
        <v>3</v>
      </c>
      <c r="BF180" s="64">
        <f>SUMIFS(X$56:X180,$BA$56:$BA180,$BA180,$E$56:$E180,$E180)</f>
        <v>3</v>
      </c>
      <c r="BG180" s="64">
        <f>SUMIFS(Y$56:Y180,$BA$56:$BA180,$BA180,$E$56:$E180,$E180)</f>
        <v>2</v>
      </c>
      <c r="BH180" s="64">
        <f>SUMIFS(Z$56:Z180,$BA$56:$BA180,$BA180,$E$56:$E180,$E180)</f>
        <v>2</v>
      </c>
      <c r="BI180" s="64">
        <f>SUMIFS(AA$56:AA180,$BA$56:$BA180,$BA180,$E$56:$E180,$E180)</f>
        <v>2</v>
      </c>
      <c r="BJ180" s="64">
        <f>SUMIFS(AB$56:AB180,$BA$56:$BA180,$BA180,$E$56:$E180,$E180)</f>
        <v>2</v>
      </c>
      <c r="BK180" s="64">
        <f>SUMIFS(AC$56:AC180,$BA$56:$BA180,$BA180,$E$56:$E180,$E180)</f>
        <v>2</v>
      </c>
      <c r="BL180" s="64">
        <f>SUMIFS(AD$56:AD180,$BA$56:$BA180,$BA180,$E$56:$E180,$E180)</f>
        <v>2</v>
      </c>
      <c r="BM180" s="64">
        <f>SUMIFS(AE$56:AE180,$BA$56:$BA180,$BA180,$E$56:$E180,$E180)</f>
        <v>2</v>
      </c>
      <c r="BN180" s="64">
        <f>SUMIFS(AF$56:AF180,$BA$56:$BA180,$BA180,$E$56:$E180,$E180)</f>
        <v>2</v>
      </c>
      <c r="BO180" s="64">
        <f>SUMIFS(AG$56:AG180,$BA$56:$BA180,$BA180,$E$56:$E180,$E180)</f>
        <v>2</v>
      </c>
      <c r="BP180" s="64">
        <f>SUMIFS(AH$56:AH180,$BA$56:$BA180,$BA180,$E$56:$E180,$E180)</f>
        <v>2</v>
      </c>
      <c r="BR180" s="175" t="str">
        <f t="shared" ref="BR180:BR246" si="576">IF(BE180&gt;0,$BA180&amp;BE180&amp;$E180,"")</f>
        <v>Batt, Kate3Corporate</v>
      </c>
      <c r="BS180" s="175" t="str">
        <f t="shared" si="563"/>
        <v>Batt, Kate3Corporate</v>
      </c>
      <c r="BT180" s="175" t="str">
        <f t="shared" si="564"/>
        <v>Batt, Kate2Corporate</v>
      </c>
      <c r="BU180" s="175" t="str">
        <f t="shared" si="565"/>
        <v>Batt, Kate2Corporate</v>
      </c>
      <c r="BV180" s="175" t="str">
        <f t="shared" si="566"/>
        <v>Batt, Kate2Corporate</v>
      </c>
      <c r="BW180" s="175" t="str">
        <f t="shared" si="567"/>
        <v>Batt, Kate2Corporate</v>
      </c>
      <c r="BX180" s="175" t="str">
        <f t="shared" si="568"/>
        <v>Batt, Kate2Corporate</v>
      </c>
      <c r="BY180" s="175" t="str">
        <f t="shared" si="569"/>
        <v>Batt, Kate2Corporate</v>
      </c>
      <c r="BZ180" s="175" t="str">
        <f t="shared" si="570"/>
        <v>Batt, Kate2Corporate</v>
      </c>
      <c r="CA180" s="175" t="str">
        <f t="shared" si="571"/>
        <v>Batt, Kate2Corporate</v>
      </c>
      <c r="CB180" s="175" t="str">
        <f t="shared" si="572"/>
        <v>Batt, Kate2Corporate</v>
      </c>
      <c r="CC180" s="175" t="str">
        <f t="shared" si="573"/>
        <v>Batt, Kate2Corporate</v>
      </c>
    </row>
    <row r="181" spans="1:81" s="52" customFormat="1" ht="14.25" customHeight="1" x14ac:dyDescent="0.25">
      <c r="A181" s="71" t="s">
        <v>145</v>
      </c>
      <c r="B181" s="74">
        <v>44228</v>
      </c>
      <c r="C181" s="74" t="s">
        <v>86</v>
      </c>
      <c r="D181" s="73" t="s">
        <v>30</v>
      </c>
      <c r="E181" s="73" t="str">
        <f t="shared" si="535"/>
        <v>Corporate</v>
      </c>
      <c r="F181" s="72" t="s">
        <v>29</v>
      </c>
      <c r="G181" s="71" t="s">
        <v>88</v>
      </c>
      <c r="H181" s="71" t="s">
        <v>48</v>
      </c>
      <c r="I181" s="70">
        <f t="shared" si="356"/>
        <v>550000</v>
      </c>
      <c r="J181" s="69">
        <f t="shared" si="468"/>
        <v>44255</v>
      </c>
      <c r="K181" s="68">
        <f t="shared" si="544"/>
        <v>0</v>
      </c>
      <c r="L181" s="67">
        <f t="shared" si="544"/>
        <v>0.25</v>
      </c>
      <c r="M181" s="67">
        <f t="shared" si="574"/>
        <v>0.5</v>
      </c>
      <c r="N181" s="67">
        <f t="shared" si="574"/>
        <v>0.75</v>
      </c>
      <c r="O181" s="67">
        <f t="shared" si="574"/>
        <v>1</v>
      </c>
      <c r="P181" s="67">
        <f t="shared" si="574"/>
        <v>1</v>
      </c>
      <c r="Q181" s="67">
        <f t="shared" si="545"/>
        <v>1</v>
      </c>
      <c r="R181" s="67">
        <f t="shared" si="545"/>
        <v>1</v>
      </c>
      <c r="S181" s="67">
        <f t="shared" si="545"/>
        <v>1</v>
      </c>
      <c r="T181" s="67">
        <f t="shared" si="545"/>
        <v>1</v>
      </c>
      <c r="U181" s="67">
        <f t="shared" si="545"/>
        <v>1</v>
      </c>
      <c r="V181" s="67">
        <f t="shared" si="537"/>
        <v>1</v>
      </c>
      <c r="W181" s="65">
        <f t="shared" si="493"/>
        <v>1</v>
      </c>
      <c r="X181" s="64">
        <f t="shared" si="546"/>
        <v>1</v>
      </c>
      <c r="Y181" s="64">
        <f t="shared" ref="Y181:Y215" si="577">IF(M181&lt;0,-1,IF(AND($B181&lt;Y$55,$C181&gt;Y$55),1,0))</f>
        <v>1</v>
      </c>
      <c r="Z181" s="64">
        <f t="shared" ref="Z181:Z215" si="578">IF(N181&lt;0,-1,IF(AND($B181&lt;Z$55,$C181&gt;Z$55),1,0))</f>
        <v>1</v>
      </c>
      <c r="AA181" s="64">
        <f t="shared" ref="AA181:AA215" si="579">IF(O181&lt;0,-1,IF(AND($B181&lt;AA$55,$C181&gt;AA$55),1,0))</f>
        <v>1</v>
      </c>
      <c r="AB181" s="64">
        <f t="shared" ref="AB181:AB215" si="580">IF(P181&lt;0,-1,IF(AND($B181&lt;AB$55,$C181&gt;AB$55),1,0))</f>
        <v>1</v>
      </c>
      <c r="AC181" s="64">
        <f t="shared" ref="AC181:AC215" si="581">IF(Q181&lt;0,-1,IF(AND($B181&lt;AC$55,$C181&gt;AC$55),1,0))</f>
        <v>1</v>
      </c>
      <c r="AD181" s="64">
        <f t="shared" ref="AD181:AD215" si="582">IF(R181&lt;0,-1,IF(AND($B181&lt;AD$55,$C181&gt;AD$55),1,0))</f>
        <v>1</v>
      </c>
      <c r="AE181" s="64">
        <f t="shared" ref="AE181:AE215" si="583">IF(S181&lt;0,-1,IF(AND($B181&lt;AE$55,$C181&gt;AE$55),1,0))</f>
        <v>1</v>
      </c>
      <c r="AF181" s="64">
        <f t="shared" ref="AF181:AF215" si="584">IF(T181&lt;0,-1,IF(AND($B181&lt;AF$55,$C181&gt;AF$55),1,0))</f>
        <v>1</v>
      </c>
      <c r="AG181" s="64">
        <f t="shared" ref="AG181:AG215" si="585">IF(U181&lt;0,-1,IF(AND($B181&lt;AG$55,$C181&gt;AG$55),1,0))</f>
        <v>1</v>
      </c>
      <c r="AH181" s="63">
        <f t="shared" ref="AH181:AH215" si="586">IF(V181&lt;0,-1,IF(AND($B181&lt;AH$55,$C181&gt;AH$55),1,0))</f>
        <v>1</v>
      </c>
      <c r="AI181" s="62">
        <f t="shared" si="547"/>
        <v>0</v>
      </c>
      <c r="AJ181" s="60">
        <f t="shared" si="548"/>
        <v>11458.333333333334</v>
      </c>
      <c r="AK181" s="60">
        <f t="shared" si="549"/>
        <v>22916.666666666668</v>
      </c>
      <c r="AL181" s="60">
        <f t="shared" si="550"/>
        <v>34375</v>
      </c>
      <c r="AM181" s="60">
        <f t="shared" si="551"/>
        <v>45833.333333333336</v>
      </c>
      <c r="AN181" s="60">
        <f t="shared" si="575"/>
        <v>45833.333333333336</v>
      </c>
      <c r="AO181" s="60">
        <f t="shared" si="552"/>
        <v>45833.333333333336</v>
      </c>
      <c r="AP181" s="60">
        <f t="shared" si="553"/>
        <v>45833.333333333336</v>
      </c>
      <c r="AQ181" s="60">
        <f t="shared" si="554"/>
        <v>45833.333333333336</v>
      </c>
      <c r="AR181" s="60">
        <f t="shared" si="555"/>
        <v>45833.333333333336</v>
      </c>
      <c r="AS181" s="60">
        <f t="shared" si="556"/>
        <v>45833.333333333336</v>
      </c>
      <c r="AT181" s="79">
        <f t="shared" si="557"/>
        <v>45833.333333333336</v>
      </c>
      <c r="AU181" s="61">
        <f t="shared" si="350"/>
        <v>34375</v>
      </c>
      <c r="AV181" s="60">
        <f t="shared" si="351"/>
        <v>126041.66666666669</v>
      </c>
      <c r="AW181" s="60">
        <f t="shared" si="352"/>
        <v>137500</v>
      </c>
      <c r="AX181" s="59">
        <f t="shared" si="353"/>
        <v>137500</v>
      </c>
      <c r="AY181" s="58">
        <f t="shared" si="354"/>
        <v>435416.66666666669</v>
      </c>
      <c r="BA181" s="72" t="s">
        <v>29</v>
      </c>
      <c r="BB181" s="72" t="s">
        <v>145</v>
      </c>
      <c r="BC181" s="71"/>
      <c r="BE181" s="64">
        <f>SUMIFS(W$56:W181,$BA$56:$BA181,$BA181,$E$56:$E181,$E181)</f>
        <v>4</v>
      </c>
      <c r="BF181" s="64">
        <f>SUMIFS(X$56:X181,$BA$56:$BA181,$BA181,$E$56:$E181,$E181)</f>
        <v>4</v>
      </c>
      <c r="BG181" s="64">
        <f>SUMIFS(Y$56:Y181,$BA$56:$BA181,$BA181,$E$56:$E181,$E181)</f>
        <v>3</v>
      </c>
      <c r="BH181" s="64">
        <f>SUMIFS(Z$56:Z181,$BA$56:$BA181,$BA181,$E$56:$E181,$E181)</f>
        <v>3</v>
      </c>
      <c r="BI181" s="64">
        <f>SUMIFS(AA$56:AA181,$BA$56:$BA181,$BA181,$E$56:$E181,$E181)</f>
        <v>3</v>
      </c>
      <c r="BJ181" s="64">
        <f>SUMIFS(AB$56:AB181,$BA$56:$BA181,$BA181,$E$56:$E181,$E181)</f>
        <v>3</v>
      </c>
      <c r="BK181" s="64">
        <f>SUMIFS(AC$56:AC181,$BA$56:$BA181,$BA181,$E$56:$E181,$E181)</f>
        <v>3</v>
      </c>
      <c r="BL181" s="64">
        <f>SUMIFS(AD$56:AD181,$BA$56:$BA181,$BA181,$E$56:$E181,$E181)</f>
        <v>3</v>
      </c>
      <c r="BM181" s="64">
        <f>SUMIFS(AE$56:AE181,$BA$56:$BA181,$BA181,$E$56:$E181,$E181)</f>
        <v>3</v>
      </c>
      <c r="BN181" s="64">
        <f>SUMIFS(AF$56:AF181,$BA$56:$BA181,$BA181,$E$56:$E181,$E181)</f>
        <v>3</v>
      </c>
      <c r="BO181" s="64">
        <f>SUMIFS(AG$56:AG181,$BA$56:$BA181,$BA181,$E$56:$E181,$E181)</f>
        <v>3</v>
      </c>
      <c r="BP181" s="64">
        <f>SUMIFS(AH$56:AH181,$BA$56:$BA181,$BA181,$E$56:$E181,$E181)</f>
        <v>3</v>
      </c>
      <c r="BR181" s="175" t="str">
        <f t="shared" si="576"/>
        <v>Batt, Kate4Corporate</v>
      </c>
      <c r="BS181" s="175" t="str">
        <f t="shared" si="563"/>
        <v>Batt, Kate4Corporate</v>
      </c>
      <c r="BT181" s="175" t="str">
        <f t="shared" si="564"/>
        <v>Batt, Kate3Corporate</v>
      </c>
      <c r="BU181" s="175" t="str">
        <f t="shared" si="565"/>
        <v>Batt, Kate3Corporate</v>
      </c>
      <c r="BV181" s="175" t="str">
        <f t="shared" si="566"/>
        <v>Batt, Kate3Corporate</v>
      </c>
      <c r="BW181" s="175" t="str">
        <f t="shared" si="567"/>
        <v>Batt, Kate3Corporate</v>
      </c>
      <c r="BX181" s="175" t="str">
        <f t="shared" si="568"/>
        <v>Batt, Kate3Corporate</v>
      </c>
      <c r="BY181" s="175" t="str">
        <f t="shared" si="569"/>
        <v>Batt, Kate3Corporate</v>
      </c>
      <c r="BZ181" s="175" t="str">
        <f t="shared" si="570"/>
        <v>Batt, Kate3Corporate</v>
      </c>
      <c r="CA181" s="175" t="str">
        <f t="shared" si="571"/>
        <v>Batt, Kate3Corporate</v>
      </c>
      <c r="CB181" s="175" t="str">
        <f t="shared" si="572"/>
        <v>Batt, Kate3Corporate</v>
      </c>
      <c r="CC181" s="175" t="str">
        <f t="shared" si="573"/>
        <v>Batt, Kate3Corporate</v>
      </c>
    </row>
    <row r="182" spans="1:81" s="52" customFormat="1" ht="14.25" customHeight="1" x14ac:dyDescent="0.25">
      <c r="A182" s="71" t="s">
        <v>144</v>
      </c>
      <c r="B182" s="74">
        <v>44256</v>
      </c>
      <c r="C182" s="74">
        <v>44348</v>
      </c>
      <c r="D182" s="73" t="s">
        <v>30</v>
      </c>
      <c r="E182" s="73" t="str">
        <f t="shared" si="535"/>
        <v>Corporate</v>
      </c>
      <c r="F182" s="72" t="s">
        <v>29</v>
      </c>
      <c r="G182" s="71" t="s">
        <v>88</v>
      </c>
      <c r="H182" s="71" t="s">
        <v>48</v>
      </c>
      <c r="I182" s="70">
        <f t="shared" si="356"/>
        <v>550000</v>
      </c>
      <c r="J182" s="69">
        <f t="shared" si="468"/>
        <v>44286</v>
      </c>
      <c r="K182" s="68">
        <f t="shared" si="544"/>
        <v>0</v>
      </c>
      <c r="L182" s="67">
        <f t="shared" si="544"/>
        <v>0</v>
      </c>
      <c r="M182" s="67">
        <f t="shared" si="574"/>
        <v>0.25</v>
      </c>
      <c r="N182" s="67">
        <f t="shared" si="574"/>
        <v>0.5</v>
      </c>
      <c r="O182" s="287">
        <v>0</v>
      </c>
      <c r="P182" s="67">
        <f t="shared" si="574"/>
        <v>0</v>
      </c>
      <c r="Q182" s="67">
        <f t="shared" si="545"/>
        <v>0</v>
      </c>
      <c r="R182" s="67">
        <f t="shared" si="545"/>
        <v>0</v>
      </c>
      <c r="S182" s="67">
        <f t="shared" si="545"/>
        <v>0</v>
      </c>
      <c r="T182" s="67">
        <f t="shared" si="545"/>
        <v>0</v>
      </c>
      <c r="U182" s="67">
        <f t="shared" si="545"/>
        <v>0</v>
      </c>
      <c r="V182" s="66">
        <f t="shared" si="537"/>
        <v>0</v>
      </c>
      <c r="W182" s="65">
        <f t="shared" si="493"/>
        <v>0</v>
      </c>
      <c r="X182" s="64">
        <f t="shared" si="546"/>
        <v>1</v>
      </c>
      <c r="Y182" s="64">
        <f t="shared" si="577"/>
        <v>1</v>
      </c>
      <c r="Z182" s="64">
        <f t="shared" si="578"/>
        <v>1</v>
      </c>
      <c r="AA182" s="64">
        <f t="shared" si="579"/>
        <v>0</v>
      </c>
      <c r="AB182" s="64">
        <f t="shared" si="580"/>
        <v>0</v>
      </c>
      <c r="AC182" s="64">
        <f t="shared" si="581"/>
        <v>0</v>
      </c>
      <c r="AD182" s="64">
        <f t="shared" si="582"/>
        <v>0</v>
      </c>
      <c r="AE182" s="64">
        <f t="shared" si="583"/>
        <v>0</v>
      </c>
      <c r="AF182" s="64">
        <f t="shared" si="584"/>
        <v>0</v>
      </c>
      <c r="AG182" s="64">
        <f t="shared" si="585"/>
        <v>0</v>
      </c>
      <c r="AH182" s="63">
        <f t="shared" si="586"/>
        <v>0</v>
      </c>
      <c r="AI182" s="62">
        <f t="shared" si="547"/>
        <v>0</v>
      </c>
      <c r="AJ182" s="60">
        <f t="shared" si="548"/>
        <v>0</v>
      </c>
      <c r="AK182" s="60">
        <f t="shared" si="549"/>
        <v>11458.333333333334</v>
      </c>
      <c r="AL182" s="60">
        <f t="shared" si="550"/>
        <v>22916.666666666668</v>
      </c>
      <c r="AM182" s="60">
        <f t="shared" si="551"/>
        <v>0</v>
      </c>
      <c r="AN182" s="60">
        <f t="shared" si="575"/>
        <v>0</v>
      </c>
      <c r="AO182" s="60">
        <f t="shared" si="552"/>
        <v>0</v>
      </c>
      <c r="AP182" s="60">
        <f t="shared" si="553"/>
        <v>0</v>
      </c>
      <c r="AQ182" s="60">
        <f t="shared" si="554"/>
        <v>0</v>
      </c>
      <c r="AR182" s="60">
        <f t="shared" si="555"/>
        <v>0</v>
      </c>
      <c r="AS182" s="60">
        <f t="shared" si="556"/>
        <v>0</v>
      </c>
      <c r="AT182" s="59">
        <f t="shared" si="557"/>
        <v>0</v>
      </c>
      <c r="AU182" s="61">
        <f t="shared" si="350"/>
        <v>11458.333333333334</v>
      </c>
      <c r="AV182" s="60">
        <f t="shared" si="351"/>
        <v>22916.666666666668</v>
      </c>
      <c r="AW182" s="60">
        <f t="shared" si="352"/>
        <v>0</v>
      </c>
      <c r="AX182" s="75">
        <f t="shared" si="353"/>
        <v>0</v>
      </c>
      <c r="AY182" s="58">
        <f t="shared" si="354"/>
        <v>34375</v>
      </c>
      <c r="BA182" s="72" t="s">
        <v>29</v>
      </c>
      <c r="BB182" s="72" t="s">
        <v>144</v>
      </c>
      <c r="BC182" s="71"/>
      <c r="BE182" s="64">
        <f>SUMIFS(W$56:W182,$BA$56:$BA182,$BA182,$E$56:$E182,$E182)</f>
        <v>4</v>
      </c>
      <c r="BF182" s="64">
        <f>SUMIFS(X$56:X182,$BA$56:$BA182,$BA182,$E$56:$E182,$E182)</f>
        <v>5</v>
      </c>
      <c r="BG182" s="64">
        <f>SUMIFS(Y$56:Y182,$BA$56:$BA182,$BA182,$E$56:$E182,$E182)</f>
        <v>4</v>
      </c>
      <c r="BH182" s="64">
        <f>SUMIFS(Z$56:Z182,$BA$56:$BA182,$BA182,$E$56:$E182,$E182)</f>
        <v>4</v>
      </c>
      <c r="BI182" s="64">
        <f>SUMIFS(AA$56:AA182,$BA$56:$BA182,$BA182,$E$56:$E182,$E182)</f>
        <v>3</v>
      </c>
      <c r="BJ182" s="64">
        <f>SUMIFS(AB$56:AB182,$BA$56:$BA182,$BA182,$E$56:$E182,$E182)</f>
        <v>3</v>
      </c>
      <c r="BK182" s="64">
        <f>SUMIFS(AC$56:AC182,$BA$56:$BA182,$BA182,$E$56:$E182,$E182)</f>
        <v>3</v>
      </c>
      <c r="BL182" s="64">
        <f>SUMIFS(AD$56:AD182,$BA$56:$BA182,$BA182,$E$56:$E182,$E182)</f>
        <v>3</v>
      </c>
      <c r="BM182" s="64">
        <f>SUMIFS(AE$56:AE182,$BA$56:$BA182,$BA182,$E$56:$E182,$E182)</f>
        <v>3</v>
      </c>
      <c r="BN182" s="64">
        <f>SUMIFS(AF$56:AF182,$BA$56:$BA182,$BA182,$E$56:$E182,$E182)</f>
        <v>3</v>
      </c>
      <c r="BO182" s="64">
        <f>SUMIFS(AG$56:AG182,$BA$56:$BA182,$BA182,$E$56:$E182,$E182)</f>
        <v>3</v>
      </c>
      <c r="BP182" s="64">
        <f>SUMIFS(AH$56:AH182,$BA$56:$BA182,$BA182,$E$56:$E182,$E182)</f>
        <v>3</v>
      </c>
      <c r="BR182" s="175" t="str">
        <f t="shared" si="576"/>
        <v>Batt, Kate4Corporate</v>
      </c>
      <c r="BS182" s="175" t="str">
        <f t="shared" si="563"/>
        <v>Batt, Kate5Corporate</v>
      </c>
      <c r="BT182" s="175" t="str">
        <f t="shared" si="564"/>
        <v>Batt, Kate4Corporate</v>
      </c>
      <c r="BU182" s="175" t="str">
        <f t="shared" si="565"/>
        <v>Batt, Kate4Corporate</v>
      </c>
      <c r="BV182" s="175" t="str">
        <f t="shared" si="566"/>
        <v>Batt, Kate3Corporate</v>
      </c>
      <c r="BW182" s="175" t="str">
        <f t="shared" si="567"/>
        <v>Batt, Kate3Corporate</v>
      </c>
      <c r="BX182" s="175" t="str">
        <f t="shared" si="568"/>
        <v>Batt, Kate3Corporate</v>
      </c>
      <c r="BY182" s="175" t="str">
        <f t="shared" si="569"/>
        <v>Batt, Kate3Corporate</v>
      </c>
      <c r="BZ182" s="175" t="str">
        <f t="shared" si="570"/>
        <v>Batt, Kate3Corporate</v>
      </c>
      <c r="CA182" s="175" t="str">
        <f t="shared" si="571"/>
        <v>Batt, Kate3Corporate</v>
      </c>
      <c r="CB182" s="175" t="str">
        <f t="shared" si="572"/>
        <v>Batt, Kate3Corporate</v>
      </c>
      <c r="CC182" s="175" t="str">
        <f t="shared" si="573"/>
        <v>Batt, Kate3Corporate</v>
      </c>
    </row>
    <row r="183" spans="1:81" s="52" customFormat="1" ht="14.25" hidden="1" customHeight="1" x14ac:dyDescent="0.25">
      <c r="A183" s="71" t="s">
        <v>144</v>
      </c>
      <c r="B183" s="74">
        <v>44348</v>
      </c>
      <c r="C183" s="74" t="s">
        <v>86</v>
      </c>
      <c r="D183" s="73" t="s">
        <v>30</v>
      </c>
      <c r="E183" s="73" t="str">
        <f t="shared" ref="E183" si="587">IF(G183="US",VLOOKUP($D183,$A$1:$L$51,12,FALSE),G183)</f>
        <v>Corporate</v>
      </c>
      <c r="F183" s="72" t="s">
        <v>28</v>
      </c>
      <c r="G183" s="71" t="s">
        <v>88</v>
      </c>
      <c r="H183" s="71" t="s">
        <v>48</v>
      </c>
      <c r="I183" s="70">
        <f t="shared" si="356"/>
        <v>550000</v>
      </c>
      <c r="J183" s="69">
        <f t="shared" ref="J183" si="588">IF(DAY(B183)&gt;25,EOMONTH(B183,1),EOMONTH(B183,0))</f>
        <v>44377</v>
      </c>
      <c r="K183" s="68">
        <f t="shared" si="544"/>
        <v>0</v>
      </c>
      <c r="L183" s="67">
        <f t="shared" si="544"/>
        <v>0</v>
      </c>
      <c r="M183" s="67">
        <f t="shared" si="574"/>
        <v>0</v>
      </c>
      <c r="N183" s="67">
        <f t="shared" si="574"/>
        <v>0</v>
      </c>
      <c r="O183" s="287">
        <v>0.75</v>
      </c>
      <c r="P183" s="287">
        <v>1</v>
      </c>
      <c r="Q183" s="287">
        <v>1</v>
      </c>
      <c r="R183" s="287">
        <v>1</v>
      </c>
      <c r="S183" s="287">
        <v>1</v>
      </c>
      <c r="T183" s="67">
        <f t="shared" si="545"/>
        <v>1</v>
      </c>
      <c r="U183" s="67">
        <f t="shared" si="545"/>
        <v>1</v>
      </c>
      <c r="V183" s="66">
        <f t="shared" si="537"/>
        <v>1</v>
      </c>
      <c r="W183" s="65">
        <f t="shared" ref="W183" si="589">IF(K183&lt;0,-1,IF(AND($B183&lt;W$55,$C183&gt;W$55),1,0))</f>
        <v>0</v>
      </c>
      <c r="X183" s="64">
        <f t="shared" ref="X183" si="590">IF(L183&lt;0,-1,IF(AND($B183&lt;X$55,$C183&gt;X$55),1,0))</f>
        <v>0</v>
      </c>
      <c r="Y183" s="64">
        <f t="shared" ref="Y183" si="591">IF(M183&lt;0,-1,IF(AND($B183&lt;Y$55,$C183&gt;Y$55),1,0))</f>
        <v>0</v>
      </c>
      <c r="Z183" s="64">
        <f t="shared" ref="Z183" si="592">IF(N183&lt;0,-1,IF(AND($B183&lt;Z$55,$C183&gt;Z$55),1,0))</f>
        <v>0</v>
      </c>
      <c r="AA183" s="64">
        <f t="shared" ref="AA183" si="593">IF(O183&lt;0,-1,IF(AND($B183&lt;AA$55,$C183&gt;AA$55),1,0))</f>
        <v>1</v>
      </c>
      <c r="AB183" s="64">
        <f t="shared" ref="AB183" si="594">IF(P183&lt;0,-1,IF(AND($B183&lt;AB$55,$C183&gt;AB$55),1,0))</f>
        <v>1</v>
      </c>
      <c r="AC183" s="64">
        <f t="shared" ref="AC183" si="595">IF(Q183&lt;0,-1,IF(AND($B183&lt;AC$55,$C183&gt;AC$55),1,0))</f>
        <v>1</v>
      </c>
      <c r="AD183" s="64">
        <f t="shared" ref="AD183" si="596">IF(R183&lt;0,-1,IF(AND($B183&lt;AD$55,$C183&gt;AD$55),1,0))</f>
        <v>1</v>
      </c>
      <c r="AE183" s="64">
        <f t="shared" ref="AE183" si="597">IF(S183&lt;0,-1,IF(AND($B183&lt;AE$55,$C183&gt;AE$55),1,0))</f>
        <v>1</v>
      </c>
      <c r="AF183" s="64">
        <f t="shared" ref="AF183" si="598">IF(T183&lt;0,-1,IF(AND($B183&lt;AF$55,$C183&gt;AF$55),1,0))</f>
        <v>1</v>
      </c>
      <c r="AG183" s="64">
        <f t="shared" ref="AG183" si="599">IF(U183&lt;0,-1,IF(AND($B183&lt;AG$55,$C183&gt;AG$55),1,0))</f>
        <v>1</v>
      </c>
      <c r="AH183" s="63">
        <f t="shared" ref="AH183" si="600">IF(V183&lt;0,-1,IF(AND($B183&lt;AH$55,$C183&gt;AH$55),1,0))</f>
        <v>1</v>
      </c>
      <c r="AI183" s="62">
        <f t="shared" ref="AI183" si="601">$I183/12*K183</f>
        <v>0</v>
      </c>
      <c r="AJ183" s="60">
        <f t="shared" ref="AJ183" si="602">$I183/12*L183</f>
        <v>0</v>
      </c>
      <c r="AK183" s="60">
        <f t="shared" ref="AK183" si="603">$I183/12*M183</f>
        <v>0</v>
      </c>
      <c r="AL183" s="60">
        <f t="shared" ref="AL183" si="604">$I183/12*N183</f>
        <v>0</v>
      </c>
      <c r="AM183" s="60">
        <f t="shared" ref="AM183" si="605">$I183/12*O183</f>
        <v>34375</v>
      </c>
      <c r="AN183" s="60">
        <f t="shared" ref="AN183" si="606">$I183/12*P183</f>
        <v>45833.333333333336</v>
      </c>
      <c r="AO183" s="60">
        <f t="shared" ref="AO183" si="607">$I183/12*Q183</f>
        <v>45833.333333333336</v>
      </c>
      <c r="AP183" s="60">
        <f t="shared" ref="AP183" si="608">$I183/12*R183</f>
        <v>45833.333333333336</v>
      </c>
      <c r="AQ183" s="60">
        <f t="shared" ref="AQ183" si="609">$I183/12*S183</f>
        <v>45833.333333333336</v>
      </c>
      <c r="AR183" s="60">
        <f t="shared" ref="AR183" si="610">$I183/12*T183</f>
        <v>45833.333333333336</v>
      </c>
      <c r="AS183" s="60">
        <f t="shared" ref="AS183" si="611">$I183/12*U183</f>
        <v>45833.333333333336</v>
      </c>
      <c r="AT183" s="59">
        <f t="shared" ref="AT183" si="612">$I183/12*V183</f>
        <v>45833.333333333336</v>
      </c>
      <c r="AU183" s="61">
        <f t="shared" ref="AU183" si="613">SUM(AI183:AK183)</f>
        <v>0</v>
      </c>
      <c r="AV183" s="60">
        <f t="shared" ref="AV183" si="614">SUM(AL183:AN183)</f>
        <v>80208.333333333343</v>
      </c>
      <c r="AW183" s="60">
        <f t="shared" ref="AW183" si="615">SUM(AO183:AQ183)</f>
        <v>137500</v>
      </c>
      <c r="AX183" s="75">
        <f t="shared" ref="AX183" si="616">SUM(AR183:AT183)</f>
        <v>137500</v>
      </c>
      <c r="AY183" s="58">
        <f t="shared" ref="AY183" si="617">SUM(AU183:AX183)</f>
        <v>355208.33333333337</v>
      </c>
      <c r="BA183" s="72" t="s">
        <v>28</v>
      </c>
      <c r="BB183" s="72" t="s">
        <v>144</v>
      </c>
      <c r="BC183" s="71"/>
      <c r="BE183" s="64">
        <f>SUMIFS(W$56:W183,$BA$56:$BA183,$BA183,$E$56:$E183,$E183)</f>
        <v>0</v>
      </c>
      <c r="BF183" s="64">
        <f>SUMIFS(X$56:X183,$BA$56:$BA183,$BA183,$E$56:$E183,$E183)</f>
        <v>0</v>
      </c>
      <c r="BG183" s="64">
        <f>SUMIFS(Y$56:Y183,$BA$56:$BA183,$BA183,$E$56:$E183,$E183)</f>
        <v>1</v>
      </c>
      <c r="BH183" s="64">
        <f>SUMIFS(Z$56:Z183,$BA$56:$BA183,$BA183,$E$56:$E183,$E183)</f>
        <v>1</v>
      </c>
      <c r="BI183" s="64">
        <f>SUMIFS(AA$56:AA183,$BA$56:$BA183,$BA183,$E$56:$E183,$E183)</f>
        <v>2</v>
      </c>
      <c r="BJ183" s="64">
        <f>SUMIFS(AB$56:AB183,$BA$56:$BA183,$BA183,$E$56:$E183,$E183)</f>
        <v>2</v>
      </c>
      <c r="BK183" s="64">
        <f>SUMIFS(AC$56:AC183,$BA$56:$BA183,$BA183,$E$56:$E183,$E183)</f>
        <v>2</v>
      </c>
      <c r="BL183" s="64">
        <f>SUMIFS(AD$56:AD183,$BA$56:$BA183,$BA183,$E$56:$E183,$E183)</f>
        <v>2</v>
      </c>
      <c r="BM183" s="64">
        <f>SUMIFS(AE$56:AE183,$BA$56:$BA183,$BA183,$E$56:$E183,$E183)</f>
        <v>2</v>
      </c>
      <c r="BN183" s="64">
        <f>SUMIFS(AF$56:AF183,$BA$56:$BA183,$BA183,$E$56:$E183,$E183)</f>
        <v>2</v>
      </c>
      <c r="BO183" s="64">
        <f>SUMIFS(AG$56:AG183,$BA$56:$BA183,$BA183,$E$56:$E183,$E183)</f>
        <v>2</v>
      </c>
      <c r="BP183" s="64">
        <f>SUMIFS(AH$56:AH183,$BA$56:$BA183,$BA183,$E$56:$E183,$E183)</f>
        <v>2</v>
      </c>
      <c r="BR183" s="175" t="str">
        <f t="shared" ref="BR183" si="618">IF(BE183&gt;0,$BA183&amp;BE183&amp;$E183,"")</f>
        <v/>
      </c>
      <c r="BS183" s="175" t="str">
        <f t="shared" ref="BS183" si="619">IF(BF183&gt;0,$BA183&amp;BF183&amp;$E183,"")</f>
        <v/>
      </c>
      <c r="BT183" s="175" t="str">
        <f t="shared" ref="BT183" si="620">IF(BG183&gt;0,$BA183&amp;BG183&amp;$E183,"")</f>
        <v>Hoy, Michael1Corporate</v>
      </c>
      <c r="BU183" s="175" t="str">
        <f t="shared" ref="BU183" si="621">IF(BH183&gt;0,$BA183&amp;BH183&amp;$E183,"")</f>
        <v>Hoy, Michael1Corporate</v>
      </c>
      <c r="BV183" s="175" t="str">
        <f t="shared" ref="BV183" si="622">IF(BI183&gt;0,$BA183&amp;BI183&amp;$E183,"")</f>
        <v>Hoy, Michael2Corporate</v>
      </c>
      <c r="BW183" s="175" t="str">
        <f t="shared" ref="BW183" si="623">IF(BJ183&gt;0,$BA183&amp;BJ183&amp;$E183,"")</f>
        <v>Hoy, Michael2Corporate</v>
      </c>
      <c r="BX183" s="175" t="str">
        <f t="shared" ref="BX183" si="624">IF(BK183&gt;0,$BA183&amp;BK183&amp;$E183,"")</f>
        <v>Hoy, Michael2Corporate</v>
      </c>
      <c r="BY183" s="175" t="str">
        <f t="shared" ref="BY183" si="625">IF(BL183&gt;0,$BA183&amp;BL183&amp;$E183,"")</f>
        <v>Hoy, Michael2Corporate</v>
      </c>
      <c r="BZ183" s="175" t="str">
        <f t="shared" ref="BZ183" si="626">IF(BM183&gt;0,$BA183&amp;BM183&amp;$E183,"")</f>
        <v>Hoy, Michael2Corporate</v>
      </c>
      <c r="CA183" s="175" t="str">
        <f t="shared" ref="CA183" si="627">IF(BN183&gt;0,$BA183&amp;BN183&amp;$E183,"")</f>
        <v>Hoy, Michael2Corporate</v>
      </c>
      <c r="CB183" s="175" t="str">
        <f t="shared" ref="CB183" si="628">IF(BO183&gt;0,$BA183&amp;BO183&amp;$E183,"")</f>
        <v>Hoy, Michael2Corporate</v>
      </c>
      <c r="CC183" s="175" t="str">
        <f t="shared" ref="CC183" si="629">IF(BP183&gt;0,$BA183&amp;BP183&amp;$E183,"")</f>
        <v>Hoy, Michael2Corporate</v>
      </c>
    </row>
    <row r="184" spans="1:81" s="52" customFormat="1" ht="14.25" customHeight="1" x14ac:dyDescent="0.25">
      <c r="A184" s="71" t="s">
        <v>84</v>
      </c>
      <c r="B184" s="306">
        <v>44378</v>
      </c>
      <c r="C184" s="74" t="s">
        <v>86</v>
      </c>
      <c r="D184" s="73" t="s">
        <v>30</v>
      </c>
      <c r="E184" s="73" t="str">
        <f t="shared" si="535"/>
        <v>Corporate</v>
      </c>
      <c r="F184" s="72" t="s">
        <v>29</v>
      </c>
      <c r="G184" s="71" t="s">
        <v>88</v>
      </c>
      <c r="H184" s="71" t="s">
        <v>84</v>
      </c>
      <c r="I184" s="70">
        <f t="shared" si="356"/>
        <v>550000</v>
      </c>
      <c r="J184" s="69">
        <f t="shared" si="468"/>
        <v>44408</v>
      </c>
      <c r="K184" s="68">
        <f t="shared" si="544"/>
        <v>0</v>
      </c>
      <c r="L184" s="67">
        <f t="shared" si="544"/>
        <v>0</v>
      </c>
      <c r="M184" s="67">
        <f t="shared" si="574"/>
        <v>0</v>
      </c>
      <c r="N184" s="67">
        <f t="shared" si="574"/>
        <v>0</v>
      </c>
      <c r="O184" s="67">
        <f t="shared" si="574"/>
        <v>0</v>
      </c>
      <c r="P184" s="67">
        <f t="shared" si="574"/>
        <v>0</v>
      </c>
      <c r="Q184" s="67">
        <f t="shared" si="545"/>
        <v>0.25</v>
      </c>
      <c r="R184" s="67">
        <f t="shared" si="545"/>
        <v>0.5</v>
      </c>
      <c r="S184" s="67">
        <f t="shared" si="545"/>
        <v>0.75</v>
      </c>
      <c r="T184" s="67">
        <f t="shared" si="545"/>
        <v>1</v>
      </c>
      <c r="U184" s="67">
        <f t="shared" si="545"/>
        <v>1</v>
      </c>
      <c r="V184" s="66">
        <f t="shared" si="537"/>
        <v>1</v>
      </c>
      <c r="W184" s="65">
        <f t="shared" si="493"/>
        <v>0</v>
      </c>
      <c r="X184" s="64">
        <f t="shared" si="546"/>
        <v>0</v>
      </c>
      <c r="Y184" s="64">
        <f t="shared" si="577"/>
        <v>0</v>
      </c>
      <c r="Z184" s="64">
        <f t="shared" si="578"/>
        <v>0</v>
      </c>
      <c r="AA184" s="64">
        <f t="shared" si="579"/>
        <v>0</v>
      </c>
      <c r="AB184" s="64">
        <f t="shared" si="580"/>
        <v>1</v>
      </c>
      <c r="AC184" s="64">
        <f t="shared" si="581"/>
        <v>1</v>
      </c>
      <c r="AD184" s="64">
        <f t="shared" si="582"/>
        <v>1</v>
      </c>
      <c r="AE184" s="64">
        <f t="shared" si="583"/>
        <v>1</v>
      </c>
      <c r="AF184" s="64">
        <f t="shared" si="584"/>
        <v>1</v>
      </c>
      <c r="AG184" s="64">
        <f t="shared" si="585"/>
        <v>1</v>
      </c>
      <c r="AH184" s="63">
        <f t="shared" si="586"/>
        <v>1</v>
      </c>
      <c r="AI184" s="62">
        <f t="shared" si="547"/>
        <v>0</v>
      </c>
      <c r="AJ184" s="60">
        <f t="shared" si="548"/>
        <v>0</v>
      </c>
      <c r="AK184" s="60">
        <f t="shared" si="549"/>
        <v>0</v>
      </c>
      <c r="AL184" s="60">
        <f t="shared" si="550"/>
        <v>0</v>
      </c>
      <c r="AM184" s="60">
        <f t="shared" si="551"/>
        <v>0</v>
      </c>
      <c r="AN184" s="60">
        <f t="shared" si="575"/>
        <v>0</v>
      </c>
      <c r="AO184" s="60">
        <f t="shared" si="552"/>
        <v>11458.333333333334</v>
      </c>
      <c r="AP184" s="60">
        <f t="shared" si="553"/>
        <v>22916.666666666668</v>
      </c>
      <c r="AQ184" s="60">
        <f t="shared" si="554"/>
        <v>34375</v>
      </c>
      <c r="AR184" s="60">
        <f t="shared" si="555"/>
        <v>45833.333333333336</v>
      </c>
      <c r="AS184" s="60">
        <f t="shared" si="556"/>
        <v>45833.333333333336</v>
      </c>
      <c r="AT184" s="59">
        <f t="shared" si="557"/>
        <v>45833.333333333336</v>
      </c>
      <c r="AU184" s="61">
        <f t="shared" si="350"/>
        <v>0</v>
      </c>
      <c r="AV184" s="60">
        <f t="shared" si="351"/>
        <v>0</v>
      </c>
      <c r="AW184" s="60">
        <f t="shared" si="352"/>
        <v>68750</v>
      </c>
      <c r="AX184" s="75">
        <f t="shared" si="353"/>
        <v>137500</v>
      </c>
      <c r="AY184" s="58">
        <f t="shared" si="354"/>
        <v>206250</v>
      </c>
      <c r="BA184" s="72" t="s">
        <v>29</v>
      </c>
      <c r="BB184" s="72" t="s">
        <v>84</v>
      </c>
      <c r="BC184" s="71"/>
      <c r="BE184" s="64">
        <f>SUMIFS(W$56:W184,$BA$56:$BA184,$BA184,$E$56:$E184,$E184)</f>
        <v>4</v>
      </c>
      <c r="BF184" s="64">
        <f>SUMIFS(X$56:X184,$BA$56:$BA184,$BA184,$E$56:$E184,$E184)</f>
        <v>5</v>
      </c>
      <c r="BG184" s="64">
        <f>SUMIFS(Y$56:Y184,$BA$56:$BA184,$BA184,$E$56:$E184,$E184)</f>
        <v>4</v>
      </c>
      <c r="BH184" s="64">
        <f>SUMIFS(Z$56:Z184,$BA$56:$BA184,$BA184,$E$56:$E184,$E184)</f>
        <v>4</v>
      </c>
      <c r="BI184" s="64">
        <f>SUMIFS(AA$56:AA184,$BA$56:$BA184,$BA184,$E$56:$E184,$E184)</f>
        <v>3</v>
      </c>
      <c r="BJ184" s="64">
        <f>SUMIFS(AB$56:AB184,$BA$56:$BA184,$BA184,$E$56:$E184,$E184)</f>
        <v>4</v>
      </c>
      <c r="BK184" s="64">
        <f>SUMIFS(AC$56:AC184,$BA$56:$BA184,$BA184,$E$56:$E184,$E184)</f>
        <v>4</v>
      </c>
      <c r="BL184" s="64">
        <f>SUMIFS(AD$56:AD184,$BA$56:$BA184,$BA184,$E$56:$E184,$E184)</f>
        <v>4</v>
      </c>
      <c r="BM184" s="64">
        <f>SUMIFS(AE$56:AE184,$BA$56:$BA184,$BA184,$E$56:$E184,$E184)</f>
        <v>4</v>
      </c>
      <c r="BN184" s="64">
        <f>SUMIFS(AF$56:AF184,$BA$56:$BA184,$BA184,$E$56:$E184,$E184)</f>
        <v>4</v>
      </c>
      <c r="BO184" s="64">
        <f>SUMIFS(AG$56:AG184,$BA$56:$BA184,$BA184,$E$56:$E184,$E184)</f>
        <v>4</v>
      </c>
      <c r="BP184" s="64">
        <f>SUMIFS(AH$56:AH184,$BA$56:$BA184,$BA184,$E$56:$E184,$E184)</f>
        <v>4</v>
      </c>
      <c r="BR184" s="175" t="str">
        <f t="shared" si="576"/>
        <v>Batt, Kate4Corporate</v>
      </c>
      <c r="BS184" s="175" t="str">
        <f t="shared" si="563"/>
        <v>Batt, Kate5Corporate</v>
      </c>
      <c r="BT184" s="175" t="str">
        <f t="shared" si="564"/>
        <v>Batt, Kate4Corporate</v>
      </c>
      <c r="BU184" s="175" t="str">
        <f t="shared" si="565"/>
        <v>Batt, Kate4Corporate</v>
      </c>
      <c r="BV184" s="175" t="str">
        <f t="shared" si="566"/>
        <v>Batt, Kate3Corporate</v>
      </c>
      <c r="BW184" s="175" t="str">
        <f t="shared" si="567"/>
        <v>Batt, Kate4Corporate</v>
      </c>
      <c r="BX184" s="175" t="str">
        <f t="shared" si="568"/>
        <v>Batt, Kate4Corporate</v>
      </c>
      <c r="BY184" s="175" t="str">
        <f t="shared" si="569"/>
        <v>Batt, Kate4Corporate</v>
      </c>
      <c r="BZ184" s="175" t="str">
        <f t="shared" si="570"/>
        <v>Batt, Kate4Corporate</v>
      </c>
      <c r="CA184" s="175" t="str">
        <f t="shared" si="571"/>
        <v>Batt, Kate4Corporate</v>
      </c>
      <c r="CB184" s="175" t="str">
        <f t="shared" si="572"/>
        <v>Batt, Kate4Corporate</v>
      </c>
      <c r="CC184" s="175" t="str">
        <f t="shared" si="573"/>
        <v>Batt, Kate4Corporate</v>
      </c>
    </row>
    <row r="185" spans="1:81" s="52" customFormat="1" ht="14.25" customHeight="1" x14ac:dyDescent="0.25">
      <c r="A185" s="71" t="s">
        <v>84</v>
      </c>
      <c r="B185" s="306">
        <v>44348</v>
      </c>
      <c r="C185" s="74" t="s">
        <v>86</v>
      </c>
      <c r="D185" s="73" t="s">
        <v>30</v>
      </c>
      <c r="E185" s="73" t="str">
        <f t="shared" ref="E185" si="630">IF(G185="US",VLOOKUP($D185,$A$1:$L$51,12,FALSE),G185)</f>
        <v>Corporate</v>
      </c>
      <c r="F185" s="72" t="s">
        <v>29</v>
      </c>
      <c r="G185" s="71" t="s">
        <v>88</v>
      </c>
      <c r="H185" s="71" t="s">
        <v>84</v>
      </c>
      <c r="I185" s="70">
        <f t="shared" si="356"/>
        <v>550000</v>
      </c>
      <c r="J185" s="69">
        <f t="shared" ref="J185" si="631">IF(DAY(B185)&gt;25,EOMONTH(B185,1),EOMONTH(B185,0))</f>
        <v>44377</v>
      </c>
      <c r="K185" s="68">
        <f t="shared" si="544"/>
        <v>0</v>
      </c>
      <c r="L185" s="67">
        <f t="shared" si="544"/>
        <v>0</v>
      </c>
      <c r="M185" s="67">
        <f t="shared" si="574"/>
        <v>0</v>
      </c>
      <c r="N185" s="67">
        <f t="shared" si="574"/>
        <v>0</v>
      </c>
      <c r="O185" s="67">
        <f t="shared" si="574"/>
        <v>0</v>
      </c>
      <c r="P185" s="67">
        <f t="shared" si="574"/>
        <v>0.25</v>
      </c>
      <c r="Q185" s="67">
        <f t="shared" si="545"/>
        <v>0.5</v>
      </c>
      <c r="R185" s="67">
        <f t="shared" si="545"/>
        <v>0.75</v>
      </c>
      <c r="S185" s="67">
        <f t="shared" si="545"/>
        <v>1</v>
      </c>
      <c r="T185" s="67">
        <f t="shared" si="545"/>
        <v>1</v>
      </c>
      <c r="U185" s="67">
        <f t="shared" si="545"/>
        <v>1</v>
      </c>
      <c r="V185" s="66">
        <f t="shared" si="537"/>
        <v>1</v>
      </c>
      <c r="W185" s="65">
        <f t="shared" ref="W185" si="632">IF(K185&lt;0,-1,IF(AND($B185&lt;W$55,$C185&gt;W$55),1,0))</f>
        <v>0</v>
      </c>
      <c r="X185" s="64">
        <f t="shared" ref="X185" si="633">IF(L185&lt;0,-1,IF(AND($B185&lt;X$55,$C185&gt;X$55),1,0))</f>
        <v>0</v>
      </c>
      <c r="Y185" s="64">
        <f t="shared" ref="Y185" si="634">IF(M185&lt;0,-1,IF(AND($B185&lt;Y$55,$C185&gt;Y$55),1,0))</f>
        <v>0</v>
      </c>
      <c r="Z185" s="64">
        <f t="shared" ref="Z185" si="635">IF(N185&lt;0,-1,IF(AND($B185&lt;Z$55,$C185&gt;Z$55),1,0))</f>
        <v>0</v>
      </c>
      <c r="AA185" s="64">
        <f t="shared" ref="AA185" si="636">IF(O185&lt;0,-1,IF(AND($B185&lt;AA$55,$C185&gt;AA$55),1,0))</f>
        <v>1</v>
      </c>
      <c r="AB185" s="64">
        <f t="shared" ref="AB185" si="637">IF(P185&lt;0,-1,IF(AND($B185&lt;AB$55,$C185&gt;AB$55),1,0))</f>
        <v>1</v>
      </c>
      <c r="AC185" s="64">
        <f t="shared" ref="AC185" si="638">IF(Q185&lt;0,-1,IF(AND($B185&lt;AC$55,$C185&gt;AC$55),1,0))</f>
        <v>1</v>
      </c>
      <c r="AD185" s="64">
        <f t="shared" ref="AD185" si="639">IF(R185&lt;0,-1,IF(AND($B185&lt;AD$55,$C185&gt;AD$55),1,0))</f>
        <v>1</v>
      </c>
      <c r="AE185" s="64">
        <f t="shared" ref="AE185" si="640">IF(S185&lt;0,-1,IF(AND($B185&lt;AE$55,$C185&gt;AE$55),1,0))</f>
        <v>1</v>
      </c>
      <c r="AF185" s="64">
        <f t="shared" ref="AF185" si="641">IF(T185&lt;0,-1,IF(AND($B185&lt;AF$55,$C185&gt;AF$55),1,0))</f>
        <v>1</v>
      </c>
      <c r="AG185" s="64">
        <f t="shared" ref="AG185" si="642">IF(U185&lt;0,-1,IF(AND($B185&lt;AG$55,$C185&gt;AG$55),1,0))</f>
        <v>1</v>
      </c>
      <c r="AH185" s="63">
        <f t="shared" ref="AH185" si="643">IF(V185&lt;0,-1,IF(AND($B185&lt;AH$55,$C185&gt;AH$55),1,0))</f>
        <v>1</v>
      </c>
      <c r="AI185" s="62">
        <f t="shared" ref="AI185" si="644">$I185/12*K185</f>
        <v>0</v>
      </c>
      <c r="AJ185" s="60">
        <f t="shared" ref="AJ185" si="645">$I185/12*L185</f>
        <v>0</v>
      </c>
      <c r="AK185" s="60">
        <f t="shared" ref="AK185" si="646">$I185/12*M185</f>
        <v>0</v>
      </c>
      <c r="AL185" s="60">
        <f t="shared" ref="AL185" si="647">$I185/12*N185</f>
        <v>0</v>
      </c>
      <c r="AM185" s="60">
        <f t="shared" ref="AM185" si="648">$I185/12*O185</f>
        <v>0</v>
      </c>
      <c r="AN185" s="60">
        <f t="shared" ref="AN185" si="649">$I185/12*P185</f>
        <v>11458.333333333334</v>
      </c>
      <c r="AO185" s="60">
        <f t="shared" ref="AO185" si="650">$I185/12*Q185</f>
        <v>22916.666666666668</v>
      </c>
      <c r="AP185" s="60">
        <f t="shared" ref="AP185" si="651">$I185/12*R185</f>
        <v>34375</v>
      </c>
      <c r="AQ185" s="60">
        <f t="shared" ref="AQ185" si="652">$I185/12*S185</f>
        <v>45833.333333333336</v>
      </c>
      <c r="AR185" s="60">
        <f t="shared" ref="AR185" si="653">$I185/12*T185</f>
        <v>45833.333333333336</v>
      </c>
      <c r="AS185" s="60">
        <f t="shared" ref="AS185" si="654">$I185/12*U185</f>
        <v>45833.333333333336</v>
      </c>
      <c r="AT185" s="59">
        <f t="shared" ref="AT185" si="655">$I185/12*V185</f>
        <v>45833.333333333336</v>
      </c>
      <c r="AU185" s="61">
        <f t="shared" ref="AU185" si="656">SUM(AI185:AK185)</f>
        <v>0</v>
      </c>
      <c r="AV185" s="60">
        <f t="shared" ref="AV185" si="657">SUM(AL185:AN185)</f>
        <v>11458.333333333334</v>
      </c>
      <c r="AW185" s="60">
        <f t="shared" ref="AW185" si="658">SUM(AO185:AQ185)</f>
        <v>103125</v>
      </c>
      <c r="AX185" s="75">
        <f t="shared" ref="AX185" si="659">SUM(AR185:AT185)</f>
        <v>137500</v>
      </c>
      <c r="AY185" s="58">
        <f t="shared" ref="AY185" si="660">SUM(AU185:AX185)</f>
        <v>252083.33333333331</v>
      </c>
      <c r="BA185" s="72" t="s">
        <v>29</v>
      </c>
      <c r="BB185" s="72" t="s">
        <v>84</v>
      </c>
      <c r="BC185" s="71"/>
      <c r="BE185" s="64">
        <f>SUMIFS(W$56:W185,$BA$56:$BA185,$BA185,$E$56:$E185,$E185)</f>
        <v>4</v>
      </c>
      <c r="BF185" s="64">
        <f>SUMIFS(X$56:X185,$BA$56:$BA185,$BA185,$E$56:$E185,$E185)</f>
        <v>5</v>
      </c>
      <c r="BG185" s="64">
        <f>SUMIFS(Y$56:Y185,$BA$56:$BA185,$BA185,$E$56:$E185,$E185)</f>
        <v>4</v>
      </c>
      <c r="BH185" s="64">
        <f>SUMIFS(Z$56:Z185,$BA$56:$BA185,$BA185,$E$56:$E185,$E185)</f>
        <v>4</v>
      </c>
      <c r="BI185" s="64">
        <f>SUMIFS(AA$56:AA185,$BA$56:$BA185,$BA185,$E$56:$E185,$E185)</f>
        <v>4</v>
      </c>
      <c r="BJ185" s="64">
        <f>SUMIFS(AB$56:AB185,$BA$56:$BA185,$BA185,$E$56:$E185,$E185)</f>
        <v>5</v>
      </c>
      <c r="BK185" s="64">
        <f>SUMIFS(AC$56:AC185,$BA$56:$BA185,$BA185,$E$56:$E185,$E185)</f>
        <v>5</v>
      </c>
      <c r="BL185" s="64">
        <f>SUMIFS(AD$56:AD185,$BA$56:$BA185,$BA185,$E$56:$E185,$E185)</f>
        <v>5</v>
      </c>
      <c r="BM185" s="64">
        <f>SUMIFS(AE$56:AE185,$BA$56:$BA185,$BA185,$E$56:$E185,$E185)</f>
        <v>5</v>
      </c>
      <c r="BN185" s="64">
        <f>SUMIFS(AF$56:AF185,$BA$56:$BA185,$BA185,$E$56:$E185,$E185)</f>
        <v>5</v>
      </c>
      <c r="BO185" s="64">
        <f>SUMIFS(AG$56:AG185,$BA$56:$BA185,$BA185,$E$56:$E185,$E185)</f>
        <v>5</v>
      </c>
      <c r="BP185" s="64">
        <f>SUMIFS(AH$56:AH185,$BA$56:$BA185,$BA185,$E$56:$E185,$E185)</f>
        <v>5</v>
      </c>
      <c r="BR185" s="175" t="str">
        <f t="shared" ref="BR185" si="661">IF(BE185&gt;0,$BA185&amp;BE185&amp;$E185,"")</f>
        <v>Batt, Kate4Corporate</v>
      </c>
      <c r="BS185" s="175" t="str">
        <f t="shared" ref="BS185" si="662">IF(BF185&gt;0,$BA185&amp;BF185&amp;$E185,"")</f>
        <v>Batt, Kate5Corporate</v>
      </c>
      <c r="BT185" s="175" t="str">
        <f t="shared" ref="BT185" si="663">IF(BG185&gt;0,$BA185&amp;BG185&amp;$E185,"")</f>
        <v>Batt, Kate4Corporate</v>
      </c>
      <c r="BU185" s="175" t="str">
        <f t="shared" ref="BU185" si="664">IF(BH185&gt;0,$BA185&amp;BH185&amp;$E185,"")</f>
        <v>Batt, Kate4Corporate</v>
      </c>
      <c r="BV185" s="175" t="str">
        <f t="shared" ref="BV185" si="665">IF(BI185&gt;0,$BA185&amp;BI185&amp;$E185,"")</f>
        <v>Batt, Kate4Corporate</v>
      </c>
      <c r="BW185" s="175" t="str">
        <f t="shared" ref="BW185" si="666">IF(BJ185&gt;0,$BA185&amp;BJ185&amp;$E185,"")</f>
        <v>Batt, Kate5Corporate</v>
      </c>
      <c r="BX185" s="175" t="str">
        <f t="shared" ref="BX185" si="667">IF(BK185&gt;0,$BA185&amp;BK185&amp;$E185,"")</f>
        <v>Batt, Kate5Corporate</v>
      </c>
      <c r="BY185" s="175" t="str">
        <f t="shared" ref="BY185" si="668">IF(BL185&gt;0,$BA185&amp;BL185&amp;$E185,"")</f>
        <v>Batt, Kate5Corporate</v>
      </c>
      <c r="BZ185" s="175" t="str">
        <f t="shared" ref="BZ185" si="669">IF(BM185&gt;0,$BA185&amp;BM185&amp;$E185,"")</f>
        <v>Batt, Kate5Corporate</v>
      </c>
      <c r="CA185" s="175" t="str">
        <f t="shared" ref="CA185" si="670">IF(BN185&gt;0,$BA185&amp;BN185&amp;$E185,"")</f>
        <v>Batt, Kate5Corporate</v>
      </c>
      <c r="CB185" s="175" t="str">
        <f t="shared" ref="CB185" si="671">IF(BO185&gt;0,$BA185&amp;BO185&amp;$E185,"")</f>
        <v>Batt, Kate5Corporate</v>
      </c>
      <c r="CC185" s="175" t="str">
        <f t="shared" ref="CC185" si="672">IF(BP185&gt;0,$BA185&amp;BP185&amp;$E185,"")</f>
        <v>Batt, Kate5Corporate</v>
      </c>
    </row>
    <row r="186" spans="1:81" s="52" customFormat="1" ht="14.25" customHeight="1" x14ac:dyDescent="0.25">
      <c r="A186" s="71" t="s">
        <v>143</v>
      </c>
      <c r="B186" s="74">
        <v>44165</v>
      </c>
      <c r="C186" s="74">
        <v>44255</v>
      </c>
      <c r="D186" s="73" t="s">
        <v>126</v>
      </c>
      <c r="E186" s="73" t="str">
        <f t="shared" si="535"/>
        <v>Corporate</v>
      </c>
      <c r="F186" s="72" t="s">
        <v>29</v>
      </c>
      <c r="G186" s="71" t="s">
        <v>88</v>
      </c>
      <c r="H186" s="71" t="s">
        <v>130</v>
      </c>
      <c r="I186" s="70">
        <f t="shared" ref="I186:I250" si="673">VLOOKUP($D186,$A$1:$K$51,11,FALSE)</f>
        <v>650000</v>
      </c>
      <c r="J186" s="69">
        <f t="shared" si="468"/>
        <v>44196</v>
      </c>
      <c r="K186" s="68">
        <f t="shared" si="544"/>
        <v>0.5</v>
      </c>
      <c r="L186" s="67">
        <f t="shared" si="544"/>
        <v>0</v>
      </c>
      <c r="M186" s="67">
        <f t="shared" si="574"/>
        <v>0</v>
      </c>
      <c r="N186" s="67">
        <f t="shared" si="574"/>
        <v>0</v>
      </c>
      <c r="O186" s="67">
        <f t="shared" si="574"/>
        <v>0</v>
      </c>
      <c r="P186" s="67">
        <f t="shared" si="574"/>
        <v>0</v>
      </c>
      <c r="Q186" s="67">
        <f t="shared" si="545"/>
        <v>0</v>
      </c>
      <c r="R186" s="67">
        <f t="shared" si="545"/>
        <v>0</v>
      </c>
      <c r="S186" s="67">
        <f t="shared" si="545"/>
        <v>0</v>
      </c>
      <c r="T186" s="67">
        <f t="shared" si="545"/>
        <v>0</v>
      </c>
      <c r="U186" s="67">
        <f t="shared" si="545"/>
        <v>0</v>
      </c>
      <c r="V186" s="66">
        <f t="shared" si="537"/>
        <v>0</v>
      </c>
      <c r="W186" s="78">
        <v>1</v>
      </c>
      <c r="X186" s="64">
        <f t="shared" si="546"/>
        <v>0</v>
      </c>
      <c r="Y186" s="64">
        <f t="shared" si="577"/>
        <v>0</v>
      </c>
      <c r="Z186" s="64">
        <f t="shared" si="578"/>
        <v>0</v>
      </c>
      <c r="AA186" s="64">
        <f t="shared" si="579"/>
        <v>0</v>
      </c>
      <c r="AB186" s="64">
        <f t="shared" si="580"/>
        <v>0</v>
      </c>
      <c r="AC186" s="64">
        <f t="shared" si="581"/>
        <v>0</v>
      </c>
      <c r="AD186" s="64">
        <f t="shared" si="582"/>
        <v>0</v>
      </c>
      <c r="AE186" s="64">
        <f t="shared" si="583"/>
        <v>0</v>
      </c>
      <c r="AF186" s="64">
        <f t="shared" si="584"/>
        <v>0</v>
      </c>
      <c r="AG186" s="64">
        <f t="shared" si="585"/>
        <v>0</v>
      </c>
      <c r="AH186" s="63">
        <f t="shared" si="586"/>
        <v>0</v>
      </c>
      <c r="AI186" s="62">
        <f t="shared" si="547"/>
        <v>27083.333333333332</v>
      </c>
      <c r="AJ186" s="60">
        <f t="shared" si="548"/>
        <v>0</v>
      </c>
      <c r="AK186" s="60">
        <f t="shared" si="549"/>
        <v>0</v>
      </c>
      <c r="AL186" s="60">
        <f t="shared" si="550"/>
        <v>0</v>
      </c>
      <c r="AM186" s="60">
        <f t="shared" si="551"/>
        <v>0</v>
      </c>
      <c r="AN186" s="60">
        <f t="shared" si="575"/>
        <v>0</v>
      </c>
      <c r="AO186" s="60">
        <f t="shared" si="552"/>
        <v>0</v>
      </c>
      <c r="AP186" s="60">
        <f t="shared" si="553"/>
        <v>0</v>
      </c>
      <c r="AQ186" s="60">
        <f t="shared" si="554"/>
        <v>0</v>
      </c>
      <c r="AR186" s="60">
        <f t="shared" si="555"/>
        <v>0</v>
      </c>
      <c r="AS186" s="60">
        <f t="shared" si="556"/>
        <v>0</v>
      </c>
      <c r="AT186" s="79">
        <f t="shared" si="557"/>
        <v>0</v>
      </c>
      <c r="AU186" s="61">
        <f t="shared" si="350"/>
        <v>27083.333333333332</v>
      </c>
      <c r="AV186" s="60">
        <f t="shared" si="351"/>
        <v>0</v>
      </c>
      <c r="AW186" s="60">
        <f t="shared" si="352"/>
        <v>0</v>
      </c>
      <c r="AX186" s="59">
        <f t="shared" si="353"/>
        <v>0</v>
      </c>
      <c r="AY186" s="58">
        <f t="shared" si="354"/>
        <v>27083.333333333332</v>
      </c>
      <c r="BA186" s="72" t="s">
        <v>29</v>
      </c>
      <c r="BB186" s="72" t="s">
        <v>143</v>
      </c>
      <c r="BC186" s="71"/>
      <c r="BE186" s="64">
        <f>SUMIFS(W$56:W186,$BA$56:$BA186,$BA186,$E$56:$E186,$E186)</f>
        <v>5</v>
      </c>
      <c r="BF186" s="64">
        <f>SUMIFS(X$56:X186,$BA$56:$BA186,$BA186,$E$56:$E186,$E186)</f>
        <v>5</v>
      </c>
      <c r="BG186" s="64">
        <f>SUMIFS(Y$56:Y186,$BA$56:$BA186,$BA186,$E$56:$E186,$E186)</f>
        <v>4</v>
      </c>
      <c r="BH186" s="64">
        <f>SUMIFS(Z$56:Z186,$BA$56:$BA186,$BA186,$E$56:$E186,$E186)</f>
        <v>4</v>
      </c>
      <c r="BI186" s="64">
        <f>SUMIFS(AA$56:AA186,$BA$56:$BA186,$BA186,$E$56:$E186,$E186)</f>
        <v>4</v>
      </c>
      <c r="BJ186" s="64">
        <f>SUMIFS(AB$56:AB186,$BA$56:$BA186,$BA186,$E$56:$E186,$E186)</f>
        <v>5</v>
      </c>
      <c r="BK186" s="64">
        <f>SUMIFS(AC$56:AC186,$BA$56:$BA186,$BA186,$E$56:$E186,$E186)</f>
        <v>5</v>
      </c>
      <c r="BL186" s="64">
        <f>SUMIFS(AD$56:AD186,$BA$56:$BA186,$BA186,$E$56:$E186,$E186)</f>
        <v>5</v>
      </c>
      <c r="BM186" s="64">
        <f>SUMIFS(AE$56:AE186,$BA$56:$BA186,$BA186,$E$56:$E186,$E186)</f>
        <v>5</v>
      </c>
      <c r="BN186" s="64">
        <f>SUMIFS(AF$56:AF186,$BA$56:$BA186,$BA186,$E$56:$E186,$E186)</f>
        <v>5</v>
      </c>
      <c r="BO186" s="64">
        <f>SUMIFS(AG$56:AG186,$BA$56:$BA186,$BA186,$E$56:$E186,$E186)</f>
        <v>5</v>
      </c>
      <c r="BP186" s="64">
        <f>SUMIFS(AH$56:AH186,$BA$56:$BA186,$BA186,$E$56:$E186,$E186)</f>
        <v>5</v>
      </c>
      <c r="BR186" s="175" t="str">
        <f t="shared" si="576"/>
        <v>Batt, Kate5Corporate</v>
      </c>
      <c r="BS186" s="175" t="str">
        <f t="shared" si="563"/>
        <v>Batt, Kate5Corporate</v>
      </c>
      <c r="BT186" s="175" t="str">
        <f t="shared" si="564"/>
        <v>Batt, Kate4Corporate</v>
      </c>
      <c r="BU186" s="175" t="str">
        <f t="shared" si="565"/>
        <v>Batt, Kate4Corporate</v>
      </c>
      <c r="BV186" s="175" t="str">
        <f t="shared" si="566"/>
        <v>Batt, Kate4Corporate</v>
      </c>
      <c r="BW186" s="175" t="str">
        <f t="shared" si="567"/>
        <v>Batt, Kate5Corporate</v>
      </c>
      <c r="BX186" s="175" t="str">
        <f t="shared" si="568"/>
        <v>Batt, Kate5Corporate</v>
      </c>
      <c r="BY186" s="175" t="str">
        <f t="shared" si="569"/>
        <v>Batt, Kate5Corporate</v>
      </c>
      <c r="BZ186" s="175" t="str">
        <f t="shared" si="570"/>
        <v>Batt, Kate5Corporate</v>
      </c>
      <c r="CA186" s="175" t="str">
        <f t="shared" si="571"/>
        <v>Batt, Kate5Corporate</v>
      </c>
      <c r="CB186" s="175" t="str">
        <f t="shared" si="572"/>
        <v>Batt, Kate5Corporate</v>
      </c>
      <c r="CC186" s="175" t="str">
        <f t="shared" si="573"/>
        <v>Batt, Kate5Corporate</v>
      </c>
    </row>
    <row r="187" spans="1:81" s="52" customFormat="1" ht="14.25" customHeight="1" x14ac:dyDescent="0.25">
      <c r="A187" s="71" t="s">
        <v>142</v>
      </c>
      <c r="B187" s="74">
        <v>44228</v>
      </c>
      <c r="C187" s="74">
        <v>44316</v>
      </c>
      <c r="D187" s="73" t="s">
        <v>126</v>
      </c>
      <c r="E187" s="73" t="str">
        <f t="shared" si="535"/>
        <v>Corporate</v>
      </c>
      <c r="F187" s="72" t="s">
        <v>29</v>
      </c>
      <c r="G187" s="71" t="s">
        <v>88</v>
      </c>
      <c r="H187" s="71" t="s">
        <v>48</v>
      </c>
      <c r="I187" s="70">
        <f t="shared" si="673"/>
        <v>650000</v>
      </c>
      <c r="J187" s="69">
        <f t="shared" si="468"/>
        <v>44255</v>
      </c>
      <c r="K187" s="68">
        <f t="shared" si="544"/>
        <v>0</v>
      </c>
      <c r="L187" s="67">
        <f t="shared" si="544"/>
        <v>0.25</v>
      </c>
      <c r="M187" s="67">
        <f t="shared" si="574"/>
        <v>0.5</v>
      </c>
      <c r="N187" s="67">
        <f t="shared" si="574"/>
        <v>0</v>
      </c>
      <c r="O187" s="67">
        <f t="shared" si="574"/>
        <v>0</v>
      </c>
      <c r="P187" s="67">
        <f t="shared" si="574"/>
        <v>0</v>
      </c>
      <c r="Q187" s="67">
        <f t="shared" si="545"/>
        <v>0</v>
      </c>
      <c r="R187" s="67">
        <f t="shared" si="545"/>
        <v>0</v>
      </c>
      <c r="S187" s="67">
        <f t="shared" si="545"/>
        <v>0</v>
      </c>
      <c r="T187" s="67">
        <f t="shared" si="545"/>
        <v>0</v>
      </c>
      <c r="U187" s="67">
        <f t="shared" si="545"/>
        <v>0</v>
      </c>
      <c r="V187" s="66">
        <f t="shared" si="537"/>
        <v>0</v>
      </c>
      <c r="W187" s="65">
        <f t="shared" ref="W187:W227" si="674">IF(K187&lt;0,-1,IF(AND($B187&lt;W$55,$C187&gt;W$55),1,0))</f>
        <v>1</v>
      </c>
      <c r="X187" s="64">
        <f t="shared" si="546"/>
        <v>1</v>
      </c>
      <c r="Y187" s="351">
        <v>1</v>
      </c>
      <c r="Z187" s="64">
        <f t="shared" si="578"/>
        <v>0</v>
      </c>
      <c r="AA187" s="64">
        <f t="shared" si="579"/>
        <v>0</v>
      </c>
      <c r="AB187" s="64">
        <f t="shared" si="580"/>
        <v>0</v>
      </c>
      <c r="AC187" s="64">
        <f t="shared" si="581"/>
        <v>0</v>
      </c>
      <c r="AD187" s="64">
        <f t="shared" si="582"/>
        <v>0</v>
      </c>
      <c r="AE187" s="64">
        <f t="shared" si="583"/>
        <v>0</v>
      </c>
      <c r="AF187" s="64">
        <f t="shared" si="584"/>
        <v>0</v>
      </c>
      <c r="AG187" s="64">
        <f t="shared" si="585"/>
        <v>0</v>
      </c>
      <c r="AH187" s="63">
        <f t="shared" si="586"/>
        <v>0</v>
      </c>
      <c r="AI187" s="62">
        <f t="shared" si="547"/>
        <v>0</v>
      </c>
      <c r="AJ187" s="60">
        <f t="shared" si="548"/>
        <v>13541.666666666666</v>
      </c>
      <c r="AK187" s="60">
        <f t="shared" si="549"/>
        <v>27083.333333333332</v>
      </c>
      <c r="AL187" s="60">
        <f t="shared" si="550"/>
        <v>0</v>
      </c>
      <c r="AM187" s="60">
        <f t="shared" si="551"/>
        <v>0</v>
      </c>
      <c r="AN187" s="60">
        <f t="shared" si="575"/>
        <v>0</v>
      </c>
      <c r="AO187" s="60">
        <f t="shared" si="552"/>
        <v>0</v>
      </c>
      <c r="AP187" s="60">
        <f t="shared" si="553"/>
        <v>0</v>
      </c>
      <c r="AQ187" s="60">
        <f t="shared" si="554"/>
        <v>0</v>
      </c>
      <c r="AR187" s="60">
        <f t="shared" si="555"/>
        <v>0</v>
      </c>
      <c r="AS187" s="60">
        <f t="shared" si="556"/>
        <v>0</v>
      </c>
      <c r="AT187" s="59">
        <f t="shared" si="557"/>
        <v>0</v>
      </c>
      <c r="AU187" s="61">
        <f t="shared" si="350"/>
        <v>40625</v>
      </c>
      <c r="AV187" s="60">
        <f t="shared" si="351"/>
        <v>0</v>
      </c>
      <c r="AW187" s="60">
        <f t="shared" si="352"/>
        <v>0</v>
      </c>
      <c r="AX187" s="59">
        <f t="shared" si="353"/>
        <v>0</v>
      </c>
      <c r="AY187" s="58">
        <f t="shared" si="354"/>
        <v>40625</v>
      </c>
      <c r="BA187" s="72" t="s">
        <v>29</v>
      </c>
      <c r="BB187" s="72" t="s">
        <v>142</v>
      </c>
      <c r="BC187" s="71"/>
      <c r="BE187" s="64">
        <f>SUMIFS(W$56:W187,$BA$56:$BA187,$BA187,$E$56:$E187,$E187)</f>
        <v>6</v>
      </c>
      <c r="BF187" s="64">
        <f>SUMIFS(X$56:X187,$BA$56:$BA187,$BA187,$E$56:$E187,$E187)</f>
        <v>6</v>
      </c>
      <c r="BG187" s="64">
        <f>SUMIFS(Y$56:Y187,$BA$56:$BA187,$BA187,$E$56:$E187,$E187)</f>
        <v>5</v>
      </c>
      <c r="BH187" s="64">
        <f>SUMIFS(Z$56:Z187,$BA$56:$BA187,$BA187,$E$56:$E187,$E187)</f>
        <v>4</v>
      </c>
      <c r="BI187" s="64">
        <f>SUMIFS(AA$56:AA187,$BA$56:$BA187,$BA187,$E$56:$E187,$E187)</f>
        <v>4</v>
      </c>
      <c r="BJ187" s="64">
        <f>SUMIFS(AB$56:AB187,$BA$56:$BA187,$BA187,$E$56:$E187,$E187)</f>
        <v>5</v>
      </c>
      <c r="BK187" s="64">
        <f>SUMIFS(AC$56:AC187,$BA$56:$BA187,$BA187,$E$56:$E187,$E187)</f>
        <v>5</v>
      </c>
      <c r="BL187" s="64">
        <f>SUMIFS(AD$56:AD187,$BA$56:$BA187,$BA187,$E$56:$E187,$E187)</f>
        <v>5</v>
      </c>
      <c r="BM187" s="64">
        <f>SUMIFS(AE$56:AE187,$BA$56:$BA187,$BA187,$E$56:$E187,$E187)</f>
        <v>5</v>
      </c>
      <c r="BN187" s="64">
        <f>SUMIFS(AF$56:AF187,$BA$56:$BA187,$BA187,$E$56:$E187,$E187)</f>
        <v>5</v>
      </c>
      <c r="BO187" s="64">
        <f>SUMIFS(AG$56:AG187,$BA$56:$BA187,$BA187,$E$56:$E187,$E187)</f>
        <v>5</v>
      </c>
      <c r="BP187" s="64">
        <f>SUMIFS(AH$56:AH187,$BA$56:$BA187,$BA187,$E$56:$E187,$E187)</f>
        <v>5</v>
      </c>
      <c r="BR187" s="175" t="str">
        <f t="shared" si="576"/>
        <v>Batt, Kate6Corporate</v>
      </c>
      <c r="BS187" s="175" t="str">
        <f t="shared" si="563"/>
        <v>Batt, Kate6Corporate</v>
      </c>
      <c r="BT187" s="175" t="str">
        <f t="shared" si="564"/>
        <v>Batt, Kate5Corporate</v>
      </c>
      <c r="BU187" s="175" t="str">
        <f t="shared" si="565"/>
        <v>Batt, Kate4Corporate</v>
      </c>
      <c r="BV187" s="175" t="str">
        <f t="shared" si="566"/>
        <v>Batt, Kate4Corporate</v>
      </c>
      <c r="BW187" s="175" t="str">
        <f t="shared" si="567"/>
        <v>Batt, Kate5Corporate</v>
      </c>
      <c r="BX187" s="175" t="str">
        <f t="shared" si="568"/>
        <v>Batt, Kate5Corporate</v>
      </c>
      <c r="BY187" s="175" t="str">
        <f t="shared" si="569"/>
        <v>Batt, Kate5Corporate</v>
      </c>
      <c r="BZ187" s="175" t="str">
        <f t="shared" si="570"/>
        <v>Batt, Kate5Corporate</v>
      </c>
      <c r="CA187" s="175" t="str">
        <f t="shared" si="571"/>
        <v>Batt, Kate5Corporate</v>
      </c>
      <c r="CB187" s="175" t="str">
        <f t="shared" si="572"/>
        <v>Batt, Kate5Corporate</v>
      </c>
      <c r="CC187" s="175" t="str">
        <f t="shared" si="573"/>
        <v>Batt, Kate5Corporate</v>
      </c>
    </row>
    <row r="188" spans="1:81" s="52" customFormat="1" ht="14.25" hidden="1" customHeight="1" x14ac:dyDescent="0.25">
      <c r="A188" s="71" t="s">
        <v>142</v>
      </c>
      <c r="B188" s="74">
        <v>44317</v>
      </c>
      <c r="C188" s="74" t="s">
        <v>86</v>
      </c>
      <c r="D188" s="73" t="s">
        <v>126</v>
      </c>
      <c r="E188" s="73" t="str">
        <f t="shared" ref="E188" si="675">IF(G188="US",VLOOKUP($D188,$A$1:$L$51,12,FALSE),G188)</f>
        <v>Corporate</v>
      </c>
      <c r="F188" s="72" t="s">
        <v>27</v>
      </c>
      <c r="G188" s="71" t="s">
        <v>88</v>
      </c>
      <c r="H188" s="71" t="s">
        <v>48</v>
      </c>
      <c r="I188" s="70">
        <f t="shared" si="673"/>
        <v>650000</v>
      </c>
      <c r="J188" s="69">
        <f t="shared" ref="J188" si="676">IF(DAY(B188)&gt;25,EOMONTH(B188,1),EOMONTH(B188,0))</f>
        <v>44347</v>
      </c>
      <c r="K188" s="68">
        <f t="shared" si="544"/>
        <v>0</v>
      </c>
      <c r="L188" s="67">
        <f t="shared" si="544"/>
        <v>0</v>
      </c>
      <c r="M188" s="67">
        <f t="shared" si="574"/>
        <v>0</v>
      </c>
      <c r="N188" s="287">
        <v>0.75</v>
      </c>
      <c r="O188" s="287">
        <v>1</v>
      </c>
      <c r="P188" s="287">
        <v>1</v>
      </c>
      <c r="Q188" s="287">
        <v>1</v>
      </c>
      <c r="R188" s="287">
        <v>1</v>
      </c>
      <c r="S188" s="67">
        <f t="shared" si="545"/>
        <v>1</v>
      </c>
      <c r="T188" s="67">
        <f t="shared" si="545"/>
        <v>1</v>
      </c>
      <c r="U188" s="67">
        <f t="shared" si="545"/>
        <v>1</v>
      </c>
      <c r="V188" s="66">
        <f t="shared" si="537"/>
        <v>1</v>
      </c>
      <c r="W188" s="65">
        <f t="shared" ref="W188" si="677">IF(K188&lt;0,-1,IF(AND($B188&lt;W$55,$C188&gt;W$55),1,0))</f>
        <v>0</v>
      </c>
      <c r="X188" s="64">
        <f t="shared" ref="X188" si="678">IF(L188&lt;0,-1,IF(AND($B188&lt;X$55,$C188&gt;X$55),1,0))</f>
        <v>0</v>
      </c>
      <c r="Y188" s="351">
        <v>0</v>
      </c>
      <c r="Z188" s="64">
        <f t="shared" ref="Z188" si="679">IF(N188&lt;0,-1,IF(AND($B188&lt;Z$55,$C188&gt;Z$55),1,0))</f>
        <v>1</v>
      </c>
      <c r="AA188" s="64">
        <f t="shared" ref="AA188" si="680">IF(O188&lt;0,-1,IF(AND($B188&lt;AA$55,$C188&gt;AA$55),1,0))</f>
        <v>1</v>
      </c>
      <c r="AB188" s="64">
        <f t="shared" ref="AB188" si="681">IF(P188&lt;0,-1,IF(AND($B188&lt;AB$55,$C188&gt;AB$55),1,0))</f>
        <v>1</v>
      </c>
      <c r="AC188" s="64">
        <f t="shared" ref="AC188" si="682">IF(Q188&lt;0,-1,IF(AND($B188&lt;AC$55,$C188&gt;AC$55),1,0))</f>
        <v>1</v>
      </c>
      <c r="AD188" s="64">
        <f t="shared" ref="AD188" si="683">IF(R188&lt;0,-1,IF(AND($B188&lt;AD$55,$C188&gt;AD$55),1,0))</f>
        <v>1</v>
      </c>
      <c r="AE188" s="64">
        <f t="shared" ref="AE188" si="684">IF(S188&lt;0,-1,IF(AND($B188&lt;AE$55,$C188&gt;AE$55),1,0))</f>
        <v>1</v>
      </c>
      <c r="AF188" s="64">
        <f t="shared" ref="AF188" si="685">IF(T188&lt;0,-1,IF(AND($B188&lt;AF$55,$C188&gt;AF$55),1,0))</f>
        <v>1</v>
      </c>
      <c r="AG188" s="64">
        <f t="shared" ref="AG188" si="686">IF(U188&lt;0,-1,IF(AND($B188&lt;AG$55,$C188&gt;AG$55),1,0))</f>
        <v>1</v>
      </c>
      <c r="AH188" s="63">
        <f t="shared" ref="AH188" si="687">IF(V188&lt;0,-1,IF(AND($B188&lt;AH$55,$C188&gt;AH$55),1,0))</f>
        <v>1</v>
      </c>
      <c r="AI188" s="62">
        <f t="shared" ref="AI188" si="688">$I188/12*K188</f>
        <v>0</v>
      </c>
      <c r="AJ188" s="60">
        <f t="shared" ref="AJ188" si="689">$I188/12*L188</f>
        <v>0</v>
      </c>
      <c r="AK188" s="60">
        <f t="shared" ref="AK188" si="690">$I188/12*M188</f>
        <v>0</v>
      </c>
      <c r="AL188" s="60">
        <f t="shared" ref="AL188" si="691">$I188/12*N188</f>
        <v>40625</v>
      </c>
      <c r="AM188" s="60">
        <f t="shared" ref="AM188" si="692">$I188/12*O188</f>
        <v>54166.666666666664</v>
      </c>
      <c r="AN188" s="60">
        <f t="shared" ref="AN188" si="693">$I188/12*P188</f>
        <v>54166.666666666664</v>
      </c>
      <c r="AO188" s="60">
        <f t="shared" ref="AO188" si="694">$I188/12*Q188</f>
        <v>54166.666666666664</v>
      </c>
      <c r="AP188" s="60">
        <f t="shared" ref="AP188" si="695">$I188/12*R188</f>
        <v>54166.666666666664</v>
      </c>
      <c r="AQ188" s="60">
        <f t="shared" ref="AQ188" si="696">$I188/12*S188</f>
        <v>54166.666666666664</v>
      </c>
      <c r="AR188" s="60">
        <f t="shared" ref="AR188" si="697">$I188/12*T188</f>
        <v>54166.666666666664</v>
      </c>
      <c r="AS188" s="60">
        <f t="shared" ref="AS188" si="698">$I188/12*U188</f>
        <v>54166.666666666664</v>
      </c>
      <c r="AT188" s="59">
        <f t="shared" ref="AT188" si="699">$I188/12*V188</f>
        <v>54166.666666666664</v>
      </c>
      <c r="AU188" s="61">
        <f t="shared" ref="AU188" si="700">SUM(AI188:AK188)</f>
        <v>0</v>
      </c>
      <c r="AV188" s="60">
        <f t="shared" ref="AV188" si="701">SUM(AL188:AN188)</f>
        <v>148958.33333333331</v>
      </c>
      <c r="AW188" s="60">
        <f t="shared" ref="AW188" si="702">SUM(AO188:AQ188)</f>
        <v>162500</v>
      </c>
      <c r="AX188" s="59">
        <f t="shared" ref="AX188" si="703">SUM(AR188:AT188)</f>
        <v>162500</v>
      </c>
      <c r="AY188" s="58">
        <f t="shared" ref="AY188" si="704">SUM(AU188:AX188)</f>
        <v>473958.33333333331</v>
      </c>
      <c r="BA188" s="72" t="s">
        <v>27</v>
      </c>
      <c r="BB188" s="72" t="s">
        <v>142</v>
      </c>
      <c r="BC188" s="71"/>
      <c r="BE188" s="64">
        <f>SUMIFS(W$56:W188,$BA$56:$BA188,$BA188,$E$56:$E188,$E188)</f>
        <v>0</v>
      </c>
      <c r="BF188" s="64">
        <f>SUMIFS(X$56:X188,$BA$56:$BA188,$BA188,$E$56:$E188,$E188)</f>
        <v>0</v>
      </c>
      <c r="BG188" s="64">
        <f>SUMIFS(Y$56:Y188,$BA$56:$BA188,$BA188,$E$56:$E188,$E188)</f>
        <v>0</v>
      </c>
      <c r="BH188" s="64">
        <f>SUMIFS(Z$56:Z188,$BA$56:$BA188,$BA188,$E$56:$E188,$E188)</f>
        <v>1</v>
      </c>
      <c r="BI188" s="64">
        <f>SUMIFS(AA$56:AA188,$BA$56:$BA188,$BA188,$E$56:$E188,$E188)</f>
        <v>1</v>
      </c>
      <c r="BJ188" s="64">
        <f>SUMIFS(AB$56:AB188,$BA$56:$BA188,$BA188,$E$56:$E188,$E188)</f>
        <v>1</v>
      </c>
      <c r="BK188" s="64">
        <f>SUMIFS(AC$56:AC188,$BA$56:$BA188,$BA188,$E$56:$E188,$E188)</f>
        <v>1</v>
      </c>
      <c r="BL188" s="64">
        <f>SUMIFS(AD$56:AD188,$BA$56:$BA188,$BA188,$E$56:$E188,$E188)</f>
        <v>1</v>
      </c>
      <c r="BM188" s="64">
        <f>SUMIFS(AE$56:AE188,$BA$56:$BA188,$BA188,$E$56:$E188,$E188)</f>
        <v>1</v>
      </c>
      <c r="BN188" s="64">
        <f>SUMIFS(AF$56:AF188,$BA$56:$BA188,$BA188,$E$56:$E188,$E188)</f>
        <v>1</v>
      </c>
      <c r="BO188" s="64">
        <f>SUMIFS(AG$56:AG188,$BA$56:$BA188,$BA188,$E$56:$E188,$E188)</f>
        <v>1</v>
      </c>
      <c r="BP188" s="64">
        <f>SUMIFS(AH$56:AH188,$BA$56:$BA188,$BA188,$E$56:$E188,$E188)</f>
        <v>1</v>
      </c>
      <c r="BR188" s="175" t="str">
        <f t="shared" ref="BR188" si="705">IF(BE188&gt;0,$BA188&amp;BE188&amp;$E188,"")</f>
        <v/>
      </c>
      <c r="BS188" s="175" t="str">
        <f t="shared" ref="BS188" si="706">IF(BF188&gt;0,$BA188&amp;BF188&amp;$E188,"")</f>
        <v/>
      </c>
      <c r="BT188" s="175" t="str">
        <f t="shared" ref="BT188" si="707">IF(BG188&gt;0,$BA188&amp;BG188&amp;$E188,"")</f>
        <v/>
      </c>
      <c r="BU188" s="175" t="str">
        <f t="shared" ref="BU188" si="708">IF(BH188&gt;0,$BA188&amp;BH188&amp;$E188,"")</f>
        <v>Klemm, Brian1Corporate</v>
      </c>
      <c r="BV188" s="175" t="str">
        <f t="shared" ref="BV188" si="709">IF(BI188&gt;0,$BA188&amp;BI188&amp;$E188,"")</f>
        <v>Klemm, Brian1Corporate</v>
      </c>
      <c r="BW188" s="175" t="str">
        <f t="shared" ref="BW188" si="710">IF(BJ188&gt;0,$BA188&amp;BJ188&amp;$E188,"")</f>
        <v>Klemm, Brian1Corporate</v>
      </c>
      <c r="BX188" s="175" t="str">
        <f t="shared" ref="BX188" si="711">IF(BK188&gt;0,$BA188&amp;BK188&amp;$E188,"")</f>
        <v>Klemm, Brian1Corporate</v>
      </c>
      <c r="BY188" s="175" t="str">
        <f t="shared" ref="BY188" si="712">IF(BL188&gt;0,$BA188&amp;BL188&amp;$E188,"")</f>
        <v>Klemm, Brian1Corporate</v>
      </c>
      <c r="BZ188" s="175" t="str">
        <f t="shared" ref="BZ188" si="713">IF(BM188&gt;0,$BA188&amp;BM188&amp;$E188,"")</f>
        <v>Klemm, Brian1Corporate</v>
      </c>
      <c r="CA188" s="175" t="str">
        <f t="shared" ref="CA188" si="714">IF(BN188&gt;0,$BA188&amp;BN188&amp;$E188,"")</f>
        <v>Klemm, Brian1Corporate</v>
      </c>
      <c r="CB188" s="175" t="str">
        <f t="shared" ref="CB188" si="715">IF(BO188&gt;0,$BA188&amp;BO188&amp;$E188,"")</f>
        <v>Klemm, Brian1Corporate</v>
      </c>
      <c r="CC188" s="175" t="str">
        <f t="shared" ref="CC188" si="716">IF(BP188&gt;0,$BA188&amp;BP188&amp;$E188,"")</f>
        <v>Klemm, Brian1Corporate</v>
      </c>
    </row>
    <row r="189" spans="1:81" s="52" customFormat="1" x14ac:dyDescent="0.25">
      <c r="A189" s="71" t="s">
        <v>84</v>
      </c>
      <c r="B189" s="306">
        <v>44348</v>
      </c>
      <c r="C189" s="74" t="s">
        <v>86</v>
      </c>
      <c r="D189" s="73" t="s">
        <v>126</v>
      </c>
      <c r="E189" s="73" t="str">
        <f t="shared" si="535"/>
        <v>Corporate</v>
      </c>
      <c r="F189" s="72" t="s">
        <v>29</v>
      </c>
      <c r="G189" s="71" t="s">
        <v>88</v>
      </c>
      <c r="H189" s="71" t="s">
        <v>84</v>
      </c>
      <c r="I189" s="70">
        <f t="shared" si="673"/>
        <v>650000</v>
      </c>
      <c r="J189" s="69">
        <f t="shared" si="468"/>
        <v>44377</v>
      </c>
      <c r="K189" s="68">
        <f t="shared" si="544"/>
        <v>0</v>
      </c>
      <c r="L189" s="67">
        <f t="shared" si="544"/>
        <v>0</v>
      </c>
      <c r="M189" s="67">
        <f t="shared" si="574"/>
        <v>0</v>
      </c>
      <c r="N189" s="67">
        <f t="shared" si="574"/>
        <v>0</v>
      </c>
      <c r="O189" s="67">
        <f t="shared" si="574"/>
        <v>0</v>
      </c>
      <c r="P189" s="67">
        <f t="shared" si="574"/>
        <v>0.25</v>
      </c>
      <c r="Q189" s="67">
        <f t="shared" si="545"/>
        <v>0.5</v>
      </c>
      <c r="R189" s="67">
        <f t="shared" si="545"/>
        <v>0.75</v>
      </c>
      <c r="S189" s="67">
        <f t="shared" si="545"/>
        <v>1</v>
      </c>
      <c r="T189" s="67">
        <f t="shared" si="545"/>
        <v>1</v>
      </c>
      <c r="U189" s="67">
        <f t="shared" si="545"/>
        <v>1</v>
      </c>
      <c r="V189" s="66">
        <f t="shared" si="537"/>
        <v>1</v>
      </c>
      <c r="W189" s="65">
        <f t="shared" si="674"/>
        <v>0</v>
      </c>
      <c r="X189" s="64">
        <f t="shared" si="546"/>
        <v>0</v>
      </c>
      <c r="Y189" s="64">
        <f t="shared" si="577"/>
        <v>0</v>
      </c>
      <c r="Z189" s="64">
        <f t="shared" si="578"/>
        <v>0</v>
      </c>
      <c r="AA189" s="64">
        <f t="shared" si="579"/>
        <v>1</v>
      </c>
      <c r="AB189" s="64">
        <f t="shared" si="580"/>
        <v>1</v>
      </c>
      <c r="AC189" s="64">
        <f t="shared" si="581"/>
        <v>1</v>
      </c>
      <c r="AD189" s="64">
        <f t="shared" si="582"/>
        <v>1</v>
      </c>
      <c r="AE189" s="64">
        <f t="shared" si="583"/>
        <v>1</v>
      </c>
      <c r="AF189" s="64">
        <f t="shared" si="584"/>
        <v>1</v>
      </c>
      <c r="AG189" s="64">
        <f t="shared" si="585"/>
        <v>1</v>
      </c>
      <c r="AH189" s="63">
        <f t="shared" si="586"/>
        <v>1</v>
      </c>
      <c r="AI189" s="62">
        <f t="shared" si="547"/>
        <v>0</v>
      </c>
      <c r="AJ189" s="60">
        <f t="shared" si="548"/>
        <v>0</v>
      </c>
      <c r="AK189" s="60">
        <f t="shared" si="549"/>
        <v>0</v>
      </c>
      <c r="AL189" s="60">
        <f t="shared" si="550"/>
        <v>0</v>
      </c>
      <c r="AM189" s="60">
        <f t="shared" si="551"/>
        <v>0</v>
      </c>
      <c r="AN189" s="60">
        <f t="shared" si="575"/>
        <v>13541.666666666666</v>
      </c>
      <c r="AO189" s="60">
        <f t="shared" si="552"/>
        <v>27083.333333333332</v>
      </c>
      <c r="AP189" s="60">
        <f t="shared" si="553"/>
        <v>40625</v>
      </c>
      <c r="AQ189" s="60">
        <f t="shared" si="554"/>
        <v>54166.666666666664</v>
      </c>
      <c r="AR189" s="60">
        <f t="shared" si="555"/>
        <v>54166.666666666664</v>
      </c>
      <c r="AS189" s="60">
        <f t="shared" si="556"/>
        <v>54166.666666666664</v>
      </c>
      <c r="AT189" s="79">
        <f t="shared" si="557"/>
        <v>54166.666666666664</v>
      </c>
      <c r="AU189" s="61">
        <f t="shared" si="350"/>
        <v>0</v>
      </c>
      <c r="AV189" s="60">
        <f t="shared" si="351"/>
        <v>13541.666666666666</v>
      </c>
      <c r="AW189" s="60">
        <f t="shared" si="352"/>
        <v>121875</v>
      </c>
      <c r="AX189" s="59">
        <f t="shared" si="353"/>
        <v>162500</v>
      </c>
      <c r="AY189" s="58">
        <f t="shared" si="354"/>
        <v>297916.66666666663</v>
      </c>
      <c r="BA189" s="72" t="s">
        <v>285</v>
      </c>
      <c r="BB189" s="72" t="s">
        <v>84</v>
      </c>
      <c r="BC189" s="71"/>
      <c r="BE189" s="64">
        <f>SUMIFS(W$56:W189,$BA$56:$BA189,$BA189,$E$56:$E189,$E189)</f>
        <v>0</v>
      </c>
      <c r="BF189" s="64">
        <f>SUMIFS(X$56:X189,$BA$56:$BA189,$BA189,$E$56:$E189,$E189)</f>
        <v>0</v>
      </c>
      <c r="BG189" s="64">
        <f>SUMIFS(Y$56:Y189,$BA$56:$BA189,$BA189,$E$56:$E189,$E189)</f>
        <v>0</v>
      </c>
      <c r="BH189" s="64">
        <f>SUMIFS(Z$56:Z189,$BA$56:$BA189,$BA189,$E$56:$E189,$E189)</f>
        <v>0</v>
      </c>
      <c r="BI189" s="64">
        <f>SUMIFS(AA$56:AA189,$BA$56:$BA189,$BA189,$E$56:$E189,$E189)</f>
        <v>1</v>
      </c>
      <c r="BJ189" s="64">
        <f>SUMIFS(AB$56:AB189,$BA$56:$BA189,$BA189,$E$56:$E189,$E189)</f>
        <v>1</v>
      </c>
      <c r="BK189" s="64">
        <f>SUMIFS(AC$56:AC189,$BA$56:$BA189,$BA189,$E$56:$E189,$E189)</f>
        <v>1</v>
      </c>
      <c r="BL189" s="64">
        <f>SUMIFS(AD$56:AD189,$BA$56:$BA189,$BA189,$E$56:$E189,$E189)</f>
        <v>1</v>
      </c>
      <c r="BM189" s="64">
        <f>SUMIFS(AE$56:AE189,$BA$56:$BA189,$BA189,$E$56:$E189,$E189)</f>
        <v>1</v>
      </c>
      <c r="BN189" s="64">
        <f>SUMIFS(AF$56:AF189,$BA$56:$BA189,$BA189,$E$56:$E189,$E189)</f>
        <v>1</v>
      </c>
      <c r="BO189" s="64">
        <f>SUMIFS(AG$56:AG189,$BA$56:$BA189,$BA189,$E$56:$E189,$E189)</f>
        <v>1</v>
      </c>
      <c r="BP189" s="64">
        <f>SUMIFS(AH$56:AH189,$BA$56:$BA189,$BA189,$E$56:$E189,$E189)</f>
        <v>1</v>
      </c>
      <c r="BR189" s="175" t="str">
        <f t="shared" si="576"/>
        <v/>
      </c>
      <c r="BS189" s="175" t="str">
        <f t="shared" si="563"/>
        <v/>
      </c>
      <c r="BT189" s="175" t="str">
        <f t="shared" si="564"/>
        <v/>
      </c>
      <c r="BU189" s="175" t="str">
        <f t="shared" si="565"/>
        <v/>
      </c>
      <c r="BV189" s="175" t="str">
        <f t="shared" si="566"/>
        <v>TBD Corp Dir #21Corporate</v>
      </c>
      <c r="BW189" s="175" t="str">
        <f t="shared" si="567"/>
        <v>TBD Corp Dir #21Corporate</v>
      </c>
      <c r="BX189" s="175" t="str">
        <f t="shared" si="568"/>
        <v>TBD Corp Dir #21Corporate</v>
      </c>
      <c r="BY189" s="175" t="str">
        <f t="shared" si="569"/>
        <v>TBD Corp Dir #21Corporate</v>
      </c>
      <c r="BZ189" s="175" t="str">
        <f t="shared" si="570"/>
        <v>TBD Corp Dir #21Corporate</v>
      </c>
      <c r="CA189" s="175" t="str">
        <f t="shared" si="571"/>
        <v>TBD Corp Dir #21Corporate</v>
      </c>
      <c r="CB189" s="175" t="str">
        <f t="shared" si="572"/>
        <v>TBD Corp Dir #21Corporate</v>
      </c>
      <c r="CC189" s="175" t="str">
        <f t="shared" si="573"/>
        <v>TBD Corp Dir #21Corporate</v>
      </c>
    </row>
    <row r="190" spans="1:81" s="52" customFormat="1" x14ac:dyDescent="0.25">
      <c r="A190" s="71" t="s">
        <v>84</v>
      </c>
      <c r="B190" s="306">
        <v>44348</v>
      </c>
      <c r="C190" s="74" t="s">
        <v>86</v>
      </c>
      <c r="D190" s="73" t="s">
        <v>126</v>
      </c>
      <c r="E190" s="73" t="str">
        <f t="shared" si="535"/>
        <v>Corporate</v>
      </c>
      <c r="F190" s="72" t="s">
        <v>29</v>
      </c>
      <c r="G190" s="71" t="s">
        <v>88</v>
      </c>
      <c r="H190" s="71" t="s">
        <v>84</v>
      </c>
      <c r="I190" s="70">
        <f t="shared" si="673"/>
        <v>650000</v>
      </c>
      <c r="J190" s="69">
        <f t="shared" si="468"/>
        <v>44377</v>
      </c>
      <c r="K190" s="68">
        <f t="shared" si="544"/>
        <v>0</v>
      </c>
      <c r="L190" s="67">
        <f t="shared" si="544"/>
        <v>0</v>
      </c>
      <c r="M190" s="67">
        <f t="shared" si="574"/>
        <v>0</v>
      </c>
      <c r="N190" s="67">
        <f t="shared" si="574"/>
        <v>0</v>
      </c>
      <c r="O190" s="67">
        <f t="shared" si="574"/>
        <v>0</v>
      </c>
      <c r="P190" s="67">
        <f t="shared" si="574"/>
        <v>0.25</v>
      </c>
      <c r="Q190" s="67">
        <f t="shared" si="545"/>
        <v>0.5</v>
      </c>
      <c r="R190" s="67">
        <f t="shared" si="545"/>
        <v>0.75</v>
      </c>
      <c r="S190" s="67">
        <f t="shared" si="545"/>
        <v>1</v>
      </c>
      <c r="T190" s="67">
        <f t="shared" si="545"/>
        <v>1</v>
      </c>
      <c r="U190" s="67">
        <f t="shared" si="545"/>
        <v>1</v>
      </c>
      <c r="V190" s="66">
        <f t="shared" si="537"/>
        <v>1</v>
      </c>
      <c r="W190" s="65">
        <f t="shared" si="674"/>
        <v>0</v>
      </c>
      <c r="X190" s="64">
        <f t="shared" si="546"/>
        <v>0</v>
      </c>
      <c r="Y190" s="64">
        <f t="shared" si="577"/>
        <v>0</v>
      </c>
      <c r="Z190" s="64">
        <f t="shared" si="578"/>
        <v>0</v>
      </c>
      <c r="AA190" s="64">
        <f t="shared" si="579"/>
        <v>1</v>
      </c>
      <c r="AB190" s="64">
        <f t="shared" si="580"/>
        <v>1</v>
      </c>
      <c r="AC190" s="64">
        <f t="shared" si="581"/>
        <v>1</v>
      </c>
      <c r="AD190" s="64">
        <f t="shared" si="582"/>
        <v>1</v>
      </c>
      <c r="AE190" s="64">
        <f t="shared" si="583"/>
        <v>1</v>
      </c>
      <c r="AF190" s="64">
        <f t="shared" si="584"/>
        <v>1</v>
      </c>
      <c r="AG190" s="64">
        <f t="shared" si="585"/>
        <v>1</v>
      </c>
      <c r="AH190" s="63">
        <f t="shared" si="586"/>
        <v>1</v>
      </c>
      <c r="AI190" s="62">
        <f t="shared" si="547"/>
        <v>0</v>
      </c>
      <c r="AJ190" s="60">
        <f t="shared" si="548"/>
        <v>0</v>
      </c>
      <c r="AK190" s="60">
        <f t="shared" si="549"/>
        <v>0</v>
      </c>
      <c r="AL190" s="60">
        <f t="shared" si="550"/>
        <v>0</v>
      </c>
      <c r="AM190" s="60">
        <f t="shared" si="551"/>
        <v>0</v>
      </c>
      <c r="AN190" s="60">
        <f t="shared" si="575"/>
        <v>13541.666666666666</v>
      </c>
      <c r="AO190" s="60">
        <f t="shared" si="552"/>
        <v>27083.333333333332</v>
      </c>
      <c r="AP190" s="60">
        <f t="shared" si="553"/>
        <v>40625</v>
      </c>
      <c r="AQ190" s="60">
        <f t="shared" si="554"/>
        <v>54166.666666666664</v>
      </c>
      <c r="AR190" s="60">
        <f t="shared" si="555"/>
        <v>54166.666666666664</v>
      </c>
      <c r="AS190" s="60">
        <f t="shared" si="556"/>
        <v>54166.666666666664</v>
      </c>
      <c r="AT190" s="79">
        <f t="shared" si="557"/>
        <v>54166.666666666664</v>
      </c>
      <c r="AU190" s="61">
        <f t="shared" si="350"/>
        <v>0</v>
      </c>
      <c r="AV190" s="60">
        <f t="shared" si="351"/>
        <v>13541.666666666666</v>
      </c>
      <c r="AW190" s="60">
        <f t="shared" si="352"/>
        <v>121875</v>
      </c>
      <c r="AX190" s="59">
        <f t="shared" si="353"/>
        <v>162500</v>
      </c>
      <c r="AY190" s="58">
        <f t="shared" si="354"/>
        <v>297916.66666666663</v>
      </c>
      <c r="BA190" s="72" t="s">
        <v>285</v>
      </c>
      <c r="BB190" s="72" t="s">
        <v>84</v>
      </c>
      <c r="BC190" s="71"/>
      <c r="BE190" s="64">
        <f>SUMIFS(W$56:W190,$BA$56:$BA190,$BA190,$E$56:$E190,$E190)</f>
        <v>0</v>
      </c>
      <c r="BF190" s="64">
        <f>SUMIFS(X$56:X190,$BA$56:$BA190,$BA190,$E$56:$E190,$E190)</f>
        <v>0</v>
      </c>
      <c r="BG190" s="64">
        <f>SUMIFS(Y$56:Y190,$BA$56:$BA190,$BA190,$E$56:$E190,$E190)</f>
        <v>0</v>
      </c>
      <c r="BH190" s="64">
        <f>SUMIFS(Z$56:Z190,$BA$56:$BA190,$BA190,$E$56:$E190,$E190)</f>
        <v>0</v>
      </c>
      <c r="BI190" s="64">
        <f>SUMIFS(AA$56:AA190,$BA$56:$BA190,$BA190,$E$56:$E190,$E190)</f>
        <v>2</v>
      </c>
      <c r="BJ190" s="64">
        <f>SUMIFS(AB$56:AB190,$BA$56:$BA190,$BA190,$E$56:$E190,$E190)</f>
        <v>2</v>
      </c>
      <c r="BK190" s="64">
        <f>SUMIFS(AC$56:AC190,$BA$56:$BA190,$BA190,$E$56:$E190,$E190)</f>
        <v>2</v>
      </c>
      <c r="BL190" s="64">
        <f>SUMIFS(AD$56:AD190,$BA$56:$BA190,$BA190,$E$56:$E190,$E190)</f>
        <v>2</v>
      </c>
      <c r="BM190" s="64">
        <f>SUMIFS(AE$56:AE190,$BA$56:$BA190,$BA190,$E$56:$E190,$E190)</f>
        <v>2</v>
      </c>
      <c r="BN190" s="64">
        <f>SUMIFS(AF$56:AF190,$BA$56:$BA190,$BA190,$E$56:$E190,$E190)</f>
        <v>2</v>
      </c>
      <c r="BO190" s="64">
        <f>SUMIFS(AG$56:AG190,$BA$56:$BA190,$BA190,$E$56:$E190,$E190)</f>
        <v>2</v>
      </c>
      <c r="BP190" s="64">
        <f>SUMIFS(AH$56:AH190,$BA$56:$BA190,$BA190,$E$56:$E190,$E190)</f>
        <v>2</v>
      </c>
      <c r="BR190" s="175" t="str">
        <f t="shared" si="576"/>
        <v/>
      </c>
      <c r="BS190" s="175" t="str">
        <f t="shared" si="563"/>
        <v/>
      </c>
      <c r="BT190" s="175" t="str">
        <f t="shared" si="564"/>
        <v/>
      </c>
      <c r="BU190" s="175" t="str">
        <f t="shared" si="565"/>
        <v/>
      </c>
      <c r="BV190" s="175" t="str">
        <f t="shared" si="566"/>
        <v>TBD Corp Dir #22Corporate</v>
      </c>
      <c r="BW190" s="175" t="str">
        <f t="shared" si="567"/>
        <v>TBD Corp Dir #22Corporate</v>
      </c>
      <c r="BX190" s="175" t="str">
        <f t="shared" si="568"/>
        <v>TBD Corp Dir #22Corporate</v>
      </c>
      <c r="BY190" s="175" t="str">
        <f t="shared" si="569"/>
        <v>TBD Corp Dir #22Corporate</v>
      </c>
      <c r="BZ190" s="175" t="str">
        <f t="shared" si="570"/>
        <v>TBD Corp Dir #22Corporate</v>
      </c>
      <c r="CA190" s="175" t="str">
        <f t="shared" si="571"/>
        <v>TBD Corp Dir #22Corporate</v>
      </c>
      <c r="CB190" s="175" t="str">
        <f t="shared" si="572"/>
        <v>TBD Corp Dir #22Corporate</v>
      </c>
      <c r="CC190" s="175" t="str">
        <f t="shared" si="573"/>
        <v>TBD Corp Dir #22Corporate</v>
      </c>
    </row>
    <row r="191" spans="1:81" s="52" customFormat="1" x14ac:dyDescent="0.25">
      <c r="A191" s="71" t="s">
        <v>84</v>
      </c>
      <c r="B191" s="306">
        <v>44348</v>
      </c>
      <c r="C191" s="74" t="s">
        <v>86</v>
      </c>
      <c r="D191" s="73" t="s">
        <v>126</v>
      </c>
      <c r="E191" s="73" t="str">
        <f t="shared" si="535"/>
        <v>Corporate</v>
      </c>
      <c r="F191" s="72" t="s">
        <v>29</v>
      </c>
      <c r="G191" s="71" t="s">
        <v>88</v>
      </c>
      <c r="H191" s="71" t="s">
        <v>84</v>
      </c>
      <c r="I191" s="70">
        <f t="shared" si="673"/>
        <v>650000</v>
      </c>
      <c r="J191" s="69">
        <f t="shared" si="468"/>
        <v>44377</v>
      </c>
      <c r="K191" s="68">
        <f t="shared" si="544"/>
        <v>0</v>
      </c>
      <c r="L191" s="67">
        <f t="shared" si="544"/>
        <v>0</v>
      </c>
      <c r="M191" s="67">
        <f t="shared" si="574"/>
        <v>0</v>
      </c>
      <c r="N191" s="67">
        <f t="shared" si="574"/>
        <v>0</v>
      </c>
      <c r="O191" s="67">
        <f t="shared" si="574"/>
        <v>0</v>
      </c>
      <c r="P191" s="67">
        <f t="shared" si="574"/>
        <v>0.25</v>
      </c>
      <c r="Q191" s="67">
        <f t="shared" si="545"/>
        <v>0.5</v>
      </c>
      <c r="R191" s="67">
        <f t="shared" si="545"/>
        <v>0.75</v>
      </c>
      <c r="S191" s="67">
        <f t="shared" si="545"/>
        <v>1</v>
      </c>
      <c r="T191" s="67">
        <f t="shared" si="545"/>
        <v>1</v>
      </c>
      <c r="U191" s="67">
        <f t="shared" si="545"/>
        <v>1</v>
      </c>
      <c r="V191" s="66">
        <f t="shared" si="537"/>
        <v>1</v>
      </c>
      <c r="W191" s="65">
        <f t="shared" si="674"/>
        <v>0</v>
      </c>
      <c r="X191" s="64">
        <f t="shared" si="546"/>
        <v>0</v>
      </c>
      <c r="Y191" s="64">
        <f t="shared" si="577"/>
        <v>0</v>
      </c>
      <c r="Z191" s="64">
        <f t="shared" si="578"/>
        <v>0</v>
      </c>
      <c r="AA191" s="64">
        <f t="shared" si="579"/>
        <v>1</v>
      </c>
      <c r="AB191" s="64">
        <f t="shared" si="580"/>
        <v>1</v>
      </c>
      <c r="AC191" s="64">
        <f t="shared" si="581"/>
        <v>1</v>
      </c>
      <c r="AD191" s="64">
        <f t="shared" si="582"/>
        <v>1</v>
      </c>
      <c r="AE191" s="64">
        <f t="shared" si="583"/>
        <v>1</v>
      </c>
      <c r="AF191" s="64">
        <f t="shared" si="584"/>
        <v>1</v>
      </c>
      <c r="AG191" s="64">
        <f t="shared" si="585"/>
        <v>1</v>
      </c>
      <c r="AH191" s="63">
        <f t="shared" si="586"/>
        <v>1</v>
      </c>
      <c r="AI191" s="62">
        <f t="shared" si="547"/>
        <v>0</v>
      </c>
      <c r="AJ191" s="60">
        <f t="shared" si="548"/>
        <v>0</v>
      </c>
      <c r="AK191" s="60">
        <f t="shared" si="549"/>
        <v>0</v>
      </c>
      <c r="AL191" s="60">
        <f t="shared" si="550"/>
        <v>0</v>
      </c>
      <c r="AM191" s="60">
        <f t="shared" si="551"/>
        <v>0</v>
      </c>
      <c r="AN191" s="60">
        <f t="shared" si="575"/>
        <v>13541.666666666666</v>
      </c>
      <c r="AO191" s="60">
        <f t="shared" si="552"/>
        <v>27083.333333333332</v>
      </c>
      <c r="AP191" s="60">
        <f t="shared" si="553"/>
        <v>40625</v>
      </c>
      <c r="AQ191" s="60">
        <f t="shared" si="554"/>
        <v>54166.666666666664</v>
      </c>
      <c r="AR191" s="60">
        <f t="shared" si="555"/>
        <v>54166.666666666664</v>
      </c>
      <c r="AS191" s="60">
        <f t="shared" si="556"/>
        <v>54166.666666666664</v>
      </c>
      <c r="AT191" s="59">
        <f t="shared" si="557"/>
        <v>54166.666666666664</v>
      </c>
      <c r="AU191" s="61">
        <f t="shared" si="350"/>
        <v>0</v>
      </c>
      <c r="AV191" s="60">
        <f t="shared" si="351"/>
        <v>13541.666666666666</v>
      </c>
      <c r="AW191" s="60">
        <f t="shared" si="352"/>
        <v>121875</v>
      </c>
      <c r="AX191" s="75">
        <f t="shared" si="353"/>
        <v>162500</v>
      </c>
      <c r="AY191" s="58">
        <f t="shared" si="354"/>
        <v>297916.66666666663</v>
      </c>
      <c r="BA191" s="72" t="s">
        <v>285</v>
      </c>
      <c r="BB191" s="72" t="s">
        <v>84</v>
      </c>
      <c r="BC191" s="71"/>
      <c r="BE191" s="64">
        <f>SUMIFS(W$56:W191,$BA$56:$BA191,$BA191,$E$56:$E191,$E191)</f>
        <v>0</v>
      </c>
      <c r="BF191" s="64">
        <f>SUMIFS(X$56:X191,$BA$56:$BA191,$BA191,$E$56:$E191,$E191)</f>
        <v>0</v>
      </c>
      <c r="BG191" s="64">
        <f>SUMIFS(Y$56:Y191,$BA$56:$BA191,$BA191,$E$56:$E191,$E191)</f>
        <v>0</v>
      </c>
      <c r="BH191" s="64">
        <f>SUMIFS(Z$56:Z191,$BA$56:$BA191,$BA191,$E$56:$E191,$E191)</f>
        <v>0</v>
      </c>
      <c r="BI191" s="64">
        <f>SUMIFS(AA$56:AA191,$BA$56:$BA191,$BA191,$E$56:$E191,$E191)</f>
        <v>3</v>
      </c>
      <c r="BJ191" s="64">
        <f>SUMIFS(AB$56:AB191,$BA$56:$BA191,$BA191,$E$56:$E191,$E191)</f>
        <v>3</v>
      </c>
      <c r="BK191" s="64">
        <f>SUMIFS(AC$56:AC191,$BA$56:$BA191,$BA191,$E$56:$E191,$E191)</f>
        <v>3</v>
      </c>
      <c r="BL191" s="64">
        <f>SUMIFS(AD$56:AD191,$BA$56:$BA191,$BA191,$E$56:$E191,$E191)</f>
        <v>3</v>
      </c>
      <c r="BM191" s="64">
        <f>SUMIFS(AE$56:AE191,$BA$56:$BA191,$BA191,$E$56:$E191,$E191)</f>
        <v>3</v>
      </c>
      <c r="BN191" s="64">
        <f>SUMIFS(AF$56:AF191,$BA$56:$BA191,$BA191,$E$56:$E191,$E191)</f>
        <v>3</v>
      </c>
      <c r="BO191" s="64">
        <f>SUMIFS(AG$56:AG191,$BA$56:$BA191,$BA191,$E$56:$E191,$E191)</f>
        <v>3</v>
      </c>
      <c r="BP191" s="64">
        <f>SUMIFS(AH$56:AH191,$BA$56:$BA191,$BA191,$E$56:$E191,$E191)</f>
        <v>3</v>
      </c>
      <c r="BR191" s="175" t="str">
        <f t="shared" si="576"/>
        <v/>
      </c>
      <c r="BS191" s="175" t="str">
        <f t="shared" si="563"/>
        <v/>
      </c>
      <c r="BT191" s="175" t="str">
        <f t="shared" si="564"/>
        <v/>
      </c>
      <c r="BU191" s="175" t="str">
        <f t="shared" si="565"/>
        <v/>
      </c>
      <c r="BV191" s="175" t="str">
        <f t="shared" si="566"/>
        <v>TBD Corp Dir #23Corporate</v>
      </c>
      <c r="BW191" s="175" t="str">
        <f t="shared" si="567"/>
        <v>TBD Corp Dir #23Corporate</v>
      </c>
      <c r="BX191" s="175" t="str">
        <f t="shared" si="568"/>
        <v>TBD Corp Dir #23Corporate</v>
      </c>
      <c r="BY191" s="175" t="str">
        <f t="shared" si="569"/>
        <v>TBD Corp Dir #23Corporate</v>
      </c>
      <c r="BZ191" s="175" t="str">
        <f t="shared" si="570"/>
        <v>TBD Corp Dir #23Corporate</v>
      </c>
      <c r="CA191" s="175" t="str">
        <f t="shared" si="571"/>
        <v>TBD Corp Dir #23Corporate</v>
      </c>
      <c r="CB191" s="175" t="str">
        <f t="shared" si="572"/>
        <v>TBD Corp Dir #23Corporate</v>
      </c>
      <c r="CC191" s="175" t="str">
        <f t="shared" si="573"/>
        <v>TBD Corp Dir #23Corporate</v>
      </c>
    </row>
    <row r="192" spans="1:81" s="52" customFormat="1" hidden="1" x14ac:dyDescent="0.25">
      <c r="A192" s="71" t="s">
        <v>141</v>
      </c>
      <c r="B192" s="74">
        <v>43467</v>
      </c>
      <c r="C192" s="74" t="s">
        <v>86</v>
      </c>
      <c r="D192" s="73" t="s">
        <v>30</v>
      </c>
      <c r="E192" s="73" t="str">
        <f t="shared" si="535"/>
        <v>Corporate</v>
      </c>
      <c r="F192" s="72" t="s">
        <v>28</v>
      </c>
      <c r="G192" s="71" t="s">
        <v>88</v>
      </c>
      <c r="H192" s="71" t="s">
        <v>48</v>
      </c>
      <c r="I192" s="70">
        <f t="shared" si="673"/>
        <v>550000</v>
      </c>
      <c r="J192" s="69">
        <f t="shared" si="468"/>
        <v>43496</v>
      </c>
      <c r="K192" s="68">
        <f t="shared" si="544"/>
        <v>1</v>
      </c>
      <c r="L192" s="67">
        <f t="shared" si="544"/>
        <v>1</v>
      </c>
      <c r="M192" s="67">
        <f t="shared" si="574"/>
        <v>1</v>
      </c>
      <c r="N192" s="67">
        <f t="shared" si="574"/>
        <v>1</v>
      </c>
      <c r="O192" s="67">
        <f t="shared" si="574"/>
        <v>1</v>
      </c>
      <c r="P192" s="67">
        <f t="shared" si="574"/>
        <v>1</v>
      </c>
      <c r="Q192" s="67">
        <f t="shared" ref="Q192:U198" si="717">IFERROR(IF($C192&gt;EOMONTH(Q$55,-1),IF(DATEDIF($J192,Q$55+2,"m")+1&gt;9,100%,VLOOKUP($D192,$A$1:$J$51,(DATEDIF($J192,Q$55+2,"m")+1)+1,FALSE)),0),0)</f>
        <v>1</v>
      </c>
      <c r="R192" s="67">
        <f t="shared" si="717"/>
        <v>1</v>
      </c>
      <c r="S192" s="67">
        <f t="shared" si="717"/>
        <v>1</v>
      </c>
      <c r="T192" s="67">
        <f t="shared" si="717"/>
        <v>1</v>
      </c>
      <c r="U192" s="67">
        <f t="shared" si="717"/>
        <v>1</v>
      </c>
      <c r="V192" s="66">
        <f t="shared" si="537"/>
        <v>1</v>
      </c>
      <c r="W192" s="65">
        <f t="shared" si="674"/>
        <v>1</v>
      </c>
      <c r="X192" s="64">
        <f t="shared" si="546"/>
        <v>1</v>
      </c>
      <c r="Y192" s="64">
        <f t="shared" si="577"/>
        <v>1</v>
      </c>
      <c r="Z192" s="64">
        <f t="shared" si="578"/>
        <v>1</v>
      </c>
      <c r="AA192" s="64">
        <f t="shared" si="579"/>
        <v>1</v>
      </c>
      <c r="AB192" s="64">
        <f t="shared" si="580"/>
        <v>1</v>
      </c>
      <c r="AC192" s="64">
        <f t="shared" si="581"/>
        <v>1</v>
      </c>
      <c r="AD192" s="64">
        <f t="shared" si="582"/>
        <v>1</v>
      </c>
      <c r="AE192" s="64">
        <f t="shared" si="583"/>
        <v>1</v>
      </c>
      <c r="AF192" s="64">
        <f t="shared" si="584"/>
        <v>1</v>
      </c>
      <c r="AG192" s="64">
        <f t="shared" si="585"/>
        <v>1</v>
      </c>
      <c r="AH192" s="63">
        <f t="shared" si="586"/>
        <v>1</v>
      </c>
      <c r="AI192" s="62">
        <f t="shared" si="547"/>
        <v>45833.333333333336</v>
      </c>
      <c r="AJ192" s="60">
        <f t="shared" si="548"/>
        <v>45833.333333333336</v>
      </c>
      <c r="AK192" s="60">
        <f t="shared" si="549"/>
        <v>45833.333333333336</v>
      </c>
      <c r="AL192" s="60">
        <f t="shared" si="550"/>
        <v>45833.333333333336</v>
      </c>
      <c r="AM192" s="60">
        <f t="shared" si="551"/>
        <v>45833.333333333336</v>
      </c>
      <c r="AN192" s="60">
        <f t="shared" si="575"/>
        <v>45833.333333333336</v>
      </c>
      <c r="AO192" s="60">
        <f t="shared" si="552"/>
        <v>45833.333333333336</v>
      </c>
      <c r="AP192" s="60">
        <f t="shared" si="553"/>
        <v>45833.333333333336</v>
      </c>
      <c r="AQ192" s="60">
        <f t="shared" si="554"/>
        <v>45833.333333333336</v>
      </c>
      <c r="AR192" s="60">
        <f t="shared" si="555"/>
        <v>45833.333333333336</v>
      </c>
      <c r="AS192" s="60">
        <f t="shared" si="556"/>
        <v>45833.333333333336</v>
      </c>
      <c r="AT192" s="59">
        <f t="shared" si="557"/>
        <v>45833.333333333336</v>
      </c>
      <c r="AU192" s="61">
        <f t="shared" si="350"/>
        <v>137500</v>
      </c>
      <c r="AV192" s="60">
        <f t="shared" si="351"/>
        <v>137500</v>
      </c>
      <c r="AW192" s="60">
        <f t="shared" si="352"/>
        <v>137500</v>
      </c>
      <c r="AX192" s="59">
        <f t="shared" si="353"/>
        <v>137500</v>
      </c>
      <c r="AY192" s="58">
        <f t="shared" si="354"/>
        <v>550000</v>
      </c>
      <c r="BA192" s="72" t="s">
        <v>28</v>
      </c>
      <c r="BB192" s="72" t="s">
        <v>141</v>
      </c>
      <c r="BC192" s="71"/>
      <c r="BE192" s="64">
        <f>SUMIFS(W$56:W192,$BA$56:$BA192,$BA192,$E$56:$E192,$E192)</f>
        <v>1</v>
      </c>
      <c r="BF192" s="64">
        <f>SUMIFS(X$56:X192,$BA$56:$BA192,$BA192,$E$56:$E192,$E192)</f>
        <v>1</v>
      </c>
      <c r="BG192" s="64">
        <f>SUMIFS(Y$56:Y192,$BA$56:$BA192,$BA192,$E$56:$E192,$E192)</f>
        <v>2</v>
      </c>
      <c r="BH192" s="64">
        <f>SUMIFS(Z$56:Z192,$BA$56:$BA192,$BA192,$E$56:$E192,$E192)</f>
        <v>2</v>
      </c>
      <c r="BI192" s="64">
        <f>SUMIFS(AA$56:AA192,$BA$56:$BA192,$BA192,$E$56:$E192,$E192)</f>
        <v>3</v>
      </c>
      <c r="BJ192" s="64">
        <f>SUMIFS(AB$56:AB192,$BA$56:$BA192,$BA192,$E$56:$E192,$E192)</f>
        <v>3</v>
      </c>
      <c r="BK192" s="64">
        <f>SUMIFS(AC$56:AC192,$BA$56:$BA192,$BA192,$E$56:$E192,$E192)</f>
        <v>3</v>
      </c>
      <c r="BL192" s="64">
        <f>SUMIFS(AD$56:AD192,$BA$56:$BA192,$BA192,$E$56:$E192,$E192)</f>
        <v>3</v>
      </c>
      <c r="BM192" s="64">
        <f>SUMIFS(AE$56:AE192,$BA$56:$BA192,$BA192,$E$56:$E192,$E192)</f>
        <v>3</v>
      </c>
      <c r="BN192" s="64">
        <f>SUMIFS(AF$56:AF192,$BA$56:$BA192,$BA192,$E$56:$E192,$E192)</f>
        <v>3</v>
      </c>
      <c r="BO192" s="64">
        <f>SUMIFS(AG$56:AG192,$BA$56:$BA192,$BA192,$E$56:$E192,$E192)</f>
        <v>3</v>
      </c>
      <c r="BP192" s="64">
        <f>SUMIFS(AH$56:AH192,$BA$56:$BA192,$BA192,$E$56:$E192,$E192)</f>
        <v>3</v>
      </c>
      <c r="BR192" s="175" t="str">
        <f t="shared" si="576"/>
        <v>Hoy, Michael1Corporate</v>
      </c>
      <c r="BS192" s="175" t="str">
        <f t="shared" si="563"/>
        <v>Hoy, Michael1Corporate</v>
      </c>
      <c r="BT192" s="175" t="str">
        <f t="shared" si="564"/>
        <v>Hoy, Michael2Corporate</v>
      </c>
      <c r="BU192" s="175" t="str">
        <f t="shared" si="565"/>
        <v>Hoy, Michael2Corporate</v>
      </c>
      <c r="BV192" s="175" t="str">
        <f t="shared" si="566"/>
        <v>Hoy, Michael3Corporate</v>
      </c>
      <c r="BW192" s="175" t="str">
        <f t="shared" si="567"/>
        <v>Hoy, Michael3Corporate</v>
      </c>
      <c r="BX192" s="175" t="str">
        <f t="shared" si="568"/>
        <v>Hoy, Michael3Corporate</v>
      </c>
      <c r="BY192" s="175" t="str">
        <f t="shared" si="569"/>
        <v>Hoy, Michael3Corporate</v>
      </c>
      <c r="BZ192" s="175" t="str">
        <f t="shared" si="570"/>
        <v>Hoy, Michael3Corporate</v>
      </c>
      <c r="CA192" s="175" t="str">
        <f t="shared" si="571"/>
        <v>Hoy, Michael3Corporate</v>
      </c>
      <c r="CB192" s="175" t="str">
        <f t="shared" si="572"/>
        <v>Hoy, Michael3Corporate</v>
      </c>
      <c r="CC192" s="175" t="str">
        <f t="shared" si="573"/>
        <v>Hoy, Michael3Corporate</v>
      </c>
    </row>
    <row r="193" spans="1:81" s="52" customFormat="1" hidden="1" x14ac:dyDescent="0.25">
      <c r="A193" s="71" t="s">
        <v>140</v>
      </c>
      <c r="B193" s="74">
        <v>43683</v>
      </c>
      <c r="C193" s="74">
        <v>44243</v>
      </c>
      <c r="D193" s="73" t="s">
        <v>30</v>
      </c>
      <c r="E193" s="73" t="str">
        <f t="shared" si="535"/>
        <v>Corporate</v>
      </c>
      <c r="F193" s="72" t="s">
        <v>28</v>
      </c>
      <c r="G193" s="71" t="s">
        <v>88</v>
      </c>
      <c r="H193" s="71" t="s">
        <v>130</v>
      </c>
      <c r="I193" s="70">
        <f t="shared" si="673"/>
        <v>550000</v>
      </c>
      <c r="J193" s="69">
        <f t="shared" si="468"/>
        <v>43708</v>
      </c>
      <c r="K193" s="68">
        <f t="shared" si="544"/>
        <v>1</v>
      </c>
      <c r="L193" s="67">
        <f t="shared" si="544"/>
        <v>0</v>
      </c>
      <c r="M193" s="67">
        <f t="shared" si="574"/>
        <v>0</v>
      </c>
      <c r="N193" s="67">
        <f t="shared" si="574"/>
        <v>0</v>
      </c>
      <c r="O193" s="67">
        <f t="shared" si="574"/>
        <v>0</v>
      </c>
      <c r="P193" s="67">
        <f t="shared" si="574"/>
        <v>0</v>
      </c>
      <c r="Q193" s="67">
        <f t="shared" si="717"/>
        <v>0</v>
      </c>
      <c r="R193" s="67">
        <f t="shared" si="717"/>
        <v>0</v>
      </c>
      <c r="S193" s="67">
        <f t="shared" si="717"/>
        <v>0</v>
      </c>
      <c r="T193" s="67">
        <f t="shared" si="717"/>
        <v>0</v>
      </c>
      <c r="U193" s="67">
        <f t="shared" si="717"/>
        <v>0</v>
      </c>
      <c r="V193" s="66">
        <f t="shared" si="537"/>
        <v>0</v>
      </c>
      <c r="W193" s="65">
        <f t="shared" si="674"/>
        <v>0</v>
      </c>
      <c r="X193" s="64">
        <f t="shared" si="546"/>
        <v>0</v>
      </c>
      <c r="Y193" s="64">
        <f t="shared" si="577"/>
        <v>0</v>
      </c>
      <c r="Z193" s="64">
        <f t="shared" si="578"/>
        <v>0</v>
      </c>
      <c r="AA193" s="64">
        <f t="shared" si="579"/>
        <v>0</v>
      </c>
      <c r="AB193" s="64">
        <f t="shared" si="580"/>
        <v>0</v>
      </c>
      <c r="AC193" s="64">
        <f t="shared" si="581"/>
        <v>0</v>
      </c>
      <c r="AD193" s="64">
        <f t="shared" si="582"/>
        <v>0</v>
      </c>
      <c r="AE193" s="64">
        <f t="shared" si="583"/>
        <v>0</v>
      </c>
      <c r="AF193" s="64">
        <f t="shared" si="584"/>
        <v>0</v>
      </c>
      <c r="AG193" s="64">
        <f t="shared" si="585"/>
        <v>0</v>
      </c>
      <c r="AH193" s="63">
        <f t="shared" si="586"/>
        <v>0</v>
      </c>
      <c r="AI193" s="62">
        <f t="shared" si="547"/>
        <v>45833.333333333336</v>
      </c>
      <c r="AJ193" s="60">
        <f t="shared" si="548"/>
        <v>0</v>
      </c>
      <c r="AK193" s="60">
        <f t="shared" si="549"/>
        <v>0</v>
      </c>
      <c r="AL193" s="60">
        <f t="shared" si="550"/>
        <v>0</v>
      </c>
      <c r="AM193" s="60">
        <f t="shared" si="551"/>
        <v>0</v>
      </c>
      <c r="AN193" s="60">
        <f t="shared" si="575"/>
        <v>0</v>
      </c>
      <c r="AO193" s="60">
        <f t="shared" si="552"/>
        <v>0</v>
      </c>
      <c r="AP193" s="60">
        <f t="shared" si="553"/>
        <v>0</v>
      </c>
      <c r="AQ193" s="60">
        <f t="shared" si="554"/>
        <v>0</v>
      </c>
      <c r="AR193" s="60">
        <f t="shared" si="555"/>
        <v>0</v>
      </c>
      <c r="AS193" s="60">
        <f t="shared" si="556"/>
        <v>0</v>
      </c>
      <c r="AT193" s="59">
        <f t="shared" si="557"/>
        <v>0</v>
      </c>
      <c r="AU193" s="61">
        <f t="shared" si="350"/>
        <v>45833.333333333336</v>
      </c>
      <c r="AV193" s="60">
        <f t="shared" si="351"/>
        <v>0</v>
      </c>
      <c r="AW193" s="60">
        <f t="shared" si="352"/>
        <v>0</v>
      </c>
      <c r="AX193" s="59">
        <f t="shared" si="353"/>
        <v>0</v>
      </c>
      <c r="AY193" s="58">
        <f t="shared" si="354"/>
        <v>45833.333333333336</v>
      </c>
      <c r="BA193" s="72" t="s">
        <v>28</v>
      </c>
      <c r="BB193" s="72" t="s">
        <v>140</v>
      </c>
      <c r="BC193" s="71"/>
      <c r="BE193" s="64">
        <f>SUMIFS(W$56:W193,$BA$56:$BA193,$BA193,$E$56:$E193,$E193)</f>
        <v>1</v>
      </c>
      <c r="BF193" s="64">
        <f>SUMIFS(X$56:X193,$BA$56:$BA193,$BA193,$E$56:$E193,$E193)</f>
        <v>1</v>
      </c>
      <c r="BG193" s="64">
        <f>SUMIFS(Y$56:Y193,$BA$56:$BA193,$BA193,$E$56:$E193,$E193)</f>
        <v>2</v>
      </c>
      <c r="BH193" s="64">
        <f>SUMIFS(Z$56:Z193,$BA$56:$BA193,$BA193,$E$56:$E193,$E193)</f>
        <v>2</v>
      </c>
      <c r="BI193" s="64">
        <f>SUMIFS(AA$56:AA193,$BA$56:$BA193,$BA193,$E$56:$E193,$E193)</f>
        <v>3</v>
      </c>
      <c r="BJ193" s="64">
        <f>SUMIFS(AB$56:AB193,$BA$56:$BA193,$BA193,$E$56:$E193,$E193)</f>
        <v>3</v>
      </c>
      <c r="BK193" s="64">
        <f>SUMIFS(AC$56:AC193,$BA$56:$BA193,$BA193,$E$56:$E193,$E193)</f>
        <v>3</v>
      </c>
      <c r="BL193" s="64">
        <f>SUMIFS(AD$56:AD193,$BA$56:$BA193,$BA193,$E$56:$E193,$E193)</f>
        <v>3</v>
      </c>
      <c r="BM193" s="64">
        <f>SUMIFS(AE$56:AE193,$BA$56:$BA193,$BA193,$E$56:$E193,$E193)</f>
        <v>3</v>
      </c>
      <c r="BN193" s="64">
        <f>SUMIFS(AF$56:AF193,$BA$56:$BA193,$BA193,$E$56:$E193,$E193)</f>
        <v>3</v>
      </c>
      <c r="BO193" s="64">
        <f>SUMIFS(AG$56:AG193,$BA$56:$BA193,$BA193,$E$56:$E193,$E193)</f>
        <v>3</v>
      </c>
      <c r="BP193" s="64">
        <f>SUMIFS(AH$56:AH193,$BA$56:$BA193,$BA193,$E$56:$E193,$E193)</f>
        <v>3</v>
      </c>
      <c r="BR193" s="175" t="str">
        <f t="shared" si="576"/>
        <v>Hoy, Michael1Corporate</v>
      </c>
      <c r="BS193" s="175" t="str">
        <f t="shared" si="563"/>
        <v>Hoy, Michael1Corporate</v>
      </c>
      <c r="BT193" s="175" t="str">
        <f t="shared" si="564"/>
        <v>Hoy, Michael2Corporate</v>
      </c>
      <c r="BU193" s="175" t="str">
        <f t="shared" si="565"/>
        <v>Hoy, Michael2Corporate</v>
      </c>
      <c r="BV193" s="175" t="str">
        <f t="shared" si="566"/>
        <v>Hoy, Michael3Corporate</v>
      </c>
      <c r="BW193" s="175" t="str">
        <f t="shared" si="567"/>
        <v>Hoy, Michael3Corporate</v>
      </c>
      <c r="BX193" s="175" t="str">
        <f t="shared" si="568"/>
        <v>Hoy, Michael3Corporate</v>
      </c>
      <c r="BY193" s="175" t="str">
        <f t="shared" si="569"/>
        <v>Hoy, Michael3Corporate</v>
      </c>
      <c r="BZ193" s="175" t="str">
        <f t="shared" si="570"/>
        <v>Hoy, Michael3Corporate</v>
      </c>
      <c r="CA193" s="175" t="str">
        <f t="shared" si="571"/>
        <v>Hoy, Michael3Corporate</v>
      </c>
      <c r="CB193" s="175" t="str">
        <f t="shared" si="572"/>
        <v>Hoy, Michael3Corporate</v>
      </c>
      <c r="CC193" s="175" t="str">
        <f t="shared" si="573"/>
        <v>Hoy, Michael3Corporate</v>
      </c>
    </row>
    <row r="194" spans="1:81" s="52" customFormat="1" hidden="1" x14ac:dyDescent="0.25">
      <c r="A194" s="71" t="s">
        <v>139</v>
      </c>
      <c r="B194" s="74">
        <v>43831</v>
      </c>
      <c r="C194" s="74">
        <v>44316</v>
      </c>
      <c r="D194" s="73" t="s">
        <v>30</v>
      </c>
      <c r="E194" s="73" t="str">
        <f t="shared" si="535"/>
        <v>Corporate</v>
      </c>
      <c r="F194" s="72" t="s">
        <v>28</v>
      </c>
      <c r="G194" s="71" t="s">
        <v>88</v>
      </c>
      <c r="H194" s="71" t="s">
        <v>48</v>
      </c>
      <c r="I194" s="70">
        <f t="shared" si="673"/>
        <v>550000</v>
      </c>
      <c r="J194" s="69">
        <f t="shared" si="468"/>
        <v>43861</v>
      </c>
      <c r="K194" s="68">
        <f t="shared" si="544"/>
        <v>1</v>
      </c>
      <c r="L194" s="67">
        <f t="shared" si="544"/>
        <v>1</v>
      </c>
      <c r="M194" s="67">
        <f t="shared" si="574"/>
        <v>1</v>
      </c>
      <c r="N194" s="67">
        <f t="shared" si="574"/>
        <v>0</v>
      </c>
      <c r="O194" s="67">
        <f t="shared" si="574"/>
        <v>0</v>
      </c>
      <c r="P194" s="67">
        <f t="shared" si="574"/>
        <v>0</v>
      </c>
      <c r="Q194" s="67">
        <f t="shared" si="717"/>
        <v>0</v>
      </c>
      <c r="R194" s="67">
        <f t="shared" si="717"/>
        <v>0</v>
      </c>
      <c r="S194" s="67">
        <f t="shared" si="717"/>
        <v>0</v>
      </c>
      <c r="T194" s="67">
        <f t="shared" si="717"/>
        <v>0</v>
      </c>
      <c r="U194" s="67">
        <f t="shared" si="717"/>
        <v>0</v>
      </c>
      <c r="V194" s="67">
        <f t="shared" si="537"/>
        <v>0</v>
      </c>
      <c r="W194" s="65">
        <f t="shared" si="674"/>
        <v>1</v>
      </c>
      <c r="X194" s="64">
        <f t="shared" si="546"/>
        <v>1</v>
      </c>
      <c r="Y194" s="351">
        <v>1</v>
      </c>
      <c r="Z194" s="64">
        <f t="shared" si="578"/>
        <v>0</v>
      </c>
      <c r="AA194" s="64">
        <f t="shared" si="579"/>
        <v>0</v>
      </c>
      <c r="AB194" s="64">
        <f t="shared" si="580"/>
        <v>0</v>
      </c>
      <c r="AC194" s="64">
        <f t="shared" si="581"/>
        <v>0</v>
      </c>
      <c r="AD194" s="64">
        <f t="shared" si="582"/>
        <v>0</v>
      </c>
      <c r="AE194" s="64">
        <f t="shared" si="583"/>
        <v>0</v>
      </c>
      <c r="AF194" s="64">
        <f t="shared" si="584"/>
        <v>0</v>
      </c>
      <c r="AG194" s="64">
        <f t="shared" si="585"/>
        <v>0</v>
      </c>
      <c r="AH194" s="63">
        <f t="shared" si="586"/>
        <v>0</v>
      </c>
      <c r="AI194" s="62">
        <f t="shared" si="547"/>
        <v>45833.333333333336</v>
      </c>
      <c r="AJ194" s="60">
        <f t="shared" si="548"/>
        <v>45833.333333333336</v>
      </c>
      <c r="AK194" s="60">
        <f t="shared" si="549"/>
        <v>45833.333333333336</v>
      </c>
      <c r="AL194" s="60">
        <f t="shared" si="550"/>
        <v>0</v>
      </c>
      <c r="AM194" s="60">
        <f t="shared" si="551"/>
        <v>0</v>
      </c>
      <c r="AN194" s="60">
        <f t="shared" si="575"/>
        <v>0</v>
      </c>
      <c r="AO194" s="60">
        <f t="shared" si="552"/>
        <v>0</v>
      </c>
      <c r="AP194" s="60">
        <f t="shared" si="553"/>
        <v>0</v>
      </c>
      <c r="AQ194" s="60">
        <f t="shared" si="554"/>
        <v>0</v>
      </c>
      <c r="AR194" s="60">
        <f t="shared" si="555"/>
        <v>0</v>
      </c>
      <c r="AS194" s="60">
        <f t="shared" si="556"/>
        <v>0</v>
      </c>
      <c r="AT194" s="59">
        <f t="shared" si="557"/>
        <v>0</v>
      </c>
      <c r="AU194" s="61">
        <f t="shared" si="350"/>
        <v>137500</v>
      </c>
      <c r="AV194" s="60">
        <f t="shared" si="351"/>
        <v>0</v>
      </c>
      <c r="AW194" s="60">
        <f t="shared" si="352"/>
        <v>0</v>
      </c>
      <c r="AX194" s="59">
        <f t="shared" si="353"/>
        <v>0</v>
      </c>
      <c r="AY194" s="58">
        <f t="shared" si="354"/>
        <v>137500</v>
      </c>
      <c r="BA194" s="72" t="s">
        <v>28</v>
      </c>
      <c r="BB194" s="72" t="s">
        <v>139</v>
      </c>
      <c r="BC194" s="71"/>
      <c r="BE194" s="64">
        <f>SUMIFS(W$56:W194,$BA$56:$BA194,$BA194,$E$56:$E194,$E194)</f>
        <v>2</v>
      </c>
      <c r="BF194" s="64">
        <f>SUMIFS(X$56:X194,$BA$56:$BA194,$BA194,$E$56:$E194,$E194)</f>
        <v>2</v>
      </c>
      <c r="BG194" s="64">
        <f>SUMIFS(Y$56:Y194,$BA$56:$BA194,$BA194,$E$56:$E194,$E194)</f>
        <v>3</v>
      </c>
      <c r="BH194" s="64">
        <f>SUMIFS(Z$56:Z194,$BA$56:$BA194,$BA194,$E$56:$E194,$E194)</f>
        <v>2</v>
      </c>
      <c r="BI194" s="64">
        <f>SUMIFS(AA$56:AA194,$BA$56:$BA194,$BA194,$E$56:$E194,$E194)</f>
        <v>3</v>
      </c>
      <c r="BJ194" s="64">
        <f>SUMIFS(AB$56:AB194,$BA$56:$BA194,$BA194,$E$56:$E194,$E194)</f>
        <v>3</v>
      </c>
      <c r="BK194" s="64">
        <f>SUMIFS(AC$56:AC194,$BA$56:$BA194,$BA194,$E$56:$E194,$E194)</f>
        <v>3</v>
      </c>
      <c r="BL194" s="64">
        <f>SUMIFS(AD$56:AD194,$BA$56:$BA194,$BA194,$E$56:$E194,$E194)</f>
        <v>3</v>
      </c>
      <c r="BM194" s="64">
        <f>SUMIFS(AE$56:AE194,$BA$56:$BA194,$BA194,$E$56:$E194,$E194)</f>
        <v>3</v>
      </c>
      <c r="BN194" s="64">
        <f>SUMIFS(AF$56:AF194,$BA$56:$BA194,$BA194,$E$56:$E194,$E194)</f>
        <v>3</v>
      </c>
      <c r="BO194" s="64">
        <f>SUMIFS(AG$56:AG194,$BA$56:$BA194,$BA194,$E$56:$E194,$E194)</f>
        <v>3</v>
      </c>
      <c r="BP194" s="64">
        <f>SUMIFS(AH$56:AH194,$BA$56:$BA194,$BA194,$E$56:$E194,$E194)</f>
        <v>3</v>
      </c>
      <c r="BR194" s="175" t="str">
        <f t="shared" si="576"/>
        <v>Hoy, Michael2Corporate</v>
      </c>
      <c r="BS194" s="175" t="str">
        <f t="shared" si="563"/>
        <v>Hoy, Michael2Corporate</v>
      </c>
      <c r="BT194" s="175" t="str">
        <f t="shared" si="564"/>
        <v>Hoy, Michael3Corporate</v>
      </c>
      <c r="BU194" s="175" t="str">
        <f t="shared" si="565"/>
        <v>Hoy, Michael2Corporate</v>
      </c>
      <c r="BV194" s="175" t="str">
        <f t="shared" si="566"/>
        <v>Hoy, Michael3Corporate</v>
      </c>
      <c r="BW194" s="175" t="str">
        <f t="shared" si="567"/>
        <v>Hoy, Michael3Corporate</v>
      </c>
      <c r="BX194" s="175" t="str">
        <f t="shared" si="568"/>
        <v>Hoy, Michael3Corporate</v>
      </c>
      <c r="BY194" s="175" t="str">
        <f t="shared" si="569"/>
        <v>Hoy, Michael3Corporate</v>
      </c>
      <c r="BZ194" s="175" t="str">
        <f t="shared" si="570"/>
        <v>Hoy, Michael3Corporate</v>
      </c>
      <c r="CA194" s="175" t="str">
        <f t="shared" si="571"/>
        <v>Hoy, Michael3Corporate</v>
      </c>
      <c r="CB194" s="175" t="str">
        <f t="shared" si="572"/>
        <v>Hoy, Michael3Corporate</v>
      </c>
      <c r="CC194" s="175" t="str">
        <f t="shared" si="573"/>
        <v>Hoy, Michael3Corporate</v>
      </c>
    </row>
    <row r="195" spans="1:81" s="52" customFormat="1" hidden="1" x14ac:dyDescent="0.25">
      <c r="A195" s="71" t="s">
        <v>138</v>
      </c>
      <c r="B195" s="74">
        <v>43864</v>
      </c>
      <c r="C195" s="74">
        <v>44230</v>
      </c>
      <c r="D195" s="73" t="s">
        <v>30</v>
      </c>
      <c r="E195" s="73" t="str">
        <f t="shared" si="535"/>
        <v>Corporate</v>
      </c>
      <c r="F195" s="72" t="s">
        <v>28</v>
      </c>
      <c r="G195" s="71" t="s">
        <v>88</v>
      </c>
      <c r="H195" s="71" t="s">
        <v>130</v>
      </c>
      <c r="I195" s="70">
        <f t="shared" si="673"/>
        <v>550000</v>
      </c>
      <c r="J195" s="69">
        <f t="shared" si="468"/>
        <v>43890</v>
      </c>
      <c r="K195" s="68">
        <f t="shared" si="544"/>
        <v>1</v>
      </c>
      <c r="L195" s="67">
        <f t="shared" si="544"/>
        <v>0</v>
      </c>
      <c r="M195" s="67">
        <f t="shared" si="574"/>
        <v>0</v>
      </c>
      <c r="N195" s="67">
        <f t="shared" si="574"/>
        <v>0</v>
      </c>
      <c r="O195" s="67">
        <f t="shared" si="574"/>
        <v>0</v>
      </c>
      <c r="P195" s="67">
        <f t="shared" si="574"/>
        <v>0</v>
      </c>
      <c r="Q195" s="67">
        <f t="shared" si="717"/>
        <v>0</v>
      </c>
      <c r="R195" s="67">
        <f t="shared" si="717"/>
        <v>0</v>
      </c>
      <c r="S195" s="67">
        <f t="shared" si="717"/>
        <v>0</v>
      </c>
      <c r="T195" s="67">
        <f t="shared" si="717"/>
        <v>0</v>
      </c>
      <c r="U195" s="67">
        <f t="shared" si="717"/>
        <v>0</v>
      </c>
      <c r="V195" s="66">
        <f t="shared" si="537"/>
        <v>0</v>
      </c>
      <c r="W195" s="65">
        <f t="shared" si="674"/>
        <v>0</v>
      </c>
      <c r="X195" s="64">
        <f t="shared" si="546"/>
        <v>0</v>
      </c>
      <c r="Y195" s="64">
        <f t="shared" si="577"/>
        <v>0</v>
      </c>
      <c r="Z195" s="64">
        <f t="shared" si="578"/>
        <v>0</v>
      </c>
      <c r="AA195" s="64">
        <f t="shared" si="579"/>
        <v>0</v>
      </c>
      <c r="AB195" s="64">
        <f t="shared" si="580"/>
        <v>0</v>
      </c>
      <c r="AC195" s="64">
        <f t="shared" si="581"/>
        <v>0</v>
      </c>
      <c r="AD195" s="64">
        <f t="shared" si="582"/>
        <v>0</v>
      </c>
      <c r="AE195" s="64">
        <f t="shared" si="583"/>
        <v>0</v>
      </c>
      <c r="AF195" s="64">
        <f t="shared" si="584"/>
        <v>0</v>
      </c>
      <c r="AG195" s="64">
        <f t="shared" si="585"/>
        <v>0</v>
      </c>
      <c r="AH195" s="63">
        <f t="shared" si="586"/>
        <v>0</v>
      </c>
      <c r="AI195" s="62">
        <f t="shared" si="547"/>
        <v>45833.333333333336</v>
      </c>
      <c r="AJ195" s="60">
        <f t="shared" si="548"/>
        <v>0</v>
      </c>
      <c r="AK195" s="60">
        <f t="shared" si="549"/>
        <v>0</v>
      </c>
      <c r="AL195" s="60">
        <f t="shared" si="550"/>
        <v>0</v>
      </c>
      <c r="AM195" s="60">
        <f t="shared" si="551"/>
        <v>0</v>
      </c>
      <c r="AN195" s="60">
        <f t="shared" si="575"/>
        <v>0</v>
      </c>
      <c r="AO195" s="60">
        <f t="shared" si="552"/>
        <v>0</v>
      </c>
      <c r="AP195" s="60">
        <f t="shared" si="553"/>
        <v>0</v>
      </c>
      <c r="AQ195" s="60">
        <f t="shared" si="554"/>
        <v>0</v>
      </c>
      <c r="AR195" s="60">
        <f t="shared" si="555"/>
        <v>0</v>
      </c>
      <c r="AS195" s="60">
        <f t="shared" si="556"/>
        <v>0</v>
      </c>
      <c r="AT195" s="59">
        <f t="shared" si="557"/>
        <v>0</v>
      </c>
      <c r="AU195" s="61">
        <f t="shared" si="350"/>
        <v>45833.333333333336</v>
      </c>
      <c r="AV195" s="60">
        <f t="shared" si="351"/>
        <v>0</v>
      </c>
      <c r="AW195" s="60">
        <f t="shared" si="352"/>
        <v>0</v>
      </c>
      <c r="AX195" s="59">
        <f t="shared" si="353"/>
        <v>0</v>
      </c>
      <c r="AY195" s="58">
        <f t="shared" si="354"/>
        <v>45833.333333333336</v>
      </c>
      <c r="BA195" s="72" t="s">
        <v>28</v>
      </c>
      <c r="BB195" s="72" t="s">
        <v>138</v>
      </c>
      <c r="BC195" s="71"/>
      <c r="BE195" s="64">
        <f>SUMIFS(W$56:W195,$BA$56:$BA195,$BA195,$E$56:$E195,$E195)</f>
        <v>2</v>
      </c>
      <c r="BF195" s="64">
        <f>SUMIFS(X$56:X195,$BA$56:$BA195,$BA195,$E$56:$E195,$E195)</f>
        <v>2</v>
      </c>
      <c r="BG195" s="64">
        <f>SUMIFS(Y$56:Y195,$BA$56:$BA195,$BA195,$E$56:$E195,$E195)</f>
        <v>3</v>
      </c>
      <c r="BH195" s="64">
        <f>SUMIFS(Z$56:Z195,$BA$56:$BA195,$BA195,$E$56:$E195,$E195)</f>
        <v>2</v>
      </c>
      <c r="BI195" s="64">
        <f>SUMIFS(AA$56:AA195,$BA$56:$BA195,$BA195,$E$56:$E195,$E195)</f>
        <v>3</v>
      </c>
      <c r="BJ195" s="64">
        <f>SUMIFS(AB$56:AB195,$BA$56:$BA195,$BA195,$E$56:$E195,$E195)</f>
        <v>3</v>
      </c>
      <c r="BK195" s="64">
        <f>SUMIFS(AC$56:AC195,$BA$56:$BA195,$BA195,$E$56:$E195,$E195)</f>
        <v>3</v>
      </c>
      <c r="BL195" s="64">
        <f>SUMIFS(AD$56:AD195,$BA$56:$BA195,$BA195,$E$56:$E195,$E195)</f>
        <v>3</v>
      </c>
      <c r="BM195" s="64">
        <f>SUMIFS(AE$56:AE195,$BA$56:$BA195,$BA195,$E$56:$E195,$E195)</f>
        <v>3</v>
      </c>
      <c r="BN195" s="64">
        <f>SUMIFS(AF$56:AF195,$BA$56:$BA195,$BA195,$E$56:$E195,$E195)</f>
        <v>3</v>
      </c>
      <c r="BO195" s="64">
        <f>SUMIFS(AG$56:AG195,$BA$56:$BA195,$BA195,$E$56:$E195,$E195)</f>
        <v>3</v>
      </c>
      <c r="BP195" s="64">
        <f>SUMIFS(AH$56:AH195,$BA$56:$BA195,$BA195,$E$56:$E195,$E195)</f>
        <v>3</v>
      </c>
      <c r="BR195" s="175" t="str">
        <f t="shared" si="576"/>
        <v>Hoy, Michael2Corporate</v>
      </c>
      <c r="BS195" s="175" t="str">
        <f t="shared" si="563"/>
        <v>Hoy, Michael2Corporate</v>
      </c>
      <c r="BT195" s="175" t="str">
        <f t="shared" si="564"/>
        <v>Hoy, Michael3Corporate</v>
      </c>
      <c r="BU195" s="175" t="str">
        <f t="shared" si="565"/>
        <v>Hoy, Michael2Corporate</v>
      </c>
      <c r="BV195" s="175" t="str">
        <f t="shared" si="566"/>
        <v>Hoy, Michael3Corporate</v>
      </c>
      <c r="BW195" s="175" t="str">
        <f t="shared" si="567"/>
        <v>Hoy, Michael3Corporate</v>
      </c>
      <c r="BX195" s="175" t="str">
        <f t="shared" si="568"/>
        <v>Hoy, Michael3Corporate</v>
      </c>
      <c r="BY195" s="175" t="str">
        <f t="shared" si="569"/>
        <v>Hoy, Michael3Corporate</v>
      </c>
      <c r="BZ195" s="175" t="str">
        <f t="shared" si="570"/>
        <v>Hoy, Michael3Corporate</v>
      </c>
      <c r="CA195" s="175" t="str">
        <f t="shared" si="571"/>
        <v>Hoy, Michael3Corporate</v>
      </c>
      <c r="CB195" s="175" t="str">
        <f t="shared" si="572"/>
        <v>Hoy, Michael3Corporate</v>
      </c>
      <c r="CC195" s="175" t="str">
        <f t="shared" si="573"/>
        <v>Hoy, Michael3Corporate</v>
      </c>
    </row>
    <row r="196" spans="1:81" s="52" customFormat="1" hidden="1" x14ac:dyDescent="0.25">
      <c r="A196" s="71" t="s">
        <v>137</v>
      </c>
      <c r="B196" s="74">
        <v>43891</v>
      </c>
      <c r="C196" s="74" t="s">
        <v>86</v>
      </c>
      <c r="D196" s="73" t="s">
        <v>30</v>
      </c>
      <c r="E196" s="73" t="str">
        <f t="shared" si="535"/>
        <v>Corporate</v>
      </c>
      <c r="F196" s="72" t="s">
        <v>28</v>
      </c>
      <c r="G196" s="71" t="s">
        <v>88</v>
      </c>
      <c r="H196" s="71" t="s">
        <v>48</v>
      </c>
      <c r="I196" s="70">
        <f t="shared" si="673"/>
        <v>550000</v>
      </c>
      <c r="J196" s="69">
        <f t="shared" si="468"/>
        <v>43921</v>
      </c>
      <c r="K196" s="68">
        <f t="shared" si="544"/>
        <v>1</v>
      </c>
      <c r="L196" s="67">
        <f t="shared" si="544"/>
        <v>1</v>
      </c>
      <c r="M196" s="67">
        <f t="shared" si="574"/>
        <v>1</v>
      </c>
      <c r="N196" s="67">
        <f t="shared" si="574"/>
        <v>1</v>
      </c>
      <c r="O196" s="67">
        <f t="shared" si="574"/>
        <v>1</v>
      </c>
      <c r="P196" s="67">
        <f t="shared" si="574"/>
        <v>1</v>
      </c>
      <c r="Q196" s="67">
        <f t="shared" si="717"/>
        <v>1</v>
      </c>
      <c r="R196" s="67">
        <f t="shared" si="717"/>
        <v>1</v>
      </c>
      <c r="S196" s="67">
        <f t="shared" si="717"/>
        <v>1</v>
      </c>
      <c r="T196" s="67">
        <f t="shared" si="717"/>
        <v>1</v>
      </c>
      <c r="U196" s="67">
        <f t="shared" si="717"/>
        <v>1</v>
      </c>
      <c r="V196" s="67">
        <f t="shared" si="537"/>
        <v>1</v>
      </c>
      <c r="W196" s="65">
        <f t="shared" si="674"/>
        <v>1</v>
      </c>
      <c r="X196" s="64">
        <f t="shared" si="546"/>
        <v>1</v>
      </c>
      <c r="Y196" s="64">
        <f t="shared" si="577"/>
        <v>1</v>
      </c>
      <c r="Z196" s="64">
        <f t="shared" si="578"/>
        <v>1</v>
      </c>
      <c r="AA196" s="64">
        <f t="shared" si="579"/>
        <v>1</v>
      </c>
      <c r="AB196" s="64">
        <f t="shared" si="580"/>
        <v>1</v>
      </c>
      <c r="AC196" s="64">
        <f t="shared" si="581"/>
        <v>1</v>
      </c>
      <c r="AD196" s="64">
        <f t="shared" si="582"/>
        <v>1</v>
      </c>
      <c r="AE196" s="64">
        <f t="shared" si="583"/>
        <v>1</v>
      </c>
      <c r="AF196" s="64">
        <f t="shared" si="584"/>
        <v>1</v>
      </c>
      <c r="AG196" s="64">
        <f t="shared" si="585"/>
        <v>1</v>
      </c>
      <c r="AH196" s="63">
        <f t="shared" si="586"/>
        <v>1</v>
      </c>
      <c r="AI196" s="62">
        <f t="shared" si="547"/>
        <v>45833.333333333336</v>
      </c>
      <c r="AJ196" s="60">
        <f t="shared" si="548"/>
        <v>45833.333333333336</v>
      </c>
      <c r="AK196" s="60">
        <f t="shared" si="549"/>
        <v>45833.333333333336</v>
      </c>
      <c r="AL196" s="60">
        <f t="shared" si="550"/>
        <v>45833.333333333336</v>
      </c>
      <c r="AM196" s="60">
        <f t="shared" si="551"/>
        <v>45833.333333333336</v>
      </c>
      <c r="AN196" s="60">
        <f t="shared" si="575"/>
        <v>45833.333333333336</v>
      </c>
      <c r="AO196" s="60">
        <f t="shared" si="552"/>
        <v>45833.333333333336</v>
      </c>
      <c r="AP196" s="60">
        <f t="shared" si="553"/>
        <v>45833.333333333336</v>
      </c>
      <c r="AQ196" s="60">
        <f t="shared" si="554"/>
        <v>45833.333333333336</v>
      </c>
      <c r="AR196" s="60">
        <f t="shared" si="555"/>
        <v>45833.333333333336</v>
      </c>
      <c r="AS196" s="60">
        <f t="shared" si="556"/>
        <v>45833.333333333336</v>
      </c>
      <c r="AT196" s="59">
        <f t="shared" si="557"/>
        <v>45833.333333333336</v>
      </c>
      <c r="AU196" s="61">
        <f t="shared" si="350"/>
        <v>137500</v>
      </c>
      <c r="AV196" s="60">
        <f t="shared" si="351"/>
        <v>137500</v>
      </c>
      <c r="AW196" s="60">
        <f t="shared" si="352"/>
        <v>137500</v>
      </c>
      <c r="AX196" s="59">
        <f t="shared" si="353"/>
        <v>137500</v>
      </c>
      <c r="AY196" s="58">
        <f t="shared" si="354"/>
        <v>550000</v>
      </c>
      <c r="BA196" s="72" t="s">
        <v>28</v>
      </c>
      <c r="BB196" s="72" t="s">
        <v>137</v>
      </c>
      <c r="BC196" s="71"/>
      <c r="BE196" s="64">
        <f>SUMIFS(W$56:W196,$BA$56:$BA196,$BA196,$E$56:$E196,$E196)</f>
        <v>3</v>
      </c>
      <c r="BF196" s="64">
        <f>SUMIFS(X$56:X196,$BA$56:$BA196,$BA196,$E$56:$E196,$E196)</f>
        <v>3</v>
      </c>
      <c r="BG196" s="64">
        <f>SUMIFS(Y$56:Y196,$BA$56:$BA196,$BA196,$E$56:$E196,$E196)</f>
        <v>4</v>
      </c>
      <c r="BH196" s="64">
        <f>SUMIFS(Z$56:Z196,$BA$56:$BA196,$BA196,$E$56:$E196,$E196)</f>
        <v>3</v>
      </c>
      <c r="BI196" s="64">
        <f>SUMIFS(AA$56:AA196,$BA$56:$BA196,$BA196,$E$56:$E196,$E196)</f>
        <v>4</v>
      </c>
      <c r="BJ196" s="64">
        <f>SUMIFS(AB$56:AB196,$BA$56:$BA196,$BA196,$E$56:$E196,$E196)</f>
        <v>4</v>
      </c>
      <c r="BK196" s="64">
        <f>SUMIFS(AC$56:AC196,$BA$56:$BA196,$BA196,$E$56:$E196,$E196)</f>
        <v>4</v>
      </c>
      <c r="BL196" s="64">
        <f>SUMIFS(AD$56:AD196,$BA$56:$BA196,$BA196,$E$56:$E196,$E196)</f>
        <v>4</v>
      </c>
      <c r="BM196" s="64">
        <f>SUMIFS(AE$56:AE196,$BA$56:$BA196,$BA196,$E$56:$E196,$E196)</f>
        <v>4</v>
      </c>
      <c r="BN196" s="64">
        <f>SUMIFS(AF$56:AF196,$BA$56:$BA196,$BA196,$E$56:$E196,$E196)</f>
        <v>4</v>
      </c>
      <c r="BO196" s="64">
        <f>SUMIFS(AG$56:AG196,$BA$56:$BA196,$BA196,$E$56:$E196,$E196)</f>
        <v>4</v>
      </c>
      <c r="BP196" s="64">
        <f>SUMIFS(AH$56:AH196,$BA$56:$BA196,$BA196,$E$56:$E196,$E196)</f>
        <v>4</v>
      </c>
      <c r="BR196" s="175" t="str">
        <f t="shared" si="576"/>
        <v>Hoy, Michael3Corporate</v>
      </c>
      <c r="BS196" s="175" t="str">
        <f t="shared" si="563"/>
        <v>Hoy, Michael3Corporate</v>
      </c>
      <c r="BT196" s="175" t="str">
        <f t="shared" si="564"/>
        <v>Hoy, Michael4Corporate</v>
      </c>
      <c r="BU196" s="175" t="str">
        <f t="shared" si="565"/>
        <v>Hoy, Michael3Corporate</v>
      </c>
      <c r="BV196" s="175" t="str">
        <f t="shared" si="566"/>
        <v>Hoy, Michael4Corporate</v>
      </c>
      <c r="BW196" s="175" t="str">
        <f t="shared" si="567"/>
        <v>Hoy, Michael4Corporate</v>
      </c>
      <c r="BX196" s="175" t="str">
        <f t="shared" si="568"/>
        <v>Hoy, Michael4Corporate</v>
      </c>
      <c r="BY196" s="175" t="str">
        <f t="shared" si="569"/>
        <v>Hoy, Michael4Corporate</v>
      </c>
      <c r="BZ196" s="175" t="str">
        <f t="shared" si="570"/>
        <v>Hoy, Michael4Corporate</v>
      </c>
      <c r="CA196" s="175" t="str">
        <f t="shared" si="571"/>
        <v>Hoy, Michael4Corporate</v>
      </c>
      <c r="CB196" s="175" t="str">
        <f t="shared" si="572"/>
        <v>Hoy, Michael4Corporate</v>
      </c>
      <c r="CC196" s="175" t="str">
        <f t="shared" si="573"/>
        <v>Hoy, Michael4Corporate</v>
      </c>
    </row>
    <row r="197" spans="1:81" s="52" customFormat="1" hidden="1" x14ac:dyDescent="0.25">
      <c r="A197" s="71" t="s">
        <v>136</v>
      </c>
      <c r="B197" s="74">
        <v>44075</v>
      </c>
      <c r="C197" s="74" t="s">
        <v>86</v>
      </c>
      <c r="D197" s="73" t="s">
        <v>30</v>
      </c>
      <c r="E197" s="73" t="str">
        <f t="shared" si="535"/>
        <v>Corporate</v>
      </c>
      <c r="F197" s="71" t="s">
        <v>28</v>
      </c>
      <c r="G197" s="71" t="s">
        <v>88</v>
      </c>
      <c r="H197" s="71" t="s">
        <v>48</v>
      </c>
      <c r="I197" s="70">
        <f t="shared" si="673"/>
        <v>550000</v>
      </c>
      <c r="J197" s="69">
        <f t="shared" si="468"/>
        <v>44104</v>
      </c>
      <c r="K197" s="68">
        <f t="shared" si="544"/>
        <v>1</v>
      </c>
      <c r="L197" s="67">
        <f t="shared" si="544"/>
        <v>1</v>
      </c>
      <c r="M197" s="67">
        <f t="shared" si="574"/>
        <v>1</v>
      </c>
      <c r="N197" s="67">
        <f t="shared" si="574"/>
        <v>1</v>
      </c>
      <c r="O197" s="67">
        <f t="shared" si="574"/>
        <v>1</v>
      </c>
      <c r="P197" s="67">
        <f t="shared" si="574"/>
        <v>1</v>
      </c>
      <c r="Q197" s="67">
        <f t="shared" si="717"/>
        <v>1</v>
      </c>
      <c r="R197" s="67">
        <f t="shared" si="717"/>
        <v>1</v>
      </c>
      <c r="S197" s="67">
        <f t="shared" si="717"/>
        <v>1</v>
      </c>
      <c r="T197" s="67">
        <f t="shared" si="717"/>
        <v>1</v>
      </c>
      <c r="U197" s="67">
        <f t="shared" si="717"/>
        <v>1</v>
      </c>
      <c r="V197" s="66">
        <f t="shared" si="537"/>
        <v>1</v>
      </c>
      <c r="W197" s="65">
        <f t="shared" si="674"/>
        <v>1</v>
      </c>
      <c r="X197" s="64">
        <f t="shared" si="546"/>
        <v>1</v>
      </c>
      <c r="Y197" s="64">
        <f t="shared" si="577"/>
        <v>1</v>
      </c>
      <c r="Z197" s="64">
        <f t="shared" si="578"/>
        <v>1</v>
      </c>
      <c r="AA197" s="64">
        <f t="shared" si="579"/>
        <v>1</v>
      </c>
      <c r="AB197" s="64">
        <f t="shared" si="580"/>
        <v>1</v>
      </c>
      <c r="AC197" s="64">
        <f t="shared" si="581"/>
        <v>1</v>
      </c>
      <c r="AD197" s="64">
        <f t="shared" si="582"/>
        <v>1</v>
      </c>
      <c r="AE197" s="64">
        <f t="shared" si="583"/>
        <v>1</v>
      </c>
      <c r="AF197" s="64">
        <f t="shared" si="584"/>
        <v>1</v>
      </c>
      <c r="AG197" s="64">
        <f t="shared" si="585"/>
        <v>1</v>
      </c>
      <c r="AH197" s="63">
        <f t="shared" si="586"/>
        <v>1</v>
      </c>
      <c r="AI197" s="62">
        <f t="shared" si="547"/>
        <v>45833.333333333336</v>
      </c>
      <c r="AJ197" s="60">
        <f t="shared" si="548"/>
        <v>45833.333333333336</v>
      </c>
      <c r="AK197" s="60">
        <f t="shared" si="549"/>
        <v>45833.333333333336</v>
      </c>
      <c r="AL197" s="60">
        <f t="shared" si="550"/>
        <v>45833.333333333336</v>
      </c>
      <c r="AM197" s="60">
        <f t="shared" si="551"/>
        <v>45833.333333333336</v>
      </c>
      <c r="AN197" s="60">
        <f t="shared" si="575"/>
        <v>45833.333333333336</v>
      </c>
      <c r="AO197" s="60">
        <f t="shared" si="552"/>
        <v>45833.333333333336</v>
      </c>
      <c r="AP197" s="60">
        <f t="shared" si="553"/>
        <v>45833.333333333336</v>
      </c>
      <c r="AQ197" s="60">
        <f t="shared" si="554"/>
        <v>45833.333333333336</v>
      </c>
      <c r="AR197" s="60">
        <f t="shared" si="555"/>
        <v>45833.333333333336</v>
      </c>
      <c r="AS197" s="60">
        <f t="shared" si="556"/>
        <v>45833.333333333336</v>
      </c>
      <c r="AT197" s="59">
        <f t="shared" si="557"/>
        <v>45833.333333333336</v>
      </c>
      <c r="AU197" s="61">
        <f t="shared" si="350"/>
        <v>137500</v>
      </c>
      <c r="AV197" s="60">
        <f t="shared" si="351"/>
        <v>137500</v>
      </c>
      <c r="AW197" s="60">
        <f t="shared" si="352"/>
        <v>137500</v>
      </c>
      <c r="AX197" s="59">
        <f t="shared" si="353"/>
        <v>137500</v>
      </c>
      <c r="AY197" s="58">
        <f t="shared" si="354"/>
        <v>550000</v>
      </c>
      <c r="BA197" s="71" t="s">
        <v>28</v>
      </c>
      <c r="BB197" s="71" t="s">
        <v>136</v>
      </c>
      <c r="BC197" s="71"/>
      <c r="BE197" s="64">
        <f>SUMIFS(W$56:W197,$BA$56:$BA197,$BA197,$E$56:$E197,$E197)</f>
        <v>4</v>
      </c>
      <c r="BF197" s="64">
        <f>SUMIFS(X$56:X197,$BA$56:$BA197,$BA197,$E$56:$E197,$E197)</f>
        <v>4</v>
      </c>
      <c r="BG197" s="64">
        <f>SUMIFS(Y$56:Y197,$BA$56:$BA197,$BA197,$E$56:$E197,$E197)</f>
        <v>5</v>
      </c>
      <c r="BH197" s="64">
        <f>SUMIFS(Z$56:Z197,$BA$56:$BA197,$BA197,$E$56:$E197,$E197)</f>
        <v>4</v>
      </c>
      <c r="BI197" s="64">
        <f>SUMIFS(AA$56:AA197,$BA$56:$BA197,$BA197,$E$56:$E197,$E197)</f>
        <v>5</v>
      </c>
      <c r="BJ197" s="64">
        <f>SUMIFS(AB$56:AB197,$BA$56:$BA197,$BA197,$E$56:$E197,$E197)</f>
        <v>5</v>
      </c>
      <c r="BK197" s="64">
        <f>SUMIFS(AC$56:AC197,$BA$56:$BA197,$BA197,$E$56:$E197,$E197)</f>
        <v>5</v>
      </c>
      <c r="BL197" s="64">
        <f>SUMIFS(AD$56:AD197,$BA$56:$BA197,$BA197,$E$56:$E197,$E197)</f>
        <v>5</v>
      </c>
      <c r="BM197" s="64">
        <f>SUMIFS(AE$56:AE197,$BA$56:$BA197,$BA197,$E$56:$E197,$E197)</f>
        <v>5</v>
      </c>
      <c r="BN197" s="64">
        <f>SUMIFS(AF$56:AF197,$BA$56:$BA197,$BA197,$E$56:$E197,$E197)</f>
        <v>5</v>
      </c>
      <c r="BO197" s="64">
        <f>SUMIFS(AG$56:AG197,$BA$56:$BA197,$BA197,$E$56:$E197,$E197)</f>
        <v>5</v>
      </c>
      <c r="BP197" s="64">
        <f>SUMIFS(AH$56:AH197,$BA$56:$BA197,$BA197,$E$56:$E197,$E197)</f>
        <v>5</v>
      </c>
      <c r="BR197" s="175" t="str">
        <f t="shared" si="576"/>
        <v>Hoy, Michael4Corporate</v>
      </c>
      <c r="BS197" s="175" t="str">
        <f t="shared" si="563"/>
        <v>Hoy, Michael4Corporate</v>
      </c>
      <c r="BT197" s="175" t="str">
        <f t="shared" si="564"/>
        <v>Hoy, Michael5Corporate</v>
      </c>
      <c r="BU197" s="175" t="str">
        <f t="shared" si="565"/>
        <v>Hoy, Michael4Corporate</v>
      </c>
      <c r="BV197" s="175" t="str">
        <f t="shared" si="566"/>
        <v>Hoy, Michael5Corporate</v>
      </c>
      <c r="BW197" s="175" t="str">
        <f t="shared" si="567"/>
        <v>Hoy, Michael5Corporate</v>
      </c>
      <c r="BX197" s="175" t="str">
        <f t="shared" si="568"/>
        <v>Hoy, Michael5Corporate</v>
      </c>
      <c r="BY197" s="175" t="str">
        <f t="shared" si="569"/>
        <v>Hoy, Michael5Corporate</v>
      </c>
      <c r="BZ197" s="175" t="str">
        <f t="shared" si="570"/>
        <v>Hoy, Michael5Corporate</v>
      </c>
      <c r="CA197" s="175" t="str">
        <f t="shared" si="571"/>
        <v>Hoy, Michael5Corporate</v>
      </c>
      <c r="CB197" s="175" t="str">
        <f t="shared" si="572"/>
        <v>Hoy, Michael5Corporate</v>
      </c>
      <c r="CC197" s="175" t="str">
        <f t="shared" si="573"/>
        <v>Hoy, Michael5Corporate</v>
      </c>
    </row>
    <row r="198" spans="1:81" s="52" customFormat="1" hidden="1" x14ac:dyDescent="0.25">
      <c r="A198" s="71" t="s">
        <v>84</v>
      </c>
      <c r="B198" s="74">
        <v>44378</v>
      </c>
      <c r="C198" s="74" t="s">
        <v>86</v>
      </c>
      <c r="D198" s="73" t="s">
        <v>30</v>
      </c>
      <c r="E198" s="73" t="str">
        <f t="shared" si="535"/>
        <v>Corporate</v>
      </c>
      <c r="F198" s="72" t="s">
        <v>284</v>
      </c>
      <c r="G198" s="71" t="s">
        <v>88</v>
      </c>
      <c r="H198" s="71" t="s">
        <v>84</v>
      </c>
      <c r="I198" s="70">
        <f t="shared" si="673"/>
        <v>550000</v>
      </c>
      <c r="J198" s="69">
        <f t="shared" si="468"/>
        <v>44408</v>
      </c>
      <c r="K198" s="68">
        <f t="shared" si="544"/>
        <v>0</v>
      </c>
      <c r="L198" s="67">
        <f t="shared" si="544"/>
        <v>0</v>
      </c>
      <c r="M198" s="67">
        <f t="shared" si="574"/>
        <v>0</v>
      </c>
      <c r="N198" s="67">
        <f t="shared" si="574"/>
        <v>0</v>
      </c>
      <c r="O198" s="67">
        <f t="shared" si="574"/>
        <v>0</v>
      </c>
      <c r="P198" s="67">
        <f t="shared" si="574"/>
        <v>0</v>
      </c>
      <c r="Q198" s="67">
        <f t="shared" si="717"/>
        <v>0.25</v>
      </c>
      <c r="R198" s="67">
        <f t="shared" si="717"/>
        <v>0.5</v>
      </c>
      <c r="S198" s="67">
        <f t="shared" si="717"/>
        <v>0.75</v>
      </c>
      <c r="T198" s="67">
        <f t="shared" si="717"/>
        <v>1</v>
      </c>
      <c r="U198" s="67">
        <f t="shared" si="717"/>
        <v>1</v>
      </c>
      <c r="V198" s="67">
        <f t="shared" si="537"/>
        <v>1</v>
      </c>
      <c r="W198" s="65">
        <f t="shared" si="674"/>
        <v>0</v>
      </c>
      <c r="X198" s="64">
        <f t="shared" si="546"/>
        <v>0</v>
      </c>
      <c r="Y198" s="64">
        <f t="shared" si="577"/>
        <v>0</v>
      </c>
      <c r="Z198" s="64">
        <f t="shared" si="578"/>
        <v>0</v>
      </c>
      <c r="AA198" s="64">
        <f t="shared" si="579"/>
        <v>0</v>
      </c>
      <c r="AB198" s="64">
        <f t="shared" si="580"/>
        <v>1</v>
      </c>
      <c r="AC198" s="64">
        <f t="shared" si="581"/>
        <v>1</v>
      </c>
      <c r="AD198" s="64">
        <f t="shared" si="582"/>
        <v>1</v>
      </c>
      <c r="AE198" s="64">
        <f t="shared" si="583"/>
        <v>1</v>
      </c>
      <c r="AF198" s="64">
        <f t="shared" si="584"/>
        <v>1</v>
      </c>
      <c r="AG198" s="64">
        <f t="shared" si="585"/>
        <v>1</v>
      </c>
      <c r="AH198" s="63">
        <f t="shared" si="586"/>
        <v>1</v>
      </c>
      <c r="AI198" s="62">
        <f t="shared" si="547"/>
        <v>0</v>
      </c>
      <c r="AJ198" s="60">
        <f t="shared" si="548"/>
        <v>0</v>
      </c>
      <c r="AK198" s="60">
        <f t="shared" si="549"/>
        <v>0</v>
      </c>
      <c r="AL198" s="60">
        <f t="shared" si="550"/>
        <v>0</v>
      </c>
      <c r="AM198" s="60">
        <f t="shared" si="551"/>
        <v>0</v>
      </c>
      <c r="AN198" s="60">
        <f t="shared" si="575"/>
        <v>0</v>
      </c>
      <c r="AO198" s="60">
        <f t="shared" si="552"/>
        <v>11458.333333333334</v>
      </c>
      <c r="AP198" s="60">
        <f t="shared" si="553"/>
        <v>22916.666666666668</v>
      </c>
      <c r="AQ198" s="60">
        <f t="shared" si="554"/>
        <v>34375</v>
      </c>
      <c r="AR198" s="60">
        <f t="shared" si="555"/>
        <v>45833.333333333336</v>
      </c>
      <c r="AS198" s="60">
        <f t="shared" si="556"/>
        <v>45833.333333333336</v>
      </c>
      <c r="AT198" s="59">
        <f t="shared" si="557"/>
        <v>45833.333333333336</v>
      </c>
      <c r="AU198" s="61">
        <f t="shared" si="350"/>
        <v>0</v>
      </c>
      <c r="AV198" s="60">
        <f t="shared" si="351"/>
        <v>0</v>
      </c>
      <c r="AW198" s="60">
        <f t="shared" si="352"/>
        <v>68750</v>
      </c>
      <c r="AX198" s="75">
        <f t="shared" si="353"/>
        <v>137500</v>
      </c>
      <c r="AY198" s="58">
        <f t="shared" si="354"/>
        <v>206250</v>
      </c>
      <c r="BA198" s="72" t="s">
        <v>284</v>
      </c>
      <c r="BB198" s="72" t="s">
        <v>84</v>
      </c>
      <c r="BC198" s="71"/>
      <c r="BE198" s="64">
        <f>SUMIFS(W$56:W198,$BA$56:$BA198,$BA198,$E$56:$E198,$E198)</f>
        <v>0</v>
      </c>
      <c r="BF198" s="64">
        <f>SUMIFS(X$56:X198,$BA$56:$BA198,$BA198,$E$56:$E198,$E198)</f>
        <v>0</v>
      </c>
      <c r="BG198" s="64">
        <f>SUMIFS(Y$56:Y198,$BA$56:$BA198,$BA198,$E$56:$E198,$E198)</f>
        <v>0</v>
      </c>
      <c r="BH198" s="64">
        <f>SUMIFS(Z$56:Z198,$BA$56:$BA198,$BA198,$E$56:$E198,$E198)</f>
        <v>0</v>
      </c>
      <c r="BI198" s="64">
        <f>SUMIFS(AA$56:AA198,$BA$56:$BA198,$BA198,$E$56:$E198,$E198)</f>
        <v>0</v>
      </c>
      <c r="BJ198" s="64">
        <f>SUMIFS(AB$56:AB198,$BA$56:$BA198,$BA198,$E$56:$E198,$E198)</f>
        <v>1</v>
      </c>
      <c r="BK198" s="64">
        <f>SUMIFS(AC$56:AC198,$BA$56:$BA198,$BA198,$E$56:$E198,$E198)</f>
        <v>1</v>
      </c>
      <c r="BL198" s="64">
        <f>SUMIFS(AD$56:AD198,$BA$56:$BA198,$BA198,$E$56:$E198,$E198)</f>
        <v>1</v>
      </c>
      <c r="BM198" s="64">
        <f>SUMIFS(AE$56:AE198,$BA$56:$BA198,$BA198,$E$56:$E198,$E198)</f>
        <v>1</v>
      </c>
      <c r="BN198" s="64">
        <f>SUMIFS(AF$56:AF198,$BA$56:$BA198,$BA198,$E$56:$E198,$E198)</f>
        <v>1</v>
      </c>
      <c r="BO198" s="64">
        <f>SUMIFS(AG$56:AG198,$BA$56:$BA198,$BA198,$E$56:$E198,$E198)</f>
        <v>1</v>
      </c>
      <c r="BP198" s="64">
        <f>SUMIFS(AH$56:AH198,$BA$56:$BA198,$BA198,$E$56:$E198,$E198)</f>
        <v>1</v>
      </c>
      <c r="BR198" s="175" t="str">
        <f t="shared" si="576"/>
        <v/>
      </c>
      <c r="BS198" s="175" t="str">
        <f t="shared" si="563"/>
        <v/>
      </c>
      <c r="BT198" s="175" t="str">
        <f t="shared" si="564"/>
        <v/>
      </c>
      <c r="BU198" s="175" t="str">
        <f t="shared" si="565"/>
        <v/>
      </c>
      <c r="BV198" s="175" t="str">
        <f t="shared" si="566"/>
        <v/>
      </c>
      <c r="BW198" s="175" t="str">
        <f t="shared" si="567"/>
        <v>TBD Corp Dir #11Corporate</v>
      </c>
      <c r="BX198" s="175" t="str">
        <f t="shared" si="568"/>
        <v>TBD Corp Dir #11Corporate</v>
      </c>
      <c r="BY198" s="175" t="str">
        <f t="shared" si="569"/>
        <v>TBD Corp Dir #11Corporate</v>
      </c>
      <c r="BZ198" s="175" t="str">
        <f t="shared" si="570"/>
        <v>TBD Corp Dir #11Corporate</v>
      </c>
      <c r="CA198" s="175" t="str">
        <f t="shared" si="571"/>
        <v>TBD Corp Dir #11Corporate</v>
      </c>
      <c r="CB198" s="175" t="str">
        <f t="shared" si="572"/>
        <v>TBD Corp Dir #11Corporate</v>
      </c>
      <c r="CC198" s="175" t="str">
        <f t="shared" si="573"/>
        <v>TBD Corp Dir #11Corporate</v>
      </c>
    </row>
    <row r="199" spans="1:81" s="52" customFormat="1" hidden="1" x14ac:dyDescent="0.25">
      <c r="A199" s="71" t="s">
        <v>94</v>
      </c>
      <c r="B199" s="74">
        <v>44378</v>
      </c>
      <c r="C199" s="74">
        <v>44408</v>
      </c>
      <c r="D199" s="73" t="s">
        <v>30</v>
      </c>
      <c r="E199" s="73" t="str">
        <f t="shared" si="535"/>
        <v>Corporate</v>
      </c>
      <c r="F199" s="72" t="s">
        <v>28</v>
      </c>
      <c r="G199" s="71" t="s">
        <v>88</v>
      </c>
      <c r="H199" s="71" t="s">
        <v>94</v>
      </c>
      <c r="I199" s="70">
        <f t="shared" si="673"/>
        <v>550000</v>
      </c>
      <c r="J199" s="69">
        <f t="shared" si="468"/>
        <v>44408</v>
      </c>
      <c r="K199" s="68">
        <f t="shared" si="544"/>
        <v>0</v>
      </c>
      <c r="L199" s="67">
        <f t="shared" si="544"/>
        <v>0</v>
      </c>
      <c r="M199" s="67">
        <f t="shared" ref="M199:O209" si="718">IFERROR(IF($C199&gt;EOMONTH(M$55,-1),IF(DATEDIF($J199,M$55+2,"m")+1&gt;9,100%,VLOOKUP($D199,$A$1:$J$51,(DATEDIF($J199,M$55+2,"m")+1)+1,FALSE)),0),0)</f>
        <v>0</v>
      </c>
      <c r="N199" s="67">
        <f t="shared" si="718"/>
        <v>0</v>
      </c>
      <c r="O199" s="67">
        <f t="shared" si="718"/>
        <v>0</v>
      </c>
      <c r="P199" s="77">
        <v>-1</v>
      </c>
      <c r="Q199" s="77">
        <v>-1</v>
      </c>
      <c r="R199" s="77">
        <v>-1</v>
      </c>
      <c r="S199" s="77">
        <v>-1</v>
      </c>
      <c r="T199" s="77">
        <v>-1</v>
      </c>
      <c r="U199" s="77">
        <v>-1</v>
      </c>
      <c r="V199" s="76">
        <v>-1</v>
      </c>
      <c r="W199" s="65">
        <f t="shared" si="674"/>
        <v>0</v>
      </c>
      <c r="X199" s="64">
        <f t="shared" si="546"/>
        <v>0</v>
      </c>
      <c r="Y199" s="64">
        <f t="shared" si="577"/>
        <v>0</v>
      </c>
      <c r="Z199" s="64">
        <f t="shared" si="578"/>
        <v>0</v>
      </c>
      <c r="AA199" s="64">
        <f t="shared" si="579"/>
        <v>0</v>
      </c>
      <c r="AB199" s="64">
        <f t="shared" si="580"/>
        <v>-1</v>
      </c>
      <c r="AC199" s="64">
        <f t="shared" si="581"/>
        <v>-1</v>
      </c>
      <c r="AD199" s="64">
        <f t="shared" si="582"/>
        <v>-1</v>
      </c>
      <c r="AE199" s="64">
        <f t="shared" si="583"/>
        <v>-1</v>
      </c>
      <c r="AF199" s="64">
        <f t="shared" si="584"/>
        <v>-1</v>
      </c>
      <c r="AG199" s="64">
        <f t="shared" si="585"/>
        <v>-1</v>
      </c>
      <c r="AH199" s="63">
        <f t="shared" si="586"/>
        <v>-1</v>
      </c>
      <c r="AI199" s="62">
        <f t="shared" si="547"/>
        <v>0</v>
      </c>
      <c r="AJ199" s="60">
        <f t="shared" si="548"/>
        <v>0</v>
      </c>
      <c r="AK199" s="60">
        <f t="shared" si="549"/>
        <v>0</v>
      </c>
      <c r="AL199" s="60">
        <f t="shared" si="550"/>
        <v>0</v>
      </c>
      <c r="AM199" s="60">
        <f t="shared" si="551"/>
        <v>0</v>
      </c>
      <c r="AN199" s="60">
        <f t="shared" si="575"/>
        <v>-45833.333333333336</v>
      </c>
      <c r="AO199" s="60">
        <f t="shared" si="552"/>
        <v>-45833.333333333336</v>
      </c>
      <c r="AP199" s="60">
        <f t="shared" si="553"/>
        <v>-45833.333333333336</v>
      </c>
      <c r="AQ199" s="60">
        <f t="shared" si="554"/>
        <v>-45833.333333333336</v>
      </c>
      <c r="AR199" s="60">
        <f t="shared" si="555"/>
        <v>-45833.333333333336</v>
      </c>
      <c r="AS199" s="60">
        <f t="shared" si="556"/>
        <v>-45833.333333333336</v>
      </c>
      <c r="AT199" s="59">
        <f t="shared" si="557"/>
        <v>-45833.333333333336</v>
      </c>
      <c r="AU199" s="61">
        <f t="shared" si="350"/>
        <v>0</v>
      </c>
      <c r="AV199" s="60">
        <f t="shared" si="351"/>
        <v>-45833.333333333336</v>
      </c>
      <c r="AW199" s="60">
        <f t="shared" si="352"/>
        <v>-137500</v>
      </c>
      <c r="AX199" s="75">
        <f t="shared" si="353"/>
        <v>-137500</v>
      </c>
      <c r="AY199" s="58">
        <f t="shared" si="354"/>
        <v>-320833.33333333337</v>
      </c>
      <c r="BA199" s="72"/>
      <c r="BB199" s="72"/>
      <c r="BC199" s="71"/>
      <c r="BE199" s="64">
        <f>SUMIFS(W$56:W199,$BA$56:$BA199,$BA199,$E$56:$E199,$E199)</f>
        <v>0</v>
      </c>
      <c r="BF199" s="64">
        <f>SUMIFS(X$56:X199,$BA$56:$BA199,$BA199,$E$56:$E199,$E199)</f>
        <v>0</v>
      </c>
      <c r="BG199" s="64">
        <f>SUMIFS(Y$56:Y199,$BA$56:$BA199,$BA199,$E$56:$E199,$E199)</f>
        <v>0</v>
      </c>
      <c r="BH199" s="64">
        <f>SUMIFS(Z$56:Z199,$BA$56:$BA199,$BA199,$E$56:$E199,$E199)</f>
        <v>0</v>
      </c>
      <c r="BI199" s="64">
        <f>SUMIFS(AA$56:AA199,$BA$56:$BA199,$BA199,$E$56:$E199,$E199)</f>
        <v>0</v>
      </c>
      <c r="BJ199" s="64">
        <f>SUMIFS(AB$56:AB199,$BA$56:$BA199,$BA199,$E$56:$E199,$E199)</f>
        <v>0</v>
      </c>
      <c r="BK199" s="64">
        <f>SUMIFS(AC$56:AC199,$BA$56:$BA199,$BA199,$E$56:$E199,$E199)</f>
        <v>0</v>
      </c>
      <c r="BL199" s="64">
        <f>SUMIFS(AD$56:AD199,$BA$56:$BA199,$BA199,$E$56:$E199,$E199)</f>
        <v>0</v>
      </c>
      <c r="BM199" s="64">
        <f>SUMIFS(AE$56:AE199,$BA$56:$BA199,$BA199,$E$56:$E199,$E199)</f>
        <v>0</v>
      </c>
      <c r="BN199" s="64">
        <f>SUMIFS(AF$56:AF199,$BA$56:$BA199,$BA199,$E$56:$E199,$E199)</f>
        <v>0</v>
      </c>
      <c r="BO199" s="64">
        <f>SUMIFS(AG$56:AG199,$BA$56:$BA199,$BA199,$E$56:$E199,$E199)</f>
        <v>0</v>
      </c>
      <c r="BP199" s="64">
        <f>SUMIFS(AH$56:AH199,$BA$56:$BA199,$BA199,$E$56:$E199,$E199)</f>
        <v>0</v>
      </c>
      <c r="BR199" s="175" t="str">
        <f t="shared" si="576"/>
        <v/>
      </c>
      <c r="BS199" s="175" t="str">
        <f t="shared" si="563"/>
        <v/>
      </c>
      <c r="BT199" s="175" t="str">
        <f t="shared" si="564"/>
        <v/>
      </c>
      <c r="BU199" s="175" t="str">
        <f t="shared" si="565"/>
        <v/>
      </c>
      <c r="BV199" s="175" t="str">
        <f t="shared" si="566"/>
        <v/>
      </c>
      <c r="BW199" s="175" t="str">
        <f t="shared" si="567"/>
        <v/>
      </c>
      <c r="BX199" s="175" t="str">
        <f t="shared" si="568"/>
        <v/>
      </c>
      <c r="BY199" s="175" t="str">
        <f t="shared" si="569"/>
        <v/>
      </c>
      <c r="BZ199" s="175" t="str">
        <f t="shared" si="570"/>
        <v/>
      </c>
      <c r="CA199" s="175" t="str">
        <f t="shared" si="571"/>
        <v/>
      </c>
      <c r="CB199" s="175" t="str">
        <f t="shared" si="572"/>
        <v/>
      </c>
      <c r="CC199" s="175" t="str">
        <f t="shared" si="573"/>
        <v/>
      </c>
    </row>
    <row r="200" spans="1:81" s="52" customFormat="1" hidden="1" x14ac:dyDescent="0.25">
      <c r="A200" s="71" t="s">
        <v>84</v>
      </c>
      <c r="B200" s="74">
        <v>44440</v>
      </c>
      <c r="C200" s="74" t="s">
        <v>86</v>
      </c>
      <c r="D200" s="73" t="s">
        <v>30</v>
      </c>
      <c r="E200" s="73" t="str">
        <f t="shared" si="535"/>
        <v>Corporate</v>
      </c>
      <c r="F200" s="72" t="s">
        <v>284</v>
      </c>
      <c r="G200" s="71" t="s">
        <v>88</v>
      </c>
      <c r="H200" s="71" t="s">
        <v>84</v>
      </c>
      <c r="I200" s="70">
        <f t="shared" si="673"/>
        <v>550000</v>
      </c>
      <c r="J200" s="69">
        <f t="shared" si="468"/>
        <v>44469</v>
      </c>
      <c r="K200" s="68">
        <f t="shared" si="544"/>
        <v>0</v>
      </c>
      <c r="L200" s="67">
        <f t="shared" si="544"/>
        <v>0</v>
      </c>
      <c r="M200" s="67">
        <f t="shared" si="718"/>
        <v>0</v>
      </c>
      <c r="N200" s="67">
        <f t="shared" si="718"/>
        <v>0</v>
      </c>
      <c r="O200" s="67">
        <f t="shared" si="718"/>
        <v>0</v>
      </c>
      <c r="P200" s="67">
        <f t="shared" ref="P200:V200" si="719">IFERROR(IF($C200&gt;EOMONTH(P$55,-1),IF(DATEDIF($J200,P$55+2,"m")+1&gt;9,100%,VLOOKUP($D200,$A$1:$J$51,(DATEDIF($J200,P$55+2,"m")+1)+1,FALSE)),0),0)</f>
        <v>0</v>
      </c>
      <c r="Q200" s="67">
        <f t="shared" si="719"/>
        <v>0</v>
      </c>
      <c r="R200" s="67">
        <f t="shared" si="719"/>
        <v>0</v>
      </c>
      <c r="S200" s="67">
        <f t="shared" si="719"/>
        <v>0.25</v>
      </c>
      <c r="T200" s="67">
        <f t="shared" si="719"/>
        <v>0.5</v>
      </c>
      <c r="U200" s="67">
        <f t="shared" si="719"/>
        <v>0.75</v>
      </c>
      <c r="V200" s="67">
        <f t="shared" si="719"/>
        <v>1</v>
      </c>
      <c r="W200" s="65">
        <f t="shared" si="674"/>
        <v>0</v>
      </c>
      <c r="X200" s="64">
        <f t="shared" si="546"/>
        <v>0</v>
      </c>
      <c r="Y200" s="64">
        <f t="shared" si="577"/>
        <v>0</v>
      </c>
      <c r="Z200" s="64">
        <f t="shared" si="578"/>
        <v>0</v>
      </c>
      <c r="AA200" s="64">
        <f t="shared" si="579"/>
        <v>0</v>
      </c>
      <c r="AB200" s="64">
        <f t="shared" si="580"/>
        <v>0</v>
      </c>
      <c r="AC200" s="64">
        <f t="shared" si="581"/>
        <v>0</v>
      </c>
      <c r="AD200" s="64">
        <f t="shared" si="582"/>
        <v>1</v>
      </c>
      <c r="AE200" s="64">
        <f t="shared" si="583"/>
        <v>1</v>
      </c>
      <c r="AF200" s="64">
        <f t="shared" si="584"/>
        <v>1</v>
      </c>
      <c r="AG200" s="64">
        <f t="shared" si="585"/>
        <v>1</v>
      </c>
      <c r="AH200" s="63">
        <f t="shared" si="586"/>
        <v>1</v>
      </c>
      <c r="AI200" s="62">
        <f t="shared" si="547"/>
        <v>0</v>
      </c>
      <c r="AJ200" s="60">
        <f t="shared" si="548"/>
        <v>0</v>
      </c>
      <c r="AK200" s="60">
        <f t="shared" si="549"/>
        <v>0</v>
      </c>
      <c r="AL200" s="60">
        <f t="shared" si="550"/>
        <v>0</v>
      </c>
      <c r="AM200" s="60">
        <f t="shared" si="551"/>
        <v>0</v>
      </c>
      <c r="AN200" s="60">
        <f t="shared" si="575"/>
        <v>0</v>
      </c>
      <c r="AO200" s="60">
        <f t="shared" si="552"/>
        <v>0</v>
      </c>
      <c r="AP200" s="60">
        <f t="shared" si="553"/>
        <v>0</v>
      </c>
      <c r="AQ200" s="60">
        <f t="shared" si="554"/>
        <v>11458.333333333334</v>
      </c>
      <c r="AR200" s="60">
        <f t="shared" si="555"/>
        <v>22916.666666666668</v>
      </c>
      <c r="AS200" s="60">
        <f t="shared" si="556"/>
        <v>34375</v>
      </c>
      <c r="AT200" s="59">
        <f t="shared" si="557"/>
        <v>45833.333333333336</v>
      </c>
      <c r="AU200" s="61">
        <f t="shared" ref="AU200:AU267" si="720">SUM(AI200:AK200)</f>
        <v>0</v>
      </c>
      <c r="AV200" s="60">
        <f t="shared" ref="AV200:AV267" si="721">SUM(AL200:AN200)</f>
        <v>0</v>
      </c>
      <c r="AW200" s="60">
        <f t="shared" ref="AW200:AW267" si="722">SUM(AO200:AQ200)</f>
        <v>11458.333333333334</v>
      </c>
      <c r="AX200" s="75">
        <f t="shared" ref="AX200:AX267" si="723">SUM(AR200:AT200)</f>
        <v>103125</v>
      </c>
      <c r="AY200" s="58">
        <f t="shared" ref="AY200:AY267" si="724">SUM(AU200:AX200)</f>
        <v>114583.33333333333</v>
      </c>
      <c r="BA200" s="72" t="s">
        <v>284</v>
      </c>
      <c r="BB200" s="72" t="s">
        <v>84</v>
      </c>
      <c r="BC200" s="71"/>
      <c r="BE200" s="64">
        <f>SUMIFS(W$56:W200,$BA$56:$BA200,$BA200,$E$56:$E200,$E200)</f>
        <v>0</v>
      </c>
      <c r="BF200" s="64">
        <f>SUMIFS(X$56:X200,$BA$56:$BA200,$BA200,$E$56:$E200,$E200)</f>
        <v>0</v>
      </c>
      <c r="BG200" s="64">
        <f>SUMIFS(Y$56:Y200,$BA$56:$BA200,$BA200,$E$56:$E200,$E200)</f>
        <v>0</v>
      </c>
      <c r="BH200" s="64">
        <f>SUMIFS(Z$56:Z200,$BA$56:$BA200,$BA200,$E$56:$E200,$E200)</f>
        <v>0</v>
      </c>
      <c r="BI200" s="64">
        <f>SUMIFS(AA$56:AA200,$BA$56:$BA200,$BA200,$E$56:$E200,$E200)</f>
        <v>0</v>
      </c>
      <c r="BJ200" s="64">
        <f>SUMIFS(AB$56:AB200,$BA$56:$BA200,$BA200,$E$56:$E200,$E200)</f>
        <v>1</v>
      </c>
      <c r="BK200" s="64">
        <f>SUMIFS(AC$56:AC200,$BA$56:$BA200,$BA200,$E$56:$E200,$E200)</f>
        <v>1</v>
      </c>
      <c r="BL200" s="64">
        <f>SUMIFS(AD$56:AD200,$BA$56:$BA200,$BA200,$E$56:$E200,$E200)</f>
        <v>2</v>
      </c>
      <c r="BM200" s="64">
        <f>SUMIFS(AE$56:AE200,$BA$56:$BA200,$BA200,$E$56:$E200,$E200)</f>
        <v>2</v>
      </c>
      <c r="BN200" s="64">
        <f>SUMIFS(AF$56:AF200,$BA$56:$BA200,$BA200,$E$56:$E200,$E200)</f>
        <v>2</v>
      </c>
      <c r="BO200" s="64">
        <f>SUMIFS(AG$56:AG200,$BA$56:$BA200,$BA200,$E$56:$E200,$E200)</f>
        <v>2</v>
      </c>
      <c r="BP200" s="64">
        <f>SUMIFS(AH$56:AH200,$BA$56:$BA200,$BA200,$E$56:$E200,$E200)</f>
        <v>2</v>
      </c>
      <c r="BR200" s="175" t="str">
        <f t="shared" si="576"/>
        <v/>
      </c>
      <c r="BS200" s="175" t="str">
        <f t="shared" si="563"/>
        <v/>
      </c>
      <c r="BT200" s="175" t="str">
        <f t="shared" si="564"/>
        <v/>
      </c>
      <c r="BU200" s="175" t="str">
        <f t="shared" si="565"/>
        <v/>
      </c>
      <c r="BV200" s="175" t="str">
        <f t="shared" si="566"/>
        <v/>
      </c>
      <c r="BW200" s="175" t="str">
        <f t="shared" si="567"/>
        <v>TBD Corp Dir #11Corporate</v>
      </c>
      <c r="BX200" s="175" t="str">
        <f t="shared" si="568"/>
        <v>TBD Corp Dir #11Corporate</v>
      </c>
      <c r="BY200" s="175" t="str">
        <f t="shared" si="569"/>
        <v>TBD Corp Dir #12Corporate</v>
      </c>
      <c r="BZ200" s="175" t="str">
        <f t="shared" si="570"/>
        <v>TBD Corp Dir #12Corporate</v>
      </c>
      <c r="CA200" s="175" t="str">
        <f t="shared" si="571"/>
        <v>TBD Corp Dir #12Corporate</v>
      </c>
      <c r="CB200" s="175" t="str">
        <f t="shared" si="572"/>
        <v>TBD Corp Dir #12Corporate</v>
      </c>
      <c r="CC200" s="175" t="str">
        <f t="shared" si="573"/>
        <v>TBD Corp Dir #12Corporate</v>
      </c>
    </row>
    <row r="201" spans="1:81" s="52" customFormat="1" hidden="1" x14ac:dyDescent="0.25">
      <c r="A201" s="71" t="s">
        <v>94</v>
      </c>
      <c r="B201" s="74">
        <v>44531</v>
      </c>
      <c r="C201" s="74">
        <v>44561</v>
      </c>
      <c r="D201" s="73" t="s">
        <v>30</v>
      </c>
      <c r="E201" s="73" t="str">
        <f t="shared" si="535"/>
        <v>Corporate</v>
      </c>
      <c r="F201" s="72" t="s">
        <v>28</v>
      </c>
      <c r="G201" s="71" t="s">
        <v>88</v>
      </c>
      <c r="H201" s="71" t="s">
        <v>94</v>
      </c>
      <c r="I201" s="70">
        <f t="shared" si="673"/>
        <v>550000</v>
      </c>
      <c r="J201" s="69">
        <f t="shared" si="468"/>
        <v>44561</v>
      </c>
      <c r="K201" s="68">
        <f t="shared" si="544"/>
        <v>0</v>
      </c>
      <c r="L201" s="67">
        <f t="shared" si="544"/>
        <v>0</v>
      </c>
      <c r="M201" s="67">
        <f t="shared" si="718"/>
        <v>0</v>
      </c>
      <c r="N201" s="67">
        <f t="shared" si="718"/>
        <v>0</v>
      </c>
      <c r="O201" s="67">
        <f t="shared" si="718"/>
        <v>0</v>
      </c>
      <c r="P201" s="67">
        <f t="shared" ref="P201:T209" si="725">IFERROR(IF($C201&gt;EOMONTH(P$55,-1),IF(DATEDIF($J201,P$55+2,"m")+1&gt;9,100%,VLOOKUP($D201,$A$1:$J$51,(DATEDIF($J201,P$55+2,"m")+1)+1,FALSE)),0),0)</f>
        <v>0</v>
      </c>
      <c r="Q201" s="67">
        <f t="shared" si="725"/>
        <v>0</v>
      </c>
      <c r="R201" s="67">
        <f t="shared" si="725"/>
        <v>0</v>
      </c>
      <c r="S201" s="67">
        <f t="shared" si="725"/>
        <v>0</v>
      </c>
      <c r="T201" s="67">
        <f t="shared" si="725"/>
        <v>0</v>
      </c>
      <c r="U201" s="77">
        <v>-1</v>
      </c>
      <c r="V201" s="76">
        <v>-1</v>
      </c>
      <c r="W201" s="65">
        <f t="shared" si="674"/>
        <v>0</v>
      </c>
      <c r="X201" s="64">
        <f t="shared" si="546"/>
        <v>0</v>
      </c>
      <c r="Y201" s="64">
        <f t="shared" si="577"/>
        <v>0</v>
      </c>
      <c r="Z201" s="64">
        <f t="shared" si="578"/>
        <v>0</v>
      </c>
      <c r="AA201" s="64">
        <f t="shared" si="579"/>
        <v>0</v>
      </c>
      <c r="AB201" s="64">
        <f t="shared" si="580"/>
        <v>0</v>
      </c>
      <c r="AC201" s="64">
        <f t="shared" si="581"/>
        <v>0</v>
      </c>
      <c r="AD201" s="64">
        <f t="shared" si="582"/>
        <v>0</v>
      </c>
      <c r="AE201" s="64">
        <f t="shared" si="583"/>
        <v>0</v>
      </c>
      <c r="AF201" s="64">
        <f t="shared" si="584"/>
        <v>0</v>
      </c>
      <c r="AG201" s="64">
        <f t="shared" si="585"/>
        <v>-1</v>
      </c>
      <c r="AH201" s="63">
        <f t="shared" si="586"/>
        <v>-1</v>
      </c>
      <c r="AI201" s="62">
        <f t="shared" si="547"/>
        <v>0</v>
      </c>
      <c r="AJ201" s="60">
        <f t="shared" si="548"/>
        <v>0</v>
      </c>
      <c r="AK201" s="60">
        <f t="shared" si="549"/>
        <v>0</v>
      </c>
      <c r="AL201" s="60">
        <f t="shared" si="550"/>
        <v>0</v>
      </c>
      <c r="AM201" s="60">
        <f t="shared" si="551"/>
        <v>0</v>
      </c>
      <c r="AN201" s="60">
        <f t="shared" si="575"/>
        <v>0</v>
      </c>
      <c r="AO201" s="60">
        <f t="shared" si="552"/>
        <v>0</v>
      </c>
      <c r="AP201" s="60">
        <f t="shared" si="553"/>
        <v>0</v>
      </c>
      <c r="AQ201" s="60">
        <f t="shared" si="554"/>
        <v>0</v>
      </c>
      <c r="AR201" s="60">
        <f t="shared" si="555"/>
        <v>0</v>
      </c>
      <c r="AS201" s="60">
        <f t="shared" si="556"/>
        <v>-45833.333333333336</v>
      </c>
      <c r="AT201" s="59">
        <f t="shared" si="557"/>
        <v>-45833.333333333336</v>
      </c>
      <c r="AU201" s="61">
        <f t="shared" si="720"/>
        <v>0</v>
      </c>
      <c r="AV201" s="60">
        <f t="shared" si="721"/>
        <v>0</v>
      </c>
      <c r="AW201" s="60">
        <f t="shared" si="722"/>
        <v>0</v>
      </c>
      <c r="AX201" s="75">
        <f t="shared" si="723"/>
        <v>-91666.666666666672</v>
      </c>
      <c r="AY201" s="58">
        <f t="shared" si="724"/>
        <v>-91666.666666666672</v>
      </c>
      <c r="BA201" s="72"/>
      <c r="BB201" s="72"/>
      <c r="BC201" s="71"/>
      <c r="BE201" s="64">
        <f>SUMIFS(W$56:W201,$BA$56:$BA201,$BA201,$E$56:$E201,$E201)</f>
        <v>0</v>
      </c>
      <c r="BF201" s="64">
        <f>SUMIFS(X$56:X201,$BA$56:$BA201,$BA201,$E$56:$E201,$E201)</f>
        <v>0</v>
      </c>
      <c r="BG201" s="64">
        <f>SUMIFS(Y$56:Y201,$BA$56:$BA201,$BA201,$E$56:$E201,$E201)</f>
        <v>0</v>
      </c>
      <c r="BH201" s="64">
        <f>SUMIFS(Z$56:Z201,$BA$56:$BA201,$BA201,$E$56:$E201,$E201)</f>
        <v>0</v>
      </c>
      <c r="BI201" s="64">
        <f>SUMIFS(AA$56:AA201,$BA$56:$BA201,$BA201,$E$56:$E201,$E201)</f>
        <v>0</v>
      </c>
      <c r="BJ201" s="64">
        <f>SUMIFS(AB$56:AB201,$BA$56:$BA201,$BA201,$E$56:$E201,$E201)</f>
        <v>0</v>
      </c>
      <c r="BK201" s="64">
        <f>SUMIFS(AC$56:AC201,$BA$56:$BA201,$BA201,$E$56:$E201,$E201)</f>
        <v>0</v>
      </c>
      <c r="BL201" s="64">
        <f>SUMIFS(AD$56:AD201,$BA$56:$BA201,$BA201,$E$56:$E201,$E201)</f>
        <v>0</v>
      </c>
      <c r="BM201" s="64">
        <f>SUMIFS(AE$56:AE201,$BA$56:$BA201,$BA201,$E$56:$E201,$E201)</f>
        <v>0</v>
      </c>
      <c r="BN201" s="64">
        <f>SUMIFS(AF$56:AF201,$BA$56:$BA201,$BA201,$E$56:$E201,$E201)</f>
        <v>0</v>
      </c>
      <c r="BO201" s="64">
        <f>SUMIFS(AG$56:AG201,$BA$56:$BA201,$BA201,$E$56:$E201,$E201)</f>
        <v>0</v>
      </c>
      <c r="BP201" s="64">
        <f>SUMIFS(AH$56:AH201,$BA$56:$BA201,$BA201,$E$56:$E201,$E201)</f>
        <v>0</v>
      </c>
      <c r="BR201" s="175" t="str">
        <f t="shared" si="576"/>
        <v/>
      </c>
      <c r="BS201" s="175" t="str">
        <f t="shared" si="563"/>
        <v/>
      </c>
      <c r="BT201" s="175" t="str">
        <f t="shared" si="564"/>
        <v/>
      </c>
      <c r="BU201" s="175" t="str">
        <f t="shared" si="565"/>
        <v/>
      </c>
      <c r="BV201" s="175" t="str">
        <f t="shared" si="566"/>
        <v/>
      </c>
      <c r="BW201" s="175" t="str">
        <f t="shared" si="567"/>
        <v/>
      </c>
      <c r="BX201" s="175" t="str">
        <f t="shared" si="568"/>
        <v/>
      </c>
      <c r="BY201" s="175" t="str">
        <f t="shared" si="569"/>
        <v/>
      </c>
      <c r="BZ201" s="175" t="str">
        <f t="shared" si="570"/>
        <v/>
      </c>
      <c r="CA201" s="175" t="str">
        <f t="shared" si="571"/>
        <v/>
      </c>
      <c r="CB201" s="175" t="str">
        <f t="shared" si="572"/>
        <v/>
      </c>
      <c r="CC201" s="175" t="str">
        <f t="shared" si="573"/>
        <v/>
      </c>
    </row>
    <row r="202" spans="1:81" s="52" customFormat="1" hidden="1" x14ac:dyDescent="0.25">
      <c r="A202" s="71" t="s">
        <v>84</v>
      </c>
      <c r="B202" s="74">
        <v>44378</v>
      </c>
      <c r="C202" s="74" t="s">
        <v>86</v>
      </c>
      <c r="D202" s="73" t="s">
        <v>126</v>
      </c>
      <c r="E202" s="73" t="str">
        <f t="shared" si="535"/>
        <v>Corporate</v>
      </c>
      <c r="F202" s="72" t="s">
        <v>284</v>
      </c>
      <c r="G202" s="71" t="s">
        <v>88</v>
      </c>
      <c r="H202" s="71" t="s">
        <v>84</v>
      </c>
      <c r="I202" s="70">
        <f t="shared" si="673"/>
        <v>650000</v>
      </c>
      <c r="J202" s="69">
        <f t="shared" si="468"/>
        <v>44408</v>
      </c>
      <c r="K202" s="68">
        <f t="shared" ref="K202:L215" si="726">IFERROR(IF($C202&gt;EOMONTH(K$55,-1),IF(DATEDIF($J202,K$55+2,"m")+1&gt;9,100%,VLOOKUP($D202,$A$1:$J$51,(DATEDIF($J202,K$55+2,"m")+1)+1,FALSE)),0),0)</f>
        <v>0</v>
      </c>
      <c r="L202" s="67">
        <f t="shared" si="726"/>
        <v>0</v>
      </c>
      <c r="M202" s="67">
        <f t="shared" si="718"/>
        <v>0</v>
      </c>
      <c r="N202" s="67">
        <f t="shared" si="718"/>
        <v>0</v>
      </c>
      <c r="O202" s="67">
        <f t="shared" si="718"/>
        <v>0</v>
      </c>
      <c r="P202" s="67">
        <f t="shared" si="725"/>
        <v>0</v>
      </c>
      <c r="Q202" s="67">
        <f t="shared" si="725"/>
        <v>0.25</v>
      </c>
      <c r="R202" s="67">
        <f t="shared" si="725"/>
        <v>0.5</v>
      </c>
      <c r="S202" s="67">
        <f t="shared" si="725"/>
        <v>0.75</v>
      </c>
      <c r="T202" s="67">
        <f t="shared" si="725"/>
        <v>1</v>
      </c>
      <c r="U202" s="67">
        <f t="shared" ref="U202:V209" si="727">IFERROR(IF($C202&gt;EOMONTH(U$55,-1),IF(DATEDIF($J202,U$55+2,"m")+1&gt;9,100%,VLOOKUP($D202,$A$1:$J$51,(DATEDIF($J202,U$55+2,"m")+1)+1,FALSE)),0),0)</f>
        <v>1</v>
      </c>
      <c r="V202" s="66">
        <f t="shared" si="727"/>
        <v>1</v>
      </c>
      <c r="W202" s="65">
        <f t="shared" si="674"/>
        <v>0</v>
      </c>
      <c r="X202" s="64">
        <f t="shared" si="546"/>
        <v>0</v>
      </c>
      <c r="Y202" s="64">
        <f t="shared" si="577"/>
        <v>0</v>
      </c>
      <c r="Z202" s="64">
        <f t="shared" si="578"/>
        <v>0</v>
      </c>
      <c r="AA202" s="64">
        <f t="shared" si="579"/>
        <v>0</v>
      </c>
      <c r="AB202" s="64">
        <f t="shared" si="580"/>
        <v>1</v>
      </c>
      <c r="AC202" s="64">
        <f t="shared" si="581"/>
        <v>1</v>
      </c>
      <c r="AD202" s="64">
        <f t="shared" si="582"/>
        <v>1</v>
      </c>
      <c r="AE202" s="64">
        <f t="shared" si="583"/>
        <v>1</v>
      </c>
      <c r="AF202" s="64">
        <f t="shared" si="584"/>
        <v>1</v>
      </c>
      <c r="AG202" s="64">
        <f t="shared" si="585"/>
        <v>1</v>
      </c>
      <c r="AH202" s="63">
        <f t="shared" si="586"/>
        <v>1</v>
      </c>
      <c r="AI202" s="62">
        <f t="shared" si="547"/>
        <v>0</v>
      </c>
      <c r="AJ202" s="60">
        <f t="shared" si="548"/>
        <v>0</v>
      </c>
      <c r="AK202" s="60">
        <f t="shared" si="549"/>
        <v>0</v>
      </c>
      <c r="AL202" s="60">
        <f t="shared" si="550"/>
        <v>0</v>
      </c>
      <c r="AM202" s="60">
        <f t="shared" si="551"/>
        <v>0</v>
      </c>
      <c r="AN202" s="60">
        <f t="shared" si="575"/>
        <v>0</v>
      </c>
      <c r="AO202" s="60">
        <f t="shared" si="552"/>
        <v>13541.666666666666</v>
      </c>
      <c r="AP202" s="60">
        <f t="shared" si="553"/>
        <v>27083.333333333332</v>
      </c>
      <c r="AQ202" s="60">
        <f t="shared" si="554"/>
        <v>40625</v>
      </c>
      <c r="AR202" s="60">
        <f t="shared" si="555"/>
        <v>54166.666666666664</v>
      </c>
      <c r="AS202" s="60">
        <f t="shared" si="556"/>
        <v>54166.666666666664</v>
      </c>
      <c r="AT202" s="59">
        <f t="shared" si="557"/>
        <v>54166.666666666664</v>
      </c>
      <c r="AU202" s="61">
        <f t="shared" si="720"/>
        <v>0</v>
      </c>
      <c r="AV202" s="60">
        <f t="shared" si="721"/>
        <v>0</v>
      </c>
      <c r="AW202" s="60">
        <f t="shared" si="722"/>
        <v>81250</v>
      </c>
      <c r="AX202" s="75">
        <f t="shared" si="723"/>
        <v>162500</v>
      </c>
      <c r="AY202" s="58">
        <f t="shared" si="724"/>
        <v>243750</v>
      </c>
      <c r="BA202" s="72" t="s">
        <v>284</v>
      </c>
      <c r="BB202" s="72" t="s">
        <v>84</v>
      </c>
      <c r="BC202" s="71"/>
      <c r="BE202" s="64">
        <f>SUMIFS(W$56:W202,$BA$56:$BA202,$BA202,$E$56:$E202,$E202)</f>
        <v>0</v>
      </c>
      <c r="BF202" s="64">
        <f>SUMIFS(X$56:X202,$BA$56:$BA202,$BA202,$E$56:$E202,$E202)</f>
        <v>0</v>
      </c>
      <c r="BG202" s="64">
        <f>SUMIFS(Y$56:Y202,$BA$56:$BA202,$BA202,$E$56:$E202,$E202)</f>
        <v>0</v>
      </c>
      <c r="BH202" s="64">
        <f>SUMIFS(Z$56:Z202,$BA$56:$BA202,$BA202,$E$56:$E202,$E202)</f>
        <v>0</v>
      </c>
      <c r="BI202" s="64">
        <f>SUMIFS(AA$56:AA202,$BA$56:$BA202,$BA202,$E$56:$E202,$E202)</f>
        <v>0</v>
      </c>
      <c r="BJ202" s="64">
        <f>SUMIFS(AB$56:AB202,$BA$56:$BA202,$BA202,$E$56:$E202,$E202)</f>
        <v>2</v>
      </c>
      <c r="BK202" s="64">
        <f>SUMIFS(AC$56:AC202,$BA$56:$BA202,$BA202,$E$56:$E202,$E202)</f>
        <v>2</v>
      </c>
      <c r="BL202" s="64">
        <f>SUMIFS(AD$56:AD202,$BA$56:$BA202,$BA202,$E$56:$E202,$E202)</f>
        <v>3</v>
      </c>
      <c r="BM202" s="64">
        <f>SUMIFS(AE$56:AE202,$BA$56:$BA202,$BA202,$E$56:$E202,$E202)</f>
        <v>3</v>
      </c>
      <c r="BN202" s="64">
        <f>SUMIFS(AF$56:AF202,$BA$56:$BA202,$BA202,$E$56:$E202,$E202)</f>
        <v>3</v>
      </c>
      <c r="BO202" s="64">
        <f>SUMIFS(AG$56:AG202,$BA$56:$BA202,$BA202,$E$56:$E202,$E202)</f>
        <v>3</v>
      </c>
      <c r="BP202" s="64">
        <f>SUMIFS(AH$56:AH202,$BA$56:$BA202,$BA202,$E$56:$E202,$E202)</f>
        <v>3</v>
      </c>
      <c r="BR202" s="175" t="str">
        <f t="shared" si="576"/>
        <v/>
      </c>
      <c r="BS202" s="175" t="str">
        <f t="shared" si="563"/>
        <v/>
      </c>
      <c r="BT202" s="175" t="str">
        <f t="shared" si="564"/>
        <v/>
      </c>
      <c r="BU202" s="175" t="str">
        <f t="shared" si="565"/>
        <v/>
      </c>
      <c r="BV202" s="175" t="str">
        <f t="shared" si="566"/>
        <v/>
      </c>
      <c r="BW202" s="175" t="str">
        <f t="shared" si="567"/>
        <v>TBD Corp Dir #12Corporate</v>
      </c>
      <c r="BX202" s="175" t="str">
        <f t="shared" si="568"/>
        <v>TBD Corp Dir #12Corporate</v>
      </c>
      <c r="BY202" s="175" t="str">
        <f t="shared" si="569"/>
        <v>TBD Corp Dir #13Corporate</v>
      </c>
      <c r="BZ202" s="175" t="str">
        <f t="shared" si="570"/>
        <v>TBD Corp Dir #13Corporate</v>
      </c>
      <c r="CA202" s="175" t="str">
        <f t="shared" si="571"/>
        <v>TBD Corp Dir #13Corporate</v>
      </c>
      <c r="CB202" s="175" t="str">
        <f t="shared" si="572"/>
        <v>TBD Corp Dir #13Corporate</v>
      </c>
      <c r="CC202" s="175" t="str">
        <f t="shared" si="573"/>
        <v>TBD Corp Dir #13Corporate</v>
      </c>
    </row>
    <row r="203" spans="1:81" s="52" customFormat="1" hidden="1" x14ac:dyDescent="0.25">
      <c r="A203" s="71" t="s">
        <v>84</v>
      </c>
      <c r="B203" s="74">
        <v>44378</v>
      </c>
      <c r="C203" s="74" t="s">
        <v>86</v>
      </c>
      <c r="D203" s="73" t="s">
        <v>126</v>
      </c>
      <c r="E203" s="73" t="str">
        <f t="shared" si="535"/>
        <v>Corporate</v>
      </c>
      <c r="F203" s="72" t="s">
        <v>284</v>
      </c>
      <c r="G203" s="71" t="s">
        <v>88</v>
      </c>
      <c r="H203" s="71" t="s">
        <v>84</v>
      </c>
      <c r="I203" s="70">
        <f t="shared" si="673"/>
        <v>650000</v>
      </c>
      <c r="J203" s="69">
        <f t="shared" si="468"/>
        <v>44408</v>
      </c>
      <c r="K203" s="68">
        <f t="shared" si="726"/>
        <v>0</v>
      </c>
      <c r="L203" s="67">
        <f t="shared" si="726"/>
        <v>0</v>
      </c>
      <c r="M203" s="67">
        <f t="shared" si="718"/>
        <v>0</v>
      </c>
      <c r="N203" s="67">
        <f t="shared" si="718"/>
        <v>0</v>
      </c>
      <c r="O203" s="67">
        <f t="shared" si="718"/>
        <v>0</v>
      </c>
      <c r="P203" s="67">
        <f t="shared" si="725"/>
        <v>0</v>
      </c>
      <c r="Q203" s="67">
        <f t="shared" si="725"/>
        <v>0.25</v>
      </c>
      <c r="R203" s="67">
        <f t="shared" si="725"/>
        <v>0.5</v>
      </c>
      <c r="S203" s="67">
        <f t="shared" si="725"/>
        <v>0.75</v>
      </c>
      <c r="T203" s="67">
        <f t="shared" si="725"/>
        <v>1</v>
      </c>
      <c r="U203" s="67">
        <f t="shared" si="727"/>
        <v>1</v>
      </c>
      <c r="V203" s="67">
        <f t="shared" si="727"/>
        <v>1</v>
      </c>
      <c r="W203" s="65">
        <f t="shared" si="674"/>
        <v>0</v>
      </c>
      <c r="X203" s="64">
        <f t="shared" si="546"/>
        <v>0</v>
      </c>
      <c r="Y203" s="64">
        <f t="shared" si="577"/>
        <v>0</v>
      </c>
      <c r="Z203" s="64">
        <f t="shared" si="578"/>
        <v>0</v>
      </c>
      <c r="AA203" s="64">
        <f t="shared" si="579"/>
        <v>0</v>
      </c>
      <c r="AB203" s="64">
        <f t="shared" si="580"/>
        <v>1</v>
      </c>
      <c r="AC203" s="64">
        <f t="shared" si="581"/>
        <v>1</v>
      </c>
      <c r="AD203" s="64">
        <f t="shared" si="582"/>
        <v>1</v>
      </c>
      <c r="AE203" s="64">
        <f t="shared" si="583"/>
        <v>1</v>
      </c>
      <c r="AF203" s="64">
        <f t="shared" si="584"/>
        <v>1</v>
      </c>
      <c r="AG203" s="64">
        <f t="shared" si="585"/>
        <v>1</v>
      </c>
      <c r="AH203" s="63">
        <f t="shared" si="586"/>
        <v>1</v>
      </c>
      <c r="AI203" s="62">
        <f t="shared" si="547"/>
        <v>0</v>
      </c>
      <c r="AJ203" s="60">
        <f t="shared" si="548"/>
        <v>0</v>
      </c>
      <c r="AK203" s="60">
        <f t="shared" si="549"/>
        <v>0</v>
      </c>
      <c r="AL203" s="60">
        <f t="shared" si="550"/>
        <v>0</v>
      </c>
      <c r="AM203" s="60">
        <f t="shared" si="551"/>
        <v>0</v>
      </c>
      <c r="AN203" s="60">
        <f t="shared" si="575"/>
        <v>0</v>
      </c>
      <c r="AO203" s="60">
        <f t="shared" si="552"/>
        <v>13541.666666666666</v>
      </c>
      <c r="AP203" s="60">
        <f t="shared" si="553"/>
        <v>27083.333333333332</v>
      </c>
      <c r="AQ203" s="60">
        <f t="shared" si="554"/>
        <v>40625</v>
      </c>
      <c r="AR203" s="60">
        <f t="shared" si="555"/>
        <v>54166.666666666664</v>
      </c>
      <c r="AS203" s="60">
        <f t="shared" si="556"/>
        <v>54166.666666666664</v>
      </c>
      <c r="AT203" s="59">
        <f t="shared" si="557"/>
        <v>54166.666666666664</v>
      </c>
      <c r="AU203" s="61">
        <f t="shared" si="720"/>
        <v>0</v>
      </c>
      <c r="AV203" s="60">
        <f t="shared" si="721"/>
        <v>0</v>
      </c>
      <c r="AW203" s="60">
        <f t="shared" si="722"/>
        <v>81250</v>
      </c>
      <c r="AX203" s="75">
        <f t="shared" si="723"/>
        <v>162500</v>
      </c>
      <c r="AY203" s="58">
        <f t="shared" si="724"/>
        <v>243750</v>
      </c>
      <c r="BA203" s="72" t="s">
        <v>284</v>
      </c>
      <c r="BB203" s="72" t="s">
        <v>84</v>
      </c>
      <c r="BC203" s="71"/>
      <c r="BE203" s="64">
        <f>SUMIFS(W$56:W203,$BA$56:$BA203,$BA203,$E$56:$E203,$E203)</f>
        <v>0</v>
      </c>
      <c r="BF203" s="64">
        <f>SUMIFS(X$56:X203,$BA$56:$BA203,$BA203,$E$56:$E203,$E203)</f>
        <v>0</v>
      </c>
      <c r="BG203" s="64">
        <f>SUMIFS(Y$56:Y203,$BA$56:$BA203,$BA203,$E$56:$E203,$E203)</f>
        <v>0</v>
      </c>
      <c r="BH203" s="64">
        <f>SUMIFS(Z$56:Z203,$BA$56:$BA203,$BA203,$E$56:$E203,$E203)</f>
        <v>0</v>
      </c>
      <c r="BI203" s="64">
        <f>SUMIFS(AA$56:AA203,$BA$56:$BA203,$BA203,$E$56:$E203,$E203)</f>
        <v>0</v>
      </c>
      <c r="BJ203" s="64">
        <f>SUMIFS(AB$56:AB203,$BA$56:$BA203,$BA203,$E$56:$E203,$E203)</f>
        <v>3</v>
      </c>
      <c r="BK203" s="64">
        <f>SUMIFS(AC$56:AC203,$BA$56:$BA203,$BA203,$E$56:$E203,$E203)</f>
        <v>3</v>
      </c>
      <c r="BL203" s="64">
        <f>SUMIFS(AD$56:AD203,$BA$56:$BA203,$BA203,$E$56:$E203,$E203)</f>
        <v>4</v>
      </c>
      <c r="BM203" s="64">
        <f>SUMIFS(AE$56:AE203,$BA$56:$BA203,$BA203,$E$56:$E203,$E203)</f>
        <v>4</v>
      </c>
      <c r="BN203" s="64">
        <f>SUMIFS(AF$56:AF203,$BA$56:$BA203,$BA203,$E$56:$E203,$E203)</f>
        <v>4</v>
      </c>
      <c r="BO203" s="64">
        <f>SUMIFS(AG$56:AG203,$BA$56:$BA203,$BA203,$E$56:$E203,$E203)</f>
        <v>4</v>
      </c>
      <c r="BP203" s="64">
        <f>SUMIFS(AH$56:AH203,$BA$56:$BA203,$BA203,$E$56:$E203,$E203)</f>
        <v>4</v>
      </c>
      <c r="BR203" s="175" t="str">
        <f t="shared" si="576"/>
        <v/>
      </c>
      <c r="BS203" s="175" t="str">
        <f t="shared" si="563"/>
        <v/>
      </c>
      <c r="BT203" s="175" t="str">
        <f t="shared" si="564"/>
        <v/>
      </c>
      <c r="BU203" s="175" t="str">
        <f t="shared" si="565"/>
        <v/>
      </c>
      <c r="BV203" s="175" t="str">
        <f t="shared" si="566"/>
        <v/>
      </c>
      <c r="BW203" s="175" t="str">
        <f t="shared" si="567"/>
        <v>TBD Corp Dir #13Corporate</v>
      </c>
      <c r="BX203" s="175" t="str">
        <f t="shared" si="568"/>
        <v>TBD Corp Dir #13Corporate</v>
      </c>
      <c r="BY203" s="175" t="str">
        <f t="shared" si="569"/>
        <v>TBD Corp Dir #14Corporate</v>
      </c>
      <c r="BZ203" s="175" t="str">
        <f t="shared" si="570"/>
        <v>TBD Corp Dir #14Corporate</v>
      </c>
      <c r="CA203" s="175" t="str">
        <f t="shared" si="571"/>
        <v>TBD Corp Dir #14Corporate</v>
      </c>
      <c r="CB203" s="175" t="str">
        <f t="shared" si="572"/>
        <v>TBD Corp Dir #14Corporate</v>
      </c>
      <c r="CC203" s="175" t="str">
        <f t="shared" si="573"/>
        <v>TBD Corp Dir #14Corporate</v>
      </c>
    </row>
    <row r="204" spans="1:81" s="52" customFormat="1" hidden="1" x14ac:dyDescent="0.25">
      <c r="A204" s="71" t="s">
        <v>84</v>
      </c>
      <c r="B204" s="74">
        <v>44440</v>
      </c>
      <c r="C204" s="74" t="s">
        <v>86</v>
      </c>
      <c r="D204" s="73" t="s">
        <v>126</v>
      </c>
      <c r="E204" s="73" t="str">
        <f t="shared" si="535"/>
        <v>Corporate</v>
      </c>
      <c r="F204" s="72" t="s">
        <v>284</v>
      </c>
      <c r="G204" s="71" t="s">
        <v>88</v>
      </c>
      <c r="H204" s="71" t="s">
        <v>84</v>
      </c>
      <c r="I204" s="70">
        <f t="shared" si="673"/>
        <v>650000</v>
      </c>
      <c r="J204" s="69">
        <f t="shared" si="468"/>
        <v>44469</v>
      </c>
      <c r="K204" s="68">
        <f t="shared" si="726"/>
        <v>0</v>
      </c>
      <c r="L204" s="67">
        <f t="shared" si="726"/>
        <v>0</v>
      </c>
      <c r="M204" s="67">
        <f t="shared" si="718"/>
        <v>0</v>
      </c>
      <c r="N204" s="67">
        <f t="shared" si="718"/>
        <v>0</v>
      </c>
      <c r="O204" s="67">
        <f t="shared" si="718"/>
        <v>0</v>
      </c>
      <c r="P204" s="67">
        <f t="shared" si="725"/>
        <v>0</v>
      </c>
      <c r="Q204" s="67">
        <f t="shared" si="725"/>
        <v>0</v>
      </c>
      <c r="R204" s="67">
        <f t="shared" si="725"/>
        <v>0</v>
      </c>
      <c r="S204" s="67">
        <f t="shared" si="725"/>
        <v>0.25</v>
      </c>
      <c r="T204" s="67">
        <f t="shared" si="725"/>
        <v>0.5</v>
      </c>
      <c r="U204" s="67">
        <f t="shared" si="727"/>
        <v>0.75</v>
      </c>
      <c r="V204" s="66">
        <f t="shared" si="727"/>
        <v>1</v>
      </c>
      <c r="W204" s="65">
        <f t="shared" si="674"/>
        <v>0</v>
      </c>
      <c r="X204" s="64">
        <f t="shared" si="546"/>
        <v>0</v>
      </c>
      <c r="Y204" s="64">
        <f t="shared" si="577"/>
        <v>0</v>
      </c>
      <c r="Z204" s="64">
        <f t="shared" si="578"/>
        <v>0</v>
      </c>
      <c r="AA204" s="64">
        <f t="shared" si="579"/>
        <v>0</v>
      </c>
      <c r="AB204" s="64">
        <f t="shared" si="580"/>
        <v>0</v>
      </c>
      <c r="AC204" s="64">
        <f t="shared" si="581"/>
        <v>0</v>
      </c>
      <c r="AD204" s="64">
        <f t="shared" si="582"/>
        <v>1</v>
      </c>
      <c r="AE204" s="64">
        <f t="shared" si="583"/>
        <v>1</v>
      </c>
      <c r="AF204" s="64">
        <f t="shared" si="584"/>
        <v>1</v>
      </c>
      <c r="AG204" s="64">
        <f t="shared" si="585"/>
        <v>1</v>
      </c>
      <c r="AH204" s="63">
        <f t="shared" si="586"/>
        <v>1</v>
      </c>
      <c r="AI204" s="62">
        <f t="shared" si="547"/>
        <v>0</v>
      </c>
      <c r="AJ204" s="60">
        <f t="shared" si="548"/>
        <v>0</v>
      </c>
      <c r="AK204" s="60">
        <f t="shared" si="549"/>
        <v>0</v>
      </c>
      <c r="AL204" s="60">
        <f t="shared" si="550"/>
        <v>0</v>
      </c>
      <c r="AM204" s="60">
        <f t="shared" si="551"/>
        <v>0</v>
      </c>
      <c r="AN204" s="60">
        <f t="shared" si="575"/>
        <v>0</v>
      </c>
      <c r="AO204" s="60">
        <f t="shared" si="552"/>
        <v>0</v>
      </c>
      <c r="AP204" s="60">
        <f t="shared" si="553"/>
        <v>0</v>
      </c>
      <c r="AQ204" s="60">
        <f t="shared" si="554"/>
        <v>13541.666666666666</v>
      </c>
      <c r="AR204" s="60">
        <f t="shared" si="555"/>
        <v>27083.333333333332</v>
      </c>
      <c r="AS204" s="60">
        <f t="shared" si="556"/>
        <v>40625</v>
      </c>
      <c r="AT204" s="59">
        <f t="shared" si="557"/>
        <v>54166.666666666664</v>
      </c>
      <c r="AU204" s="61">
        <f t="shared" si="720"/>
        <v>0</v>
      </c>
      <c r="AV204" s="60">
        <f t="shared" si="721"/>
        <v>0</v>
      </c>
      <c r="AW204" s="60">
        <f t="shared" si="722"/>
        <v>13541.666666666666</v>
      </c>
      <c r="AX204" s="75">
        <f t="shared" si="723"/>
        <v>121875</v>
      </c>
      <c r="AY204" s="58">
        <f t="shared" si="724"/>
        <v>135416.66666666666</v>
      </c>
      <c r="BA204" s="72" t="s">
        <v>284</v>
      </c>
      <c r="BB204" s="72" t="s">
        <v>84</v>
      </c>
      <c r="BC204" s="71"/>
      <c r="BE204" s="64">
        <f>SUMIFS(W$56:W204,$BA$56:$BA204,$BA204,$E$56:$E204,$E204)</f>
        <v>0</v>
      </c>
      <c r="BF204" s="64">
        <f>SUMIFS(X$56:X204,$BA$56:$BA204,$BA204,$E$56:$E204,$E204)</f>
        <v>0</v>
      </c>
      <c r="BG204" s="64">
        <f>SUMIFS(Y$56:Y204,$BA$56:$BA204,$BA204,$E$56:$E204,$E204)</f>
        <v>0</v>
      </c>
      <c r="BH204" s="64">
        <f>SUMIFS(Z$56:Z204,$BA$56:$BA204,$BA204,$E$56:$E204,$E204)</f>
        <v>0</v>
      </c>
      <c r="BI204" s="64">
        <f>SUMIFS(AA$56:AA204,$BA$56:$BA204,$BA204,$E$56:$E204,$E204)</f>
        <v>0</v>
      </c>
      <c r="BJ204" s="64">
        <f>SUMIFS(AB$56:AB204,$BA$56:$BA204,$BA204,$E$56:$E204,$E204)</f>
        <v>3</v>
      </c>
      <c r="BK204" s="64">
        <f>SUMIFS(AC$56:AC204,$BA$56:$BA204,$BA204,$E$56:$E204,$E204)</f>
        <v>3</v>
      </c>
      <c r="BL204" s="64">
        <f>SUMIFS(AD$56:AD204,$BA$56:$BA204,$BA204,$E$56:$E204,$E204)</f>
        <v>5</v>
      </c>
      <c r="BM204" s="64">
        <f>SUMIFS(AE$56:AE204,$BA$56:$BA204,$BA204,$E$56:$E204,$E204)</f>
        <v>5</v>
      </c>
      <c r="BN204" s="64">
        <f>SUMIFS(AF$56:AF204,$BA$56:$BA204,$BA204,$E$56:$E204,$E204)</f>
        <v>5</v>
      </c>
      <c r="BO204" s="64">
        <f>SUMIFS(AG$56:AG204,$BA$56:$BA204,$BA204,$E$56:$E204,$E204)</f>
        <v>5</v>
      </c>
      <c r="BP204" s="64">
        <f>SUMIFS(AH$56:AH204,$BA$56:$BA204,$BA204,$E$56:$E204,$E204)</f>
        <v>5</v>
      </c>
      <c r="BR204" s="175" t="str">
        <f t="shared" si="576"/>
        <v/>
      </c>
      <c r="BS204" s="175" t="str">
        <f t="shared" si="563"/>
        <v/>
      </c>
      <c r="BT204" s="175" t="str">
        <f t="shared" si="564"/>
        <v/>
      </c>
      <c r="BU204" s="175" t="str">
        <f t="shared" si="565"/>
        <v/>
      </c>
      <c r="BV204" s="175" t="str">
        <f t="shared" si="566"/>
        <v/>
      </c>
      <c r="BW204" s="175" t="str">
        <f t="shared" si="567"/>
        <v>TBD Corp Dir #13Corporate</v>
      </c>
      <c r="BX204" s="175" t="str">
        <f t="shared" si="568"/>
        <v>TBD Corp Dir #13Corporate</v>
      </c>
      <c r="BY204" s="175" t="str">
        <f t="shared" si="569"/>
        <v>TBD Corp Dir #15Corporate</v>
      </c>
      <c r="BZ204" s="175" t="str">
        <f t="shared" si="570"/>
        <v>TBD Corp Dir #15Corporate</v>
      </c>
      <c r="CA204" s="175" t="str">
        <f t="shared" si="571"/>
        <v>TBD Corp Dir #15Corporate</v>
      </c>
      <c r="CB204" s="175" t="str">
        <f t="shared" si="572"/>
        <v>TBD Corp Dir #15Corporate</v>
      </c>
      <c r="CC204" s="175" t="str">
        <f t="shared" si="573"/>
        <v>TBD Corp Dir #15Corporate</v>
      </c>
    </row>
    <row r="205" spans="1:81" s="52" customFormat="1" hidden="1" x14ac:dyDescent="0.25">
      <c r="A205" s="71" t="s">
        <v>84</v>
      </c>
      <c r="B205" s="74">
        <v>44562</v>
      </c>
      <c r="C205" s="74" t="s">
        <v>86</v>
      </c>
      <c r="D205" s="73" t="s">
        <v>126</v>
      </c>
      <c r="E205" s="73" t="str">
        <f t="shared" si="535"/>
        <v>Corporate</v>
      </c>
      <c r="F205" s="72" t="s">
        <v>284</v>
      </c>
      <c r="G205" s="71" t="s">
        <v>88</v>
      </c>
      <c r="H205" s="71" t="s">
        <v>84</v>
      </c>
      <c r="I205" s="70">
        <f t="shared" si="673"/>
        <v>650000</v>
      </c>
      <c r="J205" s="69">
        <f t="shared" si="468"/>
        <v>44592</v>
      </c>
      <c r="K205" s="68">
        <f t="shared" si="726"/>
        <v>0</v>
      </c>
      <c r="L205" s="67">
        <f t="shared" si="726"/>
        <v>0</v>
      </c>
      <c r="M205" s="67">
        <f t="shared" si="718"/>
        <v>0</v>
      </c>
      <c r="N205" s="67">
        <f t="shared" si="718"/>
        <v>0</v>
      </c>
      <c r="O205" s="67">
        <f t="shared" si="718"/>
        <v>0</v>
      </c>
      <c r="P205" s="67">
        <f t="shared" si="725"/>
        <v>0</v>
      </c>
      <c r="Q205" s="67">
        <f t="shared" si="725"/>
        <v>0</v>
      </c>
      <c r="R205" s="67">
        <f t="shared" si="725"/>
        <v>0</v>
      </c>
      <c r="S205" s="67">
        <f t="shared" si="725"/>
        <v>0</v>
      </c>
      <c r="T205" s="67">
        <f t="shared" si="725"/>
        <v>0</v>
      </c>
      <c r="U205" s="67">
        <f t="shared" si="727"/>
        <v>0</v>
      </c>
      <c r="V205" s="67">
        <f t="shared" si="727"/>
        <v>0</v>
      </c>
      <c r="W205" s="65">
        <f t="shared" si="674"/>
        <v>0</v>
      </c>
      <c r="X205" s="64">
        <f t="shared" si="546"/>
        <v>0</v>
      </c>
      <c r="Y205" s="64">
        <f t="shared" si="577"/>
        <v>0</v>
      </c>
      <c r="Z205" s="64">
        <f t="shared" si="578"/>
        <v>0</v>
      </c>
      <c r="AA205" s="64">
        <f t="shared" si="579"/>
        <v>0</v>
      </c>
      <c r="AB205" s="64">
        <f t="shared" si="580"/>
        <v>0</v>
      </c>
      <c r="AC205" s="64">
        <f t="shared" si="581"/>
        <v>0</v>
      </c>
      <c r="AD205" s="64">
        <f t="shared" si="582"/>
        <v>0</v>
      </c>
      <c r="AE205" s="64">
        <f t="shared" si="583"/>
        <v>0</v>
      </c>
      <c r="AF205" s="64">
        <f t="shared" si="584"/>
        <v>0</v>
      </c>
      <c r="AG205" s="64">
        <f t="shared" si="585"/>
        <v>0</v>
      </c>
      <c r="AH205" s="63">
        <f t="shared" si="586"/>
        <v>1</v>
      </c>
      <c r="AI205" s="62">
        <f t="shared" si="547"/>
        <v>0</v>
      </c>
      <c r="AJ205" s="60">
        <f t="shared" si="548"/>
        <v>0</v>
      </c>
      <c r="AK205" s="60">
        <f t="shared" si="549"/>
        <v>0</v>
      </c>
      <c r="AL205" s="60">
        <f t="shared" si="550"/>
        <v>0</v>
      </c>
      <c r="AM205" s="60">
        <f t="shared" si="551"/>
        <v>0</v>
      </c>
      <c r="AN205" s="60">
        <f t="shared" si="575"/>
        <v>0</v>
      </c>
      <c r="AO205" s="60">
        <f t="shared" si="552"/>
        <v>0</v>
      </c>
      <c r="AP205" s="60">
        <f t="shared" si="553"/>
        <v>0</v>
      </c>
      <c r="AQ205" s="60">
        <f t="shared" si="554"/>
        <v>0</v>
      </c>
      <c r="AR205" s="60">
        <f t="shared" si="555"/>
        <v>0</v>
      </c>
      <c r="AS205" s="60">
        <f t="shared" si="556"/>
        <v>0</v>
      </c>
      <c r="AT205" s="59">
        <f t="shared" si="557"/>
        <v>0</v>
      </c>
      <c r="AU205" s="61">
        <f t="shared" si="720"/>
        <v>0</v>
      </c>
      <c r="AV205" s="60">
        <f t="shared" si="721"/>
        <v>0</v>
      </c>
      <c r="AW205" s="60">
        <f t="shared" si="722"/>
        <v>0</v>
      </c>
      <c r="AX205" s="75">
        <f t="shared" si="723"/>
        <v>0</v>
      </c>
      <c r="AY205" s="58">
        <f t="shared" si="724"/>
        <v>0</v>
      </c>
      <c r="BA205" s="72" t="s">
        <v>284</v>
      </c>
      <c r="BB205" s="72" t="s">
        <v>84</v>
      </c>
      <c r="BC205" s="71"/>
      <c r="BE205" s="64">
        <f>SUMIFS(W$56:W205,$BA$56:$BA205,$BA205,$E$56:$E205,$E205)</f>
        <v>0</v>
      </c>
      <c r="BF205" s="64">
        <f>SUMIFS(X$56:X205,$BA$56:$BA205,$BA205,$E$56:$E205,$E205)</f>
        <v>0</v>
      </c>
      <c r="BG205" s="64">
        <f>SUMIFS(Y$56:Y205,$BA$56:$BA205,$BA205,$E$56:$E205,$E205)</f>
        <v>0</v>
      </c>
      <c r="BH205" s="64">
        <f>SUMIFS(Z$56:Z205,$BA$56:$BA205,$BA205,$E$56:$E205,$E205)</f>
        <v>0</v>
      </c>
      <c r="BI205" s="64">
        <f>SUMIFS(AA$56:AA205,$BA$56:$BA205,$BA205,$E$56:$E205,$E205)</f>
        <v>0</v>
      </c>
      <c r="BJ205" s="64">
        <f>SUMIFS(AB$56:AB205,$BA$56:$BA205,$BA205,$E$56:$E205,$E205)</f>
        <v>3</v>
      </c>
      <c r="BK205" s="64">
        <f>SUMIFS(AC$56:AC205,$BA$56:$BA205,$BA205,$E$56:$E205,$E205)</f>
        <v>3</v>
      </c>
      <c r="BL205" s="64">
        <f>SUMIFS(AD$56:AD205,$BA$56:$BA205,$BA205,$E$56:$E205,$E205)</f>
        <v>5</v>
      </c>
      <c r="BM205" s="64">
        <f>SUMIFS(AE$56:AE205,$BA$56:$BA205,$BA205,$E$56:$E205,$E205)</f>
        <v>5</v>
      </c>
      <c r="BN205" s="64">
        <f>SUMIFS(AF$56:AF205,$BA$56:$BA205,$BA205,$E$56:$E205,$E205)</f>
        <v>5</v>
      </c>
      <c r="BO205" s="64">
        <f>SUMIFS(AG$56:AG205,$BA$56:$BA205,$BA205,$E$56:$E205,$E205)</f>
        <v>5</v>
      </c>
      <c r="BP205" s="64">
        <f>SUMIFS(AH$56:AH205,$BA$56:$BA205,$BA205,$E$56:$E205,$E205)</f>
        <v>6</v>
      </c>
      <c r="BR205" s="175" t="str">
        <f t="shared" si="576"/>
        <v/>
      </c>
      <c r="BS205" s="175" t="str">
        <f t="shared" si="563"/>
        <v/>
      </c>
      <c r="BT205" s="175" t="str">
        <f t="shared" si="564"/>
        <v/>
      </c>
      <c r="BU205" s="175" t="str">
        <f t="shared" si="565"/>
        <v/>
      </c>
      <c r="BV205" s="175" t="str">
        <f t="shared" si="566"/>
        <v/>
      </c>
      <c r="BW205" s="175" t="str">
        <f t="shared" si="567"/>
        <v>TBD Corp Dir #13Corporate</v>
      </c>
      <c r="BX205" s="175" t="str">
        <f t="shared" si="568"/>
        <v>TBD Corp Dir #13Corporate</v>
      </c>
      <c r="BY205" s="175" t="str">
        <f t="shared" si="569"/>
        <v>TBD Corp Dir #15Corporate</v>
      </c>
      <c r="BZ205" s="175" t="str">
        <f t="shared" si="570"/>
        <v>TBD Corp Dir #15Corporate</v>
      </c>
      <c r="CA205" s="175" t="str">
        <f t="shared" si="571"/>
        <v>TBD Corp Dir #15Corporate</v>
      </c>
      <c r="CB205" s="175" t="str">
        <f t="shared" si="572"/>
        <v>TBD Corp Dir #15Corporate</v>
      </c>
      <c r="CC205" s="175" t="str">
        <f t="shared" si="573"/>
        <v>TBD Corp Dir #16Corporate</v>
      </c>
    </row>
    <row r="206" spans="1:81" s="52" customFormat="1" hidden="1" x14ac:dyDescent="0.25">
      <c r="A206" s="71" t="s">
        <v>135</v>
      </c>
      <c r="B206" s="74">
        <v>44200</v>
      </c>
      <c r="C206" s="74" t="s">
        <v>86</v>
      </c>
      <c r="D206" s="73" t="s">
        <v>134</v>
      </c>
      <c r="E206" s="73" t="str">
        <f t="shared" si="535"/>
        <v>Corporate</v>
      </c>
      <c r="F206" s="72" t="s">
        <v>28</v>
      </c>
      <c r="G206" s="71" t="s">
        <v>88</v>
      </c>
      <c r="H206" s="71" t="s">
        <v>48</v>
      </c>
      <c r="I206" s="70">
        <f t="shared" si="673"/>
        <v>650000</v>
      </c>
      <c r="J206" s="69">
        <f t="shared" si="468"/>
        <v>44227</v>
      </c>
      <c r="K206" s="68">
        <f t="shared" si="726"/>
        <v>0.5</v>
      </c>
      <c r="L206" s="67">
        <f t="shared" si="726"/>
        <v>0.75</v>
      </c>
      <c r="M206" s="67">
        <f t="shared" si="718"/>
        <v>1</v>
      </c>
      <c r="N206" s="67">
        <f t="shared" si="718"/>
        <v>1</v>
      </c>
      <c r="O206" s="67">
        <f t="shared" si="718"/>
        <v>1</v>
      </c>
      <c r="P206" s="67">
        <f t="shared" si="725"/>
        <v>1</v>
      </c>
      <c r="Q206" s="67">
        <f t="shared" si="725"/>
        <v>1</v>
      </c>
      <c r="R206" s="67">
        <f t="shared" si="725"/>
        <v>1</v>
      </c>
      <c r="S206" s="67">
        <f t="shared" si="725"/>
        <v>1</v>
      </c>
      <c r="T206" s="67">
        <f t="shared" si="725"/>
        <v>1</v>
      </c>
      <c r="U206" s="67">
        <f t="shared" si="727"/>
        <v>1</v>
      </c>
      <c r="V206" s="66">
        <f t="shared" si="727"/>
        <v>1</v>
      </c>
      <c r="W206" s="65">
        <f t="shared" si="674"/>
        <v>1</v>
      </c>
      <c r="X206" s="64">
        <f t="shared" si="546"/>
        <v>1</v>
      </c>
      <c r="Y206" s="64">
        <f t="shared" si="577"/>
        <v>1</v>
      </c>
      <c r="Z206" s="64">
        <f t="shared" si="578"/>
        <v>1</v>
      </c>
      <c r="AA206" s="64">
        <f t="shared" si="579"/>
        <v>1</v>
      </c>
      <c r="AB206" s="64">
        <f t="shared" si="580"/>
        <v>1</v>
      </c>
      <c r="AC206" s="64">
        <f t="shared" si="581"/>
        <v>1</v>
      </c>
      <c r="AD206" s="64">
        <f t="shared" si="582"/>
        <v>1</v>
      </c>
      <c r="AE206" s="64">
        <f t="shared" si="583"/>
        <v>1</v>
      </c>
      <c r="AF206" s="64">
        <f t="shared" si="584"/>
        <v>1</v>
      </c>
      <c r="AG206" s="64">
        <f t="shared" si="585"/>
        <v>1</v>
      </c>
      <c r="AH206" s="63">
        <f t="shared" si="586"/>
        <v>1</v>
      </c>
      <c r="AI206" s="62">
        <f t="shared" si="547"/>
        <v>27083.333333333332</v>
      </c>
      <c r="AJ206" s="60">
        <f t="shared" si="548"/>
        <v>40625</v>
      </c>
      <c r="AK206" s="60">
        <f t="shared" si="549"/>
        <v>54166.666666666664</v>
      </c>
      <c r="AL206" s="60">
        <f t="shared" si="550"/>
        <v>54166.666666666664</v>
      </c>
      <c r="AM206" s="60">
        <f t="shared" si="551"/>
        <v>54166.666666666664</v>
      </c>
      <c r="AN206" s="60">
        <f t="shared" si="575"/>
        <v>54166.666666666664</v>
      </c>
      <c r="AO206" s="60">
        <f t="shared" si="552"/>
        <v>54166.666666666664</v>
      </c>
      <c r="AP206" s="60">
        <f t="shared" si="553"/>
        <v>54166.666666666664</v>
      </c>
      <c r="AQ206" s="60">
        <f t="shared" si="554"/>
        <v>54166.666666666664</v>
      </c>
      <c r="AR206" s="60">
        <f t="shared" si="555"/>
        <v>54166.666666666664</v>
      </c>
      <c r="AS206" s="60">
        <f t="shared" si="556"/>
        <v>54166.666666666664</v>
      </c>
      <c r="AT206" s="59">
        <f t="shared" si="557"/>
        <v>54166.666666666664</v>
      </c>
      <c r="AU206" s="61">
        <f t="shared" si="720"/>
        <v>121875</v>
      </c>
      <c r="AV206" s="60">
        <f t="shared" si="721"/>
        <v>162500</v>
      </c>
      <c r="AW206" s="60">
        <f t="shared" si="722"/>
        <v>162500</v>
      </c>
      <c r="AX206" s="59">
        <f t="shared" si="723"/>
        <v>162500</v>
      </c>
      <c r="AY206" s="58">
        <f t="shared" si="724"/>
        <v>609375</v>
      </c>
      <c r="BA206" s="72" t="s">
        <v>28</v>
      </c>
      <c r="BB206" s="72" t="s">
        <v>135</v>
      </c>
      <c r="BC206" s="71"/>
      <c r="BE206" s="64">
        <f>SUMIFS(W$56:W206,$BA$56:$BA206,$BA206,$E$56:$E206,$E206)</f>
        <v>5</v>
      </c>
      <c r="BF206" s="64">
        <f>SUMIFS(X$56:X206,$BA$56:$BA206,$BA206,$E$56:$E206,$E206)</f>
        <v>5</v>
      </c>
      <c r="BG206" s="64">
        <f>SUMIFS(Y$56:Y206,$BA$56:$BA206,$BA206,$E$56:$E206,$E206)</f>
        <v>6</v>
      </c>
      <c r="BH206" s="64">
        <f>SUMIFS(Z$56:Z206,$BA$56:$BA206,$BA206,$E$56:$E206,$E206)</f>
        <v>5</v>
      </c>
      <c r="BI206" s="64">
        <f>SUMIFS(AA$56:AA206,$BA$56:$BA206,$BA206,$E$56:$E206,$E206)</f>
        <v>6</v>
      </c>
      <c r="BJ206" s="64">
        <f>SUMIFS(AB$56:AB206,$BA$56:$BA206,$BA206,$E$56:$E206,$E206)</f>
        <v>6</v>
      </c>
      <c r="BK206" s="64">
        <f>SUMIFS(AC$56:AC206,$BA$56:$BA206,$BA206,$E$56:$E206,$E206)</f>
        <v>6</v>
      </c>
      <c r="BL206" s="64">
        <f>SUMIFS(AD$56:AD206,$BA$56:$BA206,$BA206,$E$56:$E206,$E206)</f>
        <v>6</v>
      </c>
      <c r="BM206" s="64">
        <f>SUMIFS(AE$56:AE206,$BA$56:$BA206,$BA206,$E$56:$E206,$E206)</f>
        <v>6</v>
      </c>
      <c r="BN206" s="64">
        <f>SUMIFS(AF$56:AF206,$BA$56:$BA206,$BA206,$E$56:$E206,$E206)</f>
        <v>6</v>
      </c>
      <c r="BO206" s="64">
        <f>SUMIFS(AG$56:AG206,$BA$56:$BA206,$BA206,$E$56:$E206,$E206)</f>
        <v>6</v>
      </c>
      <c r="BP206" s="64">
        <f>SUMIFS(AH$56:AH206,$BA$56:$BA206,$BA206,$E$56:$E206,$E206)</f>
        <v>6</v>
      </c>
      <c r="BR206" s="175" t="str">
        <f t="shared" si="576"/>
        <v>Hoy, Michael5Corporate</v>
      </c>
      <c r="BS206" s="175" t="str">
        <f t="shared" si="563"/>
        <v>Hoy, Michael5Corporate</v>
      </c>
      <c r="BT206" s="175" t="str">
        <f t="shared" si="564"/>
        <v>Hoy, Michael6Corporate</v>
      </c>
      <c r="BU206" s="175" t="str">
        <f t="shared" si="565"/>
        <v>Hoy, Michael5Corporate</v>
      </c>
      <c r="BV206" s="175" t="str">
        <f t="shared" si="566"/>
        <v>Hoy, Michael6Corporate</v>
      </c>
      <c r="BW206" s="175" t="str">
        <f t="shared" si="567"/>
        <v>Hoy, Michael6Corporate</v>
      </c>
      <c r="BX206" s="175" t="str">
        <f t="shared" si="568"/>
        <v>Hoy, Michael6Corporate</v>
      </c>
      <c r="BY206" s="175" t="str">
        <f t="shared" si="569"/>
        <v>Hoy, Michael6Corporate</v>
      </c>
      <c r="BZ206" s="175" t="str">
        <f t="shared" si="570"/>
        <v>Hoy, Michael6Corporate</v>
      </c>
      <c r="CA206" s="175" t="str">
        <f t="shared" si="571"/>
        <v>Hoy, Michael6Corporate</v>
      </c>
      <c r="CB206" s="175" t="str">
        <f t="shared" si="572"/>
        <v>Hoy, Michael6Corporate</v>
      </c>
      <c r="CC206" s="175" t="str">
        <f t="shared" si="573"/>
        <v>Hoy, Michael6Corporate</v>
      </c>
    </row>
    <row r="207" spans="1:81" s="52" customFormat="1" hidden="1" x14ac:dyDescent="0.25">
      <c r="A207" s="71" t="s">
        <v>133</v>
      </c>
      <c r="B207" s="74">
        <v>42948</v>
      </c>
      <c r="C207" s="74" t="s">
        <v>86</v>
      </c>
      <c r="D207" s="73" t="s">
        <v>30</v>
      </c>
      <c r="E207" s="73" t="str">
        <f t="shared" ref="E207:E238" si="728">IF(G207="US",VLOOKUP($D207,$A$1:$L$51,12,FALSE),G207)</f>
        <v>Corporate</v>
      </c>
      <c r="F207" s="71" t="s">
        <v>27</v>
      </c>
      <c r="G207" s="71" t="s">
        <v>88</v>
      </c>
      <c r="H207" s="71" t="s">
        <v>48</v>
      </c>
      <c r="I207" s="70">
        <f t="shared" si="673"/>
        <v>550000</v>
      </c>
      <c r="J207" s="69">
        <f t="shared" si="468"/>
        <v>42978</v>
      </c>
      <c r="K207" s="68">
        <f t="shared" si="726"/>
        <v>1</v>
      </c>
      <c r="L207" s="67">
        <f t="shared" si="726"/>
        <v>1</v>
      </c>
      <c r="M207" s="67">
        <f t="shared" si="718"/>
        <v>1</v>
      </c>
      <c r="N207" s="67">
        <f t="shared" si="718"/>
        <v>1</v>
      </c>
      <c r="O207" s="67">
        <f t="shared" si="718"/>
        <v>1</v>
      </c>
      <c r="P207" s="67">
        <f t="shared" si="725"/>
        <v>1</v>
      </c>
      <c r="Q207" s="67">
        <f t="shared" si="725"/>
        <v>1</v>
      </c>
      <c r="R207" s="67">
        <f t="shared" si="725"/>
        <v>1</v>
      </c>
      <c r="S207" s="67">
        <f t="shared" si="725"/>
        <v>1</v>
      </c>
      <c r="T207" s="67">
        <f t="shared" si="725"/>
        <v>1</v>
      </c>
      <c r="U207" s="67">
        <f t="shared" si="727"/>
        <v>1</v>
      </c>
      <c r="V207" s="66">
        <f t="shared" si="727"/>
        <v>1</v>
      </c>
      <c r="W207" s="65">
        <f t="shared" si="674"/>
        <v>1</v>
      </c>
      <c r="X207" s="64">
        <f t="shared" si="546"/>
        <v>1</v>
      </c>
      <c r="Y207" s="64">
        <f t="shared" si="577"/>
        <v>1</v>
      </c>
      <c r="Z207" s="64">
        <f t="shared" si="578"/>
        <v>1</v>
      </c>
      <c r="AA207" s="64">
        <f t="shared" si="579"/>
        <v>1</v>
      </c>
      <c r="AB207" s="64">
        <f t="shared" si="580"/>
        <v>1</v>
      </c>
      <c r="AC207" s="64">
        <f t="shared" si="581"/>
        <v>1</v>
      </c>
      <c r="AD207" s="64">
        <f t="shared" si="582"/>
        <v>1</v>
      </c>
      <c r="AE207" s="64">
        <f t="shared" si="583"/>
        <v>1</v>
      </c>
      <c r="AF207" s="64">
        <f t="shared" si="584"/>
        <v>1</v>
      </c>
      <c r="AG207" s="64">
        <f t="shared" si="585"/>
        <v>1</v>
      </c>
      <c r="AH207" s="63">
        <f t="shared" si="586"/>
        <v>1</v>
      </c>
      <c r="AI207" s="62">
        <f t="shared" si="547"/>
        <v>45833.333333333336</v>
      </c>
      <c r="AJ207" s="60">
        <f t="shared" si="548"/>
        <v>45833.333333333336</v>
      </c>
      <c r="AK207" s="60">
        <f t="shared" si="549"/>
        <v>45833.333333333336</v>
      </c>
      <c r="AL207" s="60">
        <f t="shared" si="550"/>
        <v>45833.333333333336</v>
      </c>
      <c r="AM207" s="60">
        <f t="shared" si="551"/>
        <v>45833.333333333336</v>
      </c>
      <c r="AN207" s="60">
        <f t="shared" si="575"/>
        <v>45833.333333333336</v>
      </c>
      <c r="AO207" s="60">
        <f t="shared" si="552"/>
        <v>45833.333333333336</v>
      </c>
      <c r="AP207" s="60">
        <f t="shared" si="553"/>
        <v>45833.333333333336</v>
      </c>
      <c r="AQ207" s="60">
        <f t="shared" si="554"/>
        <v>45833.333333333336</v>
      </c>
      <c r="AR207" s="60">
        <f t="shared" si="555"/>
        <v>45833.333333333336</v>
      </c>
      <c r="AS207" s="60">
        <f t="shared" si="556"/>
        <v>45833.333333333336</v>
      </c>
      <c r="AT207" s="59">
        <f t="shared" si="557"/>
        <v>45833.333333333336</v>
      </c>
      <c r="AU207" s="61">
        <f t="shared" si="720"/>
        <v>137500</v>
      </c>
      <c r="AV207" s="60">
        <f t="shared" si="721"/>
        <v>137500</v>
      </c>
      <c r="AW207" s="60">
        <f t="shared" si="722"/>
        <v>137500</v>
      </c>
      <c r="AX207" s="59">
        <f t="shared" si="723"/>
        <v>137500</v>
      </c>
      <c r="AY207" s="58">
        <f t="shared" si="724"/>
        <v>550000</v>
      </c>
      <c r="BA207" s="71" t="s">
        <v>27</v>
      </c>
      <c r="BB207" s="71" t="s">
        <v>133</v>
      </c>
      <c r="BC207" s="71"/>
      <c r="BE207" s="64">
        <f>SUMIFS(W$56:W207,$BA$56:$BA207,$BA207,$E$56:$E207,$E207)</f>
        <v>1</v>
      </c>
      <c r="BF207" s="64">
        <f>SUMIFS(X$56:X207,$BA$56:$BA207,$BA207,$E$56:$E207,$E207)</f>
        <v>1</v>
      </c>
      <c r="BG207" s="64">
        <f>SUMIFS(Y$56:Y207,$BA$56:$BA207,$BA207,$E$56:$E207,$E207)</f>
        <v>1</v>
      </c>
      <c r="BH207" s="64">
        <f>SUMIFS(Z$56:Z207,$BA$56:$BA207,$BA207,$E$56:$E207,$E207)</f>
        <v>2</v>
      </c>
      <c r="BI207" s="64">
        <f>SUMIFS(AA$56:AA207,$BA$56:$BA207,$BA207,$E$56:$E207,$E207)</f>
        <v>2</v>
      </c>
      <c r="BJ207" s="64">
        <f>SUMIFS(AB$56:AB207,$BA$56:$BA207,$BA207,$E$56:$E207,$E207)</f>
        <v>2</v>
      </c>
      <c r="BK207" s="64">
        <f>SUMIFS(AC$56:AC207,$BA$56:$BA207,$BA207,$E$56:$E207,$E207)</f>
        <v>2</v>
      </c>
      <c r="BL207" s="64">
        <f>SUMIFS(AD$56:AD207,$BA$56:$BA207,$BA207,$E$56:$E207,$E207)</f>
        <v>2</v>
      </c>
      <c r="BM207" s="64">
        <f>SUMIFS(AE$56:AE207,$BA$56:$BA207,$BA207,$E$56:$E207,$E207)</f>
        <v>2</v>
      </c>
      <c r="BN207" s="64">
        <f>SUMIFS(AF$56:AF207,$BA$56:$BA207,$BA207,$E$56:$E207,$E207)</f>
        <v>2</v>
      </c>
      <c r="BO207" s="64">
        <f>SUMIFS(AG$56:AG207,$BA$56:$BA207,$BA207,$E$56:$E207,$E207)</f>
        <v>2</v>
      </c>
      <c r="BP207" s="64">
        <f>SUMIFS(AH$56:AH207,$BA$56:$BA207,$BA207,$E$56:$E207,$E207)</f>
        <v>2</v>
      </c>
      <c r="BR207" s="175" t="str">
        <f t="shared" si="576"/>
        <v>Klemm, Brian1Corporate</v>
      </c>
      <c r="BS207" s="175" t="str">
        <f t="shared" si="563"/>
        <v>Klemm, Brian1Corporate</v>
      </c>
      <c r="BT207" s="175" t="str">
        <f t="shared" si="564"/>
        <v>Klemm, Brian1Corporate</v>
      </c>
      <c r="BU207" s="175" t="str">
        <f t="shared" si="565"/>
        <v>Klemm, Brian2Corporate</v>
      </c>
      <c r="BV207" s="175" t="str">
        <f t="shared" si="566"/>
        <v>Klemm, Brian2Corporate</v>
      </c>
      <c r="BW207" s="175" t="str">
        <f t="shared" si="567"/>
        <v>Klemm, Brian2Corporate</v>
      </c>
      <c r="BX207" s="175" t="str">
        <f t="shared" si="568"/>
        <v>Klemm, Brian2Corporate</v>
      </c>
      <c r="BY207" s="175" t="str">
        <f t="shared" si="569"/>
        <v>Klemm, Brian2Corporate</v>
      </c>
      <c r="BZ207" s="175" t="str">
        <f t="shared" si="570"/>
        <v>Klemm, Brian2Corporate</v>
      </c>
      <c r="CA207" s="175" t="str">
        <f t="shared" si="571"/>
        <v>Klemm, Brian2Corporate</v>
      </c>
      <c r="CB207" s="175" t="str">
        <f t="shared" si="572"/>
        <v>Klemm, Brian2Corporate</v>
      </c>
      <c r="CC207" s="175" t="str">
        <f t="shared" si="573"/>
        <v>Klemm, Brian2Corporate</v>
      </c>
    </row>
    <row r="208" spans="1:81" s="52" customFormat="1" hidden="1" x14ac:dyDescent="0.25">
      <c r="A208" s="71" t="s">
        <v>132</v>
      </c>
      <c r="B208" s="74">
        <v>43906</v>
      </c>
      <c r="C208" s="74" t="s">
        <v>86</v>
      </c>
      <c r="D208" s="73" t="s">
        <v>30</v>
      </c>
      <c r="E208" s="73" t="str">
        <f t="shared" si="728"/>
        <v>Corporate</v>
      </c>
      <c r="F208" s="72" t="s">
        <v>27</v>
      </c>
      <c r="G208" s="71" t="s">
        <v>88</v>
      </c>
      <c r="H208" s="71" t="s">
        <v>48</v>
      </c>
      <c r="I208" s="70">
        <f t="shared" si="673"/>
        <v>550000</v>
      </c>
      <c r="J208" s="69">
        <f t="shared" si="468"/>
        <v>43921</v>
      </c>
      <c r="K208" s="68">
        <f t="shared" si="726"/>
        <v>1</v>
      </c>
      <c r="L208" s="67">
        <f t="shared" si="726"/>
        <v>1</v>
      </c>
      <c r="M208" s="67">
        <f t="shared" si="718"/>
        <v>1</v>
      </c>
      <c r="N208" s="67">
        <f t="shared" si="718"/>
        <v>1</v>
      </c>
      <c r="O208" s="67">
        <f t="shared" si="718"/>
        <v>1</v>
      </c>
      <c r="P208" s="67">
        <f t="shared" si="725"/>
        <v>1</v>
      </c>
      <c r="Q208" s="67">
        <f t="shared" si="725"/>
        <v>1</v>
      </c>
      <c r="R208" s="67">
        <f t="shared" si="725"/>
        <v>1</v>
      </c>
      <c r="S208" s="67">
        <f t="shared" si="725"/>
        <v>1</v>
      </c>
      <c r="T208" s="67">
        <f t="shared" si="725"/>
        <v>1</v>
      </c>
      <c r="U208" s="67">
        <f t="shared" si="727"/>
        <v>1</v>
      </c>
      <c r="V208" s="67">
        <f t="shared" si="727"/>
        <v>1</v>
      </c>
      <c r="W208" s="65">
        <f t="shared" si="674"/>
        <v>1</v>
      </c>
      <c r="X208" s="64">
        <f t="shared" si="546"/>
        <v>1</v>
      </c>
      <c r="Y208" s="64">
        <f t="shared" si="577"/>
        <v>1</v>
      </c>
      <c r="Z208" s="64">
        <f t="shared" si="578"/>
        <v>1</v>
      </c>
      <c r="AA208" s="64">
        <f t="shared" si="579"/>
        <v>1</v>
      </c>
      <c r="AB208" s="64">
        <f t="shared" si="580"/>
        <v>1</v>
      </c>
      <c r="AC208" s="64">
        <f t="shared" si="581"/>
        <v>1</v>
      </c>
      <c r="AD208" s="64">
        <f t="shared" si="582"/>
        <v>1</v>
      </c>
      <c r="AE208" s="64">
        <f t="shared" si="583"/>
        <v>1</v>
      </c>
      <c r="AF208" s="64">
        <f t="shared" si="584"/>
        <v>1</v>
      </c>
      <c r="AG208" s="64">
        <f t="shared" si="585"/>
        <v>1</v>
      </c>
      <c r="AH208" s="63">
        <f t="shared" si="586"/>
        <v>1</v>
      </c>
      <c r="AI208" s="62">
        <f t="shared" si="547"/>
        <v>45833.333333333336</v>
      </c>
      <c r="AJ208" s="60">
        <f t="shared" si="548"/>
        <v>45833.333333333336</v>
      </c>
      <c r="AK208" s="60">
        <f t="shared" si="549"/>
        <v>45833.333333333336</v>
      </c>
      <c r="AL208" s="60">
        <f t="shared" si="550"/>
        <v>45833.333333333336</v>
      </c>
      <c r="AM208" s="60">
        <f t="shared" si="551"/>
        <v>45833.333333333336</v>
      </c>
      <c r="AN208" s="60">
        <f t="shared" si="575"/>
        <v>45833.333333333336</v>
      </c>
      <c r="AO208" s="60">
        <f t="shared" si="552"/>
        <v>45833.333333333336</v>
      </c>
      <c r="AP208" s="60">
        <f t="shared" si="553"/>
        <v>45833.333333333336</v>
      </c>
      <c r="AQ208" s="60">
        <f t="shared" si="554"/>
        <v>45833.333333333336</v>
      </c>
      <c r="AR208" s="60">
        <f t="shared" si="555"/>
        <v>45833.333333333336</v>
      </c>
      <c r="AS208" s="60">
        <f t="shared" si="556"/>
        <v>45833.333333333336</v>
      </c>
      <c r="AT208" s="59">
        <f t="shared" si="557"/>
        <v>45833.333333333336</v>
      </c>
      <c r="AU208" s="61">
        <f t="shared" si="720"/>
        <v>137500</v>
      </c>
      <c r="AV208" s="60">
        <f t="shared" si="721"/>
        <v>137500</v>
      </c>
      <c r="AW208" s="60">
        <f t="shared" si="722"/>
        <v>137500</v>
      </c>
      <c r="AX208" s="59">
        <f t="shared" si="723"/>
        <v>137500</v>
      </c>
      <c r="AY208" s="58">
        <f t="shared" si="724"/>
        <v>550000</v>
      </c>
      <c r="BA208" s="72" t="s">
        <v>27</v>
      </c>
      <c r="BB208" s="72" t="s">
        <v>132</v>
      </c>
      <c r="BC208" s="71"/>
      <c r="BE208" s="64">
        <f>SUMIFS(W$56:W208,$BA$56:$BA208,$BA208,$E$56:$E208,$E208)</f>
        <v>2</v>
      </c>
      <c r="BF208" s="64">
        <f>SUMIFS(X$56:X208,$BA$56:$BA208,$BA208,$E$56:$E208,$E208)</f>
        <v>2</v>
      </c>
      <c r="BG208" s="64">
        <f>SUMIFS(Y$56:Y208,$BA$56:$BA208,$BA208,$E$56:$E208,$E208)</f>
        <v>2</v>
      </c>
      <c r="BH208" s="64">
        <f>SUMIFS(Z$56:Z208,$BA$56:$BA208,$BA208,$E$56:$E208,$E208)</f>
        <v>3</v>
      </c>
      <c r="BI208" s="64">
        <f>SUMIFS(AA$56:AA208,$BA$56:$BA208,$BA208,$E$56:$E208,$E208)</f>
        <v>3</v>
      </c>
      <c r="BJ208" s="64">
        <f>SUMIFS(AB$56:AB208,$BA$56:$BA208,$BA208,$E$56:$E208,$E208)</f>
        <v>3</v>
      </c>
      <c r="BK208" s="64">
        <f>SUMIFS(AC$56:AC208,$BA$56:$BA208,$BA208,$E$56:$E208,$E208)</f>
        <v>3</v>
      </c>
      <c r="BL208" s="64">
        <f>SUMIFS(AD$56:AD208,$BA$56:$BA208,$BA208,$E$56:$E208,$E208)</f>
        <v>3</v>
      </c>
      <c r="BM208" s="64">
        <f>SUMIFS(AE$56:AE208,$BA$56:$BA208,$BA208,$E$56:$E208,$E208)</f>
        <v>3</v>
      </c>
      <c r="BN208" s="64">
        <f>SUMIFS(AF$56:AF208,$BA$56:$BA208,$BA208,$E$56:$E208,$E208)</f>
        <v>3</v>
      </c>
      <c r="BO208" s="64">
        <f>SUMIFS(AG$56:AG208,$BA$56:$BA208,$BA208,$E$56:$E208,$E208)</f>
        <v>3</v>
      </c>
      <c r="BP208" s="64">
        <f>SUMIFS(AH$56:AH208,$BA$56:$BA208,$BA208,$E$56:$E208,$E208)</f>
        <v>3</v>
      </c>
      <c r="BR208" s="175" t="str">
        <f t="shared" si="576"/>
        <v>Klemm, Brian2Corporate</v>
      </c>
      <c r="BS208" s="175" t="str">
        <f t="shared" si="563"/>
        <v>Klemm, Brian2Corporate</v>
      </c>
      <c r="BT208" s="175" t="str">
        <f t="shared" si="564"/>
        <v>Klemm, Brian2Corporate</v>
      </c>
      <c r="BU208" s="175" t="str">
        <f t="shared" si="565"/>
        <v>Klemm, Brian3Corporate</v>
      </c>
      <c r="BV208" s="175" t="str">
        <f t="shared" si="566"/>
        <v>Klemm, Brian3Corporate</v>
      </c>
      <c r="BW208" s="175" t="str">
        <f t="shared" si="567"/>
        <v>Klemm, Brian3Corporate</v>
      </c>
      <c r="BX208" s="175" t="str">
        <f t="shared" si="568"/>
        <v>Klemm, Brian3Corporate</v>
      </c>
      <c r="BY208" s="175" t="str">
        <f t="shared" si="569"/>
        <v>Klemm, Brian3Corporate</v>
      </c>
      <c r="BZ208" s="175" t="str">
        <f t="shared" si="570"/>
        <v>Klemm, Brian3Corporate</v>
      </c>
      <c r="CA208" s="175" t="str">
        <f t="shared" si="571"/>
        <v>Klemm, Brian3Corporate</v>
      </c>
      <c r="CB208" s="175" t="str">
        <f t="shared" si="572"/>
        <v>Klemm, Brian3Corporate</v>
      </c>
      <c r="CC208" s="175" t="str">
        <f t="shared" si="573"/>
        <v>Klemm, Brian3Corporate</v>
      </c>
    </row>
    <row r="209" spans="1:81" s="52" customFormat="1" hidden="1" x14ac:dyDescent="0.25">
      <c r="A209" s="71" t="s">
        <v>131</v>
      </c>
      <c r="B209" s="74">
        <v>44105</v>
      </c>
      <c r="C209" s="74">
        <v>44243</v>
      </c>
      <c r="D209" s="73" t="s">
        <v>30</v>
      </c>
      <c r="E209" s="73" t="str">
        <f t="shared" si="728"/>
        <v>Corporate</v>
      </c>
      <c r="F209" s="72" t="s">
        <v>27</v>
      </c>
      <c r="G209" s="71" t="s">
        <v>88</v>
      </c>
      <c r="H209" s="71" t="s">
        <v>130</v>
      </c>
      <c r="I209" s="70">
        <f t="shared" si="673"/>
        <v>550000</v>
      </c>
      <c r="J209" s="69">
        <f t="shared" si="468"/>
        <v>44135</v>
      </c>
      <c r="K209" s="68">
        <f t="shared" si="726"/>
        <v>1</v>
      </c>
      <c r="L209" s="67">
        <f t="shared" si="726"/>
        <v>0</v>
      </c>
      <c r="M209" s="67">
        <f t="shared" si="718"/>
        <v>0</v>
      </c>
      <c r="N209" s="67">
        <f t="shared" si="718"/>
        <v>0</v>
      </c>
      <c r="O209" s="67">
        <f t="shared" si="718"/>
        <v>0</v>
      </c>
      <c r="P209" s="67">
        <f t="shared" si="725"/>
        <v>0</v>
      </c>
      <c r="Q209" s="67">
        <f t="shared" si="725"/>
        <v>0</v>
      </c>
      <c r="R209" s="67">
        <f t="shared" si="725"/>
        <v>0</v>
      </c>
      <c r="S209" s="67">
        <f t="shared" si="725"/>
        <v>0</v>
      </c>
      <c r="T209" s="67">
        <f t="shared" si="725"/>
        <v>0</v>
      </c>
      <c r="U209" s="67">
        <f t="shared" si="727"/>
        <v>0</v>
      </c>
      <c r="V209" s="66">
        <f t="shared" si="727"/>
        <v>0</v>
      </c>
      <c r="W209" s="65">
        <f t="shared" si="674"/>
        <v>0</v>
      </c>
      <c r="X209" s="64">
        <f t="shared" si="546"/>
        <v>0</v>
      </c>
      <c r="Y209" s="64">
        <f t="shared" si="577"/>
        <v>0</v>
      </c>
      <c r="Z209" s="64">
        <f t="shared" si="578"/>
        <v>0</v>
      </c>
      <c r="AA209" s="64">
        <f t="shared" si="579"/>
        <v>0</v>
      </c>
      <c r="AB209" s="64">
        <f t="shared" si="580"/>
        <v>0</v>
      </c>
      <c r="AC209" s="64">
        <f t="shared" si="581"/>
        <v>0</v>
      </c>
      <c r="AD209" s="64">
        <f t="shared" si="582"/>
        <v>0</v>
      </c>
      <c r="AE209" s="64">
        <f t="shared" si="583"/>
        <v>0</v>
      </c>
      <c r="AF209" s="64">
        <f t="shared" si="584"/>
        <v>0</v>
      </c>
      <c r="AG209" s="64">
        <f t="shared" si="585"/>
        <v>0</v>
      </c>
      <c r="AH209" s="63">
        <f t="shared" si="586"/>
        <v>0</v>
      </c>
      <c r="AI209" s="62">
        <f t="shared" si="547"/>
        <v>45833.333333333336</v>
      </c>
      <c r="AJ209" s="60">
        <f t="shared" si="548"/>
        <v>0</v>
      </c>
      <c r="AK209" s="60">
        <f t="shared" si="549"/>
        <v>0</v>
      </c>
      <c r="AL209" s="60">
        <f t="shared" si="550"/>
        <v>0</v>
      </c>
      <c r="AM209" s="60">
        <f t="shared" si="551"/>
        <v>0</v>
      </c>
      <c r="AN209" s="60">
        <f t="shared" si="575"/>
        <v>0</v>
      </c>
      <c r="AO209" s="60">
        <f t="shared" si="552"/>
        <v>0</v>
      </c>
      <c r="AP209" s="60">
        <f t="shared" si="553"/>
        <v>0</v>
      </c>
      <c r="AQ209" s="60">
        <f t="shared" si="554"/>
        <v>0</v>
      </c>
      <c r="AR209" s="60">
        <f t="shared" si="555"/>
        <v>0</v>
      </c>
      <c r="AS209" s="60">
        <f t="shared" si="556"/>
        <v>0</v>
      </c>
      <c r="AT209" s="59">
        <f t="shared" si="557"/>
        <v>0</v>
      </c>
      <c r="AU209" s="61">
        <f t="shared" si="720"/>
        <v>45833.333333333336</v>
      </c>
      <c r="AV209" s="60">
        <f t="shared" si="721"/>
        <v>0</v>
      </c>
      <c r="AW209" s="60">
        <f t="shared" si="722"/>
        <v>0</v>
      </c>
      <c r="AX209" s="59">
        <f t="shared" si="723"/>
        <v>0</v>
      </c>
      <c r="AY209" s="58">
        <f t="shared" si="724"/>
        <v>45833.333333333336</v>
      </c>
      <c r="BA209" s="72" t="s">
        <v>27</v>
      </c>
      <c r="BB209" s="72" t="s">
        <v>131</v>
      </c>
      <c r="BC209" s="71"/>
      <c r="BE209" s="64">
        <f>SUMIFS(W$56:W209,$BA$56:$BA209,$BA209,$E$56:$E209,$E209)</f>
        <v>2</v>
      </c>
      <c r="BF209" s="64">
        <f>SUMIFS(X$56:X209,$BA$56:$BA209,$BA209,$E$56:$E209,$E209)</f>
        <v>2</v>
      </c>
      <c r="BG209" s="64">
        <f>SUMIFS(Y$56:Y209,$BA$56:$BA209,$BA209,$E$56:$E209,$E209)</f>
        <v>2</v>
      </c>
      <c r="BH209" s="64">
        <f>SUMIFS(Z$56:Z209,$BA$56:$BA209,$BA209,$E$56:$E209,$E209)</f>
        <v>3</v>
      </c>
      <c r="BI209" s="64">
        <f>SUMIFS(AA$56:AA209,$BA$56:$BA209,$BA209,$E$56:$E209,$E209)</f>
        <v>3</v>
      </c>
      <c r="BJ209" s="64">
        <f>SUMIFS(AB$56:AB209,$BA$56:$BA209,$BA209,$E$56:$E209,$E209)</f>
        <v>3</v>
      </c>
      <c r="BK209" s="64">
        <f>SUMIFS(AC$56:AC209,$BA$56:$BA209,$BA209,$E$56:$E209,$E209)</f>
        <v>3</v>
      </c>
      <c r="BL209" s="64">
        <f>SUMIFS(AD$56:AD209,$BA$56:$BA209,$BA209,$E$56:$E209,$E209)</f>
        <v>3</v>
      </c>
      <c r="BM209" s="64">
        <f>SUMIFS(AE$56:AE209,$BA$56:$BA209,$BA209,$E$56:$E209,$E209)</f>
        <v>3</v>
      </c>
      <c r="BN209" s="64">
        <f>SUMIFS(AF$56:AF209,$BA$56:$BA209,$BA209,$E$56:$E209,$E209)</f>
        <v>3</v>
      </c>
      <c r="BO209" s="64">
        <f>SUMIFS(AG$56:AG209,$BA$56:$BA209,$BA209,$E$56:$E209,$E209)</f>
        <v>3</v>
      </c>
      <c r="BP209" s="64">
        <f>SUMIFS(AH$56:AH209,$BA$56:$BA209,$BA209,$E$56:$E209,$E209)</f>
        <v>3</v>
      </c>
      <c r="BR209" s="175" t="str">
        <f t="shared" si="576"/>
        <v>Klemm, Brian2Corporate</v>
      </c>
      <c r="BS209" s="175" t="str">
        <f t="shared" si="563"/>
        <v>Klemm, Brian2Corporate</v>
      </c>
      <c r="BT209" s="175" t="str">
        <f t="shared" si="564"/>
        <v>Klemm, Brian2Corporate</v>
      </c>
      <c r="BU209" s="175" t="str">
        <f t="shared" si="565"/>
        <v>Klemm, Brian3Corporate</v>
      </c>
      <c r="BV209" s="175" t="str">
        <f t="shared" si="566"/>
        <v>Klemm, Brian3Corporate</v>
      </c>
      <c r="BW209" s="175" t="str">
        <f t="shared" si="567"/>
        <v>Klemm, Brian3Corporate</v>
      </c>
      <c r="BX209" s="175" t="str">
        <f t="shared" si="568"/>
        <v>Klemm, Brian3Corporate</v>
      </c>
      <c r="BY209" s="175" t="str">
        <f t="shared" si="569"/>
        <v>Klemm, Brian3Corporate</v>
      </c>
      <c r="BZ209" s="175" t="str">
        <f t="shared" si="570"/>
        <v>Klemm, Brian3Corporate</v>
      </c>
      <c r="CA209" s="175" t="str">
        <f t="shared" si="571"/>
        <v>Klemm, Brian3Corporate</v>
      </c>
      <c r="CB209" s="175" t="str">
        <f t="shared" si="572"/>
        <v>Klemm, Brian3Corporate</v>
      </c>
      <c r="CC209" s="175" t="str">
        <f t="shared" si="573"/>
        <v>Klemm, Brian3Corporate</v>
      </c>
    </row>
    <row r="210" spans="1:81" s="52" customFormat="1" hidden="1" x14ac:dyDescent="0.25">
      <c r="A210" s="71" t="s">
        <v>94</v>
      </c>
      <c r="B210" s="74">
        <v>44287</v>
      </c>
      <c r="C210" s="74">
        <v>44316</v>
      </c>
      <c r="D210" s="73" t="s">
        <v>30</v>
      </c>
      <c r="E210" s="73" t="str">
        <f t="shared" si="728"/>
        <v>Corporate</v>
      </c>
      <c r="F210" s="72" t="s">
        <v>27</v>
      </c>
      <c r="G210" s="71" t="s">
        <v>88</v>
      </c>
      <c r="H210" s="71" t="s">
        <v>94</v>
      </c>
      <c r="I210" s="70">
        <f t="shared" si="673"/>
        <v>550000</v>
      </c>
      <c r="J210" s="69">
        <f t="shared" si="468"/>
        <v>44316</v>
      </c>
      <c r="K210" s="68">
        <f t="shared" si="726"/>
        <v>0</v>
      </c>
      <c r="L210" s="67">
        <f t="shared" si="726"/>
        <v>0</v>
      </c>
      <c r="M210" s="77">
        <v>-1</v>
      </c>
      <c r="N210" s="82">
        <v>-1</v>
      </c>
      <c r="O210" s="77">
        <v>-1</v>
      </c>
      <c r="P210" s="77">
        <v>-1</v>
      </c>
      <c r="Q210" s="77">
        <v>-1</v>
      </c>
      <c r="R210" s="77">
        <v>-1</v>
      </c>
      <c r="S210" s="77">
        <v>-1</v>
      </c>
      <c r="T210" s="77">
        <v>-1</v>
      </c>
      <c r="U210" s="77">
        <v>-1</v>
      </c>
      <c r="V210" s="76">
        <v>-1</v>
      </c>
      <c r="W210" s="65">
        <f t="shared" si="674"/>
        <v>0</v>
      </c>
      <c r="X210" s="64">
        <f t="shared" si="546"/>
        <v>0</v>
      </c>
      <c r="Y210" s="64">
        <f t="shared" si="577"/>
        <v>-1</v>
      </c>
      <c r="Z210" s="64">
        <f t="shared" si="578"/>
        <v>-1</v>
      </c>
      <c r="AA210" s="64">
        <f t="shared" si="579"/>
        <v>-1</v>
      </c>
      <c r="AB210" s="64">
        <f t="shared" si="580"/>
        <v>-1</v>
      </c>
      <c r="AC210" s="64">
        <f t="shared" si="581"/>
        <v>-1</v>
      </c>
      <c r="AD210" s="64">
        <f t="shared" si="582"/>
        <v>-1</v>
      </c>
      <c r="AE210" s="64">
        <f t="shared" si="583"/>
        <v>-1</v>
      </c>
      <c r="AF210" s="64">
        <f t="shared" si="584"/>
        <v>-1</v>
      </c>
      <c r="AG210" s="64">
        <f t="shared" si="585"/>
        <v>-1</v>
      </c>
      <c r="AH210" s="63">
        <f t="shared" si="586"/>
        <v>-1</v>
      </c>
      <c r="AI210" s="62">
        <f t="shared" si="547"/>
        <v>0</v>
      </c>
      <c r="AJ210" s="60">
        <f t="shared" si="548"/>
        <v>0</v>
      </c>
      <c r="AK210" s="60">
        <f t="shared" si="549"/>
        <v>-45833.333333333336</v>
      </c>
      <c r="AL210" s="60">
        <f t="shared" si="550"/>
        <v>-45833.333333333336</v>
      </c>
      <c r="AM210" s="60">
        <f t="shared" si="551"/>
        <v>-45833.333333333336</v>
      </c>
      <c r="AN210" s="60">
        <f t="shared" si="575"/>
        <v>-45833.333333333336</v>
      </c>
      <c r="AO210" s="60">
        <f t="shared" si="552"/>
        <v>-45833.333333333336</v>
      </c>
      <c r="AP210" s="60">
        <f t="shared" si="553"/>
        <v>-45833.333333333336</v>
      </c>
      <c r="AQ210" s="60">
        <f t="shared" si="554"/>
        <v>-45833.333333333336</v>
      </c>
      <c r="AR210" s="60">
        <f t="shared" si="555"/>
        <v>-45833.333333333336</v>
      </c>
      <c r="AS210" s="60">
        <f t="shared" si="556"/>
        <v>-45833.333333333336</v>
      </c>
      <c r="AT210" s="59">
        <f t="shared" si="557"/>
        <v>-45833.333333333336</v>
      </c>
      <c r="AU210" s="61">
        <f t="shared" si="720"/>
        <v>-45833.333333333336</v>
      </c>
      <c r="AV210" s="60">
        <f t="shared" si="721"/>
        <v>-137500</v>
      </c>
      <c r="AW210" s="60">
        <f t="shared" si="722"/>
        <v>-137500</v>
      </c>
      <c r="AX210" s="75">
        <f t="shared" si="723"/>
        <v>-137500</v>
      </c>
      <c r="AY210" s="58">
        <f t="shared" si="724"/>
        <v>-458333.33333333337</v>
      </c>
      <c r="BA210" s="72"/>
      <c r="BB210" s="72"/>
      <c r="BC210" s="71"/>
      <c r="BE210" s="64">
        <f>SUMIFS(W$56:W210,$BA$56:$BA210,$BA210,$E$56:$E210,$E210)</f>
        <v>0</v>
      </c>
      <c r="BF210" s="64">
        <f>SUMIFS(X$56:X210,$BA$56:$BA210,$BA210,$E$56:$E210,$E210)</f>
        <v>0</v>
      </c>
      <c r="BG210" s="64">
        <f>SUMIFS(Y$56:Y210,$BA$56:$BA210,$BA210,$E$56:$E210,$E210)</f>
        <v>0</v>
      </c>
      <c r="BH210" s="64">
        <f>SUMIFS(Z$56:Z210,$BA$56:$BA210,$BA210,$E$56:$E210,$E210)</f>
        <v>0</v>
      </c>
      <c r="BI210" s="64">
        <f>SUMIFS(AA$56:AA210,$BA$56:$BA210,$BA210,$E$56:$E210,$E210)</f>
        <v>0</v>
      </c>
      <c r="BJ210" s="64">
        <f>SUMIFS(AB$56:AB210,$BA$56:$BA210,$BA210,$E$56:$E210,$E210)</f>
        <v>0</v>
      </c>
      <c r="BK210" s="64">
        <f>SUMIFS(AC$56:AC210,$BA$56:$BA210,$BA210,$E$56:$E210,$E210)</f>
        <v>0</v>
      </c>
      <c r="BL210" s="64">
        <f>SUMIFS(AD$56:AD210,$BA$56:$BA210,$BA210,$E$56:$E210,$E210)</f>
        <v>0</v>
      </c>
      <c r="BM210" s="64">
        <f>SUMIFS(AE$56:AE210,$BA$56:$BA210,$BA210,$E$56:$E210,$E210)</f>
        <v>0</v>
      </c>
      <c r="BN210" s="64">
        <f>SUMIFS(AF$56:AF210,$BA$56:$BA210,$BA210,$E$56:$E210,$E210)</f>
        <v>0</v>
      </c>
      <c r="BO210" s="64">
        <f>SUMIFS(AG$56:AG210,$BA$56:$BA210,$BA210,$E$56:$E210,$E210)</f>
        <v>0</v>
      </c>
      <c r="BP210" s="64">
        <f>SUMIFS(AH$56:AH210,$BA$56:$BA210,$BA210,$E$56:$E210,$E210)</f>
        <v>0</v>
      </c>
      <c r="BR210" s="175" t="str">
        <f t="shared" si="576"/>
        <v/>
      </c>
      <c r="BS210" s="175" t="str">
        <f t="shared" si="563"/>
        <v/>
      </c>
      <c r="BT210" s="175" t="str">
        <f t="shared" si="564"/>
        <v/>
      </c>
      <c r="BU210" s="175" t="str">
        <f t="shared" si="565"/>
        <v/>
      </c>
      <c r="BV210" s="175" t="str">
        <f t="shared" si="566"/>
        <v/>
      </c>
      <c r="BW210" s="175" t="str">
        <f t="shared" si="567"/>
        <v/>
      </c>
      <c r="BX210" s="175" t="str">
        <f t="shared" si="568"/>
        <v/>
      </c>
      <c r="BY210" s="175" t="str">
        <f t="shared" si="569"/>
        <v/>
      </c>
      <c r="BZ210" s="175" t="str">
        <f t="shared" si="570"/>
        <v/>
      </c>
      <c r="CA210" s="175" t="str">
        <f t="shared" si="571"/>
        <v/>
      </c>
      <c r="CB210" s="175" t="str">
        <f t="shared" si="572"/>
        <v/>
      </c>
      <c r="CC210" s="175" t="str">
        <f t="shared" si="573"/>
        <v/>
      </c>
    </row>
    <row r="211" spans="1:81" s="52" customFormat="1" x14ac:dyDescent="0.25">
      <c r="A211" s="71" t="s">
        <v>84</v>
      </c>
      <c r="B211" s="74">
        <v>44317</v>
      </c>
      <c r="C211" s="74" t="s">
        <v>86</v>
      </c>
      <c r="D211" s="73" t="s">
        <v>30</v>
      </c>
      <c r="E211" s="73" t="str">
        <f t="shared" si="728"/>
        <v>Corporate</v>
      </c>
      <c r="F211" s="72" t="s">
        <v>29</v>
      </c>
      <c r="G211" s="71" t="s">
        <v>88</v>
      </c>
      <c r="H211" s="71" t="s">
        <v>84</v>
      </c>
      <c r="I211" s="70">
        <f t="shared" si="673"/>
        <v>550000</v>
      </c>
      <c r="J211" s="69">
        <f t="shared" si="468"/>
        <v>44347</v>
      </c>
      <c r="K211" s="68">
        <f t="shared" si="726"/>
        <v>0</v>
      </c>
      <c r="L211" s="67">
        <f t="shared" si="726"/>
        <v>0</v>
      </c>
      <c r="M211" s="67">
        <f t="shared" ref="M211:V212" si="729">IFERROR(IF($C211&gt;EOMONTH(M$55,-1),IF(DATEDIF($J211,M$55+2,"m")+1&gt;9,100%,VLOOKUP($D211,$A$1:$J$51,(DATEDIF($J211,M$55+2,"m")+1)+1,FALSE)),0),0)</f>
        <v>0</v>
      </c>
      <c r="N211" s="67">
        <f t="shared" si="729"/>
        <v>0</v>
      </c>
      <c r="O211" s="67">
        <f t="shared" si="729"/>
        <v>0.25</v>
      </c>
      <c r="P211" s="67">
        <f t="shared" si="729"/>
        <v>0.5</v>
      </c>
      <c r="Q211" s="67">
        <f t="shared" si="729"/>
        <v>0.75</v>
      </c>
      <c r="R211" s="67">
        <f t="shared" si="729"/>
        <v>1</v>
      </c>
      <c r="S211" s="67">
        <f t="shared" si="729"/>
        <v>1</v>
      </c>
      <c r="T211" s="67">
        <f t="shared" si="729"/>
        <v>1</v>
      </c>
      <c r="U211" s="67">
        <f t="shared" si="729"/>
        <v>1</v>
      </c>
      <c r="V211" s="67">
        <f t="shared" si="729"/>
        <v>1</v>
      </c>
      <c r="W211" s="65">
        <f t="shared" si="674"/>
        <v>0</v>
      </c>
      <c r="X211" s="64">
        <f t="shared" si="546"/>
        <v>0</v>
      </c>
      <c r="Y211" s="64">
        <f t="shared" si="577"/>
        <v>0</v>
      </c>
      <c r="Z211" s="64">
        <f t="shared" si="578"/>
        <v>1</v>
      </c>
      <c r="AA211" s="64">
        <f t="shared" si="579"/>
        <v>1</v>
      </c>
      <c r="AB211" s="64">
        <f t="shared" si="580"/>
        <v>1</v>
      </c>
      <c r="AC211" s="64">
        <f t="shared" si="581"/>
        <v>1</v>
      </c>
      <c r="AD211" s="64">
        <f t="shared" si="582"/>
        <v>1</v>
      </c>
      <c r="AE211" s="64">
        <f t="shared" si="583"/>
        <v>1</v>
      </c>
      <c r="AF211" s="64">
        <f t="shared" si="584"/>
        <v>1</v>
      </c>
      <c r="AG211" s="64">
        <f t="shared" si="585"/>
        <v>1</v>
      </c>
      <c r="AH211" s="63">
        <f t="shared" si="586"/>
        <v>1</v>
      </c>
      <c r="AI211" s="62">
        <f t="shared" si="547"/>
        <v>0</v>
      </c>
      <c r="AJ211" s="60">
        <f t="shared" si="548"/>
        <v>0</v>
      </c>
      <c r="AK211" s="60">
        <f t="shared" si="549"/>
        <v>0</v>
      </c>
      <c r="AL211" s="60">
        <f t="shared" si="550"/>
        <v>0</v>
      </c>
      <c r="AM211" s="60">
        <f t="shared" si="551"/>
        <v>11458.333333333334</v>
      </c>
      <c r="AN211" s="60">
        <f t="shared" si="575"/>
        <v>22916.666666666668</v>
      </c>
      <c r="AO211" s="60">
        <f t="shared" si="552"/>
        <v>34375</v>
      </c>
      <c r="AP211" s="60">
        <f t="shared" si="553"/>
        <v>45833.333333333336</v>
      </c>
      <c r="AQ211" s="60">
        <f t="shared" si="554"/>
        <v>45833.333333333336</v>
      </c>
      <c r="AR211" s="60">
        <f t="shared" si="555"/>
        <v>45833.333333333336</v>
      </c>
      <c r="AS211" s="60">
        <f t="shared" si="556"/>
        <v>45833.333333333336</v>
      </c>
      <c r="AT211" s="59">
        <f t="shared" si="557"/>
        <v>45833.333333333336</v>
      </c>
      <c r="AU211" s="61">
        <f t="shared" si="720"/>
        <v>0</v>
      </c>
      <c r="AV211" s="60">
        <f t="shared" si="721"/>
        <v>34375</v>
      </c>
      <c r="AW211" s="60">
        <f t="shared" si="722"/>
        <v>126041.66666666669</v>
      </c>
      <c r="AX211" s="75">
        <f t="shared" si="723"/>
        <v>137500</v>
      </c>
      <c r="AY211" s="58">
        <f t="shared" si="724"/>
        <v>297916.66666666669</v>
      </c>
      <c r="BA211" s="72" t="s">
        <v>29</v>
      </c>
      <c r="BB211" s="72" t="s">
        <v>84</v>
      </c>
      <c r="BC211" s="71"/>
      <c r="BE211" s="64">
        <f>SUMIFS(W$56:W211,$BA$56:$BA211,$BA211,$E$56:$E211,$E211)</f>
        <v>6</v>
      </c>
      <c r="BF211" s="64">
        <f>SUMIFS(X$56:X211,$BA$56:$BA211,$BA211,$E$56:$E211,$E211)</f>
        <v>6</v>
      </c>
      <c r="BG211" s="64">
        <f>SUMIFS(Y$56:Y211,$BA$56:$BA211,$BA211,$E$56:$E211,$E211)</f>
        <v>5</v>
      </c>
      <c r="BH211" s="64">
        <f>SUMIFS(Z$56:Z211,$BA$56:$BA211,$BA211,$E$56:$E211,$E211)</f>
        <v>5</v>
      </c>
      <c r="BI211" s="64">
        <f>SUMIFS(AA$56:AA211,$BA$56:$BA211,$BA211,$E$56:$E211,$E211)</f>
        <v>5</v>
      </c>
      <c r="BJ211" s="64">
        <f>SUMIFS(AB$56:AB211,$BA$56:$BA211,$BA211,$E$56:$E211,$E211)</f>
        <v>6</v>
      </c>
      <c r="BK211" s="64">
        <f>SUMIFS(AC$56:AC211,$BA$56:$BA211,$BA211,$E$56:$E211,$E211)</f>
        <v>6</v>
      </c>
      <c r="BL211" s="64">
        <f>SUMIFS(AD$56:AD211,$BA$56:$BA211,$BA211,$E$56:$E211,$E211)</f>
        <v>6</v>
      </c>
      <c r="BM211" s="64">
        <f>SUMIFS(AE$56:AE211,$BA$56:$BA211,$BA211,$E$56:$E211,$E211)</f>
        <v>6</v>
      </c>
      <c r="BN211" s="64">
        <f>SUMIFS(AF$56:AF211,$BA$56:$BA211,$BA211,$E$56:$E211,$E211)</f>
        <v>6</v>
      </c>
      <c r="BO211" s="64">
        <f>SUMIFS(AG$56:AG211,$BA$56:$BA211,$BA211,$E$56:$E211,$E211)</f>
        <v>6</v>
      </c>
      <c r="BP211" s="64">
        <f>SUMIFS(AH$56:AH211,$BA$56:$BA211,$BA211,$E$56:$E211,$E211)</f>
        <v>6</v>
      </c>
      <c r="BR211" s="175" t="str">
        <f t="shared" si="576"/>
        <v>Batt, Kate6Corporate</v>
      </c>
      <c r="BS211" s="175" t="str">
        <f t="shared" si="563"/>
        <v>Batt, Kate6Corporate</v>
      </c>
      <c r="BT211" s="175" t="str">
        <f t="shared" si="564"/>
        <v>Batt, Kate5Corporate</v>
      </c>
      <c r="BU211" s="175" t="str">
        <f t="shared" si="565"/>
        <v>Batt, Kate5Corporate</v>
      </c>
      <c r="BV211" s="175" t="str">
        <f t="shared" si="566"/>
        <v>Batt, Kate5Corporate</v>
      </c>
      <c r="BW211" s="175" t="str">
        <f t="shared" si="567"/>
        <v>Batt, Kate6Corporate</v>
      </c>
      <c r="BX211" s="175" t="str">
        <f t="shared" si="568"/>
        <v>Batt, Kate6Corporate</v>
      </c>
      <c r="BY211" s="175" t="str">
        <f t="shared" si="569"/>
        <v>Batt, Kate6Corporate</v>
      </c>
      <c r="BZ211" s="175" t="str">
        <f t="shared" si="570"/>
        <v>Batt, Kate6Corporate</v>
      </c>
      <c r="CA211" s="175" t="str">
        <f t="shared" si="571"/>
        <v>Batt, Kate6Corporate</v>
      </c>
      <c r="CB211" s="175" t="str">
        <f t="shared" si="572"/>
        <v>Batt, Kate6Corporate</v>
      </c>
      <c r="CC211" s="175" t="str">
        <f t="shared" si="573"/>
        <v>Batt, Kate6Corporate</v>
      </c>
    </row>
    <row r="212" spans="1:81" s="52" customFormat="1" hidden="1" x14ac:dyDescent="0.25">
      <c r="A212" s="71" t="s">
        <v>84</v>
      </c>
      <c r="B212" s="74">
        <v>44378</v>
      </c>
      <c r="C212" s="74" t="s">
        <v>86</v>
      </c>
      <c r="D212" s="73" t="s">
        <v>30</v>
      </c>
      <c r="E212" s="73" t="str">
        <f t="shared" si="728"/>
        <v>Corporate</v>
      </c>
      <c r="F212" s="72" t="s">
        <v>284</v>
      </c>
      <c r="G212" s="71" t="s">
        <v>88</v>
      </c>
      <c r="H212" s="71" t="s">
        <v>84</v>
      </c>
      <c r="I212" s="70">
        <f t="shared" si="673"/>
        <v>550000</v>
      </c>
      <c r="J212" s="69">
        <f t="shared" si="468"/>
        <v>44408</v>
      </c>
      <c r="K212" s="68">
        <f t="shared" si="726"/>
        <v>0</v>
      </c>
      <c r="L212" s="67">
        <f t="shared" si="726"/>
        <v>0</v>
      </c>
      <c r="M212" s="67">
        <f t="shared" si="729"/>
        <v>0</v>
      </c>
      <c r="N212" s="67">
        <f t="shared" si="729"/>
        <v>0</v>
      </c>
      <c r="O212" s="67">
        <f t="shared" si="729"/>
        <v>0</v>
      </c>
      <c r="P212" s="67">
        <f t="shared" si="729"/>
        <v>0</v>
      </c>
      <c r="Q212" s="67">
        <f t="shared" si="729"/>
        <v>0.25</v>
      </c>
      <c r="R212" s="67">
        <f t="shared" si="729"/>
        <v>0.5</v>
      </c>
      <c r="S212" s="67">
        <f t="shared" si="729"/>
        <v>0.75</v>
      </c>
      <c r="T212" s="67">
        <f t="shared" si="729"/>
        <v>1</v>
      </c>
      <c r="U212" s="67">
        <f t="shared" si="729"/>
        <v>1</v>
      </c>
      <c r="V212" s="66">
        <f t="shared" si="729"/>
        <v>1</v>
      </c>
      <c r="W212" s="65">
        <f t="shared" si="674"/>
        <v>0</v>
      </c>
      <c r="X212" s="64">
        <f t="shared" si="546"/>
        <v>0</v>
      </c>
      <c r="Y212" s="64">
        <f t="shared" si="577"/>
        <v>0</v>
      </c>
      <c r="Z212" s="64">
        <f t="shared" si="578"/>
        <v>0</v>
      </c>
      <c r="AA212" s="64">
        <f t="shared" si="579"/>
        <v>0</v>
      </c>
      <c r="AB212" s="64">
        <f t="shared" si="580"/>
        <v>1</v>
      </c>
      <c r="AC212" s="64">
        <f t="shared" si="581"/>
        <v>1</v>
      </c>
      <c r="AD212" s="64">
        <f t="shared" si="582"/>
        <v>1</v>
      </c>
      <c r="AE212" s="64">
        <f t="shared" si="583"/>
        <v>1</v>
      </c>
      <c r="AF212" s="64">
        <f t="shared" si="584"/>
        <v>1</v>
      </c>
      <c r="AG212" s="64">
        <f t="shared" si="585"/>
        <v>1</v>
      </c>
      <c r="AH212" s="63">
        <f t="shared" si="586"/>
        <v>1</v>
      </c>
      <c r="AI212" s="62">
        <f t="shared" si="547"/>
        <v>0</v>
      </c>
      <c r="AJ212" s="60">
        <f t="shared" si="548"/>
        <v>0</v>
      </c>
      <c r="AK212" s="60">
        <f t="shared" si="549"/>
        <v>0</v>
      </c>
      <c r="AL212" s="60">
        <f t="shared" si="550"/>
        <v>0</v>
      </c>
      <c r="AM212" s="60">
        <f t="shared" si="551"/>
        <v>0</v>
      </c>
      <c r="AN212" s="60">
        <f t="shared" si="575"/>
        <v>0</v>
      </c>
      <c r="AO212" s="60">
        <f t="shared" si="552"/>
        <v>11458.333333333334</v>
      </c>
      <c r="AP212" s="60">
        <f t="shared" si="553"/>
        <v>22916.666666666668</v>
      </c>
      <c r="AQ212" s="60">
        <f t="shared" si="554"/>
        <v>34375</v>
      </c>
      <c r="AR212" s="60">
        <f t="shared" si="555"/>
        <v>45833.333333333336</v>
      </c>
      <c r="AS212" s="60">
        <f t="shared" si="556"/>
        <v>45833.333333333336</v>
      </c>
      <c r="AT212" s="59">
        <f t="shared" si="557"/>
        <v>45833.333333333336</v>
      </c>
      <c r="AU212" s="61">
        <f t="shared" si="720"/>
        <v>0</v>
      </c>
      <c r="AV212" s="60">
        <f t="shared" si="721"/>
        <v>0</v>
      </c>
      <c r="AW212" s="60">
        <f t="shared" si="722"/>
        <v>68750</v>
      </c>
      <c r="AX212" s="75">
        <f t="shared" si="723"/>
        <v>137500</v>
      </c>
      <c r="AY212" s="58">
        <f t="shared" si="724"/>
        <v>206250</v>
      </c>
      <c r="BA212" s="72" t="s">
        <v>284</v>
      </c>
      <c r="BB212" s="72" t="s">
        <v>84</v>
      </c>
      <c r="BC212" s="71"/>
      <c r="BE212" s="64">
        <f>SUMIFS(W$56:W212,$BA$56:$BA212,$BA212,$E$56:$E212,$E212)</f>
        <v>0</v>
      </c>
      <c r="BF212" s="64">
        <f>SUMIFS(X$56:X212,$BA$56:$BA212,$BA212,$E$56:$E212,$E212)</f>
        <v>0</v>
      </c>
      <c r="BG212" s="64">
        <f>SUMIFS(Y$56:Y212,$BA$56:$BA212,$BA212,$E$56:$E212,$E212)</f>
        <v>0</v>
      </c>
      <c r="BH212" s="64">
        <f>SUMIFS(Z$56:Z212,$BA$56:$BA212,$BA212,$E$56:$E212,$E212)</f>
        <v>0</v>
      </c>
      <c r="BI212" s="64">
        <f>SUMIFS(AA$56:AA212,$BA$56:$BA212,$BA212,$E$56:$E212,$E212)</f>
        <v>0</v>
      </c>
      <c r="BJ212" s="64">
        <f>SUMIFS(AB$56:AB212,$BA$56:$BA212,$BA212,$E$56:$E212,$E212)</f>
        <v>4</v>
      </c>
      <c r="BK212" s="64">
        <f>SUMIFS(AC$56:AC212,$BA$56:$BA212,$BA212,$E$56:$E212,$E212)</f>
        <v>4</v>
      </c>
      <c r="BL212" s="64">
        <f>SUMIFS(AD$56:AD212,$BA$56:$BA212,$BA212,$E$56:$E212,$E212)</f>
        <v>6</v>
      </c>
      <c r="BM212" s="64">
        <f>SUMIFS(AE$56:AE212,$BA$56:$BA212,$BA212,$E$56:$E212,$E212)</f>
        <v>6</v>
      </c>
      <c r="BN212" s="64">
        <f>SUMIFS(AF$56:AF212,$BA$56:$BA212,$BA212,$E$56:$E212,$E212)</f>
        <v>6</v>
      </c>
      <c r="BO212" s="64">
        <f>SUMIFS(AG$56:AG212,$BA$56:$BA212,$BA212,$E$56:$E212,$E212)</f>
        <v>6</v>
      </c>
      <c r="BP212" s="64">
        <f>SUMIFS(AH$56:AH212,$BA$56:$BA212,$BA212,$E$56:$E212,$E212)</f>
        <v>7</v>
      </c>
      <c r="BR212" s="175" t="str">
        <f t="shared" si="576"/>
        <v/>
      </c>
      <c r="BS212" s="175" t="str">
        <f t="shared" si="563"/>
        <v/>
      </c>
      <c r="BT212" s="175" t="str">
        <f t="shared" si="564"/>
        <v/>
      </c>
      <c r="BU212" s="175" t="str">
        <f t="shared" si="565"/>
        <v/>
      </c>
      <c r="BV212" s="175" t="str">
        <f t="shared" si="566"/>
        <v/>
      </c>
      <c r="BW212" s="175" t="str">
        <f t="shared" si="567"/>
        <v>TBD Corp Dir #14Corporate</v>
      </c>
      <c r="BX212" s="175" t="str">
        <f t="shared" si="568"/>
        <v>TBD Corp Dir #14Corporate</v>
      </c>
      <c r="BY212" s="175" t="str">
        <f t="shared" si="569"/>
        <v>TBD Corp Dir #16Corporate</v>
      </c>
      <c r="BZ212" s="175" t="str">
        <f t="shared" si="570"/>
        <v>TBD Corp Dir #16Corporate</v>
      </c>
      <c r="CA212" s="175" t="str">
        <f t="shared" si="571"/>
        <v>TBD Corp Dir #16Corporate</v>
      </c>
      <c r="CB212" s="175" t="str">
        <f t="shared" si="572"/>
        <v>TBD Corp Dir #16Corporate</v>
      </c>
      <c r="CC212" s="175" t="str">
        <f t="shared" si="573"/>
        <v>TBD Corp Dir #17Corporate</v>
      </c>
    </row>
    <row r="213" spans="1:81" s="52" customFormat="1" hidden="1" x14ac:dyDescent="0.25">
      <c r="A213" s="71" t="s">
        <v>94</v>
      </c>
      <c r="B213" s="74">
        <v>44470</v>
      </c>
      <c r="C213" s="74">
        <v>44500</v>
      </c>
      <c r="D213" s="73" t="s">
        <v>30</v>
      </c>
      <c r="E213" s="73" t="str">
        <f t="shared" si="728"/>
        <v>Corporate</v>
      </c>
      <c r="F213" s="72" t="s">
        <v>27</v>
      </c>
      <c r="G213" s="71" t="s">
        <v>88</v>
      </c>
      <c r="H213" s="71" t="s">
        <v>94</v>
      </c>
      <c r="I213" s="70">
        <f t="shared" si="673"/>
        <v>550000</v>
      </c>
      <c r="J213" s="69">
        <f t="shared" si="468"/>
        <v>44500</v>
      </c>
      <c r="K213" s="68">
        <f t="shared" si="726"/>
        <v>0</v>
      </c>
      <c r="L213" s="67">
        <f t="shared" si="726"/>
        <v>0</v>
      </c>
      <c r="M213" s="67">
        <f t="shared" ref="M213:R220" si="730">IFERROR(IF($C213&gt;EOMONTH(M$55,-1),IF(DATEDIF($J213,M$55+2,"m")+1&gt;9,100%,VLOOKUP($D213,$A$1:$J$51,(DATEDIF($J213,M$55+2,"m")+1)+1,FALSE)),0),0)</f>
        <v>0</v>
      </c>
      <c r="N213" s="67">
        <f t="shared" si="730"/>
        <v>0</v>
      </c>
      <c r="O213" s="67">
        <f t="shared" si="730"/>
        <v>0</v>
      </c>
      <c r="P213" s="67">
        <f t="shared" si="730"/>
        <v>0</v>
      </c>
      <c r="Q213" s="67">
        <f t="shared" si="730"/>
        <v>0</v>
      </c>
      <c r="R213" s="67">
        <f t="shared" si="730"/>
        <v>0</v>
      </c>
      <c r="S213" s="77">
        <v>-1</v>
      </c>
      <c r="T213" s="77">
        <v>-1</v>
      </c>
      <c r="U213" s="77">
        <v>-1</v>
      </c>
      <c r="V213" s="76">
        <v>-1</v>
      </c>
      <c r="W213" s="65">
        <f t="shared" si="674"/>
        <v>0</v>
      </c>
      <c r="X213" s="64">
        <f t="shared" si="546"/>
        <v>0</v>
      </c>
      <c r="Y213" s="64">
        <f t="shared" si="577"/>
        <v>0</v>
      </c>
      <c r="Z213" s="64">
        <f t="shared" si="578"/>
        <v>0</v>
      </c>
      <c r="AA213" s="64">
        <f t="shared" si="579"/>
        <v>0</v>
      </c>
      <c r="AB213" s="64">
        <f t="shared" si="580"/>
        <v>0</v>
      </c>
      <c r="AC213" s="64">
        <f t="shared" si="581"/>
        <v>0</v>
      </c>
      <c r="AD213" s="64">
        <f t="shared" si="582"/>
        <v>0</v>
      </c>
      <c r="AE213" s="64">
        <f t="shared" si="583"/>
        <v>-1</v>
      </c>
      <c r="AF213" s="64">
        <f t="shared" si="584"/>
        <v>-1</v>
      </c>
      <c r="AG213" s="64">
        <f t="shared" si="585"/>
        <v>-1</v>
      </c>
      <c r="AH213" s="63">
        <f t="shared" si="586"/>
        <v>-1</v>
      </c>
      <c r="AI213" s="62">
        <f t="shared" si="547"/>
        <v>0</v>
      </c>
      <c r="AJ213" s="60">
        <f t="shared" si="548"/>
        <v>0</v>
      </c>
      <c r="AK213" s="60">
        <f t="shared" si="549"/>
        <v>0</v>
      </c>
      <c r="AL213" s="60">
        <f t="shared" si="550"/>
        <v>0</v>
      </c>
      <c r="AM213" s="60">
        <f t="shared" si="551"/>
        <v>0</v>
      </c>
      <c r="AN213" s="60">
        <f t="shared" si="575"/>
        <v>0</v>
      </c>
      <c r="AO213" s="60">
        <f t="shared" si="552"/>
        <v>0</v>
      </c>
      <c r="AP213" s="60">
        <f t="shared" si="553"/>
        <v>0</v>
      </c>
      <c r="AQ213" s="60">
        <f t="shared" si="554"/>
        <v>-45833.333333333336</v>
      </c>
      <c r="AR213" s="60">
        <f t="shared" si="555"/>
        <v>-45833.333333333336</v>
      </c>
      <c r="AS213" s="60">
        <f t="shared" si="556"/>
        <v>-45833.333333333336</v>
      </c>
      <c r="AT213" s="59">
        <f t="shared" si="557"/>
        <v>-45833.333333333336</v>
      </c>
      <c r="AU213" s="61">
        <f t="shared" si="720"/>
        <v>0</v>
      </c>
      <c r="AV213" s="60">
        <f t="shared" si="721"/>
        <v>0</v>
      </c>
      <c r="AW213" s="60">
        <f t="shared" si="722"/>
        <v>-45833.333333333336</v>
      </c>
      <c r="AX213" s="75">
        <f t="shared" si="723"/>
        <v>-137500</v>
      </c>
      <c r="AY213" s="58">
        <f t="shared" si="724"/>
        <v>-183333.33333333334</v>
      </c>
      <c r="BA213" s="72"/>
      <c r="BB213" s="72"/>
      <c r="BC213" s="71"/>
      <c r="BE213" s="64">
        <f>SUMIFS(W$56:W213,$BA$56:$BA213,$BA213,$E$56:$E213,$E213)</f>
        <v>0</v>
      </c>
      <c r="BF213" s="64">
        <f>SUMIFS(X$56:X213,$BA$56:$BA213,$BA213,$E$56:$E213,$E213)</f>
        <v>0</v>
      </c>
      <c r="BG213" s="64">
        <f>SUMIFS(Y$56:Y213,$BA$56:$BA213,$BA213,$E$56:$E213,$E213)</f>
        <v>0</v>
      </c>
      <c r="BH213" s="64">
        <f>SUMIFS(Z$56:Z213,$BA$56:$BA213,$BA213,$E$56:$E213,$E213)</f>
        <v>0</v>
      </c>
      <c r="BI213" s="64">
        <f>SUMIFS(AA$56:AA213,$BA$56:$BA213,$BA213,$E$56:$E213,$E213)</f>
        <v>0</v>
      </c>
      <c r="BJ213" s="64">
        <f>SUMIFS(AB$56:AB213,$BA$56:$BA213,$BA213,$E$56:$E213,$E213)</f>
        <v>0</v>
      </c>
      <c r="BK213" s="64">
        <f>SUMIFS(AC$56:AC213,$BA$56:$BA213,$BA213,$E$56:$E213,$E213)</f>
        <v>0</v>
      </c>
      <c r="BL213" s="64">
        <f>SUMIFS(AD$56:AD213,$BA$56:$BA213,$BA213,$E$56:$E213,$E213)</f>
        <v>0</v>
      </c>
      <c r="BM213" s="64">
        <f>SUMIFS(AE$56:AE213,$BA$56:$BA213,$BA213,$E$56:$E213,$E213)</f>
        <v>0</v>
      </c>
      <c r="BN213" s="64">
        <f>SUMIFS(AF$56:AF213,$BA$56:$BA213,$BA213,$E$56:$E213,$E213)</f>
        <v>0</v>
      </c>
      <c r="BO213" s="64">
        <f>SUMIFS(AG$56:AG213,$BA$56:$BA213,$BA213,$E$56:$E213,$E213)</f>
        <v>0</v>
      </c>
      <c r="BP213" s="64">
        <f>SUMIFS(AH$56:AH213,$BA$56:$BA213,$BA213,$E$56:$E213,$E213)</f>
        <v>0</v>
      </c>
      <c r="BR213" s="175" t="str">
        <f t="shared" si="576"/>
        <v/>
      </c>
      <c r="BS213" s="175" t="str">
        <f t="shared" si="563"/>
        <v/>
      </c>
      <c r="BT213" s="175" t="str">
        <f t="shared" si="564"/>
        <v/>
      </c>
      <c r="BU213" s="175" t="str">
        <f t="shared" si="565"/>
        <v/>
      </c>
      <c r="BV213" s="175" t="str">
        <f t="shared" si="566"/>
        <v/>
      </c>
      <c r="BW213" s="175" t="str">
        <f t="shared" si="567"/>
        <v/>
      </c>
      <c r="BX213" s="175" t="str">
        <f t="shared" si="568"/>
        <v/>
      </c>
      <c r="BY213" s="175" t="str">
        <f t="shared" si="569"/>
        <v/>
      </c>
      <c r="BZ213" s="175" t="str">
        <f t="shared" si="570"/>
        <v/>
      </c>
      <c r="CA213" s="175" t="str">
        <f t="shared" si="571"/>
        <v/>
      </c>
      <c r="CB213" s="175" t="str">
        <f t="shared" si="572"/>
        <v/>
      </c>
      <c r="CC213" s="175" t="str">
        <f t="shared" si="573"/>
        <v/>
      </c>
    </row>
    <row r="214" spans="1:81" s="52" customFormat="1" hidden="1" x14ac:dyDescent="0.25">
      <c r="A214" s="71" t="s">
        <v>129</v>
      </c>
      <c r="B214" s="74">
        <v>44228</v>
      </c>
      <c r="C214" s="74" t="s">
        <v>86</v>
      </c>
      <c r="D214" s="73" t="s">
        <v>126</v>
      </c>
      <c r="E214" s="73" t="str">
        <f t="shared" si="728"/>
        <v>Corporate</v>
      </c>
      <c r="F214" s="72" t="s">
        <v>27</v>
      </c>
      <c r="G214" s="71" t="s">
        <v>88</v>
      </c>
      <c r="H214" s="71" t="s">
        <v>48</v>
      </c>
      <c r="I214" s="70">
        <f t="shared" si="673"/>
        <v>650000</v>
      </c>
      <c r="J214" s="81">
        <v>44136</v>
      </c>
      <c r="K214" s="68">
        <f t="shared" si="726"/>
        <v>1</v>
      </c>
      <c r="L214" s="67">
        <f t="shared" si="726"/>
        <v>1</v>
      </c>
      <c r="M214" s="67">
        <f t="shared" si="730"/>
        <v>1</v>
      </c>
      <c r="N214" s="67">
        <f t="shared" si="730"/>
        <v>1</v>
      </c>
      <c r="O214" s="67">
        <f t="shared" si="730"/>
        <v>1</v>
      </c>
      <c r="P214" s="67">
        <f t="shared" si="730"/>
        <v>1</v>
      </c>
      <c r="Q214" s="67">
        <f t="shared" si="730"/>
        <v>1</v>
      </c>
      <c r="R214" s="67">
        <f t="shared" si="730"/>
        <v>1</v>
      </c>
      <c r="S214" s="67">
        <f t="shared" ref="S214:V239" si="731">IFERROR(IF($C214&gt;EOMONTH(S$55,-1),IF(DATEDIF($J214,S$55+2,"m")+1&gt;9,100%,VLOOKUP($D214,$A$1:$J$51,(DATEDIF($J214,S$55+2,"m")+1)+1,FALSE)),0),0)</f>
        <v>1</v>
      </c>
      <c r="T214" s="67">
        <f t="shared" si="731"/>
        <v>1</v>
      </c>
      <c r="U214" s="67">
        <f t="shared" si="731"/>
        <v>1</v>
      </c>
      <c r="V214" s="66">
        <f t="shared" si="731"/>
        <v>1</v>
      </c>
      <c r="W214" s="65">
        <f t="shared" si="674"/>
        <v>1</v>
      </c>
      <c r="X214" s="64">
        <f t="shared" ref="X214:X245" si="732">IF(L214&lt;0,-1,IF(AND($B214&lt;X$55,$C214&gt;X$55),1,0))</f>
        <v>1</v>
      </c>
      <c r="Y214" s="64">
        <f t="shared" si="577"/>
        <v>1</v>
      </c>
      <c r="Z214" s="64">
        <f t="shared" si="578"/>
        <v>1</v>
      </c>
      <c r="AA214" s="64">
        <f t="shared" si="579"/>
        <v>1</v>
      </c>
      <c r="AB214" s="64">
        <f t="shared" si="580"/>
        <v>1</v>
      </c>
      <c r="AC214" s="64">
        <f t="shared" si="581"/>
        <v>1</v>
      </c>
      <c r="AD214" s="64">
        <f t="shared" si="582"/>
        <v>1</v>
      </c>
      <c r="AE214" s="64">
        <f t="shared" si="583"/>
        <v>1</v>
      </c>
      <c r="AF214" s="64">
        <f t="shared" si="584"/>
        <v>1</v>
      </c>
      <c r="AG214" s="64">
        <f t="shared" si="585"/>
        <v>1</v>
      </c>
      <c r="AH214" s="63">
        <f t="shared" si="586"/>
        <v>1</v>
      </c>
      <c r="AI214" s="62">
        <f t="shared" ref="AI214:AI245" si="733">$I214/12*K214</f>
        <v>54166.666666666664</v>
      </c>
      <c r="AJ214" s="60">
        <f t="shared" ref="AJ214:AJ245" si="734">$I214/12*L214</f>
        <v>54166.666666666664</v>
      </c>
      <c r="AK214" s="60">
        <f t="shared" ref="AK214:AK245" si="735">$I214/12*M214</f>
        <v>54166.666666666664</v>
      </c>
      <c r="AL214" s="60">
        <f t="shared" ref="AL214:AL245" si="736">$I214/12*N214</f>
        <v>54166.666666666664</v>
      </c>
      <c r="AM214" s="60">
        <f t="shared" ref="AM214:AM245" si="737">$I214/12*O214</f>
        <v>54166.666666666664</v>
      </c>
      <c r="AN214" s="60">
        <f t="shared" si="575"/>
        <v>54166.666666666664</v>
      </c>
      <c r="AO214" s="60">
        <f t="shared" ref="AO214:AO245" si="738">$I214/12*Q214</f>
        <v>54166.666666666664</v>
      </c>
      <c r="AP214" s="60">
        <f t="shared" ref="AP214:AP245" si="739">$I214/12*R214</f>
        <v>54166.666666666664</v>
      </c>
      <c r="AQ214" s="60">
        <f t="shared" ref="AQ214:AQ245" si="740">$I214/12*S214</f>
        <v>54166.666666666664</v>
      </c>
      <c r="AR214" s="60">
        <f t="shared" ref="AR214:AR245" si="741">$I214/12*T214</f>
        <v>54166.666666666664</v>
      </c>
      <c r="AS214" s="60">
        <f t="shared" ref="AS214:AS245" si="742">$I214/12*U214</f>
        <v>54166.666666666664</v>
      </c>
      <c r="AT214" s="59">
        <f t="shared" ref="AT214:AT245" si="743">$I214/12*V214</f>
        <v>54166.666666666664</v>
      </c>
      <c r="AU214" s="61">
        <f t="shared" si="720"/>
        <v>162500</v>
      </c>
      <c r="AV214" s="60">
        <f t="shared" si="721"/>
        <v>162500</v>
      </c>
      <c r="AW214" s="60">
        <f t="shared" si="722"/>
        <v>162500</v>
      </c>
      <c r="AX214" s="59">
        <f t="shared" si="723"/>
        <v>162500</v>
      </c>
      <c r="AY214" s="58">
        <f t="shared" si="724"/>
        <v>650000</v>
      </c>
      <c r="BA214" s="72" t="s">
        <v>27</v>
      </c>
      <c r="BB214" s="72" t="s">
        <v>129</v>
      </c>
      <c r="BC214" s="71"/>
      <c r="BE214" s="64">
        <f>SUMIFS(W$56:W214,$BA$56:$BA214,$BA214,$E$56:$E214,$E214)</f>
        <v>3</v>
      </c>
      <c r="BF214" s="64">
        <f>SUMIFS(X$56:X214,$BA$56:$BA214,$BA214,$E$56:$E214,$E214)</f>
        <v>3</v>
      </c>
      <c r="BG214" s="64">
        <f>SUMIFS(Y$56:Y214,$BA$56:$BA214,$BA214,$E$56:$E214,$E214)</f>
        <v>3</v>
      </c>
      <c r="BH214" s="64">
        <f>SUMIFS(Z$56:Z214,$BA$56:$BA214,$BA214,$E$56:$E214,$E214)</f>
        <v>4</v>
      </c>
      <c r="BI214" s="64">
        <f>SUMIFS(AA$56:AA214,$BA$56:$BA214,$BA214,$E$56:$E214,$E214)</f>
        <v>4</v>
      </c>
      <c r="BJ214" s="64">
        <f>SUMIFS(AB$56:AB214,$BA$56:$BA214,$BA214,$E$56:$E214,$E214)</f>
        <v>4</v>
      </c>
      <c r="BK214" s="64">
        <f>SUMIFS(AC$56:AC214,$BA$56:$BA214,$BA214,$E$56:$E214,$E214)</f>
        <v>4</v>
      </c>
      <c r="BL214" s="64">
        <f>SUMIFS(AD$56:AD214,$BA$56:$BA214,$BA214,$E$56:$E214,$E214)</f>
        <v>4</v>
      </c>
      <c r="BM214" s="64">
        <f>SUMIFS(AE$56:AE214,$BA$56:$BA214,$BA214,$E$56:$E214,$E214)</f>
        <v>4</v>
      </c>
      <c r="BN214" s="64">
        <f>SUMIFS(AF$56:AF214,$BA$56:$BA214,$BA214,$E$56:$E214,$E214)</f>
        <v>4</v>
      </c>
      <c r="BO214" s="64">
        <f>SUMIFS(AG$56:AG214,$BA$56:$BA214,$BA214,$E$56:$E214,$E214)</f>
        <v>4</v>
      </c>
      <c r="BP214" s="64">
        <f>SUMIFS(AH$56:AH214,$BA$56:$BA214,$BA214,$E$56:$E214,$E214)</f>
        <v>4</v>
      </c>
      <c r="BR214" s="175" t="str">
        <f t="shared" si="576"/>
        <v>Klemm, Brian3Corporate</v>
      </c>
      <c r="BS214" s="175" t="str">
        <f t="shared" si="563"/>
        <v>Klemm, Brian3Corporate</v>
      </c>
      <c r="BT214" s="175" t="str">
        <f t="shared" si="564"/>
        <v>Klemm, Brian3Corporate</v>
      </c>
      <c r="BU214" s="175" t="str">
        <f t="shared" si="565"/>
        <v>Klemm, Brian4Corporate</v>
      </c>
      <c r="BV214" s="175" t="str">
        <f t="shared" si="566"/>
        <v>Klemm, Brian4Corporate</v>
      </c>
      <c r="BW214" s="175" t="str">
        <f t="shared" si="567"/>
        <v>Klemm, Brian4Corporate</v>
      </c>
      <c r="BX214" s="175" t="str">
        <f t="shared" si="568"/>
        <v>Klemm, Brian4Corporate</v>
      </c>
      <c r="BY214" s="175" t="str">
        <f t="shared" si="569"/>
        <v>Klemm, Brian4Corporate</v>
      </c>
      <c r="BZ214" s="175" t="str">
        <f t="shared" si="570"/>
        <v>Klemm, Brian4Corporate</v>
      </c>
      <c r="CA214" s="175" t="str">
        <f t="shared" si="571"/>
        <v>Klemm, Brian4Corporate</v>
      </c>
      <c r="CB214" s="175" t="str">
        <f t="shared" si="572"/>
        <v>Klemm, Brian4Corporate</v>
      </c>
      <c r="CC214" s="175" t="str">
        <f t="shared" si="573"/>
        <v>Klemm, Brian4Corporate</v>
      </c>
    </row>
    <row r="215" spans="1:81" s="52" customFormat="1" hidden="1" x14ac:dyDescent="0.25">
      <c r="A215" s="71" t="s">
        <v>128</v>
      </c>
      <c r="B215" s="74">
        <v>44228</v>
      </c>
      <c r="C215" s="74" t="s">
        <v>86</v>
      </c>
      <c r="D215" s="73" t="s">
        <v>126</v>
      </c>
      <c r="E215" s="73" t="str">
        <f t="shared" si="728"/>
        <v>Corporate</v>
      </c>
      <c r="F215" s="72" t="s">
        <v>27</v>
      </c>
      <c r="G215" s="71" t="s">
        <v>88</v>
      </c>
      <c r="H215" s="71" t="s">
        <v>48</v>
      </c>
      <c r="I215" s="70">
        <f t="shared" si="673"/>
        <v>650000</v>
      </c>
      <c r="J215" s="81">
        <v>44136</v>
      </c>
      <c r="K215" s="68">
        <f t="shared" si="726"/>
        <v>1</v>
      </c>
      <c r="L215" s="67">
        <f t="shared" si="726"/>
        <v>1</v>
      </c>
      <c r="M215" s="67">
        <f t="shared" si="730"/>
        <v>1</v>
      </c>
      <c r="N215" s="67">
        <f t="shared" si="730"/>
        <v>1</v>
      </c>
      <c r="O215" s="67">
        <f t="shared" si="730"/>
        <v>1</v>
      </c>
      <c r="P215" s="67">
        <f t="shared" si="730"/>
        <v>1</v>
      </c>
      <c r="Q215" s="67">
        <f t="shared" si="730"/>
        <v>1</v>
      </c>
      <c r="R215" s="67">
        <f t="shared" si="730"/>
        <v>1</v>
      </c>
      <c r="S215" s="67">
        <f t="shared" si="731"/>
        <v>1</v>
      </c>
      <c r="T215" s="67">
        <f t="shared" si="731"/>
        <v>1</v>
      </c>
      <c r="U215" s="67">
        <f t="shared" si="731"/>
        <v>1</v>
      </c>
      <c r="V215" s="66">
        <f t="shared" si="731"/>
        <v>1</v>
      </c>
      <c r="W215" s="65">
        <f t="shared" si="674"/>
        <v>1</v>
      </c>
      <c r="X215" s="64">
        <f t="shared" si="732"/>
        <v>1</v>
      </c>
      <c r="Y215" s="64">
        <f t="shared" si="577"/>
        <v>1</v>
      </c>
      <c r="Z215" s="64">
        <f t="shared" si="578"/>
        <v>1</v>
      </c>
      <c r="AA215" s="64">
        <f t="shared" si="579"/>
        <v>1</v>
      </c>
      <c r="AB215" s="64">
        <f t="shared" si="580"/>
        <v>1</v>
      </c>
      <c r="AC215" s="64">
        <f t="shared" si="581"/>
        <v>1</v>
      </c>
      <c r="AD215" s="64">
        <f t="shared" si="582"/>
        <v>1</v>
      </c>
      <c r="AE215" s="64">
        <f t="shared" si="583"/>
        <v>1</v>
      </c>
      <c r="AF215" s="64">
        <f t="shared" si="584"/>
        <v>1</v>
      </c>
      <c r="AG215" s="64">
        <f t="shared" si="585"/>
        <v>1</v>
      </c>
      <c r="AH215" s="63">
        <f t="shared" si="586"/>
        <v>1</v>
      </c>
      <c r="AI215" s="62">
        <f t="shared" si="733"/>
        <v>54166.666666666664</v>
      </c>
      <c r="AJ215" s="60">
        <f t="shared" si="734"/>
        <v>54166.666666666664</v>
      </c>
      <c r="AK215" s="60">
        <f t="shared" si="735"/>
        <v>54166.666666666664</v>
      </c>
      <c r="AL215" s="60">
        <f t="shared" si="736"/>
        <v>54166.666666666664</v>
      </c>
      <c r="AM215" s="60">
        <f t="shared" si="737"/>
        <v>54166.666666666664</v>
      </c>
      <c r="AN215" s="60">
        <f t="shared" ref="AN215:AN246" si="744">$I215/12*P215</f>
        <v>54166.666666666664</v>
      </c>
      <c r="AO215" s="60">
        <f t="shared" si="738"/>
        <v>54166.666666666664</v>
      </c>
      <c r="AP215" s="60">
        <f t="shared" si="739"/>
        <v>54166.666666666664</v>
      </c>
      <c r="AQ215" s="60">
        <f t="shared" si="740"/>
        <v>54166.666666666664</v>
      </c>
      <c r="AR215" s="60">
        <f t="shared" si="741"/>
        <v>54166.666666666664</v>
      </c>
      <c r="AS215" s="60">
        <f t="shared" si="742"/>
        <v>54166.666666666664</v>
      </c>
      <c r="AT215" s="59">
        <f t="shared" si="743"/>
        <v>54166.666666666664</v>
      </c>
      <c r="AU215" s="61">
        <f t="shared" si="720"/>
        <v>162500</v>
      </c>
      <c r="AV215" s="60">
        <f t="shared" si="721"/>
        <v>162500</v>
      </c>
      <c r="AW215" s="60">
        <f t="shared" si="722"/>
        <v>162500</v>
      </c>
      <c r="AX215" s="59">
        <f t="shared" si="723"/>
        <v>162500</v>
      </c>
      <c r="AY215" s="58">
        <f t="shared" si="724"/>
        <v>650000</v>
      </c>
      <c r="BA215" s="72" t="s">
        <v>27</v>
      </c>
      <c r="BB215" s="72" t="s">
        <v>128</v>
      </c>
      <c r="BC215" s="71"/>
      <c r="BE215" s="64">
        <f>SUMIFS(W$56:W215,$BA$56:$BA215,$BA215,$E$56:$E215,$E215)</f>
        <v>4</v>
      </c>
      <c r="BF215" s="64">
        <f>SUMIFS(X$56:X215,$BA$56:$BA215,$BA215,$E$56:$E215,$E215)</f>
        <v>4</v>
      </c>
      <c r="BG215" s="64">
        <f>SUMIFS(Y$56:Y215,$BA$56:$BA215,$BA215,$E$56:$E215,$E215)</f>
        <v>4</v>
      </c>
      <c r="BH215" s="64">
        <f>SUMIFS(Z$56:Z215,$BA$56:$BA215,$BA215,$E$56:$E215,$E215)</f>
        <v>5</v>
      </c>
      <c r="BI215" s="64">
        <f>SUMIFS(AA$56:AA215,$BA$56:$BA215,$BA215,$E$56:$E215,$E215)</f>
        <v>5</v>
      </c>
      <c r="BJ215" s="64">
        <f>SUMIFS(AB$56:AB215,$BA$56:$BA215,$BA215,$E$56:$E215,$E215)</f>
        <v>5</v>
      </c>
      <c r="BK215" s="64">
        <f>SUMIFS(AC$56:AC215,$BA$56:$BA215,$BA215,$E$56:$E215,$E215)</f>
        <v>5</v>
      </c>
      <c r="BL215" s="64">
        <f>SUMIFS(AD$56:AD215,$BA$56:$BA215,$BA215,$E$56:$E215,$E215)</f>
        <v>5</v>
      </c>
      <c r="BM215" s="64">
        <f>SUMIFS(AE$56:AE215,$BA$56:$BA215,$BA215,$E$56:$E215,$E215)</f>
        <v>5</v>
      </c>
      <c r="BN215" s="64">
        <f>SUMIFS(AF$56:AF215,$BA$56:$BA215,$BA215,$E$56:$E215,$E215)</f>
        <v>5</v>
      </c>
      <c r="BO215" s="64">
        <f>SUMIFS(AG$56:AG215,$BA$56:$BA215,$BA215,$E$56:$E215,$E215)</f>
        <v>5</v>
      </c>
      <c r="BP215" s="64">
        <f>SUMIFS(AH$56:AH215,$BA$56:$BA215,$BA215,$E$56:$E215,$E215)</f>
        <v>5</v>
      </c>
      <c r="BR215" s="175" t="str">
        <f t="shared" si="576"/>
        <v>Klemm, Brian4Corporate</v>
      </c>
      <c r="BS215" s="175" t="str">
        <f t="shared" si="563"/>
        <v>Klemm, Brian4Corporate</v>
      </c>
      <c r="BT215" s="175" t="str">
        <f t="shared" si="564"/>
        <v>Klemm, Brian4Corporate</v>
      </c>
      <c r="BU215" s="175" t="str">
        <f t="shared" si="565"/>
        <v>Klemm, Brian5Corporate</v>
      </c>
      <c r="BV215" s="175" t="str">
        <f t="shared" si="566"/>
        <v>Klemm, Brian5Corporate</v>
      </c>
      <c r="BW215" s="175" t="str">
        <f t="shared" si="567"/>
        <v>Klemm, Brian5Corporate</v>
      </c>
      <c r="BX215" s="175" t="str">
        <f t="shared" si="568"/>
        <v>Klemm, Brian5Corporate</v>
      </c>
      <c r="BY215" s="175" t="str">
        <f t="shared" si="569"/>
        <v>Klemm, Brian5Corporate</v>
      </c>
      <c r="BZ215" s="175" t="str">
        <f t="shared" si="570"/>
        <v>Klemm, Brian5Corporate</v>
      </c>
      <c r="CA215" s="175" t="str">
        <f t="shared" si="571"/>
        <v>Klemm, Brian5Corporate</v>
      </c>
      <c r="CB215" s="175" t="str">
        <f t="shared" si="572"/>
        <v>Klemm, Brian5Corporate</v>
      </c>
      <c r="CC215" s="175" t="str">
        <f t="shared" si="573"/>
        <v>Klemm, Brian5Corporate</v>
      </c>
    </row>
    <row r="216" spans="1:81" s="52" customFormat="1" hidden="1" x14ac:dyDescent="0.25">
      <c r="A216" s="71" t="s">
        <v>127</v>
      </c>
      <c r="B216" s="74">
        <v>44256</v>
      </c>
      <c r="C216" s="74" t="s">
        <v>86</v>
      </c>
      <c r="D216" s="73" t="s">
        <v>126</v>
      </c>
      <c r="E216" s="73" t="str">
        <f t="shared" si="728"/>
        <v>Corporate</v>
      </c>
      <c r="F216" s="72" t="s">
        <v>27</v>
      </c>
      <c r="G216" s="71" t="s">
        <v>88</v>
      </c>
      <c r="H216" s="71" t="s">
        <v>48</v>
      </c>
      <c r="I216" s="70">
        <f t="shared" si="673"/>
        <v>650000</v>
      </c>
      <c r="J216" s="81">
        <v>44196</v>
      </c>
      <c r="K216" s="80">
        <v>0</v>
      </c>
      <c r="L216" s="67">
        <f t="shared" ref="L216:L221" si="745">IFERROR(IF($C216&gt;EOMONTH(L$55,-1),IF(DATEDIF($J216,L$55+2,"m")+1&gt;9,100%,VLOOKUP($D216,$A$1:$J$51,(DATEDIF($J216,L$55+2,"m")+1)+1,FALSE)),0),0)</f>
        <v>0.75</v>
      </c>
      <c r="M216" s="67">
        <f t="shared" si="730"/>
        <v>1</v>
      </c>
      <c r="N216" s="67">
        <f t="shared" si="730"/>
        <v>1</v>
      </c>
      <c r="O216" s="67">
        <f t="shared" si="730"/>
        <v>1</v>
      </c>
      <c r="P216" s="67">
        <f t="shared" si="730"/>
        <v>1</v>
      </c>
      <c r="Q216" s="67">
        <f t="shared" si="730"/>
        <v>1</v>
      </c>
      <c r="R216" s="67">
        <f t="shared" si="730"/>
        <v>1</v>
      </c>
      <c r="S216" s="67">
        <f t="shared" si="731"/>
        <v>1</v>
      </c>
      <c r="T216" s="67">
        <f t="shared" si="731"/>
        <v>1</v>
      </c>
      <c r="U216" s="67">
        <f t="shared" si="731"/>
        <v>1</v>
      </c>
      <c r="V216" s="66">
        <f t="shared" si="731"/>
        <v>1</v>
      </c>
      <c r="W216" s="65">
        <f t="shared" si="674"/>
        <v>0</v>
      </c>
      <c r="X216" s="64">
        <f t="shared" si="732"/>
        <v>1</v>
      </c>
      <c r="Y216" s="64">
        <f t="shared" ref="Y216:Y247" si="746">IF(M216&lt;0,-1,IF(AND($B216&lt;Y$55,$C216&gt;Y$55),1,0))</f>
        <v>1</v>
      </c>
      <c r="Z216" s="64">
        <f t="shared" ref="Z216:Z247" si="747">IF(N216&lt;0,-1,IF(AND($B216&lt;Z$55,$C216&gt;Z$55),1,0))</f>
        <v>1</v>
      </c>
      <c r="AA216" s="64">
        <f t="shared" ref="AA216:AA247" si="748">IF(O216&lt;0,-1,IF(AND($B216&lt;AA$55,$C216&gt;AA$55),1,0))</f>
        <v>1</v>
      </c>
      <c r="AB216" s="64">
        <f t="shared" ref="AB216:AB247" si="749">IF(P216&lt;0,-1,IF(AND($B216&lt;AB$55,$C216&gt;AB$55),1,0))</f>
        <v>1</v>
      </c>
      <c r="AC216" s="64">
        <f t="shared" ref="AC216:AC247" si="750">IF(Q216&lt;0,-1,IF(AND($B216&lt;AC$55,$C216&gt;AC$55),1,0))</f>
        <v>1</v>
      </c>
      <c r="AD216" s="64">
        <f t="shared" ref="AD216:AD247" si="751">IF(R216&lt;0,-1,IF(AND($B216&lt;AD$55,$C216&gt;AD$55),1,0))</f>
        <v>1</v>
      </c>
      <c r="AE216" s="64">
        <f t="shared" ref="AE216:AE247" si="752">IF(S216&lt;0,-1,IF(AND($B216&lt;AE$55,$C216&gt;AE$55),1,0))</f>
        <v>1</v>
      </c>
      <c r="AF216" s="64">
        <f t="shared" ref="AF216:AF247" si="753">IF(T216&lt;0,-1,IF(AND($B216&lt;AF$55,$C216&gt;AF$55),1,0))</f>
        <v>1</v>
      </c>
      <c r="AG216" s="64">
        <f t="shared" ref="AG216:AG247" si="754">IF(U216&lt;0,-1,IF(AND($B216&lt;AG$55,$C216&gt;AG$55),1,0))</f>
        <v>1</v>
      </c>
      <c r="AH216" s="63">
        <f t="shared" ref="AH216:AH247" si="755">IF(V216&lt;0,-1,IF(AND($B216&lt;AH$55,$C216&gt;AH$55),1,0))</f>
        <v>1</v>
      </c>
      <c r="AI216" s="62">
        <f t="shared" si="733"/>
        <v>0</v>
      </c>
      <c r="AJ216" s="60">
        <f t="shared" si="734"/>
        <v>40625</v>
      </c>
      <c r="AK216" s="60">
        <f t="shared" si="735"/>
        <v>54166.666666666664</v>
      </c>
      <c r="AL216" s="60">
        <f t="shared" si="736"/>
        <v>54166.666666666664</v>
      </c>
      <c r="AM216" s="60">
        <f t="shared" si="737"/>
        <v>54166.666666666664</v>
      </c>
      <c r="AN216" s="60">
        <f t="shared" si="744"/>
        <v>54166.666666666664</v>
      </c>
      <c r="AO216" s="60">
        <f t="shared" si="738"/>
        <v>54166.666666666664</v>
      </c>
      <c r="AP216" s="60">
        <f t="shared" si="739"/>
        <v>54166.666666666664</v>
      </c>
      <c r="AQ216" s="60">
        <f t="shared" si="740"/>
        <v>54166.666666666664</v>
      </c>
      <c r="AR216" s="60">
        <f t="shared" si="741"/>
        <v>54166.666666666664</v>
      </c>
      <c r="AS216" s="60">
        <f t="shared" si="742"/>
        <v>54166.666666666664</v>
      </c>
      <c r="AT216" s="79">
        <f t="shared" si="743"/>
        <v>54166.666666666664</v>
      </c>
      <c r="AU216" s="61">
        <f t="shared" si="720"/>
        <v>94791.666666666657</v>
      </c>
      <c r="AV216" s="60">
        <f t="shared" si="721"/>
        <v>162500</v>
      </c>
      <c r="AW216" s="60">
        <f t="shared" si="722"/>
        <v>162500</v>
      </c>
      <c r="AX216" s="59">
        <f t="shared" si="723"/>
        <v>162500</v>
      </c>
      <c r="AY216" s="58">
        <f t="shared" si="724"/>
        <v>582291.66666666663</v>
      </c>
      <c r="BA216" s="72" t="s">
        <v>27</v>
      </c>
      <c r="BB216" s="72" t="s">
        <v>127</v>
      </c>
      <c r="BC216" s="71"/>
      <c r="BE216" s="64">
        <f>SUMIFS(W$56:W216,$BA$56:$BA216,$BA216,$E$56:$E216,$E216)</f>
        <v>4</v>
      </c>
      <c r="BF216" s="64">
        <f>SUMIFS(X$56:X216,$BA$56:$BA216,$BA216,$E$56:$E216,$E216)</f>
        <v>5</v>
      </c>
      <c r="BG216" s="64">
        <f>SUMIFS(Y$56:Y216,$BA$56:$BA216,$BA216,$E$56:$E216,$E216)</f>
        <v>5</v>
      </c>
      <c r="BH216" s="64">
        <f>SUMIFS(Z$56:Z216,$BA$56:$BA216,$BA216,$E$56:$E216,$E216)</f>
        <v>6</v>
      </c>
      <c r="BI216" s="64">
        <f>SUMIFS(AA$56:AA216,$BA$56:$BA216,$BA216,$E$56:$E216,$E216)</f>
        <v>6</v>
      </c>
      <c r="BJ216" s="64">
        <f>SUMIFS(AB$56:AB216,$BA$56:$BA216,$BA216,$E$56:$E216,$E216)</f>
        <v>6</v>
      </c>
      <c r="BK216" s="64">
        <f>SUMIFS(AC$56:AC216,$BA$56:$BA216,$BA216,$E$56:$E216,$E216)</f>
        <v>6</v>
      </c>
      <c r="BL216" s="64">
        <f>SUMIFS(AD$56:AD216,$BA$56:$BA216,$BA216,$E$56:$E216,$E216)</f>
        <v>6</v>
      </c>
      <c r="BM216" s="64">
        <f>SUMIFS(AE$56:AE216,$BA$56:$BA216,$BA216,$E$56:$E216,$E216)</f>
        <v>6</v>
      </c>
      <c r="BN216" s="64">
        <f>SUMIFS(AF$56:AF216,$BA$56:$BA216,$BA216,$E$56:$E216,$E216)</f>
        <v>6</v>
      </c>
      <c r="BO216" s="64">
        <f>SUMIFS(AG$56:AG216,$BA$56:$BA216,$BA216,$E$56:$E216,$E216)</f>
        <v>6</v>
      </c>
      <c r="BP216" s="64">
        <f>SUMIFS(AH$56:AH216,$BA$56:$BA216,$BA216,$E$56:$E216,$E216)</f>
        <v>6</v>
      </c>
      <c r="BR216" s="175" t="str">
        <f t="shared" si="576"/>
        <v>Klemm, Brian4Corporate</v>
      </c>
      <c r="BS216" s="175" t="str">
        <f t="shared" si="563"/>
        <v>Klemm, Brian5Corporate</v>
      </c>
      <c r="BT216" s="175" t="str">
        <f t="shared" si="564"/>
        <v>Klemm, Brian5Corporate</v>
      </c>
      <c r="BU216" s="175" t="str">
        <f t="shared" si="565"/>
        <v>Klemm, Brian6Corporate</v>
      </c>
      <c r="BV216" s="175" t="str">
        <f t="shared" si="566"/>
        <v>Klemm, Brian6Corporate</v>
      </c>
      <c r="BW216" s="175" t="str">
        <f t="shared" si="567"/>
        <v>Klemm, Brian6Corporate</v>
      </c>
      <c r="BX216" s="175" t="str">
        <f t="shared" si="568"/>
        <v>Klemm, Brian6Corporate</v>
      </c>
      <c r="BY216" s="175" t="str">
        <f t="shared" si="569"/>
        <v>Klemm, Brian6Corporate</v>
      </c>
      <c r="BZ216" s="175" t="str">
        <f t="shared" si="570"/>
        <v>Klemm, Brian6Corporate</v>
      </c>
      <c r="CA216" s="175" t="str">
        <f t="shared" si="571"/>
        <v>Klemm, Brian6Corporate</v>
      </c>
      <c r="CB216" s="175" t="str">
        <f t="shared" si="572"/>
        <v>Klemm, Brian6Corporate</v>
      </c>
      <c r="CC216" s="175" t="str">
        <f t="shared" si="573"/>
        <v>Klemm, Brian6Corporate</v>
      </c>
    </row>
    <row r="217" spans="1:81" s="52" customFormat="1" hidden="1" x14ac:dyDescent="0.25">
      <c r="A217" s="71" t="s">
        <v>84</v>
      </c>
      <c r="B217" s="74">
        <v>44348</v>
      </c>
      <c r="C217" s="74" t="s">
        <v>86</v>
      </c>
      <c r="D217" s="73" t="s">
        <v>126</v>
      </c>
      <c r="E217" s="73" t="str">
        <f t="shared" si="728"/>
        <v>Corporate</v>
      </c>
      <c r="F217" s="72" t="s">
        <v>284</v>
      </c>
      <c r="G217" s="71" t="s">
        <v>88</v>
      </c>
      <c r="H217" s="71" t="s">
        <v>84</v>
      </c>
      <c r="I217" s="70">
        <f t="shared" si="673"/>
        <v>650000</v>
      </c>
      <c r="J217" s="69">
        <f t="shared" ref="J217:J276" si="756">IF(DAY(B217)&gt;25,EOMONTH(B217,1),EOMONTH(B217,0))</f>
        <v>44377</v>
      </c>
      <c r="K217" s="68">
        <f>IFERROR(IF($C217&gt;EOMONTH(K$55,-1),IF(DATEDIF($J217,K$55+2,"m")+1&gt;9,100%,VLOOKUP($D217,$A$1:$J$51,(DATEDIF($J217,K$55+2,"m")+1)+1,FALSE)),0),0)</f>
        <v>0</v>
      </c>
      <c r="L217" s="67">
        <f t="shared" si="745"/>
        <v>0</v>
      </c>
      <c r="M217" s="67">
        <f t="shared" si="730"/>
        <v>0</v>
      </c>
      <c r="N217" s="67">
        <f t="shared" si="730"/>
        <v>0</v>
      </c>
      <c r="O217" s="67">
        <f t="shared" si="730"/>
        <v>0</v>
      </c>
      <c r="P217" s="67">
        <f t="shared" si="730"/>
        <v>0.25</v>
      </c>
      <c r="Q217" s="67">
        <f t="shared" si="730"/>
        <v>0.5</v>
      </c>
      <c r="R217" s="67">
        <f t="shared" si="730"/>
        <v>0.75</v>
      </c>
      <c r="S217" s="67">
        <f t="shared" si="731"/>
        <v>1</v>
      </c>
      <c r="T217" s="67">
        <f t="shared" si="731"/>
        <v>1</v>
      </c>
      <c r="U217" s="67">
        <f t="shared" si="731"/>
        <v>1</v>
      </c>
      <c r="V217" s="66">
        <f t="shared" si="731"/>
        <v>1</v>
      </c>
      <c r="W217" s="65">
        <f t="shared" si="674"/>
        <v>0</v>
      </c>
      <c r="X217" s="64">
        <f t="shared" si="732"/>
        <v>0</v>
      </c>
      <c r="Y217" s="64">
        <f t="shared" si="746"/>
        <v>0</v>
      </c>
      <c r="Z217" s="64">
        <f t="shared" si="747"/>
        <v>0</v>
      </c>
      <c r="AA217" s="64">
        <f t="shared" si="748"/>
        <v>1</v>
      </c>
      <c r="AB217" s="64">
        <f t="shared" si="749"/>
        <v>1</v>
      </c>
      <c r="AC217" s="64">
        <f t="shared" si="750"/>
        <v>1</v>
      </c>
      <c r="AD217" s="64">
        <f t="shared" si="751"/>
        <v>1</v>
      </c>
      <c r="AE217" s="64">
        <f t="shared" si="752"/>
        <v>1</v>
      </c>
      <c r="AF217" s="64">
        <f t="shared" si="753"/>
        <v>1</v>
      </c>
      <c r="AG217" s="64">
        <f t="shared" si="754"/>
        <v>1</v>
      </c>
      <c r="AH217" s="63">
        <f t="shared" si="755"/>
        <v>1</v>
      </c>
      <c r="AI217" s="62">
        <f t="shared" si="733"/>
        <v>0</v>
      </c>
      <c r="AJ217" s="60">
        <f t="shared" si="734"/>
        <v>0</v>
      </c>
      <c r="AK217" s="60">
        <f t="shared" si="735"/>
        <v>0</v>
      </c>
      <c r="AL217" s="60">
        <f t="shared" si="736"/>
        <v>0</v>
      </c>
      <c r="AM217" s="60">
        <f t="shared" si="737"/>
        <v>0</v>
      </c>
      <c r="AN217" s="60">
        <f t="shared" si="744"/>
        <v>13541.666666666666</v>
      </c>
      <c r="AO217" s="60">
        <f t="shared" si="738"/>
        <v>27083.333333333332</v>
      </c>
      <c r="AP217" s="60">
        <f t="shared" si="739"/>
        <v>40625</v>
      </c>
      <c r="AQ217" s="60">
        <f t="shared" si="740"/>
        <v>54166.666666666664</v>
      </c>
      <c r="AR217" s="60">
        <f t="shared" si="741"/>
        <v>54166.666666666664</v>
      </c>
      <c r="AS217" s="60">
        <f t="shared" si="742"/>
        <v>54166.666666666664</v>
      </c>
      <c r="AT217" s="59">
        <f t="shared" si="743"/>
        <v>54166.666666666664</v>
      </c>
      <c r="AU217" s="61">
        <f t="shared" si="720"/>
        <v>0</v>
      </c>
      <c r="AV217" s="60">
        <f t="shared" si="721"/>
        <v>13541.666666666666</v>
      </c>
      <c r="AW217" s="60">
        <f t="shared" si="722"/>
        <v>121875</v>
      </c>
      <c r="AX217" s="75">
        <f t="shared" si="723"/>
        <v>162500</v>
      </c>
      <c r="AY217" s="58">
        <f t="shared" si="724"/>
        <v>297916.66666666663</v>
      </c>
      <c r="BA217" s="72" t="s">
        <v>284</v>
      </c>
      <c r="BB217" s="72" t="s">
        <v>84</v>
      </c>
      <c r="BC217" s="71"/>
      <c r="BE217" s="64">
        <f>SUMIFS(W$56:W217,$BA$56:$BA217,$BA217,$E$56:$E217,$E217)</f>
        <v>0</v>
      </c>
      <c r="BF217" s="64">
        <f>SUMIFS(X$56:X217,$BA$56:$BA217,$BA217,$E$56:$E217,$E217)</f>
        <v>0</v>
      </c>
      <c r="BG217" s="64">
        <f>SUMIFS(Y$56:Y217,$BA$56:$BA217,$BA217,$E$56:$E217,$E217)</f>
        <v>0</v>
      </c>
      <c r="BH217" s="64">
        <f>SUMIFS(Z$56:Z217,$BA$56:$BA217,$BA217,$E$56:$E217,$E217)</f>
        <v>0</v>
      </c>
      <c r="BI217" s="64">
        <f>SUMIFS(AA$56:AA217,$BA$56:$BA217,$BA217,$E$56:$E217,$E217)</f>
        <v>1</v>
      </c>
      <c r="BJ217" s="64">
        <f>SUMIFS(AB$56:AB217,$BA$56:$BA217,$BA217,$E$56:$E217,$E217)</f>
        <v>5</v>
      </c>
      <c r="BK217" s="64">
        <f>SUMIFS(AC$56:AC217,$BA$56:$BA217,$BA217,$E$56:$E217,$E217)</f>
        <v>5</v>
      </c>
      <c r="BL217" s="64">
        <f>SUMIFS(AD$56:AD217,$BA$56:$BA217,$BA217,$E$56:$E217,$E217)</f>
        <v>7</v>
      </c>
      <c r="BM217" s="64">
        <f>SUMIFS(AE$56:AE217,$BA$56:$BA217,$BA217,$E$56:$E217,$E217)</f>
        <v>7</v>
      </c>
      <c r="BN217" s="64">
        <f>SUMIFS(AF$56:AF217,$BA$56:$BA217,$BA217,$E$56:$E217,$E217)</f>
        <v>7</v>
      </c>
      <c r="BO217" s="64">
        <f>SUMIFS(AG$56:AG217,$BA$56:$BA217,$BA217,$E$56:$E217,$E217)</f>
        <v>7</v>
      </c>
      <c r="BP217" s="64">
        <f>SUMIFS(AH$56:AH217,$BA$56:$BA217,$BA217,$E$56:$E217,$E217)</f>
        <v>8</v>
      </c>
      <c r="BR217" s="175" t="str">
        <f t="shared" si="576"/>
        <v/>
      </c>
      <c r="BS217" s="175" t="str">
        <f t="shared" si="563"/>
        <v/>
      </c>
      <c r="BT217" s="175" t="str">
        <f t="shared" si="564"/>
        <v/>
      </c>
      <c r="BU217" s="175" t="str">
        <f t="shared" si="565"/>
        <v/>
      </c>
      <c r="BV217" s="175" t="str">
        <f t="shared" si="566"/>
        <v>TBD Corp Dir #11Corporate</v>
      </c>
      <c r="BW217" s="175" t="str">
        <f t="shared" si="567"/>
        <v>TBD Corp Dir #15Corporate</v>
      </c>
      <c r="BX217" s="175" t="str">
        <f t="shared" si="568"/>
        <v>TBD Corp Dir #15Corporate</v>
      </c>
      <c r="BY217" s="175" t="str">
        <f t="shared" si="569"/>
        <v>TBD Corp Dir #17Corporate</v>
      </c>
      <c r="BZ217" s="175" t="str">
        <f t="shared" si="570"/>
        <v>TBD Corp Dir #17Corporate</v>
      </c>
      <c r="CA217" s="175" t="str">
        <f t="shared" si="571"/>
        <v>TBD Corp Dir #17Corporate</v>
      </c>
      <c r="CB217" s="175" t="str">
        <f t="shared" si="572"/>
        <v>TBD Corp Dir #17Corporate</v>
      </c>
      <c r="CC217" s="175" t="str">
        <f t="shared" si="573"/>
        <v>TBD Corp Dir #18Corporate</v>
      </c>
    </row>
    <row r="218" spans="1:81" s="52" customFormat="1" hidden="1" x14ac:dyDescent="0.25">
      <c r="A218" s="71" t="s">
        <v>84</v>
      </c>
      <c r="B218" s="74">
        <v>44440</v>
      </c>
      <c r="C218" s="74" t="s">
        <v>86</v>
      </c>
      <c r="D218" s="73" t="s">
        <v>126</v>
      </c>
      <c r="E218" s="73" t="str">
        <f t="shared" si="728"/>
        <v>Corporate</v>
      </c>
      <c r="F218" s="72" t="s">
        <v>284</v>
      </c>
      <c r="G218" s="71" t="s">
        <v>88</v>
      </c>
      <c r="H218" s="71" t="s">
        <v>84</v>
      </c>
      <c r="I218" s="70">
        <f t="shared" si="673"/>
        <v>650000</v>
      </c>
      <c r="J218" s="69">
        <f t="shared" si="756"/>
        <v>44469</v>
      </c>
      <c r="K218" s="68">
        <f>IFERROR(IF($C218&gt;EOMONTH(K$55,-1),IF(DATEDIF($J218,K$55+2,"m")+1&gt;9,100%,VLOOKUP($D218,$A$1:$J$51,(DATEDIF($J218,K$55+2,"m")+1)+1,FALSE)),0),0)</f>
        <v>0</v>
      </c>
      <c r="L218" s="67">
        <f t="shared" si="745"/>
        <v>0</v>
      </c>
      <c r="M218" s="67">
        <f t="shared" si="730"/>
        <v>0</v>
      </c>
      <c r="N218" s="67">
        <f t="shared" si="730"/>
        <v>0</v>
      </c>
      <c r="O218" s="67">
        <f t="shared" si="730"/>
        <v>0</v>
      </c>
      <c r="P218" s="67">
        <f t="shared" si="730"/>
        <v>0</v>
      </c>
      <c r="Q218" s="67">
        <f t="shared" si="730"/>
        <v>0</v>
      </c>
      <c r="R218" s="67">
        <f t="shared" si="730"/>
        <v>0</v>
      </c>
      <c r="S218" s="67">
        <f t="shared" si="731"/>
        <v>0.25</v>
      </c>
      <c r="T218" s="67">
        <f t="shared" si="731"/>
        <v>0.5</v>
      </c>
      <c r="U218" s="67">
        <f t="shared" si="731"/>
        <v>0.75</v>
      </c>
      <c r="V218" s="67">
        <f t="shared" si="731"/>
        <v>1</v>
      </c>
      <c r="W218" s="65">
        <f t="shared" si="674"/>
        <v>0</v>
      </c>
      <c r="X218" s="64">
        <f t="shared" si="732"/>
        <v>0</v>
      </c>
      <c r="Y218" s="64">
        <f t="shared" si="746"/>
        <v>0</v>
      </c>
      <c r="Z218" s="64">
        <f t="shared" si="747"/>
        <v>0</v>
      </c>
      <c r="AA218" s="64">
        <f t="shared" si="748"/>
        <v>0</v>
      </c>
      <c r="AB218" s="64">
        <f t="shared" si="749"/>
        <v>0</v>
      </c>
      <c r="AC218" s="64">
        <f t="shared" si="750"/>
        <v>0</v>
      </c>
      <c r="AD218" s="64">
        <f t="shared" si="751"/>
        <v>1</v>
      </c>
      <c r="AE218" s="64">
        <f t="shared" si="752"/>
        <v>1</v>
      </c>
      <c r="AF218" s="64">
        <f t="shared" si="753"/>
        <v>1</v>
      </c>
      <c r="AG218" s="64">
        <f t="shared" si="754"/>
        <v>1</v>
      </c>
      <c r="AH218" s="63">
        <f t="shared" si="755"/>
        <v>1</v>
      </c>
      <c r="AI218" s="62">
        <f t="shared" si="733"/>
        <v>0</v>
      </c>
      <c r="AJ218" s="60">
        <f t="shared" si="734"/>
        <v>0</v>
      </c>
      <c r="AK218" s="60">
        <f t="shared" si="735"/>
        <v>0</v>
      </c>
      <c r="AL218" s="60">
        <f t="shared" si="736"/>
        <v>0</v>
      </c>
      <c r="AM218" s="60">
        <f t="shared" si="737"/>
        <v>0</v>
      </c>
      <c r="AN218" s="60">
        <f t="shared" si="744"/>
        <v>0</v>
      </c>
      <c r="AO218" s="60">
        <f t="shared" si="738"/>
        <v>0</v>
      </c>
      <c r="AP218" s="60">
        <f t="shared" si="739"/>
        <v>0</v>
      </c>
      <c r="AQ218" s="60">
        <f t="shared" si="740"/>
        <v>13541.666666666666</v>
      </c>
      <c r="AR218" s="60">
        <f t="shared" si="741"/>
        <v>27083.333333333332</v>
      </c>
      <c r="AS218" s="60">
        <f t="shared" si="742"/>
        <v>40625</v>
      </c>
      <c r="AT218" s="59">
        <f t="shared" si="743"/>
        <v>54166.666666666664</v>
      </c>
      <c r="AU218" s="61">
        <f t="shared" si="720"/>
        <v>0</v>
      </c>
      <c r="AV218" s="60">
        <f t="shared" si="721"/>
        <v>0</v>
      </c>
      <c r="AW218" s="60">
        <f t="shared" si="722"/>
        <v>13541.666666666666</v>
      </c>
      <c r="AX218" s="75">
        <f t="shared" si="723"/>
        <v>121875</v>
      </c>
      <c r="AY218" s="58">
        <f t="shared" si="724"/>
        <v>135416.66666666666</v>
      </c>
      <c r="BA218" s="72" t="s">
        <v>284</v>
      </c>
      <c r="BB218" s="72" t="s">
        <v>84</v>
      </c>
      <c r="BC218" s="71"/>
      <c r="BE218" s="64">
        <f>SUMIFS(W$56:W218,$BA$56:$BA218,$BA218,$E$56:$E218,$E218)</f>
        <v>0</v>
      </c>
      <c r="BF218" s="64">
        <f>SUMIFS(X$56:X218,$BA$56:$BA218,$BA218,$E$56:$E218,$E218)</f>
        <v>0</v>
      </c>
      <c r="BG218" s="64">
        <f>SUMIFS(Y$56:Y218,$BA$56:$BA218,$BA218,$E$56:$E218,$E218)</f>
        <v>0</v>
      </c>
      <c r="BH218" s="64">
        <f>SUMIFS(Z$56:Z218,$BA$56:$BA218,$BA218,$E$56:$E218,$E218)</f>
        <v>0</v>
      </c>
      <c r="BI218" s="64">
        <f>SUMIFS(AA$56:AA218,$BA$56:$BA218,$BA218,$E$56:$E218,$E218)</f>
        <v>1</v>
      </c>
      <c r="BJ218" s="64">
        <f>SUMIFS(AB$56:AB218,$BA$56:$BA218,$BA218,$E$56:$E218,$E218)</f>
        <v>5</v>
      </c>
      <c r="BK218" s="64">
        <f>SUMIFS(AC$56:AC218,$BA$56:$BA218,$BA218,$E$56:$E218,$E218)</f>
        <v>5</v>
      </c>
      <c r="BL218" s="64">
        <f>SUMIFS(AD$56:AD218,$BA$56:$BA218,$BA218,$E$56:$E218,$E218)</f>
        <v>8</v>
      </c>
      <c r="BM218" s="64">
        <f>SUMIFS(AE$56:AE218,$BA$56:$BA218,$BA218,$E$56:$E218,$E218)</f>
        <v>8</v>
      </c>
      <c r="BN218" s="64">
        <f>SUMIFS(AF$56:AF218,$BA$56:$BA218,$BA218,$E$56:$E218,$E218)</f>
        <v>8</v>
      </c>
      <c r="BO218" s="64">
        <f>SUMIFS(AG$56:AG218,$BA$56:$BA218,$BA218,$E$56:$E218,$E218)</f>
        <v>8</v>
      </c>
      <c r="BP218" s="64">
        <f>SUMIFS(AH$56:AH218,$BA$56:$BA218,$BA218,$E$56:$E218,$E218)</f>
        <v>9</v>
      </c>
      <c r="BR218" s="175" t="str">
        <f t="shared" si="576"/>
        <v/>
      </c>
      <c r="BS218" s="175" t="str">
        <f t="shared" si="563"/>
        <v/>
      </c>
      <c r="BT218" s="175" t="str">
        <f t="shared" si="564"/>
        <v/>
      </c>
      <c r="BU218" s="175" t="str">
        <f t="shared" si="565"/>
        <v/>
      </c>
      <c r="BV218" s="175" t="str">
        <f t="shared" si="566"/>
        <v>TBD Corp Dir #11Corporate</v>
      </c>
      <c r="BW218" s="175" t="str">
        <f t="shared" si="567"/>
        <v>TBD Corp Dir #15Corporate</v>
      </c>
      <c r="BX218" s="175" t="str">
        <f t="shared" si="568"/>
        <v>TBD Corp Dir #15Corporate</v>
      </c>
      <c r="BY218" s="175" t="str">
        <f t="shared" si="569"/>
        <v>TBD Corp Dir #18Corporate</v>
      </c>
      <c r="BZ218" s="175" t="str">
        <f t="shared" si="570"/>
        <v>TBD Corp Dir #18Corporate</v>
      </c>
      <c r="CA218" s="175" t="str">
        <f t="shared" si="571"/>
        <v>TBD Corp Dir #18Corporate</v>
      </c>
      <c r="CB218" s="175" t="str">
        <f t="shared" si="572"/>
        <v>TBD Corp Dir #18Corporate</v>
      </c>
      <c r="CC218" s="175" t="str">
        <f t="shared" si="573"/>
        <v>TBD Corp Dir #19Corporate</v>
      </c>
    </row>
    <row r="219" spans="1:81" s="52" customFormat="1" hidden="1" x14ac:dyDescent="0.25">
      <c r="A219" s="71" t="s">
        <v>84</v>
      </c>
      <c r="B219" s="74">
        <v>44501</v>
      </c>
      <c r="C219" s="74" t="s">
        <v>86</v>
      </c>
      <c r="D219" s="73" t="s">
        <v>126</v>
      </c>
      <c r="E219" s="73" t="str">
        <f t="shared" si="728"/>
        <v>Corporate</v>
      </c>
      <c r="F219" s="72" t="s">
        <v>284</v>
      </c>
      <c r="G219" s="71" t="s">
        <v>88</v>
      </c>
      <c r="H219" s="71" t="s">
        <v>84</v>
      </c>
      <c r="I219" s="70">
        <f t="shared" si="673"/>
        <v>650000</v>
      </c>
      <c r="J219" s="69">
        <f t="shared" si="756"/>
        <v>44530</v>
      </c>
      <c r="K219" s="68">
        <f>IFERROR(IF($C219&gt;EOMONTH(K$55,-1),IF(DATEDIF($J219,K$55+2,"m")+1&gt;9,100%,VLOOKUP($D219,$A$1:$J$51,(DATEDIF($J219,K$55+2,"m")+1)+1,FALSE)),0),0)</f>
        <v>0</v>
      </c>
      <c r="L219" s="67">
        <f t="shared" si="745"/>
        <v>0</v>
      </c>
      <c r="M219" s="67">
        <f t="shared" si="730"/>
        <v>0</v>
      </c>
      <c r="N219" s="67">
        <f t="shared" si="730"/>
        <v>0</v>
      </c>
      <c r="O219" s="67">
        <f t="shared" si="730"/>
        <v>0</v>
      </c>
      <c r="P219" s="67">
        <f t="shared" si="730"/>
        <v>0</v>
      </c>
      <c r="Q219" s="67">
        <f t="shared" si="730"/>
        <v>0</v>
      </c>
      <c r="R219" s="67">
        <f t="shared" si="730"/>
        <v>0</v>
      </c>
      <c r="S219" s="67">
        <f t="shared" si="731"/>
        <v>0</v>
      </c>
      <c r="T219" s="67">
        <f t="shared" si="731"/>
        <v>0</v>
      </c>
      <c r="U219" s="67">
        <f t="shared" si="731"/>
        <v>0.25</v>
      </c>
      <c r="V219" s="66">
        <f t="shared" si="731"/>
        <v>0.5</v>
      </c>
      <c r="W219" s="65">
        <f t="shared" si="674"/>
        <v>0</v>
      </c>
      <c r="X219" s="64">
        <f t="shared" si="732"/>
        <v>0</v>
      </c>
      <c r="Y219" s="64">
        <f t="shared" si="746"/>
        <v>0</v>
      </c>
      <c r="Z219" s="64">
        <f t="shared" si="747"/>
        <v>0</v>
      </c>
      <c r="AA219" s="64">
        <f t="shared" si="748"/>
        <v>0</v>
      </c>
      <c r="AB219" s="64">
        <f t="shared" si="749"/>
        <v>0</v>
      </c>
      <c r="AC219" s="64">
        <f t="shared" si="750"/>
        <v>0</v>
      </c>
      <c r="AD219" s="64">
        <f t="shared" si="751"/>
        <v>0</v>
      </c>
      <c r="AE219" s="64">
        <f t="shared" si="752"/>
        <v>0</v>
      </c>
      <c r="AF219" s="64">
        <f t="shared" si="753"/>
        <v>1</v>
      </c>
      <c r="AG219" s="64">
        <f t="shared" si="754"/>
        <v>1</v>
      </c>
      <c r="AH219" s="63">
        <f t="shared" si="755"/>
        <v>1</v>
      </c>
      <c r="AI219" s="62">
        <f t="shared" si="733"/>
        <v>0</v>
      </c>
      <c r="AJ219" s="60">
        <f t="shared" si="734"/>
        <v>0</v>
      </c>
      <c r="AK219" s="60">
        <f t="shared" si="735"/>
        <v>0</v>
      </c>
      <c r="AL219" s="60">
        <f t="shared" si="736"/>
        <v>0</v>
      </c>
      <c r="AM219" s="60">
        <f t="shared" si="737"/>
        <v>0</v>
      </c>
      <c r="AN219" s="60">
        <f t="shared" si="744"/>
        <v>0</v>
      </c>
      <c r="AO219" s="60">
        <f t="shared" si="738"/>
        <v>0</v>
      </c>
      <c r="AP219" s="60">
        <f t="shared" si="739"/>
        <v>0</v>
      </c>
      <c r="AQ219" s="60">
        <f t="shared" si="740"/>
        <v>0</v>
      </c>
      <c r="AR219" s="60">
        <f t="shared" si="741"/>
        <v>0</v>
      </c>
      <c r="AS219" s="60">
        <f t="shared" si="742"/>
        <v>13541.666666666666</v>
      </c>
      <c r="AT219" s="59">
        <f t="shared" si="743"/>
        <v>27083.333333333332</v>
      </c>
      <c r="AU219" s="61">
        <f t="shared" si="720"/>
        <v>0</v>
      </c>
      <c r="AV219" s="60">
        <f t="shared" si="721"/>
        <v>0</v>
      </c>
      <c r="AW219" s="60">
        <f t="shared" si="722"/>
        <v>0</v>
      </c>
      <c r="AX219" s="75">
        <f t="shared" si="723"/>
        <v>40625</v>
      </c>
      <c r="AY219" s="58">
        <f t="shared" si="724"/>
        <v>40625</v>
      </c>
      <c r="BA219" s="72" t="s">
        <v>284</v>
      </c>
      <c r="BB219" s="72" t="s">
        <v>84</v>
      </c>
      <c r="BC219" s="71"/>
      <c r="BE219" s="64">
        <f>SUMIFS(W$56:W219,$BA$56:$BA219,$BA219,$E$56:$E219,$E219)</f>
        <v>0</v>
      </c>
      <c r="BF219" s="64">
        <f>SUMIFS(X$56:X219,$BA$56:$BA219,$BA219,$E$56:$E219,$E219)</f>
        <v>0</v>
      </c>
      <c r="BG219" s="64">
        <f>SUMIFS(Y$56:Y219,$BA$56:$BA219,$BA219,$E$56:$E219,$E219)</f>
        <v>0</v>
      </c>
      <c r="BH219" s="64">
        <f>SUMIFS(Z$56:Z219,$BA$56:$BA219,$BA219,$E$56:$E219,$E219)</f>
        <v>0</v>
      </c>
      <c r="BI219" s="64">
        <f>SUMIFS(AA$56:AA219,$BA$56:$BA219,$BA219,$E$56:$E219,$E219)</f>
        <v>1</v>
      </c>
      <c r="BJ219" s="64">
        <f>SUMIFS(AB$56:AB219,$BA$56:$BA219,$BA219,$E$56:$E219,$E219)</f>
        <v>5</v>
      </c>
      <c r="BK219" s="64">
        <f>SUMIFS(AC$56:AC219,$BA$56:$BA219,$BA219,$E$56:$E219,$E219)</f>
        <v>5</v>
      </c>
      <c r="BL219" s="64">
        <f>SUMIFS(AD$56:AD219,$BA$56:$BA219,$BA219,$E$56:$E219,$E219)</f>
        <v>8</v>
      </c>
      <c r="BM219" s="64">
        <f>SUMIFS(AE$56:AE219,$BA$56:$BA219,$BA219,$E$56:$E219,$E219)</f>
        <v>8</v>
      </c>
      <c r="BN219" s="64">
        <f>SUMIFS(AF$56:AF219,$BA$56:$BA219,$BA219,$E$56:$E219,$E219)</f>
        <v>9</v>
      </c>
      <c r="BO219" s="64">
        <f>SUMIFS(AG$56:AG219,$BA$56:$BA219,$BA219,$E$56:$E219,$E219)</f>
        <v>9</v>
      </c>
      <c r="BP219" s="64">
        <f>SUMIFS(AH$56:AH219,$BA$56:$BA219,$BA219,$E$56:$E219,$E219)</f>
        <v>10</v>
      </c>
      <c r="BR219" s="175" t="str">
        <f t="shared" si="576"/>
        <v/>
      </c>
      <c r="BS219" s="175" t="str">
        <f t="shared" si="563"/>
        <v/>
      </c>
      <c r="BT219" s="175" t="str">
        <f t="shared" si="564"/>
        <v/>
      </c>
      <c r="BU219" s="175" t="str">
        <f t="shared" si="565"/>
        <v/>
      </c>
      <c r="BV219" s="175" t="str">
        <f t="shared" si="566"/>
        <v>TBD Corp Dir #11Corporate</v>
      </c>
      <c r="BW219" s="175" t="str">
        <f t="shared" si="567"/>
        <v>TBD Corp Dir #15Corporate</v>
      </c>
      <c r="BX219" s="175" t="str">
        <f t="shared" si="568"/>
        <v>TBD Corp Dir #15Corporate</v>
      </c>
      <c r="BY219" s="175" t="str">
        <f t="shared" si="569"/>
        <v>TBD Corp Dir #18Corporate</v>
      </c>
      <c r="BZ219" s="175" t="str">
        <f t="shared" si="570"/>
        <v>TBD Corp Dir #18Corporate</v>
      </c>
      <c r="CA219" s="175" t="str">
        <f t="shared" si="571"/>
        <v>TBD Corp Dir #19Corporate</v>
      </c>
      <c r="CB219" s="175" t="str">
        <f t="shared" si="572"/>
        <v>TBD Corp Dir #19Corporate</v>
      </c>
      <c r="CC219" s="175" t="str">
        <f t="shared" si="573"/>
        <v>TBD Corp Dir #110Corporate</v>
      </c>
    </row>
    <row r="220" spans="1:81" s="52" customFormat="1" hidden="1" x14ac:dyDescent="0.25">
      <c r="A220" s="71" t="s">
        <v>84</v>
      </c>
      <c r="B220" s="74">
        <v>44562</v>
      </c>
      <c r="C220" s="74" t="s">
        <v>86</v>
      </c>
      <c r="D220" s="73" t="s">
        <v>126</v>
      </c>
      <c r="E220" s="73" t="str">
        <f t="shared" si="728"/>
        <v>Corporate</v>
      </c>
      <c r="F220" s="72" t="s">
        <v>284</v>
      </c>
      <c r="G220" s="71" t="s">
        <v>88</v>
      </c>
      <c r="H220" s="71" t="s">
        <v>84</v>
      </c>
      <c r="I220" s="70">
        <f t="shared" si="673"/>
        <v>650000</v>
      </c>
      <c r="J220" s="69">
        <f t="shared" si="756"/>
        <v>44592</v>
      </c>
      <c r="K220" s="68">
        <f>IFERROR(IF($C220&gt;EOMONTH(K$55,-1),IF(DATEDIF($J220,K$55+2,"m")+1&gt;9,100%,VLOOKUP($D220,$A$1:$J$51,(DATEDIF($J220,K$55+2,"m")+1)+1,FALSE)),0),0)</f>
        <v>0</v>
      </c>
      <c r="L220" s="67">
        <f t="shared" si="745"/>
        <v>0</v>
      </c>
      <c r="M220" s="67">
        <f t="shared" si="730"/>
        <v>0</v>
      </c>
      <c r="N220" s="67">
        <f t="shared" si="730"/>
        <v>0</v>
      </c>
      <c r="O220" s="67">
        <f t="shared" si="730"/>
        <v>0</v>
      </c>
      <c r="P220" s="67">
        <f t="shared" si="730"/>
        <v>0</v>
      </c>
      <c r="Q220" s="67">
        <f t="shared" si="730"/>
        <v>0</v>
      </c>
      <c r="R220" s="67">
        <f t="shared" si="730"/>
        <v>0</v>
      </c>
      <c r="S220" s="67">
        <f t="shared" si="731"/>
        <v>0</v>
      </c>
      <c r="T220" s="67">
        <f t="shared" si="731"/>
        <v>0</v>
      </c>
      <c r="U220" s="67">
        <f t="shared" si="731"/>
        <v>0</v>
      </c>
      <c r="V220" s="66">
        <f t="shared" si="731"/>
        <v>0</v>
      </c>
      <c r="W220" s="65">
        <f t="shared" si="674"/>
        <v>0</v>
      </c>
      <c r="X220" s="64">
        <f t="shared" si="732"/>
        <v>0</v>
      </c>
      <c r="Y220" s="64">
        <f t="shared" si="746"/>
        <v>0</v>
      </c>
      <c r="Z220" s="64">
        <f t="shared" si="747"/>
        <v>0</v>
      </c>
      <c r="AA220" s="64">
        <f t="shared" si="748"/>
        <v>0</v>
      </c>
      <c r="AB220" s="64">
        <f t="shared" si="749"/>
        <v>0</v>
      </c>
      <c r="AC220" s="64">
        <f t="shared" si="750"/>
        <v>0</v>
      </c>
      <c r="AD220" s="64">
        <f t="shared" si="751"/>
        <v>0</v>
      </c>
      <c r="AE220" s="64">
        <f t="shared" si="752"/>
        <v>0</v>
      </c>
      <c r="AF220" s="64">
        <f t="shared" si="753"/>
        <v>0</v>
      </c>
      <c r="AG220" s="64">
        <f t="shared" si="754"/>
        <v>0</v>
      </c>
      <c r="AH220" s="63">
        <f t="shared" si="755"/>
        <v>1</v>
      </c>
      <c r="AI220" s="62">
        <f t="shared" si="733"/>
        <v>0</v>
      </c>
      <c r="AJ220" s="60">
        <f t="shared" si="734"/>
        <v>0</v>
      </c>
      <c r="AK220" s="60">
        <f t="shared" si="735"/>
        <v>0</v>
      </c>
      <c r="AL220" s="60">
        <f t="shared" si="736"/>
        <v>0</v>
      </c>
      <c r="AM220" s="60">
        <f t="shared" si="737"/>
        <v>0</v>
      </c>
      <c r="AN220" s="60">
        <f t="shared" si="744"/>
        <v>0</v>
      </c>
      <c r="AO220" s="60">
        <f t="shared" si="738"/>
        <v>0</v>
      </c>
      <c r="AP220" s="60">
        <f t="shared" si="739"/>
        <v>0</v>
      </c>
      <c r="AQ220" s="60">
        <f t="shared" si="740"/>
        <v>0</v>
      </c>
      <c r="AR220" s="60">
        <f t="shared" si="741"/>
        <v>0</v>
      </c>
      <c r="AS220" s="60">
        <f t="shared" si="742"/>
        <v>0</v>
      </c>
      <c r="AT220" s="59">
        <f t="shared" si="743"/>
        <v>0</v>
      </c>
      <c r="AU220" s="61">
        <f t="shared" si="720"/>
        <v>0</v>
      </c>
      <c r="AV220" s="60">
        <f t="shared" si="721"/>
        <v>0</v>
      </c>
      <c r="AW220" s="60">
        <f t="shared" si="722"/>
        <v>0</v>
      </c>
      <c r="AX220" s="75">
        <f t="shared" si="723"/>
        <v>0</v>
      </c>
      <c r="AY220" s="58">
        <f t="shared" si="724"/>
        <v>0</v>
      </c>
      <c r="BA220" s="72" t="s">
        <v>284</v>
      </c>
      <c r="BB220" s="72" t="s">
        <v>84</v>
      </c>
      <c r="BC220" s="71"/>
      <c r="BE220" s="64">
        <f>SUMIFS(W$56:W220,$BA$56:$BA220,$BA220,$E$56:$E220,$E220)</f>
        <v>0</v>
      </c>
      <c r="BF220" s="64">
        <f>SUMIFS(X$56:X220,$BA$56:$BA220,$BA220,$E$56:$E220,$E220)</f>
        <v>0</v>
      </c>
      <c r="BG220" s="64">
        <f>SUMIFS(Y$56:Y220,$BA$56:$BA220,$BA220,$E$56:$E220,$E220)</f>
        <v>0</v>
      </c>
      <c r="BH220" s="64">
        <f>SUMIFS(Z$56:Z220,$BA$56:$BA220,$BA220,$E$56:$E220,$E220)</f>
        <v>0</v>
      </c>
      <c r="BI220" s="64">
        <f>SUMIFS(AA$56:AA220,$BA$56:$BA220,$BA220,$E$56:$E220,$E220)</f>
        <v>1</v>
      </c>
      <c r="BJ220" s="64">
        <f>SUMIFS(AB$56:AB220,$BA$56:$BA220,$BA220,$E$56:$E220,$E220)</f>
        <v>5</v>
      </c>
      <c r="BK220" s="64">
        <f>SUMIFS(AC$56:AC220,$BA$56:$BA220,$BA220,$E$56:$E220,$E220)</f>
        <v>5</v>
      </c>
      <c r="BL220" s="64">
        <f>SUMIFS(AD$56:AD220,$BA$56:$BA220,$BA220,$E$56:$E220,$E220)</f>
        <v>8</v>
      </c>
      <c r="BM220" s="64">
        <f>SUMIFS(AE$56:AE220,$BA$56:$BA220,$BA220,$E$56:$E220,$E220)</f>
        <v>8</v>
      </c>
      <c r="BN220" s="64">
        <f>SUMIFS(AF$56:AF220,$BA$56:$BA220,$BA220,$E$56:$E220,$E220)</f>
        <v>9</v>
      </c>
      <c r="BO220" s="64">
        <f>SUMIFS(AG$56:AG220,$BA$56:$BA220,$BA220,$E$56:$E220,$E220)</f>
        <v>9</v>
      </c>
      <c r="BP220" s="64">
        <f>SUMIFS(AH$56:AH220,$BA$56:$BA220,$BA220,$E$56:$E220,$E220)</f>
        <v>11</v>
      </c>
      <c r="BR220" s="175" t="str">
        <f t="shared" si="576"/>
        <v/>
      </c>
      <c r="BS220" s="175" t="str">
        <f t="shared" si="563"/>
        <v/>
      </c>
      <c r="BT220" s="175" t="str">
        <f t="shared" si="564"/>
        <v/>
      </c>
      <c r="BU220" s="175" t="str">
        <f t="shared" si="565"/>
        <v/>
      </c>
      <c r="BV220" s="175" t="str">
        <f t="shared" si="566"/>
        <v>TBD Corp Dir #11Corporate</v>
      </c>
      <c r="BW220" s="175" t="str">
        <f t="shared" si="567"/>
        <v>TBD Corp Dir #15Corporate</v>
      </c>
      <c r="BX220" s="175" t="str">
        <f t="shared" si="568"/>
        <v>TBD Corp Dir #15Corporate</v>
      </c>
      <c r="BY220" s="175" t="str">
        <f t="shared" si="569"/>
        <v>TBD Corp Dir #18Corporate</v>
      </c>
      <c r="BZ220" s="175" t="str">
        <f t="shared" si="570"/>
        <v>TBD Corp Dir #18Corporate</v>
      </c>
      <c r="CA220" s="175" t="str">
        <f t="shared" si="571"/>
        <v>TBD Corp Dir #19Corporate</v>
      </c>
      <c r="CB220" s="175" t="str">
        <f t="shared" si="572"/>
        <v>TBD Corp Dir #19Corporate</v>
      </c>
      <c r="CC220" s="175" t="str">
        <f t="shared" si="573"/>
        <v>TBD Corp Dir #111Corporate</v>
      </c>
    </row>
    <row r="221" spans="1:81" s="52" customFormat="1" hidden="1" x14ac:dyDescent="0.25">
      <c r="A221" s="71" t="s">
        <v>125</v>
      </c>
      <c r="B221" s="74">
        <v>43525</v>
      </c>
      <c r="C221" s="74">
        <v>44317</v>
      </c>
      <c r="D221" s="73" t="s">
        <v>23</v>
      </c>
      <c r="E221" s="73" t="str">
        <f t="shared" si="728"/>
        <v>Enterprise</v>
      </c>
      <c r="F221" s="72" t="s">
        <v>22</v>
      </c>
      <c r="G221" s="71" t="s">
        <v>88</v>
      </c>
      <c r="H221" s="71" t="s">
        <v>48</v>
      </c>
      <c r="I221" s="70">
        <f t="shared" si="673"/>
        <v>1050000</v>
      </c>
      <c r="J221" s="69">
        <f t="shared" si="756"/>
        <v>43555</v>
      </c>
      <c r="K221" s="68">
        <f>IFERROR(IF($C221&gt;EOMONTH(K$55,-1),IF(DATEDIF($J221,K$55+2,"m")+1&gt;9,100%,VLOOKUP($D221,$A$1:$J$51,(DATEDIF($J221,K$55+2,"m")+1)+1,FALSE)),0),0)</f>
        <v>1</v>
      </c>
      <c r="L221" s="67">
        <f t="shared" si="745"/>
        <v>1</v>
      </c>
      <c r="M221" s="67">
        <f>IFERROR(IF($C221&gt;EOMONTH(M$55,-1),IF(DATEDIF($J221,M$55+2,"m")+1&gt;9,100%,VLOOKUP($D221,$A$1:$J$51,(DATEDIF($J221,M$55+2,"m")+1)+1,FALSE)),0),0)</f>
        <v>1</v>
      </c>
      <c r="N221" s="77">
        <v>0</v>
      </c>
      <c r="O221" s="67">
        <f t="shared" ref="O221:R239" si="757">IFERROR(IF($C221&gt;EOMONTH(O$55,-1),IF(DATEDIF($J221,O$55+2,"m")+1&gt;9,100%,VLOOKUP($D221,$A$1:$J$51,(DATEDIF($J221,O$55+2,"m")+1)+1,FALSE)),0),0)</f>
        <v>0</v>
      </c>
      <c r="P221" s="67">
        <f t="shared" si="757"/>
        <v>0</v>
      </c>
      <c r="Q221" s="67">
        <f t="shared" si="757"/>
        <v>0</v>
      </c>
      <c r="R221" s="67">
        <f t="shared" si="757"/>
        <v>0</v>
      </c>
      <c r="S221" s="67">
        <f t="shared" si="731"/>
        <v>0</v>
      </c>
      <c r="T221" s="67">
        <f t="shared" si="731"/>
        <v>0</v>
      </c>
      <c r="U221" s="67">
        <f t="shared" si="731"/>
        <v>0</v>
      </c>
      <c r="V221" s="66">
        <f t="shared" si="731"/>
        <v>0</v>
      </c>
      <c r="W221" s="65">
        <f t="shared" si="674"/>
        <v>1</v>
      </c>
      <c r="X221" s="64">
        <f t="shared" si="732"/>
        <v>1</v>
      </c>
      <c r="Y221" s="64">
        <f t="shared" si="746"/>
        <v>1</v>
      </c>
      <c r="Z221" s="64">
        <f t="shared" si="747"/>
        <v>0</v>
      </c>
      <c r="AA221" s="64">
        <f t="shared" si="748"/>
        <v>0</v>
      </c>
      <c r="AB221" s="64">
        <f t="shared" si="749"/>
        <v>0</v>
      </c>
      <c r="AC221" s="64">
        <f t="shared" si="750"/>
        <v>0</v>
      </c>
      <c r="AD221" s="64">
        <f t="shared" si="751"/>
        <v>0</v>
      </c>
      <c r="AE221" s="64">
        <f t="shared" si="752"/>
        <v>0</v>
      </c>
      <c r="AF221" s="64">
        <f t="shared" si="753"/>
        <v>0</v>
      </c>
      <c r="AG221" s="64">
        <f t="shared" si="754"/>
        <v>0</v>
      </c>
      <c r="AH221" s="63">
        <f t="shared" si="755"/>
        <v>0</v>
      </c>
      <c r="AI221" s="62">
        <f t="shared" si="733"/>
        <v>87500</v>
      </c>
      <c r="AJ221" s="60">
        <f t="shared" si="734"/>
        <v>87500</v>
      </c>
      <c r="AK221" s="60">
        <f t="shared" si="735"/>
        <v>87500</v>
      </c>
      <c r="AL221" s="60">
        <f t="shared" si="736"/>
        <v>0</v>
      </c>
      <c r="AM221" s="60">
        <f t="shared" si="737"/>
        <v>0</v>
      </c>
      <c r="AN221" s="60">
        <f t="shared" si="744"/>
        <v>0</v>
      </c>
      <c r="AO221" s="60">
        <f t="shared" si="738"/>
        <v>0</v>
      </c>
      <c r="AP221" s="60">
        <f t="shared" si="739"/>
        <v>0</v>
      </c>
      <c r="AQ221" s="60">
        <f t="shared" si="740"/>
        <v>0</v>
      </c>
      <c r="AR221" s="60">
        <f t="shared" si="741"/>
        <v>0</v>
      </c>
      <c r="AS221" s="60">
        <f t="shared" si="742"/>
        <v>0</v>
      </c>
      <c r="AT221" s="59">
        <f t="shared" si="743"/>
        <v>0</v>
      </c>
      <c r="AU221" s="61">
        <f t="shared" si="720"/>
        <v>262500</v>
      </c>
      <c r="AV221" s="60">
        <f t="shared" si="721"/>
        <v>0</v>
      </c>
      <c r="AW221" s="60">
        <f t="shared" si="722"/>
        <v>0</v>
      </c>
      <c r="AX221" s="59">
        <f t="shared" si="723"/>
        <v>0</v>
      </c>
      <c r="AY221" s="58">
        <f t="shared" si="724"/>
        <v>262500</v>
      </c>
      <c r="BA221" s="72" t="s">
        <v>22</v>
      </c>
      <c r="BB221" s="72" t="s">
        <v>125</v>
      </c>
      <c r="BC221" s="71"/>
      <c r="BE221" s="64">
        <f>SUMIFS(W$56:W221,$BA$56:$BA221,$BA221,$E$56:$E221,$E221)</f>
        <v>1</v>
      </c>
      <c r="BF221" s="64">
        <f>SUMIFS(X$56:X221,$BA$56:$BA221,$BA221,$E$56:$E221,$E221)</f>
        <v>1</v>
      </c>
      <c r="BG221" s="64">
        <f>SUMIFS(Y$56:Y221,$BA$56:$BA221,$BA221,$E$56:$E221,$E221)</f>
        <v>1</v>
      </c>
      <c r="BH221" s="64">
        <f>SUMIFS(Z$56:Z221,$BA$56:$BA221,$BA221,$E$56:$E221,$E221)</f>
        <v>0</v>
      </c>
      <c r="BI221" s="64">
        <f>SUMIFS(AA$56:AA221,$BA$56:$BA221,$BA221,$E$56:$E221,$E221)</f>
        <v>0</v>
      </c>
      <c r="BJ221" s="64">
        <f>SUMIFS(AB$56:AB221,$BA$56:$BA221,$BA221,$E$56:$E221,$E221)</f>
        <v>0</v>
      </c>
      <c r="BK221" s="64">
        <f>SUMIFS(AC$56:AC221,$BA$56:$BA221,$BA221,$E$56:$E221,$E221)</f>
        <v>0</v>
      </c>
      <c r="BL221" s="64">
        <f>SUMIFS(AD$56:AD221,$BA$56:$BA221,$BA221,$E$56:$E221,$E221)</f>
        <v>0</v>
      </c>
      <c r="BM221" s="64">
        <f>SUMIFS(AE$56:AE221,$BA$56:$BA221,$BA221,$E$56:$E221,$E221)</f>
        <v>0</v>
      </c>
      <c r="BN221" s="64">
        <f>SUMIFS(AF$56:AF221,$BA$56:$BA221,$BA221,$E$56:$E221,$E221)</f>
        <v>0</v>
      </c>
      <c r="BO221" s="64">
        <f>SUMIFS(AG$56:AG221,$BA$56:$BA221,$BA221,$E$56:$E221,$E221)</f>
        <v>0</v>
      </c>
      <c r="BP221" s="64">
        <f>SUMIFS(AH$56:AH221,$BA$56:$BA221,$BA221,$E$56:$E221,$E221)</f>
        <v>0</v>
      </c>
      <c r="BR221" s="175" t="str">
        <f t="shared" si="576"/>
        <v>ISV RVP - Gary1Enterprise</v>
      </c>
      <c r="BS221" s="175" t="str">
        <f t="shared" si="563"/>
        <v>ISV RVP - Gary1Enterprise</v>
      </c>
      <c r="BT221" s="175" t="str">
        <f t="shared" si="564"/>
        <v>ISV RVP - Gary1Enterprise</v>
      </c>
      <c r="BU221" s="175" t="str">
        <f t="shared" si="565"/>
        <v/>
      </c>
      <c r="BV221" s="175" t="str">
        <f t="shared" si="566"/>
        <v/>
      </c>
      <c r="BW221" s="175" t="str">
        <f t="shared" si="567"/>
        <v/>
      </c>
      <c r="BX221" s="175" t="str">
        <f t="shared" si="568"/>
        <v/>
      </c>
      <c r="BY221" s="175" t="str">
        <f t="shared" si="569"/>
        <v/>
      </c>
      <c r="BZ221" s="175" t="str">
        <f t="shared" si="570"/>
        <v/>
      </c>
      <c r="CA221" s="175" t="str">
        <f t="shared" si="571"/>
        <v/>
      </c>
      <c r="CB221" s="175" t="str">
        <f t="shared" si="572"/>
        <v/>
      </c>
      <c r="CC221" s="175" t="str">
        <f t="shared" si="573"/>
        <v/>
      </c>
    </row>
    <row r="222" spans="1:81" s="52" customFormat="1" hidden="1" x14ac:dyDescent="0.25">
      <c r="A222" s="71" t="s">
        <v>125</v>
      </c>
      <c r="B222" s="74">
        <v>44317</v>
      </c>
      <c r="C222" s="74" t="s">
        <v>86</v>
      </c>
      <c r="D222" s="73" t="s">
        <v>23</v>
      </c>
      <c r="E222" s="73" t="str">
        <f t="shared" si="728"/>
        <v>Enterprise</v>
      </c>
      <c r="F222" s="72" t="s">
        <v>31</v>
      </c>
      <c r="G222" s="71" t="s">
        <v>88</v>
      </c>
      <c r="H222" s="71" t="s">
        <v>48</v>
      </c>
      <c r="I222" s="70">
        <f t="shared" si="673"/>
        <v>1050000</v>
      </c>
      <c r="J222" s="81">
        <v>43555</v>
      </c>
      <c r="K222" s="77">
        <v>0</v>
      </c>
      <c r="L222" s="77">
        <v>0</v>
      </c>
      <c r="M222" s="77">
        <v>0</v>
      </c>
      <c r="N222" s="67">
        <f>IFERROR(IF($C222&gt;EOMONTH(N$55,-1),IF(DATEDIF($J222,N$55+2,"m")+1&gt;9,100%,VLOOKUP($D222,$A$1:$J$51,(DATEDIF($J222,N$55+2,"m")+1)+1,FALSE)),0),0)</f>
        <v>1</v>
      </c>
      <c r="O222" s="67">
        <f t="shared" si="757"/>
        <v>1</v>
      </c>
      <c r="P222" s="67">
        <f t="shared" si="757"/>
        <v>1</v>
      </c>
      <c r="Q222" s="67">
        <f t="shared" si="757"/>
        <v>1</v>
      </c>
      <c r="R222" s="67">
        <f t="shared" si="757"/>
        <v>1</v>
      </c>
      <c r="S222" s="67">
        <f t="shared" si="731"/>
        <v>1</v>
      </c>
      <c r="T222" s="67">
        <f t="shared" si="731"/>
        <v>1</v>
      </c>
      <c r="U222" s="67">
        <f t="shared" si="731"/>
        <v>1</v>
      </c>
      <c r="V222" s="66">
        <f t="shared" si="731"/>
        <v>1</v>
      </c>
      <c r="W222" s="65">
        <f t="shared" si="674"/>
        <v>0</v>
      </c>
      <c r="X222" s="64">
        <f t="shared" si="732"/>
        <v>0</v>
      </c>
      <c r="Y222" s="64">
        <f t="shared" si="746"/>
        <v>0</v>
      </c>
      <c r="Z222" s="64">
        <f t="shared" si="747"/>
        <v>1</v>
      </c>
      <c r="AA222" s="64">
        <f t="shared" si="748"/>
        <v>1</v>
      </c>
      <c r="AB222" s="64">
        <f t="shared" si="749"/>
        <v>1</v>
      </c>
      <c r="AC222" s="64">
        <f t="shared" si="750"/>
        <v>1</v>
      </c>
      <c r="AD222" s="64">
        <f t="shared" si="751"/>
        <v>1</v>
      </c>
      <c r="AE222" s="64">
        <f t="shared" si="752"/>
        <v>1</v>
      </c>
      <c r="AF222" s="64">
        <f t="shared" si="753"/>
        <v>1</v>
      </c>
      <c r="AG222" s="64">
        <f t="shared" si="754"/>
        <v>1</v>
      </c>
      <c r="AH222" s="63">
        <f t="shared" si="755"/>
        <v>1</v>
      </c>
      <c r="AI222" s="62">
        <f t="shared" si="733"/>
        <v>0</v>
      </c>
      <c r="AJ222" s="60">
        <f t="shared" si="734"/>
        <v>0</v>
      </c>
      <c r="AK222" s="60">
        <f t="shared" si="735"/>
        <v>0</v>
      </c>
      <c r="AL222" s="60">
        <f t="shared" si="736"/>
        <v>87500</v>
      </c>
      <c r="AM222" s="60">
        <f t="shared" si="737"/>
        <v>87500</v>
      </c>
      <c r="AN222" s="60">
        <f t="shared" si="744"/>
        <v>87500</v>
      </c>
      <c r="AO222" s="60">
        <f t="shared" si="738"/>
        <v>87500</v>
      </c>
      <c r="AP222" s="60">
        <f t="shared" si="739"/>
        <v>87500</v>
      </c>
      <c r="AQ222" s="60">
        <f t="shared" si="740"/>
        <v>87500</v>
      </c>
      <c r="AR222" s="60">
        <f t="shared" si="741"/>
        <v>87500</v>
      </c>
      <c r="AS222" s="60">
        <f t="shared" si="742"/>
        <v>87500</v>
      </c>
      <c r="AT222" s="59">
        <f t="shared" si="743"/>
        <v>87500</v>
      </c>
      <c r="AU222" s="61">
        <f t="shared" ref="AU222" si="758">SUM(AI222:AK222)</f>
        <v>0</v>
      </c>
      <c r="AV222" s="60">
        <f t="shared" ref="AV222" si="759">SUM(AL222:AN222)</f>
        <v>262500</v>
      </c>
      <c r="AW222" s="60">
        <f t="shared" ref="AW222" si="760">SUM(AO222:AQ222)</f>
        <v>262500</v>
      </c>
      <c r="AX222" s="59">
        <f t="shared" ref="AX222" si="761">SUM(AR222:AT222)</f>
        <v>262500</v>
      </c>
      <c r="AY222" s="58">
        <f t="shared" ref="AY222" si="762">SUM(AU222:AX222)</f>
        <v>787500</v>
      </c>
      <c r="BA222" s="72" t="s">
        <v>31</v>
      </c>
      <c r="BB222" s="72" t="s">
        <v>125</v>
      </c>
      <c r="BC222" s="71"/>
      <c r="BE222" s="64">
        <f>SUMIFS(W$56:W222,$BA$56:$BA222,$BA222,$E$56:$E222,$E222)</f>
        <v>0</v>
      </c>
      <c r="BF222" s="64">
        <f>SUMIFS(X$56:X222,$BA$56:$BA222,$BA222,$E$56:$E222,$E222)</f>
        <v>0</v>
      </c>
      <c r="BG222" s="64">
        <f>SUMIFS(Y$56:Y222,$BA$56:$BA222,$BA222,$E$56:$E222,$E222)</f>
        <v>0</v>
      </c>
      <c r="BH222" s="64">
        <f>SUMIFS(Z$56:Z222,$BA$56:$BA222,$BA222,$E$56:$E222,$E222)</f>
        <v>1</v>
      </c>
      <c r="BI222" s="64">
        <f>SUMIFS(AA$56:AA222,$BA$56:$BA222,$BA222,$E$56:$E222,$E222)</f>
        <v>1</v>
      </c>
      <c r="BJ222" s="64">
        <f>SUMIFS(AB$56:AB222,$BA$56:$BA222,$BA222,$E$56:$E222,$E222)</f>
        <v>1</v>
      </c>
      <c r="BK222" s="64">
        <f>SUMIFS(AC$56:AC222,$BA$56:$BA222,$BA222,$E$56:$E222,$E222)</f>
        <v>1</v>
      </c>
      <c r="BL222" s="64">
        <f>SUMIFS(AD$56:AD222,$BA$56:$BA222,$BA222,$E$56:$E222,$E222)</f>
        <v>1</v>
      </c>
      <c r="BM222" s="64">
        <f>SUMIFS(AE$56:AE222,$BA$56:$BA222,$BA222,$E$56:$E222,$E222)</f>
        <v>1</v>
      </c>
      <c r="BN222" s="64">
        <f>SUMIFS(AF$56:AF222,$BA$56:$BA222,$BA222,$E$56:$E222,$E222)</f>
        <v>1</v>
      </c>
      <c r="BO222" s="64">
        <f>SUMIFS(AG$56:AG222,$BA$56:$BA222,$BA222,$E$56:$E222,$E222)</f>
        <v>1</v>
      </c>
      <c r="BP222" s="64">
        <f>SUMIFS(AH$56:AH222,$BA$56:$BA222,$BA222,$E$56:$E222,$E222)</f>
        <v>1</v>
      </c>
      <c r="BR222" s="175" t="str">
        <f t="shared" si="576"/>
        <v/>
      </c>
      <c r="BS222" s="175" t="str">
        <f t="shared" si="563"/>
        <v/>
      </c>
      <c r="BT222" s="175" t="str">
        <f t="shared" si="564"/>
        <v/>
      </c>
      <c r="BU222" s="175" t="str">
        <f t="shared" si="565"/>
        <v>Wilson, Matt1Enterprise</v>
      </c>
      <c r="BV222" s="175" t="str">
        <f t="shared" si="566"/>
        <v>Wilson, Matt1Enterprise</v>
      </c>
      <c r="BW222" s="175" t="str">
        <f t="shared" si="567"/>
        <v>Wilson, Matt1Enterprise</v>
      </c>
      <c r="BX222" s="175" t="str">
        <f t="shared" si="568"/>
        <v>Wilson, Matt1Enterprise</v>
      </c>
      <c r="BY222" s="175" t="str">
        <f t="shared" si="569"/>
        <v>Wilson, Matt1Enterprise</v>
      </c>
      <c r="BZ222" s="175" t="str">
        <f t="shared" si="570"/>
        <v>Wilson, Matt1Enterprise</v>
      </c>
      <c r="CA222" s="175" t="str">
        <f t="shared" si="571"/>
        <v>Wilson, Matt1Enterprise</v>
      </c>
      <c r="CB222" s="175" t="str">
        <f t="shared" si="572"/>
        <v>Wilson, Matt1Enterprise</v>
      </c>
      <c r="CC222" s="175" t="str">
        <f t="shared" si="573"/>
        <v>Wilson, Matt1Enterprise</v>
      </c>
    </row>
    <row r="223" spans="1:81" s="52" customFormat="1" hidden="1" x14ac:dyDescent="0.25">
      <c r="A223" s="71" t="s">
        <v>84</v>
      </c>
      <c r="B223" s="74">
        <v>44378</v>
      </c>
      <c r="C223" s="74" t="s">
        <v>86</v>
      </c>
      <c r="D223" s="73" t="s">
        <v>23</v>
      </c>
      <c r="E223" s="73" t="str">
        <f t="shared" si="728"/>
        <v>Enterprise</v>
      </c>
      <c r="F223" s="72" t="s">
        <v>31</v>
      </c>
      <c r="G223" s="71" t="s">
        <v>88</v>
      </c>
      <c r="H223" s="71" t="s">
        <v>84</v>
      </c>
      <c r="I223" s="70">
        <f t="shared" si="673"/>
        <v>1050000</v>
      </c>
      <c r="J223" s="69">
        <f t="shared" si="756"/>
        <v>44408</v>
      </c>
      <c r="K223" s="68">
        <f t="shared" ref="K223:M225" si="763">IFERROR(IF($C223&gt;EOMONTH(K$55,-1),IF(DATEDIF($J223,K$55+2,"m")+1&gt;9,100%,VLOOKUP($D223,$A$1:$J$51,(DATEDIF($J223,K$55+2,"m")+1)+1,FALSE)),0),0)</f>
        <v>0</v>
      </c>
      <c r="L223" s="67">
        <f t="shared" si="763"/>
        <v>0</v>
      </c>
      <c r="M223" s="67">
        <f t="shared" si="763"/>
        <v>0</v>
      </c>
      <c r="N223" s="67">
        <f>IFERROR(IF($C223&gt;EOMONTH(N$55,-1),IF(DATEDIF($J223,N$55+2,"m")+1&gt;9,100%,VLOOKUP($D223,$A$1:$J$51,(DATEDIF($J223,N$55+2,"m")+1)+1,FALSE)),0),0)</f>
        <v>0</v>
      </c>
      <c r="O223" s="67">
        <f t="shared" si="757"/>
        <v>0</v>
      </c>
      <c r="P223" s="67">
        <f t="shared" si="757"/>
        <v>0</v>
      </c>
      <c r="Q223" s="67">
        <f t="shared" si="757"/>
        <v>0</v>
      </c>
      <c r="R223" s="67">
        <f t="shared" si="757"/>
        <v>0</v>
      </c>
      <c r="S223" s="67">
        <f t="shared" si="731"/>
        <v>0.25</v>
      </c>
      <c r="T223" s="67">
        <f t="shared" si="731"/>
        <v>0.35</v>
      </c>
      <c r="U223" s="67">
        <f t="shared" si="731"/>
        <v>0.5</v>
      </c>
      <c r="V223" s="66">
        <f t="shared" si="731"/>
        <v>0.65</v>
      </c>
      <c r="W223" s="65">
        <f t="shared" si="674"/>
        <v>0</v>
      </c>
      <c r="X223" s="64">
        <f t="shared" si="732"/>
        <v>0</v>
      </c>
      <c r="Y223" s="64">
        <f t="shared" si="746"/>
        <v>0</v>
      </c>
      <c r="Z223" s="64">
        <f t="shared" si="747"/>
        <v>0</v>
      </c>
      <c r="AA223" s="64">
        <f t="shared" si="748"/>
        <v>0</v>
      </c>
      <c r="AB223" s="64">
        <f t="shared" si="749"/>
        <v>1</v>
      </c>
      <c r="AC223" s="64">
        <f t="shared" si="750"/>
        <v>1</v>
      </c>
      <c r="AD223" s="64">
        <f t="shared" si="751"/>
        <v>1</v>
      </c>
      <c r="AE223" s="64">
        <f t="shared" si="752"/>
        <v>1</v>
      </c>
      <c r="AF223" s="64">
        <f t="shared" si="753"/>
        <v>1</v>
      </c>
      <c r="AG223" s="64">
        <f t="shared" si="754"/>
        <v>1</v>
      </c>
      <c r="AH223" s="63">
        <f t="shared" si="755"/>
        <v>1</v>
      </c>
      <c r="AI223" s="62">
        <f t="shared" si="733"/>
        <v>0</v>
      </c>
      <c r="AJ223" s="60">
        <f t="shared" si="734"/>
        <v>0</v>
      </c>
      <c r="AK223" s="60">
        <f t="shared" si="735"/>
        <v>0</v>
      </c>
      <c r="AL223" s="60">
        <f t="shared" si="736"/>
        <v>0</v>
      </c>
      <c r="AM223" s="60">
        <f t="shared" si="737"/>
        <v>0</v>
      </c>
      <c r="AN223" s="60">
        <f t="shared" si="744"/>
        <v>0</v>
      </c>
      <c r="AO223" s="60">
        <f t="shared" si="738"/>
        <v>0</v>
      </c>
      <c r="AP223" s="60">
        <f t="shared" si="739"/>
        <v>0</v>
      </c>
      <c r="AQ223" s="60">
        <f t="shared" si="740"/>
        <v>21875</v>
      </c>
      <c r="AR223" s="60">
        <f t="shared" si="741"/>
        <v>30624.999999999996</v>
      </c>
      <c r="AS223" s="60">
        <f t="shared" si="742"/>
        <v>43750</v>
      </c>
      <c r="AT223" s="59">
        <f t="shared" si="743"/>
        <v>56875</v>
      </c>
      <c r="AU223" s="61">
        <f t="shared" si="720"/>
        <v>0</v>
      </c>
      <c r="AV223" s="60">
        <f t="shared" si="721"/>
        <v>0</v>
      </c>
      <c r="AW223" s="60">
        <f t="shared" si="722"/>
        <v>21875</v>
      </c>
      <c r="AX223" s="59">
        <f t="shared" si="723"/>
        <v>131250</v>
      </c>
      <c r="AY223" s="58">
        <f t="shared" si="724"/>
        <v>153125</v>
      </c>
      <c r="BA223" s="72" t="s">
        <v>31</v>
      </c>
      <c r="BB223" s="72" t="s">
        <v>84</v>
      </c>
      <c r="BC223" s="71"/>
      <c r="BE223" s="64">
        <f>SUMIFS(W$56:W223,$BA$56:$BA223,$BA223,$E$56:$E223,$E223)</f>
        <v>0</v>
      </c>
      <c r="BF223" s="64">
        <f>SUMIFS(X$56:X223,$BA$56:$BA223,$BA223,$E$56:$E223,$E223)</f>
        <v>0</v>
      </c>
      <c r="BG223" s="64">
        <f>SUMIFS(Y$56:Y223,$BA$56:$BA223,$BA223,$E$56:$E223,$E223)</f>
        <v>0</v>
      </c>
      <c r="BH223" s="64">
        <f>SUMIFS(Z$56:Z223,$BA$56:$BA223,$BA223,$E$56:$E223,$E223)</f>
        <v>1</v>
      </c>
      <c r="BI223" s="64">
        <f>SUMIFS(AA$56:AA223,$BA$56:$BA223,$BA223,$E$56:$E223,$E223)</f>
        <v>1</v>
      </c>
      <c r="BJ223" s="64">
        <f>SUMIFS(AB$56:AB223,$BA$56:$BA223,$BA223,$E$56:$E223,$E223)</f>
        <v>2</v>
      </c>
      <c r="BK223" s="64">
        <f>SUMIFS(AC$56:AC223,$BA$56:$BA223,$BA223,$E$56:$E223,$E223)</f>
        <v>2</v>
      </c>
      <c r="BL223" s="64">
        <f>SUMIFS(AD$56:AD223,$BA$56:$BA223,$BA223,$E$56:$E223,$E223)</f>
        <v>2</v>
      </c>
      <c r="BM223" s="64">
        <f>SUMIFS(AE$56:AE223,$BA$56:$BA223,$BA223,$E$56:$E223,$E223)</f>
        <v>2</v>
      </c>
      <c r="BN223" s="64">
        <f>SUMIFS(AF$56:AF223,$BA$56:$BA223,$BA223,$E$56:$E223,$E223)</f>
        <v>2</v>
      </c>
      <c r="BO223" s="64">
        <f>SUMIFS(AG$56:AG223,$BA$56:$BA223,$BA223,$E$56:$E223,$E223)</f>
        <v>2</v>
      </c>
      <c r="BP223" s="64">
        <f>SUMIFS(AH$56:AH223,$BA$56:$BA223,$BA223,$E$56:$E223,$E223)</f>
        <v>2</v>
      </c>
      <c r="BR223" s="175" t="str">
        <f t="shared" si="576"/>
        <v/>
      </c>
      <c r="BS223" s="175" t="str">
        <f t="shared" si="563"/>
        <v/>
      </c>
      <c r="BT223" s="175" t="str">
        <f t="shared" si="564"/>
        <v/>
      </c>
      <c r="BU223" s="175" t="str">
        <f t="shared" si="565"/>
        <v>Wilson, Matt1Enterprise</v>
      </c>
      <c r="BV223" s="175" t="str">
        <f t="shared" si="566"/>
        <v>Wilson, Matt1Enterprise</v>
      </c>
      <c r="BW223" s="175" t="str">
        <f t="shared" si="567"/>
        <v>Wilson, Matt2Enterprise</v>
      </c>
      <c r="BX223" s="175" t="str">
        <f t="shared" si="568"/>
        <v>Wilson, Matt2Enterprise</v>
      </c>
      <c r="BY223" s="175" t="str">
        <f t="shared" si="569"/>
        <v>Wilson, Matt2Enterprise</v>
      </c>
      <c r="BZ223" s="175" t="str">
        <f t="shared" si="570"/>
        <v>Wilson, Matt2Enterprise</v>
      </c>
      <c r="CA223" s="175" t="str">
        <f t="shared" si="571"/>
        <v>Wilson, Matt2Enterprise</v>
      </c>
      <c r="CB223" s="175" t="str">
        <f t="shared" si="572"/>
        <v>Wilson, Matt2Enterprise</v>
      </c>
      <c r="CC223" s="175" t="str">
        <f t="shared" si="573"/>
        <v>Wilson, Matt2Enterprise</v>
      </c>
    </row>
    <row r="224" spans="1:81" s="52" customFormat="1" hidden="1" x14ac:dyDescent="0.25">
      <c r="A224" s="71" t="s">
        <v>124</v>
      </c>
      <c r="B224" s="74">
        <v>43360</v>
      </c>
      <c r="C224" s="74">
        <v>44271</v>
      </c>
      <c r="D224" s="73" t="s">
        <v>89</v>
      </c>
      <c r="E224" s="73" t="str">
        <f t="shared" si="728"/>
        <v>Enterprise</v>
      </c>
      <c r="F224" s="72" t="s">
        <v>22</v>
      </c>
      <c r="G224" s="71" t="s">
        <v>88</v>
      </c>
      <c r="H224" s="71" t="s">
        <v>130</v>
      </c>
      <c r="I224" s="70">
        <f t="shared" si="673"/>
        <v>1250000</v>
      </c>
      <c r="J224" s="69">
        <f t="shared" si="756"/>
        <v>43373</v>
      </c>
      <c r="K224" s="68">
        <f t="shared" si="763"/>
        <v>1</v>
      </c>
      <c r="L224" s="67">
        <f t="shared" si="763"/>
        <v>1</v>
      </c>
      <c r="M224" s="67">
        <f t="shared" si="763"/>
        <v>0</v>
      </c>
      <c r="N224" s="67">
        <f>IFERROR(IF($C224&gt;EOMONTH(N$55,-1),IF(DATEDIF($J224,N$55+2,"m")+1&gt;9,100%,VLOOKUP($D224,$A$1:$J$51,(DATEDIF($J224,N$55+2,"m")+1)+1,FALSE)),0),0)</f>
        <v>0</v>
      </c>
      <c r="O224" s="67">
        <f t="shared" si="757"/>
        <v>0</v>
      </c>
      <c r="P224" s="67">
        <f t="shared" si="757"/>
        <v>0</v>
      </c>
      <c r="Q224" s="67">
        <f t="shared" si="757"/>
        <v>0</v>
      </c>
      <c r="R224" s="67">
        <f t="shared" si="757"/>
        <v>0</v>
      </c>
      <c r="S224" s="67">
        <f t="shared" si="731"/>
        <v>0</v>
      </c>
      <c r="T224" s="67">
        <f t="shared" si="731"/>
        <v>0</v>
      </c>
      <c r="U224" s="67">
        <f t="shared" si="731"/>
        <v>0</v>
      </c>
      <c r="V224" s="67">
        <f t="shared" si="731"/>
        <v>0</v>
      </c>
      <c r="W224" s="65">
        <f t="shared" si="674"/>
        <v>1</v>
      </c>
      <c r="X224" s="64">
        <f t="shared" si="732"/>
        <v>0</v>
      </c>
      <c r="Y224" s="64">
        <f t="shared" si="746"/>
        <v>0</v>
      </c>
      <c r="Z224" s="64">
        <f t="shared" si="747"/>
        <v>0</v>
      </c>
      <c r="AA224" s="64">
        <f t="shared" si="748"/>
        <v>0</v>
      </c>
      <c r="AB224" s="64">
        <f t="shared" si="749"/>
        <v>0</v>
      </c>
      <c r="AC224" s="64">
        <f t="shared" si="750"/>
        <v>0</v>
      </c>
      <c r="AD224" s="64">
        <f t="shared" si="751"/>
        <v>0</v>
      </c>
      <c r="AE224" s="64">
        <f t="shared" si="752"/>
        <v>0</v>
      </c>
      <c r="AF224" s="64">
        <f t="shared" si="753"/>
        <v>0</v>
      </c>
      <c r="AG224" s="64">
        <f t="shared" si="754"/>
        <v>0</v>
      </c>
      <c r="AH224" s="63">
        <f t="shared" si="755"/>
        <v>0</v>
      </c>
      <c r="AI224" s="62">
        <f t="shared" si="733"/>
        <v>104166.66666666667</v>
      </c>
      <c r="AJ224" s="60">
        <f t="shared" si="734"/>
        <v>104166.66666666667</v>
      </c>
      <c r="AK224" s="60">
        <f t="shared" si="735"/>
        <v>0</v>
      </c>
      <c r="AL224" s="60">
        <f t="shared" si="736"/>
        <v>0</v>
      </c>
      <c r="AM224" s="60">
        <f t="shared" si="737"/>
        <v>0</v>
      </c>
      <c r="AN224" s="60">
        <f t="shared" si="744"/>
        <v>0</v>
      </c>
      <c r="AO224" s="60">
        <f t="shared" si="738"/>
        <v>0</v>
      </c>
      <c r="AP224" s="60">
        <f t="shared" si="739"/>
        <v>0</v>
      </c>
      <c r="AQ224" s="60">
        <f t="shared" si="740"/>
        <v>0</v>
      </c>
      <c r="AR224" s="60">
        <f t="shared" si="741"/>
        <v>0</v>
      </c>
      <c r="AS224" s="60">
        <f t="shared" si="742"/>
        <v>0</v>
      </c>
      <c r="AT224" s="59">
        <f t="shared" si="743"/>
        <v>0</v>
      </c>
      <c r="AU224" s="61">
        <f t="shared" si="720"/>
        <v>208333.33333333334</v>
      </c>
      <c r="AV224" s="60">
        <f t="shared" si="721"/>
        <v>0</v>
      </c>
      <c r="AW224" s="60">
        <f t="shared" si="722"/>
        <v>0</v>
      </c>
      <c r="AX224" s="59">
        <f t="shared" si="723"/>
        <v>0</v>
      </c>
      <c r="AY224" s="58">
        <f t="shared" si="724"/>
        <v>208333.33333333334</v>
      </c>
      <c r="BA224" s="72" t="s">
        <v>22</v>
      </c>
      <c r="BB224" s="72" t="s">
        <v>124</v>
      </c>
      <c r="BC224" s="71"/>
      <c r="BE224" s="64">
        <f>SUMIFS(W$56:W224,$BA$56:$BA224,$BA224,$E$56:$E224,$E224)</f>
        <v>2</v>
      </c>
      <c r="BF224" s="64">
        <f>SUMIFS(X$56:X224,$BA$56:$BA224,$BA224,$E$56:$E224,$E224)</f>
        <v>1</v>
      </c>
      <c r="BG224" s="64">
        <f>SUMIFS(Y$56:Y224,$BA$56:$BA224,$BA224,$E$56:$E224,$E224)</f>
        <v>1</v>
      </c>
      <c r="BH224" s="64">
        <f>SUMIFS(Z$56:Z224,$BA$56:$BA224,$BA224,$E$56:$E224,$E224)</f>
        <v>0</v>
      </c>
      <c r="BI224" s="64">
        <f>SUMIFS(AA$56:AA224,$BA$56:$BA224,$BA224,$E$56:$E224,$E224)</f>
        <v>0</v>
      </c>
      <c r="BJ224" s="64">
        <f>SUMIFS(AB$56:AB224,$BA$56:$BA224,$BA224,$E$56:$E224,$E224)</f>
        <v>0</v>
      </c>
      <c r="BK224" s="64">
        <f>SUMIFS(AC$56:AC224,$BA$56:$BA224,$BA224,$E$56:$E224,$E224)</f>
        <v>0</v>
      </c>
      <c r="BL224" s="64">
        <f>SUMIFS(AD$56:AD224,$BA$56:$BA224,$BA224,$E$56:$E224,$E224)</f>
        <v>0</v>
      </c>
      <c r="BM224" s="64">
        <f>SUMIFS(AE$56:AE224,$BA$56:$BA224,$BA224,$E$56:$E224,$E224)</f>
        <v>0</v>
      </c>
      <c r="BN224" s="64">
        <f>SUMIFS(AF$56:AF224,$BA$56:$BA224,$BA224,$E$56:$E224,$E224)</f>
        <v>0</v>
      </c>
      <c r="BO224" s="64">
        <f>SUMIFS(AG$56:AG224,$BA$56:$BA224,$BA224,$E$56:$E224,$E224)</f>
        <v>0</v>
      </c>
      <c r="BP224" s="64">
        <f>SUMIFS(AH$56:AH224,$BA$56:$BA224,$BA224,$E$56:$E224,$E224)</f>
        <v>0</v>
      </c>
      <c r="BR224" s="175" t="str">
        <f t="shared" si="576"/>
        <v>ISV RVP - Gary2Enterprise</v>
      </c>
      <c r="BS224" s="175" t="str">
        <f t="shared" si="563"/>
        <v>ISV RVP - Gary1Enterprise</v>
      </c>
      <c r="BT224" s="175" t="str">
        <f t="shared" si="564"/>
        <v>ISV RVP - Gary1Enterprise</v>
      </c>
      <c r="BU224" s="175" t="str">
        <f t="shared" si="565"/>
        <v/>
      </c>
      <c r="BV224" s="175" t="str">
        <f t="shared" si="566"/>
        <v/>
      </c>
      <c r="BW224" s="175" t="str">
        <f t="shared" si="567"/>
        <v/>
      </c>
      <c r="BX224" s="175" t="str">
        <f t="shared" si="568"/>
        <v/>
      </c>
      <c r="BY224" s="175" t="str">
        <f t="shared" si="569"/>
        <v/>
      </c>
      <c r="BZ224" s="175" t="str">
        <f t="shared" si="570"/>
        <v/>
      </c>
      <c r="CA224" s="175" t="str">
        <f t="shared" si="571"/>
        <v/>
      </c>
      <c r="CB224" s="175" t="str">
        <f t="shared" si="572"/>
        <v/>
      </c>
      <c r="CC224" s="175" t="str">
        <f t="shared" si="573"/>
        <v/>
      </c>
    </row>
    <row r="225" spans="1:81" s="52" customFormat="1" hidden="1" x14ac:dyDescent="0.25">
      <c r="A225" s="71" t="s">
        <v>123</v>
      </c>
      <c r="B225" s="74">
        <v>43843</v>
      </c>
      <c r="C225" s="74">
        <v>44317</v>
      </c>
      <c r="D225" s="73" t="s">
        <v>89</v>
      </c>
      <c r="E225" s="73" t="str">
        <f t="shared" si="728"/>
        <v>Enterprise</v>
      </c>
      <c r="F225" s="72" t="s">
        <v>22</v>
      </c>
      <c r="G225" s="71" t="s">
        <v>88</v>
      </c>
      <c r="H225" s="71" t="s">
        <v>48</v>
      </c>
      <c r="I225" s="70">
        <f t="shared" si="673"/>
        <v>1250000</v>
      </c>
      <c r="J225" s="69">
        <f t="shared" si="756"/>
        <v>43861</v>
      </c>
      <c r="K225" s="68">
        <f t="shared" si="763"/>
        <v>1</v>
      </c>
      <c r="L225" s="67">
        <f t="shared" si="763"/>
        <v>1</v>
      </c>
      <c r="M225" s="67">
        <f t="shared" si="763"/>
        <v>1</v>
      </c>
      <c r="N225" s="77">
        <v>0</v>
      </c>
      <c r="O225" s="67">
        <f t="shared" si="757"/>
        <v>0</v>
      </c>
      <c r="P225" s="67">
        <f t="shared" si="757"/>
        <v>0</v>
      </c>
      <c r="Q225" s="67">
        <f t="shared" si="757"/>
        <v>0</v>
      </c>
      <c r="R225" s="67">
        <f t="shared" si="757"/>
        <v>0</v>
      </c>
      <c r="S225" s="67">
        <f t="shared" si="731"/>
        <v>0</v>
      </c>
      <c r="T225" s="67">
        <f t="shared" si="731"/>
        <v>0</v>
      </c>
      <c r="U225" s="67">
        <f t="shared" si="731"/>
        <v>0</v>
      </c>
      <c r="V225" s="66">
        <f t="shared" si="731"/>
        <v>0</v>
      </c>
      <c r="W225" s="65">
        <f t="shared" si="674"/>
        <v>1</v>
      </c>
      <c r="X225" s="64">
        <f t="shared" si="732"/>
        <v>1</v>
      </c>
      <c r="Y225" s="64">
        <f t="shared" si="746"/>
        <v>1</v>
      </c>
      <c r="Z225" s="64">
        <f t="shared" si="747"/>
        <v>0</v>
      </c>
      <c r="AA225" s="64">
        <f t="shared" si="748"/>
        <v>0</v>
      </c>
      <c r="AB225" s="64">
        <f t="shared" si="749"/>
        <v>0</v>
      </c>
      <c r="AC225" s="64">
        <f t="shared" si="750"/>
        <v>0</v>
      </c>
      <c r="AD225" s="64">
        <f t="shared" si="751"/>
        <v>0</v>
      </c>
      <c r="AE225" s="64">
        <f t="shared" si="752"/>
        <v>0</v>
      </c>
      <c r="AF225" s="64">
        <f t="shared" si="753"/>
        <v>0</v>
      </c>
      <c r="AG225" s="64">
        <f t="shared" si="754"/>
        <v>0</v>
      </c>
      <c r="AH225" s="63">
        <f t="shared" si="755"/>
        <v>0</v>
      </c>
      <c r="AI225" s="62">
        <f t="shared" si="733"/>
        <v>104166.66666666667</v>
      </c>
      <c r="AJ225" s="60">
        <f t="shared" si="734"/>
        <v>104166.66666666667</v>
      </c>
      <c r="AK225" s="60">
        <f t="shared" si="735"/>
        <v>104166.66666666667</v>
      </c>
      <c r="AL225" s="60">
        <f t="shared" si="736"/>
        <v>0</v>
      </c>
      <c r="AM225" s="60">
        <f t="shared" si="737"/>
        <v>0</v>
      </c>
      <c r="AN225" s="60">
        <f t="shared" si="744"/>
        <v>0</v>
      </c>
      <c r="AO225" s="60">
        <f t="shared" si="738"/>
        <v>0</v>
      </c>
      <c r="AP225" s="60">
        <f t="shared" si="739"/>
        <v>0</v>
      </c>
      <c r="AQ225" s="60">
        <f t="shared" si="740"/>
        <v>0</v>
      </c>
      <c r="AR225" s="60">
        <f t="shared" si="741"/>
        <v>0</v>
      </c>
      <c r="AS225" s="60">
        <f t="shared" si="742"/>
        <v>0</v>
      </c>
      <c r="AT225" s="59">
        <f t="shared" si="743"/>
        <v>0</v>
      </c>
      <c r="AU225" s="61">
        <f t="shared" si="720"/>
        <v>312500</v>
      </c>
      <c r="AV225" s="60">
        <f t="shared" si="721"/>
        <v>0</v>
      </c>
      <c r="AW225" s="60">
        <f t="shared" si="722"/>
        <v>0</v>
      </c>
      <c r="AX225" s="59">
        <f t="shared" si="723"/>
        <v>0</v>
      </c>
      <c r="AY225" s="58">
        <f t="shared" si="724"/>
        <v>312500</v>
      </c>
      <c r="BA225" s="72" t="s">
        <v>22</v>
      </c>
      <c r="BB225" s="72" t="s">
        <v>123</v>
      </c>
      <c r="BC225" s="71"/>
      <c r="BE225" s="64">
        <f>SUMIFS(W$56:W225,$BA$56:$BA225,$BA225,$E$56:$E225,$E225)</f>
        <v>3</v>
      </c>
      <c r="BF225" s="64">
        <f>SUMIFS(X$56:X225,$BA$56:$BA225,$BA225,$E$56:$E225,$E225)</f>
        <v>2</v>
      </c>
      <c r="BG225" s="64">
        <f>SUMIFS(Y$56:Y225,$BA$56:$BA225,$BA225,$E$56:$E225,$E225)</f>
        <v>2</v>
      </c>
      <c r="BH225" s="64">
        <f>SUMIFS(Z$56:Z225,$BA$56:$BA225,$BA225,$E$56:$E225,$E225)</f>
        <v>0</v>
      </c>
      <c r="BI225" s="64">
        <f>SUMIFS(AA$56:AA225,$BA$56:$BA225,$BA225,$E$56:$E225,$E225)</f>
        <v>0</v>
      </c>
      <c r="BJ225" s="64">
        <f>SUMIFS(AB$56:AB225,$BA$56:$BA225,$BA225,$E$56:$E225,$E225)</f>
        <v>0</v>
      </c>
      <c r="BK225" s="64">
        <f>SUMIFS(AC$56:AC225,$BA$56:$BA225,$BA225,$E$56:$E225,$E225)</f>
        <v>0</v>
      </c>
      <c r="BL225" s="64">
        <f>SUMIFS(AD$56:AD225,$BA$56:$BA225,$BA225,$E$56:$E225,$E225)</f>
        <v>0</v>
      </c>
      <c r="BM225" s="64">
        <f>SUMIFS(AE$56:AE225,$BA$56:$BA225,$BA225,$E$56:$E225,$E225)</f>
        <v>0</v>
      </c>
      <c r="BN225" s="64">
        <f>SUMIFS(AF$56:AF225,$BA$56:$BA225,$BA225,$E$56:$E225,$E225)</f>
        <v>0</v>
      </c>
      <c r="BO225" s="64">
        <f>SUMIFS(AG$56:AG225,$BA$56:$BA225,$BA225,$E$56:$E225,$E225)</f>
        <v>0</v>
      </c>
      <c r="BP225" s="64">
        <f>SUMIFS(AH$56:AH225,$BA$56:$BA225,$BA225,$E$56:$E225,$E225)</f>
        <v>0</v>
      </c>
      <c r="BR225" s="175" t="str">
        <f t="shared" si="576"/>
        <v>ISV RVP - Gary3Enterprise</v>
      </c>
      <c r="BS225" s="175" t="str">
        <f t="shared" si="563"/>
        <v>ISV RVP - Gary2Enterprise</v>
      </c>
      <c r="BT225" s="175" t="str">
        <f t="shared" si="564"/>
        <v>ISV RVP - Gary2Enterprise</v>
      </c>
      <c r="BU225" s="175" t="str">
        <f t="shared" si="565"/>
        <v/>
      </c>
      <c r="BV225" s="175" t="str">
        <f t="shared" si="566"/>
        <v/>
      </c>
      <c r="BW225" s="175" t="str">
        <f t="shared" si="567"/>
        <v/>
      </c>
      <c r="BX225" s="175" t="str">
        <f t="shared" si="568"/>
        <v/>
      </c>
      <c r="BY225" s="175" t="str">
        <f t="shared" si="569"/>
        <v/>
      </c>
      <c r="BZ225" s="175" t="str">
        <f t="shared" si="570"/>
        <v/>
      </c>
      <c r="CA225" s="175" t="str">
        <f t="shared" si="571"/>
        <v/>
      </c>
      <c r="CB225" s="175" t="str">
        <f t="shared" si="572"/>
        <v/>
      </c>
      <c r="CC225" s="175" t="str">
        <f t="shared" si="573"/>
        <v/>
      </c>
    </row>
    <row r="226" spans="1:81" s="52" customFormat="1" hidden="1" x14ac:dyDescent="0.25">
      <c r="A226" s="71" t="s">
        <v>123</v>
      </c>
      <c r="B226" s="74">
        <v>44317</v>
      </c>
      <c r="C226" s="74" t="s">
        <v>86</v>
      </c>
      <c r="D226" s="73" t="s">
        <v>89</v>
      </c>
      <c r="E226" s="73" t="str">
        <f t="shared" si="728"/>
        <v>Enterprise</v>
      </c>
      <c r="F226" s="72" t="s">
        <v>31</v>
      </c>
      <c r="G226" s="71" t="s">
        <v>88</v>
      </c>
      <c r="H226" s="71" t="s">
        <v>48</v>
      </c>
      <c r="I226" s="70">
        <f t="shared" si="673"/>
        <v>1250000</v>
      </c>
      <c r="J226" s="81">
        <v>43861</v>
      </c>
      <c r="K226" s="77">
        <v>0</v>
      </c>
      <c r="L226" s="77">
        <v>0</v>
      </c>
      <c r="M226" s="77">
        <v>0</v>
      </c>
      <c r="N226" s="67">
        <f t="shared" ref="N226:N238" si="764">IFERROR(IF($C226&gt;EOMONTH(N$55,-1),IF(DATEDIF($J226,N$55+2,"m")+1&gt;9,100%,VLOOKUP($D226,$A$1:$J$51,(DATEDIF($J226,N$55+2,"m")+1)+1,FALSE)),0),0)</f>
        <v>1</v>
      </c>
      <c r="O226" s="67">
        <f t="shared" si="757"/>
        <v>1</v>
      </c>
      <c r="P226" s="67">
        <f t="shared" si="757"/>
        <v>1</v>
      </c>
      <c r="Q226" s="67">
        <f t="shared" si="757"/>
        <v>1</v>
      </c>
      <c r="R226" s="67">
        <f t="shared" si="757"/>
        <v>1</v>
      </c>
      <c r="S226" s="67">
        <f t="shared" si="731"/>
        <v>1</v>
      </c>
      <c r="T226" s="67">
        <f t="shared" si="731"/>
        <v>1</v>
      </c>
      <c r="U226" s="67">
        <f t="shared" si="731"/>
        <v>1</v>
      </c>
      <c r="V226" s="66">
        <f t="shared" si="731"/>
        <v>1</v>
      </c>
      <c r="W226" s="65">
        <f t="shared" si="674"/>
        <v>0</v>
      </c>
      <c r="X226" s="64">
        <f t="shared" si="732"/>
        <v>0</v>
      </c>
      <c r="Y226" s="64">
        <f t="shared" si="746"/>
        <v>0</v>
      </c>
      <c r="Z226" s="64">
        <f t="shared" si="747"/>
        <v>1</v>
      </c>
      <c r="AA226" s="64">
        <f t="shared" si="748"/>
        <v>1</v>
      </c>
      <c r="AB226" s="64">
        <f t="shared" si="749"/>
        <v>1</v>
      </c>
      <c r="AC226" s="64">
        <f t="shared" si="750"/>
        <v>1</v>
      </c>
      <c r="AD226" s="64">
        <f t="shared" si="751"/>
        <v>1</v>
      </c>
      <c r="AE226" s="64">
        <f t="shared" si="752"/>
        <v>1</v>
      </c>
      <c r="AF226" s="64">
        <f t="shared" si="753"/>
        <v>1</v>
      </c>
      <c r="AG226" s="64">
        <f t="shared" si="754"/>
        <v>1</v>
      </c>
      <c r="AH226" s="63">
        <f t="shared" si="755"/>
        <v>1</v>
      </c>
      <c r="AI226" s="62">
        <f t="shared" si="733"/>
        <v>0</v>
      </c>
      <c r="AJ226" s="60">
        <f t="shared" si="734"/>
        <v>0</v>
      </c>
      <c r="AK226" s="60">
        <f t="shared" si="735"/>
        <v>0</v>
      </c>
      <c r="AL226" s="60">
        <f t="shared" si="736"/>
        <v>104166.66666666667</v>
      </c>
      <c r="AM226" s="60">
        <f t="shared" si="737"/>
        <v>104166.66666666667</v>
      </c>
      <c r="AN226" s="60">
        <f t="shared" si="744"/>
        <v>104166.66666666667</v>
      </c>
      <c r="AO226" s="60">
        <f t="shared" si="738"/>
        <v>104166.66666666667</v>
      </c>
      <c r="AP226" s="60">
        <f t="shared" si="739"/>
        <v>104166.66666666667</v>
      </c>
      <c r="AQ226" s="60">
        <f t="shared" si="740"/>
        <v>104166.66666666667</v>
      </c>
      <c r="AR226" s="60">
        <f t="shared" si="741"/>
        <v>104166.66666666667</v>
      </c>
      <c r="AS226" s="60">
        <f t="shared" si="742"/>
        <v>104166.66666666667</v>
      </c>
      <c r="AT226" s="59">
        <f t="shared" si="743"/>
        <v>104166.66666666667</v>
      </c>
      <c r="AU226" s="61">
        <f t="shared" ref="AU226" si="765">SUM(AI226:AK226)</f>
        <v>0</v>
      </c>
      <c r="AV226" s="60">
        <f t="shared" ref="AV226" si="766">SUM(AL226:AN226)</f>
        <v>312500</v>
      </c>
      <c r="AW226" s="60">
        <f t="shared" ref="AW226" si="767">SUM(AO226:AQ226)</f>
        <v>312500</v>
      </c>
      <c r="AX226" s="59">
        <f t="shared" ref="AX226" si="768">SUM(AR226:AT226)</f>
        <v>312500</v>
      </c>
      <c r="AY226" s="58">
        <f t="shared" ref="AY226" si="769">SUM(AU226:AX226)</f>
        <v>937500</v>
      </c>
      <c r="BA226" s="72" t="s">
        <v>31</v>
      </c>
      <c r="BB226" s="72" t="s">
        <v>123</v>
      </c>
      <c r="BC226" s="71"/>
      <c r="BE226" s="64">
        <f>SUMIFS(W$56:W226,$BA$56:$BA226,$BA226,$E$56:$E226,$E226)</f>
        <v>0</v>
      </c>
      <c r="BF226" s="64">
        <f>SUMIFS(X$56:X226,$BA$56:$BA226,$BA226,$E$56:$E226,$E226)</f>
        <v>0</v>
      </c>
      <c r="BG226" s="64">
        <f>SUMIFS(Y$56:Y226,$BA$56:$BA226,$BA226,$E$56:$E226,$E226)</f>
        <v>0</v>
      </c>
      <c r="BH226" s="64">
        <f>SUMIFS(Z$56:Z226,$BA$56:$BA226,$BA226,$E$56:$E226,$E226)</f>
        <v>2</v>
      </c>
      <c r="BI226" s="64">
        <f>SUMIFS(AA$56:AA226,$BA$56:$BA226,$BA226,$E$56:$E226,$E226)</f>
        <v>2</v>
      </c>
      <c r="BJ226" s="64">
        <f>SUMIFS(AB$56:AB226,$BA$56:$BA226,$BA226,$E$56:$E226,$E226)</f>
        <v>3</v>
      </c>
      <c r="BK226" s="64">
        <f>SUMIFS(AC$56:AC226,$BA$56:$BA226,$BA226,$E$56:$E226,$E226)</f>
        <v>3</v>
      </c>
      <c r="BL226" s="64">
        <f>SUMIFS(AD$56:AD226,$BA$56:$BA226,$BA226,$E$56:$E226,$E226)</f>
        <v>3</v>
      </c>
      <c r="BM226" s="64">
        <f>SUMIFS(AE$56:AE226,$BA$56:$BA226,$BA226,$E$56:$E226,$E226)</f>
        <v>3</v>
      </c>
      <c r="BN226" s="64">
        <f>SUMIFS(AF$56:AF226,$BA$56:$BA226,$BA226,$E$56:$E226,$E226)</f>
        <v>3</v>
      </c>
      <c r="BO226" s="64">
        <f>SUMIFS(AG$56:AG226,$BA$56:$BA226,$BA226,$E$56:$E226,$E226)</f>
        <v>3</v>
      </c>
      <c r="BP226" s="64">
        <f>SUMIFS(AH$56:AH226,$BA$56:$BA226,$BA226,$E$56:$E226,$E226)</f>
        <v>3</v>
      </c>
      <c r="BR226" s="175" t="str">
        <f t="shared" si="576"/>
        <v/>
      </c>
      <c r="BS226" s="175" t="str">
        <f t="shared" si="563"/>
        <v/>
      </c>
      <c r="BT226" s="175" t="str">
        <f t="shared" si="564"/>
        <v/>
      </c>
      <c r="BU226" s="175" t="str">
        <f t="shared" si="565"/>
        <v>Wilson, Matt2Enterprise</v>
      </c>
      <c r="BV226" s="175" t="str">
        <f t="shared" si="566"/>
        <v>Wilson, Matt2Enterprise</v>
      </c>
      <c r="BW226" s="175" t="str">
        <f t="shared" si="567"/>
        <v>Wilson, Matt3Enterprise</v>
      </c>
      <c r="BX226" s="175" t="str">
        <f t="shared" si="568"/>
        <v>Wilson, Matt3Enterprise</v>
      </c>
      <c r="BY226" s="175" t="str">
        <f t="shared" si="569"/>
        <v>Wilson, Matt3Enterprise</v>
      </c>
      <c r="BZ226" s="175" t="str">
        <f t="shared" si="570"/>
        <v>Wilson, Matt3Enterprise</v>
      </c>
      <c r="CA226" s="175" t="str">
        <f t="shared" si="571"/>
        <v>Wilson, Matt3Enterprise</v>
      </c>
      <c r="CB226" s="175" t="str">
        <f t="shared" si="572"/>
        <v>Wilson, Matt3Enterprise</v>
      </c>
      <c r="CC226" s="175" t="str">
        <f t="shared" si="573"/>
        <v>Wilson, Matt3Enterprise</v>
      </c>
    </row>
    <row r="227" spans="1:81" s="52" customFormat="1" hidden="1" x14ac:dyDescent="0.25">
      <c r="A227" s="71" t="s">
        <v>84</v>
      </c>
      <c r="B227" s="74">
        <v>44409</v>
      </c>
      <c r="C227" s="74" t="s">
        <v>86</v>
      </c>
      <c r="D227" s="73" t="s">
        <v>89</v>
      </c>
      <c r="E227" s="73" t="str">
        <f t="shared" si="728"/>
        <v>Enterprise</v>
      </c>
      <c r="F227" s="72" t="s">
        <v>31</v>
      </c>
      <c r="G227" s="71" t="s">
        <v>88</v>
      </c>
      <c r="H227" s="71" t="s">
        <v>84</v>
      </c>
      <c r="I227" s="70">
        <f t="shared" si="673"/>
        <v>1250000</v>
      </c>
      <c r="J227" s="69">
        <f t="shared" si="756"/>
        <v>44439</v>
      </c>
      <c r="K227" s="68">
        <f t="shared" ref="K227:M238" si="770">IFERROR(IF($C227&gt;EOMONTH(K$55,-1),IF(DATEDIF($J227,K$55+2,"m")+1&gt;9,100%,VLOOKUP($D227,$A$1:$J$51,(DATEDIF($J227,K$55+2,"m")+1)+1,FALSE)),0),0)</f>
        <v>0</v>
      </c>
      <c r="L227" s="67">
        <f t="shared" si="770"/>
        <v>0</v>
      </c>
      <c r="M227" s="67">
        <f t="shared" si="770"/>
        <v>0</v>
      </c>
      <c r="N227" s="67">
        <f t="shared" si="764"/>
        <v>0</v>
      </c>
      <c r="O227" s="67">
        <f t="shared" si="757"/>
        <v>0</v>
      </c>
      <c r="P227" s="67">
        <f t="shared" si="757"/>
        <v>0</v>
      </c>
      <c r="Q227" s="67">
        <f t="shared" si="757"/>
        <v>0</v>
      </c>
      <c r="R227" s="67">
        <f t="shared" si="757"/>
        <v>0</v>
      </c>
      <c r="S227" s="67">
        <f t="shared" si="731"/>
        <v>0</v>
      </c>
      <c r="T227" s="67">
        <f t="shared" si="731"/>
        <v>0.25</v>
      </c>
      <c r="U227" s="67">
        <f t="shared" si="731"/>
        <v>0.35</v>
      </c>
      <c r="V227" s="67">
        <f t="shared" si="731"/>
        <v>0.5</v>
      </c>
      <c r="W227" s="65">
        <f t="shared" si="674"/>
        <v>0</v>
      </c>
      <c r="X227" s="64">
        <f t="shared" si="732"/>
        <v>0</v>
      </c>
      <c r="Y227" s="64">
        <f t="shared" si="746"/>
        <v>0</v>
      </c>
      <c r="Z227" s="64">
        <f t="shared" si="747"/>
        <v>0</v>
      </c>
      <c r="AA227" s="64">
        <f t="shared" si="748"/>
        <v>0</v>
      </c>
      <c r="AB227" s="64">
        <f t="shared" si="749"/>
        <v>0</v>
      </c>
      <c r="AC227" s="64">
        <f t="shared" si="750"/>
        <v>1</v>
      </c>
      <c r="AD227" s="64">
        <f t="shared" si="751"/>
        <v>1</v>
      </c>
      <c r="AE227" s="64">
        <f t="shared" si="752"/>
        <v>1</v>
      </c>
      <c r="AF227" s="64">
        <f t="shared" si="753"/>
        <v>1</v>
      </c>
      <c r="AG227" s="64">
        <f t="shared" si="754"/>
        <v>1</v>
      </c>
      <c r="AH227" s="63">
        <f t="shared" si="755"/>
        <v>1</v>
      </c>
      <c r="AI227" s="62">
        <f t="shared" si="733"/>
        <v>0</v>
      </c>
      <c r="AJ227" s="60">
        <f t="shared" si="734"/>
        <v>0</v>
      </c>
      <c r="AK227" s="60">
        <f t="shared" si="735"/>
        <v>0</v>
      </c>
      <c r="AL227" s="60">
        <f t="shared" si="736"/>
        <v>0</v>
      </c>
      <c r="AM227" s="60">
        <f t="shared" si="737"/>
        <v>0</v>
      </c>
      <c r="AN227" s="60">
        <f t="shared" si="744"/>
        <v>0</v>
      </c>
      <c r="AO227" s="60">
        <f t="shared" si="738"/>
        <v>0</v>
      </c>
      <c r="AP227" s="60">
        <f t="shared" si="739"/>
        <v>0</v>
      </c>
      <c r="AQ227" s="60">
        <f t="shared" si="740"/>
        <v>0</v>
      </c>
      <c r="AR227" s="60">
        <f t="shared" si="741"/>
        <v>26041.666666666668</v>
      </c>
      <c r="AS227" s="60">
        <f t="shared" si="742"/>
        <v>36458.333333333336</v>
      </c>
      <c r="AT227" s="59">
        <f t="shared" si="743"/>
        <v>52083.333333333336</v>
      </c>
      <c r="AU227" s="61">
        <f t="shared" si="720"/>
        <v>0</v>
      </c>
      <c r="AV227" s="60">
        <f t="shared" si="721"/>
        <v>0</v>
      </c>
      <c r="AW227" s="60">
        <f t="shared" si="722"/>
        <v>0</v>
      </c>
      <c r="AX227" s="59">
        <f t="shared" si="723"/>
        <v>114583.33333333334</v>
      </c>
      <c r="AY227" s="58">
        <f t="shared" si="724"/>
        <v>114583.33333333334</v>
      </c>
      <c r="BA227" s="72" t="s">
        <v>31</v>
      </c>
      <c r="BB227" s="72" t="s">
        <v>84</v>
      </c>
      <c r="BC227" s="71"/>
      <c r="BE227" s="64">
        <f>SUMIFS(W$56:W227,$BA$56:$BA227,$BA227,$E$56:$E227,$E227)</f>
        <v>0</v>
      </c>
      <c r="BF227" s="64">
        <f>SUMIFS(X$56:X227,$BA$56:$BA227,$BA227,$E$56:$E227,$E227)</f>
        <v>0</v>
      </c>
      <c r="BG227" s="64">
        <f>SUMIFS(Y$56:Y227,$BA$56:$BA227,$BA227,$E$56:$E227,$E227)</f>
        <v>0</v>
      </c>
      <c r="BH227" s="64">
        <f>SUMIFS(Z$56:Z227,$BA$56:$BA227,$BA227,$E$56:$E227,$E227)</f>
        <v>2</v>
      </c>
      <c r="BI227" s="64">
        <f>SUMIFS(AA$56:AA227,$BA$56:$BA227,$BA227,$E$56:$E227,$E227)</f>
        <v>2</v>
      </c>
      <c r="BJ227" s="64">
        <f>SUMIFS(AB$56:AB227,$BA$56:$BA227,$BA227,$E$56:$E227,$E227)</f>
        <v>3</v>
      </c>
      <c r="BK227" s="64">
        <f>SUMIFS(AC$56:AC227,$BA$56:$BA227,$BA227,$E$56:$E227,$E227)</f>
        <v>4</v>
      </c>
      <c r="BL227" s="64">
        <f>SUMIFS(AD$56:AD227,$BA$56:$BA227,$BA227,$E$56:$E227,$E227)</f>
        <v>4</v>
      </c>
      <c r="BM227" s="64">
        <f>SUMIFS(AE$56:AE227,$BA$56:$BA227,$BA227,$E$56:$E227,$E227)</f>
        <v>4</v>
      </c>
      <c r="BN227" s="64">
        <f>SUMIFS(AF$56:AF227,$BA$56:$BA227,$BA227,$E$56:$E227,$E227)</f>
        <v>4</v>
      </c>
      <c r="BO227" s="64">
        <f>SUMIFS(AG$56:AG227,$BA$56:$BA227,$BA227,$E$56:$E227,$E227)</f>
        <v>4</v>
      </c>
      <c r="BP227" s="64">
        <f>SUMIFS(AH$56:AH227,$BA$56:$BA227,$BA227,$E$56:$E227,$E227)</f>
        <v>4</v>
      </c>
      <c r="BR227" s="175" t="str">
        <f t="shared" si="576"/>
        <v/>
      </c>
      <c r="BS227" s="175" t="str">
        <f t="shared" si="563"/>
        <v/>
      </c>
      <c r="BT227" s="175" t="str">
        <f t="shared" si="564"/>
        <v/>
      </c>
      <c r="BU227" s="175" t="str">
        <f t="shared" si="565"/>
        <v>Wilson, Matt2Enterprise</v>
      </c>
      <c r="BV227" s="175" t="str">
        <f t="shared" si="566"/>
        <v>Wilson, Matt2Enterprise</v>
      </c>
      <c r="BW227" s="175" t="str">
        <f t="shared" si="567"/>
        <v>Wilson, Matt3Enterprise</v>
      </c>
      <c r="BX227" s="175" t="str">
        <f t="shared" si="568"/>
        <v>Wilson, Matt4Enterprise</v>
      </c>
      <c r="BY227" s="175" t="str">
        <f t="shared" si="569"/>
        <v>Wilson, Matt4Enterprise</v>
      </c>
      <c r="BZ227" s="175" t="str">
        <f t="shared" si="570"/>
        <v>Wilson, Matt4Enterprise</v>
      </c>
      <c r="CA227" s="175" t="str">
        <f t="shared" si="571"/>
        <v>Wilson, Matt4Enterprise</v>
      </c>
      <c r="CB227" s="175" t="str">
        <f t="shared" si="572"/>
        <v>Wilson, Matt4Enterprise</v>
      </c>
      <c r="CC227" s="175" t="str">
        <f t="shared" si="573"/>
        <v>Wilson, Matt4Enterprise</v>
      </c>
    </row>
    <row r="228" spans="1:81" s="52" customFormat="1" hidden="1" x14ac:dyDescent="0.25">
      <c r="A228" s="71" t="s">
        <v>122</v>
      </c>
      <c r="B228" s="74">
        <v>44144</v>
      </c>
      <c r="C228" s="74">
        <v>44255</v>
      </c>
      <c r="D228" s="73" t="s">
        <v>23</v>
      </c>
      <c r="E228" s="73" t="str">
        <f t="shared" si="728"/>
        <v>Enterprise</v>
      </c>
      <c r="F228" s="72" t="s">
        <v>21</v>
      </c>
      <c r="G228" s="71" t="s">
        <v>88</v>
      </c>
      <c r="H228" s="71" t="s">
        <v>48</v>
      </c>
      <c r="I228" s="70">
        <f t="shared" si="673"/>
        <v>1050000</v>
      </c>
      <c r="J228" s="69">
        <f t="shared" si="756"/>
        <v>44165</v>
      </c>
      <c r="K228" s="68">
        <f t="shared" si="770"/>
        <v>0.25</v>
      </c>
      <c r="L228" s="67">
        <f t="shared" si="770"/>
        <v>0</v>
      </c>
      <c r="M228" s="67">
        <f t="shared" si="770"/>
        <v>0</v>
      </c>
      <c r="N228" s="67">
        <f t="shared" si="764"/>
        <v>0</v>
      </c>
      <c r="O228" s="67">
        <f t="shared" si="757"/>
        <v>0</v>
      </c>
      <c r="P228" s="67">
        <f t="shared" si="757"/>
        <v>0</v>
      </c>
      <c r="Q228" s="67">
        <f t="shared" si="757"/>
        <v>0</v>
      </c>
      <c r="R228" s="67">
        <f t="shared" si="757"/>
        <v>0</v>
      </c>
      <c r="S228" s="67">
        <f t="shared" si="731"/>
        <v>0</v>
      </c>
      <c r="T228" s="67">
        <f t="shared" si="731"/>
        <v>0</v>
      </c>
      <c r="U228" s="67">
        <f t="shared" si="731"/>
        <v>0</v>
      </c>
      <c r="V228" s="66">
        <f t="shared" si="731"/>
        <v>0</v>
      </c>
      <c r="W228" s="78">
        <v>1</v>
      </c>
      <c r="X228" s="64">
        <f t="shared" si="732"/>
        <v>0</v>
      </c>
      <c r="Y228" s="64">
        <f t="shared" si="746"/>
        <v>0</v>
      </c>
      <c r="Z228" s="64">
        <f t="shared" si="747"/>
        <v>0</v>
      </c>
      <c r="AA228" s="64">
        <f t="shared" si="748"/>
        <v>0</v>
      </c>
      <c r="AB228" s="64">
        <f t="shared" si="749"/>
        <v>0</v>
      </c>
      <c r="AC228" s="64">
        <f t="shared" si="750"/>
        <v>0</v>
      </c>
      <c r="AD228" s="64">
        <f t="shared" si="751"/>
        <v>0</v>
      </c>
      <c r="AE228" s="64">
        <f t="shared" si="752"/>
        <v>0</v>
      </c>
      <c r="AF228" s="64">
        <f t="shared" si="753"/>
        <v>0</v>
      </c>
      <c r="AG228" s="64">
        <f t="shared" si="754"/>
        <v>0</v>
      </c>
      <c r="AH228" s="63">
        <f t="shared" si="755"/>
        <v>0</v>
      </c>
      <c r="AI228" s="62">
        <f t="shared" si="733"/>
        <v>21875</v>
      </c>
      <c r="AJ228" s="60">
        <f t="shared" si="734"/>
        <v>0</v>
      </c>
      <c r="AK228" s="60">
        <f t="shared" si="735"/>
        <v>0</v>
      </c>
      <c r="AL228" s="60">
        <f t="shared" si="736"/>
        <v>0</v>
      </c>
      <c r="AM228" s="60">
        <f t="shared" si="737"/>
        <v>0</v>
      </c>
      <c r="AN228" s="60">
        <f t="shared" si="744"/>
        <v>0</v>
      </c>
      <c r="AO228" s="60">
        <f t="shared" si="738"/>
        <v>0</v>
      </c>
      <c r="AP228" s="60">
        <f t="shared" si="739"/>
        <v>0</v>
      </c>
      <c r="AQ228" s="60">
        <f t="shared" si="740"/>
        <v>0</v>
      </c>
      <c r="AR228" s="60">
        <f t="shared" si="741"/>
        <v>0</v>
      </c>
      <c r="AS228" s="60">
        <f t="shared" si="742"/>
        <v>0</v>
      </c>
      <c r="AT228" s="59">
        <f t="shared" si="743"/>
        <v>0</v>
      </c>
      <c r="AU228" s="61">
        <f t="shared" si="720"/>
        <v>21875</v>
      </c>
      <c r="AV228" s="60">
        <f t="shared" si="721"/>
        <v>0</v>
      </c>
      <c r="AW228" s="60">
        <f t="shared" si="722"/>
        <v>0</v>
      </c>
      <c r="AX228" s="59">
        <f t="shared" si="723"/>
        <v>0</v>
      </c>
      <c r="AY228" s="58">
        <f t="shared" si="724"/>
        <v>21875</v>
      </c>
      <c r="BA228" s="72" t="s">
        <v>21</v>
      </c>
      <c r="BB228" s="72" t="s">
        <v>260</v>
      </c>
      <c r="BC228" s="71"/>
      <c r="BE228" s="64">
        <f>SUMIFS(W$56:W228,$BA$56:$BA228,$BA228,$E$56:$E228,$E228)</f>
        <v>1</v>
      </c>
      <c r="BF228" s="64">
        <f>SUMIFS(X$56:X228,$BA$56:$BA228,$BA228,$E$56:$E228,$E228)</f>
        <v>0</v>
      </c>
      <c r="BG228" s="64">
        <f>SUMIFS(Y$56:Y228,$BA$56:$BA228,$BA228,$E$56:$E228,$E228)</f>
        <v>0</v>
      </c>
      <c r="BH228" s="64">
        <f>SUMIFS(Z$56:Z228,$BA$56:$BA228,$BA228,$E$56:$E228,$E228)</f>
        <v>0</v>
      </c>
      <c r="BI228" s="64">
        <f>SUMIFS(AA$56:AA228,$BA$56:$BA228,$BA228,$E$56:$E228,$E228)</f>
        <v>0</v>
      </c>
      <c r="BJ228" s="64">
        <f>SUMIFS(AB$56:AB228,$BA$56:$BA228,$BA228,$E$56:$E228,$E228)</f>
        <v>0</v>
      </c>
      <c r="BK228" s="64">
        <f>SUMIFS(AC$56:AC228,$BA$56:$BA228,$BA228,$E$56:$E228,$E228)</f>
        <v>0</v>
      </c>
      <c r="BL228" s="64">
        <f>SUMIFS(AD$56:AD228,$BA$56:$BA228,$BA228,$E$56:$E228,$E228)</f>
        <v>0</v>
      </c>
      <c r="BM228" s="64">
        <f>SUMIFS(AE$56:AE228,$BA$56:$BA228,$BA228,$E$56:$E228,$E228)</f>
        <v>0</v>
      </c>
      <c r="BN228" s="64">
        <f>SUMIFS(AF$56:AF228,$BA$56:$BA228,$BA228,$E$56:$E228,$E228)</f>
        <v>0</v>
      </c>
      <c r="BO228" s="64">
        <f>SUMIFS(AG$56:AG228,$BA$56:$BA228,$BA228,$E$56:$E228,$E228)</f>
        <v>0</v>
      </c>
      <c r="BP228" s="64">
        <f>SUMIFS(AH$56:AH228,$BA$56:$BA228,$BA228,$E$56:$E228,$E228)</f>
        <v>0</v>
      </c>
      <c r="BR228" s="175" t="str">
        <f t="shared" si="576"/>
        <v>Putlock, Gary1Enterprise</v>
      </c>
      <c r="BS228" s="175" t="str">
        <f t="shared" si="563"/>
        <v/>
      </c>
      <c r="BT228" s="175" t="str">
        <f t="shared" si="564"/>
        <v/>
      </c>
      <c r="BU228" s="175" t="str">
        <f t="shared" si="565"/>
        <v/>
      </c>
      <c r="BV228" s="175" t="str">
        <f t="shared" si="566"/>
        <v/>
      </c>
      <c r="BW228" s="175" t="str">
        <f t="shared" si="567"/>
        <v/>
      </c>
      <c r="BX228" s="175" t="str">
        <f t="shared" si="568"/>
        <v/>
      </c>
      <c r="BY228" s="175" t="str">
        <f t="shared" si="569"/>
        <v/>
      </c>
      <c r="BZ228" s="175" t="str">
        <f t="shared" si="570"/>
        <v/>
      </c>
      <c r="CA228" s="175" t="str">
        <f t="shared" si="571"/>
        <v/>
      </c>
      <c r="CB228" s="175" t="str">
        <f t="shared" si="572"/>
        <v/>
      </c>
      <c r="CC228" s="175" t="str">
        <f t="shared" si="573"/>
        <v/>
      </c>
    </row>
    <row r="229" spans="1:81" s="52" customFormat="1" hidden="1" x14ac:dyDescent="0.25">
      <c r="A229" s="71" t="s">
        <v>121</v>
      </c>
      <c r="B229" s="74">
        <v>44215</v>
      </c>
      <c r="C229" s="74">
        <v>44255</v>
      </c>
      <c r="D229" s="73" t="s">
        <v>23</v>
      </c>
      <c r="E229" s="73" t="str">
        <f t="shared" si="728"/>
        <v>Enterprise</v>
      </c>
      <c r="F229" s="72" t="s">
        <v>21</v>
      </c>
      <c r="G229" s="71" t="s">
        <v>88</v>
      </c>
      <c r="H229" s="71" t="s">
        <v>48</v>
      </c>
      <c r="I229" s="70">
        <f t="shared" si="673"/>
        <v>1050000</v>
      </c>
      <c r="J229" s="69">
        <f t="shared" si="756"/>
        <v>44227</v>
      </c>
      <c r="K229" s="68">
        <f t="shared" si="770"/>
        <v>0</v>
      </c>
      <c r="L229" s="67">
        <f t="shared" si="770"/>
        <v>0</v>
      </c>
      <c r="M229" s="67">
        <f t="shared" si="770"/>
        <v>0</v>
      </c>
      <c r="N229" s="67">
        <f t="shared" si="764"/>
        <v>0</v>
      </c>
      <c r="O229" s="67">
        <f t="shared" si="757"/>
        <v>0</v>
      </c>
      <c r="P229" s="67">
        <f t="shared" si="757"/>
        <v>0</v>
      </c>
      <c r="Q229" s="67">
        <f t="shared" si="757"/>
        <v>0</v>
      </c>
      <c r="R229" s="67">
        <f t="shared" si="757"/>
        <v>0</v>
      </c>
      <c r="S229" s="67">
        <f t="shared" si="731"/>
        <v>0</v>
      </c>
      <c r="T229" s="67">
        <f t="shared" si="731"/>
        <v>0</v>
      </c>
      <c r="U229" s="67">
        <f t="shared" si="731"/>
        <v>0</v>
      </c>
      <c r="V229" s="66">
        <f t="shared" si="731"/>
        <v>0</v>
      </c>
      <c r="W229" s="78">
        <v>1</v>
      </c>
      <c r="X229" s="64">
        <f t="shared" si="732"/>
        <v>0</v>
      </c>
      <c r="Y229" s="64">
        <f t="shared" si="746"/>
        <v>0</v>
      </c>
      <c r="Z229" s="64">
        <f t="shared" si="747"/>
        <v>0</v>
      </c>
      <c r="AA229" s="64">
        <f t="shared" si="748"/>
        <v>0</v>
      </c>
      <c r="AB229" s="64">
        <f t="shared" si="749"/>
        <v>0</v>
      </c>
      <c r="AC229" s="64">
        <f t="shared" si="750"/>
        <v>0</v>
      </c>
      <c r="AD229" s="64">
        <f t="shared" si="751"/>
        <v>0</v>
      </c>
      <c r="AE229" s="64">
        <f t="shared" si="752"/>
        <v>0</v>
      </c>
      <c r="AF229" s="64">
        <f t="shared" si="753"/>
        <v>0</v>
      </c>
      <c r="AG229" s="64">
        <f t="shared" si="754"/>
        <v>0</v>
      </c>
      <c r="AH229" s="63">
        <f t="shared" si="755"/>
        <v>0</v>
      </c>
      <c r="AI229" s="62">
        <f t="shared" si="733"/>
        <v>0</v>
      </c>
      <c r="AJ229" s="60">
        <f t="shared" si="734"/>
        <v>0</v>
      </c>
      <c r="AK229" s="60">
        <f t="shared" si="735"/>
        <v>0</v>
      </c>
      <c r="AL229" s="60">
        <f t="shared" si="736"/>
        <v>0</v>
      </c>
      <c r="AM229" s="60">
        <f t="shared" si="737"/>
        <v>0</v>
      </c>
      <c r="AN229" s="60">
        <f t="shared" si="744"/>
        <v>0</v>
      </c>
      <c r="AO229" s="60">
        <f t="shared" si="738"/>
        <v>0</v>
      </c>
      <c r="AP229" s="60">
        <f t="shared" si="739"/>
        <v>0</v>
      </c>
      <c r="AQ229" s="60">
        <f t="shared" si="740"/>
        <v>0</v>
      </c>
      <c r="AR229" s="60">
        <f t="shared" si="741"/>
        <v>0</v>
      </c>
      <c r="AS229" s="60">
        <f t="shared" si="742"/>
        <v>0</v>
      </c>
      <c r="AT229" s="59">
        <f t="shared" si="743"/>
        <v>0</v>
      </c>
      <c r="AU229" s="61">
        <f t="shared" si="720"/>
        <v>0</v>
      </c>
      <c r="AV229" s="60">
        <f t="shared" si="721"/>
        <v>0</v>
      </c>
      <c r="AW229" s="60">
        <f t="shared" si="722"/>
        <v>0</v>
      </c>
      <c r="AX229" s="59">
        <f t="shared" si="723"/>
        <v>0</v>
      </c>
      <c r="AY229" s="58">
        <f t="shared" si="724"/>
        <v>0</v>
      </c>
      <c r="BA229" s="72" t="s">
        <v>21</v>
      </c>
      <c r="BB229" s="72" t="s">
        <v>302</v>
      </c>
      <c r="BC229" s="71"/>
      <c r="BE229" s="64">
        <f>SUMIFS(W$56:W229,$BA$56:$BA229,$BA229,$E$56:$E229,$E229)</f>
        <v>2</v>
      </c>
      <c r="BF229" s="64">
        <f>SUMIFS(X$56:X229,$BA$56:$BA229,$BA229,$E$56:$E229,$E229)</f>
        <v>0</v>
      </c>
      <c r="BG229" s="64">
        <f>SUMIFS(Y$56:Y229,$BA$56:$BA229,$BA229,$E$56:$E229,$E229)</f>
        <v>0</v>
      </c>
      <c r="BH229" s="64">
        <f>SUMIFS(Z$56:Z229,$BA$56:$BA229,$BA229,$E$56:$E229,$E229)</f>
        <v>0</v>
      </c>
      <c r="BI229" s="64">
        <f>SUMIFS(AA$56:AA229,$BA$56:$BA229,$BA229,$E$56:$E229,$E229)</f>
        <v>0</v>
      </c>
      <c r="BJ229" s="64">
        <f>SUMIFS(AB$56:AB229,$BA$56:$BA229,$BA229,$E$56:$E229,$E229)</f>
        <v>0</v>
      </c>
      <c r="BK229" s="64">
        <f>SUMIFS(AC$56:AC229,$BA$56:$BA229,$BA229,$E$56:$E229,$E229)</f>
        <v>0</v>
      </c>
      <c r="BL229" s="64">
        <f>SUMIFS(AD$56:AD229,$BA$56:$BA229,$BA229,$E$56:$E229,$E229)</f>
        <v>0</v>
      </c>
      <c r="BM229" s="64">
        <f>SUMIFS(AE$56:AE229,$BA$56:$BA229,$BA229,$E$56:$E229,$E229)</f>
        <v>0</v>
      </c>
      <c r="BN229" s="64">
        <f>SUMIFS(AF$56:AF229,$BA$56:$BA229,$BA229,$E$56:$E229,$E229)</f>
        <v>0</v>
      </c>
      <c r="BO229" s="64">
        <f>SUMIFS(AG$56:AG229,$BA$56:$BA229,$BA229,$E$56:$E229,$E229)</f>
        <v>0</v>
      </c>
      <c r="BP229" s="64">
        <f>SUMIFS(AH$56:AH229,$BA$56:$BA229,$BA229,$E$56:$E229,$E229)</f>
        <v>0</v>
      </c>
      <c r="BR229" s="175" t="str">
        <f t="shared" si="576"/>
        <v>Putlock, Gary2Enterprise</v>
      </c>
      <c r="BS229" s="175" t="str">
        <f t="shared" si="563"/>
        <v/>
      </c>
      <c r="BT229" s="175" t="str">
        <f t="shared" si="564"/>
        <v/>
      </c>
      <c r="BU229" s="175" t="str">
        <f t="shared" si="565"/>
        <v/>
      </c>
      <c r="BV229" s="175" t="str">
        <f t="shared" si="566"/>
        <v/>
      </c>
      <c r="BW229" s="175" t="str">
        <f t="shared" si="567"/>
        <v/>
      </c>
      <c r="BX229" s="175" t="str">
        <f t="shared" si="568"/>
        <v/>
      </c>
      <c r="BY229" s="175" t="str">
        <f t="shared" si="569"/>
        <v/>
      </c>
      <c r="BZ229" s="175" t="str">
        <f t="shared" si="570"/>
        <v/>
      </c>
      <c r="CA229" s="175" t="str">
        <f t="shared" si="571"/>
        <v/>
      </c>
      <c r="CB229" s="175" t="str">
        <f t="shared" si="572"/>
        <v/>
      </c>
      <c r="CC229" s="175" t="str">
        <f t="shared" si="573"/>
        <v/>
      </c>
    </row>
    <row r="230" spans="1:81" s="52" customFormat="1" hidden="1" x14ac:dyDescent="0.25">
      <c r="A230" s="71" t="s">
        <v>120</v>
      </c>
      <c r="B230" s="74">
        <v>44215</v>
      </c>
      <c r="C230" s="74">
        <v>44255</v>
      </c>
      <c r="D230" s="73" t="s">
        <v>23</v>
      </c>
      <c r="E230" s="73" t="str">
        <f t="shared" si="728"/>
        <v>Enterprise</v>
      </c>
      <c r="F230" s="72" t="s">
        <v>21</v>
      </c>
      <c r="G230" s="71" t="s">
        <v>88</v>
      </c>
      <c r="H230" s="71" t="s">
        <v>48</v>
      </c>
      <c r="I230" s="70">
        <f t="shared" si="673"/>
        <v>1050000</v>
      </c>
      <c r="J230" s="69">
        <f t="shared" si="756"/>
        <v>44227</v>
      </c>
      <c r="K230" s="68">
        <f t="shared" si="770"/>
        <v>0</v>
      </c>
      <c r="L230" s="67">
        <f t="shared" si="770"/>
        <v>0</v>
      </c>
      <c r="M230" s="67">
        <f t="shared" si="770"/>
        <v>0</v>
      </c>
      <c r="N230" s="67">
        <f t="shared" si="764"/>
        <v>0</v>
      </c>
      <c r="O230" s="67">
        <f t="shared" si="757"/>
        <v>0</v>
      </c>
      <c r="P230" s="67">
        <f t="shared" si="757"/>
        <v>0</v>
      </c>
      <c r="Q230" s="67">
        <f t="shared" si="757"/>
        <v>0</v>
      </c>
      <c r="R230" s="67">
        <f t="shared" si="757"/>
        <v>0</v>
      </c>
      <c r="S230" s="67">
        <f t="shared" si="731"/>
        <v>0</v>
      </c>
      <c r="T230" s="67">
        <f t="shared" si="731"/>
        <v>0</v>
      </c>
      <c r="U230" s="67">
        <f t="shared" si="731"/>
        <v>0</v>
      </c>
      <c r="V230" s="66">
        <f t="shared" si="731"/>
        <v>0</v>
      </c>
      <c r="W230" s="78">
        <v>1</v>
      </c>
      <c r="X230" s="64">
        <f t="shared" si="732"/>
        <v>0</v>
      </c>
      <c r="Y230" s="64">
        <f t="shared" si="746"/>
        <v>0</v>
      </c>
      <c r="Z230" s="64">
        <f t="shared" si="747"/>
        <v>0</v>
      </c>
      <c r="AA230" s="64">
        <f t="shared" si="748"/>
        <v>0</v>
      </c>
      <c r="AB230" s="64">
        <f t="shared" si="749"/>
        <v>0</v>
      </c>
      <c r="AC230" s="64">
        <f t="shared" si="750"/>
        <v>0</v>
      </c>
      <c r="AD230" s="64">
        <f t="shared" si="751"/>
        <v>0</v>
      </c>
      <c r="AE230" s="64">
        <f t="shared" si="752"/>
        <v>0</v>
      </c>
      <c r="AF230" s="64">
        <f t="shared" si="753"/>
        <v>0</v>
      </c>
      <c r="AG230" s="64">
        <f t="shared" si="754"/>
        <v>0</v>
      </c>
      <c r="AH230" s="63">
        <f t="shared" si="755"/>
        <v>0</v>
      </c>
      <c r="AI230" s="62">
        <f t="shared" si="733"/>
        <v>0</v>
      </c>
      <c r="AJ230" s="60">
        <f t="shared" si="734"/>
        <v>0</v>
      </c>
      <c r="AK230" s="60">
        <f t="shared" si="735"/>
        <v>0</v>
      </c>
      <c r="AL230" s="60">
        <f t="shared" si="736"/>
        <v>0</v>
      </c>
      <c r="AM230" s="60">
        <f t="shared" si="737"/>
        <v>0</v>
      </c>
      <c r="AN230" s="60">
        <f t="shared" si="744"/>
        <v>0</v>
      </c>
      <c r="AO230" s="60">
        <f t="shared" si="738"/>
        <v>0</v>
      </c>
      <c r="AP230" s="60">
        <f t="shared" si="739"/>
        <v>0</v>
      </c>
      <c r="AQ230" s="60">
        <f t="shared" si="740"/>
        <v>0</v>
      </c>
      <c r="AR230" s="60">
        <f t="shared" si="741"/>
        <v>0</v>
      </c>
      <c r="AS230" s="60">
        <f t="shared" si="742"/>
        <v>0</v>
      </c>
      <c r="AT230" s="59">
        <f t="shared" si="743"/>
        <v>0</v>
      </c>
      <c r="AU230" s="61">
        <f t="shared" si="720"/>
        <v>0</v>
      </c>
      <c r="AV230" s="60">
        <f t="shared" si="721"/>
        <v>0</v>
      </c>
      <c r="AW230" s="60">
        <f t="shared" si="722"/>
        <v>0</v>
      </c>
      <c r="AX230" s="59">
        <f t="shared" si="723"/>
        <v>0</v>
      </c>
      <c r="AY230" s="58">
        <f t="shared" si="724"/>
        <v>0</v>
      </c>
      <c r="BA230" s="72" t="s">
        <v>21</v>
      </c>
      <c r="BB230" s="72" t="s">
        <v>261</v>
      </c>
      <c r="BC230" s="71"/>
      <c r="BE230" s="64">
        <f>SUMIFS(W$56:W230,$BA$56:$BA230,$BA230,$E$56:$E230,$E230)</f>
        <v>3</v>
      </c>
      <c r="BF230" s="64">
        <f>SUMIFS(X$56:X230,$BA$56:$BA230,$BA230,$E$56:$E230,$E230)</f>
        <v>0</v>
      </c>
      <c r="BG230" s="64">
        <f>SUMIFS(Y$56:Y230,$BA$56:$BA230,$BA230,$E$56:$E230,$E230)</f>
        <v>0</v>
      </c>
      <c r="BH230" s="64">
        <f>SUMIFS(Z$56:Z230,$BA$56:$BA230,$BA230,$E$56:$E230,$E230)</f>
        <v>0</v>
      </c>
      <c r="BI230" s="64">
        <f>SUMIFS(AA$56:AA230,$BA$56:$BA230,$BA230,$E$56:$E230,$E230)</f>
        <v>0</v>
      </c>
      <c r="BJ230" s="64">
        <f>SUMIFS(AB$56:AB230,$BA$56:$BA230,$BA230,$E$56:$E230,$E230)</f>
        <v>0</v>
      </c>
      <c r="BK230" s="64">
        <f>SUMIFS(AC$56:AC230,$BA$56:$BA230,$BA230,$E$56:$E230,$E230)</f>
        <v>0</v>
      </c>
      <c r="BL230" s="64">
        <f>SUMIFS(AD$56:AD230,$BA$56:$BA230,$BA230,$E$56:$E230,$E230)</f>
        <v>0</v>
      </c>
      <c r="BM230" s="64">
        <f>SUMIFS(AE$56:AE230,$BA$56:$BA230,$BA230,$E$56:$E230,$E230)</f>
        <v>0</v>
      </c>
      <c r="BN230" s="64">
        <f>SUMIFS(AF$56:AF230,$BA$56:$BA230,$BA230,$E$56:$E230,$E230)</f>
        <v>0</v>
      </c>
      <c r="BO230" s="64">
        <f>SUMIFS(AG$56:AG230,$BA$56:$BA230,$BA230,$E$56:$E230,$E230)</f>
        <v>0</v>
      </c>
      <c r="BP230" s="64">
        <f>SUMIFS(AH$56:AH230,$BA$56:$BA230,$BA230,$E$56:$E230,$E230)</f>
        <v>0</v>
      </c>
      <c r="BR230" s="175" t="str">
        <f t="shared" si="576"/>
        <v>Putlock, Gary3Enterprise</v>
      </c>
      <c r="BS230" s="175" t="str">
        <f t="shared" si="563"/>
        <v/>
      </c>
      <c r="BT230" s="175" t="str">
        <f t="shared" si="564"/>
        <v/>
      </c>
      <c r="BU230" s="175" t="str">
        <f t="shared" si="565"/>
        <v/>
      </c>
      <c r="BV230" s="175" t="str">
        <f t="shared" si="566"/>
        <v/>
      </c>
      <c r="BW230" s="175" t="str">
        <f t="shared" si="567"/>
        <v/>
      </c>
      <c r="BX230" s="175" t="str">
        <f t="shared" si="568"/>
        <v/>
      </c>
      <c r="BY230" s="175" t="str">
        <f t="shared" si="569"/>
        <v/>
      </c>
      <c r="BZ230" s="175" t="str">
        <f t="shared" si="570"/>
        <v/>
      </c>
      <c r="CA230" s="175" t="str">
        <f t="shared" si="571"/>
        <v/>
      </c>
      <c r="CB230" s="175" t="str">
        <f t="shared" si="572"/>
        <v/>
      </c>
      <c r="CC230" s="175" t="str">
        <f t="shared" si="573"/>
        <v/>
      </c>
    </row>
    <row r="231" spans="1:81" s="52" customFormat="1" hidden="1" x14ac:dyDescent="0.25">
      <c r="A231" s="71" t="s">
        <v>119</v>
      </c>
      <c r="B231" s="74">
        <v>43206</v>
      </c>
      <c r="C231" s="74">
        <v>44255</v>
      </c>
      <c r="D231" s="73" t="s">
        <v>89</v>
      </c>
      <c r="E231" s="73" t="str">
        <f t="shared" si="728"/>
        <v>Enterprise</v>
      </c>
      <c r="F231" s="72" t="s">
        <v>21</v>
      </c>
      <c r="G231" s="71" t="s">
        <v>88</v>
      </c>
      <c r="H231" s="71" t="s">
        <v>48</v>
      </c>
      <c r="I231" s="70">
        <f t="shared" si="673"/>
        <v>1250000</v>
      </c>
      <c r="J231" s="69">
        <f t="shared" si="756"/>
        <v>43220</v>
      </c>
      <c r="K231" s="68">
        <f t="shared" si="770"/>
        <v>1</v>
      </c>
      <c r="L231" s="67">
        <f t="shared" si="770"/>
        <v>0</v>
      </c>
      <c r="M231" s="67">
        <f t="shared" si="770"/>
        <v>0</v>
      </c>
      <c r="N231" s="67">
        <f t="shared" si="764"/>
        <v>0</v>
      </c>
      <c r="O231" s="67">
        <f t="shared" si="757"/>
        <v>0</v>
      </c>
      <c r="P231" s="67">
        <f t="shared" si="757"/>
        <v>0</v>
      </c>
      <c r="Q231" s="67">
        <f t="shared" si="757"/>
        <v>0</v>
      </c>
      <c r="R231" s="67">
        <f t="shared" si="757"/>
        <v>0</v>
      </c>
      <c r="S231" s="67">
        <f t="shared" si="731"/>
        <v>0</v>
      </c>
      <c r="T231" s="67">
        <f t="shared" si="731"/>
        <v>0</v>
      </c>
      <c r="U231" s="67">
        <f t="shared" si="731"/>
        <v>0</v>
      </c>
      <c r="V231" s="66">
        <f t="shared" si="731"/>
        <v>0</v>
      </c>
      <c r="W231" s="78">
        <v>1</v>
      </c>
      <c r="X231" s="64">
        <f t="shared" si="732"/>
        <v>0</v>
      </c>
      <c r="Y231" s="64">
        <f t="shared" si="746"/>
        <v>0</v>
      </c>
      <c r="Z231" s="64">
        <f t="shared" si="747"/>
        <v>0</v>
      </c>
      <c r="AA231" s="64">
        <f t="shared" si="748"/>
        <v>0</v>
      </c>
      <c r="AB231" s="64">
        <f t="shared" si="749"/>
        <v>0</v>
      </c>
      <c r="AC231" s="64">
        <f t="shared" si="750"/>
        <v>0</v>
      </c>
      <c r="AD231" s="64">
        <f t="shared" si="751"/>
        <v>0</v>
      </c>
      <c r="AE231" s="64">
        <f t="shared" si="752"/>
        <v>0</v>
      </c>
      <c r="AF231" s="64">
        <f t="shared" si="753"/>
        <v>0</v>
      </c>
      <c r="AG231" s="64">
        <f t="shared" si="754"/>
        <v>0</v>
      </c>
      <c r="AH231" s="63">
        <f t="shared" si="755"/>
        <v>0</v>
      </c>
      <c r="AI231" s="62">
        <f t="shared" si="733"/>
        <v>104166.66666666667</v>
      </c>
      <c r="AJ231" s="60">
        <f t="shared" si="734"/>
        <v>0</v>
      </c>
      <c r="AK231" s="60">
        <f t="shared" si="735"/>
        <v>0</v>
      </c>
      <c r="AL231" s="60">
        <f t="shared" si="736"/>
        <v>0</v>
      </c>
      <c r="AM231" s="60">
        <f t="shared" si="737"/>
        <v>0</v>
      </c>
      <c r="AN231" s="60">
        <f t="shared" si="744"/>
        <v>0</v>
      </c>
      <c r="AO231" s="60">
        <f t="shared" si="738"/>
        <v>0</v>
      </c>
      <c r="AP231" s="60">
        <f t="shared" si="739"/>
        <v>0</v>
      </c>
      <c r="AQ231" s="60">
        <f t="shared" si="740"/>
        <v>0</v>
      </c>
      <c r="AR231" s="60">
        <f t="shared" si="741"/>
        <v>0</v>
      </c>
      <c r="AS231" s="60">
        <f t="shared" si="742"/>
        <v>0</v>
      </c>
      <c r="AT231" s="59">
        <f t="shared" si="743"/>
        <v>0</v>
      </c>
      <c r="AU231" s="61">
        <f t="shared" si="720"/>
        <v>104166.66666666667</v>
      </c>
      <c r="AV231" s="60">
        <f t="shared" si="721"/>
        <v>0</v>
      </c>
      <c r="AW231" s="60">
        <f t="shared" si="722"/>
        <v>0</v>
      </c>
      <c r="AX231" s="59">
        <f t="shared" si="723"/>
        <v>0</v>
      </c>
      <c r="AY231" s="58">
        <f t="shared" si="724"/>
        <v>104166.66666666667</v>
      </c>
      <c r="BA231" s="72" t="s">
        <v>21</v>
      </c>
      <c r="BB231" s="72" t="s">
        <v>303</v>
      </c>
      <c r="BC231" s="71"/>
      <c r="BE231" s="64">
        <f>SUMIFS(W$56:W231,$BA$56:$BA231,$BA231,$E$56:$E231,$E231)</f>
        <v>4</v>
      </c>
      <c r="BF231" s="64">
        <f>SUMIFS(X$56:X231,$BA$56:$BA231,$BA231,$E$56:$E231,$E231)</f>
        <v>0</v>
      </c>
      <c r="BG231" s="64">
        <f>SUMIFS(Y$56:Y231,$BA$56:$BA231,$BA231,$E$56:$E231,$E231)</f>
        <v>0</v>
      </c>
      <c r="BH231" s="64">
        <f>SUMIFS(Z$56:Z231,$BA$56:$BA231,$BA231,$E$56:$E231,$E231)</f>
        <v>0</v>
      </c>
      <c r="BI231" s="64">
        <f>SUMIFS(AA$56:AA231,$BA$56:$BA231,$BA231,$E$56:$E231,$E231)</f>
        <v>0</v>
      </c>
      <c r="BJ231" s="64">
        <f>SUMIFS(AB$56:AB231,$BA$56:$BA231,$BA231,$E$56:$E231,$E231)</f>
        <v>0</v>
      </c>
      <c r="BK231" s="64">
        <f>SUMIFS(AC$56:AC231,$BA$56:$BA231,$BA231,$E$56:$E231,$E231)</f>
        <v>0</v>
      </c>
      <c r="BL231" s="64">
        <f>SUMIFS(AD$56:AD231,$BA$56:$BA231,$BA231,$E$56:$E231,$E231)</f>
        <v>0</v>
      </c>
      <c r="BM231" s="64">
        <f>SUMIFS(AE$56:AE231,$BA$56:$BA231,$BA231,$E$56:$E231,$E231)</f>
        <v>0</v>
      </c>
      <c r="BN231" s="64">
        <f>SUMIFS(AF$56:AF231,$BA$56:$BA231,$BA231,$E$56:$E231,$E231)</f>
        <v>0</v>
      </c>
      <c r="BO231" s="64">
        <f>SUMIFS(AG$56:AG231,$BA$56:$BA231,$BA231,$E$56:$E231,$E231)</f>
        <v>0</v>
      </c>
      <c r="BP231" s="64">
        <f>SUMIFS(AH$56:AH231,$BA$56:$BA231,$BA231,$E$56:$E231,$E231)</f>
        <v>0</v>
      </c>
      <c r="BR231" s="175" t="str">
        <f t="shared" si="576"/>
        <v>Putlock, Gary4Enterprise</v>
      </c>
      <c r="BS231" s="175" t="str">
        <f t="shared" si="563"/>
        <v/>
      </c>
      <c r="BT231" s="175" t="str">
        <f t="shared" si="564"/>
        <v/>
      </c>
      <c r="BU231" s="175" t="str">
        <f t="shared" si="565"/>
        <v/>
      </c>
      <c r="BV231" s="175" t="str">
        <f t="shared" si="566"/>
        <v/>
      </c>
      <c r="BW231" s="175" t="str">
        <f t="shared" si="567"/>
        <v/>
      </c>
      <c r="BX231" s="175" t="str">
        <f t="shared" si="568"/>
        <v/>
      </c>
      <c r="BY231" s="175" t="str">
        <f t="shared" si="569"/>
        <v/>
      </c>
      <c r="BZ231" s="175" t="str">
        <f t="shared" si="570"/>
        <v/>
      </c>
      <c r="CA231" s="175" t="str">
        <f t="shared" si="571"/>
        <v/>
      </c>
      <c r="CB231" s="175" t="str">
        <f t="shared" si="572"/>
        <v/>
      </c>
      <c r="CC231" s="175" t="str">
        <f t="shared" si="573"/>
        <v/>
      </c>
    </row>
    <row r="232" spans="1:81" s="52" customFormat="1" hidden="1" x14ac:dyDescent="0.25">
      <c r="A232" s="71" t="s">
        <v>118</v>
      </c>
      <c r="B232" s="74">
        <v>43325</v>
      </c>
      <c r="C232" s="74">
        <v>44255</v>
      </c>
      <c r="D232" s="73" t="s">
        <v>89</v>
      </c>
      <c r="E232" s="73" t="str">
        <f t="shared" si="728"/>
        <v>Enterprise</v>
      </c>
      <c r="F232" s="71" t="s">
        <v>21</v>
      </c>
      <c r="G232" s="71" t="s">
        <v>88</v>
      </c>
      <c r="H232" s="71" t="s">
        <v>48</v>
      </c>
      <c r="I232" s="70">
        <f t="shared" si="673"/>
        <v>1250000</v>
      </c>
      <c r="J232" s="69">
        <f t="shared" si="756"/>
        <v>43343</v>
      </c>
      <c r="K232" s="68">
        <f t="shared" si="770"/>
        <v>1</v>
      </c>
      <c r="L232" s="67">
        <f t="shared" si="770"/>
        <v>0</v>
      </c>
      <c r="M232" s="67">
        <f t="shared" si="770"/>
        <v>0</v>
      </c>
      <c r="N232" s="67">
        <f t="shared" si="764"/>
        <v>0</v>
      </c>
      <c r="O232" s="67">
        <f t="shared" si="757"/>
        <v>0</v>
      </c>
      <c r="P232" s="67">
        <f t="shared" si="757"/>
        <v>0</v>
      </c>
      <c r="Q232" s="67">
        <f t="shared" si="757"/>
        <v>0</v>
      </c>
      <c r="R232" s="67">
        <f t="shared" si="757"/>
        <v>0</v>
      </c>
      <c r="S232" s="67">
        <f t="shared" si="731"/>
        <v>0</v>
      </c>
      <c r="T232" s="67">
        <f t="shared" si="731"/>
        <v>0</v>
      </c>
      <c r="U232" s="67">
        <f t="shared" si="731"/>
        <v>0</v>
      </c>
      <c r="V232" s="66">
        <f t="shared" si="731"/>
        <v>0</v>
      </c>
      <c r="W232" s="78">
        <v>1</v>
      </c>
      <c r="X232" s="64">
        <f t="shared" si="732"/>
        <v>0</v>
      </c>
      <c r="Y232" s="64">
        <f t="shared" si="746"/>
        <v>0</v>
      </c>
      <c r="Z232" s="64">
        <f t="shared" si="747"/>
        <v>0</v>
      </c>
      <c r="AA232" s="64">
        <f t="shared" si="748"/>
        <v>0</v>
      </c>
      <c r="AB232" s="64">
        <f t="shared" si="749"/>
        <v>0</v>
      </c>
      <c r="AC232" s="64">
        <f t="shared" si="750"/>
        <v>0</v>
      </c>
      <c r="AD232" s="64">
        <f t="shared" si="751"/>
        <v>0</v>
      </c>
      <c r="AE232" s="64">
        <f t="shared" si="752"/>
        <v>0</v>
      </c>
      <c r="AF232" s="64">
        <f t="shared" si="753"/>
        <v>0</v>
      </c>
      <c r="AG232" s="64">
        <f t="shared" si="754"/>
        <v>0</v>
      </c>
      <c r="AH232" s="63">
        <f t="shared" si="755"/>
        <v>0</v>
      </c>
      <c r="AI232" s="62">
        <f t="shared" si="733"/>
        <v>104166.66666666667</v>
      </c>
      <c r="AJ232" s="60">
        <f t="shared" si="734"/>
        <v>0</v>
      </c>
      <c r="AK232" s="60">
        <f t="shared" si="735"/>
        <v>0</v>
      </c>
      <c r="AL232" s="60">
        <f t="shared" si="736"/>
        <v>0</v>
      </c>
      <c r="AM232" s="60">
        <f t="shared" si="737"/>
        <v>0</v>
      </c>
      <c r="AN232" s="60">
        <f t="shared" si="744"/>
        <v>0</v>
      </c>
      <c r="AO232" s="60">
        <f t="shared" si="738"/>
        <v>0</v>
      </c>
      <c r="AP232" s="60">
        <f t="shared" si="739"/>
        <v>0</v>
      </c>
      <c r="AQ232" s="60">
        <f t="shared" si="740"/>
        <v>0</v>
      </c>
      <c r="AR232" s="60">
        <f t="shared" si="741"/>
        <v>0</v>
      </c>
      <c r="AS232" s="60">
        <f t="shared" si="742"/>
        <v>0</v>
      </c>
      <c r="AT232" s="59">
        <f t="shared" si="743"/>
        <v>0</v>
      </c>
      <c r="AU232" s="61">
        <f t="shared" si="720"/>
        <v>104166.66666666667</v>
      </c>
      <c r="AV232" s="60">
        <f t="shared" si="721"/>
        <v>0</v>
      </c>
      <c r="AW232" s="60">
        <f t="shared" si="722"/>
        <v>0</v>
      </c>
      <c r="AX232" s="59">
        <f t="shared" si="723"/>
        <v>0</v>
      </c>
      <c r="AY232" s="58">
        <f t="shared" si="724"/>
        <v>104166.66666666667</v>
      </c>
      <c r="BA232" s="71" t="s">
        <v>21</v>
      </c>
      <c r="BB232" s="71" t="s">
        <v>262</v>
      </c>
      <c r="BC232" s="71"/>
      <c r="BE232" s="64">
        <f>SUMIFS(W$56:W232,$BA$56:$BA232,$BA232,$E$56:$E232,$E232)</f>
        <v>5</v>
      </c>
      <c r="BF232" s="64">
        <f>SUMIFS(X$56:X232,$BA$56:$BA232,$BA232,$E$56:$E232,$E232)</f>
        <v>0</v>
      </c>
      <c r="BG232" s="64">
        <f>SUMIFS(Y$56:Y232,$BA$56:$BA232,$BA232,$E$56:$E232,$E232)</f>
        <v>0</v>
      </c>
      <c r="BH232" s="64">
        <f>SUMIFS(Z$56:Z232,$BA$56:$BA232,$BA232,$E$56:$E232,$E232)</f>
        <v>0</v>
      </c>
      <c r="BI232" s="64">
        <f>SUMIFS(AA$56:AA232,$BA$56:$BA232,$BA232,$E$56:$E232,$E232)</f>
        <v>0</v>
      </c>
      <c r="BJ232" s="64">
        <f>SUMIFS(AB$56:AB232,$BA$56:$BA232,$BA232,$E$56:$E232,$E232)</f>
        <v>0</v>
      </c>
      <c r="BK232" s="64">
        <f>SUMIFS(AC$56:AC232,$BA$56:$BA232,$BA232,$E$56:$E232,$E232)</f>
        <v>0</v>
      </c>
      <c r="BL232" s="64">
        <f>SUMIFS(AD$56:AD232,$BA$56:$BA232,$BA232,$E$56:$E232,$E232)</f>
        <v>0</v>
      </c>
      <c r="BM232" s="64">
        <f>SUMIFS(AE$56:AE232,$BA$56:$BA232,$BA232,$E$56:$E232,$E232)</f>
        <v>0</v>
      </c>
      <c r="BN232" s="64">
        <f>SUMIFS(AF$56:AF232,$BA$56:$BA232,$BA232,$E$56:$E232,$E232)</f>
        <v>0</v>
      </c>
      <c r="BO232" s="64">
        <f>SUMIFS(AG$56:AG232,$BA$56:$BA232,$BA232,$E$56:$E232,$E232)</f>
        <v>0</v>
      </c>
      <c r="BP232" s="64">
        <f>SUMIFS(AH$56:AH232,$BA$56:$BA232,$BA232,$E$56:$E232,$E232)</f>
        <v>0</v>
      </c>
      <c r="BR232" s="175" t="str">
        <f t="shared" si="576"/>
        <v>Putlock, Gary5Enterprise</v>
      </c>
      <c r="BS232" s="175" t="str">
        <f t="shared" si="563"/>
        <v/>
      </c>
      <c r="BT232" s="175" t="str">
        <f t="shared" si="564"/>
        <v/>
      </c>
      <c r="BU232" s="175" t="str">
        <f t="shared" si="565"/>
        <v/>
      </c>
      <c r="BV232" s="175" t="str">
        <f t="shared" si="566"/>
        <v/>
      </c>
      <c r="BW232" s="175" t="str">
        <f t="shared" si="567"/>
        <v/>
      </c>
      <c r="BX232" s="175" t="str">
        <f t="shared" si="568"/>
        <v/>
      </c>
      <c r="BY232" s="175" t="str">
        <f t="shared" si="569"/>
        <v/>
      </c>
      <c r="BZ232" s="175" t="str">
        <f t="shared" si="570"/>
        <v/>
      </c>
      <c r="CA232" s="175" t="str">
        <f t="shared" si="571"/>
        <v/>
      </c>
      <c r="CB232" s="175" t="str">
        <f t="shared" si="572"/>
        <v/>
      </c>
      <c r="CC232" s="175" t="str">
        <f t="shared" si="573"/>
        <v/>
      </c>
    </row>
    <row r="233" spans="1:81" s="52" customFormat="1" hidden="1" x14ac:dyDescent="0.25">
      <c r="A233" s="71" t="s">
        <v>117</v>
      </c>
      <c r="B233" s="74">
        <v>43417</v>
      </c>
      <c r="C233" s="74">
        <v>44255</v>
      </c>
      <c r="D233" s="73" t="s">
        <v>89</v>
      </c>
      <c r="E233" s="73" t="str">
        <f t="shared" si="728"/>
        <v>Enterprise</v>
      </c>
      <c r="F233" s="72" t="s">
        <v>21</v>
      </c>
      <c r="G233" s="71" t="s">
        <v>88</v>
      </c>
      <c r="H233" s="71" t="s">
        <v>48</v>
      </c>
      <c r="I233" s="70">
        <f t="shared" si="673"/>
        <v>1250000</v>
      </c>
      <c r="J233" s="69">
        <f t="shared" si="756"/>
        <v>43434</v>
      </c>
      <c r="K233" s="68">
        <f t="shared" si="770"/>
        <v>1</v>
      </c>
      <c r="L233" s="67">
        <f t="shared" si="770"/>
        <v>0</v>
      </c>
      <c r="M233" s="67">
        <f t="shared" si="770"/>
        <v>0</v>
      </c>
      <c r="N233" s="67">
        <f t="shared" si="764"/>
        <v>0</v>
      </c>
      <c r="O233" s="67">
        <f t="shared" si="757"/>
        <v>0</v>
      </c>
      <c r="P233" s="67">
        <f t="shared" si="757"/>
        <v>0</v>
      </c>
      <c r="Q233" s="67">
        <f t="shared" si="757"/>
        <v>0</v>
      </c>
      <c r="R233" s="67">
        <f t="shared" si="757"/>
        <v>0</v>
      </c>
      <c r="S233" s="67">
        <f t="shared" si="731"/>
        <v>0</v>
      </c>
      <c r="T233" s="67">
        <f t="shared" si="731"/>
        <v>0</v>
      </c>
      <c r="U233" s="67">
        <f t="shared" si="731"/>
        <v>0</v>
      </c>
      <c r="V233" s="66">
        <f t="shared" si="731"/>
        <v>0</v>
      </c>
      <c r="W233" s="78">
        <v>1</v>
      </c>
      <c r="X233" s="64">
        <f t="shared" si="732"/>
        <v>0</v>
      </c>
      <c r="Y233" s="64">
        <f t="shared" si="746"/>
        <v>0</v>
      </c>
      <c r="Z233" s="64">
        <f t="shared" si="747"/>
        <v>0</v>
      </c>
      <c r="AA233" s="64">
        <f t="shared" si="748"/>
        <v>0</v>
      </c>
      <c r="AB233" s="64">
        <f t="shared" si="749"/>
        <v>0</v>
      </c>
      <c r="AC233" s="64">
        <f t="shared" si="750"/>
        <v>0</v>
      </c>
      <c r="AD233" s="64">
        <f t="shared" si="751"/>
        <v>0</v>
      </c>
      <c r="AE233" s="64">
        <f t="shared" si="752"/>
        <v>0</v>
      </c>
      <c r="AF233" s="64">
        <f t="shared" si="753"/>
        <v>0</v>
      </c>
      <c r="AG233" s="64">
        <f t="shared" si="754"/>
        <v>0</v>
      </c>
      <c r="AH233" s="63">
        <f t="shared" si="755"/>
        <v>0</v>
      </c>
      <c r="AI233" s="62">
        <f t="shared" si="733"/>
        <v>104166.66666666667</v>
      </c>
      <c r="AJ233" s="60">
        <f t="shared" si="734"/>
        <v>0</v>
      </c>
      <c r="AK233" s="60">
        <f t="shared" si="735"/>
        <v>0</v>
      </c>
      <c r="AL233" s="60">
        <f t="shared" si="736"/>
        <v>0</v>
      </c>
      <c r="AM233" s="60">
        <f t="shared" si="737"/>
        <v>0</v>
      </c>
      <c r="AN233" s="60">
        <f t="shared" si="744"/>
        <v>0</v>
      </c>
      <c r="AO233" s="60">
        <f t="shared" si="738"/>
        <v>0</v>
      </c>
      <c r="AP233" s="60">
        <f t="shared" si="739"/>
        <v>0</v>
      </c>
      <c r="AQ233" s="60">
        <f t="shared" si="740"/>
        <v>0</v>
      </c>
      <c r="AR233" s="60">
        <f t="shared" si="741"/>
        <v>0</v>
      </c>
      <c r="AS233" s="60">
        <f t="shared" si="742"/>
        <v>0</v>
      </c>
      <c r="AT233" s="59">
        <f t="shared" si="743"/>
        <v>0</v>
      </c>
      <c r="AU233" s="61">
        <f t="shared" si="720"/>
        <v>104166.66666666667</v>
      </c>
      <c r="AV233" s="60">
        <f t="shared" si="721"/>
        <v>0</v>
      </c>
      <c r="AW233" s="60">
        <f t="shared" si="722"/>
        <v>0</v>
      </c>
      <c r="AX233" s="59">
        <f t="shared" si="723"/>
        <v>0</v>
      </c>
      <c r="AY233" s="58">
        <f t="shared" si="724"/>
        <v>104166.66666666667</v>
      </c>
      <c r="BA233" s="72" t="s">
        <v>21</v>
      </c>
      <c r="BB233" s="72" t="s">
        <v>306</v>
      </c>
      <c r="BC233" s="71"/>
      <c r="BE233" s="64">
        <f>SUMIFS(W$56:W233,$BA$56:$BA233,$BA233,$E$56:$E233,$E233)</f>
        <v>6</v>
      </c>
      <c r="BF233" s="64">
        <f>SUMIFS(X$56:X233,$BA$56:$BA233,$BA233,$E$56:$E233,$E233)</f>
        <v>0</v>
      </c>
      <c r="BG233" s="64">
        <f>SUMIFS(Y$56:Y233,$BA$56:$BA233,$BA233,$E$56:$E233,$E233)</f>
        <v>0</v>
      </c>
      <c r="BH233" s="64">
        <f>SUMIFS(Z$56:Z233,$BA$56:$BA233,$BA233,$E$56:$E233,$E233)</f>
        <v>0</v>
      </c>
      <c r="BI233" s="64">
        <f>SUMIFS(AA$56:AA233,$BA$56:$BA233,$BA233,$E$56:$E233,$E233)</f>
        <v>0</v>
      </c>
      <c r="BJ233" s="64">
        <f>SUMIFS(AB$56:AB233,$BA$56:$BA233,$BA233,$E$56:$E233,$E233)</f>
        <v>0</v>
      </c>
      <c r="BK233" s="64">
        <f>SUMIFS(AC$56:AC233,$BA$56:$BA233,$BA233,$E$56:$E233,$E233)</f>
        <v>0</v>
      </c>
      <c r="BL233" s="64">
        <f>SUMIFS(AD$56:AD233,$BA$56:$BA233,$BA233,$E$56:$E233,$E233)</f>
        <v>0</v>
      </c>
      <c r="BM233" s="64">
        <f>SUMIFS(AE$56:AE233,$BA$56:$BA233,$BA233,$E$56:$E233,$E233)</f>
        <v>0</v>
      </c>
      <c r="BN233" s="64">
        <f>SUMIFS(AF$56:AF233,$BA$56:$BA233,$BA233,$E$56:$E233,$E233)</f>
        <v>0</v>
      </c>
      <c r="BO233" s="64">
        <f>SUMIFS(AG$56:AG233,$BA$56:$BA233,$BA233,$E$56:$E233,$E233)</f>
        <v>0</v>
      </c>
      <c r="BP233" s="64">
        <f>SUMIFS(AH$56:AH233,$BA$56:$BA233,$BA233,$E$56:$E233,$E233)</f>
        <v>0</v>
      </c>
      <c r="BR233" s="175" t="str">
        <f t="shared" si="576"/>
        <v>Putlock, Gary6Enterprise</v>
      </c>
      <c r="BS233" s="175" t="str">
        <f t="shared" si="563"/>
        <v/>
      </c>
      <c r="BT233" s="175" t="str">
        <f t="shared" si="564"/>
        <v/>
      </c>
      <c r="BU233" s="175" t="str">
        <f t="shared" si="565"/>
        <v/>
      </c>
      <c r="BV233" s="175" t="str">
        <f t="shared" si="566"/>
        <v/>
      </c>
      <c r="BW233" s="175" t="str">
        <f t="shared" si="567"/>
        <v/>
      </c>
      <c r="BX233" s="175" t="str">
        <f t="shared" si="568"/>
        <v/>
      </c>
      <c r="BY233" s="175" t="str">
        <f t="shared" si="569"/>
        <v/>
      </c>
      <c r="BZ233" s="175" t="str">
        <f t="shared" si="570"/>
        <v/>
      </c>
      <c r="CA233" s="175" t="str">
        <f t="shared" si="571"/>
        <v/>
      </c>
      <c r="CB233" s="175" t="str">
        <f t="shared" si="572"/>
        <v/>
      </c>
      <c r="CC233" s="175" t="str">
        <f t="shared" si="573"/>
        <v/>
      </c>
    </row>
    <row r="234" spans="1:81" s="52" customFormat="1" hidden="1" x14ac:dyDescent="0.25">
      <c r="A234" s="71" t="s">
        <v>116</v>
      </c>
      <c r="B234" s="74">
        <v>43861</v>
      </c>
      <c r="C234" s="74">
        <v>44255</v>
      </c>
      <c r="D234" s="73" t="s">
        <v>89</v>
      </c>
      <c r="E234" s="73" t="str">
        <f t="shared" si="728"/>
        <v>Enterprise</v>
      </c>
      <c r="F234" s="72" t="s">
        <v>21</v>
      </c>
      <c r="G234" s="71" t="s">
        <v>88</v>
      </c>
      <c r="H234" s="71" t="s">
        <v>48</v>
      </c>
      <c r="I234" s="70">
        <f t="shared" si="673"/>
        <v>1250000</v>
      </c>
      <c r="J234" s="69">
        <f t="shared" si="756"/>
        <v>43890</v>
      </c>
      <c r="K234" s="68">
        <f t="shared" si="770"/>
        <v>1</v>
      </c>
      <c r="L234" s="67">
        <f t="shared" si="770"/>
        <v>0</v>
      </c>
      <c r="M234" s="67">
        <f t="shared" si="770"/>
        <v>0</v>
      </c>
      <c r="N234" s="67">
        <f t="shared" si="764"/>
        <v>0</v>
      </c>
      <c r="O234" s="67">
        <f t="shared" si="757"/>
        <v>0</v>
      </c>
      <c r="P234" s="67">
        <f t="shared" si="757"/>
        <v>0</v>
      </c>
      <c r="Q234" s="67">
        <f t="shared" si="757"/>
        <v>0</v>
      </c>
      <c r="R234" s="67">
        <f t="shared" si="757"/>
        <v>0</v>
      </c>
      <c r="S234" s="67">
        <f t="shared" si="731"/>
        <v>0</v>
      </c>
      <c r="T234" s="67">
        <f t="shared" si="731"/>
        <v>0</v>
      </c>
      <c r="U234" s="67">
        <f t="shared" si="731"/>
        <v>0</v>
      </c>
      <c r="V234" s="66">
        <f t="shared" si="731"/>
        <v>0</v>
      </c>
      <c r="W234" s="78">
        <v>1</v>
      </c>
      <c r="X234" s="64">
        <f t="shared" si="732"/>
        <v>0</v>
      </c>
      <c r="Y234" s="64">
        <f t="shared" si="746"/>
        <v>0</v>
      </c>
      <c r="Z234" s="64">
        <f t="shared" si="747"/>
        <v>0</v>
      </c>
      <c r="AA234" s="64">
        <f t="shared" si="748"/>
        <v>0</v>
      </c>
      <c r="AB234" s="64">
        <f t="shared" si="749"/>
        <v>0</v>
      </c>
      <c r="AC234" s="64">
        <f t="shared" si="750"/>
        <v>0</v>
      </c>
      <c r="AD234" s="64">
        <f t="shared" si="751"/>
        <v>0</v>
      </c>
      <c r="AE234" s="64">
        <f t="shared" si="752"/>
        <v>0</v>
      </c>
      <c r="AF234" s="64">
        <f t="shared" si="753"/>
        <v>0</v>
      </c>
      <c r="AG234" s="64">
        <f t="shared" si="754"/>
        <v>0</v>
      </c>
      <c r="AH234" s="63">
        <f t="shared" si="755"/>
        <v>0</v>
      </c>
      <c r="AI234" s="62">
        <f t="shared" si="733"/>
        <v>104166.66666666667</v>
      </c>
      <c r="AJ234" s="60">
        <f t="shared" si="734"/>
        <v>0</v>
      </c>
      <c r="AK234" s="60">
        <f t="shared" si="735"/>
        <v>0</v>
      </c>
      <c r="AL234" s="60">
        <f t="shared" si="736"/>
        <v>0</v>
      </c>
      <c r="AM234" s="60">
        <f t="shared" si="737"/>
        <v>0</v>
      </c>
      <c r="AN234" s="60">
        <f t="shared" si="744"/>
        <v>0</v>
      </c>
      <c r="AO234" s="60">
        <f t="shared" si="738"/>
        <v>0</v>
      </c>
      <c r="AP234" s="60">
        <f t="shared" si="739"/>
        <v>0</v>
      </c>
      <c r="AQ234" s="60">
        <f t="shared" si="740"/>
        <v>0</v>
      </c>
      <c r="AR234" s="60">
        <f t="shared" si="741"/>
        <v>0</v>
      </c>
      <c r="AS234" s="60">
        <f t="shared" si="742"/>
        <v>0</v>
      </c>
      <c r="AT234" s="59">
        <f t="shared" si="743"/>
        <v>0</v>
      </c>
      <c r="AU234" s="61">
        <f t="shared" si="720"/>
        <v>104166.66666666667</v>
      </c>
      <c r="AV234" s="60">
        <f t="shared" si="721"/>
        <v>0</v>
      </c>
      <c r="AW234" s="60">
        <f t="shared" si="722"/>
        <v>0</v>
      </c>
      <c r="AX234" s="59">
        <f t="shared" si="723"/>
        <v>0</v>
      </c>
      <c r="AY234" s="58">
        <f t="shared" si="724"/>
        <v>104166.66666666667</v>
      </c>
      <c r="BA234" s="72" t="s">
        <v>21</v>
      </c>
      <c r="BB234" s="72" t="s">
        <v>263</v>
      </c>
      <c r="BC234" s="71"/>
      <c r="BE234" s="64">
        <f>SUMIFS(W$56:W234,$BA$56:$BA234,$BA234,$E$56:$E234,$E234)</f>
        <v>7</v>
      </c>
      <c r="BF234" s="64">
        <f>SUMIFS(X$56:X234,$BA$56:$BA234,$BA234,$E$56:$E234,$E234)</f>
        <v>0</v>
      </c>
      <c r="BG234" s="64">
        <f>SUMIFS(Y$56:Y234,$BA$56:$BA234,$BA234,$E$56:$E234,$E234)</f>
        <v>0</v>
      </c>
      <c r="BH234" s="64">
        <f>SUMIFS(Z$56:Z234,$BA$56:$BA234,$BA234,$E$56:$E234,$E234)</f>
        <v>0</v>
      </c>
      <c r="BI234" s="64">
        <f>SUMIFS(AA$56:AA234,$BA$56:$BA234,$BA234,$E$56:$E234,$E234)</f>
        <v>0</v>
      </c>
      <c r="BJ234" s="64">
        <f>SUMIFS(AB$56:AB234,$BA$56:$BA234,$BA234,$E$56:$E234,$E234)</f>
        <v>0</v>
      </c>
      <c r="BK234" s="64">
        <f>SUMIFS(AC$56:AC234,$BA$56:$BA234,$BA234,$E$56:$E234,$E234)</f>
        <v>0</v>
      </c>
      <c r="BL234" s="64">
        <f>SUMIFS(AD$56:AD234,$BA$56:$BA234,$BA234,$E$56:$E234,$E234)</f>
        <v>0</v>
      </c>
      <c r="BM234" s="64">
        <f>SUMIFS(AE$56:AE234,$BA$56:$BA234,$BA234,$E$56:$E234,$E234)</f>
        <v>0</v>
      </c>
      <c r="BN234" s="64">
        <f>SUMIFS(AF$56:AF234,$BA$56:$BA234,$BA234,$E$56:$E234,$E234)</f>
        <v>0</v>
      </c>
      <c r="BO234" s="64">
        <f>SUMIFS(AG$56:AG234,$BA$56:$BA234,$BA234,$E$56:$E234,$E234)</f>
        <v>0</v>
      </c>
      <c r="BP234" s="64">
        <f>SUMIFS(AH$56:AH234,$BA$56:$BA234,$BA234,$E$56:$E234,$E234)</f>
        <v>0</v>
      </c>
      <c r="BR234" s="175" t="str">
        <f t="shared" si="576"/>
        <v>Putlock, Gary7Enterprise</v>
      </c>
      <c r="BS234" s="175" t="str">
        <f t="shared" si="563"/>
        <v/>
      </c>
      <c r="BT234" s="175" t="str">
        <f t="shared" si="564"/>
        <v/>
      </c>
      <c r="BU234" s="175" t="str">
        <f t="shared" si="565"/>
        <v/>
      </c>
      <c r="BV234" s="175" t="str">
        <f t="shared" si="566"/>
        <v/>
      </c>
      <c r="BW234" s="175" t="str">
        <f t="shared" si="567"/>
        <v/>
      </c>
      <c r="BX234" s="175" t="str">
        <f t="shared" si="568"/>
        <v/>
      </c>
      <c r="BY234" s="175" t="str">
        <f t="shared" si="569"/>
        <v/>
      </c>
      <c r="BZ234" s="175" t="str">
        <f t="shared" si="570"/>
        <v/>
      </c>
      <c r="CA234" s="175" t="str">
        <f t="shared" si="571"/>
        <v/>
      </c>
      <c r="CB234" s="175" t="str">
        <f t="shared" si="572"/>
        <v/>
      </c>
      <c r="CC234" s="175" t="str">
        <f t="shared" si="573"/>
        <v/>
      </c>
    </row>
    <row r="235" spans="1:81" s="52" customFormat="1" hidden="1" x14ac:dyDescent="0.25">
      <c r="A235" s="71" t="s">
        <v>115</v>
      </c>
      <c r="B235" s="74">
        <v>43927</v>
      </c>
      <c r="C235" s="74">
        <v>44255</v>
      </c>
      <c r="D235" s="73" t="s">
        <v>89</v>
      </c>
      <c r="E235" s="73" t="str">
        <f t="shared" si="728"/>
        <v>Enterprise</v>
      </c>
      <c r="F235" s="72" t="s">
        <v>21</v>
      </c>
      <c r="G235" s="71" t="s">
        <v>88</v>
      </c>
      <c r="H235" s="71" t="s">
        <v>48</v>
      </c>
      <c r="I235" s="70">
        <f t="shared" si="673"/>
        <v>1250000</v>
      </c>
      <c r="J235" s="69">
        <f t="shared" si="756"/>
        <v>43951</v>
      </c>
      <c r="K235" s="68">
        <f t="shared" si="770"/>
        <v>1</v>
      </c>
      <c r="L235" s="67">
        <f t="shared" si="770"/>
        <v>0</v>
      </c>
      <c r="M235" s="67">
        <f t="shared" si="770"/>
        <v>0</v>
      </c>
      <c r="N235" s="67">
        <f t="shared" si="764"/>
        <v>0</v>
      </c>
      <c r="O235" s="67">
        <f t="shared" si="757"/>
        <v>0</v>
      </c>
      <c r="P235" s="67">
        <f t="shared" si="757"/>
        <v>0</v>
      </c>
      <c r="Q235" s="67">
        <f t="shared" si="757"/>
        <v>0</v>
      </c>
      <c r="R235" s="67">
        <f t="shared" si="757"/>
        <v>0</v>
      </c>
      <c r="S235" s="67">
        <f t="shared" si="731"/>
        <v>0</v>
      </c>
      <c r="T235" s="67">
        <f t="shared" si="731"/>
        <v>0</v>
      </c>
      <c r="U235" s="67">
        <f t="shared" si="731"/>
        <v>0</v>
      </c>
      <c r="V235" s="66">
        <f t="shared" si="731"/>
        <v>0</v>
      </c>
      <c r="W235" s="78">
        <v>1</v>
      </c>
      <c r="X235" s="64">
        <f t="shared" si="732"/>
        <v>0</v>
      </c>
      <c r="Y235" s="64">
        <f t="shared" si="746"/>
        <v>0</v>
      </c>
      <c r="Z235" s="64">
        <f t="shared" si="747"/>
        <v>0</v>
      </c>
      <c r="AA235" s="64">
        <f t="shared" si="748"/>
        <v>0</v>
      </c>
      <c r="AB235" s="64">
        <f t="shared" si="749"/>
        <v>0</v>
      </c>
      <c r="AC235" s="64">
        <f t="shared" si="750"/>
        <v>0</v>
      </c>
      <c r="AD235" s="64">
        <f t="shared" si="751"/>
        <v>0</v>
      </c>
      <c r="AE235" s="64">
        <f t="shared" si="752"/>
        <v>0</v>
      </c>
      <c r="AF235" s="64">
        <f t="shared" si="753"/>
        <v>0</v>
      </c>
      <c r="AG235" s="64">
        <f t="shared" si="754"/>
        <v>0</v>
      </c>
      <c r="AH235" s="63">
        <f t="shared" si="755"/>
        <v>0</v>
      </c>
      <c r="AI235" s="62">
        <f t="shared" si="733"/>
        <v>104166.66666666667</v>
      </c>
      <c r="AJ235" s="60">
        <f t="shared" si="734"/>
        <v>0</v>
      </c>
      <c r="AK235" s="60">
        <f t="shared" si="735"/>
        <v>0</v>
      </c>
      <c r="AL235" s="60">
        <f t="shared" si="736"/>
        <v>0</v>
      </c>
      <c r="AM235" s="60">
        <f t="shared" si="737"/>
        <v>0</v>
      </c>
      <c r="AN235" s="60">
        <f t="shared" si="744"/>
        <v>0</v>
      </c>
      <c r="AO235" s="60">
        <f t="shared" si="738"/>
        <v>0</v>
      </c>
      <c r="AP235" s="60">
        <f t="shared" si="739"/>
        <v>0</v>
      </c>
      <c r="AQ235" s="60">
        <f t="shared" si="740"/>
        <v>0</v>
      </c>
      <c r="AR235" s="60">
        <f t="shared" si="741"/>
        <v>0</v>
      </c>
      <c r="AS235" s="60">
        <f t="shared" si="742"/>
        <v>0</v>
      </c>
      <c r="AT235" s="59">
        <f t="shared" si="743"/>
        <v>0</v>
      </c>
      <c r="AU235" s="61">
        <f t="shared" si="720"/>
        <v>104166.66666666667</v>
      </c>
      <c r="AV235" s="60">
        <f t="shared" si="721"/>
        <v>0</v>
      </c>
      <c r="AW235" s="60">
        <f t="shared" si="722"/>
        <v>0</v>
      </c>
      <c r="AX235" s="59">
        <f t="shared" si="723"/>
        <v>0</v>
      </c>
      <c r="AY235" s="58">
        <f t="shared" si="724"/>
        <v>104166.66666666667</v>
      </c>
      <c r="BA235" s="72" t="s">
        <v>21</v>
      </c>
      <c r="BB235" s="72" t="s">
        <v>304</v>
      </c>
      <c r="BC235" s="71"/>
      <c r="BE235" s="64">
        <f>SUMIFS(W$56:W235,$BA$56:$BA235,$BA235,$E$56:$E235,$E235)</f>
        <v>8</v>
      </c>
      <c r="BF235" s="64">
        <f>SUMIFS(X$56:X235,$BA$56:$BA235,$BA235,$E$56:$E235,$E235)</f>
        <v>0</v>
      </c>
      <c r="BG235" s="64">
        <f>SUMIFS(Y$56:Y235,$BA$56:$BA235,$BA235,$E$56:$E235,$E235)</f>
        <v>0</v>
      </c>
      <c r="BH235" s="64">
        <f>SUMIFS(Z$56:Z235,$BA$56:$BA235,$BA235,$E$56:$E235,$E235)</f>
        <v>0</v>
      </c>
      <c r="BI235" s="64">
        <f>SUMIFS(AA$56:AA235,$BA$56:$BA235,$BA235,$E$56:$E235,$E235)</f>
        <v>0</v>
      </c>
      <c r="BJ235" s="64">
        <f>SUMIFS(AB$56:AB235,$BA$56:$BA235,$BA235,$E$56:$E235,$E235)</f>
        <v>0</v>
      </c>
      <c r="BK235" s="64">
        <f>SUMIFS(AC$56:AC235,$BA$56:$BA235,$BA235,$E$56:$E235,$E235)</f>
        <v>0</v>
      </c>
      <c r="BL235" s="64">
        <f>SUMIFS(AD$56:AD235,$BA$56:$BA235,$BA235,$E$56:$E235,$E235)</f>
        <v>0</v>
      </c>
      <c r="BM235" s="64">
        <f>SUMIFS(AE$56:AE235,$BA$56:$BA235,$BA235,$E$56:$E235,$E235)</f>
        <v>0</v>
      </c>
      <c r="BN235" s="64">
        <f>SUMIFS(AF$56:AF235,$BA$56:$BA235,$BA235,$E$56:$E235,$E235)</f>
        <v>0</v>
      </c>
      <c r="BO235" s="64">
        <f>SUMIFS(AG$56:AG235,$BA$56:$BA235,$BA235,$E$56:$E235,$E235)</f>
        <v>0</v>
      </c>
      <c r="BP235" s="64">
        <f>SUMIFS(AH$56:AH235,$BA$56:$BA235,$BA235,$E$56:$E235,$E235)</f>
        <v>0</v>
      </c>
      <c r="BR235" s="175" t="str">
        <f t="shared" si="576"/>
        <v>Putlock, Gary8Enterprise</v>
      </c>
      <c r="BS235" s="175" t="str">
        <f t="shared" si="563"/>
        <v/>
      </c>
      <c r="BT235" s="175" t="str">
        <f t="shared" si="564"/>
        <v/>
      </c>
      <c r="BU235" s="175" t="str">
        <f t="shared" si="565"/>
        <v/>
      </c>
      <c r="BV235" s="175" t="str">
        <f t="shared" si="566"/>
        <v/>
      </c>
      <c r="BW235" s="175" t="str">
        <f t="shared" si="567"/>
        <v/>
      </c>
      <c r="BX235" s="175" t="str">
        <f t="shared" si="568"/>
        <v/>
      </c>
      <c r="BY235" s="175" t="str">
        <f t="shared" si="569"/>
        <v/>
      </c>
      <c r="BZ235" s="175" t="str">
        <f t="shared" si="570"/>
        <v/>
      </c>
      <c r="CA235" s="175" t="str">
        <f t="shared" si="571"/>
        <v/>
      </c>
      <c r="CB235" s="175" t="str">
        <f t="shared" si="572"/>
        <v/>
      </c>
      <c r="CC235" s="175" t="str">
        <f t="shared" si="573"/>
        <v/>
      </c>
    </row>
    <row r="236" spans="1:81" s="52" customFormat="1" hidden="1" x14ac:dyDescent="0.25">
      <c r="A236" s="71" t="s">
        <v>114</v>
      </c>
      <c r="B236" s="74">
        <v>43948</v>
      </c>
      <c r="C236" s="74">
        <v>44255</v>
      </c>
      <c r="D236" s="73" t="s">
        <v>89</v>
      </c>
      <c r="E236" s="73" t="str">
        <f t="shared" si="728"/>
        <v>Enterprise</v>
      </c>
      <c r="F236" s="72" t="s">
        <v>21</v>
      </c>
      <c r="G236" s="71" t="s">
        <v>88</v>
      </c>
      <c r="H236" s="71" t="s">
        <v>48</v>
      </c>
      <c r="I236" s="70">
        <f t="shared" si="673"/>
        <v>1250000</v>
      </c>
      <c r="J236" s="69">
        <f t="shared" si="756"/>
        <v>43982</v>
      </c>
      <c r="K236" s="68">
        <f t="shared" si="770"/>
        <v>1</v>
      </c>
      <c r="L236" s="67">
        <f t="shared" si="770"/>
        <v>0</v>
      </c>
      <c r="M236" s="67">
        <f t="shared" si="770"/>
        <v>0</v>
      </c>
      <c r="N236" s="67">
        <f t="shared" si="764"/>
        <v>0</v>
      </c>
      <c r="O236" s="67">
        <f t="shared" si="757"/>
        <v>0</v>
      </c>
      <c r="P236" s="67">
        <f t="shared" si="757"/>
        <v>0</v>
      </c>
      <c r="Q236" s="67">
        <f t="shared" si="757"/>
        <v>0</v>
      </c>
      <c r="R236" s="67">
        <f t="shared" si="757"/>
        <v>0</v>
      </c>
      <c r="S236" s="67">
        <f t="shared" si="731"/>
        <v>0</v>
      </c>
      <c r="T236" s="67">
        <f t="shared" si="731"/>
        <v>0</v>
      </c>
      <c r="U236" s="67">
        <f t="shared" si="731"/>
        <v>0</v>
      </c>
      <c r="V236" s="67">
        <f t="shared" si="731"/>
        <v>0</v>
      </c>
      <c r="W236" s="78">
        <v>1</v>
      </c>
      <c r="X236" s="64">
        <f t="shared" si="732"/>
        <v>0</v>
      </c>
      <c r="Y236" s="64">
        <f t="shared" si="746"/>
        <v>0</v>
      </c>
      <c r="Z236" s="64">
        <f t="shared" si="747"/>
        <v>0</v>
      </c>
      <c r="AA236" s="64">
        <f t="shared" si="748"/>
        <v>0</v>
      </c>
      <c r="AB236" s="64">
        <f t="shared" si="749"/>
        <v>0</v>
      </c>
      <c r="AC236" s="64">
        <f t="shared" si="750"/>
        <v>0</v>
      </c>
      <c r="AD236" s="64">
        <f t="shared" si="751"/>
        <v>0</v>
      </c>
      <c r="AE236" s="64">
        <f t="shared" si="752"/>
        <v>0</v>
      </c>
      <c r="AF236" s="64">
        <f t="shared" si="753"/>
        <v>0</v>
      </c>
      <c r="AG236" s="64">
        <f t="shared" si="754"/>
        <v>0</v>
      </c>
      <c r="AH236" s="63">
        <f t="shared" si="755"/>
        <v>0</v>
      </c>
      <c r="AI236" s="62">
        <f t="shared" si="733"/>
        <v>104166.66666666667</v>
      </c>
      <c r="AJ236" s="60">
        <f t="shared" si="734"/>
        <v>0</v>
      </c>
      <c r="AK236" s="60">
        <f t="shared" si="735"/>
        <v>0</v>
      </c>
      <c r="AL236" s="60">
        <f t="shared" si="736"/>
        <v>0</v>
      </c>
      <c r="AM236" s="60">
        <f t="shared" si="737"/>
        <v>0</v>
      </c>
      <c r="AN236" s="60">
        <f t="shared" si="744"/>
        <v>0</v>
      </c>
      <c r="AO236" s="60">
        <f t="shared" si="738"/>
        <v>0</v>
      </c>
      <c r="AP236" s="60">
        <f t="shared" si="739"/>
        <v>0</v>
      </c>
      <c r="AQ236" s="60">
        <f t="shared" si="740"/>
        <v>0</v>
      </c>
      <c r="AR236" s="60">
        <f t="shared" si="741"/>
        <v>0</v>
      </c>
      <c r="AS236" s="60">
        <f t="shared" si="742"/>
        <v>0</v>
      </c>
      <c r="AT236" s="59">
        <f t="shared" si="743"/>
        <v>0</v>
      </c>
      <c r="AU236" s="61">
        <f t="shared" si="720"/>
        <v>104166.66666666667</v>
      </c>
      <c r="AV236" s="60">
        <f t="shared" si="721"/>
        <v>0</v>
      </c>
      <c r="AW236" s="60">
        <f t="shared" si="722"/>
        <v>0</v>
      </c>
      <c r="AX236" s="59">
        <f t="shared" si="723"/>
        <v>0</v>
      </c>
      <c r="AY236" s="58">
        <f t="shared" si="724"/>
        <v>104166.66666666667</v>
      </c>
      <c r="BA236" s="72" t="s">
        <v>21</v>
      </c>
      <c r="BB236" s="72" t="s">
        <v>305</v>
      </c>
      <c r="BC236" s="71"/>
      <c r="BE236" s="64">
        <f>SUMIFS(W$56:W236,$BA$56:$BA236,$BA236,$E$56:$E236,$E236)</f>
        <v>9</v>
      </c>
      <c r="BF236" s="64">
        <f>SUMIFS(X$56:X236,$BA$56:$BA236,$BA236,$E$56:$E236,$E236)</f>
        <v>0</v>
      </c>
      <c r="BG236" s="64">
        <f>SUMIFS(Y$56:Y236,$BA$56:$BA236,$BA236,$E$56:$E236,$E236)</f>
        <v>0</v>
      </c>
      <c r="BH236" s="64">
        <f>SUMIFS(Z$56:Z236,$BA$56:$BA236,$BA236,$E$56:$E236,$E236)</f>
        <v>0</v>
      </c>
      <c r="BI236" s="64">
        <f>SUMIFS(AA$56:AA236,$BA$56:$BA236,$BA236,$E$56:$E236,$E236)</f>
        <v>0</v>
      </c>
      <c r="BJ236" s="64">
        <f>SUMIFS(AB$56:AB236,$BA$56:$BA236,$BA236,$E$56:$E236,$E236)</f>
        <v>0</v>
      </c>
      <c r="BK236" s="64">
        <f>SUMIFS(AC$56:AC236,$BA$56:$BA236,$BA236,$E$56:$E236,$E236)</f>
        <v>0</v>
      </c>
      <c r="BL236" s="64">
        <f>SUMIFS(AD$56:AD236,$BA$56:$BA236,$BA236,$E$56:$E236,$E236)</f>
        <v>0</v>
      </c>
      <c r="BM236" s="64">
        <f>SUMIFS(AE$56:AE236,$BA$56:$BA236,$BA236,$E$56:$E236,$E236)</f>
        <v>0</v>
      </c>
      <c r="BN236" s="64">
        <f>SUMIFS(AF$56:AF236,$BA$56:$BA236,$BA236,$E$56:$E236,$E236)</f>
        <v>0</v>
      </c>
      <c r="BO236" s="64">
        <f>SUMIFS(AG$56:AG236,$BA$56:$BA236,$BA236,$E$56:$E236,$E236)</f>
        <v>0</v>
      </c>
      <c r="BP236" s="64">
        <f>SUMIFS(AH$56:AH236,$BA$56:$BA236,$BA236,$E$56:$E236,$E236)</f>
        <v>0</v>
      </c>
      <c r="BR236" s="175" t="str">
        <f t="shared" si="576"/>
        <v>Putlock, Gary9Enterprise</v>
      </c>
      <c r="BS236" s="175" t="str">
        <f t="shared" si="563"/>
        <v/>
      </c>
      <c r="BT236" s="175" t="str">
        <f t="shared" si="564"/>
        <v/>
      </c>
      <c r="BU236" s="175" t="str">
        <f t="shared" si="565"/>
        <v/>
      </c>
      <c r="BV236" s="175" t="str">
        <f t="shared" si="566"/>
        <v/>
      </c>
      <c r="BW236" s="175" t="str">
        <f t="shared" si="567"/>
        <v/>
      </c>
      <c r="BX236" s="175" t="str">
        <f t="shared" si="568"/>
        <v/>
      </c>
      <c r="BY236" s="175" t="str">
        <f t="shared" si="569"/>
        <v/>
      </c>
      <c r="BZ236" s="175" t="str">
        <f t="shared" si="570"/>
        <v/>
      </c>
      <c r="CA236" s="175" t="str">
        <f t="shared" si="571"/>
        <v/>
      </c>
      <c r="CB236" s="175" t="str">
        <f t="shared" si="572"/>
        <v/>
      </c>
      <c r="CC236" s="175" t="str">
        <f t="shared" si="573"/>
        <v/>
      </c>
    </row>
    <row r="237" spans="1:81" s="52" customFormat="1" hidden="1" x14ac:dyDescent="0.25">
      <c r="A237" s="71" t="s">
        <v>113</v>
      </c>
      <c r="B237" s="74">
        <v>44228</v>
      </c>
      <c r="C237" s="74">
        <v>44255</v>
      </c>
      <c r="D237" s="73" t="s">
        <v>89</v>
      </c>
      <c r="E237" s="73" t="str">
        <f t="shared" si="728"/>
        <v>Enterprise</v>
      </c>
      <c r="F237" s="72" t="s">
        <v>21</v>
      </c>
      <c r="G237" s="71" t="s">
        <v>88</v>
      </c>
      <c r="H237" s="71" t="s">
        <v>48</v>
      </c>
      <c r="I237" s="70">
        <f t="shared" si="673"/>
        <v>1250000</v>
      </c>
      <c r="J237" s="69">
        <f t="shared" si="756"/>
        <v>44255</v>
      </c>
      <c r="K237" s="68">
        <f t="shared" si="770"/>
        <v>0</v>
      </c>
      <c r="L237" s="67">
        <f t="shared" si="770"/>
        <v>0</v>
      </c>
      <c r="M237" s="67">
        <f t="shared" si="770"/>
        <v>0</v>
      </c>
      <c r="N237" s="67">
        <f t="shared" si="764"/>
        <v>0</v>
      </c>
      <c r="O237" s="67">
        <f t="shared" si="757"/>
        <v>0</v>
      </c>
      <c r="P237" s="67">
        <f t="shared" si="757"/>
        <v>0</v>
      </c>
      <c r="Q237" s="67">
        <f t="shared" si="757"/>
        <v>0</v>
      </c>
      <c r="R237" s="67">
        <f t="shared" si="757"/>
        <v>0</v>
      </c>
      <c r="S237" s="67">
        <f t="shared" si="731"/>
        <v>0</v>
      </c>
      <c r="T237" s="67">
        <f t="shared" si="731"/>
        <v>0</v>
      </c>
      <c r="U237" s="67">
        <f t="shared" si="731"/>
        <v>0</v>
      </c>
      <c r="V237" s="67">
        <f t="shared" si="731"/>
        <v>0</v>
      </c>
      <c r="W237" s="78">
        <v>1</v>
      </c>
      <c r="X237" s="64">
        <f t="shared" si="732"/>
        <v>0</v>
      </c>
      <c r="Y237" s="64">
        <f t="shared" si="746"/>
        <v>0</v>
      </c>
      <c r="Z237" s="64">
        <f t="shared" si="747"/>
        <v>0</v>
      </c>
      <c r="AA237" s="64">
        <f t="shared" si="748"/>
        <v>0</v>
      </c>
      <c r="AB237" s="64">
        <f t="shared" si="749"/>
        <v>0</v>
      </c>
      <c r="AC237" s="64">
        <f t="shared" si="750"/>
        <v>0</v>
      </c>
      <c r="AD237" s="64">
        <f t="shared" si="751"/>
        <v>0</v>
      </c>
      <c r="AE237" s="64">
        <f t="shared" si="752"/>
        <v>0</v>
      </c>
      <c r="AF237" s="64">
        <f t="shared" si="753"/>
        <v>0</v>
      </c>
      <c r="AG237" s="64">
        <f t="shared" si="754"/>
        <v>0</v>
      </c>
      <c r="AH237" s="63">
        <f t="shared" si="755"/>
        <v>0</v>
      </c>
      <c r="AI237" s="62">
        <f t="shared" si="733"/>
        <v>0</v>
      </c>
      <c r="AJ237" s="60">
        <f t="shared" si="734"/>
        <v>0</v>
      </c>
      <c r="AK237" s="60">
        <f t="shared" si="735"/>
        <v>0</v>
      </c>
      <c r="AL237" s="60">
        <f t="shared" si="736"/>
        <v>0</v>
      </c>
      <c r="AM237" s="60">
        <f t="shared" si="737"/>
        <v>0</v>
      </c>
      <c r="AN237" s="60">
        <f t="shared" si="744"/>
        <v>0</v>
      </c>
      <c r="AO237" s="60">
        <f t="shared" si="738"/>
        <v>0</v>
      </c>
      <c r="AP237" s="60">
        <f t="shared" si="739"/>
        <v>0</v>
      </c>
      <c r="AQ237" s="60">
        <f t="shared" si="740"/>
        <v>0</v>
      </c>
      <c r="AR237" s="60">
        <f t="shared" si="741"/>
        <v>0</v>
      </c>
      <c r="AS237" s="60">
        <f t="shared" si="742"/>
        <v>0</v>
      </c>
      <c r="AT237" s="59">
        <f t="shared" si="743"/>
        <v>0</v>
      </c>
      <c r="AU237" s="61">
        <f t="shared" si="720"/>
        <v>0</v>
      </c>
      <c r="AV237" s="60">
        <f t="shared" si="721"/>
        <v>0</v>
      </c>
      <c r="AW237" s="60">
        <f t="shared" si="722"/>
        <v>0</v>
      </c>
      <c r="AX237" s="59">
        <f t="shared" si="723"/>
        <v>0</v>
      </c>
      <c r="AY237" s="58">
        <f t="shared" si="724"/>
        <v>0</v>
      </c>
      <c r="BA237" s="72" t="s">
        <v>21</v>
      </c>
      <c r="BB237" s="72" t="s">
        <v>264</v>
      </c>
      <c r="BC237" s="71"/>
      <c r="BE237" s="64">
        <f>SUMIFS(W$56:W237,$BA$56:$BA237,$BA237,$E$56:$E237,$E237)</f>
        <v>10</v>
      </c>
      <c r="BF237" s="64">
        <f>SUMIFS(X$56:X237,$BA$56:$BA237,$BA237,$E$56:$E237,$E237)</f>
        <v>0</v>
      </c>
      <c r="BG237" s="64">
        <f>SUMIFS(Y$56:Y237,$BA$56:$BA237,$BA237,$E$56:$E237,$E237)</f>
        <v>0</v>
      </c>
      <c r="BH237" s="64">
        <f>SUMIFS(Z$56:Z237,$BA$56:$BA237,$BA237,$E$56:$E237,$E237)</f>
        <v>0</v>
      </c>
      <c r="BI237" s="64">
        <f>SUMIFS(AA$56:AA237,$BA$56:$BA237,$BA237,$E$56:$E237,$E237)</f>
        <v>0</v>
      </c>
      <c r="BJ237" s="64">
        <f>SUMIFS(AB$56:AB237,$BA$56:$BA237,$BA237,$E$56:$E237,$E237)</f>
        <v>0</v>
      </c>
      <c r="BK237" s="64">
        <f>SUMIFS(AC$56:AC237,$BA$56:$BA237,$BA237,$E$56:$E237,$E237)</f>
        <v>0</v>
      </c>
      <c r="BL237" s="64">
        <f>SUMIFS(AD$56:AD237,$BA$56:$BA237,$BA237,$E$56:$E237,$E237)</f>
        <v>0</v>
      </c>
      <c r="BM237" s="64">
        <f>SUMIFS(AE$56:AE237,$BA$56:$BA237,$BA237,$E$56:$E237,$E237)</f>
        <v>0</v>
      </c>
      <c r="BN237" s="64">
        <f>SUMIFS(AF$56:AF237,$BA$56:$BA237,$BA237,$E$56:$E237,$E237)</f>
        <v>0</v>
      </c>
      <c r="BO237" s="64">
        <f>SUMIFS(AG$56:AG237,$BA$56:$BA237,$BA237,$E$56:$E237,$E237)</f>
        <v>0</v>
      </c>
      <c r="BP237" s="64">
        <f>SUMIFS(AH$56:AH237,$BA$56:$BA237,$BA237,$E$56:$E237,$E237)</f>
        <v>0</v>
      </c>
      <c r="BR237" s="175" t="str">
        <f t="shared" si="576"/>
        <v>Putlock, Gary10Enterprise</v>
      </c>
      <c r="BS237" s="175" t="str">
        <f t="shared" si="563"/>
        <v/>
      </c>
      <c r="BT237" s="175" t="str">
        <f t="shared" si="564"/>
        <v/>
      </c>
      <c r="BU237" s="175" t="str">
        <f t="shared" si="565"/>
        <v/>
      </c>
      <c r="BV237" s="175" t="str">
        <f t="shared" si="566"/>
        <v/>
      </c>
      <c r="BW237" s="175" t="str">
        <f t="shared" si="567"/>
        <v/>
      </c>
      <c r="BX237" s="175" t="str">
        <f t="shared" si="568"/>
        <v/>
      </c>
      <c r="BY237" s="175" t="str">
        <f t="shared" si="569"/>
        <v/>
      </c>
      <c r="BZ237" s="175" t="str">
        <f t="shared" si="570"/>
        <v/>
      </c>
      <c r="CA237" s="175" t="str">
        <f t="shared" si="571"/>
        <v/>
      </c>
      <c r="CB237" s="175" t="str">
        <f t="shared" si="572"/>
        <v/>
      </c>
      <c r="CC237" s="175" t="str">
        <f t="shared" si="573"/>
        <v/>
      </c>
    </row>
    <row r="238" spans="1:81" s="52" customFormat="1" hidden="1" x14ac:dyDescent="0.25">
      <c r="A238" s="71" t="s">
        <v>112</v>
      </c>
      <c r="B238" s="74">
        <v>44228</v>
      </c>
      <c r="C238" s="74">
        <v>44255</v>
      </c>
      <c r="D238" s="73" t="s">
        <v>267</v>
      </c>
      <c r="E238" s="73" t="str">
        <f t="shared" si="728"/>
        <v>Enterprise</v>
      </c>
      <c r="F238" s="72" t="s">
        <v>21</v>
      </c>
      <c r="G238" s="71" t="s">
        <v>88</v>
      </c>
      <c r="H238" s="71" t="s">
        <v>48</v>
      </c>
      <c r="I238" s="70">
        <f t="shared" si="673"/>
        <v>1250000</v>
      </c>
      <c r="J238" s="69">
        <f t="shared" si="756"/>
        <v>44255</v>
      </c>
      <c r="K238" s="68">
        <f t="shared" si="770"/>
        <v>0</v>
      </c>
      <c r="L238" s="67">
        <f t="shared" si="770"/>
        <v>0</v>
      </c>
      <c r="M238" s="67">
        <f t="shared" si="770"/>
        <v>0</v>
      </c>
      <c r="N238" s="67">
        <f t="shared" si="764"/>
        <v>0</v>
      </c>
      <c r="O238" s="67">
        <f t="shared" si="757"/>
        <v>0</v>
      </c>
      <c r="P238" s="67">
        <f t="shared" si="757"/>
        <v>0</v>
      </c>
      <c r="Q238" s="67">
        <f t="shared" si="757"/>
        <v>0</v>
      </c>
      <c r="R238" s="67">
        <f t="shared" si="757"/>
        <v>0</v>
      </c>
      <c r="S238" s="67">
        <f t="shared" si="731"/>
        <v>0</v>
      </c>
      <c r="T238" s="67">
        <f t="shared" si="731"/>
        <v>0</v>
      </c>
      <c r="U238" s="67">
        <f t="shared" si="731"/>
        <v>0</v>
      </c>
      <c r="V238" s="66">
        <f t="shared" si="731"/>
        <v>0</v>
      </c>
      <c r="W238" s="78">
        <v>1</v>
      </c>
      <c r="X238" s="64">
        <f t="shared" si="732"/>
        <v>0</v>
      </c>
      <c r="Y238" s="64">
        <f t="shared" si="746"/>
        <v>0</v>
      </c>
      <c r="Z238" s="64">
        <f t="shared" si="747"/>
        <v>0</v>
      </c>
      <c r="AA238" s="64">
        <f t="shared" si="748"/>
        <v>0</v>
      </c>
      <c r="AB238" s="64">
        <f t="shared" si="749"/>
        <v>0</v>
      </c>
      <c r="AC238" s="64">
        <f t="shared" si="750"/>
        <v>0</v>
      </c>
      <c r="AD238" s="64">
        <f t="shared" si="751"/>
        <v>0</v>
      </c>
      <c r="AE238" s="64">
        <f t="shared" si="752"/>
        <v>0</v>
      </c>
      <c r="AF238" s="64">
        <f t="shared" si="753"/>
        <v>0</v>
      </c>
      <c r="AG238" s="64">
        <f t="shared" si="754"/>
        <v>0</v>
      </c>
      <c r="AH238" s="63">
        <f t="shared" si="755"/>
        <v>0</v>
      </c>
      <c r="AI238" s="62">
        <f t="shared" si="733"/>
        <v>0</v>
      </c>
      <c r="AJ238" s="60">
        <f t="shared" si="734"/>
        <v>0</v>
      </c>
      <c r="AK238" s="60">
        <f t="shared" si="735"/>
        <v>0</v>
      </c>
      <c r="AL238" s="60">
        <f t="shared" si="736"/>
        <v>0</v>
      </c>
      <c r="AM238" s="60">
        <f t="shared" si="737"/>
        <v>0</v>
      </c>
      <c r="AN238" s="60">
        <f t="shared" si="744"/>
        <v>0</v>
      </c>
      <c r="AO238" s="60">
        <f t="shared" si="738"/>
        <v>0</v>
      </c>
      <c r="AP238" s="60">
        <f t="shared" si="739"/>
        <v>0</v>
      </c>
      <c r="AQ238" s="60">
        <f t="shared" si="740"/>
        <v>0</v>
      </c>
      <c r="AR238" s="60">
        <f t="shared" si="741"/>
        <v>0</v>
      </c>
      <c r="AS238" s="60">
        <f t="shared" si="742"/>
        <v>0</v>
      </c>
      <c r="AT238" s="59">
        <f t="shared" si="743"/>
        <v>0</v>
      </c>
      <c r="AU238" s="61">
        <f t="shared" si="720"/>
        <v>0</v>
      </c>
      <c r="AV238" s="60">
        <f t="shared" si="721"/>
        <v>0</v>
      </c>
      <c r="AW238" s="60">
        <f t="shared" si="722"/>
        <v>0</v>
      </c>
      <c r="AX238" s="59">
        <f t="shared" si="723"/>
        <v>0</v>
      </c>
      <c r="AY238" s="58">
        <f t="shared" si="724"/>
        <v>0</v>
      </c>
      <c r="BA238" s="72" t="s">
        <v>21</v>
      </c>
      <c r="BB238" s="72" t="s">
        <v>265</v>
      </c>
      <c r="BC238" s="71"/>
      <c r="BE238" s="64">
        <f>SUMIFS(W$56:W238,$BA$56:$BA238,$BA238,$E$56:$E238,$E238)</f>
        <v>11</v>
      </c>
      <c r="BF238" s="64">
        <f>SUMIFS(X$56:X238,$BA$56:$BA238,$BA238,$E$56:$E238,$E238)</f>
        <v>0</v>
      </c>
      <c r="BG238" s="64">
        <f>SUMIFS(Y$56:Y238,$BA$56:$BA238,$BA238,$E$56:$E238,$E238)</f>
        <v>0</v>
      </c>
      <c r="BH238" s="64">
        <f>SUMIFS(Z$56:Z238,$BA$56:$BA238,$BA238,$E$56:$E238,$E238)</f>
        <v>0</v>
      </c>
      <c r="BI238" s="64">
        <f>SUMIFS(AA$56:AA238,$BA$56:$BA238,$BA238,$E$56:$E238,$E238)</f>
        <v>0</v>
      </c>
      <c r="BJ238" s="64">
        <f>SUMIFS(AB$56:AB238,$BA$56:$BA238,$BA238,$E$56:$E238,$E238)</f>
        <v>0</v>
      </c>
      <c r="BK238" s="64">
        <f>SUMIFS(AC$56:AC238,$BA$56:$BA238,$BA238,$E$56:$E238,$E238)</f>
        <v>0</v>
      </c>
      <c r="BL238" s="64">
        <f>SUMIFS(AD$56:AD238,$BA$56:$BA238,$BA238,$E$56:$E238,$E238)</f>
        <v>0</v>
      </c>
      <c r="BM238" s="64">
        <f>SUMIFS(AE$56:AE238,$BA$56:$BA238,$BA238,$E$56:$E238,$E238)</f>
        <v>0</v>
      </c>
      <c r="BN238" s="64">
        <f>SUMIFS(AF$56:AF238,$BA$56:$BA238,$BA238,$E$56:$E238,$E238)</f>
        <v>0</v>
      </c>
      <c r="BO238" s="64">
        <f>SUMIFS(AG$56:AG238,$BA$56:$BA238,$BA238,$E$56:$E238,$E238)</f>
        <v>0</v>
      </c>
      <c r="BP238" s="64">
        <f>SUMIFS(AH$56:AH238,$BA$56:$BA238,$BA238,$E$56:$E238,$E238)</f>
        <v>0</v>
      </c>
      <c r="BR238" s="175" t="str">
        <f t="shared" si="576"/>
        <v>Putlock, Gary11Enterprise</v>
      </c>
      <c r="BS238" s="175" t="str">
        <f t="shared" si="563"/>
        <v/>
      </c>
      <c r="BT238" s="175" t="str">
        <f t="shared" si="564"/>
        <v/>
      </c>
      <c r="BU238" s="175" t="str">
        <f t="shared" si="565"/>
        <v/>
      </c>
      <c r="BV238" s="175" t="str">
        <f t="shared" si="566"/>
        <v/>
      </c>
      <c r="BW238" s="175" t="str">
        <f t="shared" si="567"/>
        <v/>
      </c>
      <c r="BX238" s="175" t="str">
        <f t="shared" si="568"/>
        <v/>
      </c>
      <c r="BY238" s="175" t="str">
        <f t="shared" si="569"/>
        <v/>
      </c>
      <c r="BZ238" s="175" t="str">
        <f t="shared" si="570"/>
        <v/>
      </c>
      <c r="CA238" s="175" t="str">
        <f t="shared" si="571"/>
        <v/>
      </c>
      <c r="CB238" s="175" t="str">
        <f t="shared" si="572"/>
        <v/>
      </c>
      <c r="CC238" s="175" t="str">
        <f t="shared" si="573"/>
        <v/>
      </c>
    </row>
    <row r="239" spans="1:81" s="52" customFormat="1" hidden="1" x14ac:dyDescent="0.25">
      <c r="A239" s="71" t="s">
        <v>111</v>
      </c>
      <c r="B239" s="74">
        <v>44256</v>
      </c>
      <c r="C239" s="74">
        <v>44317</v>
      </c>
      <c r="D239" s="73" t="s">
        <v>23</v>
      </c>
      <c r="E239" s="73" t="str">
        <f t="shared" ref="E239:E254" si="771">IF(G239="US",VLOOKUP($D239,$A$1:$L$51,12,FALSE),G239)</f>
        <v>Enterprise</v>
      </c>
      <c r="F239" s="72" t="s">
        <v>20</v>
      </c>
      <c r="G239" s="71" t="s">
        <v>88</v>
      </c>
      <c r="H239" s="71" t="s">
        <v>48</v>
      </c>
      <c r="I239" s="70">
        <f t="shared" si="673"/>
        <v>1050000</v>
      </c>
      <c r="J239" s="69">
        <f t="shared" si="756"/>
        <v>44286</v>
      </c>
      <c r="K239" s="68">
        <f t="shared" ref="K239:O256" si="772">IFERROR(IF($C239&gt;EOMONTH(K$55,-1),IF(DATEDIF($J239,K$55+2,"m")+1&gt;9,100%,VLOOKUP($D239,$A$1:$J$51,(DATEDIF($J239,K$55+2,"m")+1)+1,FALSE)),0),0)</f>
        <v>0</v>
      </c>
      <c r="L239" s="77">
        <v>0</v>
      </c>
      <c r="M239" s="77">
        <v>0.25</v>
      </c>
      <c r="N239" s="77">
        <v>0</v>
      </c>
      <c r="O239" s="67">
        <f t="shared" si="757"/>
        <v>0</v>
      </c>
      <c r="P239" s="67">
        <f t="shared" si="757"/>
        <v>0</v>
      </c>
      <c r="Q239" s="67">
        <f t="shared" si="757"/>
        <v>0</v>
      </c>
      <c r="R239" s="67">
        <f t="shared" si="757"/>
        <v>0</v>
      </c>
      <c r="S239" s="67">
        <f t="shared" si="731"/>
        <v>0</v>
      </c>
      <c r="T239" s="67">
        <f t="shared" si="731"/>
        <v>0</v>
      </c>
      <c r="U239" s="67">
        <f t="shared" si="731"/>
        <v>0</v>
      </c>
      <c r="V239" s="66">
        <f t="shared" si="731"/>
        <v>0</v>
      </c>
      <c r="W239" s="65">
        <f t="shared" ref="W239:W267" si="773">IF(K239&lt;0,-1,IF(AND($B239&lt;W$55,$C239&gt;W$55),1,0))</f>
        <v>0</v>
      </c>
      <c r="X239" s="64">
        <f t="shared" si="732"/>
        <v>1</v>
      </c>
      <c r="Y239" s="64">
        <f t="shared" si="746"/>
        <v>1</v>
      </c>
      <c r="Z239" s="64">
        <f t="shared" si="747"/>
        <v>0</v>
      </c>
      <c r="AA239" s="64">
        <f t="shared" si="748"/>
        <v>0</v>
      </c>
      <c r="AB239" s="64">
        <f t="shared" si="749"/>
        <v>0</v>
      </c>
      <c r="AC239" s="64">
        <f t="shared" si="750"/>
        <v>0</v>
      </c>
      <c r="AD239" s="64">
        <f t="shared" si="751"/>
        <v>0</v>
      </c>
      <c r="AE239" s="64">
        <f t="shared" si="752"/>
        <v>0</v>
      </c>
      <c r="AF239" s="64">
        <f t="shared" si="753"/>
        <v>0</v>
      </c>
      <c r="AG239" s="64">
        <f t="shared" si="754"/>
        <v>0</v>
      </c>
      <c r="AH239" s="63">
        <f t="shared" si="755"/>
        <v>0</v>
      </c>
      <c r="AI239" s="62">
        <f t="shared" si="733"/>
        <v>0</v>
      </c>
      <c r="AJ239" s="60">
        <f t="shared" si="734"/>
        <v>0</v>
      </c>
      <c r="AK239" s="60">
        <f t="shared" si="735"/>
        <v>21875</v>
      </c>
      <c r="AL239" s="60">
        <f t="shared" si="736"/>
        <v>0</v>
      </c>
      <c r="AM239" s="60">
        <f t="shared" si="737"/>
        <v>0</v>
      </c>
      <c r="AN239" s="60">
        <f t="shared" si="744"/>
        <v>0</v>
      </c>
      <c r="AO239" s="60">
        <f t="shared" si="738"/>
        <v>0</v>
      </c>
      <c r="AP239" s="60">
        <f t="shared" si="739"/>
        <v>0</v>
      </c>
      <c r="AQ239" s="60">
        <f t="shared" si="740"/>
        <v>0</v>
      </c>
      <c r="AR239" s="60">
        <f t="shared" si="741"/>
        <v>0</v>
      </c>
      <c r="AS239" s="60">
        <f t="shared" si="742"/>
        <v>0</v>
      </c>
      <c r="AT239" s="59">
        <f t="shared" si="743"/>
        <v>0</v>
      </c>
      <c r="AU239" s="61">
        <f t="shared" si="720"/>
        <v>21875</v>
      </c>
      <c r="AV239" s="60">
        <f t="shared" si="721"/>
        <v>0</v>
      </c>
      <c r="AW239" s="60">
        <f t="shared" si="722"/>
        <v>0</v>
      </c>
      <c r="AX239" s="59">
        <f t="shared" si="723"/>
        <v>0</v>
      </c>
      <c r="AY239" s="58">
        <f t="shared" si="724"/>
        <v>21875</v>
      </c>
      <c r="BA239" s="72" t="s">
        <v>20</v>
      </c>
      <c r="BB239" s="72" t="s">
        <v>261</v>
      </c>
      <c r="BC239" s="71"/>
      <c r="BE239" s="64">
        <f>SUMIFS(W$56:W239,$BA$56:$BA239,$BA239,$E$56:$E239,$E239)</f>
        <v>0</v>
      </c>
      <c r="BF239" s="64">
        <f>SUMIFS(X$56:X239,$BA$56:$BA239,$BA239,$E$56:$E239,$E239)</f>
        <v>1</v>
      </c>
      <c r="BG239" s="64">
        <f>SUMIFS(Y$56:Y239,$BA$56:$BA239,$BA239,$E$56:$E239,$E239)</f>
        <v>1</v>
      </c>
      <c r="BH239" s="64">
        <f>SUMIFS(Z$56:Z239,$BA$56:$BA239,$BA239,$E$56:$E239,$E239)</f>
        <v>0</v>
      </c>
      <c r="BI239" s="64">
        <f>SUMIFS(AA$56:AA239,$BA$56:$BA239,$BA239,$E$56:$E239,$E239)</f>
        <v>0</v>
      </c>
      <c r="BJ239" s="64">
        <f>SUMIFS(AB$56:AB239,$BA$56:$BA239,$BA239,$E$56:$E239,$E239)</f>
        <v>0</v>
      </c>
      <c r="BK239" s="64">
        <f>SUMIFS(AC$56:AC239,$BA$56:$BA239,$BA239,$E$56:$E239,$E239)</f>
        <v>0</v>
      </c>
      <c r="BL239" s="64">
        <f>SUMIFS(AD$56:AD239,$BA$56:$BA239,$BA239,$E$56:$E239,$E239)</f>
        <v>0</v>
      </c>
      <c r="BM239" s="64">
        <f>SUMIFS(AE$56:AE239,$BA$56:$BA239,$BA239,$E$56:$E239,$E239)</f>
        <v>0</v>
      </c>
      <c r="BN239" s="64">
        <f>SUMIFS(AF$56:AF239,$BA$56:$BA239,$BA239,$E$56:$E239,$E239)</f>
        <v>0</v>
      </c>
      <c r="BO239" s="64">
        <f>SUMIFS(AG$56:AG239,$BA$56:$BA239,$BA239,$E$56:$E239,$E239)</f>
        <v>0</v>
      </c>
      <c r="BP239" s="64">
        <f>SUMIFS(AH$56:AH239,$BA$56:$BA239,$BA239,$E$56:$E239,$E239)</f>
        <v>0</v>
      </c>
      <c r="BR239" s="175" t="str">
        <f t="shared" si="576"/>
        <v/>
      </c>
      <c r="BS239" s="175" t="str">
        <f t="shared" si="563"/>
        <v>Sabikihi, Harsh1Enterprise</v>
      </c>
      <c r="BT239" s="175" t="str">
        <f t="shared" si="564"/>
        <v>Sabikihi, Harsh1Enterprise</v>
      </c>
      <c r="BU239" s="175" t="str">
        <f t="shared" si="565"/>
        <v/>
      </c>
      <c r="BV239" s="175" t="str">
        <f t="shared" si="566"/>
        <v/>
      </c>
      <c r="BW239" s="175" t="str">
        <f t="shared" si="567"/>
        <v/>
      </c>
      <c r="BX239" s="175" t="str">
        <f t="shared" si="568"/>
        <v/>
      </c>
      <c r="BY239" s="175" t="str">
        <f t="shared" si="569"/>
        <v/>
      </c>
      <c r="BZ239" s="175" t="str">
        <f t="shared" si="570"/>
        <v/>
      </c>
      <c r="CA239" s="175" t="str">
        <f t="shared" si="571"/>
        <v/>
      </c>
      <c r="CB239" s="175" t="str">
        <f t="shared" si="572"/>
        <v/>
      </c>
      <c r="CC239" s="175" t="str">
        <f t="shared" si="573"/>
        <v/>
      </c>
    </row>
    <row r="240" spans="1:81" s="52" customFormat="1" ht="14.25" hidden="1" customHeight="1" x14ac:dyDescent="0.25">
      <c r="A240" s="71" t="s">
        <v>261</v>
      </c>
      <c r="B240" s="74">
        <v>44317</v>
      </c>
      <c r="C240" s="74" t="s">
        <v>86</v>
      </c>
      <c r="D240" s="73" t="s">
        <v>23</v>
      </c>
      <c r="E240" s="73" t="str">
        <f t="shared" si="771"/>
        <v>Enterprise</v>
      </c>
      <c r="F240" s="72" t="s">
        <v>286</v>
      </c>
      <c r="G240" s="71" t="s">
        <v>88</v>
      </c>
      <c r="H240" s="71" t="s">
        <v>48</v>
      </c>
      <c r="I240" s="70">
        <f t="shared" si="673"/>
        <v>1050000</v>
      </c>
      <c r="J240" s="81">
        <v>44286</v>
      </c>
      <c r="K240" s="68">
        <f t="shared" si="772"/>
        <v>0</v>
      </c>
      <c r="L240" s="77">
        <v>0</v>
      </c>
      <c r="M240" s="77">
        <v>0</v>
      </c>
      <c r="N240" s="77">
        <v>0.35</v>
      </c>
      <c r="O240" s="77">
        <v>0.5</v>
      </c>
      <c r="P240" s="77">
        <v>0.65</v>
      </c>
      <c r="Q240" s="77">
        <v>0.85</v>
      </c>
      <c r="R240" s="77">
        <v>1</v>
      </c>
      <c r="S240" s="77">
        <v>1</v>
      </c>
      <c r="T240" s="77">
        <v>1</v>
      </c>
      <c r="U240" s="77">
        <v>1</v>
      </c>
      <c r="V240" s="76">
        <v>1</v>
      </c>
      <c r="W240" s="65">
        <f t="shared" si="773"/>
        <v>0</v>
      </c>
      <c r="X240" s="64">
        <f t="shared" si="732"/>
        <v>0</v>
      </c>
      <c r="Y240" s="64">
        <f t="shared" si="746"/>
        <v>0</v>
      </c>
      <c r="Z240" s="64">
        <f t="shared" si="747"/>
        <v>1</v>
      </c>
      <c r="AA240" s="64">
        <f t="shared" si="748"/>
        <v>1</v>
      </c>
      <c r="AB240" s="64">
        <f t="shared" si="749"/>
        <v>1</v>
      </c>
      <c r="AC240" s="64">
        <f t="shared" si="750"/>
        <v>1</v>
      </c>
      <c r="AD240" s="64">
        <f t="shared" si="751"/>
        <v>1</v>
      </c>
      <c r="AE240" s="64">
        <f t="shared" si="752"/>
        <v>1</v>
      </c>
      <c r="AF240" s="64">
        <f t="shared" si="753"/>
        <v>1</v>
      </c>
      <c r="AG240" s="64">
        <f t="shared" si="754"/>
        <v>1</v>
      </c>
      <c r="AH240" s="63">
        <f t="shared" si="755"/>
        <v>1</v>
      </c>
      <c r="AI240" s="62">
        <f t="shared" si="733"/>
        <v>0</v>
      </c>
      <c r="AJ240" s="60">
        <f t="shared" si="734"/>
        <v>0</v>
      </c>
      <c r="AK240" s="60">
        <f t="shared" si="735"/>
        <v>0</v>
      </c>
      <c r="AL240" s="60">
        <f t="shared" si="736"/>
        <v>30624.999999999996</v>
      </c>
      <c r="AM240" s="60">
        <f t="shared" si="737"/>
        <v>43750</v>
      </c>
      <c r="AN240" s="60">
        <f t="shared" si="744"/>
        <v>56875</v>
      </c>
      <c r="AO240" s="60">
        <f t="shared" si="738"/>
        <v>74375</v>
      </c>
      <c r="AP240" s="60">
        <f t="shared" si="739"/>
        <v>87500</v>
      </c>
      <c r="AQ240" s="60">
        <f t="shared" si="740"/>
        <v>87500</v>
      </c>
      <c r="AR240" s="60">
        <f t="shared" si="741"/>
        <v>87500</v>
      </c>
      <c r="AS240" s="60">
        <f t="shared" si="742"/>
        <v>87500</v>
      </c>
      <c r="AT240" s="59">
        <f t="shared" si="743"/>
        <v>87500</v>
      </c>
      <c r="AU240" s="61">
        <f t="shared" ref="AU240:AU242" si="774">SUM(AI240:AK240)</f>
        <v>0</v>
      </c>
      <c r="AV240" s="60">
        <f t="shared" ref="AV240:AV242" si="775">SUM(AL240:AN240)</f>
        <v>131250</v>
      </c>
      <c r="AW240" s="60">
        <f t="shared" ref="AW240:AW242" si="776">SUM(AO240:AQ240)</f>
        <v>249375</v>
      </c>
      <c r="AX240" s="59">
        <f t="shared" ref="AX240:AX242" si="777">SUM(AR240:AT240)</f>
        <v>262500</v>
      </c>
      <c r="AY240" s="58">
        <f t="shared" ref="AY240:AY242" si="778">SUM(AU240:AX240)</f>
        <v>643125</v>
      </c>
      <c r="BA240" s="72" t="s">
        <v>286</v>
      </c>
      <c r="BB240" s="72" t="s">
        <v>261</v>
      </c>
      <c r="BC240" s="71"/>
      <c r="BE240" s="64">
        <f>SUMIFS(W$56:W240,$BA$56:$BA240,$BA240,$E$56:$E240,$E240)</f>
        <v>0</v>
      </c>
      <c r="BF240" s="64">
        <f>SUMIFS(X$56:X240,$BA$56:$BA240,$BA240,$E$56:$E240,$E240)</f>
        <v>0</v>
      </c>
      <c r="BG240" s="64">
        <f>SUMIFS(Y$56:Y240,$BA$56:$BA240,$BA240,$E$56:$E240,$E240)</f>
        <v>0</v>
      </c>
      <c r="BH240" s="64">
        <f>SUMIFS(Z$56:Z240,$BA$56:$BA240,$BA240,$E$56:$E240,$E240)</f>
        <v>1</v>
      </c>
      <c r="BI240" s="64">
        <f>SUMIFS(AA$56:AA240,$BA$56:$BA240,$BA240,$E$56:$E240,$E240)</f>
        <v>1</v>
      </c>
      <c r="BJ240" s="64">
        <f>SUMIFS(AB$56:AB240,$BA$56:$BA240,$BA240,$E$56:$E240,$E240)</f>
        <v>1</v>
      </c>
      <c r="BK240" s="64">
        <f>SUMIFS(AC$56:AC240,$BA$56:$BA240,$BA240,$E$56:$E240,$E240)</f>
        <v>1</v>
      </c>
      <c r="BL240" s="64">
        <f>SUMIFS(AD$56:AD240,$BA$56:$BA240,$BA240,$E$56:$E240,$E240)</f>
        <v>1</v>
      </c>
      <c r="BM240" s="64">
        <f>SUMIFS(AE$56:AE240,$BA$56:$BA240,$BA240,$E$56:$E240,$E240)</f>
        <v>1</v>
      </c>
      <c r="BN240" s="64">
        <f>SUMIFS(AF$56:AF240,$BA$56:$BA240,$BA240,$E$56:$E240,$E240)</f>
        <v>1</v>
      </c>
      <c r="BO240" s="64">
        <f>SUMIFS(AG$56:AG240,$BA$56:$BA240,$BA240,$E$56:$E240,$E240)</f>
        <v>1</v>
      </c>
      <c r="BP240" s="64">
        <f>SUMIFS(AH$56:AH240,$BA$56:$BA240,$BA240,$E$56:$E240,$E240)</f>
        <v>1</v>
      </c>
      <c r="BR240" s="175" t="str">
        <f t="shared" si="576"/>
        <v/>
      </c>
      <c r="BS240" s="175" t="str">
        <f t="shared" si="563"/>
        <v/>
      </c>
      <c r="BT240" s="175" t="str">
        <f t="shared" si="564"/>
        <v/>
      </c>
      <c r="BU240" s="175" t="str">
        <f t="shared" si="565"/>
        <v>Sabikihi/NYC ENT RVP1Enterprise</v>
      </c>
      <c r="BV240" s="175" t="str">
        <f t="shared" si="566"/>
        <v>Sabikihi/NYC ENT RVP1Enterprise</v>
      </c>
      <c r="BW240" s="175" t="str">
        <f t="shared" si="567"/>
        <v>Sabikihi/NYC ENT RVP1Enterprise</v>
      </c>
      <c r="BX240" s="175" t="str">
        <f t="shared" si="568"/>
        <v>Sabikihi/NYC ENT RVP1Enterprise</v>
      </c>
      <c r="BY240" s="175" t="str">
        <f t="shared" si="569"/>
        <v>Sabikihi/NYC ENT RVP1Enterprise</v>
      </c>
      <c r="BZ240" s="175" t="str">
        <f t="shared" si="570"/>
        <v>Sabikihi/NYC ENT RVP1Enterprise</v>
      </c>
      <c r="CA240" s="175" t="str">
        <f t="shared" si="571"/>
        <v>Sabikihi/NYC ENT RVP1Enterprise</v>
      </c>
      <c r="CB240" s="175" t="str">
        <f t="shared" si="572"/>
        <v>Sabikihi/NYC ENT RVP1Enterprise</v>
      </c>
      <c r="CC240" s="175" t="str">
        <f t="shared" si="573"/>
        <v>Sabikihi/NYC ENT RVP1Enterprise</v>
      </c>
    </row>
    <row r="241" spans="1:81" s="52" customFormat="1" hidden="1" x14ac:dyDescent="0.25">
      <c r="A241" s="71" t="s">
        <v>110</v>
      </c>
      <c r="B241" s="74">
        <v>44256</v>
      </c>
      <c r="C241" s="74">
        <v>44317</v>
      </c>
      <c r="D241" s="73" t="s">
        <v>23</v>
      </c>
      <c r="E241" s="73" t="str">
        <f t="shared" si="771"/>
        <v>Enterprise</v>
      </c>
      <c r="F241" s="72" t="s">
        <v>20</v>
      </c>
      <c r="G241" s="71" t="s">
        <v>88</v>
      </c>
      <c r="H241" s="71" t="s">
        <v>48</v>
      </c>
      <c r="I241" s="70">
        <f t="shared" si="673"/>
        <v>1050000</v>
      </c>
      <c r="J241" s="69">
        <f t="shared" si="756"/>
        <v>44286</v>
      </c>
      <c r="K241" s="68">
        <f t="shared" si="772"/>
        <v>0</v>
      </c>
      <c r="L241" s="77">
        <v>0.35</v>
      </c>
      <c r="M241" s="77">
        <v>0.5</v>
      </c>
      <c r="N241" s="77">
        <v>0</v>
      </c>
      <c r="O241" s="67">
        <f t="shared" ref="O241:V241" si="779">IFERROR(IF($C241&gt;EOMONTH(O$55,-1),IF(DATEDIF($J241,O$55+2,"m")+1&gt;9,100%,VLOOKUP($D241,$A$1:$J$51,(DATEDIF($J241,O$55+2,"m")+1)+1,FALSE)),0),0)</f>
        <v>0</v>
      </c>
      <c r="P241" s="67">
        <f t="shared" si="779"/>
        <v>0</v>
      </c>
      <c r="Q241" s="67">
        <f t="shared" si="779"/>
        <v>0</v>
      </c>
      <c r="R241" s="67">
        <f t="shared" si="779"/>
        <v>0</v>
      </c>
      <c r="S241" s="67">
        <f t="shared" si="779"/>
        <v>0</v>
      </c>
      <c r="T241" s="67">
        <f t="shared" si="779"/>
        <v>0</v>
      </c>
      <c r="U241" s="67">
        <f t="shared" si="779"/>
        <v>0</v>
      </c>
      <c r="V241" s="66">
        <f t="shared" si="779"/>
        <v>0</v>
      </c>
      <c r="W241" s="65">
        <f t="shared" si="773"/>
        <v>0</v>
      </c>
      <c r="X241" s="64">
        <f t="shared" si="732"/>
        <v>1</v>
      </c>
      <c r="Y241" s="64">
        <f t="shared" si="746"/>
        <v>1</v>
      </c>
      <c r="Z241" s="64">
        <f t="shared" si="747"/>
        <v>0</v>
      </c>
      <c r="AA241" s="64">
        <f t="shared" si="748"/>
        <v>0</v>
      </c>
      <c r="AB241" s="64">
        <f t="shared" si="749"/>
        <v>0</v>
      </c>
      <c r="AC241" s="64">
        <f t="shared" si="750"/>
        <v>0</v>
      </c>
      <c r="AD241" s="64">
        <f t="shared" si="751"/>
        <v>0</v>
      </c>
      <c r="AE241" s="64">
        <f t="shared" si="752"/>
        <v>0</v>
      </c>
      <c r="AF241" s="64">
        <f t="shared" si="753"/>
        <v>0</v>
      </c>
      <c r="AG241" s="64">
        <f t="shared" si="754"/>
        <v>0</v>
      </c>
      <c r="AH241" s="63">
        <f t="shared" si="755"/>
        <v>0</v>
      </c>
      <c r="AI241" s="62">
        <f t="shared" si="733"/>
        <v>0</v>
      </c>
      <c r="AJ241" s="60">
        <f t="shared" si="734"/>
        <v>30624.999999999996</v>
      </c>
      <c r="AK241" s="60">
        <f t="shared" si="735"/>
        <v>43750</v>
      </c>
      <c r="AL241" s="60">
        <f t="shared" si="736"/>
        <v>0</v>
      </c>
      <c r="AM241" s="60">
        <f t="shared" si="737"/>
        <v>0</v>
      </c>
      <c r="AN241" s="60">
        <f t="shared" si="744"/>
        <v>0</v>
      </c>
      <c r="AO241" s="60">
        <f t="shared" si="738"/>
        <v>0</v>
      </c>
      <c r="AP241" s="60">
        <f t="shared" si="739"/>
        <v>0</v>
      </c>
      <c r="AQ241" s="60">
        <f t="shared" si="740"/>
        <v>0</v>
      </c>
      <c r="AR241" s="60">
        <f t="shared" si="741"/>
        <v>0</v>
      </c>
      <c r="AS241" s="60">
        <f t="shared" si="742"/>
        <v>0</v>
      </c>
      <c r="AT241" s="59">
        <f t="shared" si="743"/>
        <v>0</v>
      </c>
      <c r="AU241" s="61">
        <f t="shared" si="774"/>
        <v>74375</v>
      </c>
      <c r="AV241" s="60">
        <f t="shared" si="775"/>
        <v>0</v>
      </c>
      <c r="AW241" s="60">
        <f t="shared" si="776"/>
        <v>0</v>
      </c>
      <c r="AX241" s="59">
        <f t="shared" si="777"/>
        <v>0</v>
      </c>
      <c r="AY241" s="58">
        <f t="shared" si="778"/>
        <v>74375</v>
      </c>
      <c r="BA241" s="72" t="s">
        <v>20</v>
      </c>
      <c r="BB241" s="72" t="s">
        <v>260</v>
      </c>
      <c r="BC241" s="71"/>
      <c r="BE241" s="64">
        <f>SUMIFS(W$56:W241,$BA$56:$BA241,$BA241,$E$56:$E241,$E241)</f>
        <v>0</v>
      </c>
      <c r="BF241" s="64">
        <f>SUMIFS(X$56:X241,$BA$56:$BA241,$BA241,$E$56:$E241,$E241)</f>
        <v>2</v>
      </c>
      <c r="BG241" s="64">
        <f>SUMIFS(Y$56:Y241,$BA$56:$BA241,$BA241,$E$56:$E241,$E241)</f>
        <v>2</v>
      </c>
      <c r="BH241" s="64">
        <f>SUMIFS(Z$56:Z241,$BA$56:$BA241,$BA241,$E$56:$E241,$E241)</f>
        <v>0</v>
      </c>
      <c r="BI241" s="64">
        <f>SUMIFS(AA$56:AA241,$BA$56:$BA241,$BA241,$E$56:$E241,$E241)</f>
        <v>0</v>
      </c>
      <c r="BJ241" s="64">
        <f>SUMIFS(AB$56:AB241,$BA$56:$BA241,$BA241,$E$56:$E241,$E241)</f>
        <v>0</v>
      </c>
      <c r="BK241" s="64">
        <f>SUMIFS(AC$56:AC241,$BA$56:$BA241,$BA241,$E$56:$E241,$E241)</f>
        <v>0</v>
      </c>
      <c r="BL241" s="64">
        <f>SUMIFS(AD$56:AD241,$BA$56:$BA241,$BA241,$E$56:$E241,$E241)</f>
        <v>0</v>
      </c>
      <c r="BM241" s="64">
        <f>SUMIFS(AE$56:AE241,$BA$56:$BA241,$BA241,$E$56:$E241,$E241)</f>
        <v>0</v>
      </c>
      <c r="BN241" s="64">
        <f>SUMIFS(AF$56:AF241,$BA$56:$BA241,$BA241,$E$56:$E241,$E241)</f>
        <v>0</v>
      </c>
      <c r="BO241" s="64">
        <f>SUMIFS(AG$56:AG241,$BA$56:$BA241,$BA241,$E$56:$E241,$E241)</f>
        <v>0</v>
      </c>
      <c r="BP241" s="64">
        <f>SUMIFS(AH$56:AH241,$BA$56:$BA241,$BA241,$E$56:$E241,$E241)</f>
        <v>0</v>
      </c>
      <c r="BR241" s="175" t="str">
        <f t="shared" si="576"/>
        <v/>
      </c>
      <c r="BS241" s="175" t="str">
        <f t="shared" si="563"/>
        <v>Sabikihi, Harsh2Enterprise</v>
      </c>
      <c r="BT241" s="175" t="str">
        <f t="shared" si="564"/>
        <v>Sabikihi, Harsh2Enterprise</v>
      </c>
      <c r="BU241" s="175" t="str">
        <f t="shared" si="565"/>
        <v/>
      </c>
      <c r="BV241" s="175" t="str">
        <f t="shared" si="566"/>
        <v/>
      </c>
      <c r="BW241" s="175" t="str">
        <f t="shared" si="567"/>
        <v/>
      </c>
      <c r="BX241" s="175" t="str">
        <f t="shared" si="568"/>
        <v/>
      </c>
      <c r="BY241" s="175" t="str">
        <f t="shared" si="569"/>
        <v/>
      </c>
      <c r="BZ241" s="175" t="str">
        <f t="shared" si="570"/>
        <v/>
      </c>
      <c r="CA241" s="175" t="str">
        <f t="shared" si="571"/>
        <v/>
      </c>
      <c r="CB241" s="175" t="str">
        <f t="shared" si="572"/>
        <v/>
      </c>
      <c r="CC241" s="175" t="str">
        <f t="shared" si="573"/>
        <v/>
      </c>
    </row>
    <row r="242" spans="1:81" s="52" customFormat="1" hidden="1" x14ac:dyDescent="0.25">
      <c r="A242" s="71" t="s">
        <v>260</v>
      </c>
      <c r="B242" s="74">
        <v>44317</v>
      </c>
      <c r="C242" s="74" t="s">
        <v>86</v>
      </c>
      <c r="D242" s="73" t="s">
        <v>23</v>
      </c>
      <c r="E242" s="73" t="str">
        <f t="shared" si="771"/>
        <v>Enterprise</v>
      </c>
      <c r="F242" s="72" t="s">
        <v>286</v>
      </c>
      <c r="G242" s="71" t="s">
        <v>88</v>
      </c>
      <c r="H242" s="71" t="s">
        <v>48</v>
      </c>
      <c r="I242" s="70">
        <f t="shared" si="673"/>
        <v>1050000</v>
      </c>
      <c r="J242" s="81">
        <v>44286</v>
      </c>
      <c r="K242" s="68">
        <f t="shared" si="772"/>
        <v>0</v>
      </c>
      <c r="L242" s="77">
        <v>0</v>
      </c>
      <c r="M242" s="77">
        <v>0</v>
      </c>
      <c r="N242" s="77">
        <v>0.65</v>
      </c>
      <c r="O242" s="77">
        <v>0.85</v>
      </c>
      <c r="P242" s="77">
        <v>1</v>
      </c>
      <c r="Q242" s="77">
        <v>1</v>
      </c>
      <c r="R242" s="77">
        <v>1</v>
      </c>
      <c r="S242" s="77">
        <v>1</v>
      </c>
      <c r="T242" s="77">
        <v>1</v>
      </c>
      <c r="U242" s="77">
        <v>1</v>
      </c>
      <c r="V242" s="76">
        <v>1</v>
      </c>
      <c r="W242" s="65">
        <f t="shared" si="773"/>
        <v>0</v>
      </c>
      <c r="X242" s="64">
        <f t="shared" si="732"/>
        <v>0</v>
      </c>
      <c r="Y242" s="64">
        <f t="shared" si="746"/>
        <v>0</v>
      </c>
      <c r="Z242" s="64">
        <f t="shared" si="747"/>
        <v>1</v>
      </c>
      <c r="AA242" s="64">
        <f t="shared" si="748"/>
        <v>1</v>
      </c>
      <c r="AB242" s="64">
        <f t="shared" si="749"/>
        <v>1</v>
      </c>
      <c r="AC242" s="64">
        <f t="shared" si="750"/>
        <v>1</v>
      </c>
      <c r="AD242" s="64">
        <f t="shared" si="751"/>
        <v>1</v>
      </c>
      <c r="AE242" s="64">
        <f t="shared" si="752"/>
        <v>1</v>
      </c>
      <c r="AF242" s="64">
        <f t="shared" si="753"/>
        <v>1</v>
      </c>
      <c r="AG242" s="64">
        <f t="shared" si="754"/>
        <v>1</v>
      </c>
      <c r="AH242" s="63">
        <f t="shared" si="755"/>
        <v>1</v>
      </c>
      <c r="AI242" s="62">
        <f t="shared" si="733"/>
        <v>0</v>
      </c>
      <c r="AJ242" s="60">
        <f t="shared" si="734"/>
        <v>0</v>
      </c>
      <c r="AK242" s="60">
        <f t="shared" si="735"/>
        <v>0</v>
      </c>
      <c r="AL242" s="60">
        <f t="shared" si="736"/>
        <v>56875</v>
      </c>
      <c r="AM242" s="60">
        <f t="shared" si="737"/>
        <v>74375</v>
      </c>
      <c r="AN242" s="60">
        <f t="shared" si="744"/>
        <v>87500</v>
      </c>
      <c r="AO242" s="60">
        <f t="shared" si="738"/>
        <v>87500</v>
      </c>
      <c r="AP242" s="60">
        <f t="shared" si="739"/>
        <v>87500</v>
      </c>
      <c r="AQ242" s="60">
        <f t="shared" si="740"/>
        <v>87500</v>
      </c>
      <c r="AR242" s="60">
        <f t="shared" si="741"/>
        <v>87500</v>
      </c>
      <c r="AS242" s="60">
        <f t="shared" si="742"/>
        <v>87500</v>
      </c>
      <c r="AT242" s="59">
        <f t="shared" si="743"/>
        <v>87500</v>
      </c>
      <c r="AU242" s="61">
        <f t="shared" si="774"/>
        <v>0</v>
      </c>
      <c r="AV242" s="60">
        <f t="shared" si="775"/>
        <v>218750</v>
      </c>
      <c r="AW242" s="60">
        <f t="shared" si="776"/>
        <v>262500</v>
      </c>
      <c r="AX242" s="59">
        <f t="shared" si="777"/>
        <v>262500</v>
      </c>
      <c r="AY242" s="58">
        <f t="shared" si="778"/>
        <v>743750</v>
      </c>
      <c r="BA242" s="72" t="s">
        <v>286</v>
      </c>
      <c r="BB242" s="72" t="s">
        <v>260</v>
      </c>
      <c r="BC242" s="71"/>
      <c r="BE242" s="64">
        <f>SUMIFS(W$56:W242,$BA$56:$BA242,$BA242,$E$56:$E242,$E242)</f>
        <v>0</v>
      </c>
      <c r="BF242" s="64">
        <f>SUMIFS(X$56:X242,$BA$56:$BA242,$BA242,$E$56:$E242,$E242)</f>
        <v>0</v>
      </c>
      <c r="BG242" s="64">
        <f>SUMIFS(Y$56:Y242,$BA$56:$BA242,$BA242,$E$56:$E242,$E242)</f>
        <v>0</v>
      </c>
      <c r="BH242" s="64">
        <f>SUMIFS(Z$56:Z242,$BA$56:$BA242,$BA242,$E$56:$E242,$E242)</f>
        <v>2</v>
      </c>
      <c r="BI242" s="64">
        <f>SUMIFS(AA$56:AA242,$BA$56:$BA242,$BA242,$E$56:$E242,$E242)</f>
        <v>2</v>
      </c>
      <c r="BJ242" s="64">
        <f>SUMIFS(AB$56:AB242,$BA$56:$BA242,$BA242,$E$56:$E242,$E242)</f>
        <v>2</v>
      </c>
      <c r="BK242" s="64">
        <f>SUMIFS(AC$56:AC242,$BA$56:$BA242,$BA242,$E$56:$E242,$E242)</f>
        <v>2</v>
      </c>
      <c r="BL242" s="64">
        <f>SUMIFS(AD$56:AD242,$BA$56:$BA242,$BA242,$E$56:$E242,$E242)</f>
        <v>2</v>
      </c>
      <c r="BM242" s="64">
        <f>SUMIFS(AE$56:AE242,$BA$56:$BA242,$BA242,$E$56:$E242,$E242)</f>
        <v>2</v>
      </c>
      <c r="BN242" s="64">
        <f>SUMIFS(AF$56:AF242,$BA$56:$BA242,$BA242,$E$56:$E242,$E242)</f>
        <v>2</v>
      </c>
      <c r="BO242" s="64">
        <f>SUMIFS(AG$56:AG242,$BA$56:$BA242,$BA242,$E$56:$E242,$E242)</f>
        <v>2</v>
      </c>
      <c r="BP242" s="64">
        <f>SUMIFS(AH$56:AH242,$BA$56:$BA242,$BA242,$E$56:$E242,$E242)</f>
        <v>2</v>
      </c>
      <c r="BR242" s="175" t="str">
        <f t="shared" si="576"/>
        <v/>
      </c>
      <c r="BS242" s="175" t="str">
        <f t="shared" si="563"/>
        <v/>
      </c>
      <c r="BT242" s="175" t="str">
        <f t="shared" si="564"/>
        <v/>
      </c>
      <c r="BU242" s="175" t="str">
        <f t="shared" si="565"/>
        <v>Sabikihi/NYC ENT RVP2Enterprise</v>
      </c>
      <c r="BV242" s="175" t="str">
        <f t="shared" si="566"/>
        <v>Sabikihi/NYC ENT RVP2Enterprise</v>
      </c>
      <c r="BW242" s="175" t="str">
        <f t="shared" si="567"/>
        <v>Sabikihi/NYC ENT RVP2Enterprise</v>
      </c>
      <c r="BX242" s="175" t="str">
        <f t="shared" si="568"/>
        <v>Sabikihi/NYC ENT RVP2Enterprise</v>
      </c>
      <c r="BY242" s="175" t="str">
        <f t="shared" si="569"/>
        <v>Sabikihi/NYC ENT RVP2Enterprise</v>
      </c>
      <c r="BZ242" s="175" t="str">
        <f t="shared" si="570"/>
        <v>Sabikihi/NYC ENT RVP2Enterprise</v>
      </c>
      <c r="CA242" s="175" t="str">
        <f t="shared" si="571"/>
        <v>Sabikihi/NYC ENT RVP2Enterprise</v>
      </c>
      <c r="CB242" s="175" t="str">
        <f t="shared" si="572"/>
        <v>Sabikihi/NYC ENT RVP2Enterprise</v>
      </c>
      <c r="CC242" s="175" t="str">
        <f t="shared" si="573"/>
        <v>Sabikihi/NYC ENT RVP2Enterprise</v>
      </c>
    </row>
    <row r="243" spans="1:81" s="52" customFormat="1" hidden="1" x14ac:dyDescent="0.25">
      <c r="A243" s="71" t="s">
        <v>109</v>
      </c>
      <c r="B243" s="74">
        <v>44256</v>
      </c>
      <c r="C243" s="74" t="s">
        <v>86</v>
      </c>
      <c r="D243" s="73" t="s">
        <v>89</v>
      </c>
      <c r="E243" s="73" t="str">
        <f t="shared" si="771"/>
        <v>Enterprise</v>
      </c>
      <c r="F243" s="71" t="s">
        <v>20</v>
      </c>
      <c r="G243" s="71" t="s">
        <v>88</v>
      </c>
      <c r="H243" s="71" t="s">
        <v>48</v>
      </c>
      <c r="I243" s="70">
        <f t="shared" si="673"/>
        <v>1250000</v>
      </c>
      <c r="J243" s="69">
        <f t="shared" si="756"/>
        <v>44286</v>
      </c>
      <c r="K243" s="68">
        <f t="shared" si="772"/>
        <v>0</v>
      </c>
      <c r="L243" s="77">
        <v>1</v>
      </c>
      <c r="M243" s="77">
        <v>1</v>
      </c>
      <c r="N243" s="77">
        <v>1</v>
      </c>
      <c r="O243" s="77">
        <v>1</v>
      </c>
      <c r="P243" s="77">
        <v>1</v>
      </c>
      <c r="Q243" s="77">
        <v>1</v>
      </c>
      <c r="R243" s="77">
        <v>1</v>
      </c>
      <c r="S243" s="77">
        <v>1</v>
      </c>
      <c r="T243" s="77">
        <v>1</v>
      </c>
      <c r="U243" s="77">
        <v>1</v>
      </c>
      <c r="V243" s="76">
        <v>1</v>
      </c>
      <c r="W243" s="65">
        <f t="shared" si="773"/>
        <v>0</v>
      </c>
      <c r="X243" s="64">
        <f t="shared" si="732"/>
        <v>1</v>
      </c>
      <c r="Y243" s="64">
        <f t="shared" si="746"/>
        <v>1</v>
      </c>
      <c r="Z243" s="64">
        <f t="shared" si="747"/>
        <v>1</v>
      </c>
      <c r="AA243" s="64">
        <f t="shared" si="748"/>
        <v>1</v>
      </c>
      <c r="AB243" s="64">
        <f t="shared" si="749"/>
        <v>1</v>
      </c>
      <c r="AC243" s="64">
        <f t="shared" si="750"/>
        <v>1</v>
      </c>
      <c r="AD243" s="64">
        <f t="shared" si="751"/>
        <v>1</v>
      </c>
      <c r="AE243" s="64">
        <f t="shared" si="752"/>
        <v>1</v>
      </c>
      <c r="AF243" s="64">
        <f t="shared" si="753"/>
        <v>1</v>
      </c>
      <c r="AG243" s="64">
        <f t="shared" si="754"/>
        <v>1</v>
      </c>
      <c r="AH243" s="63">
        <f t="shared" si="755"/>
        <v>1</v>
      </c>
      <c r="AI243" s="62">
        <f t="shared" si="733"/>
        <v>0</v>
      </c>
      <c r="AJ243" s="60">
        <f t="shared" si="734"/>
        <v>104166.66666666667</v>
      </c>
      <c r="AK243" s="60">
        <f t="shared" si="735"/>
        <v>104166.66666666667</v>
      </c>
      <c r="AL243" s="60">
        <f t="shared" si="736"/>
        <v>104166.66666666667</v>
      </c>
      <c r="AM243" s="60">
        <f t="shared" si="737"/>
        <v>104166.66666666667</v>
      </c>
      <c r="AN243" s="60">
        <f t="shared" si="744"/>
        <v>104166.66666666667</v>
      </c>
      <c r="AO243" s="60">
        <f t="shared" si="738"/>
        <v>104166.66666666667</v>
      </c>
      <c r="AP243" s="60">
        <f t="shared" si="739"/>
        <v>104166.66666666667</v>
      </c>
      <c r="AQ243" s="60">
        <f t="shared" si="740"/>
        <v>104166.66666666667</v>
      </c>
      <c r="AR243" s="60">
        <f t="shared" si="741"/>
        <v>104166.66666666667</v>
      </c>
      <c r="AS243" s="60">
        <f t="shared" si="742"/>
        <v>104166.66666666667</v>
      </c>
      <c r="AT243" s="59">
        <f t="shared" si="743"/>
        <v>104166.66666666667</v>
      </c>
      <c r="AU243" s="61">
        <f t="shared" si="720"/>
        <v>208333.33333333334</v>
      </c>
      <c r="AV243" s="60">
        <f t="shared" si="721"/>
        <v>312500</v>
      </c>
      <c r="AW243" s="60">
        <f t="shared" si="722"/>
        <v>312500</v>
      </c>
      <c r="AX243" s="59">
        <f t="shared" si="723"/>
        <v>312500</v>
      </c>
      <c r="AY243" s="58">
        <f t="shared" si="724"/>
        <v>1145833.3333333335</v>
      </c>
      <c r="BA243" s="71" t="s">
        <v>20</v>
      </c>
      <c r="BB243" s="71" t="s">
        <v>262</v>
      </c>
      <c r="BC243" s="71"/>
      <c r="BE243" s="64">
        <f>SUMIFS(W$56:W243,$BA$56:$BA243,$BA243,$E$56:$E243,$E243)</f>
        <v>0</v>
      </c>
      <c r="BF243" s="64">
        <f>SUMIFS(X$56:X243,$BA$56:$BA243,$BA243,$E$56:$E243,$E243)</f>
        <v>3</v>
      </c>
      <c r="BG243" s="64">
        <f>SUMIFS(Y$56:Y243,$BA$56:$BA243,$BA243,$E$56:$E243,$E243)</f>
        <v>3</v>
      </c>
      <c r="BH243" s="64">
        <f>SUMIFS(Z$56:Z243,$BA$56:$BA243,$BA243,$E$56:$E243,$E243)</f>
        <v>1</v>
      </c>
      <c r="BI243" s="64">
        <f>SUMIFS(AA$56:AA243,$BA$56:$BA243,$BA243,$E$56:$E243,$E243)</f>
        <v>1</v>
      </c>
      <c r="BJ243" s="64">
        <f>SUMIFS(AB$56:AB243,$BA$56:$BA243,$BA243,$E$56:$E243,$E243)</f>
        <v>1</v>
      </c>
      <c r="BK243" s="64">
        <f>SUMIFS(AC$56:AC243,$BA$56:$BA243,$BA243,$E$56:$E243,$E243)</f>
        <v>1</v>
      </c>
      <c r="BL243" s="64">
        <f>SUMIFS(AD$56:AD243,$BA$56:$BA243,$BA243,$E$56:$E243,$E243)</f>
        <v>1</v>
      </c>
      <c r="BM243" s="64">
        <f>SUMIFS(AE$56:AE243,$BA$56:$BA243,$BA243,$E$56:$E243,$E243)</f>
        <v>1</v>
      </c>
      <c r="BN243" s="64">
        <f>SUMIFS(AF$56:AF243,$BA$56:$BA243,$BA243,$E$56:$E243,$E243)</f>
        <v>1</v>
      </c>
      <c r="BO243" s="64">
        <f>SUMIFS(AG$56:AG243,$BA$56:$BA243,$BA243,$E$56:$E243,$E243)</f>
        <v>1</v>
      </c>
      <c r="BP243" s="64">
        <f>SUMIFS(AH$56:AH243,$BA$56:$BA243,$BA243,$E$56:$E243,$E243)</f>
        <v>1</v>
      </c>
      <c r="BR243" s="175" t="str">
        <f t="shared" si="576"/>
        <v/>
      </c>
      <c r="BS243" s="175" t="str">
        <f t="shared" si="563"/>
        <v>Sabikihi, Harsh3Enterprise</v>
      </c>
      <c r="BT243" s="175" t="str">
        <f t="shared" si="564"/>
        <v>Sabikihi, Harsh3Enterprise</v>
      </c>
      <c r="BU243" s="175" t="str">
        <f t="shared" si="565"/>
        <v>Sabikihi, Harsh1Enterprise</v>
      </c>
      <c r="BV243" s="175" t="str">
        <f t="shared" si="566"/>
        <v>Sabikihi, Harsh1Enterprise</v>
      </c>
      <c r="BW243" s="175" t="str">
        <f t="shared" si="567"/>
        <v>Sabikihi, Harsh1Enterprise</v>
      </c>
      <c r="BX243" s="175" t="str">
        <f t="shared" si="568"/>
        <v>Sabikihi, Harsh1Enterprise</v>
      </c>
      <c r="BY243" s="175" t="str">
        <f t="shared" si="569"/>
        <v>Sabikihi, Harsh1Enterprise</v>
      </c>
      <c r="BZ243" s="175" t="str">
        <f t="shared" si="570"/>
        <v>Sabikihi, Harsh1Enterprise</v>
      </c>
      <c r="CA243" s="175" t="str">
        <f t="shared" si="571"/>
        <v>Sabikihi, Harsh1Enterprise</v>
      </c>
      <c r="CB243" s="175" t="str">
        <f t="shared" si="572"/>
        <v>Sabikihi, Harsh1Enterprise</v>
      </c>
      <c r="CC243" s="175" t="str">
        <f t="shared" si="573"/>
        <v>Sabikihi, Harsh1Enterprise</v>
      </c>
    </row>
    <row r="244" spans="1:81" s="52" customFormat="1" hidden="1" x14ac:dyDescent="0.25">
      <c r="A244" s="71" t="s">
        <v>108</v>
      </c>
      <c r="B244" s="74">
        <v>44256</v>
      </c>
      <c r="C244" s="74">
        <v>44317</v>
      </c>
      <c r="D244" s="73" t="s">
        <v>89</v>
      </c>
      <c r="E244" s="73" t="str">
        <f t="shared" si="771"/>
        <v>Enterprise</v>
      </c>
      <c r="F244" s="72" t="s">
        <v>20</v>
      </c>
      <c r="G244" s="71" t="s">
        <v>88</v>
      </c>
      <c r="H244" s="71" t="s">
        <v>48</v>
      </c>
      <c r="I244" s="70">
        <f t="shared" si="673"/>
        <v>1250000</v>
      </c>
      <c r="J244" s="69">
        <f t="shared" si="756"/>
        <v>44286</v>
      </c>
      <c r="K244" s="68">
        <f t="shared" si="772"/>
        <v>0</v>
      </c>
      <c r="L244" s="77">
        <v>0</v>
      </c>
      <c r="M244" s="77">
        <v>0</v>
      </c>
      <c r="N244" s="77">
        <v>0</v>
      </c>
      <c r="O244" s="67">
        <f t="shared" ref="O244:V244" si="780">IFERROR(IF($C244&gt;EOMONTH(O$55,-1),IF(DATEDIF($J244,O$55+2,"m")+1&gt;9,100%,VLOOKUP($D244,$A$1:$J$51,(DATEDIF($J244,O$55+2,"m")+1)+1,FALSE)),0),0)</f>
        <v>0</v>
      </c>
      <c r="P244" s="67">
        <f t="shared" si="780"/>
        <v>0</v>
      </c>
      <c r="Q244" s="67">
        <f t="shared" si="780"/>
        <v>0</v>
      </c>
      <c r="R244" s="67">
        <f t="shared" si="780"/>
        <v>0</v>
      </c>
      <c r="S244" s="67">
        <f t="shared" si="780"/>
        <v>0</v>
      </c>
      <c r="T244" s="67">
        <f t="shared" si="780"/>
        <v>0</v>
      </c>
      <c r="U244" s="67">
        <f t="shared" si="780"/>
        <v>0</v>
      </c>
      <c r="V244" s="66">
        <f t="shared" si="780"/>
        <v>0</v>
      </c>
      <c r="W244" s="65">
        <f t="shared" si="773"/>
        <v>0</v>
      </c>
      <c r="X244" s="64">
        <f t="shared" si="732"/>
        <v>1</v>
      </c>
      <c r="Y244" s="64">
        <f t="shared" si="746"/>
        <v>1</v>
      </c>
      <c r="Z244" s="64">
        <f t="shared" si="747"/>
        <v>0</v>
      </c>
      <c r="AA244" s="64">
        <f t="shared" si="748"/>
        <v>0</v>
      </c>
      <c r="AB244" s="64">
        <f t="shared" si="749"/>
        <v>0</v>
      </c>
      <c r="AC244" s="64">
        <f t="shared" si="750"/>
        <v>0</v>
      </c>
      <c r="AD244" s="64">
        <f t="shared" si="751"/>
        <v>0</v>
      </c>
      <c r="AE244" s="64">
        <f t="shared" si="752"/>
        <v>0</v>
      </c>
      <c r="AF244" s="64">
        <f t="shared" si="753"/>
        <v>0</v>
      </c>
      <c r="AG244" s="64">
        <f t="shared" si="754"/>
        <v>0</v>
      </c>
      <c r="AH244" s="63">
        <f t="shared" si="755"/>
        <v>0</v>
      </c>
      <c r="AI244" s="62">
        <f t="shared" si="733"/>
        <v>0</v>
      </c>
      <c r="AJ244" s="60">
        <f t="shared" si="734"/>
        <v>0</v>
      </c>
      <c r="AK244" s="60">
        <f t="shared" si="735"/>
        <v>0</v>
      </c>
      <c r="AL244" s="60">
        <f t="shared" si="736"/>
        <v>0</v>
      </c>
      <c r="AM244" s="60">
        <f t="shared" si="737"/>
        <v>0</v>
      </c>
      <c r="AN244" s="60">
        <f t="shared" si="744"/>
        <v>0</v>
      </c>
      <c r="AO244" s="60">
        <f t="shared" si="738"/>
        <v>0</v>
      </c>
      <c r="AP244" s="60">
        <f t="shared" si="739"/>
        <v>0</v>
      </c>
      <c r="AQ244" s="60">
        <f t="shared" si="740"/>
        <v>0</v>
      </c>
      <c r="AR244" s="60">
        <f t="shared" si="741"/>
        <v>0</v>
      </c>
      <c r="AS244" s="60">
        <f t="shared" si="742"/>
        <v>0</v>
      </c>
      <c r="AT244" s="59">
        <f t="shared" si="743"/>
        <v>0</v>
      </c>
      <c r="AU244" s="61">
        <f t="shared" si="720"/>
        <v>0</v>
      </c>
      <c r="AV244" s="60">
        <f t="shared" si="721"/>
        <v>0</v>
      </c>
      <c r="AW244" s="60">
        <f t="shared" si="722"/>
        <v>0</v>
      </c>
      <c r="AX244" s="59">
        <f t="shared" si="723"/>
        <v>0</v>
      </c>
      <c r="AY244" s="58">
        <f t="shared" si="724"/>
        <v>0</v>
      </c>
      <c r="BA244" s="72" t="s">
        <v>20</v>
      </c>
      <c r="BB244" s="72" t="s">
        <v>264</v>
      </c>
      <c r="BC244" s="71"/>
      <c r="BE244" s="64">
        <f>SUMIFS(W$56:W244,$BA$56:$BA244,$BA244,$E$56:$E244,$E244)</f>
        <v>0</v>
      </c>
      <c r="BF244" s="64">
        <f>SUMIFS(X$56:X244,$BA$56:$BA244,$BA244,$E$56:$E244,$E244)</f>
        <v>4</v>
      </c>
      <c r="BG244" s="64">
        <f>SUMIFS(Y$56:Y244,$BA$56:$BA244,$BA244,$E$56:$E244,$E244)</f>
        <v>4</v>
      </c>
      <c r="BH244" s="64">
        <f>SUMIFS(Z$56:Z244,$BA$56:$BA244,$BA244,$E$56:$E244,$E244)</f>
        <v>1</v>
      </c>
      <c r="BI244" s="64">
        <f>SUMIFS(AA$56:AA244,$BA$56:$BA244,$BA244,$E$56:$E244,$E244)</f>
        <v>1</v>
      </c>
      <c r="BJ244" s="64">
        <f>SUMIFS(AB$56:AB244,$BA$56:$BA244,$BA244,$E$56:$E244,$E244)</f>
        <v>1</v>
      </c>
      <c r="BK244" s="64">
        <f>SUMIFS(AC$56:AC244,$BA$56:$BA244,$BA244,$E$56:$E244,$E244)</f>
        <v>1</v>
      </c>
      <c r="BL244" s="64">
        <f>SUMIFS(AD$56:AD244,$BA$56:$BA244,$BA244,$E$56:$E244,$E244)</f>
        <v>1</v>
      </c>
      <c r="BM244" s="64">
        <f>SUMIFS(AE$56:AE244,$BA$56:$BA244,$BA244,$E$56:$E244,$E244)</f>
        <v>1</v>
      </c>
      <c r="BN244" s="64">
        <f>SUMIFS(AF$56:AF244,$BA$56:$BA244,$BA244,$E$56:$E244,$E244)</f>
        <v>1</v>
      </c>
      <c r="BO244" s="64">
        <f>SUMIFS(AG$56:AG244,$BA$56:$BA244,$BA244,$E$56:$E244,$E244)</f>
        <v>1</v>
      </c>
      <c r="BP244" s="64">
        <f>SUMIFS(AH$56:AH244,$BA$56:$BA244,$BA244,$E$56:$E244,$E244)</f>
        <v>1</v>
      </c>
      <c r="BR244" s="175" t="str">
        <f t="shared" si="576"/>
        <v/>
      </c>
      <c r="BS244" s="175" t="str">
        <f t="shared" si="563"/>
        <v>Sabikihi, Harsh4Enterprise</v>
      </c>
      <c r="BT244" s="175" t="str">
        <f t="shared" si="564"/>
        <v>Sabikihi, Harsh4Enterprise</v>
      </c>
      <c r="BU244" s="175" t="str">
        <f t="shared" si="565"/>
        <v>Sabikihi, Harsh1Enterprise</v>
      </c>
      <c r="BV244" s="175" t="str">
        <f t="shared" si="566"/>
        <v>Sabikihi, Harsh1Enterprise</v>
      </c>
      <c r="BW244" s="175" t="str">
        <f t="shared" si="567"/>
        <v>Sabikihi, Harsh1Enterprise</v>
      </c>
      <c r="BX244" s="175" t="str">
        <f t="shared" si="568"/>
        <v>Sabikihi, Harsh1Enterprise</v>
      </c>
      <c r="BY244" s="175" t="str">
        <f t="shared" si="569"/>
        <v>Sabikihi, Harsh1Enterprise</v>
      </c>
      <c r="BZ244" s="175" t="str">
        <f t="shared" si="570"/>
        <v>Sabikihi, Harsh1Enterprise</v>
      </c>
      <c r="CA244" s="175" t="str">
        <f t="shared" si="571"/>
        <v>Sabikihi, Harsh1Enterprise</v>
      </c>
      <c r="CB244" s="175" t="str">
        <f t="shared" si="572"/>
        <v>Sabikihi, Harsh1Enterprise</v>
      </c>
      <c r="CC244" s="175" t="str">
        <f t="shared" si="573"/>
        <v>Sabikihi, Harsh1Enterprise</v>
      </c>
    </row>
    <row r="245" spans="1:81" s="52" customFormat="1" hidden="1" x14ac:dyDescent="0.25">
      <c r="A245" s="71" t="s">
        <v>264</v>
      </c>
      <c r="B245" s="74">
        <v>44317</v>
      </c>
      <c r="C245" s="74" t="s">
        <v>86</v>
      </c>
      <c r="D245" s="73" t="s">
        <v>89</v>
      </c>
      <c r="E245" s="73" t="str">
        <f t="shared" si="771"/>
        <v>Enterprise</v>
      </c>
      <c r="F245" s="72" t="s">
        <v>286</v>
      </c>
      <c r="G245" s="71" t="s">
        <v>88</v>
      </c>
      <c r="H245" s="71" t="s">
        <v>48</v>
      </c>
      <c r="I245" s="70">
        <f t="shared" si="673"/>
        <v>1250000</v>
      </c>
      <c r="J245" s="81">
        <v>44286</v>
      </c>
      <c r="K245" s="68">
        <f t="shared" si="772"/>
        <v>0</v>
      </c>
      <c r="L245" s="77">
        <v>0</v>
      </c>
      <c r="M245" s="77">
        <v>0</v>
      </c>
      <c r="N245" s="77">
        <v>0.25</v>
      </c>
      <c r="O245" s="77">
        <v>0.35</v>
      </c>
      <c r="P245" s="77">
        <v>0.5</v>
      </c>
      <c r="Q245" s="77">
        <v>0.65</v>
      </c>
      <c r="R245" s="77">
        <v>0.85</v>
      </c>
      <c r="S245" s="77">
        <v>1</v>
      </c>
      <c r="T245" s="77">
        <v>1</v>
      </c>
      <c r="U245" s="77">
        <v>1</v>
      </c>
      <c r="V245" s="76">
        <v>1</v>
      </c>
      <c r="W245" s="65">
        <f t="shared" si="773"/>
        <v>0</v>
      </c>
      <c r="X245" s="64">
        <f t="shared" si="732"/>
        <v>0</v>
      </c>
      <c r="Y245" s="64">
        <f t="shared" si="746"/>
        <v>0</v>
      </c>
      <c r="Z245" s="64">
        <f t="shared" si="747"/>
        <v>1</v>
      </c>
      <c r="AA245" s="64">
        <f t="shared" si="748"/>
        <v>1</v>
      </c>
      <c r="AB245" s="64">
        <f t="shared" si="749"/>
        <v>1</v>
      </c>
      <c r="AC245" s="64">
        <f t="shared" si="750"/>
        <v>1</v>
      </c>
      <c r="AD245" s="64">
        <f t="shared" si="751"/>
        <v>1</v>
      </c>
      <c r="AE245" s="64">
        <f t="shared" si="752"/>
        <v>1</v>
      </c>
      <c r="AF245" s="64">
        <f t="shared" si="753"/>
        <v>1</v>
      </c>
      <c r="AG245" s="64">
        <f t="shared" si="754"/>
        <v>1</v>
      </c>
      <c r="AH245" s="63">
        <f t="shared" si="755"/>
        <v>1</v>
      </c>
      <c r="AI245" s="62">
        <f t="shared" si="733"/>
        <v>0</v>
      </c>
      <c r="AJ245" s="60">
        <f t="shared" si="734"/>
        <v>0</v>
      </c>
      <c r="AK245" s="60">
        <f t="shared" si="735"/>
        <v>0</v>
      </c>
      <c r="AL245" s="60">
        <f t="shared" si="736"/>
        <v>26041.666666666668</v>
      </c>
      <c r="AM245" s="60">
        <f t="shared" si="737"/>
        <v>36458.333333333336</v>
      </c>
      <c r="AN245" s="60">
        <f t="shared" si="744"/>
        <v>52083.333333333336</v>
      </c>
      <c r="AO245" s="60">
        <f t="shared" si="738"/>
        <v>67708.333333333343</v>
      </c>
      <c r="AP245" s="60">
        <f t="shared" si="739"/>
        <v>88541.666666666672</v>
      </c>
      <c r="AQ245" s="60">
        <f t="shared" si="740"/>
        <v>104166.66666666667</v>
      </c>
      <c r="AR245" s="60">
        <f t="shared" si="741"/>
        <v>104166.66666666667</v>
      </c>
      <c r="AS245" s="60">
        <f t="shared" si="742"/>
        <v>104166.66666666667</v>
      </c>
      <c r="AT245" s="59">
        <f t="shared" si="743"/>
        <v>104166.66666666667</v>
      </c>
      <c r="AU245" s="61">
        <f t="shared" ref="AU245:AU247" si="781">SUM(AI245:AK245)</f>
        <v>0</v>
      </c>
      <c r="AV245" s="60">
        <f t="shared" ref="AV245:AV247" si="782">SUM(AL245:AN245)</f>
        <v>114583.33333333334</v>
      </c>
      <c r="AW245" s="60">
        <f t="shared" ref="AW245:AW247" si="783">SUM(AO245:AQ245)</f>
        <v>260416.66666666669</v>
      </c>
      <c r="AX245" s="59">
        <f t="shared" ref="AX245:AX247" si="784">SUM(AR245:AT245)</f>
        <v>312500</v>
      </c>
      <c r="AY245" s="58">
        <f t="shared" ref="AY245:AY247" si="785">SUM(AU245:AX245)</f>
        <v>687500</v>
      </c>
      <c r="BA245" s="72" t="s">
        <v>286</v>
      </c>
      <c r="BB245" s="72" t="s">
        <v>264</v>
      </c>
      <c r="BC245" s="71"/>
      <c r="BE245" s="64">
        <f>SUMIFS(W$56:W245,$BA$56:$BA245,$BA245,$E$56:$E245,$E245)</f>
        <v>0</v>
      </c>
      <c r="BF245" s="64">
        <f>SUMIFS(X$56:X245,$BA$56:$BA245,$BA245,$E$56:$E245,$E245)</f>
        <v>0</v>
      </c>
      <c r="BG245" s="64">
        <f>SUMIFS(Y$56:Y245,$BA$56:$BA245,$BA245,$E$56:$E245,$E245)</f>
        <v>0</v>
      </c>
      <c r="BH245" s="64">
        <f>SUMIFS(Z$56:Z245,$BA$56:$BA245,$BA245,$E$56:$E245,$E245)</f>
        <v>3</v>
      </c>
      <c r="BI245" s="64">
        <f>SUMIFS(AA$56:AA245,$BA$56:$BA245,$BA245,$E$56:$E245,$E245)</f>
        <v>3</v>
      </c>
      <c r="BJ245" s="64">
        <f>SUMIFS(AB$56:AB245,$BA$56:$BA245,$BA245,$E$56:$E245,$E245)</f>
        <v>3</v>
      </c>
      <c r="BK245" s="64">
        <f>SUMIFS(AC$56:AC245,$BA$56:$BA245,$BA245,$E$56:$E245,$E245)</f>
        <v>3</v>
      </c>
      <c r="BL245" s="64">
        <f>SUMIFS(AD$56:AD245,$BA$56:$BA245,$BA245,$E$56:$E245,$E245)</f>
        <v>3</v>
      </c>
      <c r="BM245" s="64">
        <f>SUMIFS(AE$56:AE245,$BA$56:$BA245,$BA245,$E$56:$E245,$E245)</f>
        <v>3</v>
      </c>
      <c r="BN245" s="64">
        <f>SUMIFS(AF$56:AF245,$BA$56:$BA245,$BA245,$E$56:$E245,$E245)</f>
        <v>3</v>
      </c>
      <c r="BO245" s="64">
        <f>SUMIFS(AG$56:AG245,$BA$56:$BA245,$BA245,$E$56:$E245,$E245)</f>
        <v>3</v>
      </c>
      <c r="BP245" s="64">
        <f>SUMIFS(AH$56:AH245,$BA$56:$BA245,$BA245,$E$56:$E245,$E245)</f>
        <v>3</v>
      </c>
      <c r="BR245" s="175" t="str">
        <f t="shared" si="576"/>
        <v/>
      </c>
      <c r="BS245" s="175" t="str">
        <f t="shared" si="563"/>
        <v/>
      </c>
      <c r="BT245" s="175" t="str">
        <f t="shared" si="564"/>
        <v/>
      </c>
      <c r="BU245" s="175" t="str">
        <f t="shared" si="565"/>
        <v>Sabikihi/NYC ENT RVP3Enterprise</v>
      </c>
      <c r="BV245" s="175" t="str">
        <f t="shared" si="566"/>
        <v>Sabikihi/NYC ENT RVP3Enterprise</v>
      </c>
      <c r="BW245" s="175" t="str">
        <f t="shared" si="567"/>
        <v>Sabikihi/NYC ENT RVP3Enterprise</v>
      </c>
      <c r="BX245" s="175" t="str">
        <f t="shared" si="568"/>
        <v>Sabikihi/NYC ENT RVP3Enterprise</v>
      </c>
      <c r="BY245" s="175" t="str">
        <f t="shared" si="569"/>
        <v>Sabikihi/NYC ENT RVP3Enterprise</v>
      </c>
      <c r="BZ245" s="175" t="str">
        <f t="shared" si="570"/>
        <v>Sabikihi/NYC ENT RVP3Enterprise</v>
      </c>
      <c r="CA245" s="175" t="str">
        <f t="shared" si="571"/>
        <v>Sabikihi/NYC ENT RVP3Enterprise</v>
      </c>
      <c r="CB245" s="175" t="str">
        <f t="shared" si="572"/>
        <v>Sabikihi/NYC ENT RVP3Enterprise</v>
      </c>
      <c r="CC245" s="175" t="str">
        <f t="shared" si="573"/>
        <v>Sabikihi/NYC ENT RVP3Enterprise</v>
      </c>
    </row>
    <row r="246" spans="1:81" s="52" customFormat="1" hidden="1" x14ac:dyDescent="0.25">
      <c r="A246" s="71" t="s">
        <v>107</v>
      </c>
      <c r="B246" s="74">
        <v>44256</v>
      </c>
      <c r="C246" s="74">
        <v>44317</v>
      </c>
      <c r="D246" s="73" t="s">
        <v>89</v>
      </c>
      <c r="E246" s="73" t="str">
        <f t="shared" si="771"/>
        <v>Enterprise</v>
      </c>
      <c r="F246" s="72" t="s">
        <v>20</v>
      </c>
      <c r="G246" s="71" t="s">
        <v>88</v>
      </c>
      <c r="H246" s="71" t="s">
        <v>48</v>
      </c>
      <c r="I246" s="70">
        <f t="shared" si="673"/>
        <v>1250000</v>
      </c>
      <c r="J246" s="69">
        <f t="shared" si="756"/>
        <v>44286</v>
      </c>
      <c r="K246" s="68">
        <f t="shared" si="772"/>
        <v>0</v>
      </c>
      <c r="L246" s="77">
        <v>1</v>
      </c>
      <c r="M246" s="77">
        <v>1</v>
      </c>
      <c r="N246" s="77">
        <v>0</v>
      </c>
      <c r="O246" s="67">
        <f t="shared" ref="O246:V246" si="786">IFERROR(IF($C246&gt;EOMONTH(O$55,-1),IF(DATEDIF($J246,O$55+2,"m")+1&gt;9,100%,VLOOKUP($D246,$A$1:$J$51,(DATEDIF($J246,O$55+2,"m")+1)+1,FALSE)),0),0)</f>
        <v>0</v>
      </c>
      <c r="P246" s="67">
        <f t="shared" si="786"/>
        <v>0</v>
      </c>
      <c r="Q246" s="67">
        <f t="shared" si="786"/>
        <v>0</v>
      </c>
      <c r="R246" s="67">
        <f t="shared" si="786"/>
        <v>0</v>
      </c>
      <c r="S246" s="67">
        <f t="shared" si="786"/>
        <v>0</v>
      </c>
      <c r="T246" s="67">
        <f t="shared" si="786"/>
        <v>0</v>
      </c>
      <c r="U246" s="67">
        <f t="shared" si="786"/>
        <v>0</v>
      </c>
      <c r="V246" s="66">
        <f t="shared" si="786"/>
        <v>0</v>
      </c>
      <c r="W246" s="65">
        <f t="shared" si="773"/>
        <v>0</v>
      </c>
      <c r="X246" s="64">
        <f t="shared" ref="X246:X277" si="787">IF(L246&lt;0,-1,IF(AND($B246&lt;X$55,$C246&gt;X$55),1,0))</f>
        <v>1</v>
      </c>
      <c r="Y246" s="64">
        <f t="shared" si="746"/>
        <v>1</v>
      </c>
      <c r="Z246" s="64">
        <f t="shared" si="747"/>
        <v>0</v>
      </c>
      <c r="AA246" s="64">
        <f t="shared" si="748"/>
        <v>0</v>
      </c>
      <c r="AB246" s="64">
        <f t="shared" si="749"/>
        <v>0</v>
      </c>
      <c r="AC246" s="64">
        <f t="shared" si="750"/>
        <v>0</v>
      </c>
      <c r="AD246" s="64">
        <f t="shared" si="751"/>
        <v>0</v>
      </c>
      <c r="AE246" s="64">
        <f t="shared" si="752"/>
        <v>0</v>
      </c>
      <c r="AF246" s="64">
        <f t="shared" si="753"/>
        <v>0</v>
      </c>
      <c r="AG246" s="64">
        <f t="shared" si="754"/>
        <v>0</v>
      </c>
      <c r="AH246" s="63">
        <f t="shared" si="755"/>
        <v>0</v>
      </c>
      <c r="AI246" s="62">
        <f t="shared" ref="AI246:AI273" si="788">$I246/12*K246</f>
        <v>0</v>
      </c>
      <c r="AJ246" s="60">
        <f t="shared" ref="AJ246:AJ273" si="789">$I246/12*L246</f>
        <v>104166.66666666667</v>
      </c>
      <c r="AK246" s="60">
        <f t="shared" ref="AK246:AK273" si="790">$I246/12*M246</f>
        <v>104166.66666666667</v>
      </c>
      <c r="AL246" s="60">
        <f t="shared" ref="AL246:AL273" si="791">$I246/12*N246</f>
        <v>0</v>
      </c>
      <c r="AM246" s="60">
        <f t="shared" ref="AM246:AM273" si="792">$I246/12*O246</f>
        <v>0</v>
      </c>
      <c r="AN246" s="60">
        <f t="shared" si="744"/>
        <v>0</v>
      </c>
      <c r="AO246" s="60">
        <f t="shared" ref="AO246:AO273" si="793">$I246/12*Q246</f>
        <v>0</v>
      </c>
      <c r="AP246" s="60">
        <f t="shared" ref="AP246:AP273" si="794">$I246/12*R246</f>
        <v>0</v>
      </c>
      <c r="AQ246" s="60">
        <f t="shared" ref="AQ246:AQ273" si="795">$I246/12*S246</f>
        <v>0</v>
      </c>
      <c r="AR246" s="60">
        <f t="shared" ref="AR246:AR273" si="796">$I246/12*T246</f>
        <v>0</v>
      </c>
      <c r="AS246" s="60">
        <f t="shared" ref="AS246:AS273" si="797">$I246/12*U246</f>
        <v>0</v>
      </c>
      <c r="AT246" s="59">
        <f t="shared" ref="AT246:AT273" si="798">$I246/12*V246</f>
        <v>0</v>
      </c>
      <c r="AU246" s="61">
        <f t="shared" si="781"/>
        <v>208333.33333333334</v>
      </c>
      <c r="AV246" s="60">
        <f t="shared" si="782"/>
        <v>0</v>
      </c>
      <c r="AW246" s="60">
        <f t="shared" si="783"/>
        <v>0</v>
      </c>
      <c r="AX246" s="59">
        <f t="shared" si="784"/>
        <v>0</v>
      </c>
      <c r="AY246" s="58">
        <f t="shared" si="785"/>
        <v>208333.33333333334</v>
      </c>
      <c r="BA246" s="72" t="s">
        <v>20</v>
      </c>
      <c r="BB246" s="72" t="s">
        <v>263</v>
      </c>
      <c r="BC246" s="71"/>
      <c r="BE246" s="64">
        <f>SUMIFS(W$56:W246,$BA$56:$BA246,$BA246,$E$56:$E246,$E246)</f>
        <v>0</v>
      </c>
      <c r="BF246" s="64">
        <f>SUMIFS(X$56:X246,$BA$56:$BA246,$BA246,$E$56:$E246,$E246)</f>
        <v>5</v>
      </c>
      <c r="BG246" s="64">
        <f>SUMIFS(Y$56:Y246,$BA$56:$BA246,$BA246,$E$56:$E246,$E246)</f>
        <v>5</v>
      </c>
      <c r="BH246" s="64">
        <f>SUMIFS(Z$56:Z246,$BA$56:$BA246,$BA246,$E$56:$E246,$E246)</f>
        <v>1</v>
      </c>
      <c r="BI246" s="64">
        <f>SUMIFS(AA$56:AA246,$BA$56:$BA246,$BA246,$E$56:$E246,$E246)</f>
        <v>1</v>
      </c>
      <c r="BJ246" s="64">
        <f>SUMIFS(AB$56:AB246,$BA$56:$BA246,$BA246,$E$56:$E246,$E246)</f>
        <v>1</v>
      </c>
      <c r="BK246" s="64">
        <f>SUMIFS(AC$56:AC246,$BA$56:$BA246,$BA246,$E$56:$E246,$E246)</f>
        <v>1</v>
      </c>
      <c r="BL246" s="64">
        <f>SUMIFS(AD$56:AD246,$BA$56:$BA246,$BA246,$E$56:$E246,$E246)</f>
        <v>1</v>
      </c>
      <c r="BM246" s="64">
        <f>SUMIFS(AE$56:AE246,$BA$56:$BA246,$BA246,$E$56:$E246,$E246)</f>
        <v>1</v>
      </c>
      <c r="BN246" s="64">
        <f>SUMIFS(AF$56:AF246,$BA$56:$BA246,$BA246,$E$56:$E246,$E246)</f>
        <v>1</v>
      </c>
      <c r="BO246" s="64">
        <f>SUMIFS(AG$56:AG246,$BA$56:$BA246,$BA246,$E$56:$E246,$E246)</f>
        <v>1</v>
      </c>
      <c r="BP246" s="64">
        <f>SUMIFS(AH$56:AH246,$BA$56:$BA246,$BA246,$E$56:$E246,$E246)</f>
        <v>1</v>
      </c>
      <c r="BR246" s="175" t="str">
        <f t="shared" si="576"/>
        <v/>
      </c>
      <c r="BS246" s="175" t="str">
        <f t="shared" ref="BS246:BS291" si="799">IF(BF246&gt;0,$BA246&amp;BF246&amp;$E246,"")</f>
        <v>Sabikihi, Harsh5Enterprise</v>
      </c>
      <c r="BT246" s="175" t="str">
        <f t="shared" ref="BT246:BT291" si="800">IF(BG246&gt;0,$BA246&amp;BG246&amp;$E246,"")</f>
        <v>Sabikihi, Harsh5Enterprise</v>
      </c>
      <c r="BU246" s="175" t="str">
        <f t="shared" ref="BU246:BU291" si="801">IF(BH246&gt;0,$BA246&amp;BH246&amp;$E246,"")</f>
        <v>Sabikihi, Harsh1Enterprise</v>
      </c>
      <c r="BV246" s="175" t="str">
        <f t="shared" ref="BV246:BV291" si="802">IF(BI246&gt;0,$BA246&amp;BI246&amp;$E246,"")</f>
        <v>Sabikihi, Harsh1Enterprise</v>
      </c>
      <c r="BW246" s="175" t="str">
        <f t="shared" ref="BW246:BW291" si="803">IF(BJ246&gt;0,$BA246&amp;BJ246&amp;$E246,"")</f>
        <v>Sabikihi, Harsh1Enterprise</v>
      </c>
      <c r="BX246" s="175" t="str">
        <f t="shared" ref="BX246:BX291" si="804">IF(BK246&gt;0,$BA246&amp;BK246&amp;$E246,"")</f>
        <v>Sabikihi, Harsh1Enterprise</v>
      </c>
      <c r="BY246" s="175" t="str">
        <f t="shared" ref="BY246:BY291" si="805">IF(BL246&gt;0,$BA246&amp;BL246&amp;$E246,"")</f>
        <v>Sabikihi, Harsh1Enterprise</v>
      </c>
      <c r="BZ246" s="175" t="str">
        <f t="shared" ref="BZ246:BZ291" si="806">IF(BM246&gt;0,$BA246&amp;BM246&amp;$E246,"")</f>
        <v>Sabikihi, Harsh1Enterprise</v>
      </c>
      <c r="CA246" s="175" t="str">
        <f t="shared" ref="CA246:CA291" si="807">IF(BN246&gt;0,$BA246&amp;BN246&amp;$E246,"")</f>
        <v>Sabikihi, Harsh1Enterprise</v>
      </c>
      <c r="CB246" s="175" t="str">
        <f t="shared" ref="CB246:CB291" si="808">IF(BO246&gt;0,$BA246&amp;BO246&amp;$E246,"")</f>
        <v>Sabikihi, Harsh1Enterprise</v>
      </c>
      <c r="CC246" s="175" t="str">
        <f t="shared" ref="CC246:CC291" si="809">IF(BP246&gt;0,$BA246&amp;BP246&amp;$E246,"")</f>
        <v>Sabikihi, Harsh1Enterprise</v>
      </c>
    </row>
    <row r="247" spans="1:81" s="52" customFormat="1" hidden="1" x14ac:dyDescent="0.25">
      <c r="A247" s="71" t="s">
        <v>263</v>
      </c>
      <c r="B247" s="74">
        <v>44317</v>
      </c>
      <c r="C247" s="74" t="s">
        <v>86</v>
      </c>
      <c r="D247" s="73" t="s">
        <v>89</v>
      </c>
      <c r="E247" s="73" t="str">
        <f t="shared" si="771"/>
        <v>Enterprise</v>
      </c>
      <c r="F247" s="72" t="s">
        <v>286</v>
      </c>
      <c r="G247" s="71" t="s">
        <v>88</v>
      </c>
      <c r="H247" s="71" t="s">
        <v>48</v>
      </c>
      <c r="I247" s="70">
        <f t="shared" si="673"/>
        <v>1250000</v>
      </c>
      <c r="J247" s="81">
        <v>44286</v>
      </c>
      <c r="K247" s="68">
        <f t="shared" si="772"/>
        <v>0</v>
      </c>
      <c r="L247" s="77">
        <v>0</v>
      </c>
      <c r="M247" s="77">
        <v>0</v>
      </c>
      <c r="N247" s="77">
        <v>1</v>
      </c>
      <c r="O247" s="77">
        <v>1</v>
      </c>
      <c r="P247" s="77">
        <v>1</v>
      </c>
      <c r="Q247" s="77">
        <v>1</v>
      </c>
      <c r="R247" s="77">
        <v>1</v>
      </c>
      <c r="S247" s="77">
        <v>1</v>
      </c>
      <c r="T247" s="77">
        <v>1</v>
      </c>
      <c r="U247" s="77">
        <v>1</v>
      </c>
      <c r="V247" s="76">
        <v>1</v>
      </c>
      <c r="W247" s="65">
        <f t="shared" si="773"/>
        <v>0</v>
      </c>
      <c r="X247" s="64">
        <f t="shared" si="787"/>
        <v>0</v>
      </c>
      <c r="Y247" s="64">
        <f t="shared" si="746"/>
        <v>0</v>
      </c>
      <c r="Z247" s="64">
        <f t="shared" si="747"/>
        <v>1</v>
      </c>
      <c r="AA247" s="64">
        <f t="shared" si="748"/>
        <v>1</v>
      </c>
      <c r="AB247" s="64">
        <f t="shared" si="749"/>
        <v>1</v>
      </c>
      <c r="AC247" s="64">
        <f t="shared" si="750"/>
        <v>1</v>
      </c>
      <c r="AD247" s="64">
        <f t="shared" si="751"/>
        <v>1</v>
      </c>
      <c r="AE247" s="64">
        <f t="shared" si="752"/>
        <v>1</v>
      </c>
      <c r="AF247" s="64">
        <f t="shared" si="753"/>
        <v>1</v>
      </c>
      <c r="AG247" s="64">
        <f t="shared" si="754"/>
        <v>1</v>
      </c>
      <c r="AH247" s="63">
        <f t="shared" si="755"/>
        <v>1</v>
      </c>
      <c r="AI247" s="62">
        <f t="shared" si="788"/>
        <v>0</v>
      </c>
      <c r="AJ247" s="60">
        <f t="shared" si="789"/>
        <v>0</v>
      </c>
      <c r="AK247" s="60">
        <f t="shared" si="790"/>
        <v>0</v>
      </c>
      <c r="AL247" s="60">
        <f t="shared" si="791"/>
        <v>104166.66666666667</v>
      </c>
      <c r="AM247" s="60">
        <f t="shared" si="792"/>
        <v>104166.66666666667</v>
      </c>
      <c r="AN247" s="60">
        <f t="shared" ref="AN247:AN274" si="810">$I247/12*P247</f>
        <v>104166.66666666667</v>
      </c>
      <c r="AO247" s="60">
        <f t="shared" si="793"/>
        <v>104166.66666666667</v>
      </c>
      <c r="AP247" s="60">
        <f t="shared" si="794"/>
        <v>104166.66666666667</v>
      </c>
      <c r="AQ247" s="60">
        <f t="shared" si="795"/>
        <v>104166.66666666667</v>
      </c>
      <c r="AR247" s="60">
        <f t="shared" si="796"/>
        <v>104166.66666666667</v>
      </c>
      <c r="AS247" s="60">
        <f t="shared" si="797"/>
        <v>104166.66666666667</v>
      </c>
      <c r="AT247" s="59">
        <f t="shared" si="798"/>
        <v>104166.66666666667</v>
      </c>
      <c r="AU247" s="61">
        <f t="shared" si="781"/>
        <v>0</v>
      </c>
      <c r="AV247" s="60">
        <f t="shared" si="782"/>
        <v>312500</v>
      </c>
      <c r="AW247" s="60">
        <f t="shared" si="783"/>
        <v>312500</v>
      </c>
      <c r="AX247" s="59">
        <f t="shared" si="784"/>
        <v>312500</v>
      </c>
      <c r="AY247" s="58">
        <f t="shared" si="785"/>
        <v>937500</v>
      </c>
      <c r="BA247" s="72" t="s">
        <v>286</v>
      </c>
      <c r="BB247" s="72" t="s">
        <v>263</v>
      </c>
      <c r="BC247" s="71"/>
      <c r="BE247" s="64">
        <f>SUMIFS(W$56:W247,$BA$56:$BA247,$BA247,$E$56:$E247,$E247)</f>
        <v>0</v>
      </c>
      <c r="BF247" s="64">
        <f>SUMIFS(X$56:X247,$BA$56:$BA247,$BA247,$E$56:$E247,$E247)</f>
        <v>0</v>
      </c>
      <c r="BG247" s="64">
        <f>SUMIFS(Y$56:Y247,$BA$56:$BA247,$BA247,$E$56:$E247,$E247)</f>
        <v>0</v>
      </c>
      <c r="BH247" s="64">
        <f>SUMIFS(Z$56:Z247,$BA$56:$BA247,$BA247,$E$56:$E247,$E247)</f>
        <v>4</v>
      </c>
      <c r="BI247" s="64">
        <f>SUMIFS(AA$56:AA247,$BA$56:$BA247,$BA247,$E$56:$E247,$E247)</f>
        <v>4</v>
      </c>
      <c r="BJ247" s="64">
        <f>SUMIFS(AB$56:AB247,$BA$56:$BA247,$BA247,$E$56:$E247,$E247)</f>
        <v>4</v>
      </c>
      <c r="BK247" s="64">
        <f>SUMIFS(AC$56:AC247,$BA$56:$BA247,$BA247,$E$56:$E247,$E247)</f>
        <v>4</v>
      </c>
      <c r="BL247" s="64">
        <f>SUMIFS(AD$56:AD247,$BA$56:$BA247,$BA247,$E$56:$E247,$E247)</f>
        <v>4</v>
      </c>
      <c r="BM247" s="64">
        <f>SUMIFS(AE$56:AE247,$BA$56:$BA247,$BA247,$E$56:$E247,$E247)</f>
        <v>4</v>
      </c>
      <c r="BN247" s="64">
        <f>SUMIFS(AF$56:AF247,$BA$56:$BA247,$BA247,$E$56:$E247,$E247)</f>
        <v>4</v>
      </c>
      <c r="BO247" s="64">
        <f>SUMIFS(AG$56:AG247,$BA$56:$BA247,$BA247,$E$56:$E247,$E247)</f>
        <v>4</v>
      </c>
      <c r="BP247" s="64">
        <f>SUMIFS(AH$56:AH247,$BA$56:$BA247,$BA247,$E$56:$E247,$E247)</f>
        <v>4</v>
      </c>
      <c r="BR247" s="175" t="str">
        <f t="shared" ref="BR247:BR291" si="811">IF(BE247&gt;0,$BA247&amp;BE247&amp;$E247,"")</f>
        <v/>
      </c>
      <c r="BS247" s="175" t="str">
        <f t="shared" si="799"/>
        <v/>
      </c>
      <c r="BT247" s="175" t="str">
        <f t="shared" si="800"/>
        <v/>
      </c>
      <c r="BU247" s="175" t="str">
        <f t="shared" si="801"/>
        <v>Sabikihi/NYC ENT RVP4Enterprise</v>
      </c>
      <c r="BV247" s="175" t="str">
        <f t="shared" si="802"/>
        <v>Sabikihi/NYC ENT RVP4Enterprise</v>
      </c>
      <c r="BW247" s="175" t="str">
        <f t="shared" si="803"/>
        <v>Sabikihi/NYC ENT RVP4Enterprise</v>
      </c>
      <c r="BX247" s="175" t="str">
        <f t="shared" si="804"/>
        <v>Sabikihi/NYC ENT RVP4Enterprise</v>
      </c>
      <c r="BY247" s="175" t="str">
        <f t="shared" si="805"/>
        <v>Sabikihi/NYC ENT RVP4Enterprise</v>
      </c>
      <c r="BZ247" s="175" t="str">
        <f t="shared" si="806"/>
        <v>Sabikihi/NYC ENT RVP4Enterprise</v>
      </c>
      <c r="CA247" s="175" t="str">
        <f t="shared" si="807"/>
        <v>Sabikihi/NYC ENT RVP4Enterprise</v>
      </c>
      <c r="CB247" s="175" t="str">
        <f t="shared" si="808"/>
        <v>Sabikihi/NYC ENT RVP4Enterprise</v>
      </c>
      <c r="CC247" s="175" t="str">
        <f t="shared" si="809"/>
        <v>Sabikihi/NYC ENT RVP4Enterprise</v>
      </c>
    </row>
    <row r="248" spans="1:81" s="52" customFormat="1" hidden="1" x14ac:dyDescent="0.25">
      <c r="A248" s="71" t="s">
        <v>106</v>
      </c>
      <c r="B248" s="74">
        <v>44263</v>
      </c>
      <c r="C248" s="74" t="s">
        <v>86</v>
      </c>
      <c r="D248" s="73" t="s">
        <v>89</v>
      </c>
      <c r="E248" s="73" t="str">
        <f t="shared" si="771"/>
        <v>Enterprise</v>
      </c>
      <c r="F248" s="72" t="s">
        <v>20</v>
      </c>
      <c r="G248" s="71" t="s">
        <v>88</v>
      </c>
      <c r="H248" s="71" t="s">
        <v>48</v>
      </c>
      <c r="I248" s="70">
        <f t="shared" si="673"/>
        <v>1250000</v>
      </c>
      <c r="J248" s="69">
        <f t="shared" si="756"/>
        <v>44286</v>
      </c>
      <c r="K248" s="68">
        <f t="shared" si="772"/>
        <v>0</v>
      </c>
      <c r="L248" s="67">
        <f t="shared" ref="L248:V248" si="812">IFERROR(IF($C248&gt;EOMONTH(L$55,-1),IF(DATEDIF($J248,L$55+2,"m")+1&gt;9,100%,VLOOKUP($D248,$A$1:$J$51,(DATEDIF($J248,L$55+2,"m")+1)+1,FALSE)),0),0)</f>
        <v>0</v>
      </c>
      <c r="M248" s="67">
        <f t="shared" si="812"/>
        <v>0</v>
      </c>
      <c r="N248" s="67">
        <f t="shared" si="812"/>
        <v>0</v>
      </c>
      <c r="O248" s="67">
        <f t="shared" si="812"/>
        <v>0.25</v>
      </c>
      <c r="P248" s="67">
        <f t="shared" si="812"/>
        <v>0.35</v>
      </c>
      <c r="Q248" s="67">
        <f t="shared" si="812"/>
        <v>0.5</v>
      </c>
      <c r="R248" s="67">
        <f t="shared" si="812"/>
        <v>0.65</v>
      </c>
      <c r="S248" s="67">
        <f t="shared" si="812"/>
        <v>0.85</v>
      </c>
      <c r="T248" s="67">
        <f t="shared" si="812"/>
        <v>1</v>
      </c>
      <c r="U248" s="67">
        <f t="shared" si="812"/>
        <v>1</v>
      </c>
      <c r="V248" s="66">
        <f t="shared" si="812"/>
        <v>1</v>
      </c>
      <c r="W248" s="65">
        <f t="shared" si="773"/>
        <v>0</v>
      </c>
      <c r="X248" s="64">
        <f t="shared" si="787"/>
        <v>1</v>
      </c>
      <c r="Y248" s="64">
        <f t="shared" ref="Y248:Y275" si="813">IF(M248&lt;0,-1,IF(AND($B248&lt;Y$55,$C248&gt;Y$55),1,0))</f>
        <v>1</v>
      </c>
      <c r="Z248" s="64">
        <f t="shared" ref="Z248:Z275" si="814">IF(N248&lt;0,-1,IF(AND($B248&lt;Z$55,$C248&gt;Z$55),1,0))</f>
        <v>1</v>
      </c>
      <c r="AA248" s="64">
        <f t="shared" ref="AA248:AA275" si="815">IF(O248&lt;0,-1,IF(AND($B248&lt;AA$55,$C248&gt;AA$55),1,0))</f>
        <v>1</v>
      </c>
      <c r="AB248" s="64">
        <f t="shared" ref="AB248:AB275" si="816">IF(P248&lt;0,-1,IF(AND($B248&lt;AB$55,$C248&gt;AB$55),1,0))</f>
        <v>1</v>
      </c>
      <c r="AC248" s="64">
        <f t="shared" ref="AC248:AC275" si="817">IF(Q248&lt;0,-1,IF(AND($B248&lt;AC$55,$C248&gt;AC$55),1,0))</f>
        <v>1</v>
      </c>
      <c r="AD248" s="64">
        <f t="shared" ref="AD248:AD275" si="818">IF(R248&lt;0,-1,IF(AND($B248&lt;AD$55,$C248&gt;AD$55),1,0))</f>
        <v>1</v>
      </c>
      <c r="AE248" s="64">
        <f t="shared" ref="AE248:AE275" si="819">IF(S248&lt;0,-1,IF(AND($B248&lt;AE$55,$C248&gt;AE$55),1,0))</f>
        <v>1</v>
      </c>
      <c r="AF248" s="64">
        <f t="shared" ref="AF248:AF275" si="820">IF(T248&lt;0,-1,IF(AND($B248&lt;AF$55,$C248&gt;AF$55),1,0))</f>
        <v>1</v>
      </c>
      <c r="AG248" s="64">
        <f t="shared" ref="AG248:AG275" si="821">IF(U248&lt;0,-1,IF(AND($B248&lt;AG$55,$C248&gt;AG$55),1,0))</f>
        <v>1</v>
      </c>
      <c r="AH248" s="63">
        <f t="shared" ref="AH248:AH275" si="822">IF(V248&lt;0,-1,IF(AND($B248&lt;AH$55,$C248&gt;AH$55),1,0))</f>
        <v>1</v>
      </c>
      <c r="AI248" s="62">
        <f t="shared" si="788"/>
        <v>0</v>
      </c>
      <c r="AJ248" s="60">
        <f t="shared" si="789"/>
        <v>0</v>
      </c>
      <c r="AK248" s="60">
        <f t="shared" si="790"/>
        <v>0</v>
      </c>
      <c r="AL248" s="60">
        <f t="shared" si="791"/>
        <v>0</v>
      </c>
      <c r="AM248" s="60">
        <f t="shared" si="792"/>
        <v>26041.666666666668</v>
      </c>
      <c r="AN248" s="60">
        <f t="shared" si="810"/>
        <v>36458.333333333336</v>
      </c>
      <c r="AO248" s="60">
        <f t="shared" si="793"/>
        <v>52083.333333333336</v>
      </c>
      <c r="AP248" s="60">
        <f t="shared" si="794"/>
        <v>67708.333333333343</v>
      </c>
      <c r="AQ248" s="60">
        <f t="shared" si="795"/>
        <v>88541.666666666672</v>
      </c>
      <c r="AR248" s="60">
        <f t="shared" si="796"/>
        <v>104166.66666666667</v>
      </c>
      <c r="AS248" s="60">
        <f t="shared" si="797"/>
        <v>104166.66666666667</v>
      </c>
      <c r="AT248" s="59">
        <f t="shared" si="798"/>
        <v>104166.66666666667</v>
      </c>
      <c r="AU248" s="61">
        <f t="shared" si="720"/>
        <v>0</v>
      </c>
      <c r="AV248" s="60">
        <f t="shared" si="721"/>
        <v>62500</v>
      </c>
      <c r="AW248" s="60">
        <f t="shared" si="722"/>
        <v>208333.33333333337</v>
      </c>
      <c r="AX248" s="59">
        <f t="shared" si="723"/>
        <v>312500</v>
      </c>
      <c r="AY248" s="58">
        <f t="shared" si="724"/>
        <v>583333.33333333337</v>
      </c>
      <c r="BA248" s="72" t="s">
        <v>20</v>
      </c>
      <c r="BB248" s="72" t="s">
        <v>106</v>
      </c>
      <c r="BC248" s="71"/>
      <c r="BE248" s="64">
        <f>SUMIFS(W$56:W248,$BA$56:$BA248,$BA248,$E$56:$E248,$E248)</f>
        <v>0</v>
      </c>
      <c r="BF248" s="64">
        <f>SUMIFS(X$56:X248,$BA$56:$BA248,$BA248,$E$56:$E248,$E248)</f>
        <v>6</v>
      </c>
      <c r="BG248" s="64">
        <f>SUMIFS(Y$56:Y248,$BA$56:$BA248,$BA248,$E$56:$E248,$E248)</f>
        <v>6</v>
      </c>
      <c r="BH248" s="64">
        <f>SUMIFS(Z$56:Z248,$BA$56:$BA248,$BA248,$E$56:$E248,$E248)</f>
        <v>2</v>
      </c>
      <c r="BI248" s="64">
        <f>SUMIFS(AA$56:AA248,$BA$56:$BA248,$BA248,$E$56:$E248,$E248)</f>
        <v>2</v>
      </c>
      <c r="BJ248" s="64">
        <f>SUMIFS(AB$56:AB248,$BA$56:$BA248,$BA248,$E$56:$E248,$E248)</f>
        <v>2</v>
      </c>
      <c r="BK248" s="64">
        <f>SUMIFS(AC$56:AC248,$BA$56:$BA248,$BA248,$E$56:$E248,$E248)</f>
        <v>2</v>
      </c>
      <c r="BL248" s="64">
        <f>SUMIFS(AD$56:AD248,$BA$56:$BA248,$BA248,$E$56:$E248,$E248)</f>
        <v>2</v>
      </c>
      <c r="BM248" s="64">
        <f>SUMIFS(AE$56:AE248,$BA$56:$BA248,$BA248,$E$56:$E248,$E248)</f>
        <v>2</v>
      </c>
      <c r="BN248" s="64">
        <f>SUMIFS(AF$56:AF248,$BA$56:$BA248,$BA248,$E$56:$E248,$E248)</f>
        <v>2</v>
      </c>
      <c r="BO248" s="64">
        <f>SUMIFS(AG$56:AG248,$BA$56:$BA248,$BA248,$E$56:$E248,$E248)</f>
        <v>2</v>
      </c>
      <c r="BP248" s="64">
        <f>SUMIFS(AH$56:AH248,$BA$56:$BA248,$BA248,$E$56:$E248,$E248)</f>
        <v>2</v>
      </c>
      <c r="BR248" s="175" t="str">
        <f t="shared" si="811"/>
        <v/>
      </c>
      <c r="BS248" s="175" t="str">
        <f t="shared" si="799"/>
        <v>Sabikihi, Harsh6Enterprise</v>
      </c>
      <c r="BT248" s="175" t="str">
        <f t="shared" si="800"/>
        <v>Sabikihi, Harsh6Enterprise</v>
      </c>
      <c r="BU248" s="175" t="str">
        <f t="shared" si="801"/>
        <v>Sabikihi, Harsh2Enterprise</v>
      </c>
      <c r="BV248" s="175" t="str">
        <f t="shared" si="802"/>
        <v>Sabikihi, Harsh2Enterprise</v>
      </c>
      <c r="BW248" s="175" t="str">
        <f t="shared" si="803"/>
        <v>Sabikihi, Harsh2Enterprise</v>
      </c>
      <c r="BX248" s="175" t="str">
        <f t="shared" si="804"/>
        <v>Sabikihi, Harsh2Enterprise</v>
      </c>
      <c r="BY248" s="175" t="str">
        <f t="shared" si="805"/>
        <v>Sabikihi, Harsh2Enterprise</v>
      </c>
      <c r="BZ248" s="175" t="str">
        <f t="shared" si="806"/>
        <v>Sabikihi, Harsh2Enterprise</v>
      </c>
      <c r="CA248" s="175" t="str">
        <f t="shared" si="807"/>
        <v>Sabikihi, Harsh2Enterprise</v>
      </c>
      <c r="CB248" s="175" t="str">
        <f t="shared" si="808"/>
        <v>Sabikihi, Harsh2Enterprise</v>
      </c>
      <c r="CC248" s="175" t="str">
        <f t="shared" si="809"/>
        <v>Sabikihi, Harsh2Enterprise</v>
      </c>
    </row>
    <row r="249" spans="1:81" s="52" customFormat="1" hidden="1" x14ac:dyDescent="0.25">
      <c r="A249" s="71" t="s">
        <v>94</v>
      </c>
      <c r="B249" s="74">
        <v>44378</v>
      </c>
      <c r="C249" s="74">
        <v>44407</v>
      </c>
      <c r="D249" s="73" t="s">
        <v>89</v>
      </c>
      <c r="E249" s="73" t="str">
        <f t="shared" si="771"/>
        <v>Enterprise</v>
      </c>
      <c r="F249" s="72" t="s">
        <v>20</v>
      </c>
      <c r="G249" s="71" t="s">
        <v>88</v>
      </c>
      <c r="H249" s="71" t="s">
        <v>94</v>
      </c>
      <c r="I249" s="70">
        <f t="shared" si="673"/>
        <v>1250000</v>
      </c>
      <c r="J249" s="69">
        <f t="shared" si="756"/>
        <v>44408</v>
      </c>
      <c r="K249" s="68">
        <f t="shared" si="772"/>
        <v>0</v>
      </c>
      <c r="L249" s="67">
        <f t="shared" ref="L249:O251" si="823">IFERROR(IF($C249&gt;EOMONTH(L$55,-1),IF(DATEDIF($J249,L$55+2,"m")+1&gt;9,100%,VLOOKUP($D249,$A$1:$J$51,(DATEDIF($J249,L$55+2,"m")+1)+1,FALSE)),0),0)</f>
        <v>0</v>
      </c>
      <c r="M249" s="67">
        <f t="shared" si="823"/>
        <v>0</v>
      </c>
      <c r="N249" s="67">
        <f t="shared" si="823"/>
        <v>0</v>
      </c>
      <c r="O249" s="67">
        <f t="shared" si="823"/>
        <v>0</v>
      </c>
      <c r="P249" s="77">
        <v>-1</v>
      </c>
      <c r="Q249" s="77">
        <v>-1</v>
      </c>
      <c r="R249" s="77">
        <v>-1</v>
      </c>
      <c r="S249" s="77">
        <v>-1</v>
      </c>
      <c r="T249" s="77">
        <v>-1</v>
      </c>
      <c r="U249" s="77">
        <v>-1</v>
      </c>
      <c r="V249" s="76">
        <v>-1</v>
      </c>
      <c r="W249" s="65">
        <f t="shared" si="773"/>
        <v>0</v>
      </c>
      <c r="X249" s="64">
        <f t="shared" si="787"/>
        <v>0</v>
      </c>
      <c r="Y249" s="64">
        <f t="shared" si="813"/>
        <v>0</v>
      </c>
      <c r="Z249" s="64">
        <f t="shared" si="814"/>
        <v>0</v>
      </c>
      <c r="AA249" s="64">
        <f t="shared" si="815"/>
        <v>0</v>
      </c>
      <c r="AB249" s="64">
        <f t="shared" si="816"/>
        <v>-1</v>
      </c>
      <c r="AC249" s="64">
        <f t="shared" si="817"/>
        <v>-1</v>
      </c>
      <c r="AD249" s="64">
        <f t="shared" si="818"/>
        <v>-1</v>
      </c>
      <c r="AE249" s="64">
        <f t="shared" si="819"/>
        <v>-1</v>
      </c>
      <c r="AF249" s="64">
        <f t="shared" si="820"/>
        <v>-1</v>
      </c>
      <c r="AG249" s="64">
        <f t="shared" si="821"/>
        <v>-1</v>
      </c>
      <c r="AH249" s="63">
        <f t="shared" si="822"/>
        <v>-1</v>
      </c>
      <c r="AI249" s="62">
        <f t="shared" si="788"/>
        <v>0</v>
      </c>
      <c r="AJ249" s="60">
        <f t="shared" si="789"/>
        <v>0</v>
      </c>
      <c r="AK249" s="60">
        <f t="shared" si="790"/>
        <v>0</v>
      </c>
      <c r="AL249" s="60">
        <f t="shared" si="791"/>
        <v>0</v>
      </c>
      <c r="AM249" s="60">
        <f t="shared" si="792"/>
        <v>0</v>
      </c>
      <c r="AN249" s="60">
        <f t="shared" si="810"/>
        <v>-104166.66666666667</v>
      </c>
      <c r="AO249" s="60">
        <f t="shared" si="793"/>
        <v>-104166.66666666667</v>
      </c>
      <c r="AP249" s="60">
        <f t="shared" si="794"/>
        <v>-104166.66666666667</v>
      </c>
      <c r="AQ249" s="60">
        <f t="shared" si="795"/>
        <v>-104166.66666666667</v>
      </c>
      <c r="AR249" s="60">
        <f t="shared" si="796"/>
        <v>-104166.66666666667</v>
      </c>
      <c r="AS249" s="60">
        <f t="shared" si="797"/>
        <v>-104166.66666666667</v>
      </c>
      <c r="AT249" s="59">
        <f t="shared" si="798"/>
        <v>-104166.66666666667</v>
      </c>
      <c r="AU249" s="61">
        <f t="shared" si="720"/>
        <v>0</v>
      </c>
      <c r="AV249" s="60">
        <f t="shared" si="721"/>
        <v>-104166.66666666667</v>
      </c>
      <c r="AW249" s="60">
        <f t="shared" si="722"/>
        <v>-312500</v>
      </c>
      <c r="AX249" s="59">
        <f t="shared" si="723"/>
        <v>-312500</v>
      </c>
      <c r="AY249" s="58">
        <f t="shared" si="724"/>
        <v>-729166.66666666674</v>
      </c>
      <c r="BA249" s="72"/>
      <c r="BB249" s="72"/>
      <c r="BC249" s="71"/>
      <c r="BE249" s="64">
        <f>SUMIFS(W$56:W249,$BA$56:$BA249,$BA249,$E$56:$E249,$E249)</f>
        <v>0</v>
      </c>
      <c r="BF249" s="64">
        <f>SUMIFS(X$56:X249,$BA$56:$BA249,$BA249,$E$56:$E249,$E249)</f>
        <v>0</v>
      </c>
      <c r="BG249" s="64">
        <f>SUMIFS(Y$56:Y249,$BA$56:$BA249,$BA249,$E$56:$E249,$E249)</f>
        <v>0</v>
      </c>
      <c r="BH249" s="64">
        <f>SUMIFS(Z$56:Z249,$BA$56:$BA249,$BA249,$E$56:$E249,$E249)</f>
        <v>0</v>
      </c>
      <c r="BI249" s="64">
        <f>SUMIFS(AA$56:AA249,$BA$56:$BA249,$BA249,$E$56:$E249,$E249)</f>
        <v>0</v>
      </c>
      <c r="BJ249" s="64">
        <f>SUMIFS(AB$56:AB249,$BA$56:$BA249,$BA249,$E$56:$E249,$E249)</f>
        <v>0</v>
      </c>
      <c r="BK249" s="64">
        <f>SUMIFS(AC$56:AC249,$BA$56:$BA249,$BA249,$E$56:$E249,$E249)</f>
        <v>0</v>
      </c>
      <c r="BL249" s="64">
        <f>SUMIFS(AD$56:AD249,$BA$56:$BA249,$BA249,$E$56:$E249,$E249)</f>
        <v>0</v>
      </c>
      <c r="BM249" s="64">
        <f>SUMIFS(AE$56:AE249,$BA$56:$BA249,$BA249,$E$56:$E249,$E249)</f>
        <v>0</v>
      </c>
      <c r="BN249" s="64">
        <f>SUMIFS(AF$56:AF249,$BA$56:$BA249,$BA249,$E$56:$E249,$E249)</f>
        <v>0</v>
      </c>
      <c r="BO249" s="64">
        <f>SUMIFS(AG$56:AG249,$BA$56:$BA249,$BA249,$E$56:$E249,$E249)</f>
        <v>0</v>
      </c>
      <c r="BP249" s="64">
        <f>SUMIFS(AH$56:AH249,$BA$56:$BA249,$BA249,$E$56:$E249,$E249)</f>
        <v>0</v>
      </c>
      <c r="BR249" s="175" t="str">
        <f t="shared" si="811"/>
        <v/>
      </c>
      <c r="BS249" s="175" t="str">
        <f t="shared" si="799"/>
        <v/>
      </c>
      <c r="BT249" s="175" t="str">
        <f t="shared" si="800"/>
        <v/>
      </c>
      <c r="BU249" s="175" t="str">
        <f t="shared" si="801"/>
        <v/>
      </c>
      <c r="BV249" s="175" t="str">
        <f t="shared" si="802"/>
        <v/>
      </c>
      <c r="BW249" s="175" t="str">
        <f t="shared" si="803"/>
        <v/>
      </c>
      <c r="BX249" s="175" t="str">
        <f t="shared" si="804"/>
        <v/>
      </c>
      <c r="BY249" s="175" t="str">
        <f t="shared" si="805"/>
        <v/>
      </c>
      <c r="BZ249" s="175" t="str">
        <f t="shared" si="806"/>
        <v/>
      </c>
      <c r="CA249" s="175" t="str">
        <f t="shared" si="807"/>
        <v/>
      </c>
      <c r="CB249" s="175" t="str">
        <f t="shared" si="808"/>
        <v/>
      </c>
      <c r="CC249" s="175" t="str">
        <f t="shared" si="809"/>
        <v/>
      </c>
    </row>
    <row r="250" spans="1:81" s="52" customFormat="1" hidden="1" x14ac:dyDescent="0.25">
      <c r="A250" s="71" t="s">
        <v>84</v>
      </c>
      <c r="B250" s="74">
        <v>44440</v>
      </c>
      <c r="C250" s="74" t="s">
        <v>86</v>
      </c>
      <c r="D250" s="73" t="s">
        <v>89</v>
      </c>
      <c r="E250" s="73" t="str">
        <f t="shared" si="771"/>
        <v>Enterprise</v>
      </c>
      <c r="F250" s="72" t="s">
        <v>287</v>
      </c>
      <c r="G250" s="71" t="s">
        <v>88</v>
      </c>
      <c r="H250" s="71" t="s">
        <v>84</v>
      </c>
      <c r="I250" s="70">
        <f t="shared" si="673"/>
        <v>1250000</v>
      </c>
      <c r="J250" s="69">
        <f t="shared" si="756"/>
        <v>44469</v>
      </c>
      <c r="K250" s="68">
        <f t="shared" si="772"/>
        <v>0</v>
      </c>
      <c r="L250" s="67">
        <f t="shared" si="823"/>
        <v>0</v>
      </c>
      <c r="M250" s="67">
        <f t="shared" si="823"/>
        <v>0</v>
      </c>
      <c r="N250" s="67">
        <f t="shared" si="823"/>
        <v>0</v>
      </c>
      <c r="O250" s="67">
        <f t="shared" si="823"/>
        <v>0</v>
      </c>
      <c r="P250" s="67">
        <f t="shared" ref="P250:V251" si="824">IFERROR(IF($C250&gt;EOMONTH(P$55,-1),IF(DATEDIF($J250,P$55+2,"m")+1&gt;9,100%,VLOOKUP($D250,$A$1:$J$51,(DATEDIF($J250,P$55+2,"m")+1)+1,FALSE)),0),0)</f>
        <v>0</v>
      </c>
      <c r="Q250" s="67">
        <f t="shared" si="824"/>
        <v>0</v>
      </c>
      <c r="R250" s="67">
        <f t="shared" si="824"/>
        <v>0</v>
      </c>
      <c r="S250" s="67">
        <f t="shared" si="824"/>
        <v>0</v>
      </c>
      <c r="T250" s="67">
        <f t="shared" si="824"/>
        <v>0</v>
      </c>
      <c r="U250" s="67">
        <f t="shared" si="824"/>
        <v>0.25</v>
      </c>
      <c r="V250" s="66">
        <f t="shared" si="824"/>
        <v>0.35</v>
      </c>
      <c r="W250" s="65">
        <f t="shared" si="773"/>
        <v>0</v>
      </c>
      <c r="X250" s="64">
        <f t="shared" si="787"/>
        <v>0</v>
      </c>
      <c r="Y250" s="64">
        <f t="shared" si="813"/>
        <v>0</v>
      </c>
      <c r="Z250" s="64">
        <f t="shared" si="814"/>
        <v>0</v>
      </c>
      <c r="AA250" s="64">
        <f t="shared" si="815"/>
        <v>0</v>
      </c>
      <c r="AB250" s="64">
        <f t="shared" si="816"/>
        <v>0</v>
      </c>
      <c r="AC250" s="64">
        <f t="shared" si="817"/>
        <v>0</v>
      </c>
      <c r="AD250" s="64">
        <f t="shared" si="818"/>
        <v>1</v>
      </c>
      <c r="AE250" s="64">
        <f t="shared" si="819"/>
        <v>1</v>
      </c>
      <c r="AF250" s="64">
        <f t="shared" si="820"/>
        <v>1</v>
      </c>
      <c r="AG250" s="64">
        <f t="shared" si="821"/>
        <v>1</v>
      </c>
      <c r="AH250" s="63">
        <f t="shared" si="822"/>
        <v>1</v>
      </c>
      <c r="AI250" s="62">
        <f t="shared" si="788"/>
        <v>0</v>
      </c>
      <c r="AJ250" s="60">
        <f t="shared" si="789"/>
        <v>0</v>
      </c>
      <c r="AK250" s="60">
        <f t="shared" si="790"/>
        <v>0</v>
      </c>
      <c r="AL250" s="60">
        <f t="shared" si="791"/>
        <v>0</v>
      </c>
      <c r="AM250" s="60">
        <f t="shared" si="792"/>
        <v>0</v>
      </c>
      <c r="AN250" s="60">
        <f t="shared" si="810"/>
        <v>0</v>
      </c>
      <c r="AO250" s="60">
        <f t="shared" si="793"/>
        <v>0</v>
      </c>
      <c r="AP250" s="60">
        <f t="shared" si="794"/>
        <v>0</v>
      </c>
      <c r="AQ250" s="60">
        <f t="shared" si="795"/>
        <v>0</v>
      </c>
      <c r="AR250" s="60">
        <f t="shared" si="796"/>
        <v>0</v>
      </c>
      <c r="AS250" s="60">
        <f t="shared" si="797"/>
        <v>26041.666666666668</v>
      </c>
      <c r="AT250" s="59">
        <f t="shared" si="798"/>
        <v>36458.333333333336</v>
      </c>
      <c r="AU250" s="61">
        <f t="shared" si="720"/>
        <v>0</v>
      </c>
      <c r="AV250" s="60">
        <f t="shared" si="721"/>
        <v>0</v>
      </c>
      <c r="AW250" s="60">
        <f t="shared" si="722"/>
        <v>0</v>
      </c>
      <c r="AX250" s="59">
        <f t="shared" si="723"/>
        <v>62500</v>
      </c>
      <c r="AY250" s="58">
        <f t="shared" si="724"/>
        <v>62500</v>
      </c>
      <c r="BA250" s="72" t="s">
        <v>287</v>
      </c>
      <c r="BB250" s="72" t="s">
        <v>84</v>
      </c>
      <c r="BC250" s="71"/>
      <c r="BE250" s="64">
        <f>SUMIFS(W$56:W250,$BA$56:$BA250,$BA250,$E$56:$E250,$E250)</f>
        <v>0</v>
      </c>
      <c r="BF250" s="64">
        <f>SUMIFS(X$56:X250,$BA$56:$BA250,$BA250,$E$56:$E250,$E250)</f>
        <v>0</v>
      </c>
      <c r="BG250" s="64">
        <f>SUMIFS(Y$56:Y250,$BA$56:$BA250,$BA250,$E$56:$E250,$E250)</f>
        <v>0</v>
      </c>
      <c r="BH250" s="64">
        <f>SUMIFS(Z$56:Z250,$BA$56:$BA250,$BA250,$E$56:$E250,$E250)</f>
        <v>0</v>
      </c>
      <c r="BI250" s="64">
        <f>SUMIFS(AA$56:AA250,$BA$56:$BA250,$BA250,$E$56:$E250,$E250)</f>
        <v>0</v>
      </c>
      <c r="BJ250" s="64">
        <f>SUMIFS(AB$56:AB250,$BA$56:$BA250,$BA250,$E$56:$E250,$E250)</f>
        <v>0</v>
      </c>
      <c r="BK250" s="64">
        <f>SUMIFS(AC$56:AC250,$BA$56:$BA250,$BA250,$E$56:$E250,$E250)</f>
        <v>0</v>
      </c>
      <c r="BL250" s="64">
        <f>SUMIFS(AD$56:AD250,$BA$56:$BA250,$BA250,$E$56:$E250,$E250)</f>
        <v>1</v>
      </c>
      <c r="BM250" s="64">
        <f>SUMIFS(AE$56:AE250,$BA$56:$BA250,$BA250,$E$56:$E250,$E250)</f>
        <v>1</v>
      </c>
      <c r="BN250" s="64">
        <f>SUMIFS(AF$56:AF250,$BA$56:$BA250,$BA250,$E$56:$E250,$E250)</f>
        <v>1</v>
      </c>
      <c r="BO250" s="64">
        <f>SUMIFS(AG$56:AG250,$BA$56:$BA250,$BA250,$E$56:$E250,$E250)</f>
        <v>1</v>
      </c>
      <c r="BP250" s="64">
        <f>SUMIFS(AH$56:AH250,$BA$56:$BA250,$BA250,$E$56:$E250,$E250)</f>
        <v>1</v>
      </c>
      <c r="BR250" s="175" t="str">
        <f t="shared" si="811"/>
        <v/>
      </c>
      <c r="BS250" s="175" t="str">
        <f t="shared" si="799"/>
        <v/>
      </c>
      <c r="BT250" s="175" t="str">
        <f t="shared" si="800"/>
        <v/>
      </c>
      <c r="BU250" s="175" t="str">
        <f t="shared" si="801"/>
        <v/>
      </c>
      <c r="BV250" s="175" t="str">
        <f t="shared" si="802"/>
        <v/>
      </c>
      <c r="BW250" s="175" t="str">
        <f t="shared" si="803"/>
        <v/>
      </c>
      <c r="BX250" s="175" t="str">
        <f t="shared" si="804"/>
        <v/>
      </c>
      <c r="BY250" s="175" t="str">
        <f t="shared" si="805"/>
        <v>Miller, BJ1Enterprise</v>
      </c>
      <c r="BZ250" s="175" t="str">
        <f t="shared" si="806"/>
        <v>Miller, BJ1Enterprise</v>
      </c>
      <c r="CA250" s="175" t="str">
        <f t="shared" si="807"/>
        <v>Miller, BJ1Enterprise</v>
      </c>
      <c r="CB250" s="175" t="str">
        <f t="shared" si="808"/>
        <v>Miller, BJ1Enterprise</v>
      </c>
      <c r="CC250" s="175" t="str">
        <f t="shared" si="809"/>
        <v>Miller, BJ1Enterprise</v>
      </c>
    </row>
    <row r="251" spans="1:81" s="52" customFormat="1" hidden="1" x14ac:dyDescent="0.25">
      <c r="A251" s="71" t="s">
        <v>84</v>
      </c>
      <c r="B251" s="74">
        <v>44378</v>
      </c>
      <c r="C251" s="74" t="s">
        <v>86</v>
      </c>
      <c r="D251" s="73" t="s">
        <v>89</v>
      </c>
      <c r="E251" s="73" t="str">
        <f t="shared" si="771"/>
        <v>Enterprise</v>
      </c>
      <c r="F251" s="285" t="s">
        <v>286</v>
      </c>
      <c r="G251" s="71" t="s">
        <v>88</v>
      </c>
      <c r="H251" s="71" t="s">
        <v>84</v>
      </c>
      <c r="I251" s="70">
        <f t="shared" ref="I251:I294" si="825">VLOOKUP($D251,$A$1:$K$51,11,FALSE)</f>
        <v>1250000</v>
      </c>
      <c r="J251" s="69">
        <f t="shared" si="756"/>
        <v>44408</v>
      </c>
      <c r="K251" s="68">
        <f t="shared" si="772"/>
        <v>0</v>
      </c>
      <c r="L251" s="67">
        <f t="shared" si="823"/>
        <v>0</v>
      </c>
      <c r="M251" s="67">
        <f t="shared" si="823"/>
        <v>0</v>
      </c>
      <c r="N251" s="67">
        <f t="shared" si="823"/>
        <v>0</v>
      </c>
      <c r="O251" s="67">
        <f t="shared" si="823"/>
        <v>0</v>
      </c>
      <c r="P251" s="67">
        <f t="shared" si="824"/>
        <v>0</v>
      </c>
      <c r="Q251" s="67">
        <f t="shared" si="824"/>
        <v>0</v>
      </c>
      <c r="R251" s="67">
        <f t="shared" si="824"/>
        <v>0</v>
      </c>
      <c r="S251" s="67">
        <f t="shared" si="824"/>
        <v>0.25</v>
      </c>
      <c r="T251" s="67">
        <f t="shared" si="824"/>
        <v>0.35</v>
      </c>
      <c r="U251" s="67">
        <f t="shared" si="824"/>
        <v>0.5</v>
      </c>
      <c r="V251" s="66">
        <f t="shared" si="824"/>
        <v>0.65</v>
      </c>
      <c r="W251" s="65">
        <f t="shared" si="773"/>
        <v>0</v>
      </c>
      <c r="X251" s="64">
        <f t="shared" si="787"/>
        <v>0</v>
      </c>
      <c r="Y251" s="64">
        <f t="shared" si="813"/>
        <v>0</v>
      </c>
      <c r="Z251" s="64">
        <f t="shared" si="814"/>
        <v>0</v>
      </c>
      <c r="AA251" s="64">
        <f t="shared" si="815"/>
        <v>0</v>
      </c>
      <c r="AB251" s="64">
        <f t="shared" si="816"/>
        <v>1</v>
      </c>
      <c r="AC251" s="64">
        <f t="shared" si="817"/>
        <v>1</v>
      </c>
      <c r="AD251" s="64">
        <f t="shared" si="818"/>
        <v>1</v>
      </c>
      <c r="AE251" s="64">
        <f t="shared" si="819"/>
        <v>1</v>
      </c>
      <c r="AF251" s="64">
        <f t="shared" si="820"/>
        <v>1</v>
      </c>
      <c r="AG251" s="64">
        <f t="shared" si="821"/>
        <v>1</v>
      </c>
      <c r="AH251" s="63">
        <f t="shared" si="822"/>
        <v>1</v>
      </c>
      <c r="AI251" s="62">
        <f t="shared" si="788"/>
        <v>0</v>
      </c>
      <c r="AJ251" s="60">
        <f t="shared" si="789"/>
        <v>0</v>
      </c>
      <c r="AK251" s="60">
        <f t="shared" si="790"/>
        <v>0</v>
      </c>
      <c r="AL251" s="60">
        <f t="shared" si="791"/>
        <v>0</v>
      </c>
      <c r="AM251" s="60">
        <f t="shared" si="792"/>
        <v>0</v>
      </c>
      <c r="AN251" s="60">
        <f t="shared" si="810"/>
        <v>0</v>
      </c>
      <c r="AO251" s="60">
        <f t="shared" si="793"/>
        <v>0</v>
      </c>
      <c r="AP251" s="60">
        <f t="shared" si="794"/>
        <v>0</v>
      </c>
      <c r="AQ251" s="60">
        <f t="shared" si="795"/>
        <v>26041.666666666668</v>
      </c>
      <c r="AR251" s="60">
        <f t="shared" si="796"/>
        <v>36458.333333333336</v>
      </c>
      <c r="AS251" s="60">
        <f t="shared" si="797"/>
        <v>52083.333333333336</v>
      </c>
      <c r="AT251" s="59">
        <f t="shared" si="798"/>
        <v>67708.333333333343</v>
      </c>
      <c r="AU251" s="61">
        <f t="shared" si="720"/>
        <v>0</v>
      </c>
      <c r="AV251" s="60">
        <f t="shared" si="721"/>
        <v>0</v>
      </c>
      <c r="AW251" s="60">
        <f t="shared" si="722"/>
        <v>26041.666666666668</v>
      </c>
      <c r="AX251" s="59">
        <f t="shared" si="723"/>
        <v>156250</v>
      </c>
      <c r="AY251" s="58">
        <f t="shared" si="724"/>
        <v>182291.66666666666</v>
      </c>
      <c r="BA251" s="285" t="s">
        <v>286</v>
      </c>
      <c r="BB251" s="72" t="s">
        <v>84</v>
      </c>
      <c r="BC251" s="71"/>
      <c r="BE251" s="64">
        <f>SUMIFS(W$56:W251,$BA$56:$BA251,$BA251,$E$56:$E251,$E251)</f>
        <v>0</v>
      </c>
      <c r="BF251" s="64">
        <f>SUMIFS(X$56:X251,$BA$56:$BA251,$BA251,$E$56:$E251,$E251)</f>
        <v>0</v>
      </c>
      <c r="BG251" s="64">
        <f>SUMIFS(Y$56:Y251,$BA$56:$BA251,$BA251,$E$56:$E251,$E251)</f>
        <v>0</v>
      </c>
      <c r="BH251" s="64">
        <f>SUMIFS(Z$56:Z251,$BA$56:$BA251,$BA251,$E$56:$E251,$E251)</f>
        <v>4</v>
      </c>
      <c r="BI251" s="64">
        <f>SUMIFS(AA$56:AA251,$BA$56:$BA251,$BA251,$E$56:$E251,$E251)</f>
        <v>4</v>
      </c>
      <c r="BJ251" s="64">
        <f>SUMIFS(AB$56:AB251,$BA$56:$BA251,$BA251,$E$56:$E251,$E251)</f>
        <v>5</v>
      </c>
      <c r="BK251" s="64">
        <f>SUMIFS(AC$56:AC251,$BA$56:$BA251,$BA251,$E$56:$E251,$E251)</f>
        <v>5</v>
      </c>
      <c r="BL251" s="64">
        <f>SUMIFS(AD$56:AD251,$BA$56:$BA251,$BA251,$E$56:$E251,$E251)</f>
        <v>5</v>
      </c>
      <c r="BM251" s="64">
        <f>SUMIFS(AE$56:AE251,$BA$56:$BA251,$BA251,$E$56:$E251,$E251)</f>
        <v>5</v>
      </c>
      <c r="BN251" s="64">
        <f>SUMIFS(AF$56:AF251,$BA$56:$BA251,$BA251,$E$56:$E251,$E251)</f>
        <v>5</v>
      </c>
      <c r="BO251" s="64">
        <f>SUMIFS(AG$56:AG251,$BA$56:$BA251,$BA251,$E$56:$E251,$E251)</f>
        <v>5</v>
      </c>
      <c r="BP251" s="64">
        <f>SUMIFS(AH$56:AH251,$BA$56:$BA251,$BA251,$E$56:$E251,$E251)</f>
        <v>5</v>
      </c>
      <c r="BR251" s="175" t="str">
        <f t="shared" si="811"/>
        <v/>
      </c>
      <c r="BS251" s="175" t="str">
        <f t="shared" si="799"/>
        <v/>
      </c>
      <c r="BT251" s="175" t="str">
        <f t="shared" si="800"/>
        <v/>
      </c>
      <c r="BU251" s="175" t="str">
        <f t="shared" si="801"/>
        <v>Sabikihi/NYC ENT RVP4Enterprise</v>
      </c>
      <c r="BV251" s="175" t="str">
        <f t="shared" si="802"/>
        <v>Sabikihi/NYC ENT RVP4Enterprise</v>
      </c>
      <c r="BW251" s="175" t="str">
        <f t="shared" si="803"/>
        <v>Sabikihi/NYC ENT RVP5Enterprise</v>
      </c>
      <c r="BX251" s="175" t="str">
        <f t="shared" si="804"/>
        <v>Sabikihi/NYC ENT RVP5Enterprise</v>
      </c>
      <c r="BY251" s="175" t="str">
        <f t="shared" si="805"/>
        <v>Sabikihi/NYC ENT RVP5Enterprise</v>
      </c>
      <c r="BZ251" s="175" t="str">
        <f t="shared" si="806"/>
        <v>Sabikihi/NYC ENT RVP5Enterprise</v>
      </c>
      <c r="CA251" s="175" t="str">
        <f t="shared" si="807"/>
        <v>Sabikihi/NYC ENT RVP5Enterprise</v>
      </c>
      <c r="CB251" s="175" t="str">
        <f t="shared" si="808"/>
        <v>Sabikihi/NYC ENT RVP5Enterprise</v>
      </c>
      <c r="CC251" s="175" t="str">
        <f t="shared" si="809"/>
        <v>Sabikihi/NYC ENT RVP5Enterprise</v>
      </c>
    </row>
    <row r="252" spans="1:81" s="52" customFormat="1" hidden="1" x14ac:dyDescent="0.25">
      <c r="A252" s="71" t="s">
        <v>104</v>
      </c>
      <c r="B252" s="74">
        <v>44256</v>
      </c>
      <c r="C252" s="74" t="s">
        <v>86</v>
      </c>
      <c r="D252" s="73" t="s">
        <v>267</v>
      </c>
      <c r="E252" s="73" t="str">
        <f t="shared" si="771"/>
        <v>Enterprise</v>
      </c>
      <c r="F252" s="72" t="s">
        <v>20</v>
      </c>
      <c r="G252" s="71" t="s">
        <v>88</v>
      </c>
      <c r="H252" s="71" t="s">
        <v>48</v>
      </c>
      <c r="I252" s="70">
        <f t="shared" si="825"/>
        <v>1250000</v>
      </c>
      <c r="J252" s="69">
        <f t="shared" si="756"/>
        <v>44286</v>
      </c>
      <c r="K252" s="68">
        <f t="shared" si="772"/>
        <v>0</v>
      </c>
      <c r="L252" s="77">
        <v>0</v>
      </c>
      <c r="M252" s="77">
        <v>0.25</v>
      </c>
      <c r="N252" s="77">
        <v>0.5</v>
      </c>
      <c r="O252" s="77">
        <v>0.85</v>
      </c>
      <c r="P252" s="77">
        <v>1</v>
      </c>
      <c r="Q252" s="77">
        <v>1</v>
      </c>
      <c r="R252" s="77">
        <v>1</v>
      </c>
      <c r="S252" s="77">
        <v>1</v>
      </c>
      <c r="T252" s="77">
        <v>1</v>
      </c>
      <c r="U252" s="77">
        <v>1</v>
      </c>
      <c r="V252" s="76">
        <v>1</v>
      </c>
      <c r="W252" s="65">
        <f t="shared" si="773"/>
        <v>0</v>
      </c>
      <c r="X252" s="64">
        <f t="shared" si="787"/>
        <v>1</v>
      </c>
      <c r="Y252" s="64">
        <f t="shared" si="813"/>
        <v>1</v>
      </c>
      <c r="Z252" s="64">
        <f t="shared" si="814"/>
        <v>1</v>
      </c>
      <c r="AA252" s="64">
        <f t="shared" si="815"/>
        <v>1</v>
      </c>
      <c r="AB252" s="64">
        <f t="shared" si="816"/>
        <v>1</v>
      </c>
      <c r="AC252" s="64">
        <f t="shared" si="817"/>
        <v>1</v>
      </c>
      <c r="AD252" s="64">
        <f t="shared" si="818"/>
        <v>1</v>
      </c>
      <c r="AE252" s="64">
        <f t="shared" si="819"/>
        <v>1</v>
      </c>
      <c r="AF252" s="64">
        <f t="shared" si="820"/>
        <v>1</v>
      </c>
      <c r="AG252" s="64">
        <f t="shared" si="821"/>
        <v>1</v>
      </c>
      <c r="AH252" s="63">
        <f t="shared" si="822"/>
        <v>1</v>
      </c>
      <c r="AI252" s="62">
        <f t="shared" si="788"/>
        <v>0</v>
      </c>
      <c r="AJ252" s="60">
        <f t="shared" si="789"/>
        <v>0</v>
      </c>
      <c r="AK252" s="60">
        <f t="shared" si="790"/>
        <v>26041.666666666668</v>
      </c>
      <c r="AL252" s="60">
        <f t="shared" si="791"/>
        <v>52083.333333333336</v>
      </c>
      <c r="AM252" s="60">
        <f t="shared" si="792"/>
        <v>88541.666666666672</v>
      </c>
      <c r="AN252" s="60">
        <f t="shared" si="810"/>
        <v>104166.66666666667</v>
      </c>
      <c r="AO252" s="60">
        <f t="shared" si="793"/>
        <v>104166.66666666667</v>
      </c>
      <c r="AP252" s="60">
        <f t="shared" si="794"/>
        <v>104166.66666666667</v>
      </c>
      <c r="AQ252" s="60">
        <f t="shared" si="795"/>
        <v>104166.66666666667</v>
      </c>
      <c r="AR252" s="60">
        <f t="shared" si="796"/>
        <v>104166.66666666667</v>
      </c>
      <c r="AS252" s="60">
        <f t="shared" si="797"/>
        <v>104166.66666666667</v>
      </c>
      <c r="AT252" s="59">
        <f t="shared" si="798"/>
        <v>104166.66666666667</v>
      </c>
      <c r="AU252" s="61">
        <f t="shared" si="720"/>
        <v>26041.666666666668</v>
      </c>
      <c r="AV252" s="60">
        <f t="shared" si="721"/>
        <v>244791.66666666669</v>
      </c>
      <c r="AW252" s="60">
        <f t="shared" si="722"/>
        <v>312500</v>
      </c>
      <c r="AX252" s="59">
        <f t="shared" si="723"/>
        <v>312500</v>
      </c>
      <c r="AY252" s="58">
        <f t="shared" si="724"/>
        <v>895833.33333333337</v>
      </c>
      <c r="BA252" s="72" t="s">
        <v>20</v>
      </c>
      <c r="BB252" s="72" t="s">
        <v>265</v>
      </c>
      <c r="BC252" s="71"/>
      <c r="BE252" s="64">
        <f>SUMIFS(W$56:W252,$BA$56:$BA252,$BA252,$E$56:$E252,$E252)</f>
        <v>0</v>
      </c>
      <c r="BF252" s="64">
        <f>SUMIFS(X$56:X252,$BA$56:$BA252,$BA252,$E$56:$E252,$E252)</f>
        <v>7</v>
      </c>
      <c r="BG252" s="64">
        <f>SUMIFS(Y$56:Y252,$BA$56:$BA252,$BA252,$E$56:$E252,$E252)</f>
        <v>7</v>
      </c>
      <c r="BH252" s="64">
        <f>SUMIFS(Z$56:Z252,$BA$56:$BA252,$BA252,$E$56:$E252,$E252)</f>
        <v>3</v>
      </c>
      <c r="BI252" s="64">
        <f>SUMIFS(AA$56:AA252,$BA$56:$BA252,$BA252,$E$56:$E252,$E252)</f>
        <v>3</v>
      </c>
      <c r="BJ252" s="64">
        <f>SUMIFS(AB$56:AB252,$BA$56:$BA252,$BA252,$E$56:$E252,$E252)</f>
        <v>3</v>
      </c>
      <c r="BK252" s="64">
        <f>SUMIFS(AC$56:AC252,$BA$56:$BA252,$BA252,$E$56:$E252,$E252)</f>
        <v>3</v>
      </c>
      <c r="BL252" s="64">
        <f>SUMIFS(AD$56:AD252,$BA$56:$BA252,$BA252,$E$56:$E252,$E252)</f>
        <v>3</v>
      </c>
      <c r="BM252" s="64">
        <f>SUMIFS(AE$56:AE252,$BA$56:$BA252,$BA252,$E$56:$E252,$E252)</f>
        <v>3</v>
      </c>
      <c r="BN252" s="64">
        <f>SUMIFS(AF$56:AF252,$BA$56:$BA252,$BA252,$E$56:$E252,$E252)</f>
        <v>3</v>
      </c>
      <c r="BO252" s="64">
        <f>SUMIFS(AG$56:AG252,$BA$56:$BA252,$BA252,$E$56:$E252,$E252)</f>
        <v>3</v>
      </c>
      <c r="BP252" s="64">
        <f>SUMIFS(AH$56:AH252,$BA$56:$BA252,$BA252,$E$56:$E252,$E252)</f>
        <v>3</v>
      </c>
      <c r="BR252" s="175" t="str">
        <f t="shared" si="811"/>
        <v/>
      </c>
      <c r="BS252" s="175" t="str">
        <f t="shared" si="799"/>
        <v>Sabikihi, Harsh7Enterprise</v>
      </c>
      <c r="BT252" s="175" t="str">
        <f t="shared" si="800"/>
        <v>Sabikihi, Harsh7Enterprise</v>
      </c>
      <c r="BU252" s="175" t="str">
        <f t="shared" si="801"/>
        <v>Sabikihi, Harsh3Enterprise</v>
      </c>
      <c r="BV252" s="175" t="str">
        <f t="shared" si="802"/>
        <v>Sabikihi, Harsh3Enterprise</v>
      </c>
      <c r="BW252" s="175" t="str">
        <f t="shared" si="803"/>
        <v>Sabikihi, Harsh3Enterprise</v>
      </c>
      <c r="BX252" s="175" t="str">
        <f t="shared" si="804"/>
        <v>Sabikihi, Harsh3Enterprise</v>
      </c>
      <c r="BY252" s="175" t="str">
        <f t="shared" si="805"/>
        <v>Sabikihi, Harsh3Enterprise</v>
      </c>
      <c r="BZ252" s="175" t="str">
        <f t="shared" si="806"/>
        <v>Sabikihi, Harsh3Enterprise</v>
      </c>
      <c r="CA252" s="175" t="str">
        <f t="shared" si="807"/>
        <v>Sabikihi, Harsh3Enterprise</v>
      </c>
      <c r="CB252" s="175" t="str">
        <f t="shared" si="808"/>
        <v>Sabikihi, Harsh3Enterprise</v>
      </c>
      <c r="CC252" s="175" t="str">
        <f t="shared" si="809"/>
        <v>Sabikihi, Harsh3Enterprise</v>
      </c>
    </row>
    <row r="253" spans="1:81" s="52" customFormat="1" hidden="1" x14ac:dyDescent="0.25">
      <c r="A253" s="71" t="s">
        <v>102</v>
      </c>
      <c r="B253" s="74">
        <v>43206</v>
      </c>
      <c r="C253" s="74" t="s">
        <v>86</v>
      </c>
      <c r="D253" s="73" t="s">
        <v>89</v>
      </c>
      <c r="E253" s="73" t="str">
        <f t="shared" si="771"/>
        <v>Enterprise</v>
      </c>
      <c r="F253" s="71" t="s">
        <v>19</v>
      </c>
      <c r="G253" s="71" t="s">
        <v>88</v>
      </c>
      <c r="H253" s="71" t="s">
        <v>48</v>
      </c>
      <c r="I253" s="70">
        <f t="shared" si="825"/>
        <v>1250000</v>
      </c>
      <c r="J253" s="69">
        <f t="shared" si="756"/>
        <v>43220</v>
      </c>
      <c r="K253" s="68">
        <f t="shared" si="772"/>
        <v>1</v>
      </c>
      <c r="L253" s="67">
        <f t="shared" ref="L253:V253" si="826">IFERROR(IF($C253&gt;EOMONTH(L$55,-1),IF(DATEDIF($J253,L$55+2,"m")+1&gt;9,100%,VLOOKUP($D253,$A$1:$J$51,(DATEDIF($J253,L$55+2,"m")+1)+1,FALSE)),0),0)</f>
        <v>1</v>
      </c>
      <c r="M253" s="67">
        <f t="shared" si="826"/>
        <v>1</v>
      </c>
      <c r="N253" s="67">
        <f t="shared" si="826"/>
        <v>1</v>
      </c>
      <c r="O253" s="67">
        <f t="shared" si="826"/>
        <v>1</v>
      </c>
      <c r="P253" s="67">
        <f t="shared" si="826"/>
        <v>1</v>
      </c>
      <c r="Q253" s="67">
        <f t="shared" si="826"/>
        <v>1</v>
      </c>
      <c r="R253" s="67">
        <f t="shared" si="826"/>
        <v>1</v>
      </c>
      <c r="S253" s="67">
        <f t="shared" si="826"/>
        <v>1</v>
      </c>
      <c r="T253" s="67">
        <f t="shared" si="826"/>
        <v>1</v>
      </c>
      <c r="U253" s="67">
        <f t="shared" si="826"/>
        <v>1</v>
      </c>
      <c r="V253" s="66">
        <f t="shared" si="826"/>
        <v>1</v>
      </c>
      <c r="W253" s="65">
        <f t="shared" si="773"/>
        <v>1</v>
      </c>
      <c r="X253" s="64">
        <f t="shared" si="787"/>
        <v>1</v>
      </c>
      <c r="Y253" s="64">
        <f t="shared" si="813"/>
        <v>1</v>
      </c>
      <c r="Z253" s="64">
        <f t="shared" si="814"/>
        <v>1</v>
      </c>
      <c r="AA253" s="64">
        <f t="shared" si="815"/>
        <v>1</v>
      </c>
      <c r="AB253" s="64">
        <f t="shared" si="816"/>
        <v>1</v>
      </c>
      <c r="AC253" s="64">
        <f t="shared" si="817"/>
        <v>1</v>
      </c>
      <c r="AD253" s="64">
        <f t="shared" si="818"/>
        <v>1</v>
      </c>
      <c r="AE253" s="64">
        <f t="shared" si="819"/>
        <v>1</v>
      </c>
      <c r="AF253" s="64">
        <f t="shared" si="820"/>
        <v>1</v>
      </c>
      <c r="AG253" s="64">
        <f t="shared" si="821"/>
        <v>1</v>
      </c>
      <c r="AH253" s="63">
        <f t="shared" si="822"/>
        <v>1</v>
      </c>
      <c r="AI253" s="62">
        <f t="shared" si="788"/>
        <v>104166.66666666667</v>
      </c>
      <c r="AJ253" s="60">
        <f t="shared" si="789"/>
        <v>104166.66666666667</v>
      </c>
      <c r="AK253" s="60">
        <f t="shared" si="790"/>
        <v>104166.66666666667</v>
      </c>
      <c r="AL253" s="60">
        <f t="shared" si="791"/>
        <v>104166.66666666667</v>
      </c>
      <c r="AM253" s="60">
        <f t="shared" si="792"/>
        <v>104166.66666666667</v>
      </c>
      <c r="AN253" s="60">
        <f t="shared" si="810"/>
        <v>104166.66666666667</v>
      </c>
      <c r="AO253" s="60">
        <f t="shared" si="793"/>
        <v>104166.66666666667</v>
      </c>
      <c r="AP253" s="60">
        <f t="shared" si="794"/>
        <v>104166.66666666667</v>
      </c>
      <c r="AQ253" s="60">
        <f t="shared" si="795"/>
        <v>104166.66666666667</v>
      </c>
      <c r="AR253" s="60">
        <f t="shared" si="796"/>
        <v>104166.66666666667</v>
      </c>
      <c r="AS253" s="60">
        <f t="shared" si="797"/>
        <v>104166.66666666667</v>
      </c>
      <c r="AT253" s="59">
        <f t="shared" si="798"/>
        <v>104166.66666666667</v>
      </c>
      <c r="AU253" s="61">
        <f t="shared" si="720"/>
        <v>312500</v>
      </c>
      <c r="AV253" s="60">
        <f t="shared" si="721"/>
        <v>312500</v>
      </c>
      <c r="AW253" s="60">
        <f t="shared" si="722"/>
        <v>312500</v>
      </c>
      <c r="AX253" s="59">
        <f t="shared" si="723"/>
        <v>312500</v>
      </c>
      <c r="AY253" s="58">
        <f t="shared" si="724"/>
        <v>1250000</v>
      </c>
      <c r="BA253" s="71" t="s">
        <v>19</v>
      </c>
      <c r="BB253" s="71" t="s">
        <v>102</v>
      </c>
      <c r="BC253" s="71"/>
      <c r="BE253" s="64">
        <f>SUMIFS(W$56:W253,$BA$56:$BA253,$BA253,$E$56:$E253,$E253)</f>
        <v>1</v>
      </c>
      <c r="BF253" s="64">
        <f>SUMIFS(X$56:X253,$BA$56:$BA253,$BA253,$E$56:$E253,$E253)</f>
        <v>1</v>
      </c>
      <c r="BG253" s="64">
        <f>SUMIFS(Y$56:Y253,$BA$56:$BA253,$BA253,$E$56:$E253,$E253)</f>
        <v>1</v>
      </c>
      <c r="BH253" s="64">
        <f>SUMIFS(Z$56:Z253,$BA$56:$BA253,$BA253,$E$56:$E253,$E253)</f>
        <v>1</v>
      </c>
      <c r="BI253" s="64">
        <f>SUMIFS(AA$56:AA253,$BA$56:$BA253,$BA253,$E$56:$E253,$E253)</f>
        <v>1</v>
      </c>
      <c r="BJ253" s="64">
        <f>SUMIFS(AB$56:AB253,$BA$56:$BA253,$BA253,$E$56:$E253,$E253)</f>
        <v>1</v>
      </c>
      <c r="BK253" s="64">
        <f>SUMIFS(AC$56:AC253,$BA$56:$BA253,$BA253,$E$56:$E253,$E253)</f>
        <v>1</v>
      </c>
      <c r="BL253" s="64">
        <f>SUMIFS(AD$56:AD253,$BA$56:$BA253,$BA253,$E$56:$E253,$E253)</f>
        <v>1</v>
      </c>
      <c r="BM253" s="64">
        <f>SUMIFS(AE$56:AE253,$BA$56:$BA253,$BA253,$E$56:$E253,$E253)</f>
        <v>1</v>
      </c>
      <c r="BN253" s="64">
        <f>SUMIFS(AF$56:AF253,$BA$56:$BA253,$BA253,$E$56:$E253,$E253)</f>
        <v>1</v>
      </c>
      <c r="BO253" s="64">
        <f>SUMIFS(AG$56:AG253,$BA$56:$BA253,$BA253,$E$56:$E253,$E253)</f>
        <v>1</v>
      </c>
      <c r="BP253" s="64">
        <f>SUMIFS(AH$56:AH253,$BA$56:$BA253,$BA253,$E$56:$E253,$E253)</f>
        <v>1</v>
      </c>
      <c r="BR253" s="175" t="str">
        <f t="shared" si="811"/>
        <v>Tuttle, Patrick1Enterprise</v>
      </c>
      <c r="BS253" s="175" t="str">
        <f t="shared" si="799"/>
        <v>Tuttle, Patrick1Enterprise</v>
      </c>
      <c r="BT253" s="175" t="str">
        <f t="shared" si="800"/>
        <v>Tuttle, Patrick1Enterprise</v>
      </c>
      <c r="BU253" s="175" t="str">
        <f t="shared" si="801"/>
        <v>Tuttle, Patrick1Enterprise</v>
      </c>
      <c r="BV253" s="175" t="str">
        <f t="shared" si="802"/>
        <v>Tuttle, Patrick1Enterprise</v>
      </c>
      <c r="BW253" s="175" t="str">
        <f t="shared" si="803"/>
        <v>Tuttle, Patrick1Enterprise</v>
      </c>
      <c r="BX253" s="175" t="str">
        <f t="shared" si="804"/>
        <v>Tuttle, Patrick1Enterprise</v>
      </c>
      <c r="BY253" s="175" t="str">
        <f t="shared" si="805"/>
        <v>Tuttle, Patrick1Enterprise</v>
      </c>
      <c r="BZ253" s="175" t="str">
        <f t="shared" si="806"/>
        <v>Tuttle, Patrick1Enterprise</v>
      </c>
      <c r="CA253" s="175" t="str">
        <f t="shared" si="807"/>
        <v>Tuttle, Patrick1Enterprise</v>
      </c>
      <c r="CB253" s="175" t="str">
        <f t="shared" si="808"/>
        <v>Tuttle, Patrick1Enterprise</v>
      </c>
      <c r="CC253" s="175" t="str">
        <f t="shared" si="809"/>
        <v>Tuttle, Patrick1Enterprise</v>
      </c>
    </row>
    <row r="254" spans="1:81" s="52" customFormat="1" hidden="1" x14ac:dyDescent="0.25">
      <c r="A254" s="71" t="s">
        <v>101</v>
      </c>
      <c r="B254" s="74">
        <v>43760</v>
      </c>
      <c r="C254" s="74">
        <v>44317</v>
      </c>
      <c r="D254" s="73" t="s">
        <v>89</v>
      </c>
      <c r="E254" s="73" t="str">
        <f t="shared" si="771"/>
        <v>Enterprise</v>
      </c>
      <c r="F254" s="71" t="s">
        <v>19</v>
      </c>
      <c r="G254" s="71" t="s">
        <v>88</v>
      </c>
      <c r="H254" s="71" t="s">
        <v>48</v>
      </c>
      <c r="I254" s="70">
        <f t="shared" si="825"/>
        <v>1250000</v>
      </c>
      <c r="J254" s="69">
        <f t="shared" si="756"/>
        <v>43769</v>
      </c>
      <c r="K254" s="68">
        <f t="shared" si="772"/>
        <v>1</v>
      </c>
      <c r="L254" s="67">
        <f>IFERROR(IF($C254&gt;EOMONTH(L$55,-1),IF(DATEDIF($J254,L$55+2,"m")+1&gt;9,100%,VLOOKUP($D254,$A$1:$J$51,(DATEDIF($J254,L$55+2,"m")+1)+1,FALSE)),0),0)</f>
        <v>1</v>
      </c>
      <c r="M254" s="67">
        <f>IFERROR(IF($C254&gt;EOMONTH(M$55,-1),IF(DATEDIF($J254,M$55+2,"m")+1&gt;9,100%,VLOOKUP($D254,$A$1:$J$51,(DATEDIF($J254,M$55+2,"m")+1)+1,FALSE)),0),0)</f>
        <v>1</v>
      </c>
      <c r="N254" s="287">
        <v>0</v>
      </c>
      <c r="O254" s="77">
        <v>0</v>
      </c>
      <c r="P254" s="67">
        <f t="shared" ref="P254:V262" si="827">IFERROR(IF($C254&gt;EOMONTH(P$55,-1),IF(DATEDIF($J254,P$55+2,"m")+1&gt;9,100%,VLOOKUP($D254,$A$1:$J$51,(DATEDIF($J254,P$55+2,"m")+1)+1,FALSE)),0),0)</f>
        <v>0</v>
      </c>
      <c r="Q254" s="67">
        <f t="shared" si="827"/>
        <v>0</v>
      </c>
      <c r="R254" s="67">
        <f t="shared" si="827"/>
        <v>0</v>
      </c>
      <c r="S254" s="67">
        <f t="shared" si="827"/>
        <v>0</v>
      </c>
      <c r="T254" s="67">
        <f t="shared" si="827"/>
        <v>0</v>
      </c>
      <c r="U254" s="67">
        <f t="shared" si="827"/>
        <v>0</v>
      </c>
      <c r="V254" s="66">
        <f t="shared" si="827"/>
        <v>0</v>
      </c>
      <c r="W254" s="65">
        <f t="shared" si="773"/>
        <v>1</v>
      </c>
      <c r="X254" s="64">
        <f t="shared" si="787"/>
        <v>1</v>
      </c>
      <c r="Y254" s="64">
        <f t="shared" si="813"/>
        <v>1</v>
      </c>
      <c r="Z254" s="64">
        <f t="shared" si="814"/>
        <v>0</v>
      </c>
      <c r="AA254" s="64">
        <f t="shared" si="815"/>
        <v>0</v>
      </c>
      <c r="AB254" s="64">
        <f t="shared" si="816"/>
        <v>0</v>
      </c>
      <c r="AC254" s="64">
        <f t="shared" si="817"/>
        <v>0</v>
      </c>
      <c r="AD254" s="64">
        <f t="shared" si="818"/>
        <v>0</v>
      </c>
      <c r="AE254" s="64">
        <f t="shared" si="819"/>
        <v>0</v>
      </c>
      <c r="AF254" s="64">
        <f t="shared" si="820"/>
        <v>0</v>
      </c>
      <c r="AG254" s="64">
        <f t="shared" si="821"/>
        <v>0</v>
      </c>
      <c r="AH254" s="63">
        <f t="shared" si="822"/>
        <v>0</v>
      </c>
      <c r="AI254" s="62">
        <f t="shared" si="788"/>
        <v>104166.66666666667</v>
      </c>
      <c r="AJ254" s="60">
        <f t="shared" si="789"/>
        <v>104166.66666666667</v>
      </c>
      <c r="AK254" s="60">
        <f t="shared" si="790"/>
        <v>104166.66666666667</v>
      </c>
      <c r="AL254" s="288">
        <v>0</v>
      </c>
      <c r="AM254" s="60">
        <f t="shared" si="792"/>
        <v>0</v>
      </c>
      <c r="AN254" s="60">
        <f t="shared" si="810"/>
        <v>0</v>
      </c>
      <c r="AO254" s="60">
        <f t="shared" si="793"/>
        <v>0</v>
      </c>
      <c r="AP254" s="60">
        <f t="shared" si="794"/>
        <v>0</v>
      </c>
      <c r="AQ254" s="60">
        <f t="shared" si="795"/>
        <v>0</v>
      </c>
      <c r="AR254" s="60">
        <f t="shared" si="796"/>
        <v>0</v>
      </c>
      <c r="AS254" s="60">
        <f t="shared" si="797"/>
        <v>0</v>
      </c>
      <c r="AT254" s="59">
        <f t="shared" si="798"/>
        <v>0</v>
      </c>
      <c r="AU254" s="61">
        <f t="shared" si="720"/>
        <v>312500</v>
      </c>
      <c r="AV254" s="60">
        <f t="shared" si="721"/>
        <v>0</v>
      </c>
      <c r="AW254" s="60">
        <f t="shared" si="722"/>
        <v>0</v>
      </c>
      <c r="AX254" s="59">
        <f t="shared" si="723"/>
        <v>0</v>
      </c>
      <c r="AY254" s="58">
        <f t="shared" si="724"/>
        <v>312500</v>
      </c>
      <c r="BA254" s="71" t="s">
        <v>19</v>
      </c>
      <c r="BB254" s="71" t="s">
        <v>101</v>
      </c>
      <c r="BC254" s="71"/>
      <c r="BE254" s="64">
        <f>SUMIFS(W$56:W254,$BA$56:$BA254,$BA254,$E$56:$E254,$E254)</f>
        <v>2</v>
      </c>
      <c r="BF254" s="64">
        <f>SUMIFS(X$56:X254,$BA$56:$BA254,$BA254,$E$56:$E254,$E254)</f>
        <v>2</v>
      </c>
      <c r="BG254" s="64">
        <f>SUMIFS(Y$56:Y254,$BA$56:$BA254,$BA254,$E$56:$E254,$E254)</f>
        <v>2</v>
      </c>
      <c r="BH254" s="64">
        <f>SUMIFS(Z$56:Z254,$BA$56:$BA254,$BA254,$E$56:$E254,$E254)</f>
        <v>1</v>
      </c>
      <c r="BI254" s="64">
        <f>SUMIFS(AA$56:AA254,$BA$56:$BA254,$BA254,$E$56:$E254,$E254)</f>
        <v>1</v>
      </c>
      <c r="BJ254" s="64">
        <f>SUMIFS(AB$56:AB254,$BA$56:$BA254,$BA254,$E$56:$E254,$E254)</f>
        <v>1</v>
      </c>
      <c r="BK254" s="64">
        <f>SUMIFS(AC$56:AC254,$BA$56:$BA254,$BA254,$E$56:$E254,$E254)</f>
        <v>1</v>
      </c>
      <c r="BL254" s="64">
        <f>SUMIFS(AD$56:AD254,$BA$56:$BA254,$BA254,$E$56:$E254,$E254)</f>
        <v>1</v>
      </c>
      <c r="BM254" s="64">
        <f>SUMIFS(AE$56:AE254,$BA$56:$BA254,$BA254,$E$56:$E254,$E254)</f>
        <v>1</v>
      </c>
      <c r="BN254" s="64">
        <f>SUMIFS(AF$56:AF254,$BA$56:$BA254,$BA254,$E$56:$E254,$E254)</f>
        <v>1</v>
      </c>
      <c r="BO254" s="64">
        <f>SUMIFS(AG$56:AG254,$BA$56:$BA254,$BA254,$E$56:$E254,$E254)</f>
        <v>1</v>
      </c>
      <c r="BP254" s="64">
        <f>SUMIFS(AH$56:AH254,$BA$56:$BA254,$BA254,$E$56:$E254,$E254)</f>
        <v>1</v>
      </c>
      <c r="BR254" s="175" t="str">
        <f t="shared" si="811"/>
        <v>Tuttle, Patrick2Enterprise</v>
      </c>
      <c r="BS254" s="175" t="str">
        <f t="shared" si="799"/>
        <v>Tuttle, Patrick2Enterprise</v>
      </c>
      <c r="BT254" s="175" t="str">
        <f t="shared" si="800"/>
        <v>Tuttle, Patrick2Enterprise</v>
      </c>
      <c r="BU254" s="175" t="str">
        <f t="shared" si="801"/>
        <v>Tuttle, Patrick1Enterprise</v>
      </c>
      <c r="BV254" s="175" t="str">
        <f t="shared" si="802"/>
        <v>Tuttle, Patrick1Enterprise</v>
      </c>
      <c r="BW254" s="175" t="str">
        <f t="shared" si="803"/>
        <v>Tuttle, Patrick1Enterprise</v>
      </c>
      <c r="BX254" s="175" t="str">
        <f t="shared" si="804"/>
        <v>Tuttle, Patrick1Enterprise</v>
      </c>
      <c r="BY254" s="175" t="str">
        <f t="shared" si="805"/>
        <v>Tuttle, Patrick1Enterprise</v>
      </c>
      <c r="BZ254" s="175" t="str">
        <f t="shared" si="806"/>
        <v>Tuttle, Patrick1Enterprise</v>
      </c>
      <c r="CA254" s="175" t="str">
        <f t="shared" si="807"/>
        <v>Tuttle, Patrick1Enterprise</v>
      </c>
      <c r="CB254" s="175" t="str">
        <f t="shared" si="808"/>
        <v>Tuttle, Patrick1Enterprise</v>
      </c>
      <c r="CC254" s="175" t="str">
        <f t="shared" si="809"/>
        <v>Tuttle, Patrick1Enterprise</v>
      </c>
    </row>
    <row r="255" spans="1:81" s="52" customFormat="1" hidden="1" x14ac:dyDescent="0.25">
      <c r="A255" s="71" t="s">
        <v>101</v>
      </c>
      <c r="B255" s="74">
        <v>44317</v>
      </c>
      <c r="C255" s="74">
        <v>44409</v>
      </c>
      <c r="D255" s="73" t="s">
        <v>89</v>
      </c>
      <c r="E255" s="73" t="s">
        <v>23</v>
      </c>
      <c r="F255" s="71" t="s">
        <v>287</v>
      </c>
      <c r="G255" s="71" t="s">
        <v>88</v>
      </c>
      <c r="H255" s="71" t="s">
        <v>48</v>
      </c>
      <c r="I255" s="70">
        <f t="shared" si="825"/>
        <v>1250000</v>
      </c>
      <c r="J255" s="69">
        <v>43769</v>
      </c>
      <c r="K255" s="77">
        <v>0</v>
      </c>
      <c r="L255" s="77">
        <v>0</v>
      </c>
      <c r="M255" s="77">
        <v>0</v>
      </c>
      <c r="N255" s="287">
        <v>1</v>
      </c>
      <c r="O255" s="67">
        <f>IFERROR(IF($C255&gt;EOMONTH(O$55,-1),IF(DATEDIF($J255,O$55+2,"m")+1&gt;9,100%,VLOOKUP($D255,$A$1:$J$51,(DATEDIF($J255,O$55+2,"m")+1)+1,FALSE)),0),0)</f>
        <v>1</v>
      </c>
      <c r="P255" s="67">
        <f t="shared" si="827"/>
        <v>1</v>
      </c>
      <c r="Q255" s="67">
        <f t="shared" si="827"/>
        <v>1</v>
      </c>
      <c r="R255" s="67">
        <f t="shared" si="827"/>
        <v>0</v>
      </c>
      <c r="S255" s="67">
        <f t="shared" si="827"/>
        <v>0</v>
      </c>
      <c r="T255" s="67">
        <f t="shared" si="827"/>
        <v>0</v>
      </c>
      <c r="U255" s="67">
        <f t="shared" si="827"/>
        <v>0</v>
      </c>
      <c r="V255" s="66">
        <f t="shared" si="827"/>
        <v>0</v>
      </c>
      <c r="W255" s="65">
        <f t="shared" ref="W255:W256" si="828">IF(K255&lt;0,-1,IF(AND($B255&lt;W$55,$C255&gt;W$55),1,0))</f>
        <v>0</v>
      </c>
      <c r="X255" s="64">
        <f t="shared" ref="X255:X256" si="829">IF(L255&lt;0,-1,IF(AND($B255&lt;X$55,$C255&gt;X$55),1,0))</f>
        <v>0</v>
      </c>
      <c r="Y255" s="64">
        <f t="shared" ref="Y255:Y256" si="830">IF(M255&lt;0,-1,IF(AND($B255&lt;Y$55,$C255&gt;Y$55),1,0))</f>
        <v>0</v>
      </c>
      <c r="Z255" s="64">
        <f t="shared" ref="Z255:Z256" si="831">IF(N255&lt;0,-1,IF(AND($B255&lt;Z$55,$C255&gt;Z$55),1,0))</f>
        <v>1</v>
      </c>
      <c r="AA255" s="64">
        <f t="shared" ref="AA255:AA256" si="832">IF(O255&lt;0,-1,IF(AND($B255&lt;AA$55,$C255&gt;AA$55),1,0))</f>
        <v>1</v>
      </c>
      <c r="AB255" s="64">
        <f t="shared" ref="AB255:AB256" si="833">IF(P255&lt;0,-1,IF(AND($B255&lt;AB$55,$C255&gt;AB$55),1,0))</f>
        <v>1</v>
      </c>
      <c r="AC255" s="64">
        <f t="shared" ref="AC255:AC256" si="834">IF(Q255&lt;0,-1,IF(AND($B255&lt;AC$55,$C255&gt;AC$55),1,0))</f>
        <v>0</v>
      </c>
      <c r="AD255" s="64">
        <f t="shared" ref="AD255:AD256" si="835">IF(R255&lt;0,-1,IF(AND($B255&lt;AD$55,$C255&gt;AD$55),1,0))</f>
        <v>0</v>
      </c>
      <c r="AE255" s="64">
        <f t="shared" ref="AE255:AE256" si="836">IF(S255&lt;0,-1,IF(AND($B255&lt;AE$55,$C255&gt;AE$55),1,0))</f>
        <v>0</v>
      </c>
      <c r="AF255" s="64">
        <f t="shared" ref="AF255:AF256" si="837">IF(T255&lt;0,-1,IF(AND($B255&lt;AF$55,$C255&gt;AF$55),1,0))</f>
        <v>0</v>
      </c>
      <c r="AG255" s="64">
        <f t="shared" ref="AG255:AG256" si="838">IF(U255&lt;0,-1,IF(AND($B255&lt;AG$55,$C255&gt;AG$55),1,0))</f>
        <v>0</v>
      </c>
      <c r="AH255" s="63">
        <f t="shared" ref="AH255:AH256" si="839">IF(V255&lt;0,-1,IF(AND($B255&lt;AH$55,$C255&gt;AH$55),1,0))</f>
        <v>0</v>
      </c>
      <c r="AI255" s="62">
        <f t="shared" ref="AI255:AI256" si="840">$I255/12*K255</f>
        <v>0</v>
      </c>
      <c r="AJ255" s="60">
        <f t="shared" ref="AJ255:AJ256" si="841">$I255/12*L255</f>
        <v>0</v>
      </c>
      <c r="AK255" s="60">
        <f t="shared" ref="AK255:AK256" si="842">$I255/12*M255</f>
        <v>0</v>
      </c>
      <c r="AL255" s="288">
        <v>104166.66666666667</v>
      </c>
      <c r="AM255" s="60">
        <f t="shared" ref="AM255:AM256" si="843">$I255/12*O255</f>
        <v>104166.66666666667</v>
      </c>
      <c r="AN255" s="60">
        <f t="shared" ref="AN255:AN256" si="844">$I255/12*P255</f>
        <v>104166.66666666667</v>
      </c>
      <c r="AO255" s="288">
        <v>0</v>
      </c>
      <c r="AP255" s="60">
        <f t="shared" ref="AP255:AP256" si="845">$I255/12*R255</f>
        <v>0</v>
      </c>
      <c r="AQ255" s="60">
        <f t="shared" ref="AQ255:AQ256" si="846">$I255/12*S255</f>
        <v>0</v>
      </c>
      <c r="AR255" s="60">
        <f t="shared" ref="AR255:AR256" si="847">$I255/12*T255</f>
        <v>0</v>
      </c>
      <c r="AS255" s="60">
        <f t="shared" ref="AS255:AS256" si="848">$I255/12*U255</f>
        <v>0</v>
      </c>
      <c r="AT255" s="59">
        <f t="shared" ref="AT255:AT256" si="849">$I255/12*V255</f>
        <v>0</v>
      </c>
      <c r="AU255" s="61">
        <f t="shared" ref="AU255" si="850">SUM(AI255:AK255)</f>
        <v>0</v>
      </c>
      <c r="AV255" s="60">
        <f t="shared" ref="AV255" si="851">SUM(AL255:AN255)</f>
        <v>312500</v>
      </c>
      <c r="AW255" s="60">
        <f t="shared" ref="AW255" si="852">SUM(AO255:AQ255)</f>
        <v>0</v>
      </c>
      <c r="AX255" s="59">
        <f t="shared" ref="AX255" si="853">SUM(AR255:AT255)</f>
        <v>0</v>
      </c>
      <c r="AY255" s="58">
        <f t="shared" ref="AY255" si="854">SUM(AU255:AX255)</f>
        <v>312500</v>
      </c>
      <c r="BA255" s="71" t="s">
        <v>287</v>
      </c>
      <c r="BB255" s="71" t="s">
        <v>101</v>
      </c>
      <c r="BC255" s="71"/>
      <c r="BE255" s="64">
        <f>SUMIFS(W$56:W255,$BA$56:$BA255,$BA255,$E$56:$E255,$E255)</f>
        <v>0</v>
      </c>
      <c r="BF255" s="64">
        <f>SUMIFS(X$56:X255,$BA$56:$BA255,$BA255,$E$56:$E255,$E255)</f>
        <v>0</v>
      </c>
      <c r="BG255" s="64">
        <f>SUMIFS(Y$56:Y255,$BA$56:$BA255,$BA255,$E$56:$E255,$E255)</f>
        <v>0</v>
      </c>
      <c r="BH255" s="64">
        <f>SUMIFS(Z$56:Z255,$BA$56:$BA255,$BA255,$E$56:$E255,$E255)</f>
        <v>1</v>
      </c>
      <c r="BI255" s="64">
        <f>SUMIFS(AA$56:AA255,$BA$56:$BA255,$BA255,$E$56:$E255,$E255)</f>
        <v>1</v>
      </c>
      <c r="BJ255" s="64">
        <f>SUMIFS(AB$56:AB255,$BA$56:$BA255,$BA255,$E$56:$E255,$E255)</f>
        <v>1</v>
      </c>
      <c r="BK255" s="64">
        <f>SUMIFS(AC$56:AC255,$BA$56:$BA255,$BA255,$E$56:$E255,$E255)</f>
        <v>0</v>
      </c>
      <c r="BL255" s="64">
        <f>SUMIFS(AD$56:AD255,$BA$56:$BA255,$BA255,$E$56:$E255,$E255)</f>
        <v>1</v>
      </c>
      <c r="BM255" s="64">
        <f>SUMIFS(AE$56:AE255,$BA$56:$BA255,$BA255,$E$56:$E255,$E255)</f>
        <v>1</v>
      </c>
      <c r="BN255" s="64">
        <f>SUMIFS(AF$56:AF255,$BA$56:$BA255,$BA255,$E$56:$E255,$E255)</f>
        <v>1</v>
      </c>
      <c r="BO255" s="64">
        <f>SUMIFS(AG$56:AG255,$BA$56:$BA255,$BA255,$E$56:$E255,$E255)</f>
        <v>1</v>
      </c>
      <c r="BP255" s="64">
        <f>SUMIFS(AH$56:AH255,$BA$56:$BA255,$BA255,$E$56:$E255,$E255)</f>
        <v>1</v>
      </c>
      <c r="BR255" s="175" t="str">
        <f t="shared" ref="BR255:BR256" si="855">IF(BE255&gt;0,$BA255&amp;BE255&amp;$E255,"")</f>
        <v/>
      </c>
      <c r="BS255" s="175" t="str">
        <f t="shared" ref="BS255:BS256" si="856">IF(BF255&gt;0,$BA255&amp;BF255&amp;$E255,"")</f>
        <v/>
      </c>
      <c r="BT255" s="175" t="str">
        <f t="shared" ref="BT255:BT256" si="857">IF(BG255&gt;0,$BA255&amp;BG255&amp;$E255,"")</f>
        <v/>
      </c>
      <c r="BU255" s="175" t="str">
        <f t="shared" ref="BU255:BU256" si="858">IF(BH255&gt;0,$BA255&amp;BH255&amp;$E255,"")</f>
        <v>Miller, BJ1Enterprise</v>
      </c>
      <c r="BV255" s="175" t="str">
        <f t="shared" ref="BV255:BV256" si="859">IF(BI255&gt;0,$BA255&amp;BI255&amp;$E255,"")</f>
        <v>Miller, BJ1Enterprise</v>
      </c>
      <c r="BW255" s="175" t="str">
        <f t="shared" ref="BW255:BW256" si="860">IF(BJ255&gt;0,$BA255&amp;BJ255&amp;$E255,"")</f>
        <v>Miller, BJ1Enterprise</v>
      </c>
      <c r="BX255" s="175" t="str">
        <f t="shared" ref="BX255:BX256" si="861">IF(BK255&gt;0,$BA255&amp;BK255&amp;$E255,"")</f>
        <v/>
      </c>
      <c r="BY255" s="175" t="str">
        <f t="shared" ref="BY255:BY256" si="862">IF(BL255&gt;0,$BA255&amp;BL255&amp;$E255,"")</f>
        <v>Miller, BJ1Enterprise</v>
      </c>
      <c r="BZ255" s="175" t="str">
        <f t="shared" ref="BZ255:BZ256" si="863">IF(BM255&gt;0,$BA255&amp;BM255&amp;$E255,"")</f>
        <v>Miller, BJ1Enterprise</v>
      </c>
      <c r="CA255" s="175" t="str">
        <f t="shared" ref="CA255:CA256" si="864">IF(BN255&gt;0,$BA255&amp;BN255&amp;$E255,"")</f>
        <v>Miller, BJ1Enterprise</v>
      </c>
      <c r="CB255" s="175" t="str">
        <f t="shared" ref="CB255:CB256" si="865">IF(BO255&gt;0,$BA255&amp;BO255&amp;$E255,"")</f>
        <v>Miller, BJ1Enterprise</v>
      </c>
      <c r="CC255" s="175" t="str">
        <f t="shared" ref="CC255:CC256" si="866">IF(BP255&gt;0,$BA255&amp;BP255&amp;$E255,"")</f>
        <v>Miller, BJ1Enterprise</v>
      </c>
    </row>
    <row r="256" spans="1:81" s="52" customFormat="1" hidden="1" x14ac:dyDescent="0.25">
      <c r="A256" s="71" t="s">
        <v>84</v>
      </c>
      <c r="B256" s="74">
        <v>44409</v>
      </c>
      <c r="C256" s="74" t="s">
        <v>86</v>
      </c>
      <c r="D256" s="73" t="s">
        <v>89</v>
      </c>
      <c r="E256" s="73" t="str">
        <f t="shared" ref="E256" si="867">IF(G256="US",VLOOKUP($D256,$A$1:$L$51,12,FALSE),G256)</f>
        <v>Enterprise</v>
      </c>
      <c r="F256" s="72" t="s">
        <v>287</v>
      </c>
      <c r="G256" s="71" t="s">
        <v>88</v>
      </c>
      <c r="H256" s="71" t="s">
        <v>84</v>
      </c>
      <c r="I256" s="70">
        <f t="shared" si="825"/>
        <v>1250000</v>
      </c>
      <c r="J256" s="69">
        <f t="shared" ref="J256" si="868">IF(DAY(B256)&gt;25,EOMONTH(B256,1),EOMONTH(B256,0))</f>
        <v>44439</v>
      </c>
      <c r="K256" s="68">
        <f t="shared" si="772"/>
        <v>0</v>
      </c>
      <c r="L256" s="67">
        <f t="shared" si="772"/>
        <v>0</v>
      </c>
      <c r="M256" s="67">
        <f t="shared" si="772"/>
        <v>0</v>
      </c>
      <c r="N256" s="67">
        <f t="shared" si="772"/>
        <v>0</v>
      </c>
      <c r="O256" s="67">
        <f t="shared" si="772"/>
        <v>0</v>
      </c>
      <c r="P256" s="67">
        <f t="shared" si="827"/>
        <v>0</v>
      </c>
      <c r="Q256" s="67">
        <f t="shared" si="827"/>
        <v>0</v>
      </c>
      <c r="R256" s="67">
        <f t="shared" si="827"/>
        <v>0</v>
      </c>
      <c r="S256" s="67">
        <f t="shared" si="827"/>
        <v>0</v>
      </c>
      <c r="T256" s="67">
        <f t="shared" si="827"/>
        <v>0.25</v>
      </c>
      <c r="U256" s="67">
        <f t="shared" si="827"/>
        <v>0.35</v>
      </c>
      <c r="V256" s="66">
        <f t="shared" si="827"/>
        <v>0.5</v>
      </c>
      <c r="W256" s="65">
        <f t="shared" si="828"/>
        <v>0</v>
      </c>
      <c r="X256" s="64">
        <f t="shared" si="829"/>
        <v>0</v>
      </c>
      <c r="Y256" s="64">
        <f t="shared" si="830"/>
        <v>0</v>
      </c>
      <c r="Z256" s="64">
        <f t="shared" si="831"/>
        <v>0</v>
      </c>
      <c r="AA256" s="64">
        <f t="shared" si="832"/>
        <v>0</v>
      </c>
      <c r="AB256" s="64">
        <f t="shared" si="833"/>
        <v>0</v>
      </c>
      <c r="AC256" s="64">
        <f t="shared" si="834"/>
        <v>1</v>
      </c>
      <c r="AD256" s="64">
        <f t="shared" si="835"/>
        <v>1</v>
      </c>
      <c r="AE256" s="64">
        <f t="shared" si="836"/>
        <v>1</v>
      </c>
      <c r="AF256" s="64">
        <f t="shared" si="837"/>
        <v>1</v>
      </c>
      <c r="AG256" s="64">
        <f t="shared" si="838"/>
        <v>1</v>
      </c>
      <c r="AH256" s="63">
        <f t="shared" si="839"/>
        <v>1</v>
      </c>
      <c r="AI256" s="62">
        <f t="shared" si="840"/>
        <v>0</v>
      </c>
      <c r="AJ256" s="60">
        <f t="shared" si="841"/>
        <v>0</v>
      </c>
      <c r="AK256" s="60">
        <f t="shared" si="842"/>
        <v>0</v>
      </c>
      <c r="AL256" s="60">
        <f t="shared" ref="AL256" si="869">$I256/12*N256</f>
        <v>0</v>
      </c>
      <c r="AM256" s="60">
        <f t="shared" si="843"/>
        <v>0</v>
      </c>
      <c r="AN256" s="60">
        <f t="shared" si="844"/>
        <v>0</v>
      </c>
      <c r="AO256" s="60">
        <f t="shared" ref="AO256" si="870">$I256/12*Q256</f>
        <v>0</v>
      </c>
      <c r="AP256" s="60">
        <f t="shared" si="845"/>
        <v>0</v>
      </c>
      <c r="AQ256" s="60">
        <f t="shared" si="846"/>
        <v>0</v>
      </c>
      <c r="AR256" s="60">
        <f t="shared" si="847"/>
        <v>26041.666666666668</v>
      </c>
      <c r="AS256" s="60">
        <f t="shared" si="848"/>
        <v>36458.333333333336</v>
      </c>
      <c r="AT256" s="59">
        <f t="shared" si="849"/>
        <v>52083.333333333336</v>
      </c>
      <c r="AU256" s="61">
        <f t="shared" ref="AU256" si="871">SUM(AI256:AK256)</f>
        <v>0</v>
      </c>
      <c r="AV256" s="60">
        <f t="shared" ref="AV256" si="872">SUM(AL256:AN256)</f>
        <v>0</v>
      </c>
      <c r="AW256" s="60">
        <f t="shared" ref="AW256" si="873">SUM(AO256:AQ256)</f>
        <v>0</v>
      </c>
      <c r="AX256" s="59">
        <f t="shared" ref="AX256" si="874">SUM(AR256:AT256)</f>
        <v>114583.33333333334</v>
      </c>
      <c r="AY256" s="58">
        <f t="shared" ref="AY256" si="875">SUM(AU256:AX256)</f>
        <v>114583.33333333334</v>
      </c>
      <c r="BA256" s="72" t="s">
        <v>287</v>
      </c>
      <c r="BB256" s="72" t="s">
        <v>84</v>
      </c>
      <c r="BC256" s="71"/>
      <c r="BE256" s="64">
        <f>SUMIFS(W$56:W256,$BA$56:$BA256,$BA256,$E$56:$E256,$E256)</f>
        <v>0</v>
      </c>
      <c r="BF256" s="64">
        <f>SUMIFS(X$56:X256,$BA$56:$BA256,$BA256,$E$56:$E256,$E256)</f>
        <v>0</v>
      </c>
      <c r="BG256" s="64">
        <f>SUMIFS(Y$56:Y256,$BA$56:$BA256,$BA256,$E$56:$E256,$E256)</f>
        <v>0</v>
      </c>
      <c r="BH256" s="64">
        <f>SUMIFS(Z$56:Z256,$BA$56:$BA256,$BA256,$E$56:$E256,$E256)</f>
        <v>1</v>
      </c>
      <c r="BI256" s="64">
        <f>SUMIFS(AA$56:AA256,$BA$56:$BA256,$BA256,$E$56:$E256,$E256)</f>
        <v>1</v>
      </c>
      <c r="BJ256" s="64">
        <f>SUMIFS(AB$56:AB256,$BA$56:$BA256,$BA256,$E$56:$E256,$E256)</f>
        <v>1</v>
      </c>
      <c r="BK256" s="64">
        <f>SUMIFS(AC$56:AC256,$BA$56:$BA256,$BA256,$E$56:$E256,$E256)</f>
        <v>1</v>
      </c>
      <c r="BL256" s="64">
        <f>SUMIFS(AD$56:AD256,$BA$56:$BA256,$BA256,$E$56:$E256,$E256)</f>
        <v>2</v>
      </c>
      <c r="BM256" s="64">
        <f>SUMIFS(AE$56:AE256,$BA$56:$BA256,$BA256,$E$56:$E256,$E256)</f>
        <v>2</v>
      </c>
      <c r="BN256" s="64">
        <f>SUMIFS(AF$56:AF256,$BA$56:$BA256,$BA256,$E$56:$E256,$E256)</f>
        <v>2</v>
      </c>
      <c r="BO256" s="64">
        <f>SUMIFS(AG$56:AG256,$BA$56:$BA256,$BA256,$E$56:$E256,$E256)</f>
        <v>2</v>
      </c>
      <c r="BP256" s="64">
        <f>SUMIFS(AH$56:AH256,$BA$56:$BA256,$BA256,$E$56:$E256,$E256)</f>
        <v>2</v>
      </c>
      <c r="BR256" s="175" t="str">
        <f t="shared" si="855"/>
        <v/>
      </c>
      <c r="BS256" s="175" t="str">
        <f t="shared" si="856"/>
        <v/>
      </c>
      <c r="BT256" s="175" t="str">
        <f t="shared" si="857"/>
        <v/>
      </c>
      <c r="BU256" s="175" t="str">
        <f t="shared" si="858"/>
        <v>Miller, BJ1Enterprise</v>
      </c>
      <c r="BV256" s="175" t="str">
        <f t="shared" si="859"/>
        <v>Miller, BJ1Enterprise</v>
      </c>
      <c r="BW256" s="175" t="str">
        <f t="shared" si="860"/>
        <v>Miller, BJ1Enterprise</v>
      </c>
      <c r="BX256" s="175" t="str">
        <f t="shared" si="861"/>
        <v>Miller, BJ1Enterprise</v>
      </c>
      <c r="BY256" s="175" t="str">
        <f t="shared" si="862"/>
        <v>Miller, BJ2Enterprise</v>
      </c>
      <c r="BZ256" s="175" t="str">
        <f t="shared" si="863"/>
        <v>Miller, BJ2Enterprise</v>
      </c>
      <c r="CA256" s="175" t="str">
        <f t="shared" si="864"/>
        <v>Miller, BJ2Enterprise</v>
      </c>
      <c r="CB256" s="175" t="str">
        <f t="shared" si="865"/>
        <v>Miller, BJ2Enterprise</v>
      </c>
      <c r="CC256" s="175" t="str">
        <f t="shared" si="866"/>
        <v>Miller, BJ2Enterprise</v>
      </c>
    </row>
    <row r="257" spans="1:81" s="52" customFormat="1" hidden="1" x14ac:dyDescent="0.25">
      <c r="A257" s="71" t="s">
        <v>100</v>
      </c>
      <c r="B257" s="74">
        <v>43770</v>
      </c>
      <c r="C257" s="74">
        <v>44317</v>
      </c>
      <c r="D257" s="73" t="s">
        <v>89</v>
      </c>
      <c r="E257" s="73" t="str">
        <f t="shared" ref="E257:E275" si="876">IF(G257="US",VLOOKUP($D257,$A$1:$L$51,12,FALSE),G257)</f>
        <v>Enterprise</v>
      </c>
      <c r="F257" s="72" t="s">
        <v>19</v>
      </c>
      <c r="G257" s="71" t="s">
        <v>88</v>
      </c>
      <c r="H257" s="71" t="s">
        <v>48</v>
      </c>
      <c r="I257" s="70">
        <f t="shared" si="825"/>
        <v>1250000</v>
      </c>
      <c r="J257" s="69">
        <f t="shared" si="756"/>
        <v>43799</v>
      </c>
      <c r="K257" s="68">
        <f>IFERROR(IF($C257&gt;EOMONTH(K$55,-1),IF(DATEDIF($J257,K$55+2,"m")+1&gt;9,100%,VLOOKUP($D257,$A$1:$J$51,(DATEDIF($J257,K$55+2,"m")+1)+1,FALSE)),0),0)</f>
        <v>1</v>
      </c>
      <c r="L257" s="67">
        <f>IFERROR(IF($C257&gt;EOMONTH(L$55,-1),IF(DATEDIF($J257,L$55+2,"m")+1&gt;9,100%,VLOOKUP($D257,$A$1:$J$51,(DATEDIF($J257,L$55+2,"m")+1)+1,FALSE)),0),0)</f>
        <v>1</v>
      </c>
      <c r="M257" s="67">
        <f>IFERROR(IF($C257&gt;EOMONTH(M$55,-1),IF(DATEDIF($J257,M$55+2,"m")+1&gt;9,100%,VLOOKUP($D257,$A$1:$J$51,(DATEDIF($J257,M$55+2,"m")+1)+1,FALSE)),0),0)</f>
        <v>1</v>
      </c>
      <c r="N257" s="287">
        <v>0</v>
      </c>
      <c r="O257" s="77">
        <v>0</v>
      </c>
      <c r="P257" s="67">
        <f t="shared" si="827"/>
        <v>0</v>
      </c>
      <c r="Q257" s="67">
        <f t="shared" si="827"/>
        <v>0</v>
      </c>
      <c r="R257" s="67">
        <f t="shared" si="827"/>
        <v>0</v>
      </c>
      <c r="S257" s="67">
        <f t="shared" si="827"/>
        <v>0</v>
      </c>
      <c r="T257" s="67">
        <f t="shared" si="827"/>
        <v>0</v>
      </c>
      <c r="U257" s="67">
        <f t="shared" si="827"/>
        <v>0</v>
      </c>
      <c r="V257" s="66">
        <f t="shared" si="827"/>
        <v>0</v>
      </c>
      <c r="W257" s="65">
        <f t="shared" si="773"/>
        <v>1</v>
      </c>
      <c r="X257" s="64">
        <f t="shared" si="787"/>
        <v>1</v>
      </c>
      <c r="Y257" s="64">
        <f t="shared" si="813"/>
        <v>1</v>
      </c>
      <c r="Z257" s="64">
        <f t="shared" si="814"/>
        <v>0</v>
      </c>
      <c r="AA257" s="64">
        <f t="shared" si="815"/>
        <v>0</v>
      </c>
      <c r="AB257" s="64">
        <f t="shared" si="816"/>
        <v>0</v>
      </c>
      <c r="AC257" s="64">
        <f t="shared" si="817"/>
        <v>0</v>
      </c>
      <c r="AD257" s="64">
        <f t="shared" si="818"/>
        <v>0</v>
      </c>
      <c r="AE257" s="64">
        <f t="shared" si="819"/>
        <v>0</v>
      </c>
      <c r="AF257" s="64">
        <f t="shared" si="820"/>
        <v>0</v>
      </c>
      <c r="AG257" s="64">
        <f t="shared" si="821"/>
        <v>0</v>
      </c>
      <c r="AH257" s="63">
        <f t="shared" si="822"/>
        <v>0</v>
      </c>
      <c r="AI257" s="62">
        <f t="shared" si="788"/>
        <v>104166.66666666667</v>
      </c>
      <c r="AJ257" s="60">
        <f t="shared" si="789"/>
        <v>104166.66666666667</v>
      </c>
      <c r="AK257" s="60">
        <f t="shared" si="790"/>
        <v>104166.66666666667</v>
      </c>
      <c r="AL257" s="288">
        <v>0</v>
      </c>
      <c r="AM257" s="60">
        <f t="shared" si="792"/>
        <v>0</v>
      </c>
      <c r="AN257" s="60">
        <f t="shared" si="810"/>
        <v>0</v>
      </c>
      <c r="AO257" s="60">
        <f t="shared" si="793"/>
        <v>0</v>
      </c>
      <c r="AP257" s="60">
        <f t="shared" si="794"/>
        <v>0</v>
      </c>
      <c r="AQ257" s="60">
        <f t="shared" si="795"/>
        <v>0</v>
      </c>
      <c r="AR257" s="60">
        <f t="shared" si="796"/>
        <v>0</v>
      </c>
      <c r="AS257" s="60">
        <f t="shared" si="797"/>
        <v>0</v>
      </c>
      <c r="AT257" s="59">
        <f t="shared" si="798"/>
        <v>0</v>
      </c>
      <c r="AU257" s="61">
        <f t="shared" si="720"/>
        <v>312500</v>
      </c>
      <c r="AV257" s="60">
        <f t="shared" si="721"/>
        <v>0</v>
      </c>
      <c r="AW257" s="60">
        <f t="shared" si="722"/>
        <v>0</v>
      </c>
      <c r="AX257" s="59">
        <f t="shared" si="723"/>
        <v>0</v>
      </c>
      <c r="AY257" s="58">
        <f t="shared" si="724"/>
        <v>312500</v>
      </c>
      <c r="BA257" s="72" t="s">
        <v>19</v>
      </c>
      <c r="BB257" s="72" t="s">
        <v>100</v>
      </c>
      <c r="BC257" s="71"/>
      <c r="BE257" s="64">
        <f>SUMIFS(W$56:W257,$BA$56:$BA257,$BA257,$E$56:$E257,$E257)</f>
        <v>3</v>
      </c>
      <c r="BF257" s="64">
        <f>SUMIFS(X$56:X257,$BA$56:$BA257,$BA257,$E$56:$E257,$E257)</f>
        <v>3</v>
      </c>
      <c r="BG257" s="64">
        <f>SUMIFS(Y$56:Y257,$BA$56:$BA257,$BA257,$E$56:$E257,$E257)</f>
        <v>3</v>
      </c>
      <c r="BH257" s="64">
        <f>SUMIFS(Z$56:Z257,$BA$56:$BA257,$BA257,$E$56:$E257,$E257)</f>
        <v>1</v>
      </c>
      <c r="BI257" s="64">
        <f>SUMIFS(AA$56:AA257,$BA$56:$BA257,$BA257,$E$56:$E257,$E257)</f>
        <v>1</v>
      </c>
      <c r="BJ257" s="64">
        <f>SUMIFS(AB$56:AB257,$BA$56:$BA257,$BA257,$E$56:$E257,$E257)</f>
        <v>1</v>
      </c>
      <c r="BK257" s="64">
        <f>SUMIFS(AC$56:AC257,$BA$56:$BA257,$BA257,$E$56:$E257,$E257)</f>
        <v>1</v>
      </c>
      <c r="BL257" s="64">
        <f>SUMIFS(AD$56:AD257,$BA$56:$BA257,$BA257,$E$56:$E257,$E257)</f>
        <v>1</v>
      </c>
      <c r="BM257" s="64">
        <f>SUMIFS(AE$56:AE257,$BA$56:$BA257,$BA257,$E$56:$E257,$E257)</f>
        <v>1</v>
      </c>
      <c r="BN257" s="64">
        <f>SUMIFS(AF$56:AF257,$BA$56:$BA257,$BA257,$E$56:$E257,$E257)</f>
        <v>1</v>
      </c>
      <c r="BO257" s="64">
        <f>SUMIFS(AG$56:AG257,$BA$56:$BA257,$BA257,$E$56:$E257,$E257)</f>
        <v>1</v>
      </c>
      <c r="BP257" s="64">
        <f>SUMIFS(AH$56:AH257,$BA$56:$BA257,$BA257,$E$56:$E257,$E257)</f>
        <v>1</v>
      </c>
      <c r="BR257" s="175" t="str">
        <f t="shared" si="811"/>
        <v>Tuttle, Patrick3Enterprise</v>
      </c>
      <c r="BS257" s="175" t="str">
        <f t="shared" si="799"/>
        <v>Tuttle, Patrick3Enterprise</v>
      </c>
      <c r="BT257" s="175" t="str">
        <f t="shared" si="800"/>
        <v>Tuttle, Patrick3Enterprise</v>
      </c>
      <c r="BU257" s="175" t="str">
        <f t="shared" si="801"/>
        <v>Tuttle, Patrick1Enterprise</v>
      </c>
      <c r="BV257" s="175" t="str">
        <f t="shared" si="802"/>
        <v>Tuttle, Patrick1Enterprise</v>
      </c>
      <c r="BW257" s="175" t="str">
        <f t="shared" si="803"/>
        <v>Tuttle, Patrick1Enterprise</v>
      </c>
      <c r="BX257" s="175" t="str">
        <f t="shared" si="804"/>
        <v>Tuttle, Patrick1Enterprise</v>
      </c>
      <c r="BY257" s="175" t="str">
        <f t="shared" si="805"/>
        <v>Tuttle, Patrick1Enterprise</v>
      </c>
      <c r="BZ257" s="175" t="str">
        <f t="shared" si="806"/>
        <v>Tuttle, Patrick1Enterprise</v>
      </c>
      <c r="CA257" s="175" t="str">
        <f t="shared" si="807"/>
        <v>Tuttle, Patrick1Enterprise</v>
      </c>
      <c r="CB257" s="175" t="str">
        <f t="shared" si="808"/>
        <v>Tuttle, Patrick1Enterprise</v>
      </c>
      <c r="CC257" s="175" t="str">
        <f t="shared" si="809"/>
        <v>Tuttle, Patrick1Enterprise</v>
      </c>
    </row>
    <row r="258" spans="1:81" s="52" customFormat="1" hidden="1" x14ac:dyDescent="0.25">
      <c r="A258" s="71" t="s">
        <v>100</v>
      </c>
      <c r="B258" s="74">
        <v>44317</v>
      </c>
      <c r="C258" s="74" t="s">
        <v>86</v>
      </c>
      <c r="D258" s="73" t="s">
        <v>89</v>
      </c>
      <c r="E258" s="73" t="str">
        <f t="shared" si="876"/>
        <v>Enterprise</v>
      </c>
      <c r="F258" s="72" t="s">
        <v>287</v>
      </c>
      <c r="G258" s="71" t="s">
        <v>88</v>
      </c>
      <c r="H258" s="71" t="s">
        <v>48</v>
      </c>
      <c r="I258" s="70">
        <f t="shared" si="825"/>
        <v>1250000</v>
      </c>
      <c r="J258" s="69">
        <v>43799</v>
      </c>
      <c r="K258" s="77">
        <v>0</v>
      </c>
      <c r="L258" s="77">
        <v>0</v>
      </c>
      <c r="M258" s="77">
        <v>0</v>
      </c>
      <c r="N258" s="287">
        <v>1</v>
      </c>
      <c r="O258" s="67">
        <f t="shared" ref="O258:O263" si="877">IFERROR(IF($C258&gt;EOMONTH(O$55,-1),IF(DATEDIF($J258,O$55+2,"m")+1&gt;9,100%,VLOOKUP($D258,$A$1:$J$51,(DATEDIF($J258,O$55+2,"m")+1)+1,FALSE)),0),0)</f>
        <v>1</v>
      </c>
      <c r="P258" s="67">
        <f t="shared" si="827"/>
        <v>1</v>
      </c>
      <c r="Q258" s="67">
        <f t="shared" si="827"/>
        <v>1</v>
      </c>
      <c r="R258" s="67">
        <f t="shared" si="827"/>
        <v>1</v>
      </c>
      <c r="S258" s="67">
        <f t="shared" si="827"/>
        <v>1</v>
      </c>
      <c r="T258" s="67">
        <f t="shared" si="827"/>
        <v>1</v>
      </c>
      <c r="U258" s="67">
        <f t="shared" si="827"/>
        <v>1</v>
      </c>
      <c r="V258" s="66">
        <f t="shared" si="827"/>
        <v>1</v>
      </c>
      <c r="W258" s="65">
        <f t="shared" si="773"/>
        <v>0</v>
      </c>
      <c r="X258" s="64">
        <f t="shared" si="787"/>
        <v>0</v>
      </c>
      <c r="Y258" s="64">
        <f t="shared" si="813"/>
        <v>0</v>
      </c>
      <c r="Z258" s="64">
        <f t="shared" si="814"/>
        <v>1</v>
      </c>
      <c r="AA258" s="64">
        <f t="shared" si="815"/>
        <v>1</v>
      </c>
      <c r="AB258" s="64">
        <f t="shared" si="816"/>
        <v>1</v>
      </c>
      <c r="AC258" s="64">
        <f t="shared" si="817"/>
        <v>1</v>
      </c>
      <c r="AD258" s="64">
        <f t="shared" si="818"/>
        <v>1</v>
      </c>
      <c r="AE258" s="64">
        <f t="shared" si="819"/>
        <v>1</v>
      </c>
      <c r="AF258" s="64">
        <f t="shared" si="820"/>
        <v>1</v>
      </c>
      <c r="AG258" s="64">
        <f t="shared" si="821"/>
        <v>1</v>
      </c>
      <c r="AH258" s="63">
        <f t="shared" si="822"/>
        <v>1</v>
      </c>
      <c r="AI258" s="62">
        <f t="shared" si="788"/>
        <v>0</v>
      </c>
      <c r="AJ258" s="60">
        <f t="shared" si="789"/>
        <v>0</v>
      </c>
      <c r="AK258" s="60">
        <f t="shared" si="790"/>
        <v>0</v>
      </c>
      <c r="AL258" s="288">
        <v>104166.66666666701</v>
      </c>
      <c r="AM258" s="60">
        <f t="shared" si="792"/>
        <v>104166.66666666667</v>
      </c>
      <c r="AN258" s="60">
        <f t="shared" si="810"/>
        <v>104166.66666666667</v>
      </c>
      <c r="AO258" s="60">
        <f t="shared" si="793"/>
        <v>104166.66666666667</v>
      </c>
      <c r="AP258" s="60">
        <f t="shared" si="794"/>
        <v>104166.66666666667</v>
      </c>
      <c r="AQ258" s="60">
        <f t="shared" si="795"/>
        <v>104166.66666666667</v>
      </c>
      <c r="AR258" s="60">
        <f t="shared" si="796"/>
        <v>104166.66666666667</v>
      </c>
      <c r="AS258" s="60">
        <f t="shared" si="797"/>
        <v>104166.66666666667</v>
      </c>
      <c r="AT258" s="59">
        <f t="shared" si="798"/>
        <v>104166.66666666667</v>
      </c>
      <c r="AU258" s="61">
        <f t="shared" ref="AU258" si="878">SUM(AI258:AK258)</f>
        <v>0</v>
      </c>
      <c r="AV258" s="60">
        <f t="shared" ref="AV258" si="879">SUM(AL258:AN258)</f>
        <v>312500.00000000035</v>
      </c>
      <c r="AW258" s="60">
        <f t="shared" ref="AW258" si="880">SUM(AO258:AQ258)</f>
        <v>312500</v>
      </c>
      <c r="AX258" s="59">
        <f t="shared" ref="AX258" si="881">SUM(AR258:AT258)</f>
        <v>312500</v>
      </c>
      <c r="AY258" s="58">
        <f t="shared" ref="AY258" si="882">SUM(AU258:AX258)</f>
        <v>937500.00000000035</v>
      </c>
      <c r="BA258" s="72" t="s">
        <v>287</v>
      </c>
      <c r="BB258" s="72" t="s">
        <v>100</v>
      </c>
      <c r="BC258" s="71"/>
      <c r="BE258" s="64">
        <f>SUMIFS(W$56:W258,$BA$56:$BA258,$BA258,$E$56:$E258,$E258)</f>
        <v>0</v>
      </c>
      <c r="BF258" s="64">
        <f>SUMIFS(X$56:X258,$BA$56:$BA258,$BA258,$E$56:$E258,$E258)</f>
        <v>0</v>
      </c>
      <c r="BG258" s="64">
        <f>SUMIFS(Y$56:Y258,$BA$56:$BA258,$BA258,$E$56:$E258,$E258)</f>
        <v>0</v>
      </c>
      <c r="BH258" s="64">
        <f>SUMIFS(Z$56:Z258,$BA$56:$BA258,$BA258,$E$56:$E258,$E258)</f>
        <v>2</v>
      </c>
      <c r="BI258" s="64">
        <f>SUMIFS(AA$56:AA258,$BA$56:$BA258,$BA258,$E$56:$E258,$E258)</f>
        <v>2</v>
      </c>
      <c r="BJ258" s="64">
        <f>SUMIFS(AB$56:AB258,$BA$56:$BA258,$BA258,$E$56:$E258,$E258)</f>
        <v>2</v>
      </c>
      <c r="BK258" s="64">
        <f>SUMIFS(AC$56:AC258,$BA$56:$BA258,$BA258,$E$56:$E258,$E258)</f>
        <v>2</v>
      </c>
      <c r="BL258" s="64">
        <f>SUMIFS(AD$56:AD258,$BA$56:$BA258,$BA258,$E$56:$E258,$E258)</f>
        <v>3</v>
      </c>
      <c r="BM258" s="64">
        <f>SUMIFS(AE$56:AE258,$BA$56:$BA258,$BA258,$E$56:$E258,$E258)</f>
        <v>3</v>
      </c>
      <c r="BN258" s="64">
        <f>SUMIFS(AF$56:AF258,$BA$56:$BA258,$BA258,$E$56:$E258,$E258)</f>
        <v>3</v>
      </c>
      <c r="BO258" s="64">
        <f>SUMIFS(AG$56:AG258,$BA$56:$BA258,$BA258,$E$56:$E258,$E258)</f>
        <v>3</v>
      </c>
      <c r="BP258" s="64">
        <f>SUMIFS(AH$56:AH258,$BA$56:$BA258,$BA258,$E$56:$E258,$E258)</f>
        <v>3</v>
      </c>
      <c r="BR258" s="175" t="str">
        <f t="shared" si="811"/>
        <v/>
      </c>
      <c r="BS258" s="175" t="str">
        <f t="shared" si="799"/>
        <v/>
      </c>
      <c r="BT258" s="175" t="str">
        <f t="shared" si="800"/>
        <v/>
      </c>
      <c r="BU258" s="175" t="str">
        <f t="shared" si="801"/>
        <v>Miller, BJ2Enterprise</v>
      </c>
      <c r="BV258" s="175" t="str">
        <f t="shared" si="802"/>
        <v>Miller, BJ2Enterprise</v>
      </c>
      <c r="BW258" s="175" t="str">
        <f t="shared" si="803"/>
        <v>Miller, BJ2Enterprise</v>
      </c>
      <c r="BX258" s="175" t="str">
        <f t="shared" si="804"/>
        <v>Miller, BJ2Enterprise</v>
      </c>
      <c r="BY258" s="175" t="str">
        <f t="shared" si="805"/>
        <v>Miller, BJ3Enterprise</v>
      </c>
      <c r="BZ258" s="175" t="str">
        <f t="shared" si="806"/>
        <v>Miller, BJ3Enterprise</v>
      </c>
      <c r="CA258" s="175" t="str">
        <f t="shared" si="807"/>
        <v>Miller, BJ3Enterprise</v>
      </c>
      <c r="CB258" s="175" t="str">
        <f t="shared" si="808"/>
        <v>Miller, BJ3Enterprise</v>
      </c>
      <c r="CC258" s="175" t="str">
        <f t="shared" si="809"/>
        <v>Miller, BJ3Enterprise</v>
      </c>
    </row>
    <row r="259" spans="1:81" s="52" customFormat="1" hidden="1" x14ac:dyDescent="0.25">
      <c r="A259" s="71" t="s">
        <v>99</v>
      </c>
      <c r="B259" s="74">
        <v>44215</v>
      </c>
      <c r="C259" s="74" t="s">
        <v>86</v>
      </c>
      <c r="D259" s="73" t="s">
        <v>89</v>
      </c>
      <c r="E259" s="73" t="str">
        <f t="shared" si="876"/>
        <v>Enterprise</v>
      </c>
      <c r="F259" s="72" t="s">
        <v>19</v>
      </c>
      <c r="G259" s="71" t="s">
        <v>88</v>
      </c>
      <c r="H259" s="71" t="s">
        <v>48</v>
      </c>
      <c r="I259" s="70">
        <f t="shared" si="825"/>
        <v>1250000</v>
      </c>
      <c r="J259" s="69">
        <f t="shared" si="756"/>
        <v>44227</v>
      </c>
      <c r="K259" s="68">
        <f t="shared" ref="K259:N263" si="883">IFERROR(IF($C259&gt;EOMONTH(K$55,-1),IF(DATEDIF($J259,K$55+2,"m")+1&gt;9,100%,VLOOKUP($D259,$A$1:$J$51,(DATEDIF($J259,K$55+2,"m")+1)+1,FALSE)),0),0)</f>
        <v>0</v>
      </c>
      <c r="L259" s="67">
        <f t="shared" si="883"/>
        <v>0</v>
      </c>
      <c r="M259" s="67">
        <f t="shared" si="883"/>
        <v>0.25</v>
      </c>
      <c r="N259" s="67">
        <f t="shared" si="883"/>
        <v>0.35</v>
      </c>
      <c r="O259" s="67">
        <f t="shared" si="877"/>
        <v>0.5</v>
      </c>
      <c r="P259" s="67">
        <f t="shared" si="827"/>
        <v>0.65</v>
      </c>
      <c r="Q259" s="67">
        <f t="shared" si="827"/>
        <v>0.85</v>
      </c>
      <c r="R259" s="67">
        <f t="shared" si="827"/>
        <v>1</v>
      </c>
      <c r="S259" s="67">
        <f t="shared" si="827"/>
        <v>1</v>
      </c>
      <c r="T259" s="67">
        <f t="shared" si="827"/>
        <v>1</v>
      </c>
      <c r="U259" s="67">
        <f t="shared" si="827"/>
        <v>1</v>
      </c>
      <c r="V259" s="66">
        <f t="shared" si="827"/>
        <v>1</v>
      </c>
      <c r="W259" s="65">
        <f t="shared" si="773"/>
        <v>1</v>
      </c>
      <c r="X259" s="64">
        <f t="shared" si="787"/>
        <v>1</v>
      </c>
      <c r="Y259" s="64">
        <f t="shared" si="813"/>
        <v>1</v>
      </c>
      <c r="Z259" s="64">
        <f t="shared" si="814"/>
        <v>1</v>
      </c>
      <c r="AA259" s="64">
        <f t="shared" si="815"/>
        <v>1</v>
      </c>
      <c r="AB259" s="64">
        <f t="shared" si="816"/>
        <v>1</v>
      </c>
      <c r="AC259" s="64">
        <f t="shared" si="817"/>
        <v>1</v>
      </c>
      <c r="AD259" s="64">
        <f t="shared" si="818"/>
        <v>1</v>
      </c>
      <c r="AE259" s="64">
        <f t="shared" si="819"/>
        <v>1</v>
      </c>
      <c r="AF259" s="64">
        <f t="shared" si="820"/>
        <v>1</v>
      </c>
      <c r="AG259" s="64">
        <f t="shared" si="821"/>
        <v>1</v>
      </c>
      <c r="AH259" s="63">
        <f t="shared" si="822"/>
        <v>1</v>
      </c>
      <c r="AI259" s="62">
        <f t="shared" si="788"/>
        <v>0</v>
      </c>
      <c r="AJ259" s="60">
        <f t="shared" si="789"/>
        <v>0</v>
      </c>
      <c r="AK259" s="60">
        <f t="shared" si="790"/>
        <v>26041.666666666668</v>
      </c>
      <c r="AL259" s="60">
        <f t="shared" si="791"/>
        <v>36458.333333333336</v>
      </c>
      <c r="AM259" s="60">
        <f t="shared" si="792"/>
        <v>52083.333333333336</v>
      </c>
      <c r="AN259" s="60">
        <f t="shared" si="810"/>
        <v>67708.333333333343</v>
      </c>
      <c r="AO259" s="60">
        <f t="shared" si="793"/>
        <v>88541.666666666672</v>
      </c>
      <c r="AP259" s="60">
        <f t="shared" si="794"/>
        <v>104166.66666666667</v>
      </c>
      <c r="AQ259" s="60">
        <f t="shared" si="795"/>
        <v>104166.66666666667</v>
      </c>
      <c r="AR259" s="60">
        <f t="shared" si="796"/>
        <v>104166.66666666667</v>
      </c>
      <c r="AS259" s="60">
        <f t="shared" si="797"/>
        <v>104166.66666666667</v>
      </c>
      <c r="AT259" s="59">
        <f t="shared" si="798"/>
        <v>104166.66666666667</v>
      </c>
      <c r="AU259" s="61">
        <f t="shared" si="720"/>
        <v>26041.666666666668</v>
      </c>
      <c r="AV259" s="60">
        <f t="shared" si="721"/>
        <v>156250</v>
      </c>
      <c r="AW259" s="60">
        <f t="shared" si="722"/>
        <v>296875</v>
      </c>
      <c r="AX259" s="59">
        <f t="shared" si="723"/>
        <v>312500</v>
      </c>
      <c r="AY259" s="58">
        <f t="shared" si="724"/>
        <v>791666.66666666663</v>
      </c>
      <c r="BA259" s="72" t="s">
        <v>19</v>
      </c>
      <c r="BB259" s="72" t="s">
        <v>99</v>
      </c>
      <c r="BC259" s="71"/>
      <c r="BE259" s="64">
        <f>SUMIFS(W$56:W259,$BA$56:$BA259,$BA259,$E$56:$E259,$E259)</f>
        <v>4</v>
      </c>
      <c r="BF259" s="64">
        <f>SUMIFS(X$56:X259,$BA$56:$BA259,$BA259,$E$56:$E259,$E259)</f>
        <v>4</v>
      </c>
      <c r="BG259" s="64">
        <f>SUMIFS(Y$56:Y259,$BA$56:$BA259,$BA259,$E$56:$E259,$E259)</f>
        <v>4</v>
      </c>
      <c r="BH259" s="64">
        <f>SUMIFS(Z$56:Z259,$BA$56:$BA259,$BA259,$E$56:$E259,$E259)</f>
        <v>2</v>
      </c>
      <c r="BI259" s="64">
        <f>SUMIFS(AA$56:AA259,$BA$56:$BA259,$BA259,$E$56:$E259,$E259)</f>
        <v>2</v>
      </c>
      <c r="BJ259" s="64">
        <f>SUMIFS(AB$56:AB259,$BA$56:$BA259,$BA259,$E$56:$E259,$E259)</f>
        <v>2</v>
      </c>
      <c r="BK259" s="64">
        <f>SUMIFS(AC$56:AC259,$BA$56:$BA259,$BA259,$E$56:$E259,$E259)</f>
        <v>2</v>
      </c>
      <c r="BL259" s="64">
        <f>SUMIFS(AD$56:AD259,$BA$56:$BA259,$BA259,$E$56:$E259,$E259)</f>
        <v>2</v>
      </c>
      <c r="BM259" s="64">
        <f>SUMIFS(AE$56:AE259,$BA$56:$BA259,$BA259,$E$56:$E259,$E259)</f>
        <v>2</v>
      </c>
      <c r="BN259" s="64">
        <f>SUMIFS(AF$56:AF259,$BA$56:$BA259,$BA259,$E$56:$E259,$E259)</f>
        <v>2</v>
      </c>
      <c r="BO259" s="64">
        <f>SUMIFS(AG$56:AG259,$BA$56:$BA259,$BA259,$E$56:$E259,$E259)</f>
        <v>2</v>
      </c>
      <c r="BP259" s="64">
        <f>SUMIFS(AH$56:AH259,$BA$56:$BA259,$BA259,$E$56:$E259,$E259)</f>
        <v>2</v>
      </c>
      <c r="BR259" s="175" t="str">
        <f t="shared" si="811"/>
        <v>Tuttle, Patrick4Enterprise</v>
      </c>
      <c r="BS259" s="175" t="str">
        <f t="shared" si="799"/>
        <v>Tuttle, Patrick4Enterprise</v>
      </c>
      <c r="BT259" s="175" t="str">
        <f t="shared" si="800"/>
        <v>Tuttle, Patrick4Enterprise</v>
      </c>
      <c r="BU259" s="175" t="str">
        <f t="shared" si="801"/>
        <v>Tuttle, Patrick2Enterprise</v>
      </c>
      <c r="BV259" s="175" t="str">
        <f t="shared" si="802"/>
        <v>Tuttle, Patrick2Enterprise</v>
      </c>
      <c r="BW259" s="175" t="str">
        <f t="shared" si="803"/>
        <v>Tuttle, Patrick2Enterprise</v>
      </c>
      <c r="BX259" s="175" t="str">
        <f t="shared" si="804"/>
        <v>Tuttle, Patrick2Enterprise</v>
      </c>
      <c r="BY259" s="175" t="str">
        <f t="shared" si="805"/>
        <v>Tuttle, Patrick2Enterprise</v>
      </c>
      <c r="BZ259" s="175" t="str">
        <f t="shared" si="806"/>
        <v>Tuttle, Patrick2Enterprise</v>
      </c>
      <c r="CA259" s="175" t="str">
        <f t="shared" si="807"/>
        <v>Tuttle, Patrick2Enterprise</v>
      </c>
      <c r="CB259" s="175" t="str">
        <f t="shared" si="808"/>
        <v>Tuttle, Patrick2Enterprise</v>
      </c>
      <c r="CC259" s="175" t="str">
        <f t="shared" si="809"/>
        <v>Tuttle, Patrick2Enterprise</v>
      </c>
    </row>
    <row r="260" spans="1:81" s="52" customFormat="1" hidden="1" x14ac:dyDescent="0.25">
      <c r="A260" s="71" t="s">
        <v>98</v>
      </c>
      <c r="B260" s="74">
        <v>44242</v>
      </c>
      <c r="C260" s="74" t="s">
        <v>86</v>
      </c>
      <c r="D260" s="73" t="s">
        <v>89</v>
      </c>
      <c r="E260" s="73" t="str">
        <f t="shared" si="876"/>
        <v>Enterprise</v>
      </c>
      <c r="F260" s="72" t="s">
        <v>19</v>
      </c>
      <c r="G260" s="71" t="s">
        <v>88</v>
      </c>
      <c r="H260" s="71" t="s">
        <v>48</v>
      </c>
      <c r="I260" s="70">
        <f t="shared" si="825"/>
        <v>1250000</v>
      </c>
      <c r="J260" s="69">
        <f t="shared" si="756"/>
        <v>44255</v>
      </c>
      <c r="K260" s="68">
        <f t="shared" si="883"/>
        <v>0</v>
      </c>
      <c r="L260" s="67">
        <f t="shared" si="883"/>
        <v>0</v>
      </c>
      <c r="M260" s="67">
        <f t="shared" si="883"/>
        <v>0</v>
      </c>
      <c r="N260" s="67">
        <f t="shared" si="883"/>
        <v>0.25</v>
      </c>
      <c r="O260" s="67">
        <f t="shared" si="877"/>
        <v>0.35</v>
      </c>
      <c r="P260" s="67">
        <f t="shared" si="827"/>
        <v>0.5</v>
      </c>
      <c r="Q260" s="67">
        <f t="shared" si="827"/>
        <v>0.65</v>
      </c>
      <c r="R260" s="67">
        <f t="shared" si="827"/>
        <v>0.85</v>
      </c>
      <c r="S260" s="67">
        <f t="shared" si="827"/>
        <v>1</v>
      </c>
      <c r="T260" s="67">
        <f t="shared" si="827"/>
        <v>1</v>
      </c>
      <c r="U260" s="67">
        <f t="shared" si="827"/>
        <v>1</v>
      </c>
      <c r="V260" s="66">
        <f t="shared" si="827"/>
        <v>1</v>
      </c>
      <c r="W260" s="65">
        <f t="shared" si="773"/>
        <v>1</v>
      </c>
      <c r="X260" s="64">
        <f t="shared" si="787"/>
        <v>1</v>
      </c>
      <c r="Y260" s="64">
        <f t="shared" si="813"/>
        <v>1</v>
      </c>
      <c r="Z260" s="64">
        <f t="shared" si="814"/>
        <v>1</v>
      </c>
      <c r="AA260" s="64">
        <f t="shared" si="815"/>
        <v>1</v>
      </c>
      <c r="AB260" s="64">
        <f t="shared" si="816"/>
        <v>1</v>
      </c>
      <c r="AC260" s="64">
        <f t="shared" si="817"/>
        <v>1</v>
      </c>
      <c r="AD260" s="64">
        <f t="shared" si="818"/>
        <v>1</v>
      </c>
      <c r="AE260" s="64">
        <f t="shared" si="819"/>
        <v>1</v>
      </c>
      <c r="AF260" s="64">
        <f t="shared" si="820"/>
        <v>1</v>
      </c>
      <c r="AG260" s="64">
        <f t="shared" si="821"/>
        <v>1</v>
      </c>
      <c r="AH260" s="63">
        <f t="shared" si="822"/>
        <v>1</v>
      </c>
      <c r="AI260" s="62">
        <f t="shared" si="788"/>
        <v>0</v>
      </c>
      <c r="AJ260" s="60">
        <f t="shared" si="789"/>
        <v>0</v>
      </c>
      <c r="AK260" s="60">
        <f t="shared" si="790"/>
        <v>0</v>
      </c>
      <c r="AL260" s="60">
        <f t="shared" si="791"/>
        <v>26041.666666666668</v>
      </c>
      <c r="AM260" s="60">
        <f t="shared" si="792"/>
        <v>36458.333333333336</v>
      </c>
      <c r="AN260" s="60">
        <f t="shared" si="810"/>
        <v>52083.333333333336</v>
      </c>
      <c r="AO260" s="60">
        <f t="shared" si="793"/>
        <v>67708.333333333343</v>
      </c>
      <c r="AP260" s="60">
        <f t="shared" si="794"/>
        <v>88541.666666666672</v>
      </c>
      <c r="AQ260" s="60">
        <f t="shared" si="795"/>
        <v>104166.66666666667</v>
      </c>
      <c r="AR260" s="60">
        <f t="shared" si="796"/>
        <v>104166.66666666667</v>
      </c>
      <c r="AS260" s="60">
        <f t="shared" si="797"/>
        <v>104166.66666666667</v>
      </c>
      <c r="AT260" s="59">
        <f t="shared" si="798"/>
        <v>104166.66666666667</v>
      </c>
      <c r="AU260" s="61">
        <f t="shared" si="720"/>
        <v>0</v>
      </c>
      <c r="AV260" s="60">
        <f t="shared" si="721"/>
        <v>114583.33333333334</v>
      </c>
      <c r="AW260" s="60">
        <f t="shared" si="722"/>
        <v>260416.66666666669</v>
      </c>
      <c r="AX260" s="59">
        <f t="shared" si="723"/>
        <v>312500</v>
      </c>
      <c r="AY260" s="58">
        <f t="shared" si="724"/>
        <v>687500</v>
      </c>
      <c r="BA260" s="72" t="s">
        <v>19</v>
      </c>
      <c r="BB260" s="72" t="s">
        <v>98</v>
      </c>
      <c r="BC260" s="71"/>
      <c r="BE260" s="64">
        <f>SUMIFS(W$56:W260,$BA$56:$BA260,$BA260,$E$56:$E260,$E260)</f>
        <v>5</v>
      </c>
      <c r="BF260" s="64">
        <f>SUMIFS(X$56:X260,$BA$56:$BA260,$BA260,$E$56:$E260,$E260)</f>
        <v>5</v>
      </c>
      <c r="BG260" s="64">
        <f>SUMIFS(Y$56:Y260,$BA$56:$BA260,$BA260,$E$56:$E260,$E260)</f>
        <v>5</v>
      </c>
      <c r="BH260" s="64">
        <f>SUMIFS(Z$56:Z260,$BA$56:$BA260,$BA260,$E$56:$E260,$E260)</f>
        <v>3</v>
      </c>
      <c r="BI260" s="64">
        <f>SUMIFS(AA$56:AA260,$BA$56:$BA260,$BA260,$E$56:$E260,$E260)</f>
        <v>3</v>
      </c>
      <c r="BJ260" s="64">
        <f>SUMIFS(AB$56:AB260,$BA$56:$BA260,$BA260,$E$56:$E260,$E260)</f>
        <v>3</v>
      </c>
      <c r="BK260" s="64">
        <f>SUMIFS(AC$56:AC260,$BA$56:$BA260,$BA260,$E$56:$E260,$E260)</f>
        <v>3</v>
      </c>
      <c r="BL260" s="64">
        <f>SUMIFS(AD$56:AD260,$BA$56:$BA260,$BA260,$E$56:$E260,$E260)</f>
        <v>3</v>
      </c>
      <c r="BM260" s="64">
        <f>SUMIFS(AE$56:AE260,$BA$56:$BA260,$BA260,$E$56:$E260,$E260)</f>
        <v>3</v>
      </c>
      <c r="BN260" s="64">
        <f>SUMIFS(AF$56:AF260,$BA$56:$BA260,$BA260,$E$56:$E260,$E260)</f>
        <v>3</v>
      </c>
      <c r="BO260" s="64">
        <f>SUMIFS(AG$56:AG260,$BA$56:$BA260,$BA260,$E$56:$E260,$E260)</f>
        <v>3</v>
      </c>
      <c r="BP260" s="64">
        <f>SUMIFS(AH$56:AH260,$BA$56:$BA260,$BA260,$E$56:$E260,$E260)</f>
        <v>3</v>
      </c>
      <c r="BR260" s="175" t="str">
        <f t="shared" si="811"/>
        <v>Tuttle, Patrick5Enterprise</v>
      </c>
      <c r="BS260" s="175" t="str">
        <f t="shared" si="799"/>
        <v>Tuttle, Patrick5Enterprise</v>
      </c>
      <c r="BT260" s="175" t="str">
        <f t="shared" si="800"/>
        <v>Tuttle, Patrick5Enterprise</v>
      </c>
      <c r="BU260" s="175" t="str">
        <f t="shared" si="801"/>
        <v>Tuttle, Patrick3Enterprise</v>
      </c>
      <c r="BV260" s="175" t="str">
        <f t="shared" si="802"/>
        <v>Tuttle, Patrick3Enterprise</v>
      </c>
      <c r="BW260" s="175" t="str">
        <f t="shared" si="803"/>
        <v>Tuttle, Patrick3Enterprise</v>
      </c>
      <c r="BX260" s="175" t="str">
        <f t="shared" si="804"/>
        <v>Tuttle, Patrick3Enterprise</v>
      </c>
      <c r="BY260" s="175" t="str">
        <f t="shared" si="805"/>
        <v>Tuttle, Patrick3Enterprise</v>
      </c>
      <c r="BZ260" s="175" t="str">
        <f t="shared" si="806"/>
        <v>Tuttle, Patrick3Enterprise</v>
      </c>
      <c r="CA260" s="175" t="str">
        <f t="shared" si="807"/>
        <v>Tuttle, Patrick3Enterprise</v>
      </c>
      <c r="CB260" s="175" t="str">
        <f t="shared" si="808"/>
        <v>Tuttle, Patrick3Enterprise</v>
      </c>
      <c r="CC260" s="175" t="str">
        <f t="shared" si="809"/>
        <v>Tuttle, Patrick3Enterprise</v>
      </c>
    </row>
    <row r="261" spans="1:81" s="52" customFormat="1" hidden="1" x14ac:dyDescent="0.25">
      <c r="A261" s="71" t="s">
        <v>97</v>
      </c>
      <c r="B261" s="74">
        <v>44256</v>
      </c>
      <c r="C261" s="74" t="s">
        <v>86</v>
      </c>
      <c r="D261" s="73" t="s">
        <v>89</v>
      </c>
      <c r="E261" s="73" t="str">
        <f t="shared" si="876"/>
        <v>Enterprise</v>
      </c>
      <c r="F261" s="72" t="s">
        <v>19</v>
      </c>
      <c r="G261" s="71" t="s">
        <v>88</v>
      </c>
      <c r="H261" s="71" t="s">
        <v>48</v>
      </c>
      <c r="I261" s="70">
        <f t="shared" si="825"/>
        <v>1250000</v>
      </c>
      <c r="J261" s="69">
        <f t="shared" si="756"/>
        <v>44286</v>
      </c>
      <c r="K261" s="68">
        <f t="shared" si="883"/>
        <v>0</v>
      </c>
      <c r="L261" s="67">
        <f t="shared" si="883"/>
        <v>0</v>
      </c>
      <c r="M261" s="67">
        <f t="shared" si="883"/>
        <v>0</v>
      </c>
      <c r="N261" s="67">
        <f t="shared" si="883"/>
        <v>0</v>
      </c>
      <c r="O261" s="67">
        <f t="shared" si="877"/>
        <v>0.25</v>
      </c>
      <c r="P261" s="67">
        <f t="shared" si="827"/>
        <v>0.35</v>
      </c>
      <c r="Q261" s="67">
        <f t="shared" si="827"/>
        <v>0.5</v>
      </c>
      <c r="R261" s="67">
        <f t="shared" si="827"/>
        <v>0.65</v>
      </c>
      <c r="S261" s="67">
        <f t="shared" si="827"/>
        <v>0.85</v>
      </c>
      <c r="T261" s="67">
        <f t="shared" si="827"/>
        <v>1</v>
      </c>
      <c r="U261" s="67">
        <f t="shared" si="827"/>
        <v>1</v>
      </c>
      <c r="V261" s="66">
        <f t="shared" si="827"/>
        <v>1</v>
      </c>
      <c r="W261" s="65">
        <f t="shared" si="773"/>
        <v>0</v>
      </c>
      <c r="X261" s="64">
        <f t="shared" si="787"/>
        <v>1</v>
      </c>
      <c r="Y261" s="64">
        <f t="shared" si="813"/>
        <v>1</v>
      </c>
      <c r="Z261" s="64">
        <f t="shared" si="814"/>
        <v>1</v>
      </c>
      <c r="AA261" s="64">
        <f t="shared" si="815"/>
        <v>1</v>
      </c>
      <c r="AB261" s="64">
        <f t="shared" si="816"/>
        <v>1</v>
      </c>
      <c r="AC261" s="64">
        <f t="shared" si="817"/>
        <v>1</v>
      </c>
      <c r="AD261" s="64">
        <f t="shared" si="818"/>
        <v>1</v>
      </c>
      <c r="AE261" s="64">
        <f t="shared" si="819"/>
        <v>1</v>
      </c>
      <c r="AF261" s="64">
        <f t="shared" si="820"/>
        <v>1</v>
      </c>
      <c r="AG261" s="64">
        <f t="shared" si="821"/>
        <v>1</v>
      </c>
      <c r="AH261" s="63">
        <f t="shared" si="822"/>
        <v>1</v>
      </c>
      <c r="AI261" s="62">
        <f t="shared" si="788"/>
        <v>0</v>
      </c>
      <c r="AJ261" s="60">
        <f t="shared" si="789"/>
        <v>0</v>
      </c>
      <c r="AK261" s="60">
        <f t="shared" si="790"/>
        <v>0</v>
      </c>
      <c r="AL261" s="60">
        <f t="shared" si="791"/>
        <v>0</v>
      </c>
      <c r="AM261" s="60">
        <f t="shared" si="792"/>
        <v>26041.666666666668</v>
      </c>
      <c r="AN261" s="60">
        <f t="shared" si="810"/>
        <v>36458.333333333336</v>
      </c>
      <c r="AO261" s="60">
        <f t="shared" si="793"/>
        <v>52083.333333333336</v>
      </c>
      <c r="AP261" s="60">
        <f t="shared" si="794"/>
        <v>67708.333333333343</v>
      </c>
      <c r="AQ261" s="60">
        <f t="shared" si="795"/>
        <v>88541.666666666672</v>
      </c>
      <c r="AR261" s="60">
        <f t="shared" si="796"/>
        <v>104166.66666666667</v>
      </c>
      <c r="AS261" s="60">
        <f t="shared" si="797"/>
        <v>104166.66666666667</v>
      </c>
      <c r="AT261" s="59">
        <f t="shared" si="798"/>
        <v>104166.66666666667</v>
      </c>
      <c r="AU261" s="61">
        <f t="shared" si="720"/>
        <v>0</v>
      </c>
      <c r="AV261" s="60">
        <f t="shared" si="721"/>
        <v>62500</v>
      </c>
      <c r="AW261" s="60">
        <f t="shared" si="722"/>
        <v>208333.33333333337</v>
      </c>
      <c r="AX261" s="59">
        <f t="shared" si="723"/>
        <v>312500</v>
      </c>
      <c r="AY261" s="58">
        <f t="shared" si="724"/>
        <v>583333.33333333337</v>
      </c>
      <c r="BA261" s="72" t="s">
        <v>19</v>
      </c>
      <c r="BB261" s="72" t="s">
        <v>97</v>
      </c>
      <c r="BC261" s="71"/>
      <c r="BE261" s="64">
        <f>SUMIFS(W$56:W261,$BA$56:$BA261,$BA261,$E$56:$E261,$E261)</f>
        <v>5</v>
      </c>
      <c r="BF261" s="64">
        <f>SUMIFS(X$56:X261,$BA$56:$BA261,$BA261,$E$56:$E261,$E261)</f>
        <v>6</v>
      </c>
      <c r="BG261" s="64">
        <f>SUMIFS(Y$56:Y261,$BA$56:$BA261,$BA261,$E$56:$E261,$E261)</f>
        <v>6</v>
      </c>
      <c r="BH261" s="64">
        <f>SUMIFS(Z$56:Z261,$BA$56:$BA261,$BA261,$E$56:$E261,$E261)</f>
        <v>4</v>
      </c>
      <c r="BI261" s="64">
        <f>SUMIFS(AA$56:AA261,$BA$56:$BA261,$BA261,$E$56:$E261,$E261)</f>
        <v>4</v>
      </c>
      <c r="BJ261" s="64">
        <f>SUMIFS(AB$56:AB261,$BA$56:$BA261,$BA261,$E$56:$E261,$E261)</f>
        <v>4</v>
      </c>
      <c r="BK261" s="64">
        <f>SUMIFS(AC$56:AC261,$BA$56:$BA261,$BA261,$E$56:$E261,$E261)</f>
        <v>4</v>
      </c>
      <c r="BL261" s="64">
        <f>SUMIFS(AD$56:AD261,$BA$56:$BA261,$BA261,$E$56:$E261,$E261)</f>
        <v>4</v>
      </c>
      <c r="BM261" s="64">
        <f>SUMIFS(AE$56:AE261,$BA$56:$BA261,$BA261,$E$56:$E261,$E261)</f>
        <v>4</v>
      </c>
      <c r="BN261" s="64">
        <f>SUMIFS(AF$56:AF261,$BA$56:$BA261,$BA261,$E$56:$E261,$E261)</f>
        <v>4</v>
      </c>
      <c r="BO261" s="64">
        <f>SUMIFS(AG$56:AG261,$BA$56:$BA261,$BA261,$E$56:$E261,$E261)</f>
        <v>4</v>
      </c>
      <c r="BP261" s="64">
        <f>SUMIFS(AH$56:AH261,$BA$56:$BA261,$BA261,$E$56:$E261,$E261)</f>
        <v>4</v>
      </c>
      <c r="BR261" s="175" t="str">
        <f t="shared" si="811"/>
        <v>Tuttle, Patrick5Enterprise</v>
      </c>
      <c r="BS261" s="175" t="str">
        <f t="shared" si="799"/>
        <v>Tuttle, Patrick6Enterprise</v>
      </c>
      <c r="BT261" s="175" t="str">
        <f t="shared" si="800"/>
        <v>Tuttle, Patrick6Enterprise</v>
      </c>
      <c r="BU261" s="175" t="str">
        <f t="shared" si="801"/>
        <v>Tuttle, Patrick4Enterprise</v>
      </c>
      <c r="BV261" s="175" t="str">
        <f t="shared" si="802"/>
        <v>Tuttle, Patrick4Enterprise</v>
      </c>
      <c r="BW261" s="175" t="str">
        <f t="shared" si="803"/>
        <v>Tuttle, Patrick4Enterprise</v>
      </c>
      <c r="BX261" s="175" t="str">
        <f t="shared" si="804"/>
        <v>Tuttle, Patrick4Enterprise</v>
      </c>
      <c r="BY261" s="175" t="str">
        <f t="shared" si="805"/>
        <v>Tuttle, Patrick4Enterprise</v>
      </c>
      <c r="BZ261" s="175" t="str">
        <f t="shared" si="806"/>
        <v>Tuttle, Patrick4Enterprise</v>
      </c>
      <c r="CA261" s="175" t="str">
        <f t="shared" si="807"/>
        <v>Tuttle, Patrick4Enterprise</v>
      </c>
      <c r="CB261" s="175" t="str">
        <f t="shared" si="808"/>
        <v>Tuttle, Patrick4Enterprise</v>
      </c>
      <c r="CC261" s="175" t="str">
        <f t="shared" si="809"/>
        <v>Tuttle, Patrick4Enterprise</v>
      </c>
    </row>
    <row r="262" spans="1:81" s="52" customFormat="1" hidden="1" x14ac:dyDescent="0.25">
      <c r="A262" s="71" t="s">
        <v>288</v>
      </c>
      <c r="B262" s="74">
        <v>44287</v>
      </c>
      <c r="C262" s="74" t="s">
        <v>86</v>
      </c>
      <c r="D262" s="73" t="s">
        <v>89</v>
      </c>
      <c r="E262" s="73" t="str">
        <f t="shared" si="876"/>
        <v>Enterprise</v>
      </c>
      <c r="F262" s="72" t="s">
        <v>19</v>
      </c>
      <c r="G262" s="71" t="s">
        <v>88</v>
      </c>
      <c r="H262" s="71" t="s">
        <v>84</v>
      </c>
      <c r="I262" s="70">
        <f t="shared" si="825"/>
        <v>1250000</v>
      </c>
      <c r="J262" s="69">
        <f t="shared" si="756"/>
        <v>44316</v>
      </c>
      <c r="K262" s="68">
        <f t="shared" si="883"/>
        <v>0</v>
      </c>
      <c r="L262" s="67">
        <f t="shared" si="883"/>
        <v>0</v>
      </c>
      <c r="M262" s="67">
        <f t="shared" si="883"/>
        <v>0</v>
      </c>
      <c r="N262" s="67">
        <f t="shared" si="883"/>
        <v>0</v>
      </c>
      <c r="O262" s="67">
        <f t="shared" si="877"/>
        <v>0</v>
      </c>
      <c r="P262" s="67">
        <f t="shared" si="827"/>
        <v>0.25</v>
      </c>
      <c r="Q262" s="67">
        <f t="shared" si="827"/>
        <v>0.35</v>
      </c>
      <c r="R262" s="67">
        <f t="shared" si="827"/>
        <v>0.5</v>
      </c>
      <c r="S262" s="67">
        <f t="shared" si="827"/>
        <v>0.65</v>
      </c>
      <c r="T262" s="67">
        <f t="shared" si="827"/>
        <v>0.85</v>
      </c>
      <c r="U262" s="67">
        <f t="shared" si="827"/>
        <v>1</v>
      </c>
      <c r="V262" s="66">
        <f t="shared" si="827"/>
        <v>1</v>
      </c>
      <c r="W262" s="65">
        <f t="shared" si="773"/>
        <v>0</v>
      </c>
      <c r="X262" s="64">
        <f t="shared" si="787"/>
        <v>0</v>
      </c>
      <c r="Y262" s="64">
        <f t="shared" si="813"/>
        <v>1</v>
      </c>
      <c r="Z262" s="64">
        <f t="shared" si="814"/>
        <v>1</v>
      </c>
      <c r="AA262" s="64">
        <f t="shared" si="815"/>
        <v>1</v>
      </c>
      <c r="AB262" s="64">
        <f t="shared" si="816"/>
        <v>1</v>
      </c>
      <c r="AC262" s="64">
        <f t="shared" si="817"/>
        <v>1</v>
      </c>
      <c r="AD262" s="64">
        <f t="shared" si="818"/>
        <v>1</v>
      </c>
      <c r="AE262" s="64">
        <f t="shared" si="819"/>
        <v>1</v>
      </c>
      <c r="AF262" s="64">
        <f t="shared" si="820"/>
        <v>1</v>
      </c>
      <c r="AG262" s="64">
        <f t="shared" si="821"/>
        <v>1</v>
      </c>
      <c r="AH262" s="63">
        <f t="shared" si="822"/>
        <v>1</v>
      </c>
      <c r="AI262" s="62">
        <f t="shared" si="788"/>
        <v>0</v>
      </c>
      <c r="AJ262" s="60">
        <f t="shared" si="789"/>
        <v>0</v>
      </c>
      <c r="AK262" s="60">
        <f t="shared" si="790"/>
        <v>0</v>
      </c>
      <c r="AL262" s="60">
        <f t="shared" si="791"/>
        <v>0</v>
      </c>
      <c r="AM262" s="60">
        <f t="shared" si="792"/>
        <v>0</v>
      </c>
      <c r="AN262" s="60">
        <f t="shared" si="810"/>
        <v>26041.666666666668</v>
      </c>
      <c r="AO262" s="60">
        <f t="shared" si="793"/>
        <v>36458.333333333336</v>
      </c>
      <c r="AP262" s="60">
        <f t="shared" si="794"/>
        <v>52083.333333333336</v>
      </c>
      <c r="AQ262" s="60">
        <f t="shared" si="795"/>
        <v>67708.333333333343</v>
      </c>
      <c r="AR262" s="60">
        <f t="shared" si="796"/>
        <v>88541.666666666672</v>
      </c>
      <c r="AS262" s="60">
        <f t="shared" si="797"/>
        <v>104166.66666666667</v>
      </c>
      <c r="AT262" s="59">
        <f t="shared" si="798"/>
        <v>104166.66666666667</v>
      </c>
      <c r="AU262" s="61">
        <f t="shared" si="720"/>
        <v>0</v>
      </c>
      <c r="AV262" s="60">
        <f t="shared" si="721"/>
        <v>26041.666666666668</v>
      </c>
      <c r="AW262" s="60">
        <f t="shared" si="722"/>
        <v>156250</v>
      </c>
      <c r="AX262" s="59">
        <f t="shared" si="723"/>
        <v>296875</v>
      </c>
      <c r="AY262" s="58">
        <f t="shared" si="724"/>
        <v>479166.66666666663</v>
      </c>
      <c r="BA262" s="72" t="s">
        <v>19</v>
      </c>
      <c r="BB262" s="72" t="s">
        <v>288</v>
      </c>
      <c r="BC262" s="71"/>
      <c r="BE262" s="64">
        <f>SUMIFS(W$56:W262,$BA$56:$BA262,$BA262,$E$56:$E262,$E262)</f>
        <v>5</v>
      </c>
      <c r="BF262" s="64">
        <f>SUMIFS(X$56:X262,$BA$56:$BA262,$BA262,$E$56:$E262,$E262)</f>
        <v>6</v>
      </c>
      <c r="BG262" s="64">
        <f>SUMIFS(Y$56:Y262,$BA$56:$BA262,$BA262,$E$56:$E262,$E262)</f>
        <v>7</v>
      </c>
      <c r="BH262" s="64">
        <f>SUMIFS(Z$56:Z262,$BA$56:$BA262,$BA262,$E$56:$E262,$E262)</f>
        <v>5</v>
      </c>
      <c r="BI262" s="64">
        <f>SUMIFS(AA$56:AA262,$BA$56:$BA262,$BA262,$E$56:$E262,$E262)</f>
        <v>5</v>
      </c>
      <c r="BJ262" s="64">
        <f>SUMIFS(AB$56:AB262,$BA$56:$BA262,$BA262,$E$56:$E262,$E262)</f>
        <v>5</v>
      </c>
      <c r="BK262" s="64">
        <f>SUMIFS(AC$56:AC262,$BA$56:$BA262,$BA262,$E$56:$E262,$E262)</f>
        <v>5</v>
      </c>
      <c r="BL262" s="64">
        <f>SUMIFS(AD$56:AD262,$BA$56:$BA262,$BA262,$E$56:$E262,$E262)</f>
        <v>5</v>
      </c>
      <c r="BM262" s="64">
        <f>SUMIFS(AE$56:AE262,$BA$56:$BA262,$BA262,$E$56:$E262,$E262)</f>
        <v>5</v>
      </c>
      <c r="BN262" s="64">
        <f>SUMIFS(AF$56:AF262,$BA$56:$BA262,$BA262,$E$56:$E262,$E262)</f>
        <v>5</v>
      </c>
      <c r="BO262" s="64">
        <f>SUMIFS(AG$56:AG262,$BA$56:$BA262,$BA262,$E$56:$E262,$E262)</f>
        <v>5</v>
      </c>
      <c r="BP262" s="64">
        <f>SUMIFS(AH$56:AH262,$BA$56:$BA262,$BA262,$E$56:$E262,$E262)</f>
        <v>5</v>
      </c>
      <c r="BR262" s="175" t="str">
        <f t="shared" si="811"/>
        <v>Tuttle, Patrick5Enterprise</v>
      </c>
      <c r="BS262" s="175" t="str">
        <f t="shared" si="799"/>
        <v>Tuttle, Patrick6Enterprise</v>
      </c>
      <c r="BT262" s="175" t="str">
        <f t="shared" si="800"/>
        <v>Tuttle, Patrick7Enterprise</v>
      </c>
      <c r="BU262" s="175" t="str">
        <f t="shared" si="801"/>
        <v>Tuttle, Patrick5Enterprise</v>
      </c>
      <c r="BV262" s="175" t="str">
        <f t="shared" si="802"/>
        <v>Tuttle, Patrick5Enterprise</v>
      </c>
      <c r="BW262" s="175" t="str">
        <f t="shared" si="803"/>
        <v>Tuttle, Patrick5Enterprise</v>
      </c>
      <c r="BX262" s="175" t="str">
        <f t="shared" si="804"/>
        <v>Tuttle, Patrick5Enterprise</v>
      </c>
      <c r="BY262" s="175" t="str">
        <f t="shared" si="805"/>
        <v>Tuttle, Patrick5Enterprise</v>
      </c>
      <c r="BZ262" s="175" t="str">
        <f t="shared" si="806"/>
        <v>Tuttle, Patrick5Enterprise</v>
      </c>
      <c r="CA262" s="175" t="str">
        <f t="shared" si="807"/>
        <v>Tuttle, Patrick5Enterprise</v>
      </c>
      <c r="CB262" s="175" t="str">
        <f t="shared" si="808"/>
        <v>Tuttle, Patrick5Enterprise</v>
      </c>
      <c r="CC262" s="175" t="str">
        <f t="shared" si="809"/>
        <v>Tuttle, Patrick5Enterprise</v>
      </c>
    </row>
    <row r="263" spans="1:81" s="52" customFormat="1" hidden="1" x14ac:dyDescent="0.25">
      <c r="A263" s="71" t="s">
        <v>94</v>
      </c>
      <c r="B263" s="74">
        <v>44501</v>
      </c>
      <c r="C263" s="74" t="s">
        <v>96</v>
      </c>
      <c r="D263" s="73" t="s">
        <v>89</v>
      </c>
      <c r="E263" s="73" t="str">
        <f t="shared" si="876"/>
        <v>Enterprise</v>
      </c>
      <c r="F263" s="72" t="s">
        <v>19</v>
      </c>
      <c r="G263" s="71" t="s">
        <v>88</v>
      </c>
      <c r="H263" s="71" t="s">
        <v>94</v>
      </c>
      <c r="I263" s="70">
        <f t="shared" si="825"/>
        <v>1250000</v>
      </c>
      <c r="J263" s="69">
        <f t="shared" si="756"/>
        <v>44530</v>
      </c>
      <c r="K263" s="68">
        <f t="shared" si="883"/>
        <v>0</v>
      </c>
      <c r="L263" s="67">
        <f t="shared" si="883"/>
        <v>0</v>
      </c>
      <c r="M263" s="67">
        <f t="shared" si="883"/>
        <v>0</v>
      </c>
      <c r="N263" s="67">
        <f t="shared" si="883"/>
        <v>0</v>
      </c>
      <c r="O263" s="67">
        <f t="shared" si="877"/>
        <v>0</v>
      </c>
      <c r="P263" s="67">
        <f>IFERROR(IF($C263&gt;EOMONTH(P$55,-1),IF(DATEDIF($J263,P$55+2,"m")+1&gt;9,100%,VLOOKUP($D263,$A$1:$J$51,(DATEDIF($J263,P$55+2,"m")+1)+1,FALSE)),0),0)</f>
        <v>0</v>
      </c>
      <c r="Q263" s="67">
        <f>IFERROR(IF($C263&gt;EOMONTH(Q$55,-1),IF(DATEDIF($J263,Q$55+2,"m")+1&gt;9,100%,VLOOKUP($D263,$A$1:$J$51,(DATEDIF($J263,Q$55+2,"m")+1)+1,FALSE)),0),0)</f>
        <v>0</v>
      </c>
      <c r="R263" s="67">
        <f>IFERROR(IF($C263&gt;EOMONTH(R$55,-1),IF(DATEDIF($J263,R$55+2,"m")+1&gt;9,100%,VLOOKUP($D263,$A$1:$J$51,(DATEDIF($J263,R$55+2,"m")+1)+1,FALSE)),0),0)</f>
        <v>0</v>
      </c>
      <c r="S263" s="67">
        <f>IFERROR(IF($C263&gt;EOMONTH(S$55,-1),IF(DATEDIF($J263,S$55+2,"m")+1&gt;9,100%,VLOOKUP($D263,$A$1:$J$51,(DATEDIF($J263,S$55+2,"m")+1)+1,FALSE)),0),0)</f>
        <v>0</v>
      </c>
      <c r="T263" s="77">
        <v>-1</v>
      </c>
      <c r="U263" s="77">
        <v>-1</v>
      </c>
      <c r="V263" s="76">
        <v>-1</v>
      </c>
      <c r="W263" s="65">
        <f t="shared" si="773"/>
        <v>0</v>
      </c>
      <c r="X263" s="64">
        <f t="shared" si="787"/>
        <v>0</v>
      </c>
      <c r="Y263" s="64">
        <f t="shared" si="813"/>
        <v>0</v>
      </c>
      <c r="Z263" s="64">
        <f t="shared" si="814"/>
        <v>0</v>
      </c>
      <c r="AA263" s="64">
        <f t="shared" si="815"/>
        <v>0</v>
      </c>
      <c r="AB263" s="64">
        <f t="shared" si="816"/>
        <v>0</v>
      </c>
      <c r="AC263" s="64">
        <f t="shared" si="817"/>
        <v>0</v>
      </c>
      <c r="AD263" s="64">
        <f t="shared" si="818"/>
        <v>0</v>
      </c>
      <c r="AE263" s="64">
        <f t="shared" si="819"/>
        <v>0</v>
      </c>
      <c r="AF263" s="64">
        <f t="shared" si="820"/>
        <v>-1</v>
      </c>
      <c r="AG263" s="64">
        <f t="shared" si="821"/>
        <v>-1</v>
      </c>
      <c r="AH263" s="63">
        <f t="shared" si="822"/>
        <v>-1</v>
      </c>
      <c r="AI263" s="62">
        <f t="shared" si="788"/>
        <v>0</v>
      </c>
      <c r="AJ263" s="60">
        <f t="shared" si="789"/>
        <v>0</v>
      </c>
      <c r="AK263" s="60">
        <f t="shared" si="790"/>
        <v>0</v>
      </c>
      <c r="AL263" s="60">
        <f t="shared" si="791"/>
        <v>0</v>
      </c>
      <c r="AM263" s="60">
        <f t="shared" si="792"/>
        <v>0</v>
      </c>
      <c r="AN263" s="60">
        <f t="shared" si="810"/>
        <v>0</v>
      </c>
      <c r="AO263" s="60">
        <f t="shared" si="793"/>
        <v>0</v>
      </c>
      <c r="AP263" s="60">
        <f t="shared" si="794"/>
        <v>0</v>
      </c>
      <c r="AQ263" s="60">
        <f t="shared" si="795"/>
        <v>0</v>
      </c>
      <c r="AR263" s="60">
        <f t="shared" si="796"/>
        <v>-104166.66666666667</v>
      </c>
      <c r="AS263" s="60">
        <f t="shared" si="797"/>
        <v>-104166.66666666667</v>
      </c>
      <c r="AT263" s="59">
        <f t="shared" si="798"/>
        <v>-104166.66666666667</v>
      </c>
      <c r="AU263" s="61">
        <f t="shared" si="720"/>
        <v>0</v>
      </c>
      <c r="AV263" s="60">
        <f t="shared" si="721"/>
        <v>0</v>
      </c>
      <c r="AW263" s="60">
        <f t="shared" si="722"/>
        <v>0</v>
      </c>
      <c r="AX263" s="59">
        <f t="shared" si="723"/>
        <v>-312500</v>
      </c>
      <c r="AY263" s="58">
        <f t="shared" si="724"/>
        <v>-312500</v>
      </c>
      <c r="BA263" s="72"/>
      <c r="BB263" s="72"/>
      <c r="BC263" s="71"/>
      <c r="BE263" s="64">
        <f>SUMIFS(W$56:W263,$BA$56:$BA263,$BA263,$E$56:$E263,$E263)</f>
        <v>0</v>
      </c>
      <c r="BF263" s="64">
        <f>SUMIFS(X$56:X263,$BA$56:$BA263,$BA263,$E$56:$E263,$E263)</f>
        <v>0</v>
      </c>
      <c r="BG263" s="64">
        <f>SUMIFS(Y$56:Y263,$BA$56:$BA263,$BA263,$E$56:$E263,$E263)</f>
        <v>0</v>
      </c>
      <c r="BH263" s="64">
        <f>SUMIFS(Z$56:Z263,$BA$56:$BA263,$BA263,$E$56:$E263,$E263)</f>
        <v>0</v>
      </c>
      <c r="BI263" s="64">
        <f>SUMIFS(AA$56:AA263,$BA$56:$BA263,$BA263,$E$56:$E263,$E263)</f>
        <v>0</v>
      </c>
      <c r="BJ263" s="64">
        <f>SUMIFS(AB$56:AB263,$BA$56:$BA263,$BA263,$E$56:$E263,$E263)</f>
        <v>0</v>
      </c>
      <c r="BK263" s="64">
        <f>SUMIFS(AC$56:AC263,$BA$56:$BA263,$BA263,$E$56:$E263,$E263)</f>
        <v>0</v>
      </c>
      <c r="BL263" s="64">
        <f>SUMIFS(AD$56:AD263,$BA$56:$BA263,$BA263,$E$56:$E263,$E263)</f>
        <v>0</v>
      </c>
      <c r="BM263" s="64">
        <f>SUMIFS(AE$56:AE263,$BA$56:$BA263,$BA263,$E$56:$E263,$E263)</f>
        <v>0</v>
      </c>
      <c r="BN263" s="64">
        <f>SUMIFS(AF$56:AF263,$BA$56:$BA263,$BA263,$E$56:$E263,$E263)</f>
        <v>0</v>
      </c>
      <c r="BO263" s="64">
        <f>SUMIFS(AG$56:AG263,$BA$56:$BA263,$BA263,$E$56:$E263,$E263)</f>
        <v>0</v>
      </c>
      <c r="BP263" s="64">
        <f>SUMIFS(AH$56:AH263,$BA$56:$BA263,$BA263,$E$56:$E263,$E263)</f>
        <v>0</v>
      </c>
      <c r="BR263" s="175" t="str">
        <f t="shared" si="811"/>
        <v/>
      </c>
      <c r="BS263" s="175" t="str">
        <f t="shared" si="799"/>
        <v/>
      </c>
      <c r="BT263" s="175" t="str">
        <f t="shared" si="800"/>
        <v/>
      </c>
      <c r="BU263" s="175" t="str">
        <f t="shared" si="801"/>
        <v/>
      </c>
      <c r="BV263" s="175" t="str">
        <f t="shared" si="802"/>
        <v/>
      </c>
      <c r="BW263" s="175" t="str">
        <f t="shared" si="803"/>
        <v/>
      </c>
      <c r="BX263" s="175" t="str">
        <f t="shared" si="804"/>
        <v/>
      </c>
      <c r="BY263" s="175" t="str">
        <f t="shared" si="805"/>
        <v/>
      </c>
      <c r="BZ263" s="175" t="str">
        <f t="shared" si="806"/>
        <v/>
      </c>
      <c r="CA263" s="175" t="str">
        <f t="shared" si="807"/>
        <v/>
      </c>
      <c r="CB263" s="175" t="str">
        <f t="shared" si="808"/>
        <v/>
      </c>
      <c r="CC263" s="175" t="str">
        <f t="shared" si="809"/>
        <v/>
      </c>
    </row>
    <row r="264" spans="1:81" s="52" customFormat="1" hidden="1" x14ac:dyDescent="0.25">
      <c r="A264" s="71" t="s">
        <v>95</v>
      </c>
      <c r="B264" s="74">
        <v>44256</v>
      </c>
      <c r="C264" s="74" t="s">
        <v>86</v>
      </c>
      <c r="D264" s="73" t="s">
        <v>23</v>
      </c>
      <c r="E264" s="73" t="str">
        <f t="shared" si="876"/>
        <v>Enterprise</v>
      </c>
      <c r="F264" s="72" t="s">
        <v>18</v>
      </c>
      <c r="G264" s="71" t="s">
        <v>88</v>
      </c>
      <c r="H264" s="71" t="s">
        <v>48</v>
      </c>
      <c r="I264" s="70">
        <f t="shared" si="825"/>
        <v>1050000</v>
      </c>
      <c r="J264" s="69">
        <f t="shared" si="756"/>
        <v>44286</v>
      </c>
      <c r="K264" s="68">
        <f t="shared" ref="K264:K278" si="884">IFERROR(IF($C264&gt;EOMONTH(K$55,-1),IF(DATEDIF($J264,K$55+2,"m")+1&gt;9,100%,VLOOKUP($D264,$A$1:$J$51,(DATEDIF($J264,K$55+2,"m")+1)+1,FALSE)),0),0)</f>
        <v>0</v>
      </c>
      <c r="L264" s="77">
        <v>0</v>
      </c>
      <c r="M264" s="77">
        <v>0.25</v>
      </c>
      <c r="N264" s="77">
        <v>0.35</v>
      </c>
      <c r="O264" s="77">
        <v>0.5</v>
      </c>
      <c r="P264" s="77">
        <v>0.65</v>
      </c>
      <c r="Q264" s="77">
        <v>0.85</v>
      </c>
      <c r="R264" s="77">
        <v>1</v>
      </c>
      <c r="S264" s="77">
        <v>1</v>
      </c>
      <c r="T264" s="77">
        <v>0.85</v>
      </c>
      <c r="U264" s="77">
        <v>1</v>
      </c>
      <c r="V264" s="76">
        <v>1</v>
      </c>
      <c r="W264" s="65">
        <f t="shared" si="773"/>
        <v>0</v>
      </c>
      <c r="X264" s="64">
        <f t="shared" si="787"/>
        <v>1</v>
      </c>
      <c r="Y264" s="64">
        <f t="shared" si="813"/>
        <v>1</v>
      </c>
      <c r="Z264" s="64">
        <f t="shared" si="814"/>
        <v>1</v>
      </c>
      <c r="AA264" s="64">
        <f t="shared" si="815"/>
        <v>1</v>
      </c>
      <c r="AB264" s="64">
        <f t="shared" si="816"/>
        <v>1</v>
      </c>
      <c r="AC264" s="64">
        <f t="shared" si="817"/>
        <v>1</v>
      </c>
      <c r="AD264" s="64">
        <f t="shared" si="818"/>
        <v>1</v>
      </c>
      <c r="AE264" s="64">
        <f t="shared" si="819"/>
        <v>1</v>
      </c>
      <c r="AF264" s="64">
        <f t="shared" si="820"/>
        <v>1</v>
      </c>
      <c r="AG264" s="64">
        <f t="shared" si="821"/>
        <v>1</v>
      </c>
      <c r="AH264" s="63">
        <f t="shared" si="822"/>
        <v>1</v>
      </c>
      <c r="AI264" s="62">
        <f t="shared" si="788"/>
        <v>0</v>
      </c>
      <c r="AJ264" s="60">
        <f t="shared" si="789"/>
        <v>0</v>
      </c>
      <c r="AK264" s="60">
        <f t="shared" si="790"/>
        <v>21875</v>
      </c>
      <c r="AL264" s="60">
        <f t="shared" si="791"/>
        <v>30624.999999999996</v>
      </c>
      <c r="AM264" s="60">
        <f t="shared" si="792"/>
        <v>43750</v>
      </c>
      <c r="AN264" s="60">
        <f t="shared" si="810"/>
        <v>56875</v>
      </c>
      <c r="AO264" s="60">
        <f t="shared" si="793"/>
        <v>74375</v>
      </c>
      <c r="AP264" s="60">
        <f t="shared" si="794"/>
        <v>87500</v>
      </c>
      <c r="AQ264" s="60">
        <f t="shared" si="795"/>
        <v>87500</v>
      </c>
      <c r="AR264" s="60">
        <f t="shared" si="796"/>
        <v>74375</v>
      </c>
      <c r="AS264" s="60">
        <f t="shared" si="797"/>
        <v>87500</v>
      </c>
      <c r="AT264" s="59">
        <f t="shared" si="798"/>
        <v>87500</v>
      </c>
      <c r="AU264" s="61">
        <f t="shared" si="720"/>
        <v>21875</v>
      </c>
      <c r="AV264" s="60">
        <f t="shared" si="721"/>
        <v>131250</v>
      </c>
      <c r="AW264" s="60">
        <f t="shared" si="722"/>
        <v>249375</v>
      </c>
      <c r="AX264" s="59">
        <f t="shared" si="723"/>
        <v>249375</v>
      </c>
      <c r="AY264" s="58">
        <f t="shared" si="724"/>
        <v>651875</v>
      </c>
      <c r="BA264" s="72" t="s">
        <v>18</v>
      </c>
      <c r="BB264" s="72" t="s">
        <v>302</v>
      </c>
      <c r="BC264" s="71"/>
      <c r="BE264" s="64">
        <f>SUMIFS(W$56:W264,$BA$56:$BA264,$BA264,$E$56:$E264,$E264)</f>
        <v>0</v>
      </c>
      <c r="BF264" s="64">
        <f>SUMIFS(X$56:X264,$BA$56:$BA264,$BA264,$E$56:$E264,$E264)</f>
        <v>1</v>
      </c>
      <c r="BG264" s="64">
        <f>SUMIFS(Y$56:Y264,$BA$56:$BA264,$BA264,$E$56:$E264,$E264)</f>
        <v>1</v>
      </c>
      <c r="BH264" s="64">
        <f>SUMIFS(Z$56:Z264,$BA$56:$BA264,$BA264,$E$56:$E264,$E264)</f>
        <v>1</v>
      </c>
      <c r="BI264" s="64">
        <f>SUMIFS(AA$56:AA264,$BA$56:$BA264,$BA264,$E$56:$E264,$E264)</f>
        <v>1</v>
      </c>
      <c r="BJ264" s="64">
        <f>SUMIFS(AB$56:AB264,$BA$56:$BA264,$BA264,$E$56:$E264,$E264)</f>
        <v>1</v>
      </c>
      <c r="BK264" s="64">
        <f>SUMIFS(AC$56:AC264,$BA$56:$BA264,$BA264,$E$56:$E264,$E264)</f>
        <v>1</v>
      </c>
      <c r="BL264" s="64">
        <f>SUMIFS(AD$56:AD264,$BA$56:$BA264,$BA264,$E$56:$E264,$E264)</f>
        <v>1</v>
      </c>
      <c r="BM264" s="64">
        <f>SUMIFS(AE$56:AE264,$BA$56:$BA264,$BA264,$E$56:$E264,$E264)</f>
        <v>1</v>
      </c>
      <c r="BN264" s="64">
        <f>SUMIFS(AF$56:AF264,$BA$56:$BA264,$BA264,$E$56:$E264,$E264)</f>
        <v>1</v>
      </c>
      <c r="BO264" s="64">
        <f>SUMIFS(AG$56:AG264,$BA$56:$BA264,$BA264,$E$56:$E264,$E264)</f>
        <v>1</v>
      </c>
      <c r="BP264" s="64">
        <f>SUMIFS(AH$56:AH264,$BA$56:$BA264,$BA264,$E$56:$E264,$E264)</f>
        <v>1</v>
      </c>
      <c r="BR264" s="175" t="str">
        <f t="shared" si="811"/>
        <v/>
      </c>
      <c r="BS264" s="175" t="str">
        <f t="shared" si="799"/>
        <v>Yatsko, Natalie1Enterprise</v>
      </c>
      <c r="BT264" s="175" t="str">
        <f t="shared" si="800"/>
        <v>Yatsko, Natalie1Enterprise</v>
      </c>
      <c r="BU264" s="175" t="str">
        <f t="shared" si="801"/>
        <v>Yatsko, Natalie1Enterprise</v>
      </c>
      <c r="BV264" s="175" t="str">
        <f t="shared" si="802"/>
        <v>Yatsko, Natalie1Enterprise</v>
      </c>
      <c r="BW264" s="175" t="str">
        <f t="shared" si="803"/>
        <v>Yatsko, Natalie1Enterprise</v>
      </c>
      <c r="BX264" s="175" t="str">
        <f t="shared" si="804"/>
        <v>Yatsko, Natalie1Enterprise</v>
      </c>
      <c r="BY264" s="175" t="str">
        <f t="shared" si="805"/>
        <v>Yatsko, Natalie1Enterprise</v>
      </c>
      <c r="BZ264" s="175" t="str">
        <f t="shared" si="806"/>
        <v>Yatsko, Natalie1Enterprise</v>
      </c>
      <c r="CA264" s="175" t="str">
        <f t="shared" si="807"/>
        <v>Yatsko, Natalie1Enterprise</v>
      </c>
      <c r="CB264" s="175" t="str">
        <f t="shared" si="808"/>
        <v>Yatsko, Natalie1Enterprise</v>
      </c>
      <c r="CC264" s="175" t="str">
        <f t="shared" si="809"/>
        <v>Yatsko, Natalie1Enterprise</v>
      </c>
    </row>
    <row r="265" spans="1:81" s="52" customFormat="1" hidden="1" x14ac:dyDescent="0.25">
      <c r="A265" s="71" t="s">
        <v>94</v>
      </c>
      <c r="B265" s="74">
        <v>44287</v>
      </c>
      <c r="C265" s="74">
        <v>44316</v>
      </c>
      <c r="D265" s="73" t="s">
        <v>23</v>
      </c>
      <c r="E265" s="73" t="str">
        <f t="shared" si="876"/>
        <v>Enterprise</v>
      </c>
      <c r="F265" s="72" t="s">
        <v>18</v>
      </c>
      <c r="G265" s="71" t="s">
        <v>88</v>
      </c>
      <c r="H265" s="71" t="s">
        <v>94</v>
      </c>
      <c r="I265" s="70">
        <f t="shared" si="825"/>
        <v>1050000</v>
      </c>
      <c r="J265" s="69">
        <f t="shared" si="756"/>
        <v>44316</v>
      </c>
      <c r="K265" s="68">
        <f t="shared" si="884"/>
        <v>0</v>
      </c>
      <c r="L265" s="67">
        <f>IFERROR(IF($C265&gt;EOMONTH(L$55,-1),IF(DATEDIF($J265,L$55+2,"m")+1&gt;9,100%,VLOOKUP($D265,$A$1:$J$51,(DATEDIF($J265,L$55+2,"m")+1)+1,FALSE)),0),0)</f>
        <v>0</v>
      </c>
      <c r="M265" s="77">
        <v>-1</v>
      </c>
      <c r="N265" s="77">
        <v>-1</v>
      </c>
      <c r="O265" s="77">
        <v>-1</v>
      </c>
      <c r="P265" s="77">
        <v>-1</v>
      </c>
      <c r="Q265" s="77">
        <v>-1</v>
      </c>
      <c r="R265" s="77">
        <v>-1</v>
      </c>
      <c r="S265" s="77">
        <v>-1</v>
      </c>
      <c r="T265" s="77">
        <v>-1</v>
      </c>
      <c r="U265" s="77">
        <v>-1</v>
      </c>
      <c r="V265" s="76">
        <v>-1</v>
      </c>
      <c r="W265" s="65">
        <f t="shared" si="773"/>
        <v>0</v>
      </c>
      <c r="X265" s="64">
        <f t="shared" si="787"/>
        <v>0</v>
      </c>
      <c r="Y265" s="64">
        <f t="shared" si="813"/>
        <v>-1</v>
      </c>
      <c r="Z265" s="64">
        <f t="shared" si="814"/>
        <v>-1</v>
      </c>
      <c r="AA265" s="64">
        <f t="shared" si="815"/>
        <v>-1</v>
      </c>
      <c r="AB265" s="64">
        <f t="shared" si="816"/>
        <v>-1</v>
      </c>
      <c r="AC265" s="64">
        <f t="shared" si="817"/>
        <v>-1</v>
      </c>
      <c r="AD265" s="64">
        <f t="shared" si="818"/>
        <v>-1</v>
      </c>
      <c r="AE265" s="64">
        <f t="shared" si="819"/>
        <v>-1</v>
      </c>
      <c r="AF265" s="64">
        <f t="shared" si="820"/>
        <v>-1</v>
      </c>
      <c r="AG265" s="64">
        <f t="shared" si="821"/>
        <v>-1</v>
      </c>
      <c r="AH265" s="63">
        <f t="shared" si="822"/>
        <v>-1</v>
      </c>
      <c r="AI265" s="62">
        <f t="shared" si="788"/>
        <v>0</v>
      </c>
      <c r="AJ265" s="60">
        <f t="shared" si="789"/>
        <v>0</v>
      </c>
      <c r="AK265" s="60">
        <f t="shared" si="790"/>
        <v>-87500</v>
      </c>
      <c r="AL265" s="60">
        <f t="shared" si="791"/>
        <v>-87500</v>
      </c>
      <c r="AM265" s="60">
        <f t="shared" si="792"/>
        <v>-87500</v>
      </c>
      <c r="AN265" s="60">
        <f t="shared" si="810"/>
        <v>-87500</v>
      </c>
      <c r="AO265" s="60">
        <f t="shared" si="793"/>
        <v>-87500</v>
      </c>
      <c r="AP265" s="60">
        <f t="shared" si="794"/>
        <v>-87500</v>
      </c>
      <c r="AQ265" s="60">
        <f t="shared" si="795"/>
        <v>-87500</v>
      </c>
      <c r="AR265" s="60">
        <f t="shared" si="796"/>
        <v>-87500</v>
      </c>
      <c r="AS265" s="60">
        <f t="shared" si="797"/>
        <v>-87500</v>
      </c>
      <c r="AT265" s="59">
        <f t="shared" si="798"/>
        <v>-87500</v>
      </c>
      <c r="AU265" s="61">
        <f t="shared" si="720"/>
        <v>-87500</v>
      </c>
      <c r="AV265" s="60">
        <f t="shared" si="721"/>
        <v>-262500</v>
      </c>
      <c r="AW265" s="60">
        <f t="shared" si="722"/>
        <v>-262500</v>
      </c>
      <c r="AX265" s="59">
        <f t="shared" si="723"/>
        <v>-262500</v>
      </c>
      <c r="AY265" s="58">
        <f t="shared" si="724"/>
        <v>-875000</v>
      </c>
      <c r="BA265" s="72"/>
      <c r="BB265" s="72"/>
      <c r="BC265" s="71"/>
      <c r="BE265" s="64">
        <f>SUMIFS(W$56:W265,$BA$56:$BA265,$BA265,$E$56:$E265,$E265)</f>
        <v>0</v>
      </c>
      <c r="BF265" s="64">
        <f>SUMIFS(X$56:X265,$BA$56:$BA265,$BA265,$E$56:$E265,$E265)</f>
        <v>0</v>
      </c>
      <c r="BG265" s="64">
        <f>SUMIFS(Y$56:Y265,$BA$56:$BA265,$BA265,$E$56:$E265,$E265)</f>
        <v>0</v>
      </c>
      <c r="BH265" s="64">
        <f>SUMIFS(Z$56:Z265,$BA$56:$BA265,$BA265,$E$56:$E265,$E265)</f>
        <v>0</v>
      </c>
      <c r="BI265" s="64">
        <f>SUMIFS(AA$56:AA265,$BA$56:$BA265,$BA265,$E$56:$E265,$E265)</f>
        <v>0</v>
      </c>
      <c r="BJ265" s="64">
        <f>SUMIFS(AB$56:AB265,$BA$56:$BA265,$BA265,$E$56:$E265,$E265)</f>
        <v>0</v>
      </c>
      <c r="BK265" s="64">
        <f>SUMIFS(AC$56:AC265,$BA$56:$BA265,$BA265,$E$56:$E265,$E265)</f>
        <v>0</v>
      </c>
      <c r="BL265" s="64">
        <f>SUMIFS(AD$56:AD265,$BA$56:$BA265,$BA265,$E$56:$E265,$E265)</f>
        <v>0</v>
      </c>
      <c r="BM265" s="64">
        <f>SUMIFS(AE$56:AE265,$BA$56:$BA265,$BA265,$E$56:$E265,$E265)</f>
        <v>0</v>
      </c>
      <c r="BN265" s="64">
        <f>SUMIFS(AF$56:AF265,$BA$56:$BA265,$BA265,$E$56:$E265,$E265)</f>
        <v>0</v>
      </c>
      <c r="BO265" s="64">
        <f>SUMIFS(AG$56:AG265,$BA$56:$BA265,$BA265,$E$56:$E265,$E265)</f>
        <v>0</v>
      </c>
      <c r="BP265" s="64">
        <f>SUMIFS(AH$56:AH265,$BA$56:$BA265,$BA265,$E$56:$E265,$E265)</f>
        <v>0</v>
      </c>
      <c r="BR265" s="175" t="str">
        <f t="shared" si="811"/>
        <v/>
      </c>
      <c r="BS265" s="175" t="str">
        <f t="shared" si="799"/>
        <v/>
      </c>
      <c r="BT265" s="175" t="str">
        <f t="shared" si="800"/>
        <v/>
      </c>
      <c r="BU265" s="175" t="str">
        <f t="shared" si="801"/>
        <v/>
      </c>
      <c r="BV265" s="175" t="str">
        <f t="shared" si="802"/>
        <v/>
      </c>
      <c r="BW265" s="175" t="str">
        <f t="shared" si="803"/>
        <v/>
      </c>
      <c r="BX265" s="175" t="str">
        <f t="shared" si="804"/>
        <v/>
      </c>
      <c r="BY265" s="175" t="str">
        <f t="shared" si="805"/>
        <v/>
      </c>
      <c r="BZ265" s="175" t="str">
        <f t="shared" si="806"/>
        <v/>
      </c>
      <c r="CA265" s="175" t="str">
        <f t="shared" si="807"/>
        <v/>
      </c>
      <c r="CB265" s="175" t="str">
        <f t="shared" si="808"/>
        <v/>
      </c>
      <c r="CC265" s="175" t="str">
        <f t="shared" si="809"/>
        <v/>
      </c>
    </row>
    <row r="266" spans="1:81" s="52" customFormat="1" hidden="1" x14ac:dyDescent="0.25">
      <c r="A266" s="71" t="s">
        <v>93</v>
      </c>
      <c r="B266" s="74">
        <v>44256</v>
      </c>
      <c r="C266" s="74" t="s">
        <v>86</v>
      </c>
      <c r="D266" s="73" t="s">
        <v>89</v>
      </c>
      <c r="E266" s="73" t="str">
        <f t="shared" si="876"/>
        <v>Enterprise</v>
      </c>
      <c r="F266" s="72" t="s">
        <v>18</v>
      </c>
      <c r="G266" s="71" t="s">
        <v>88</v>
      </c>
      <c r="H266" s="71" t="s">
        <v>48</v>
      </c>
      <c r="I266" s="70">
        <f t="shared" si="825"/>
        <v>1250000</v>
      </c>
      <c r="J266" s="69">
        <f t="shared" si="756"/>
        <v>44286</v>
      </c>
      <c r="K266" s="68">
        <f t="shared" si="884"/>
        <v>0</v>
      </c>
      <c r="L266" s="77">
        <v>1</v>
      </c>
      <c r="M266" s="77">
        <v>1</v>
      </c>
      <c r="N266" s="77">
        <v>1</v>
      </c>
      <c r="O266" s="77">
        <v>1</v>
      </c>
      <c r="P266" s="77">
        <v>1</v>
      </c>
      <c r="Q266" s="77">
        <v>1</v>
      </c>
      <c r="R266" s="77">
        <v>1</v>
      </c>
      <c r="S266" s="77">
        <v>1</v>
      </c>
      <c r="T266" s="77">
        <v>1</v>
      </c>
      <c r="U266" s="77">
        <v>1</v>
      </c>
      <c r="V266" s="76">
        <v>1</v>
      </c>
      <c r="W266" s="65">
        <f t="shared" si="773"/>
        <v>0</v>
      </c>
      <c r="X266" s="64">
        <f t="shared" si="787"/>
        <v>1</v>
      </c>
      <c r="Y266" s="64">
        <f t="shared" si="813"/>
        <v>1</v>
      </c>
      <c r="Z266" s="64">
        <f t="shared" si="814"/>
        <v>1</v>
      </c>
      <c r="AA266" s="64">
        <f t="shared" si="815"/>
        <v>1</v>
      </c>
      <c r="AB266" s="64">
        <f t="shared" si="816"/>
        <v>1</v>
      </c>
      <c r="AC266" s="64">
        <f t="shared" si="817"/>
        <v>1</v>
      </c>
      <c r="AD266" s="64">
        <f t="shared" si="818"/>
        <v>1</v>
      </c>
      <c r="AE266" s="64">
        <f t="shared" si="819"/>
        <v>1</v>
      </c>
      <c r="AF266" s="64">
        <f t="shared" si="820"/>
        <v>1</v>
      </c>
      <c r="AG266" s="64">
        <f t="shared" si="821"/>
        <v>1</v>
      </c>
      <c r="AH266" s="63">
        <f t="shared" si="822"/>
        <v>1</v>
      </c>
      <c r="AI266" s="62">
        <f t="shared" si="788"/>
        <v>0</v>
      </c>
      <c r="AJ266" s="60">
        <f t="shared" si="789"/>
        <v>104166.66666666667</v>
      </c>
      <c r="AK266" s="60">
        <f t="shared" si="790"/>
        <v>104166.66666666667</v>
      </c>
      <c r="AL266" s="60">
        <f t="shared" si="791"/>
        <v>104166.66666666667</v>
      </c>
      <c r="AM266" s="60">
        <f t="shared" si="792"/>
        <v>104166.66666666667</v>
      </c>
      <c r="AN266" s="60">
        <f t="shared" si="810"/>
        <v>104166.66666666667</v>
      </c>
      <c r="AO266" s="60">
        <f t="shared" si="793"/>
        <v>104166.66666666667</v>
      </c>
      <c r="AP266" s="60">
        <f t="shared" si="794"/>
        <v>104166.66666666667</v>
      </c>
      <c r="AQ266" s="60">
        <f t="shared" si="795"/>
        <v>104166.66666666667</v>
      </c>
      <c r="AR266" s="60">
        <f t="shared" si="796"/>
        <v>104166.66666666667</v>
      </c>
      <c r="AS266" s="60">
        <f t="shared" si="797"/>
        <v>104166.66666666667</v>
      </c>
      <c r="AT266" s="59">
        <f t="shared" si="798"/>
        <v>104166.66666666667</v>
      </c>
      <c r="AU266" s="61">
        <f t="shared" si="720"/>
        <v>208333.33333333334</v>
      </c>
      <c r="AV266" s="60">
        <f t="shared" si="721"/>
        <v>312500</v>
      </c>
      <c r="AW266" s="60">
        <f t="shared" si="722"/>
        <v>312500</v>
      </c>
      <c r="AX266" s="59">
        <f t="shared" si="723"/>
        <v>312500</v>
      </c>
      <c r="AY266" s="58">
        <f t="shared" si="724"/>
        <v>1145833.3333333335</v>
      </c>
      <c r="BA266" s="72" t="s">
        <v>18</v>
      </c>
      <c r="BB266" s="72" t="s">
        <v>306</v>
      </c>
      <c r="BC266" s="71"/>
      <c r="BE266" s="64">
        <f>SUMIFS(W$56:W266,$BA$56:$BA266,$BA266,$E$56:$E266,$E266)</f>
        <v>0</v>
      </c>
      <c r="BF266" s="64">
        <f>SUMIFS(X$56:X266,$BA$56:$BA266,$BA266,$E$56:$E266,$E266)</f>
        <v>2</v>
      </c>
      <c r="BG266" s="64">
        <f>SUMIFS(Y$56:Y266,$BA$56:$BA266,$BA266,$E$56:$E266,$E266)</f>
        <v>2</v>
      </c>
      <c r="BH266" s="64">
        <f>SUMIFS(Z$56:Z266,$BA$56:$BA266,$BA266,$E$56:$E266,$E266)</f>
        <v>2</v>
      </c>
      <c r="BI266" s="64">
        <f>SUMIFS(AA$56:AA266,$BA$56:$BA266,$BA266,$E$56:$E266,$E266)</f>
        <v>2</v>
      </c>
      <c r="BJ266" s="64">
        <f>SUMIFS(AB$56:AB266,$BA$56:$BA266,$BA266,$E$56:$E266,$E266)</f>
        <v>2</v>
      </c>
      <c r="BK266" s="64">
        <f>SUMIFS(AC$56:AC266,$BA$56:$BA266,$BA266,$E$56:$E266,$E266)</f>
        <v>2</v>
      </c>
      <c r="BL266" s="64">
        <f>SUMIFS(AD$56:AD266,$BA$56:$BA266,$BA266,$E$56:$E266,$E266)</f>
        <v>2</v>
      </c>
      <c r="BM266" s="64">
        <f>SUMIFS(AE$56:AE266,$BA$56:$BA266,$BA266,$E$56:$E266,$E266)</f>
        <v>2</v>
      </c>
      <c r="BN266" s="64">
        <f>SUMIFS(AF$56:AF266,$BA$56:$BA266,$BA266,$E$56:$E266,$E266)</f>
        <v>2</v>
      </c>
      <c r="BO266" s="64">
        <f>SUMIFS(AG$56:AG266,$BA$56:$BA266,$BA266,$E$56:$E266,$E266)</f>
        <v>2</v>
      </c>
      <c r="BP266" s="64">
        <f>SUMIFS(AH$56:AH266,$BA$56:$BA266,$BA266,$E$56:$E266,$E266)</f>
        <v>2</v>
      </c>
      <c r="BR266" s="175" t="str">
        <f t="shared" si="811"/>
        <v/>
      </c>
      <c r="BS266" s="175" t="str">
        <f t="shared" si="799"/>
        <v>Yatsko, Natalie2Enterprise</v>
      </c>
      <c r="BT266" s="175" t="str">
        <f t="shared" si="800"/>
        <v>Yatsko, Natalie2Enterprise</v>
      </c>
      <c r="BU266" s="175" t="str">
        <f t="shared" si="801"/>
        <v>Yatsko, Natalie2Enterprise</v>
      </c>
      <c r="BV266" s="175" t="str">
        <f t="shared" si="802"/>
        <v>Yatsko, Natalie2Enterprise</v>
      </c>
      <c r="BW266" s="175" t="str">
        <f t="shared" si="803"/>
        <v>Yatsko, Natalie2Enterprise</v>
      </c>
      <c r="BX266" s="175" t="str">
        <f t="shared" si="804"/>
        <v>Yatsko, Natalie2Enterprise</v>
      </c>
      <c r="BY266" s="175" t="str">
        <f t="shared" si="805"/>
        <v>Yatsko, Natalie2Enterprise</v>
      </c>
      <c r="BZ266" s="175" t="str">
        <f t="shared" si="806"/>
        <v>Yatsko, Natalie2Enterprise</v>
      </c>
      <c r="CA266" s="175" t="str">
        <f t="shared" si="807"/>
        <v>Yatsko, Natalie2Enterprise</v>
      </c>
      <c r="CB266" s="175" t="str">
        <f t="shared" si="808"/>
        <v>Yatsko, Natalie2Enterprise</v>
      </c>
      <c r="CC266" s="175" t="str">
        <f t="shared" si="809"/>
        <v>Yatsko, Natalie2Enterprise</v>
      </c>
    </row>
    <row r="267" spans="1:81" s="52" customFormat="1" hidden="1" x14ac:dyDescent="0.25">
      <c r="A267" s="71" t="s">
        <v>92</v>
      </c>
      <c r="B267" s="74">
        <v>44256</v>
      </c>
      <c r="C267" s="74" t="s">
        <v>86</v>
      </c>
      <c r="D267" s="73" t="s">
        <v>89</v>
      </c>
      <c r="E267" s="73" t="str">
        <f t="shared" si="876"/>
        <v>Enterprise</v>
      </c>
      <c r="F267" s="72" t="s">
        <v>18</v>
      </c>
      <c r="G267" s="71" t="s">
        <v>88</v>
      </c>
      <c r="H267" s="71" t="s">
        <v>48</v>
      </c>
      <c r="I267" s="70">
        <f t="shared" si="825"/>
        <v>1250000</v>
      </c>
      <c r="J267" s="69">
        <f t="shared" si="756"/>
        <v>44286</v>
      </c>
      <c r="K267" s="68">
        <f t="shared" si="884"/>
        <v>0</v>
      </c>
      <c r="L267" s="77">
        <v>1</v>
      </c>
      <c r="M267" s="77">
        <v>1</v>
      </c>
      <c r="N267" s="77">
        <v>1</v>
      </c>
      <c r="O267" s="77">
        <v>1</v>
      </c>
      <c r="P267" s="77">
        <v>1</v>
      </c>
      <c r="Q267" s="77">
        <v>1</v>
      </c>
      <c r="R267" s="77">
        <v>1</v>
      </c>
      <c r="S267" s="77">
        <v>1</v>
      </c>
      <c r="T267" s="77">
        <v>1</v>
      </c>
      <c r="U267" s="77">
        <v>1</v>
      </c>
      <c r="V267" s="76">
        <v>1</v>
      </c>
      <c r="W267" s="65">
        <f t="shared" si="773"/>
        <v>0</v>
      </c>
      <c r="X267" s="64">
        <f t="shared" si="787"/>
        <v>1</v>
      </c>
      <c r="Y267" s="64">
        <f t="shared" si="813"/>
        <v>1</v>
      </c>
      <c r="Z267" s="64">
        <f t="shared" si="814"/>
        <v>1</v>
      </c>
      <c r="AA267" s="64">
        <f t="shared" si="815"/>
        <v>1</v>
      </c>
      <c r="AB267" s="64">
        <f t="shared" si="816"/>
        <v>1</v>
      </c>
      <c r="AC267" s="64">
        <f t="shared" si="817"/>
        <v>1</v>
      </c>
      <c r="AD267" s="64">
        <f t="shared" si="818"/>
        <v>1</v>
      </c>
      <c r="AE267" s="64">
        <f t="shared" si="819"/>
        <v>1</v>
      </c>
      <c r="AF267" s="64">
        <f t="shared" si="820"/>
        <v>1</v>
      </c>
      <c r="AG267" s="64">
        <f t="shared" si="821"/>
        <v>1</v>
      </c>
      <c r="AH267" s="63">
        <f t="shared" si="822"/>
        <v>1</v>
      </c>
      <c r="AI267" s="62">
        <f t="shared" si="788"/>
        <v>0</v>
      </c>
      <c r="AJ267" s="60">
        <f t="shared" si="789"/>
        <v>104166.66666666667</v>
      </c>
      <c r="AK267" s="60">
        <f t="shared" si="790"/>
        <v>104166.66666666667</v>
      </c>
      <c r="AL267" s="60">
        <f t="shared" si="791"/>
        <v>104166.66666666667</v>
      </c>
      <c r="AM267" s="60">
        <f t="shared" si="792"/>
        <v>104166.66666666667</v>
      </c>
      <c r="AN267" s="60">
        <f t="shared" si="810"/>
        <v>104166.66666666667</v>
      </c>
      <c r="AO267" s="60">
        <f t="shared" si="793"/>
        <v>104166.66666666667</v>
      </c>
      <c r="AP267" s="60">
        <f t="shared" si="794"/>
        <v>104166.66666666667</v>
      </c>
      <c r="AQ267" s="60">
        <f t="shared" si="795"/>
        <v>104166.66666666667</v>
      </c>
      <c r="AR267" s="60">
        <f t="shared" si="796"/>
        <v>104166.66666666667</v>
      </c>
      <c r="AS267" s="60">
        <f t="shared" si="797"/>
        <v>104166.66666666667</v>
      </c>
      <c r="AT267" s="59">
        <f t="shared" si="798"/>
        <v>104166.66666666667</v>
      </c>
      <c r="AU267" s="61">
        <f t="shared" si="720"/>
        <v>208333.33333333334</v>
      </c>
      <c r="AV267" s="60">
        <f t="shared" si="721"/>
        <v>312500</v>
      </c>
      <c r="AW267" s="60">
        <f t="shared" si="722"/>
        <v>312500</v>
      </c>
      <c r="AX267" s="59">
        <f t="shared" si="723"/>
        <v>312500</v>
      </c>
      <c r="AY267" s="58">
        <f t="shared" si="724"/>
        <v>1145833.3333333335</v>
      </c>
      <c r="BA267" s="72" t="s">
        <v>18</v>
      </c>
      <c r="BB267" s="72" t="s">
        <v>305</v>
      </c>
      <c r="BC267" s="71"/>
      <c r="BE267" s="64">
        <f>SUMIFS(W$56:W267,$BA$56:$BA267,$BA267,$E$56:$E267,$E267)</f>
        <v>0</v>
      </c>
      <c r="BF267" s="64">
        <f>SUMIFS(X$56:X267,$BA$56:$BA267,$BA267,$E$56:$E267,$E267)</f>
        <v>3</v>
      </c>
      <c r="BG267" s="64">
        <f>SUMIFS(Y$56:Y267,$BA$56:$BA267,$BA267,$E$56:$E267,$E267)</f>
        <v>3</v>
      </c>
      <c r="BH267" s="64">
        <f>SUMIFS(Z$56:Z267,$BA$56:$BA267,$BA267,$E$56:$E267,$E267)</f>
        <v>3</v>
      </c>
      <c r="BI267" s="64">
        <f>SUMIFS(AA$56:AA267,$BA$56:$BA267,$BA267,$E$56:$E267,$E267)</f>
        <v>3</v>
      </c>
      <c r="BJ267" s="64">
        <f>SUMIFS(AB$56:AB267,$BA$56:$BA267,$BA267,$E$56:$E267,$E267)</f>
        <v>3</v>
      </c>
      <c r="BK267" s="64">
        <f>SUMIFS(AC$56:AC267,$BA$56:$BA267,$BA267,$E$56:$E267,$E267)</f>
        <v>3</v>
      </c>
      <c r="BL267" s="64">
        <f>SUMIFS(AD$56:AD267,$BA$56:$BA267,$BA267,$E$56:$E267,$E267)</f>
        <v>3</v>
      </c>
      <c r="BM267" s="64">
        <f>SUMIFS(AE$56:AE267,$BA$56:$BA267,$BA267,$E$56:$E267,$E267)</f>
        <v>3</v>
      </c>
      <c r="BN267" s="64">
        <f>SUMIFS(AF$56:AF267,$BA$56:$BA267,$BA267,$E$56:$E267,$E267)</f>
        <v>3</v>
      </c>
      <c r="BO267" s="64">
        <f>SUMIFS(AG$56:AG267,$BA$56:$BA267,$BA267,$E$56:$E267,$E267)</f>
        <v>3</v>
      </c>
      <c r="BP267" s="64">
        <f>SUMIFS(AH$56:AH267,$BA$56:$BA267,$BA267,$E$56:$E267,$E267)</f>
        <v>3</v>
      </c>
      <c r="BR267" s="175" t="str">
        <f t="shared" si="811"/>
        <v/>
      </c>
      <c r="BS267" s="175" t="str">
        <f t="shared" si="799"/>
        <v>Yatsko, Natalie3Enterprise</v>
      </c>
      <c r="BT267" s="175" t="str">
        <f t="shared" si="800"/>
        <v>Yatsko, Natalie3Enterprise</v>
      </c>
      <c r="BU267" s="175" t="str">
        <f t="shared" si="801"/>
        <v>Yatsko, Natalie3Enterprise</v>
      </c>
      <c r="BV267" s="175" t="str">
        <f t="shared" si="802"/>
        <v>Yatsko, Natalie3Enterprise</v>
      </c>
      <c r="BW267" s="175" t="str">
        <f t="shared" si="803"/>
        <v>Yatsko, Natalie3Enterprise</v>
      </c>
      <c r="BX267" s="175" t="str">
        <f t="shared" si="804"/>
        <v>Yatsko, Natalie3Enterprise</v>
      </c>
      <c r="BY267" s="175" t="str">
        <f t="shared" si="805"/>
        <v>Yatsko, Natalie3Enterprise</v>
      </c>
      <c r="BZ267" s="175" t="str">
        <f t="shared" si="806"/>
        <v>Yatsko, Natalie3Enterprise</v>
      </c>
      <c r="CA267" s="175" t="str">
        <f t="shared" si="807"/>
        <v>Yatsko, Natalie3Enterprise</v>
      </c>
      <c r="CB267" s="175" t="str">
        <f t="shared" si="808"/>
        <v>Yatsko, Natalie3Enterprise</v>
      </c>
      <c r="CC267" s="175" t="str">
        <f t="shared" si="809"/>
        <v>Yatsko, Natalie3Enterprise</v>
      </c>
    </row>
    <row r="268" spans="1:81" s="52" customFormat="1" hidden="1" x14ac:dyDescent="0.25">
      <c r="A268" s="71" t="s">
        <v>91</v>
      </c>
      <c r="B268" s="74">
        <v>44256</v>
      </c>
      <c r="C268" s="74" t="s">
        <v>86</v>
      </c>
      <c r="D268" s="73" t="s">
        <v>89</v>
      </c>
      <c r="E268" s="73" t="str">
        <f t="shared" si="876"/>
        <v>Enterprise</v>
      </c>
      <c r="F268" s="72" t="s">
        <v>18</v>
      </c>
      <c r="G268" s="71" t="s">
        <v>88</v>
      </c>
      <c r="H268" s="71" t="s">
        <v>48</v>
      </c>
      <c r="I268" s="70">
        <f t="shared" si="825"/>
        <v>1250000</v>
      </c>
      <c r="J268" s="69">
        <f t="shared" si="756"/>
        <v>44286</v>
      </c>
      <c r="K268" s="68">
        <f t="shared" si="884"/>
        <v>0</v>
      </c>
      <c r="L268" s="77">
        <v>1</v>
      </c>
      <c r="M268" s="77">
        <v>1</v>
      </c>
      <c r="N268" s="77">
        <v>1</v>
      </c>
      <c r="O268" s="77">
        <v>1</v>
      </c>
      <c r="P268" s="77">
        <v>1</v>
      </c>
      <c r="Q268" s="77">
        <v>1</v>
      </c>
      <c r="R268" s="77">
        <v>1</v>
      </c>
      <c r="S268" s="77">
        <v>1</v>
      </c>
      <c r="T268" s="77">
        <v>1</v>
      </c>
      <c r="U268" s="77">
        <v>1</v>
      </c>
      <c r="V268" s="76">
        <v>1</v>
      </c>
      <c r="W268" s="65">
        <f t="shared" ref="W268:W294" si="885">IF(K268&lt;0,-1,IF(AND($B268&lt;W$55,$C268&gt;W$55),1,0))</f>
        <v>0</v>
      </c>
      <c r="X268" s="64">
        <f t="shared" si="787"/>
        <v>1</v>
      </c>
      <c r="Y268" s="64">
        <f t="shared" si="813"/>
        <v>1</v>
      </c>
      <c r="Z268" s="64">
        <f t="shared" si="814"/>
        <v>1</v>
      </c>
      <c r="AA268" s="64">
        <f t="shared" si="815"/>
        <v>1</v>
      </c>
      <c r="AB268" s="64">
        <f t="shared" si="816"/>
        <v>1</v>
      </c>
      <c r="AC268" s="64">
        <f t="shared" si="817"/>
        <v>1</v>
      </c>
      <c r="AD268" s="64">
        <f t="shared" si="818"/>
        <v>1</v>
      </c>
      <c r="AE268" s="64">
        <f t="shared" si="819"/>
        <v>1</v>
      </c>
      <c r="AF268" s="64">
        <f t="shared" si="820"/>
        <v>1</v>
      </c>
      <c r="AG268" s="64">
        <f t="shared" si="821"/>
        <v>1</v>
      </c>
      <c r="AH268" s="63">
        <f t="shared" si="822"/>
        <v>1</v>
      </c>
      <c r="AI268" s="62">
        <f t="shared" si="788"/>
        <v>0</v>
      </c>
      <c r="AJ268" s="60">
        <f t="shared" si="789"/>
        <v>104166.66666666667</v>
      </c>
      <c r="AK268" s="60">
        <f t="shared" si="790"/>
        <v>104166.66666666667</v>
      </c>
      <c r="AL268" s="60">
        <f t="shared" si="791"/>
        <v>104166.66666666667</v>
      </c>
      <c r="AM268" s="60">
        <f t="shared" si="792"/>
        <v>104166.66666666667</v>
      </c>
      <c r="AN268" s="60">
        <f t="shared" si="810"/>
        <v>104166.66666666667</v>
      </c>
      <c r="AO268" s="60">
        <f t="shared" si="793"/>
        <v>104166.66666666667</v>
      </c>
      <c r="AP268" s="60">
        <f t="shared" si="794"/>
        <v>104166.66666666667</v>
      </c>
      <c r="AQ268" s="60">
        <f t="shared" si="795"/>
        <v>104166.66666666667</v>
      </c>
      <c r="AR268" s="60">
        <f t="shared" si="796"/>
        <v>104166.66666666667</v>
      </c>
      <c r="AS268" s="60">
        <f t="shared" si="797"/>
        <v>104166.66666666667</v>
      </c>
      <c r="AT268" s="59">
        <f t="shared" si="798"/>
        <v>104166.66666666667</v>
      </c>
      <c r="AU268" s="61">
        <f t="shared" ref="AU268:AU294" si="886">SUM(AI268:AK268)</f>
        <v>208333.33333333334</v>
      </c>
      <c r="AV268" s="60">
        <f t="shared" ref="AV268:AV294" si="887">SUM(AL268:AN268)</f>
        <v>312500</v>
      </c>
      <c r="AW268" s="60">
        <f t="shared" ref="AW268:AW294" si="888">SUM(AO268:AQ268)</f>
        <v>312500</v>
      </c>
      <c r="AX268" s="59">
        <f t="shared" ref="AX268:AX294" si="889">SUM(AR268:AT268)</f>
        <v>312500</v>
      </c>
      <c r="AY268" s="58">
        <f t="shared" ref="AY268:AY294" si="890">SUM(AU268:AX268)</f>
        <v>1145833.3333333335</v>
      </c>
      <c r="BA268" s="72" t="s">
        <v>18</v>
      </c>
      <c r="BB268" s="72" t="s">
        <v>304</v>
      </c>
      <c r="BC268" s="71"/>
      <c r="BE268" s="64">
        <f>SUMIFS(W$56:W268,$BA$56:$BA268,$BA268,$E$56:$E268,$E268)</f>
        <v>0</v>
      </c>
      <c r="BF268" s="64">
        <f>SUMIFS(X$56:X268,$BA$56:$BA268,$BA268,$E$56:$E268,$E268)</f>
        <v>4</v>
      </c>
      <c r="BG268" s="64">
        <f>SUMIFS(Y$56:Y268,$BA$56:$BA268,$BA268,$E$56:$E268,$E268)</f>
        <v>4</v>
      </c>
      <c r="BH268" s="64">
        <f>SUMIFS(Z$56:Z268,$BA$56:$BA268,$BA268,$E$56:$E268,$E268)</f>
        <v>4</v>
      </c>
      <c r="BI268" s="64">
        <f>SUMIFS(AA$56:AA268,$BA$56:$BA268,$BA268,$E$56:$E268,$E268)</f>
        <v>4</v>
      </c>
      <c r="BJ268" s="64">
        <f>SUMIFS(AB$56:AB268,$BA$56:$BA268,$BA268,$E$56:$E268,$E268)</f>
        <v>4</v>
      </c>
      <c r="BK268" s="64">
        <f>SUMIFS(AC$56:AC268,$BA$56:$BA268,$BA268,$E$56:$E268,$E268)</f>
        <v>4</v>
      </c>
      <c r="BL268" s="64">
        <f>SUMIFS(AD$56:AD268,$BA$56:$BA268,$BA268,$E$56:$E268,$E268)</f>
        <v>4</v>
      </c>
      <c r="BM268" s="64">
        <f>SUMIFS(AE$56:AE268,$BA$56:$BA268,$BA268,$E$56:$E268,$E268)</f>
        <v>4</v>
      </c>
      <c r="BN268" s="64">
        <f>SUMIFS(AF$56:AF268,$BA$56:$BA268,$BA268,$E$56:$E268,$E268)</f>
        <v>4</v>
      </c>
      <c r="BO268" s="64">
        <f>SUMIFS(AG$56:AG268,$BA$56:$BA268,$BA268,$E$56:$E268,$E268)</f>
        <v>4</v>
      </c>
      <c r="BP268" s="64">
        <f>SUMIFS(AH$56:AH268,$BA$56:$BA268,$BA268,$E$56:$E268,$E268)</f>
        <v>4</v>
      </c>
      <c r="BR268" s="175" t="str">
        <f t="shared" si="811"/>
        <v/>
      </c>
      <c r="BS268" s="175" t="str">
        <f t="shared" si="799"/>
        <v>Yatsko, Natalie4Enterprise</v>
      </c>
      <c r="BT268" s="175" t="str">
        <f t="shared" si="800"/>
        <v>Yatsko, Natalie4Enterprise</v>
      </c>
      <c r="BU268" s="175" t="str">
        <f t="shared" si="801"/>
        <v>Yatsko, Natalie4Enterprise</v>
      </c>
      <c r="BV268" s="175" t="str">
        <f t="shared" si="802"/>
        <v>Yatsko, Natalie4Enterprise</v>
      </c>
      <c r="BW268" s="175" t="str">
        <f t="shared" si="803"/>
        <v>Yatsko, Natalie4Enterprise</v>
      </c>
      <c r="BX268" s="175" t="str">
        <f t="shared" si="804"/>
        <v>Yatsko, Natalie4Enterprise</v>
      </c>
      <c r="BY268" s="175" t="str">
        <f t="shared" si="805"/>
        <v>Yatsko, Natalie4Enterprise</v>
      </c>
      <c r="BZ268" s="175" t="str">
        <f t="shared" si="806"/>
        <v>Yatsko, Natalie4Enterprise</v>
      </c>
      <c r="CA268" s="175" t="str">
        <f t="shared" si="807"/>
        <v>Yatsko, Natalie4Enterprise</v>
      </c>
      <c r="CB268" s="175" t="str">
        <f t="shared" si="808"/>
        <v>Yatsko, Natalie4Enterprise</v>
      </c>
      <c r="CC268" s="175" t="str">
        <f t="shared" si="809"/>
        <v>Yatsko, Natalie4Enterprise</v>
      </c>
    </row>
    <row r="269" spans="1:81" s="52" customFormat="1" hidden="1" x14ac:dyDescent="0.25">
      <c r="A269" s="71" t="s">
        <v>90</v>
      </c>
      <c r="B269" s="74">
        <v>44256</v>
      </c>
      <c r="C269" s="74" t="s">
        <v>86</v>
      </c>
      <c r="D269" s="73" t="s">
        <v>89</v>
      </c>
      <c r="E269" s="73" t="str">
        <f t="shared" si="876"/>
        <v>Enterprise</v>
      </c>
      <c r="F269" s="72" t="s">
        <v>18</v>
      </c>
      <c r="G269" s="71" t="s">
        <v>88</v>
      </c>
      <c r="H269" s="71" t="s">
        <v>48</v>
      </c>
      <c r="I269" s="70">
        <f t="shared" si="825"/>
        <v>1250000</v>
      </c>
      <c r="J269" s="69">
        <f t="shared" si="756"/>
        <v>44286</v>
      </c>
      <c r="K269" s="68">
        <f t="shared" si="884"/>
        <v>0</v>
      </c>
      <c r="L269" s="77">
        <v>1</v>
      </c>
      <c r="M269" s="77">
        <v>1</v>
      </c>
      <c r="N269" s="77">
        <v>1</v>
      </c>
      <c r="O269" s="77">
        <v>1</v>
      </c>
      <c r="P269" s="77">
        <v>1</v>
      </c>
      <c r="Q269" s="77">
        <v>1</v>
      </c>
      <c r="R269" s="77">
        <v>1</v>
      </c>
      <c r="S269" s="77">
        <v>1</v>
      </c>
      <c r="T269" s="77">
        <v>1</v>
      </c>
      <c r="U269" s="77">
        <v>1</v>
      </c>
      <c r="V269" s="76">
        <v>1</v>
      </c>
      <c r="W269" s="65">
        <f t="shared" si="885"/>
        <v>0</v>
      </c>
      <c r="X269" s="64">
        <f t="shared" si="787"/>
        <v>1</v>
      </c>
      <c r="Y269" s="64">
        <f t="shared" si="813"/>
        <v>1</v>
      </c>
      <c r="Z269" s="64">
        <f t="shared" si="814"/>
        <v>1</v>
      </c>
      <c r="AA269" s="64">
        <f t="shared" si="815"/>
        <v>1</v>
      </c>
      <c r="AB269" s="64">
        <f t="shared" si="816"/>
        <v>1</v>
      </c>
      <c r="AC269" s="64">
        <f t="shared" si="817"/>
        <v>1</v>
      </c>
      <c r="AD269" s="64">
        <f t="shared" si="818"/>
        <v>1</v>
      </c>
      <c r="AE269" s="64">
        <f t="shared" si="819"/>
        <v>1</v>
      </c>
      <c r="AF269" s="64">
        <f t="shared" si="820"/>
        <v>1</v>
      </c>
      <c r="AG269" s="64">
        <f t="shared" si="821"/>
        <v>1</v>
      </c>
      <c r="AH269" s="63">
        <f t="shared" si="822"/>
        <v>1</v>
      </c>
      <c r="AI269" s="62">
        <f t="shared" si="788"/>
        <v>0</v>
      </c>
      <c r="AJ269" s="60">
        <f t="shared" si="789"/>
        <v>104166.66666666667</v>
      </c>
      <c r="AK269" s="60">
        <f t="shared" si="790"/>
        <v>104166.66666666667</v>
      </c>
      <c r="AL269" s="60">
        <f t="shared" si="791"/>
        <v>104166.66666666667</v>
      </c>
      <c r="AM269" s="60">
        <f t="shared" si="792"/>
        <v>104166.66666666667</v>
      </c>
      <c r="AN269" s="60">
        <f t="shared" si="810"/>
        <v>104166.66666666667</v>
      </c>
      <c r="AO269" s="60">
        <f t="shared" si="793"/>
        <v>104166.66666666667</v>
      </c>
      <c r="AP269" s="60">
        <f t="shared" si="794"/>
        <v>104166.66666666667</v>
      </c>
      <c r="AQ269" s="60">
        <f t="shared" si="795"/>
        <v>104166.66666666667</v>
      </c>
      <c r="AR269" s="60">
        <f t="shared" si="796"/>
        <v>104166.66666666667</v>
      </c>
      <c r="AS269" s="60">
        <f t="shared" si="797"/>
        <v>104166.66666666667</v>
      </c>
      <c r="AT269" s="59">
        <f t="shared" si="798"/>
        <v>104166.66666666667</v>
      </c>
      <c r="AU269" s="61">
        <f t="shared" si="886"/>
        <v>208333.33333333334</v>
      </c>
      <c r="AV269" s="60">
        <f t="shared" si="887"/>
        <v>312500</v>
      </c>
      <c r="AW269" s="60">
        <f t="shared" si="888"/>
        <v>312500</v>
      </c>
      <c r="AX269" s="59">
        <f t="shared" si="889"/>
        <v>312500</v>
      </c>
      <c r="AY269" s="58">
        <f t="shared" si="890"/>
        <v>1145833.3333333335</v>
      </c>
      <c r="BA269" s="72" t="s">
        <v>18</v>
      </c>
      <c r="BB269" s="72" t="s">
        <v>303</v>
      </c>
      <c r="BC269" s="71"/>
      <c r="BE269" s="64">
        <f>SUMIFS(W$56:W269,$BA$56:$BA269,$BA269,$E$56:$E269,$E269)</f>
        <v>0</v>
      </c>
      <c r="BF269" s="64">
        <f>SUMIFS(X$56:X269,$BA$56:$BA269,$BA269,$E$56:$E269,$E269)</f>
        <v>5</v>
      </c>
      <c r="BG269" s="64">
        <f>SUMIFS(Y$56:Y269,$BA$56:$BA269,$BA269,$E$56:$E269,$E269)</f>
        <v>5</v>
      </c>
      <c r="BH269" s="64">
        <f>SUMIFS(Z$56:Z269,$BA$56:$BA269,$BA269,$E$56:$E269,$E269)</f>
        <v>5</v>
      </c>
      <c r="BI269" s="64">
        <f>SUMIFS(AA$56:AA269,$BA$56:$BA269,$BA269,$E$56:$E269,$E269)</f>
        <v>5</v>
      </c>
      <c r="BJ269" s="64">
        <f>SUMIFS(AB$56:AB269,$BA$56:$BA269,$BA269,$E$56:$E269,$E269)</f>
        <v>5</v>
      </c>
      <c r="BK269" s="64">
        <f>SUMIFS(AC$56:AC269,$BA$56:$BA269,$BA269,$E$56:$E269,$E269)</f>
        <v>5</v>
      </c>
      <c r="BL269" s="64">
        <f>SUMIFS(AD$56:AD269,$BA$56:$BA269,$BA269,$E$56:$E269,$E269)</f>
        <v>5</v>
      </c>
      <c r="BM269" s="64">
        <f>SUMIFS(AE$56:AE269,$BA$56:$BA269,$BA269,$E$56:$E269,$E269)</f>
        <v>5</v>
      </c>
      <c r="BN269" s="64">
        <f>SUMIFS(AF$56:AF269,$BA$56:$BA269,$BA269,$E$56:$E269,$E269)</f>
        <v>5</v>
      </c>
      <c r="BO269" s="64">
        <f>SUMIFS(AG$56:AG269,$BA$56:$BA269,$BA269,$E$56:$E269,$E269)</f>
        <v>5</v>
      </c>
      <c r="BP269" s="64">
        <f>SUMIFS(AH$56:AH269,$BA$56:$BA269,$BA269,$E$56:$E269,$E269)</f>
        <v>5</v>
      </c>
      <c r="BR269" s="175" t="str">
        <f t="shared" si="811"/>
        <v/>
      </c>
      <c r="BS269" s="175" t="str">
        <f t="shared" si="799"/>
        <v>Yatsko, Natalie5Enterprise</v>
      </c>
      <c r="BT269" s="175" t="str">
        <f t="shared" si="800"/>
        <v>Yatsko, Natalie5Enterprise</v>
      </c>
      <c r="BU269" s="175" t="str">
        <f t="shared" si="801"/>
        <v>Yatsko, Natalie5Enterprise</v>
      </c>
      <c r="BV269" s="175" t="str">
        <f t="shared" si="802"/>
        <v>Yatsko, Natalie5Enterprise</v>
      </c>
      <c r="BW269" s="175" t="str">
        <f t="shared" si="803"/>
        <v>Yatsko, Natalie5Enterprise</v>
      </c>
      <c r="BX269" s="175" t="str">
        <f t="shared" si="804"/>
        <v>Yatsko, Natalie5Enterprise</v>
      </c>
      <c r="BY269" s="175" t="str">
        <f t="shared" si="805"/>
        <v>Yatsko, Natalie5Enterprise</v>
      </c>
      <c r="BZ269" s="175" t="str">
        <f t="shared" si="806"/>
        <v>Yatsko, Natalie5Enterprise</v>
      </c>
      <c r="CA269" s="175" t="str">
        <f t="shared" si="807"/>
        <v>Yatsko, Natalie5Enterprise</v>
      </c>
      <c r="CB269" s="175" t="str">
        <f t="shared" si="808"/>
        <v>Yatsko, Natalie5Enterprise</v>
      </c>
      <c r="CC269" s="175" t="str">
        <f t="shared" si="809"/>
        <v>Yatsko, Natalie5Enterprise</v>
      </c>
    </row>
    <row r="270" spans="1:81" s="52" customFormat="1" hidden="1" x14ac:dyDescent="0.25">
      <c r="A270" s="71" t="s">
        <v>84</v>
      </c>
      <c r="B270" s="74">
        <v>44378</v>
      </c>
      <c r="C270" s="74" t="s">
        <v>86</v>
      </c>
      <c r="D270" s="73" t="s">
        <v>89</v>
      </c>
      <c r="E270" s="73" t="str">
        <f t="shared" si="876"/>
        <v>Enterprise</v>
      </c>
      <c r="F270" s="72" t="s">
        <v>18</v>
      </c>
      <c r="G270" s="71" t="s">
        <v>88</v>
      </c>
      <c r="H270" s="71" t="s">
        <v>84</v>
      </c>
      <c r="I270" s="70">
        <f t="shared" si="825"/>
        <v>1250000</v>
      </c>
      <c r="J270" s="69">
        <f t="shared" si="756"/>
        <v>44408</v>
      </c>
      <c r="K270" s="68">
        <f t="shared" si="884"/>
        <v>0</v>
      </c>
      <c r="L270" s="67">
        <f t="shared" ref="L270:V277" si="891">IFERROR(IF($C270&gt;EOMONTH(L$55,-1),IF(DATEDIF($J270,L$55+2,"m")+1&gt;9,100%,VLOOKUP($D270,$A$1:$J$51,(DATEDIF($J270,L$55+2,"m")+1)+1,FALSE)),0),0)</f>
        <v>0</v>
      </c>
      <c r="M270" s="67">
        <f t="shared" si="891"/>
        <v>0</v>
      </c>
      <c r="N270" s="67">
        <f t="shared" si="891"/>
        <v>0</v>
      </c>
      <c r="O270" s="67">
        <f t="shared" si="891"/>
        <v>0</v>
      </c>
      <c r="P270" s="67">
        <f t="shared" si="891"/>
        <v>0</v>
      </c>
      <c r="Q270" s="67">
        <f t="shared" si="891"/>
        <v>0</v>
      </c>
      <c r="R270" s="67">
        <f t="shared" si="891"/>
        <v>0</v>
      </c>
      <c r="S270" s="67">
        <f t="shared" si="891"/>
        <v>0.25</v>
      </c>
      <c r="T270" s="67">
        <f t="shared" si="891"/>
        <v>0.35</v>
      </c>
      <c r="U270" s="67">
        <f t="shared" si="891"/>
        <v>0.5</v>
      </c>
      <c r="V270" s="66">
        <f t="shared" si="891"/>
        <v>0.65</v>
      </c>
      <c r="W270" s="65">
        <f t="shared" si="885"/>
        <v>0</v>
      </c>
      <c r="X270" s="64">
        <f t="shared" si="787"/>
        <v>0</v>
      </c>
      <c r="Y270" s="64">
        <f t="shared" si="813"/>
        <v>0</v>
      </c>
      <c r="Z270" s="64">
        <f t="shared" si="814"/>
        <v>0</v>
      </c>
      <c r="AA270" s="64">
        <f t="shared" si="815"/>
        <v>0</v>
      </c>
      <c r="AB270" s="64">
        <f t="shared" si="816"/>
        <v>1</v>
      </c>
      <c r="AC270" s="64">
        <f t="shared" si="817"/>
        <v>1</v>
      </c>
      <c r="AD270" s="64">
        <f t="shared" si="818"/>
        <v>1</v>
      </c>
      <c r="AE270" s="64">
        <f t="shared" si="819"/>
        <v>1</v>
      </c>
      <c r="AF270" s="64">
        <f t="shared" si="820"/>
        <v>1</v>
      </c>
      <c r="AG270" s="64">
        <f t="shared" si="821"/>
        <v>1</v>
      </c>
      <c r="AH270" s="63">
        <f t="shared" si="822"/>
        <v>1</v>
      </c>
      <c r="AI270" s="62">
        <f t="shared" si="788"/>
        <v>0</v>
      </c>
      <c r="AJ270" s="60">
        <f t="shared" si="789"/>
        <v>0</v>
      </c>
      <c r="AK270" s="60">
        <f t="shared" si="790"/>
        <v>0</v>
      </c>
      <c r="AL270" s="60">
        <f t="shared" si="791"/>
        <v>0</v>
      </c>
      <c r="AM270" s="60">
        <f t="shared" si="792"/>
        <v>0</v>
      </c>
      <c r="AN270" s="60">
        <f t="shared" si="810"/>
        <v>0</v>
      </c>
      <c r="AO270" s="60">
        <f t="shared" si="793"/>
        <v>0</v>
      </c>
      <c r="AP270" s="60">
        <f t="shared" si="794"/>
        <v>0</v>
      </c>
      <c r="AQ270" s="60">
        <f t="shared" si="795"/>
        <v>26041.666666666668</v>
      </c>
      <c r="AR270" s="60">
        <f t="shared" si="796"/>
        <v>36458.333333333336</v>
      </c>
      <c r="AS270" s="60">
        <f t="shared" si="797"/>
        <v>52083.333333333336</v>
      </c>
      <c r="AT270" s="59">
        <f t="shared" si="798"/>
        <v>67708.333333333343</v>
      </c>
      <c r="AU270" s="61">
        <f t="shared" si="886"/>
        <v>0</v>
      </c>
      <c r="AV270" s="60">
        <f t="shared" si="887"/>
        <v>0</v>
      </c>
      <c r="AW270" s="60">
        <f t="shared" si="888"/>
        <v>26041.666666666668</v>
      </c>
      <c r="AX270" s="59">
        <f t="shared" si="889"/>
        <v>156250</v>
      </c>
      <c r="AY270" s="58">
        <f t="shared" si="890"/>
        <v>182291.66666666666</v>
      </c>
      <c r="BA270" s="72" t="s">
        <v>18</v>
      </c>
      <c r="BB270" s="72" t="s">
        <v>84</v>
      </c>
      <c r="BC270" s="71"/>
      <c r="BE270" s="64">
        <f>SUMIFS(W$56:W270,$BA$56:$BA270,$BA270,$E$56:$E270,$E270)</f>
        <v>0</v>
      </c>
      <c r="BF270" s="64">
        <f>SUMIFS(X$56:X270,$BA$56:$BA270,$BA270,$E$56:$E270,$E270)</f>
        <v>5</v>
      </c>
      <c r="BG270" s="64">
        <f>SUMIFS(Y$56:Y270,$BA$56:$BA270,$BA270,$E$56:$E270,$E270)</f>
        <v>5</v>
      </c>
      <c r="BH270" s="64">
        <f>SUMIFS(Z$56:Z270,$BA$56:$BA270,$BA270,$E$56:$E270,$E270)</f>
        <v>5</v>
      </c>
      <c r="BI270" s="64">
        <f>SUMIFS(AA$56:AA270,$BA$56:$BA270,$BA270,$E$56:$E270,$E270)</f>
        <v>5</v>
      </c>
      <c r="BJ270" s="64">
        <f>SUMIFS(AB$56:AB270,$BA$56:$BA270,$BA270,$E$56:$E270,$E270)</f>
        <v>6</v>
      </c>
      <c r="BK270" s="64">
        <f>SUMIFS(AC$56:AC270,$BA$56:$BA270,$BA270,$E$56:$E270,$E270)</f>
        <v>6</v>
      </c>
      <c r="BL270" s="64">
        <f>SUMIFS(AD$56:AD270,$BA$56:$BA270,$BA270,$E$56:$E270,$E270)</f>
        <v>6</v>
      </c>
      <c r="BM270" s="64">
        <f>SUMIFS(AE$56:AE270,$BA$56:$BA270,$BA270,$E$56:$E270,$E270)</f>
        <v>6</v>
      </c>
      <c r="BN270" s="64">
        <f>SUMIFS(AF$56:AF270,$BA$56:$BA270,$BA270,$E$56:$E270,$E270)</f>
        <v>6</v>
      </c>
      <c r="BO270" s="64">
        <f>SUMIFS(AG$56:AG270,$BA$56:$BA270,$BA270,$E$56:$E270,$E270)</f>
        <v>6</v>
      </c>
      <c r="BP270" s="64">
        <f>SUMIFS(AH$56:AH270,$BA$56:$BA270,$BA270,$E$56:$E270,$E270)</f>
        <v>6</v>
      </c>
      <c r="BR270" s="175" t="str">
        <f t="shared" si="811"/>
        <v/>
      </c>
      <c r="BS270" s="175" t="str">
        <f t="shared" si="799"/>
        <v>Yatsko, Natalie5Enterprise</v>
      </c>
      <c r="BT270" s="175" t="str">
        <f t="shared" si="800"/>
        <v>Yatsko, Natalie5Enterprise</v>
      </c>
      <c r="BU270" s="175" t="str">
        <f t="shared" si="801"/>
        <v>Yatsko, Natalie5Enterprise</v>
      </c>
      <c r="BV270" s="175" t="str">
        <f t="shared" si="802"/>
        <v>Yatsko, Natalie5Enterprise</v>
      </c>
      <c r="BW270" s="175" t="str">
        <f t="shared" si="803"/>
        <v>Yatsko, Natalie6Enterprise</v>
      </c>
      <c r="BX270" s="175" t="str">
        <f t="shared" si="804"/>
        <v>Yatsko, Natalie6Enterprise</v>
      </c>
      <c r="BY270" s="175" t="str">
        <f t="shared" si="805"/>
        <v>Yatsko, Natalie6Enterprise</v>
      </c>
      <c r="BZ270" s="175" t="str">
        <f t="shared" si="806"/>
        <v>Yatsko, Natalie6Enterprise</v>
      </c>
      <c r="CA270" s="175" t="str">
        <f t="shared" si="807"/>
        <v>Yatsko, Natalie6Enterprise</v>
      </c>
      <c r="CB270" s="175" t="str">
        <f t="shared" si="808"/>
        <v>Yatsko, Natalie6Enterprise</v>
      </c>
      <c r="CC270" s="175" t="str">
        <f t="shared" si="809"/>
        <v>Yatsko, Natalie6Enterprise</v>
      </c>
    </row>
    <row r="271" spans="1:81" s="52" customFormat="1" hidden="1" x14ac:dyDescent="0.25">
      <c r="A271" s="71" t="s">
        <v>84</v>
      </c>
      <c r="B271" s="74">
        <v>44317</v>
      </c>
      <c r="C271" s="74" t="s">
        <v>86</v>
      </c>
      <c r="D271" s="73" t="s">
        <v>85</v>
      </c>
      <c r="E271" s="73" t="str">
        <f t="shared" si="876"/>
        <v>VOC</v>
      </c>
      <c r="F271" s="72" t="s">
        <v>11</v>
      </c>
      <c r="G271" s="71" t="s">
        <v>13</v>
      </c>
      <c r="H271" s="71" t="s">
        <v>84</v>
      </c>
      <c r="I271" s="70">
        <f t="shared" si="825"/>
        <v>550000</v>
      </c>
      <c r="J271" s="69">
        <f t="shared" si="756"/>
        <v>44347</v>
      </c>
      <c r="K271" s="68">
        <f t="shared" si="884"/>
        <v>0</v>
      </c>
      <c r="L271" s="67">
        <f t="shared" si="891"/>
        <v>0</v>
      </c>
      <c r="M271" s="67">
        <f t="shared" si="891"/>
        <v>0</v>
      </c>
      <c r="N271" s="67">
        <f t="shared" si="891"/>
        <v>0</v>
      </c>
      <c r="O271" s="67">
        <f t="shared" si="891"/>
        <v>0.25</v>
      </c>
      <c r="P271" s="67">
        <f t="shared" si="891"/>
        <v>0.5</v>
      </c>
      <c r="Q271" s="67">
        <f t="shared" si="891"/>
        <v>0.75</v>
      </c>
      <c r="R271" s="67">
        <f t="shared" si="891"/>
        <v>1</v>
      </c>
      <c r="S271" s="67">
        <f t="shared" si="891"/>
        <v>1</v>
      </c>
      <c r="T271" s="67">
        <f t="shared" si="891"/>
        <v>1</v>
      </c>
      <c r="U271" s="67">
        <f t="shared" si="891"/>
        <v>1</v>
      </c>
      <c r="V271" s="66">
        <f t="shared" si="891"/>
        <v>1</v>
      </c>
      <c r="W271" s="65">
        <f t="shared" si="885"/>
        <v>0</v>
      </c>
      <c r="X271" s="64">
        <f t="shared" si="787"/>
        <v>0</v>
      </c>
      <c r="Y271" s="64">
        <f t="shared" si="813"/>
        <v>0</v>
      </c>
      <c r="Z271" s="64">
        <f t="shared" si="814"/>
        <v>1</v>
      </c>
      <c r="AA271" s="64">
        <f t="shared" si="815"/>
        <v>1</v>
      </c>
      <c r="AB271" s="64">
        <f t="shared" si="816"/>
        <v>1</v>
      </c>
      <c r="AC271" s="64">
        <f t="shared" si="817"/>
        <v>1</v>
      </c>
      <c r="AD271" s="64">
        <f t="shared" si="818"/>
        <v>1</v>
      </c>
      <c r="AE271" s="64">
        <f t="shared" si="819"/>
        <v>1</v>
      </c>
      <c r="AF271" s="64">
        <f t="shared" si="820"/>
        <v>1</v>
      </c>
      <c r="AG271" s="64">
        <f t="shared" si="821"/>
        <v>1</v>
      </c>
      <c r="AH271" s="63">
        <f t="shared" si="822"/>
        <v>1</v>
      </c>
      <c r="AI271" s="62">
        <f t="shared" si="788"/>
        <v>0</v>
      </c>
      <c r="AJ271" s="60">
        <f t="shared" si="789"/>
        <v>0</v>
      </c>
      <c r="AK271" s="60">
        <f t="shared" si="790"/>
        <v>0</v>
      </c>
      <c r="AL271" s="60">
        <f t="shared" si="791"/>
        <v>0</v>
      </c>
      <c r="AM271" s="60">
        <f t="shared" si="792"/>
        <v>11458.333333333334</v>
      </c>
      <c r="AN271" s="60">
        <f t="shared" si="810"/>
        <v>22916.666666666668</v>
      </c>
      <c r="AO271" s="60">
        <f t="shared" si="793"/>
        <v>34375</v>
      </c>
      <c r="AP271" s="60">
        <f t="shared" si="794"/>
        <v>45833.333333333336</v>
      </c>
      <c r="AQ271" s="60">
        <f t="shared" si="795"/>
        <v>45833.333333333336</v>
      </c>
      <c r="AR271" s="60">
        <f t="shared" si="796"/>
        <v>45833.333333333336</v>
      </c>
      <c r="AS271" s="60">
        <f t="shared" si="797"/>
        <v>45833.333333333336</v>
      </c>
      <c r="AT271" s="59">
        <f t="shared" si="798"/>
        <v>45833.333333333336</v>
      </c>
      <c r="AU271" s="61">
        <f t="shared" si="886"/>
        <v>0</v>
      </c>
      <c r="AV271" s="60">
        <f t="shared" si="887"/>
        <v>34375</v>
      </c>
      <c r="AW271" s="60">
        <f t="shared" si="888"/>
        <v>126041.66666666669</v>
      </c>
      <c r="AX271" s="59">
        <f t="shared" si="889"/>
        <v>137500</v>
      </c>
      <c r="AY271" s="58">
        <f t="shared" si="890"/>
        <v>297916.66666666669</v>
      </c>
      <c r="BA271" s="72" t="s">
        <v>11</v>
      </c>
      <c r="BB271" s="72" t="s">
        <v>84</v>
      </c>
      <c r="BC271" s="71"/>
      <c r="BE271" s="64">
        <f>SUMIFS(W$56:W271,$BA$56:$BA271,$BA271,$E$56:$E271,$E271)</f>
        <v>0</v>
      </c>
      <c r="BF271" s="64">
        <f>SUMIFS(X$56:X271,$BA$56:$BA271,$BA271,$E$56:$E271,$E271)</f>
        <v>0</v>
      </c>
      <c r="BG271" s="64">
        <f>SUMIFS(Y$56:Y271,$BA$56:$BA271,$BA271,$E$56:$E271,$E271)</f>
        <v>0</v>
      </c>
      <c r="BH271" s="64">
        <f>SUMIFS(Z$56:Z271,$BA$56:$BA271,$BA271,$E$56:$E271,$E271)</f>
        <v>1</v>
      </c>
      <c r="BI271" s="64">
        <f>SUMIFS(AA$56:AA271,$BA$56:$BA271,$BA271,$E$56:$E271,$E271)</f>
        <v>1</v>
      </c>
      <c r="BJ271" s="64">
        <f>SUMIFS(AB$56:AB271,$BA$56:$BA271,$BA271,$E$56:$E271,$E271)</f>
        <v>1</v>
      </c>
      <c r="BK271" s="64">
        <f>SUMIFS(AC$56:AC271,$BA$56:$BA271,$BA271,$E$56:$E271,$E271)</f>
        <v>1</v>
      </c>
      <c r="BL271" s="64">
        <f>SUMIFS(AD$56:AD271,$BA$56:$BA271,$BA271,$E$56:$E271,$E271)</f>
        <v>1</v>
      </c>
      <c r="BM271" s="64">
        <f>SUMIFS(AE$56:AE271,$BA$56:$BA271,$BA271,$E$56:$E271,$E271)</f>
        <v>1</v>
      </c>
      <c r="BN271" s="64">
        <f>SUMIFS(AF$56:AF271,$BA$56:$BA271,$BA271,$E$56:$E271,$E271)</f>
        <v>1</v>
      </c>
      <c r="BO271" s="64">
        <f>SUMIFS(AG$56:AG271,$BA$56:$BA271,$BA271,$E$56:$E271,$E271)</f>
        <v>1</v>
      </c>
      <c r="BP271" s="64">
        <f>SUMIFS(AH$56:AH271,$BA$56:$BA271,$BA271,$E$56:$E271,$E271)</f>
        <v>1</v>
      </c>
      <c r="BR271" s="175" t="str">
        <f t="shared" si="811"/>
        <v/>
      </c>
      <c r="BS271" s="175" t="str">
        <f t="shared" si="799"/>
        <v/>
      </c>
      <c r="BT271" s="175" t="str">
        <f t="shared" si="800"/>
        <v/>
      </c>
      <c r="BU271" s="175" t="str">
        <f t="shared" si="801"/>
        <v>VOC RVP1VOC</v>
      </c>
      <c r="BV271" s="175" t="str">
        <f t="shared" si="802"/>
        <v>VOC RVP1VOC</v>
      </c>
      <c r="BW271" s="175" t="str">
        <f t="shared" si="803"/>
        <v>VOC RVP1VOC</v>
      </c>
      <c r="BX271" s="175" t="str">
        <f t="shared" si="804"/>
        <v>VOC RVP1VOC</v>
      </c>
      <c r="BY271" s="175" t="str">
        <f t="shared" si="805"/>
        <v>VOC RVP1VOC</v>
      </c>
      <c r="BZ271" s="175" t="str">
        <f t="shared" si="806"/>
        <v>VOC RVP1VOC</v>
      </c>
      <c r="CA271" s="175" t="str">
        <f t="shared" si="807"/>
        <v>VOC RVP1VOC</v>
      </c>
      <c r="CB271" s="175" t="str">
        <f t="shared" si="808"/>
        <v>VOC RVP1VOC</v>
      </c>
      <c r="CC271" s="175" t="str">
        <f t="shared" si="809"/>
        <v>VOC RVP1VOC</v>
      </c>
    </row>
    <row r="272" spans="1:81" s="52" customFormat="1" hidden="1" x14ac:dyDescent="0.25">
      <c r="A272" s="71" t="s">
        <v>84</v>
      </c>
      <c r="B272" s="74">
        <v>44317</v>
      </c>
      <c r="C272" s="74" t="s">
        <v>86</v>
      </c>
      <c r="D272" s="73" t="s">
        <v>85</v>
      </c>
      <c r="E272" s="73" t="str">
        <f t="shared" si="876"/>
        <v>VOC</v>
      </c>
      <c r="F272" s="72" t="s">
        <v>11</v>
      </c>
      <c r="G272" s="71" t="s">
        <v>13</v>
      </c>
      <c r="H272" s="71" t="s">
        <v>84</v>
      </c>
      <c r="I272" s="70">
        <f t="shared" si="825"/>
        <v>550000</v>
      </c>
      <c r="J272" s="69">
        <f t="shared" si="756"/>
        <v>44347</v>
      </c>
      <c r="K272" s="68">
        <f t="shared" si="884"/>
        <v>0</v>
      </c>
      <c r="L272" s="67">
        <f t="shared" si="891"/>
        <v>0</v>
      </c>
      <c r="M272" s="67">
        <f t="shared" si="891"/>
        <v>0</v>
      </c>
      <c r="N272" s="67">
        <f t="shared" si="891"/>
        <v>0</v>
      </c>
      <c r="O272" s="67">
        <f t="shared" si="891"/>
        <v>0.25</v>
      </c>
      <c r="P272" s="67">
        <f t="shared" si="891"/>
        <v>0.5</v>
      </c>
      <c r="Q272" s="67">
        <f t="shared" si="891"/>
        <v>0.75</v>
      </c>
      <c r="R272" s="67">
        <f t="shared" si="891"/>
        <v>1</v>
      </c>
      <c r="S272" s="67">
        <f t="shared" si="891"/>
        <v>1</v>
      </c>
      <c r="T272" s="67">
        <f t="shared" si="891"/>
        <v>1</v>
      </c>
      <c r="U272" s="67">
        <f t="shared" si="891"/>
        <v>1</v>
      </c>
      <c r="V272" s="66">
        <f t="shared" si="891"/>
        <v>1</v>
      </c>
      <c r="W272" s="65">
        <f t="shared" si="885"/>
        <v>0</v>
      </c>
      <c r="X272" s="64">
        <f t="shared" si="787"/>
        <v>0</v>
      </c>
      <c r="Y272" s="64">
        <f t="shared" si="813"/>
        <v>0</v>
      </c>
      <c r="Z272" s="64">
        <f t="shared" si="814"/>
        <v>1</v>
      </c>
      <c r="AA272" s="64">
        <f t="shared" si="815"/>
        <v>1</v>
      </c>
      <c r="AB272" s="64">
        <f t="shared" si="816"/>
        <v>1</v>
      </c>
      <c r="AC272" s="64">
        <f t="shared" si="817"/>
        <v>1</v>
      </c>
      <c r="AD272" s="64">
        <f t="shared" si="818"/>
        <v>1</v>
      </c>
      <c r="AE272" s="64">
        <f t="shared" si="819"/>
        <v>1</v>
      </c>
      <c r="AF272" s="64">
        <f t="shared" si="820"/>
        <v>1</v>
      </c>
      <c r="AG272" s="64">
        <f t="shared" si="821"/>
        <v>1</v>
      </c>
      <c r="AH272" s="63">
        <f t="shared" si="822"/>
        <v>1</v>
      </c>
      <c r="AI272" s="62">
        <f t="shared" si="788"/>
        <v>0</v>
      </c>
      <c r="AJ272" s="60">
        <f t="shared" si="789"/>
        <v>0</v>
      </c>
      <c r="AK272" s="60">
        <f t="shared" si="790"/>
        <v>0</v>
      </c>
      <c r="AL272" s="60">
        <f t="shared" si="791"/>
        <v>0</v>
      </c>
      <c r="AM272" s="60">
        <f t="shared" si="792"/>
        <v>11458.333333333334</v>
      </c>
      <c r="AN272" s="60">
        <f t="shared" si="810"/>
        <v>22916.666666666668</v>
      </c>
      <c r="AO272" s="60">
        <f t="shared" si="793"/>
        <v>34375</v>
      </c>
      <c r="AP272" s="60">
        <f t="shared" si="794"/>
        <v>45833.333333333336</v>
      </c>
      <c r="AQ272" s="60">
        <f t="shared" si="795"/>
        <v>45833.333333333336</v>
      </c>
      <c r="AR272" s="60">
        <f t="shared" si="796"/>
        <v>45833.333333333336</v>
      </c>
      <c r="AS272" s="60">
        <f t="shared" si="797"/>
        <v>45833.333333333336</v>
      </c>
      <c r="AT272" s="59">
        <f t="shared" si="798"/>
        <v>45833.333333333336</v>
      </c>
      <c r="AU272" s="61">
        <f t="shared" si="886"/>
        <v>0</v>
      </c>
      <c r="AV272" s="60">
        <f t="shared" si="887"/>
        <v>34375</v>
      </c>
      <c r="AW272" s="60">
        <f t="shared" si="888"/>
        <v>126041.66666666669</v>
      </c>
      <c r="AX272" s="59">
        <f t="shared" si="889"/>
        <v>137500</v>
      </c>
      <c r="AY272" s="58">
        <f t="shared" si="890"/>
        <v>297916.66666666669</v>
      </c>
      <c r="BA272" s="72" t="s">
        <v>11</v>
      </c>
      <c r="BB272" s="72" t="s">
        <v>84</v>
      </c>
      <c r="BC272" s="71"/>
      <c r="BE272" s="64">
        <f>SUMIFS(W$56:W272,$BA$56:$BA272,$BA272,$E$56:$E272,$E272)</f>
        <v>0</v>
      </c>
      <c r="BF272" s="64">
        <f>SUMIFS(X$56:X272,$BA$56:$BA272,$BA272,$E$56:$E272,$E272)</f>
        <v>0</v>
      </c>
      <c r="BG272" s="64">
        <f>SUMIFS(Y$56:Y272,$BA$56:$BA272,$BA272,$E$56:$E272,$E272)</f>
        <v>0</v>
      </c>
      <c r="BH272" s="64">
        <f>SUMIFS(Z$56:Z272,$BA$56:$BA272,$BA272,$E$56:$E272,$E272)</f>
        <v>2</v>
      </c>
      <c r="BI272" s="64">
        <f>SUMIFS(AA$56:AA272,$BA$56:$BA272,$BA272,$E$56:$E272,$E272)</f>
        <v>2</v>
      </c>
      <c r="BJ272" s="64">
        <f>SUMIFS(AB$56:AB272,$BA$56:$BA272,$BA272,$E$56:$E272,$E272)</f>
        <v>2</v>
      </c>
      <c r="BK272" s="64">
        <f>SUMIFS(AC$56:AC272,$BA$56:$BA272,$BA272,$E$56:$E272,$E272)</f>
        <v>2</v>
      </c>
      <c r="BL272" s="64">
        <f>SUMIFS(AD$56:AD272,$BA$56:$BA272,$BA272,$E$56:$E272,$E272)</f>
        <v>2</v>
      </c>
      <c r="BM272" s="64">
        <f>SUMIFS(AE$56:AE272,$BA$56:$BA272,$BA272,$E$56:$E272,$E272)</f>
        <v>2</v>
      </c>
      <c r="BN272" s="64">
        <f>SUMIFS(AF$56:AF272,$BA$56:$BA272,$BA272,$E$56:$E272,$E272)</f>
        <v>2</v>
      </c>
      <c r="BO272" s="64">
        <f>SUMIFS(AG$56:AG272,$BA$56:$BA272,$BA272,$E$56:$E272,$E272)</f>
        <v>2</v>
      </c>
      <c r="BP272" s="64">
        <f>SUMIFS(AH$56:AH272,$BA$56:$BA272,$BA272,$E$56:$E272,$E272)</f>
        <v>2</v>
      </c>
      <c r="BR272" s="175" t="str">
        <f t="shared" si="811"/>
        <v/>
      </c>
      <c r="BS272" s="175" t="str">
        <f t="shared" si="799"/>
        <v/>
      </c>
      <c r="BT272" s="175" t="str">
        <f t="shared" si="800"/>
        <v/>
      </c>
      <c r="BU272" s="175" t="str">
        <f t="shared" si="801"/>
        <v>VOC RVP2VOC</v>
      </c>
      <c r="BV272" s="175" t="str">
        <f t="shared" si="802"/>
        <v>VOC RVP2VOC</v>
      </c>
      <c r="BW272" s="175" t="str">
        <f t="shared" si="803"/>
        <v>VOC RVP2VOC</v>
      </c>
      <c r="BX272" s="175" t="str">
        <f t="shared" si="804"/>
        <v>VOC RVP2VOC</v>
      </c>
      <c r="BY272" s="175" t="str">
        <f t="shared" si="805"/>
        <v>VOC RVP2VOC</v>
      </c>
      <c r="BZ272" s="175" t="str">
        <f t="shared" si="806"/>
        <v>VOC RVP2VOC</v>
      </c>
      <c r="CA272" s="175" t="str">
        <f t="shared" si="807"/>
        <v>VOC RVP2VOC</v>
      </c>
      <c r="CB272" s="175" t="str">
        <f t="shared" si="808"/>
        <v>VOC RVP2VOC</v>
      </c>
      <c r="CC272" s="175" t="str">
        <f t="shared" si="809"/>
        <v>VOC RVP2VOC</v>
      </c>
    </row>
    <row r="273" spans="1:81" s="52" customFormat="1" hidden="1" x14ac:dyDescent="0.25">
      <c r="A273" s="71" t="s">
        <v>84</v>
      </c>
      <c r="B273" s="74">
        <v>44317</v>
      </c>
      <c r="C273" s="74" t="s">
        <v>86</v>
      </c>
      <c r="D273" s="73" t="s">
        <v>87</v>
      </c>
      <c r="E273" s="73" t="str">
        <f t="shared" si="876"/>
        <v>VOC</v>
      </c>
      <c r="F273" s="72" t="s">
        <v>11</v>
      </c>
      <c r="G273" s="71" t="s">
        <v>13</v>
      </c>
      <c r="H273" s="71" t="s">
        <v>84</v>
      </c>
      <c r="I273" s="70">
        <f t="shared" si="825"/>
        <v>750000</v>
      </c>
      <c r="J273" s="69">
        <f t="shared" si="756"/>
        <v>44347</v>
      </c>
      <c r="K273" s="68">
        <f t="shared" si="884"/>
        <v>0</v>
      </c>
      <c r="L273" s="67">
        <f t="shared" si="891"/>
        <v>0</v>
      </c>
      <c r="M273" s="67">
        <f t="shared" si="891"/>
        <v>0</v>
      </c>
      <c r="N273" s="67">
        <f t="shared" si="891"/>
        <v>0</v>
      </c>
      <c r="O273" s="67">
        <f t="shared" si="891"/>
        <v>0</v>
      </c>
      <c r="P273" s="67">
        <f t="shared" si="891"/>
        <v>0.25</v>
      </c>
      <c r="Q273" s="67">
        <f t="shared" si="891"/>
        <v>0.5</v>
      </c>
      <c r="R273" s="67">
        <f t="shared" si="891"/>
        <v>0.65</v>
      </c>
      <c r="S273" s="67">
        <f t="shared" si="891"/>
        <v>0.85</v>
      </c>
      <c r="T273" s="67">
        <f t="shared" si="891"/>
        <v>1</v>
      </c>
      <c r="U273" s="67">
        <f t="shared" si="891"/>
        <v>1</v>
      </c>
      <c r="V273" s="66">
        <f t="shared" si="891"/>
        <v>1</v>
      </c>
      <c r="W273" s="65">
        <f t="shared" si="885"/>
        <v>0</v>
      </c>
      <c r="X273" s="64">
        <f t="shared" si="787"/>
        <v>0</v>
      </c>
      <c r="Y273" s="64">
        <f t="shared" si="813"/>
        <v>0</v>
      </c>
      <c r="Z273" s="64">
        <f t="shared" si="814"/>
        <v>1</v>
      </c>
      <c r="AA273" s="64">
        <f t="shared" si="815"/>
        <v>1</v>
      </c>
      <c r="AB273" s="64">
        <f t="shared" si="816"/>
        <v>1</v>
      </c>
      <c r="AC273" s="64">
        <f t="shared" si="817"/>
        <v>1</v>
      </c>
      <c r="AD273" s="64">
        <f t="shared" si="818"/>
        <v>1</v>
      </c>
      <c r="AE273" s="64">
        <f t="shared" si="819"/>
        <v>1</v>
      </c>
      <c r="AF273" s="64">
        <f t="shared" si="820"/>
        <v>1</v>
      </c>
      <c r="AG273" s="64">
        <f t="shared" si="821"/>
        <v>1</v>
      </c>
      <c r="AH273" s="63">
        <f t="shared" si="822"/>
        <v>1</v>
      </c>
      <c r="AI273" s="62">
        <f t="shared" si="788"/>
        <v>0</v>
      </c>
      <c r="AJ273" s="60">
        <f t="shared" si="789"/>
        <v>0</v>
      </c>
      <c r="AK273" s="60">
        <f t="shared" si="790"/>
        <v>0</v>
      </c>
      <c r="AL273" s="60">
        <f t="shared" si="791"/>
        <v>0</v>
      </c>
      <c r="AM273" s="60">
        <f t="shared" si="792"/>
        <v>0</v>
      </c>
      <c r="AN273" s="60">
        <f t="shared" si="810"/>
        <v>15625</v>
      </c>
      <c r="AO273" s="60">
        <f t="shared" si="793"/>
        <v>31250</v>
      </c>
      <c r="AP273" s="60">
        <f t="shared" si="794"/>
        <v>40625</v>
      </c>
      <c r="AQ273" s="60">
        <f t="shared" si="795"/>
        <v>53125</v>
      </c>
      <c r="AR273" s="60">
        <f t="shared" si="796"/>
        <v>62500</v>
      </c>
      <c r="AS273" s="60">
        <f t="shared" si="797"/>
        <v>62500</v>
      </c>
      <c r="AT273" s="59">
        <f t="shared" si="798"/>
        <v>62500</v>
      </c>
      <c r="AU273" s="61">
        <f t="shared" si="886"/>
        <v>0</v>
      </c>
      <c r="AV273" s="60">
        <f t="shared" si="887"/>
        <v>15625</v>
      </c>
      <c r="AW273" s="60">
        <f t="shared" si="888"/>
        <v>125000</v>
      </c>
      <c r="AX273" s="59">
        <f t="shared" si="889"/>
        <v>187500</v>
      </c>
      <c r="AY273" s="58">
        <f t="shared" si="890"/>
        <v>328125</v>
      </c>
      <c r="BA273" s="72" t="s">
        <v>11</v>
      </c>
      <c r="BB273" s="72" t="s">
        <v>84</v>
      </c>
      <c r="BC273" s="71"/>
      <c r="BE273" s="64">
        <f>SUMIFS(W$56:W273,$BA$56:$BA273,$BA273,$E$56:$E273,$E273)</f>
        <v>0</v>
      </c>
      <c r="BF273" s="64">
        <f>SUMIFS(X$56:X273,$BA$56:$BA273,$BA273,$E$56:$E273,$E273)</f>
        <v>0</v>
      </c>
      <c r="BG273" s="64">
        <f>SUMIFS(Y$56:Y273,$BA$56:$BA273,$BA273,$E$56:$E273,$E273)</f>
        <v>0</v>
      </c>
      <c r="BH273" s="64">
        <f>SUMIFS(Z$56:Z273,$BA$56:$BA273,$BA273,$E$56:$E273,$E273)</f>
        <v>3</v>
      </c>
      <c r="BI273" s="64">
        <f>SUMIFS(AA$56:AA273,$BA$56:$BA273,$BA273,$E$56:$E273,$E273)</f>
        <v>3</v>
      </c>
      <c r="BJ273" s="64">
        <f>SUMIFS(AB$56:AB273,$BA$56:$BA273,$BA273,$E$56:$E273,$E273)</f>
        <v>3</v>
      </c>
      <c r="BK273" s="64">
        <f>SUMIFS(AC$56:AC273,$BA$56:$BA273,$BA273,$E$56:$E273,$E273)</f>
        <v>3</v>
      </c>
      <c r="BL273" s="64">
        <f>SUMIFS(AD$56:AD273,$BA$56:$BA273,$BA273,$E$56:$E273,$E273)</f>
        <v>3</v>
      </c>
      <c r="BM273" s="64">
        <f>SUMIFS(AE$56:AE273,$BA$56:$BA273,$BA273,$E$56:$E273,$E273)</f>
        <v>3</v>
      </c>
      <c r="BN273" s="64">
        <f>SUMIFS(AF$56:AF273,$BA$56:$BA273,$BA273,$E$56:$E273,$E273)</f>
        <v>3</v>
      </c>
      <c r="BO273" s="64">
        <f>SUMIFS(AG$56:AG273,$BA$56:$BA273,$BA273,$E$56:$E273,$E273)</f>
        <v>3</v>
      </c>
      <c r="BP273" s="64">
        <f>SUMIFS(AH$56:AH273,$BA$56:$BA273,$BA273,$E$56:$E273,$E273)</f>
        <v>3</v>
      </c>
      <c r="BR273" s="175" t="str">
        <f t="shared" si="811"/>
        <v/>
      </c>
      <c r="BS273" s="175" t="str">
        <f t="shared" si="799"/>
        <v/>
      </c>
      <c r="BT273" s="175" t="str">
        <f t="shared" si="800"/>
        <v/>
      </c>
      <c r="BU273" s="175" t="str">
        <f t="shared" si="801"/>
        <v>VOC RVP3VOC</v>
      </c>
      <c r="BV273" s="175" t="str">
        <f t="shared" si="802"/>
        <v>VOC RVP3VOC</v>
      </c>
      <c r="BW273" s="175" t="str">
        <f t="shared" si="803"/>
        <v>VOC RVP3VOC</v>
      </c>
      <c r="BX273" s="175" t="str">
        <f t="shared" si="804"/>
        <v>VOC RVP3VOC</v>
      </c>
      <c r="BY273" s="175" t="str">
        <f t="shared" si="805"/>
        <v>VOC RVP3VOC</v>
      </c>
      <c r="BZ273" s="175" t="str">
        <f t="shared" si="806"/>
        <v>VOC RVP3VOC</v>
      </c>
      <c r="CA273" s="175" t="str">
        <f t="shared" si="807"/>
        <v>VOC RVP3VOC</v>
      </c>
      <c r="CB273" s="175" t="str">
        <f t="shared" si="808"/>
        <v>VOC RVP3VOC</v>
      </c>
      <c r="CC273" s="175" t="str">
        <f t="shared" si="809"/>
        <v>VOC RVP3VOC</v>
      </c>
    </row>
    <row r="274" spans="1:81" s="52" customFormat="1" hidden="1" x14ac:dyDescent="0.25">
      <c r="A274" s="71" t="s">
        <v>84</v>
      </c>
      <c r="B274" s="74">
        <v>44317</v>
      </c>
      <c r="C274" s="74" t="s">
        <v>86</v>
      </c>
      <c r="D274" s="73" t="s">
        <v>87</v>
      </c>
      <c r="E274" s="73" t="str">
        <f t="shared" si="876"/>
        <v>VOC</v>
      </c>
      <c r="F274" s="72" t="s">
        <v>11</v>
      </c>
      <c r="G274" s="71" t="s">
        <v>13</v>
      </c>
      <c r="H274" s="71" t="s">
        <v>84</v>
      </c>
      <c r="I274" s="70">
        <f t="shared" si="825"/>
        <v>750000</v>
      </c>
      <c r="J274" s="69">
        <f t="shared" si="756"/>
        <v>44347</v>
      </c>
      <c r="K274" s="68">
        <f t="shared" si="884"/>
        <v>0</v>
      </c>
      <c r="L274" s="67">
        <f t="shared" si="891"/>
        <v>0</v>
      </c>
      <c r="M274" s="67">
        <f t="shared" si="891"/>
        <v>0</v>
      </c>
      <c r="N274" s="67">
        <f t="shared" si="891"/>
        <v>0</v>
      </c>
      <c r="O274" s="67">
        <f t="shared" si="891"/>
        <v>0</v>
      </c>
      <c r="P274" s="67">
        <f t="shared" si="891"/>
        <v>0.25</v>
      </c>
      <c r="Q274" s="67">
        <f t="shared" si="891"/>
        <v>0.5</v>
      </c>
      <c r="R274" s="67">
        <f t="shared" si="891"/>
        <v>0.65</v>
      </c>
      <c r="S274" s="67">
        <f t="shared" si="891"/>
        <v>0.85</v>
      </c>
      <c r="T274" s="67">
        <f t="shared" si="891"/>
        <v>1</v>
      </c>
      <c r="U274" s="67">
        <f t="shared" si="891"/>
        <v>1</v>
      </c>
      <c r="V274" s="66">
        <f t="shared" si="891"/>
        <v>1</v>
      </c>
      <c r="W274" s="65">
        <f t="shared" si="885"/>
        <v>0</v>
      </c>
      <c r="X274" s="64">
        <f t="shared" si="787"/>
        <v>0</v>
      </c>
      <c r="Y274" s="64">
        <f t="shared" si="813"/>
        <v>0</v>
      </c>
      <c r="Z274" s="64">
        <f t="shared" si="814"/>
        <v>1</v>
      </c>
      <c r="AA274" s="64">
        <f t="shared" si="815"/>
        <v>1</v>
      </c>
      <c r="AB274" s="64">
        <f t="shared" si="816"/>
        <v>1</v>
      </c>
      <c r="AC274" s="64">
        <f t="shared" si="817"/>
        <v>1</v>
      </c>
      <c r="AD274" s="64">
        <f t="shared" si="818"/>
        <v>1</v>
      </c>
      <c r="AE274" s="64">
        <f t="shared" si="819"/>
        <v>1</v>
      </c>
      <c r="AF274" s="64">
        <f t="shared" si="820"/>
        <v>1</v>
      </c>
      <c r="AG274" s="64">
        <f t="shared" si="821"/>
        <v>1</v>
      </c>
      <c r="AH274" s="63">
        <f t="shared" si="822"/>
        <v>1</v>
      </c>
      <c r="AI274" s="62">
        <f t="shared" ref="AI274:AI294" si="892">$I274/12*K274</f>
        <v>0</v>
      </c>
      <c r="AJ274" s="60">
        <f t="shared" ref="AJ274:AJ294" si="893">$I274/12*L274</f>
        <v>0</v>
      </c>
      <c r="AK274" s="60">
        <f t="shared" ref="AK274:AK294" si="894">$I274/12*M274</f>
        <v>0</v>
      </c>
      <c r="AL274" s="60">
        <f t="shared" ref="AL274:AL294" si="895">$I274/12*N274</f>
        <v>0</v>
      </c>
      <c r="AM274" s="60">
        <f t="shared" ref="AM274:AM294" si="896">$I274/12*O274</f>
        <v>0</v>
      </c>
      <c r="AN274" s="60">
        <f t="shared" si="810"/>
        <v>15625</v>
      </c>
      <c r="AO274" s="60">
        <f t="shared" ref="AO274:AO294" si="897">$I274/12*Q274</f>
        <v>31250</v>
      </c>
      <c r="AP274" s="60">
        <f t="shared" ref="AP274:AP294" si="898">$I274/12*R274</f>
        <v>40625</v>
      </c>
      <c r="AQ274" s="60">
        <f t="shared" ref="AQ274:AQ294" si="899">$I274/12*S274</f>
        <v>53125</v>
      </c>
      <c r="AR274" s="60">
        <f t="shared" ref="AR274:AR294" si="900">$I274/12*T274</f>
        <v>62500</v>
      </c>
      <c r="AS274" s="60">
        <f t="shared" ref="AS274:AS294" si="901">$I274/12*U274</f>
        <v>62500</v>
      </c>
      <c r="AT274" s="59">
        <f t="shared" ref="AT274:AT294" si="902">$I274/12*V274</f>
        <v>62500</v>
      </c>
      <c r="AU274" s="61">
        <f t="shared" si="886"/>
        <v>0</v>
      </c>
      <c r="AV274" s="60">
        <f t="shared" si="887"/>
        <v>15625</v>
      </c>
      <c r="AW274" s="60">
        <f t="shared" si="888"/>
        <v>125000</v>
      </c>
      <c r="AX274" s="59">
        <f t="shared" si="889"/>
        <v>187500</v>
      </c>
      <c r="AY274" s="58">
        <f t="shared" si="890"/>
        <v>328125</v>
      </c>
      <c r="BA274" s="72" t="s">
        <v>11</v>
      </c>
      <c r="BB274" s="72" t="s">
        <v>84</v>
      </c>
      <c r="BC274" s="71"/>
      <c r="BE274" s="64">
        <f>SUMIFS(W$56:W274,$BA$56:$BA274,$BA274,$E$56:$E274,$E274)</f>
        <v>0</v>
      </c>
      <c r="BF274" s="64">
        <f>SUMIFS(X$56:X274,$BA$56:$BA274,$BA274,$E$56:$E274,$E274)</f>
        <v>0</v>
      </c>
      <c r="BG274" s="64">
        <f>SUMIFS(Y$56:Y274,$BA$56:$BA274,$BA274,$E$56:$E274,$E274)</f>
        <v>0</v>
      </c>
      <c r="BH274" s="64">
        <f>SUMIFS(Z$56:Z274,$BA$56:$BA274,$BA274,$E$56:$E274,$E274)</f>
        <v>4</v>
      </c>
      <c r="BI274" s="64">
        <f>SUMIFS(AA$56:AA274,$BA$56:$BA274,$BA274,$E$56:$E274,$E274)</f>
        <v>4</v>
      </c>
      <c r="BJ274" s="64">
        <f>SUMIFS(AB$56:AB274,$BA$56:$BA274,$BA274,$E$56:$E274,$E274)</f>
        <v>4</v>
      </c>
      <c r="BK274" s="64">
        <f>SUMIFS(AC$56:AC274,$BA$56:$BA274,$BA274,$E$56:$E274,$E274)</f>
        <v>4</v>
      </c>
      <c r="BL274" s="64">
        <f>SUMIFS(AD$56:AD274,$BA$56:$BA274,$BA274,$E$56:$E274,$E274)</f>
        <v>4</v>
      </c>
      <c r="BM274" s="64">
        <f>SUMIFS(AE$56:AE274,$BA$56:$BA274,$BA274,$E$56:$E274,$E274)</f>
        <v>4</v>
      </c>
      <c r="BN274" s="64">
        <f>SUMIFS(AF$56:AF274,$BA$56:$BA274,$BA274,$E$56:$E274,$E274)</f>
        <v>4</v>
      </c>
      <c r="BO274" s="64">
        <f>SUMIFS(AG$56:AG274,$BA$56:$BA274,$BA274,$E$56:$E274,$E274)</f>
        <v>4</v>
      </c>
      <c r="BP274" s="64">
        <f>SUMIFS(AH$56:AH274,$BA$56:$BA274,$BA274,$E$56:$E274,$E274)</f>
        <v>4</v>
      </c>
      <c r="BR274" s="175" t="str">
        <f t="shared" si="811"/>
        <v/>
      </c>
      <c r="BS274" s="175" t="str">
        <f t="shared" si="799"/>
        <v/>
      </c>
      <c r="BT274" s="175" t="str">
        <f t="shared" si="800"/>
        <v/>
      </c>
      <c r="BU274" s="175" t="str">
        <f t="shared" si="801"/>
        <v>VOC RVP4VOC</v>
      </c>
      <c r="BV274" s="175" t="str">
        <f t="shared" si="802"/>
        <v>VOC RVP4VOC</v>
      </c>
      <c r="BW274" s="175" t="str">
        <f t="shared" si="803"/>
        <v>VOC RVP4VOC</v>
      </c>
      <c r="BX274" s="175" t="str">
        <f t="shared" si="804"/>
        <v>VOC RVP4VOC</v>
      </c>
      <c r="BY274" s="175" t="str">
        <f t="shared" si="805"/>
        <v>VOC RVP4VOC</v>
      </c>
      <c r="BZ274" s="175" t="str">
        <f t="shared" si="806"/>
        <v>VOC RVP4VOC</v>
      </c>
      <c r="CA274" s="175" t="str">
        <f t="shared" si="807"/>
        <v>VOC RVP4VOC</v>
      </c>
      <c r="CB274" s="175" t="str">
        <f t="shared" si="808"/>
        <v>VOC RVP4VOC</v>
      </c>
      <c r="CC274" s="175" t="str">
        <f t="shared" si="809"/>
        <v>VOC RVP4VOC</v>
      </c>
    </row>
    <row r="275" spans="1:81" s="52" customFormat="1" hidden="1" x14ac:dyDescent="0.25">
      <c r="A275" s="71" t="s">
        <v>84</v>
      </c>
      <c r="B275" s="74">
        <v>44317</v>
      </c>
      <c r="C275" s="74" t="s">
        <v>86</v>
      </c>
      <c r="D275" s="73" t="s">
        <v>87</v>
      </c>
      <c r="E275" s="73" t="str">
        <f t="shared" si="876"/>
        <v>VOC</v>
      </c>
      <c r="F275" s="72" t="s">
        <v>11</v>
      </c>
      <c r="G275" s="71" t="s">
        <v>13</v>
      </c>
      <c r="H275" s="71" t="s">
        <v>84</v>
      </c>
      <c r="I275" s="70">
        <f t="shared" si="825"/>
        <v>750000</v>
      </c>
      <c r="J275" s="69">
        <f t="shared" si="756"/>
        <v>44347</v>
      </c>
      <c r="K275" s="68">
        <f t="shared" si="884"/>
        <v>0</v>
      </c>
      <c r="L275" s="67">
        <f t="shared" si="891"/>
        <v>0</v>
      </c>
      <c r="M275" s="67">
        <f t="shared" si="891"/>
        <v>0</v>
      </c>
      <c r="N275" s="67">
        <f t="shared" si="891"/>
        <v>0</v>
      </c>
      <c r="O275" s="67">
        <f t="shared" si="891"/>
        <v>0</v>
      </c>
      <c r="P275" s="67">
        <f t="shared" si="891"/>
        <v>0.25</v>
      </c>
      <c r="Q275" s="67">
        <f t="shared" si="891"/>
        <v>0.5</v>
      </c>
      <c r="R275" s="67">
        <f t="shared" si="891"/>
        <v>0.65</v>
      </c>
      <c r="S275" s="67">
        <f t="shared" si="891"/>
        <v>0.85</v>
      </c>
      <c r="T275" s="67">
        <f t="shared" si="891"/>
        <v>1</v>
      </c>
      <c r="U275" s="67">
        <f t="shared" si="891"/>
        <v>1</v>
      </c>
      <c r="V275" s="66">
        <f t="shared" si="891"/>
        <v>1</v>
      </c>
      <c r="W275" s="65">
        <f t="shared" si="885"/>
        <v>0</v>
      </c>
      <c r="X275" s="64">
        <f t="shared" si="787"/>
        <v>0</v>
      </c>
      <c r="Y275" s="64">
        <f t="shared" si="813"/>
        <v>0</v>
      </c>
      <c r="Z275" s="64">
        <f t="shared" si="814"/>
        <v>1</v>
      </c>
      <c r="AA275" s="64">
        <f t="shared" si="815"/>
        <v>1</v>
      </c>
      <c r="AB275" s="64">
        <f t="shared" si="816"/>
        <v>1</v>
      </c>
      <c r="AC275" s="64">
        <f t="shared" si="817"/>
        <v>1</v>
      </c>
      <c r="AD275" s="64">
        <f t="shared" si="818"/>
        <v>1</v>
      </c>
      <c r="AE275" s="64">
        <f t="shared" si="819"/>
        <v>1</v>
      </c>
      <c r="AF275" s="64">
        <f t="shared" si="820"/>
        <v>1</v>
      </c>
      <c r="AG275" s="64">
        <f t="shared" si="821"/>
        <v>1</v>
      </c>
      <c r="AH275" s="63">
        <f t="shared" si="822"/>
        <v>1</v>
      </c>
      <c r="AI275" s="62">
        <f t="shared" si="892"/>
        <v>0</v>
      </c>
      <c r="AJ275" s="60">
        <f t="shared" si="893"/>
        <v>0</v>
      </c>
      <c r="AK275" s="60">
        <f t="shared" si="894"/>
        <v>0</v>
      </c>
      <c r="AL275" s="60">
        <f t="shared" si="895"/>
        <v>0</v>
      </c>
      <c r="AM275" s="60">
        <f t="shared" si="896"/>
        <v>0</v>
      </c>
      <c r="AN275" s="60">
        <f t="shared" ref="AN275:AN294" si="903">$I275/12*P275</f>
        <v>15625</v>
      </c>
      <c r="AO275" s="60">
        <f t="shared" si="897"/>
        <v>31250</v>
      </c>
      <c r="AP275" s="60">
        <f t="shared" si="898"/>
        <v>40625</v>
      </c>
      <c r="AQ275" s="60">
        <f t="shared" si="899"/>
        <v>53125</v>
      </c>
      <c r="AR275" s="60">
        <f t="shared" si="900"/>
        <v>62500</v>
      </c>
      <c r="AS275" s="60">
        <f t="shared" si="901"/>
        <v>62500</v>
      </c>
      <c r="AT275" s="59">
        <f t="shared" si="902"/>
        <v>62500</v>
      </c>
      <c r="AU275" s="61">
        <f t="shared" si="886"/>
        <v>0</v>
      </c>
      <c r="AV275" s="60">
        <f t="shared" si="887"/>
        <v>15625</v>
      </c>
      <c r="AW275" s="60">
        <f t="shared" si="888"/>
        <v>125000</v>
      </c>
      <c r="AX275" s="59">
        <f t="shared" si="889"/>
        <v>187500</v>
      </c>
      <c r="AY275" s="58">
        <f t="shared" si="890"/>
        <v>328125</v>
      </c>
      <c r="BA275" s="72" t="s">
        <v>11</v>
      </c>
      <c r="BB275" s="72" t="s">
        <v>84</v>
      </c>
      <c r="BC275" s="71"/>
      <c r="BE275" s="64">
        <f>SUMIFS(W$56:W275,$BA$56:$BA275,$BA275,$E$56:$E275,$E275)</f>
        <v>0</v>
      </c>
      <c r="BF275" s="64">
        <f>SUMIFS(X$56:X275,$BA$56:$BA275,$BA275,$E$56:$E275,$E275)</f>
        <v>0</v>
      </c>
      <c r="BG275" s="64">
        <f>SUMIFS(Y$56:Y275,$BA$56:$BA275,$BA275,$E$56:$E275,$E275)</f>
        <v>0</v>
      </c>
      <c r="BH275" s="64">
        <f>SUMIFS(Z$56:Z275,$BA$56:$BA275,$BA275,$E$56:$E275,$E275)</f>
        <v>5</v>
      </c>
      <c r="BI275" s="64">
        <f>SUMIFS(AA$56:AA275,$BA$56:$BA275,$BA275,$E$56:$E275,$E275)</f>
        <v>5</v>
      </c>
      <c r="BJ275" s="64">
        <f>SUMIFS(AB$56:AB275,$BA$56:$BA275,$BA275,$E$56:$E275,$E275)</f>
        <v>5</v>
      </c>
      <c r="BK275" s="64">
        <f>SUMIFS(AC$56:AC275,$BA$56:$BA275,$BA275,$E$56:$E275,$E275)</f>
        <v>5</v>
      </c>
      <c r="BL275" s="64">
        <f>SUMIFS(AD$56:AD275,$BA$56:$BA275,$BA275,$E$56:$E275,$E275)</f>
        <v>5</v>
      </c>
      <c r="BM275" s="64">
        <f>SUMIFS(AE$56:AE275,$BA$56:$BA275,$BA275,$E$56:$E275,$E275)</f>
        <v>5</v>
      </c>
      <c r="BN275" s="64">
        <f>SUMIFS(AF$56:AF275,$BA$56:$BA275,$BA275,$E$56:$E275,$E275)</f>
        <v>5</v>
      </c>
      <c r="BO275" s="64">
        <f>SUMIFS(AG$56:AG275,$BA$56:$BA275,$BA275,$E$56:$E275,$E275)</f>
        <v>5</v>
      </c>
      <c r="BP275" s="64">
        <f>SUMIFS(AH$56:AH275,$BA$56:$BA275,$BA275,$E$56:$E275,$E275)</f>
        <v>5</v>
      </c>
      <c r="BR275" s="175" t="str">
        <f t="shared" si="811"/>
        <v/>
      </c>
      <c r="BS275" s="175" t="str">
        <f t="shared" si="799"/>
        <v/>
      </c>
      <c r="BT275" s="175" t="str">
        <f t="shared" si="800"/>
        <v/>
      </c>
      <c r="BU275" s="175" t="str">
        <f t="shared" si="801"/>
        <v>VOC RVP5VOC</v>
      </c>
      <c r="BV275" s="175" t="str">
        <f t="shared" si="802"/>
        <v>VOC RVP5VOC</v>
      </c>
      <c r="BW275" s="175" t="str">
        <f t="shared" si="803"/>
        <v>VOC RVP5VOC</v>
      </c>
      <c r="BX275" s="175" t="str">
        <f t="shared" si="804"/>
        <v>VOC RVP5VOC</v>
      </c>
      <c r="BY275" s="175" t="str">
        <f t="shared" si="805"/>
        <v>VOC RVP5VOC</v>
      </c>
      <c r="BZ275" s="175" t="str">
        <f t="shared" si="806"/>
        <v>VOC RVP5VOC</v>
      </c>
      <c r="CA275" s="175" t="str">
        <f t="shared" si="807"/>
        <v>VOC RVP5VOC</v>
      </c>
      <c r="CB275" s="175" t="str">
        <f t="shared" si="808"/>
        <v>VOC RVP5VOC</v>
      </c>
      <c r="CC275" s="175" t="str">
        <f t="shared" si="809"/>
        <v>VOC RVP5VOC</v>
      </c>
    </row>
    <row r="276" spans="1:81" s="52" customFormat="1" x14ac:dyDescent="0.25">
      <c r="A276" s="71" t="s">
        <v>289</v>
      </c>
      <c r="B276" s="74">
        <v>44291</v>
      </c>
      <c r="C276" s="74" t="s">
        <v>86</v>
      </c>
      <c r="D276" s="73" t="s">
        <v>30</v>
      </c>
      <c r="E276" s="73" t="s">
        <v>30</v>
      </c>
      <c r="F276" s="72" t="s">
        <v>29</v>
      </c>
      <c r="G276" s="71" t="s">
        <v>88</v>
      </c>
      <c r="H276" s="71" t="s">
        <v>48</v>
      </c>
      <c r="I276" s="70">
        <f t="shared" si="825"/>
        <v>550000</v>
      </c>
      <c r="J276" s="69">
        <f t="shared" si="756"/>
        <v>44316</v>
      </c>
      <c r="K276" s="68">
        <f t="shared" si="884"/>
        <v>0</v>
      </c>
      <c r="L276" s="67">
        <f t="shared" si="891"/>
        <v>0</v>
      </c>
      <c r="M276" s="67">
        <f t="shared" si="891"/>
        <v>0</v>
      </c>
      <c r="N276" s="67">
        <f t="shared" si="891"/>
        <v>0.25</v>
      </c>
      <c r="O276" s="67">
        <f t="shared" si="891"/>
        <v>0.5</v>
      </c>
      <c r="P276" s="67">
        <f t="shared" si="891"/>
        <v>0.75</v>
      </c>
      <c r="Q276" s="67">
        <f t="shared" si="891"/>
        <v>1</v>
      </c>
      <c r="R276" s="67">
        <f t="shared" si="891"/>
        <v>1</v>
      </c>
      <c r="S276" s="67">
        <f t="shared" si="891"/>
        <v>1</v>
      </c>
      <c r="T276" s="67">
        <f t="shared" si="891"/>
        <v>1</v>
      </c>
      <c r="U276" s="67">
        <f t="shared" si="891"/>
        <v>1</v>
      </c>
      <c r="V276" s="66">
        <f t="shared" si="891"/>
        <v>1</v>
      </c>
      <c r="W276" s="65">
        <f t="shared" si="885"/>
        <v>0</v>
      </c>
      <c r="X276" s="64">
        <f t="shared" si="787"/>
        <v>0</v>
      </c>
      <c r="Y276" s="64">
        <f t="shared" ref="Y276:Y294" si="904">IF(M276&lt;0,-1,IF(AND($B276&lt;Y$55,$C276&gt;Y$55),1,0))</f>
        <v>1</v>
      </c>
      <c r="Z276" s="64">
        <f t="shared" ref="Z276:Z294" si="905">IF(N276&lt;0,-1,IF(AND($B276&lt;Z$55,$C276&gt;Z$55),1,0))</f>
        <v>1</v>
      </c>
      <c r="AA276" s="64">
        <f t="shared" ref="AA276:AA294" si="906">IF(O276&lt;0,-1,IF(AND($B276&lt;AA$55,$C276&gt;AA$55),1,0))</f>
        <v>1</v>
      </c>
      <c r="AB276" s="64">
        <f t="shared" ref="AB276:AB294" si="907">IF(P276&lt;0,-1,IF(AND($B276&lt;AB$55,$C276&gt;AB$55),1,0))</f>
        <v>1</v>
      </c>
      <c r="AC276" s="64">
        <f t="shared" ref="AC276:AC294" si="908">IF(Q276&lt;0,-1,IF(AND($B276&lt;AC$55,$C276&gt;AC$55),1,0))</f>
        <v>1</v>
      </c>
      <c r="AD276" s="64">
        <f t="shared" ref="AD276:AD294" si="909">IF(R276&lt;0,-1,IF(AND($B276&lt;AD$55,$C276&gt;AD$55),1,0))</f>
        <v>1</v>
      </c>
      <c r="AE276" s="64">
        <f t="shared" ref="AE276:AE294" si="910">IF(S276&lt;0,-1,IF(AND($B276&lt;AE$55,$C276&gt;AE$55),1,0))</f>
        <v>1</v>
      </c>
      <c r="AF276" s="64">
        <f t="shared" ref="AF276:AF294" si="911">IF(T276&lt;0,-1,IF(AND($B276&lt;AF$55,$C276&gt;AF$55),1,0))</f>
        <v>1</v>
      </c>
      <c r="AG276" s="64">
        <f t="shared" ref="AG276:AG294" si="912">IF(U276&lt;0,-1,IF(AND($B276&lt;AG$55,$C276&gt;AG$55),1,0))</f>
        <v>1</v>
      </c>
      <c r="AH276" s="63">
        <f t="shared" ref="AH276:AH294" si="913">IF(V276&lt;0,-1,IF(AND($B276&lt;AH$55,$C276&gt;AH$55),1,0))</f>
        <v>1</v>
      </c>
      <c r="AI276" s="62">
        <f t="shared" si="892"/>
        <v>0</v>
      </c>
      <c r="AJ276" s="60">
        <f t="shared" si="893"/>
        <v>0</v>
      </c>
      <c r="AK276" s="60">
        <f t="shared" si="894"/>
        <v>0</v>
      </c>
      <c r="AL276" s="60">
        <f t="shared" si="895"/>
        <v>11458.333333333334</v>
      </c>
      <c r="AM276" s="60">
        <f t="shared" si="896"/>
        <v>22916.666666666668</v>
      </c>
      <c r="AN276" s="60">
        <f t="shared" si="903"/>
        <v>34375</v>
      </c>
      <c r="AO276" s="60">
        <f t="shared" si="897"/>
        <v>45833.333333333336</v>
      </c>
      <c r="AP276" s="60">
        <f t="shared" si="898"/>
        <v>45833.333333333336</v>
      </c>
      <c r="AQ276" s="60">
        <f t="shared" si="899"/>
        <v>45833.333333333336</v>
      </c>
      <c r="AR276" s="60">
        <f t="shared" si="900"/>
        <v>45833.333333333336</v>
      </c>
      <c r="AS276" s="60">
        <f t="shared" si="901"/>
        <v>45833.333333333336</v>
      </c>
      <c r="AT276" s="59">
        <f t="shared" si="902"/>
        <v>45833.333333333336</v>
      </c>
      <c r="AU276" s="61">
        <f t="shared" si="886"/>
        <v>0</v>
      </c>
      <c r="AV276" s="60">
        <f t="shared" si="887"/>
        <v>68750</v>
      </c>
      <c r="AW276" s="60">
        <f t="shared" si="888"/>
        <v>137500</v>
      </c>
      <c r="AX276" s="75">
        <f t="shared" si="889"/>
        <v>137500</v>
      </c>
      <c r="AY276" s="58">
        <f t="shared" si="890"/>
        <v>343750</v>
      </c>
      <c r="BA276" s="72" t="s">
        <v>285</v>
      </c>
      <c r="BB276" s="72" t="s">
        <v>289</v>
      </c>
      <c r="BC276" s="71"/>
      <c r="BE276" s="64">
        <f>SUMIFS(W$56:W276,$BA$56:$BA276,$BA276,$E$56:$E276,$E276)</f>
        <v>0</v>
      </c>
      <c r="BF276" s="64">
        <f>SUMIFS(X$56:X276,$BA$56:$BA276,$BA276,$E$56:$E276,$E276)</f>
        <v>0</v>
      </c>
      <c r="BG276" s="64">
        <f>SUMIFS(Y$56:Y276,$BA$56:$BA276,$BA276,$E$56:$E276,$E276)</f>
        <v>1</v>
      </c>
      <c r="BH276" s="64">
        <f>SUMIFS(Z$56:Z276,$BA$56:$BA276,$BA276,$E$56:$E276,$E276)</f>
        <v>1</v>
      </c>
      <c r="BI276" s="64">
        <f>SUMIFS(AA$56:AA276,$BA$56:$BA276,$BA276,$E$56:$E276,$E276)</f>
        <v>4</v>
      </c>
      <c r="BJ276" s="64">
        <f>SUMIFS(AB$56:AB276,$BA$56:$BA276,$BA276,$E$56:$E276,$E276)</f>
        <v>4</v>
      </c>
      <c r="BK276" s="64">
        <f>SUMIFS(AC$56:AC276,$BA$56:$BA276,$BA276,$E$56:$E276,$E276)</f>
        <v>4</v>
      </c>
      <c r="BL276" s="64">
        <f>SUMIFS(AD$56:AD276,$BA$56:$BA276,$BA276,$E$56:$E276,$E276)</f>
        <v>4</v>
      </c>
      <c r="BM276" s="64">
        <f>SUMIFS(AE$56:AE276,$BA$56:$BA276,$BA276,$E$56:$E276,$E276)</f>
        <v>4</v>
      </c>
      <c r="BN276" s="64">
        <f>SUMIFS(AF$56:AF276,$BA$56:$BA276,$BA276,$E$56:$E276,$E276)</f>
        <v>4</v>
      </c>
      <c r="BO276" s="64">
        <f>SUMIFS(AG$56:AG276,$BA$56:$BA276,$BA276,$E$56:$E276,$E276)</f>
        <v>4</v>
      </c>
      <c r="BP276" s="64">
        <f>SUMIFS(AH$56:AH276,$BA$56:$BA276,$BA276,$E$56:$E276,$E276)</f>
        <v>4</v>
      </c>
      <c r="BR276" s="175" t="str">
        <f t="shared" si="811"/>
        <v/>
      </c>
      <c r="BS276" s="175" t="str">
        <f t="shared" si="799"/>
        <v/>
      </c>
      <c r="BT276" s="175" t="str">
        <f t="shared" si="800"/>
        <v>TBD Corp Dir #21Corporate</v>
      </c>
      <c r="BU276" s="175" t="str">
        <f t="shared" si="801"/>
        <v>TBD Corp Dir #21Corporate</v>
      </c>
      <c r="BV276" s="175" t="str">
        <f t="shared" si="802"/>
        <v>TBD Corp Dir #24Corporate</v>
      </c>
      <c r="BW276" s="175" t="str">
        <f t="shared" si="803"/>
        <v>TBD Corp Dir #24Corporate</v>
      </c>
      <c r="BX276" s="175" t="str">
        <f t="shared" si="804"/>
        <v>TBD Corp Dir #24Corporate</v>
      </c>
      <c r="BY276" s="175" t="str">
        <f t="shared" si="805"/>
        <v>TBD Corp Dir #24Corporate</v>
      </c>
      <c r="BZ276" s="175" t="str">
        <f t="shared" si="806"/>
        <v>TBD Corp Dir #24Corporate</v>
      </c>
      <c r="CA276" s="175" t="str">
        <f t="shared" si="807"/>
        <v>TBD Corp Dir #24Corporate</v>
      </c>
      <c r="CB276" s="175" t="str">
        <f t="shared" si="808"/>
        <v>TBD Corp Dir #24Corporate</v>
      </c>
      <c r="CC276" s="175" t="str">
        <f t="shared" si="809"/>
        <v>TBD Corp Dir #24Corporate</v>
      </c>
    </row>
    <row r="277" spans="1:81" s="52" customFormat="1" hidden="1" x14ac:dyDescent="0.25">
      <c r="A277" s="71" t="s">
        <v>290</v>
      </c>
      <c r="B277" s="74">
        <v>44291</v>
      </c>
      <c r="C277" s="74" t="s">
        <v>86</v>
      </c>
      <c r="D277" s="73" t="s">
        <v>197</v>
      </c>
      <c r="E277" s="73" t="s">
        <v>17</v>
      </c>
      <c r="F277" s="72" t="s">
        <v>15</v>
      </c>
      <c r="G277" s="71" t="s">
        <v>17</v>
      </c>
      <c r="H277" s="71" t="s">
        <v>48</v>
      </c>
      <c r="I277" s="70">
        <f t="shared" si="825"/>
        <v>420000</v>
      </c>
      <c r="J277" s="69">
        <f t="shared" ref="J277:J295" si="914">IF(DAY(B277)&gt;25,EOMONTH(B277,1),EOMONTH(B277,0))</f>
        <v>44316</v>
      </c>
      <c r="K277" s="68">
        <f t="shared" si="884"/>
        <v>0</v>
      </c>
      <c r="L277" s="67">
        <f t="shared" si="891"/>
        <v>0</v>
      </c>
      <c r="M277" s="67">
        <f t="shared" si="891"/>
        <v>0</v>
      </c>
      <c r="N277" s="67">
        <f t="shared" si="891"/>
        <v>0.5</v>
      </c>
      <c r="O277" s="67">
        <f t="shared" si="891"/>
        <v>1</v>
      </c>
      <c r="P277" s="67">
        <f t="shared" si="891"/>
        <v>1</v>
      </c>
      <c r="Q277" s="67">
        <f t="shared" si="891"/>
        <v>1</v>
      </c>
      <c r="R277" s="67">
        <f t="shared" si="891"/>
        <v>1</v>
      </c>
      <c r="S277" s="67">
        <f t="shared" si="891"/>
        <v>1</v>
      </c>
      <c r="T277" s="67">
        <f t="shared" si="891"/>
        <v>1</v>
      </c>
      <c r="U277" s="67">
        <f t="shared" si="891"/>
        <v>1</v>
      </c>
      <c r="V277" s="67">
        <f t="shared" si="891"/>
        <v>1</v>
      </c>
      <c r="W277" s="65">
        <f t="shared" si="885"/>
        <v>0</v>
      </c>
      <c r="X277" s="64">
        <f t="shared" si="787"/>
        <v>0</v>
      </c>
      <c r="Y277" s="64">
        <f t="shared" si="904"/>
        <v>1</v>
      </c>
      <c r="Z277" s="64">
        <f t="shared" si="905"/>
        <v>1</v>
      </c>
      <c r="AA277" s="64">
        <f t="shared" si="906"/>
        <v>1</v>
      </c>
      <c r="AB277" s="64">
        <f t="shared" si="907"/>
        <v>1</v>
      </c>
      <c r="AC277" s="64">
        <f t="shared" si="908"/>
        <v>1</v>
      </c>
      <c r="AD277" s="64">
        <f t="shared" si="909"/>
        <v>1</v>
      </c>
      <c r="AE277" s="64">
        <f t="shared" si="910"/>
        <v>1</v>
      </c>
      <c r="AF277" s="64">
        <f t="shared" si="911"/>
        <v>1</v>
      </c>
      <c r="AG277" s="64">
        <f t="shared" si="912"/>
        <v>1</v>
      </c>
      <c r="AH277" s="63">
        <f t="shared" si="913"/>
        <v>1</v>
      </c>
      <c r="AI277" s="62">
        <f t="shared" si="892"/>
        <v>0</v>
      </c>
      <c r="AJ277" s="60">
        <f t="shared" si="893"/>
        <v>0</v>
      </c>
      <c r="AK277" s="60">
        <f t="shared" si="894"/>
        <v>0</v>
      </c>
      <c r="AL277" s="60">
        <f t="shared" si="895"/>
        <v>17500</v>
      </c>
      <c r="AM277" s="60">
        <f t="shared" si="896"/>
        <v>35000</v>
      </c>
      <c r="AN277" s="60">
        <f t="shared" si="903"/>
        <v>35000</v>
      </c>
      <c r="AO277" s="60">
        <f t="shared" si="897"/>
        <v>35000</v>
      </c>
      <c r="AP277" s="60">
        <f t="shared" si="898"/>
        <v>35000</v>
      </c>
      <c r="AQ277" s="60">
        <f t="shared" si="899"/>
        <v>35000</v>
      </c>
      <c r="AR277" s="60">
        <f t="shared" si="900"/>
        <v>35000</v>
      </c>
      <c r="AS277" s="60">
        <f t="shared" si="901"/>
        <v>35000</v>
      </c>
      <c r="AT277" s="59">
        <f t="shared" si="902"/>
        <v>35000</v>
      </c>
      <c r="AU277" s="61">
        <f t="shared" si="886"/>
        <v>0</v>
      </c>
      <c r="AV277" s="60">
        <f t="shared" si="887"/>
        <v>87500</v>
      </c>
      <c r="AW277" s="60">
        <f t="shared" si="888"/>
        <v>105000</v>
      </c>
      <c r="AX277" s="86">
        <f t="shared" si="889"/>
        <v>105000</v>
      </c>
      <c r="AY277" s="58">
        <f t="shared" si="890"/>
        <v>297500</v>
      </c>
      <c r="BA277" s="72" t="s">
        <v>15</v>
      </c>
      <c r="BB277" s="72" t="s">
        <v>290</v>
      </c>
      <c r="BC277" s="71"/>
      <c r="BE277" s="64">
        <f>SUMIFS(W$56:W277,$BA$56:$BA277,$BA277,$E$56:$E277,$E277)</f>
        <v>4</v>
      </c>
      <c r="BF277" s="64">
        <f>SUMIFS(X$56:X277,$BA$56:$BA277,$BA277,$E$56:$E277,$E277)</f>
        <v>4</v>
      </c>
      <c r="BG277" s="64">
        <f>SUMIFS(Y$56:Y277,$BA$56:$BA277,$BA277,$E$56:$E277,$E277)</f>
        <v>5</v>
      </c>
      <c r="BH277" s="64">
        <f>SUMIFS(Z$56:Z277,$BA$56:$BA277,$BA277,$E$56:$E277,$E277)</f>
        <v>5</v>
      </c>
      <c r="BI277" s="64">
        <f>SUMIFS(AA$56:AA277,$BA$56:$BA277,$BA277,$E$56:$E277,$E277)</f>
        <v>5</v>
      </c>
      <c r="BJ277" s="64">
        <f>SUMIFS(AB$56:AB277,$BA$56:$BA277,$BA277,$E$56:$E277,$E277)</f>
        <v>5</v>
      </c>
      <c r="BK277" s="64">
        <f>SUMIFS(AC$56:AC277,$BA$56:$BA277,$BA277,$E$56:$E277,$E277)</f>
        <v>5</v>
      </c>
      <c r="BL277" s="64">
        <f>SUMIFS(AD$56:AD277,$BA$56:$BA277,$BA277,$E$56:$E277,$E277)</f>
        <v>5</v>
      </c>
      <c r="BM277" s="64">
        <f>SUMIFS(AE$56:AE277,$BA$56:$BA277,$BA277,$E$56:$E277,$E277)</f>
        <v>5</v>
      </c>
      <c r="BN277" s="64">
        <f>SUMIFS(AF$56:AF277,$BA$56:$BA277,$BA277,$E$56:$E277,$E277)</f>
        <v>5</v>
      </c>
      <c r="BO277" s="64">
        <f>SUMIFS(AG$56:AG277,$BA$56:$BA277,$BA277,$E$56:$E277,$E277)</f>
        <v>5</v>
      </c>
      <c r="BP277" s="64">
        <f>SUMIFS(AH$56:AH277,$BA$56:$BA277,$BA277,$E$56:$E277,$E277)</f>
        <v>5</v>
      </c>
      <c r="BR277" s="175" t="str">
        <f t="shared" si="811"/>
        <v>Bumgardner, Josh4SubSuccess</v>
      </c>
      <c r="BS277" s="175" t="str">
        <f t="shared" si="799"/>
        <v>Bumgardner, Josh4SubSuccess</v>
      </c>
      <c r="BT277" s="175" t="str">
        <f t="shared" si="800"/>
        <v>Bumgardner, Josh5SubSuccess</v>
      </c>
      <c r="BU277" s="175" t="str">
        <f t="shared" si="801"/>
        <v>Bumgardner, Josh5SubSuccess</v>
      </c>
      <c r="BV277" s="175" t="str">
        <f t="shared" si="802"/>
        <v>Bumgardner, Josh5SubSuccess</v>
      </c>
      <c r="BW277" s="175" t="str">
        <f t="shared" si="803"/>
        <v>Bumgardner, Josh5SubSuccess</v>
      </c>
      <c r="BX277" s="175" t="str">
        <f t="shared" si="804"/>
        <v>Bumgardner, Josh5SubSuccess</v>
      </c>
      <c r="BY277" s="175" t="str">
        <f t="shared" si="805"/>
        <v>Bumgardner, Josh5SubSuccess</v>
      </c>
      <c r="BZ277" s="175" t="str">
        <f t="shared" si="806"/>
        <v>Bumgardner, Josh5SubSuccess</v>
      </c>
      <c r="CA277" s="175" t="str">
        <f t="shared" si="807"/>
        <v>Bumgardner, Josh5SubSuccess</v>
      </c>
      <c r="CB277" s="175" t="str">
        <f t="shared" si="808"/>
        <v>Bumgardner, Josh5SubSuccess</v>
      </c>
      <c r="CC277" s="175" t="str">
        <f t="shared" si="809"/>
        <v>Bumgardner, Josh5SubSuccess</v>
      </c>
    </row>
    <row r="278" spans="1:81" s="52" customFormat="1" hidden="1" x14ac:dyDescent="0.25">
      <c r="A278" s="71" t="s">
        <v>291</v>
      </c>
      <c r="B278" s="74">
        <v>44298</v>
      </c>
      <c r="C278" s="74">
        <v>44317</v>
      </c>
      <c r="D278" s="73" t="s">
        <v>36</v>
      </c>
      <c r="E278" s="73" t="s">
        <v>36</v>
      </c>
      <c r="F278" s="72" t="s">
        <v>33</v>
      </c>
      <c r="G278" s="71" t="s">
        <v>88</v>
      </c>
      <c r="H278" s="71" t="s">
        <v>48</v>
      </c>
      <c r="I278" s="70">
        <f t="shared" si="825"/>
        <v>750000</v>
      </c>
      <c r="J278" s="69">
        <f t="shared" si="914"/>
        <v>44316</v>
      </c>
      <c r="K278" s="68">
        <f t="shared" si="884"/>
        <v>0</v>
      </c>
      <c r="L278" s="68">
        <f>IFERROR(IF($C278&gt;EOMONTH(L$55,-1),IF(DATEDIF($J278,L$55+2,"m")+1&gt;9,100%,VLOOKUP($D278,$A$1:$J$51,(DATEDIF($J278,L$55+2,"m")+1)+1,FALSE)),0),0)</f>
        <v>0</v>
      </c>
      <c r="M278" s="67">
        <f>IFERROR(IF($C278&gt;EOMONTH(M$55,-1),IF(DATEDIF($J278,M$55+2,"m")+1&gt;9,100%,VLOOKUP($D278,$A$1:$J$51,(DATEDIF($J278,M$55+2,"m")+1)+1,FALSE)),0),0)</f>
        <v>0</v>
      </c>
      <c r="N278" s="80">
        <v>0</v>
      </c>
      <c r="O278" s="67">
        <f t="shared" ref="O278:V287" si="915">IFERROR(IF($C278&gt;EOMONTH(O$55,-1),IF(DATEDIF($J278,O$55+2,"m")+1&gt;9,100%,VLOOKUP($D278,$A$1:$J$51,(DATEDIF($J278,O$55+2,"m")+1)+1,FALSE)),0),0)</f>
        <v>0</v>
      </c>
      <c r="P278" s="67">
        <f t="shared" si="915"/>
        <v>0</v>
      </c>
      <c r="Q278" s="67">
        <f t="shared" si="915"/>
        <v>0</v>
      </c>
      <c r="R278" s="67">
        <f t="shared" si="915"/>
        <v>0</v>
      </c>
      <c r="S278" s="67">
        <f t="shared" si="915"/>
        <v>0</v>
      </c>
      <c r="T278" s="67">
        <f t="shared" si="915"/>
        <v>0</v>
      </c>
      <c r="U278" s="67">
        <f t="shared" si="915"/>
        <v>0</v>
      </c>
      <c r="V278" s="66">
        <f t="shared" si="915"/>
        <v>0</v>
      </c>
      <c r="W278" s="65">
        <f t="shared" si="885"/>
        <v>0</v>
      </c>
      <c r="X278" s="84">
        <v>1</v>
      </c>
      <c r="Y278" s="64">
        <f t="shared" si="904"/>
        <v>1</v>
      </c>
      <c r="Z278" s="64">
        <f t="shared" si="905"/>
        <v>0</v>
      </c>
      <c r="AA278" s="64">
        <f t="shared" si="906"/>
        <v>0</v>
      </c>
      <c r="AB278" s="64">
        <f t="shared" si="907"/>
        <v>0</v>
      </c>
      <c r="AC278" s="64">
        <f t="shared" si="908"/>
        <v>0</v>
      </c>
      <c r="AD278" s="64">
        <f t="shared" si="909"/>
        <v>0</v>
      </c>
      <c r="AE278" s="64">
        <f t="shared" si="910"/>
        <v>0</v>
      </c>
      <c r="AF278" s="64">
        <f t="shared" si="911"/>
        <v>0</v>
      </c>
      <c r="AG278" s="64">
        <f t="shared" si="912"/>
        <v>0</v>
      </c>
      <c r="AH278" s="63">
        <f t="shared" si="913"/>
        <v>0</v>
      </c>
      <c r="AI278" s="62">
        <f t="shared" si="892"/>
        <v>0</v>
      </c>
      <c r="AJ278" s="60">
        <f t="shared" si="893"/>
        <v>0</v>
      </c>
      <c r="AK278" s="60">
        <f t="shared" si="894"/>
        <v>0</v>
      </c>
      <c r="AL278" s="60">
        <f t="shared" si="895"/>
        <v>0</v>
      </c>
      <c r="AM278" s="60">
        <f t="shared" si="896"/>
        <v>0</v>
      </c>
      <c r="AN278" s="60">
        <f t="shared" si="903"/>
        <v>0</v>
      </c>
      <c r="AO278" s="60">
        <f t="shared" si="897"/>
        <v>0</v>
      </c>
      <c r="AP278" s="60">
        <f t="shared" si="898"/>
        <v>0</v>
      </c>
      <c r="AQ278" s="60">
        <f t="shared" si="899"/>
        <v>0</v>
      </c>
      <c r="AR278" s="60">
        <f t="shared" si="900"/>
        <v>0</v>
      </c>
      <c r="AS278" s="60">
        <f t="shared" si="901"/>
        <v>0</v>
      </c>
      <c r="AT278" s="59">
        <f t="shared" si="902"/>
        <v>0</v>
      </c>
      <c r="AU278" s="61">
        <f t="shared" ref="AU278" si="916">SUM(AI278:AK278)</f>
        <v>0</v>
      </c>
      <c r="AV278" s="60">
        <f t="shared" ref="AV278" si="917">SUM(AL278:AN278)</f>
        <v>0</v>
      </c>
      <c r="AW278" s="60">
        <f t="shared" ref="AW278" si="918">SUM(AO278:AQ278)</f>
        <v>0</v>
      </c>
      <c r="AX278" s="59">
        <f t="shared" ref="AX278" si="919">SUM(AR278:AT278)</f>
        <v>0</v>
      </c>
      <c r="AY278" s="58">
        <f t="shared" ref="AY278" si="920">SUM(AU278:AX278)</f>
        <v>0</v>
      </c>
      <c r="BA278" s="72" t="s">
        <v>33</v>
      </c>
      <c r="BB278" s="72" t="s">
        <v>291</v>
      </c>
      <c r="BC278" s="71"/>
      <c r="BE278" s="64">
        <f>SUMIFS(W$56:W278,$BA$56:$BA278,$BA278,$E$56:$E278,$E278)</f>
        <v>4</v>
      </c>
      <c r="BF278" s="64">
        <f>SUMIFS(X$56:X278,$BA$56:$BA278,$BA278,$E$56:$E278,$E278)</f>
        <v>6</v>
      </c>
      <c r="BG278" s="64">
        <f>SUMIFS(Y$56:Y278,$BA$56:$BA278,$BA278,$E$56:$E278,$E278)</f>
        <v>5</v>
      </c>
      <c r="BH278" s="64">
        <f>SUMIFS(Z$56:Z278,$BA$56:$BA278,$BA278,$E$56:$E278,$E278)</f>
        <v>3</v>
      </c>
      <c r="BI278" s="64">
        <f>SUMIFS(AA$56:AA278,$BA$56:$BA278,$BA278,$E$56:$E278,$E278)</f>
        <v>3</v>
      </c>
      <c r="BJ278" s="64">
        <f>SUMIFS(AB$56:AB278,$BA$56:$BA278,$BA278,$E$56:$E278,$E278)</f>
        <v>4</v>
      </c>
      <c r="BK278" s="64">
        <f>SUMIFS(AC$56:AC278,$BA$56:$BA278,$BA278,$E$56:$E278,$E278)</f>
        <v>5</v>
      </c>
      <c r="BL278" s="64">
        <f>SUMIFS(AD$56:AD278,$BA$56:$BA278,$BA278,$E$56:$E278,$E278)</f>
        <v>5</v>
      </c>
      <c r="BM278" s="64">
        <f>SUMIFS(AE$56:AE278,$BA$56:$BA278,$BA278,$E$56:$E278,$E278)</f>
        <v>5</v>
      </c>
      <c r="BN278" s="64">
        <f>SUMIFS(AF$56:AF278,$BA$56:$BA278,$BA278,$E$56:$E278,$E278)</f>
        <v>5</v>
      </c>
      <c r="BO278" s="64">
        <f>SUMIFS(AG$56:AG278,$BA$56:$BA278,$BA278,$E$56:$E278,$E278)</f>
        <v>5</v>
      </c>
      <c r="BP278" s="64">
        <f>SUMIFS(AH$56:AH278,$BA$56:$BA278,$BA278,$E$56:$E278,$E278)</f>
        <v>5</v>
      </c>
      <c r="BR278" s="175" t="str">
        <f t="shared" si="811"/>
        <v>Ferguson, Brook4Commercial</v>
      </c>
      <c r="BS278" s="175" t="str">
        <f t="shared" si="799"/>
        <v>Ferguson, Brook6Commercial</v>
      </c>
      <c r="BT278" s="175" t="str">
        <f t="shared" si="800"/>
        <v>Ferguson, Brook5Commercial</v>
      </c>
      <c r="BU278" s="175" t="str">
        <f t="shared" si="801"/>
        <v>Ferguson, Brook3Commercial</v>
      </c>
      <c r="BV278" s="175" t="str">
        <f t="shared" si="802"/>
        <v>Ferguson, Brook3Commercial</v>
      </c>
      <c r="BW278" s="175" t="str">
        <f t="shared" si="803"/>
        <v>Ferguson, Brook4Commercial</v>
      </c>
      <c r="BX278" s="175" t="str">
        <f t="shared" si="804"/>
        <v>Ferguson, Brook5Commercial</v>
      </c>
      <c r="BY278" s="175" t="str">
        <f t="shared" si="805"/>
        <v>Ferguson, Brook5Commercial</v>
      </c>
      <c r="BZ278" s="175" t="str">
        <f t="shared" si="806"/>
        <v>Ferguson, Brook5Commercial</v>
      </c>
      <c r="CA278" s="175" t="str">
        <f t="shared" si="807"/>
        <v>Ferguson, Brook5Commercial</v>
      </c>
      <c r="CB278" s="175" t="str">
        <f t="shared" si="808"/>
        <v>Ferguson, Brook5Commercial</v>
      </c>
      <c r="CC278" s="175" t="str">
        <f t="shared" si="809"/>
        <v>Ferguson, Brook5Commercial</v>
      </c>
    </row>
    <row r="279" spans="1:81" s="52" customFormat="1" hidden="1" x14ac:dyDescent="0.25">
      <c r="A279" s="71" t="s">
        <v>291</v>
      </c>
      <c r="B279" s="74">
        <v>44317</v>
      </c>
      <c r="C279" s="74" t="s">
        <v>86</v>
      </c>
      <c r="D279" s="73" t="s">
        <v>36</v>
      </c>
      <c r="E279" s="73" t="s">
        <v>36</v>
      </c>
      <c r="F279" s="72" t="s">
        <v>278</v>
      </c>
      <c r="G279" s="71" t="s">
        <v>88</v>
      </c>
      <c r="H279" s="71" t="s">
        <v>48</v>
      </c>
      <c r="I279" s="70">
        <f t="shared" si="825"/>
        <v>750000</v>
      </c>
      <c r="J279" s="81">
        <v>44316</v>
      </c>
      <c r="K279" s="80">
        <v>0</v>
      </c>
      <c r="L279" s="80">
        <v>0</v>
      </c>
      <c r="M279" s="80">
        <v>0</v>
      </c>
      <c r="N279" s="67">
        <f t="shared" ref="N279:N285" si="921">IFERROR(IF($C279&gt;EOMONTH(N$55,-1),IF(DATEDIF($J279,N$55+2,"m")+1&gt;9,100%,VLOOKUP($D279,$A$1:$J$51,(DATEDIF($J279,N$55+2,"m")+1)+1,FALSE)),0),0)</f>
        <v>0</v>
      </c>
      <c r="O279" s="67">
        <f t="shared" si="915"/>
        <v>0.25</v>
      </c>
      <c r="P279" s="67">
        <f t="shared" si="915"/>
        <v>0.5</v>
      </c>
      <c r="Q279" s="67">
        <f t="shared" si="915"/>
        <v>0.65</v>
      </c>
      <c r="R279" s="67">
        <f t="shared" si="915"/>
        <v>0.85</v>
      </c>
      <c r="S279" s="67">
        <f t="shared" si="915"/>
        <v>1</v>
      </c>
      <c r="T279" s="67">
        <f t="shared" si="915"/>
        <v>1</v>
      </c>
      <c r="U279" s="67">
        <f t="shared" si="915"/>
        <v>1</v>
      </c>
      <c r="V279" s="66">
        <f t="shared" si="915"/>
        <v>1</v>
      </c>
      <c r="W279" s="65">
        <f t="shared" si="885"/>
        <v>0</v>
      </c>
      <c r="X279" s="84">
        <v>1</v>
      </c>
      <c r="Y279" s="64">
        <f t="shared" si="904"/>
        <v>0</v>
      </c>
      <c r="Z279" s="64">
        <f t="shared" si="905"/>
        <v>1</v>
      </c>
      <c r="AA279" s="64">
        <f t="shared" si="906"/>
        <v>1</v>
      </c>
      <c r="AB279" s="64">
        <f t="shared" si="907"/>
        <v>1</v>
      </c>
      <c r="AC279" s="64">
        <f t="shared" si="908"/>
        <v>1</v>
      </c>
      <c r="AD279" s="64">
        <f t="shared" si="909"/>
        <v>1</v>
      </c>
      <c r="AE279" s="64">
        <f t="shared" si="910"/>
        <v>1</v>
      </c>
      <c r="AF279" s="64">
        <f t="shared" si="911"/>
        <v>1</v>
      </c>
      <c r="AG279" s="64">
        <f t="shared" si="912"/>
        <v>1</v>
      </c>
      <c r="AH279" s="63">
        <f t="shared" si="913"/>
        <v>1</v>
      </c>
      <c r="AI279" s="62">
        <f t="shared" si="892"/>
        <v>0</v>
      </c>
      <c r="AJ279" s="60">
        <f t="shared" si="893"/>
        <v>0</v>
      </c>
      <c r="AK279" s="60">
        <f t="shared" si="894"/>
        <v>0</v>
      </c>
      <c r="AL279" s="60">
        <f t="shared" si="895"/>
        <v>0</v>
      </c>
      <c r="AM279" s="60">
        <f t="shared" si="896"/>
        <v>15625</v>
      </c>
      <c r="AN279" s="60">
        <f t="shared" si="903"/>
        <v>31250</v>
      </c>
      <c r="AO279" s="60">
        <f t="shared" si="897"/>
        <v>40625</v>
      </c>
      <c r="AP279" s="60">
        <f t="shared" si="898"/>
        <v>53125</v>
      </c>
      <c r="AQ279" s="60">
        <f t="shared" si="899"/>
        <v>62500</v>
      </c>
      <c r="AR279" s="60">
        <f t="shared" si="900"/>
        <v>62500</v>
      </c>
      <c r="AS279" s="60">
        <f t="shared" si="901"/>
        <v>62500</v>
      </c>
      <c r="AT279" s="59">
        <f t="shared" si="902"/>
        <v>62500</v>
      </c>
      <c r="AU279" s="61">
        <f t="shared" si="886"/>
        <v>0</v>
      </c>
      <c r="AV279" s="60">
        <f t="shared" si="887"/>
        <v>46875</v>
      </c>
      <c r="AW279" s="60">
        <f t="shared" si="888"/>
        <v>156250</v>
      </c>
      <c r="AX279" s="59">
        <f t="shared" si="889"/>
        <v>187500</v>
      </c>
      <c r="AY279" s="58">
        <f t="shared" si="890"/>
        <v>390625</v>
      </c>
      <c r="BA279" s="352" t="s">
        <v>33</v>
      </c>
      <c r="BB279" s="352" t="s">
        <v>291</v>
      </c>
      <c r="BC279" s="71"/>
      <c r="BE279" s="64">
        <f>SUMIFS(W$56:W279,$BA$56:$BA279,$BA279,$E$56:$E279,$E279)</f>
        <v>4</v>
      </c>
      <c r="BF279" s="64">
        <f>SUMIFS(X$56:X279,$BA$56:$BA279,$BA279,$E$56:$E279,$E279)</f>
        <v>7</v>
      </c>
      <c r="BG279" s="64">
        <f>SUMIFS(Y$56:Y279,$BA$56:$BA279,$BA279,$E$56:$E279,$E279)</f>
        <v>5</v>
      </c>
      <c r="BH279" s="64">
        <f>SUMIFS(Z$56:Z279,$BA$56:$BA279,$BA279,$E$56:$E279,$E279)</f>
        <v>4</v>
      </c>
      <c r="BI279" s="64">
        <f>SUMIFS(AA$56:AA279,$BA$56:$BA279,$BA279,$E$56:$E279,$E279)</f>
        <v>4</v>
      </c>
      <c r="BJ279" s="64">
        <f>SUMIFS(AB$56:AB279,$BA$56:$BA279,$BA279,$E$56:$E279,$E279)</f>
        <v>5</v>
      </c>
      <c r="BK279" s="64">
        <f>SUMIFS(AC$56:AC279,$BA$56:$BA279,$BA279,$E$56:$E279,$E279)</f>
        <v>6</v>
      </c>
      <c r="BL279" s="64">
        <f>SUMIFS(AD$56:AD279,$BA$56:$BA279,$BA279,$E$56:$E279,$E279)</f>
        <v>6</v>
      </c>
      <c r="BM279" s="64">
        <f>SUMIFS(AE$56:AE279,$BA$56:$BA279,$BA279,$E$56:$E279,$E279)</f>
        <v>6</v>
      </c>
      <c r="BN279" s="64">
        <f>SUMIFS(AF$56:AF279,$BA$56:$BA279,$BA279,$E$56:$E279,$E279)</f>
        <v>6</v>
      </c>
      <c r="BO279" s="64">
        <f>SUMIFS(AG$56:AG279,$BA$56:$BA279,$BA279,$E$56:$E279,$E279)</f>
        <v>6</v>
      </c>
      <c r="BP279" s="64">
        <f>SUMIFS(AH$56:AH279,$BA$56:$BA279,$BA279,$E$56:$E279,$E279)</f>
        <v>6</v>
      </c>
      <c r="BR279" s="175" t="str">
        <f t="shared" si="811"/>
        <v>Ferguson, Brook4Commercial</v>
      </c>
      <c r="BS279" s="175" t="str">
        <f t="shared" si="799"/>
        <v>Ferguson, Brook7Commercial</v>
      </c>
      <c r="BT279" s="175" t="str">
        <f t="shared" si="800"/>
        <v>Ferguson, Brook5Commercial</v>
      </c>
      <c r="BU279" s="175" t="str">
        <f t="shared" si="801"/>
        <v>Ferguson, Brook4Commercial</v>
      </c>
      <c r="BV279" s="175" t="str">
        <f t="shared" si="802"/>
        <v>Ferguson, Brook4Commercial</v>
      </c>
      <c r="BW279" s="175" t="str">
        <f t="shared" si="803"/>
        <v>Ferguson, Brook5Commercial</v>
      </c>
      <c r="BX279" s="175" t="str">
        <f t="shared" si="804"/>
        <v>Ferguson, Brook6Commercial</v>
      </c>
      <c r="BY279" s="175" t="str">
        <f t="shared" si="805"/>
        <v>Ferguson, Brook6Commercial</v>
      </c>
      <c r="BZ279" s="175" t="str">
        <f t="shared" si="806"/>
        <v>Ferguson, Brook6Commercial</v>
      </c>
      <c r="CA279" s="175" t="str">
        <f t="shared" si="807"/>
        <v>Ferguson, Brook6Commercial</v>
      </c>
      <c r="CB279" s="175" t="str">
        <f t="shared" si="808"/>
        <v>Ferguson, Brook6Commercial</v>
      </c>
      <c r="CC279" s="175" t="str">
        <f t="shared" si="809"/>
        <v>Ferguson, Brook6Commercial</v>
      </c>
    </row>
    <row r="280" spans="1:81" s="52" customFormat="1" hidden="1" x14ac:dyDescent="0.25">
      <c r="A280" s="71" t="s">
        <v>292</v>
      </c>
      <c r="B280" s="74">
        <v>44298</v>
      </c>
      <c r="C280" s="74" t="s">
        <v>86</v>
      </c>
      <c r="D280" s="73" t="s">
        <v>210</v>
      </c>
      <c r="E280" s="73" t="str">
        <f>IF(G280="US",VLOOKUP($D280,$A$1:$L$51,12,FALSE),G280)</f>
        <v>DAP</v>
      </c>
      <c r="F280" s="72" t="s">
        <v>273</v>
      </c>
      <c r="G280" s="71" t="s">
        <v>25</v>
      </c>
      <c r="H280" s="71" t="s">
        <v>105</v>
      </c>
      <c r="I280" s="70">
        <f t="shared" si="825"/>
        <v>750000</v>
      </c>
      <c r="J280" s="69">
        <f t="shared" si="914"/>
        <v>44316</v>
      </c>
      <c r="K280" s="68">
        <f t="shared" ref="K280:M286" si="922">IFERROR(IF($C280&gt;EOMONTH(K$55,-1),IF(DATEDIF($J280,K$55+2,"m")+1&gt;9,100%,VLOOKUP($D280,$A$1:$J$51,(DATEDIF($J280,K$55+2,"m")+1)+1,FALSE)),0),0)</f>
        <v>0</v>
      </c>
      <c r="L280" s="67">
        <f t="shared" si="922"/>
        <v>0</v>
      </c>
      <c r="M280" s="67">
        <f t="shared" si="922"/>
        <v>0</v>
      </c>
      <c r="N280" s="67">
        <f t="shared" si="921"/>
        <v>0</v>
      </c>
      <c r="O280" s="67">
        <f t="shared" si="915"/>
        <v>0.25</v>
      </c>
      <c r="P280" s="67">
        <f t="shared" si="915"/>
        <v>0.5</v>
      </c>
      <c r="Q280" s="67">
        <f t="shared" si="915"/>
        <v>0.65</v>
      </c>
      <c r="R280" s="67">
        <f t="shared" si="915"/>
        <v>0.85</v>
      </c>
      <c r="S280" s="67">
        <f t="shared" si="915"/>
        <v>1</v>
      </c>
      <c r="T280" s="67">
        <f t="shared" si="915"/>
        <v>1</v>
      </c>
      <c r="U280" s="67">
        <f t="shared" si="915"/>
        <v>1</v>
      </c>
      <c r="V280" s="66">
        <f t="shared" si="915"/>
        <v>1</v>
      </c>
      <c r="W280" s="65">
        <f t="shared" si="885"/>
        <v>0</v>
      </c>
      <c r="X280" s="64">
        <f t="shared" ref="X280:X294" si="923">IF(L280&lt;0,-1,IF(AND($B280&lt;X$55,$C280&gt;X$55),1,0))</f>
        <v>0</v>
      </c>
      <c r="Y280" s="64">
        <f t="shared" si="904"/>
        <v>1</v>
      </c>
      <c r="Z280" s="64">
        <f t="shared" si="905"/>
        <v>1</v>
      </c>
      <c r="AA280" s="64">
        <f t="shared" si="906"/>
        <v>1</v>
      </c>
      <c r="AB280" s="64">
        <f t="shared" si="907"/>
        <v>1</v>
      </c>
      <c r="AC280" s="64">
        <f t="shared" si="908"/>
        <v>1</v>
      </c>
      <c r="AD280" s="64">
        <f t="shared" si="909"/>
        <v>1</v>
      </c>
      <c r="AE280" s="64">
        <f t="shared" si="910"/>
        <v>1</v>
      </c>
      <c r="AF280" s="64">
        <f t="shared" si="911"/>
        <v>1</v>
      </c>
      <c r="AG280" s="64">
        <f t="shared" si="912"/>
        <v>1</v>
      </c>
      <c r="AH280" s="63">
        <f t="shared" si="913"/>
        <v>1</v>
      </c>
      <c r="AI280" s="62">
        <f t="shared" si="892"/>
        <v>0</v>
      </c>
      <c r="AJ280" s="60">
        <f t="shared" si="893"/>
        <v>0</v>
      </c>
      <c r="AK280" s="60">
        <f t="shared" si="894"/>
        <v>0</v>
      </c>
      <c r="AL280" s="60">
        <f t="shared" si="895"/>
        <v>0</v>
      </c>
      <c r="AM280" s="60">
        <f t="shared" si="896"/>
        <v>15625</v>
      </c>
      <c r="AN280" s="60">
        <f t="shared" si="903"/>
        <v>31250</v>
      </c>
      <c r="AO280" s="60">
        <f t="shared" si="897"/>
        <v>40625</v>
      </c>
      <c r="AP280" s="60">
        <f t="shared" si="898"/>
        <v>53125</v>
      </c>
      <c r="AQ280" s="60">
        <f t="shared" si="899"/>
        <v>62500</v>
      </c>
      <c r="AR280" s="60">
        <f t="shared" si="900"/>
        <v>62500</v>
      </c>
      <c r="AS280" s="60">
        <f t="shared" si="901"/>
        <v>62500</v>
      </c>
      <c r="AT280" s="59">
        <f t="shared" si="902"/>
        <v>62500</v>
      </c>
      <c r="AU280" s="61">
        <f t="shared" si="886"/>
        <v>0</v>
      </c>
      <c r="AV280" s="60">
        <f t="shared" si="887"/>
        <v>46875</v>
      </c>
      <c r="AW280" s="60">
        <f t="shared" si="888"/>
        <v>156250</v>
      </c>
      <c r="AX280" s="59">
        <f t="shared" si="889"/>
        <v>187500</v>
      </c>
      <c r="AY280" s="58">
        <f t="shared" si="890"/>
        <v>390625</v>
      </c>
      <c r="BA280" s="72" t="s">
        <v>273</v>
      </c>
      <c r="BB280" s="72" t="s">
        <v>292</v>
      </c>
      <c r="BC280" s="71"/>
      <c r="BE280" s="64">
        <f>SUMIFS(W$56:W280,$BA$56:$BA280,$BA280,$E$56:$E280,$E280)</f>
        <v>0</v>
      </c>
      <c r="BF280" s="64">
        <f>SUMIFS(X$56:X280,$BA$56:$BA280,$BA280,$E$56:$E280,$E280)</f>
        <v>0</v>
      </c>
      <c r="BG280" s="64">
        <f>SUMIFS(Y$56:Y280,$BA$56:$BA280,$BA280,$E$56:$E280,$E280)</f>
        <v>1</v>
      </c>
      <c r="BH280" s="64">
        <f>SUMIFS(Z$56:Z280,$BA$56:$BA280,$BA280,$E$56:$E280,$E280)</f>
        <v>4</v>
      </c>
      <c r="BI280" s="64">
        <f>SUMIFS(AA$56:AA280,$BA$56:$BA280,$BA280,$E$56:$E280,$E280)</f>
        <v>5</v>
      </c>
      <c r="BJ280" s="64">
        <f>SUMIFS(AB$56:AB280,$BA$56:$BA280,$BA280,$E$56:$E280,$E280)</f>
        <v>5</v>
      </c>
      <c r="BK280" s="64">
        <f>SUMIFS(AC$56:AC280,$BA$56:$BA280,$BA280,$E$56:$E280,$E280)</f>
        <v>5</v>
      </c>
      <c r="BL280" s="64">
        <f>SUMIFS(AD$56:AD280,$BA$56:$BA280,$BA280,$E$56:$E280,$E280)</f>
        <v>5</v>
      </c>
      <c r="BM280" s="64">
        <f>SUMIFS(AE$56:AE280,$BA$56:$BA280,$BA280,$E$56:$E280,$E280)</f>
        <v>5</v>
      </c>
      <c r="BN280" s="64">
        <f>SUMIFS(AF$56:AF280,$BA$56:$BA280,$BA280,$E$56:$E280,$E280)</f>
        <v>5</v>
      </c>
      <c r="BO280" s="64">
        <f>SUMIFS(AG$56:AG280,$BA$56:$BA280,$BA280,$E$56:$E280,$E280)</f>
        <v>5</v>
      </c>
      <c r="BP280" s="64">
        <f>SUMIFS(AH$56:AH280,$BA$56:$BA280,$BA280,$E$56:$E280,$E280)</f>
        <v>5</v>
      </c>
      <c r="BR280" s="175" t="str">
        <f t="shared" si="811"/>
        <v/>
      </c>
      <c r="BS280" s="175" t="str">
        <f t="shared" si="799"/>
        <v/>
      </c>
      <c r="BT280" s="175" t="str">
        <f t="shared" si="800"/>
        <v>Amrhein, Dustin1DAP</v>
      </c>
      <c r="BU280" s="175" t="str">
        <f t="shared" si="801"/>
        <v>Amrhein, Dustin4DAP</v>
      </c>
      <c r="BV280" s="175" t="str">
        <f t="shared" si="802"/>
        <v>Amrhein, Dustin5DAP</v>
      </c>
      <c r="BW280" s="175" t="str">
        <f t="shared" si="803"/>
        <v>Amrhein, Dustin5DAP</v>
      </c>
      <c r="BX280" s="175" t="str">
        <f t="shared" si="804"/>
        <v>Amrhein, Dustin5DAP</v>
      </c>
      <c r="BY280" s="175" t="str">
        <f t="shared" si="805"/>
        <v>Amrhein, Dustin5DAP</v>
      </c>
      <c r="BZ280" s="175" t="str">
        <f t="shared" si="806"/>
        <v>Amrhein, Dustin5DAP</v>
      </c>
      <c r="CA280" s="175" t="str">
        <f t="shared" si="807"/>
        <v>Amrhein, Dustin5DAP</v>
      </c>
      <c r="CB280" s="175" t="str">
        <f t="shared" si="808"/>
        <v>Amrhein, Dustin5DAP</v>
      </c>
      <c r="CC280" s="175" t="str">
        <f t="shared" si="809"/>
        <v>Amrhein, Dustin5DAP</v>
      </c>
    </row>
    <row r="281" spans="1:81" s="52" customFormat="1" x14ac:dyDescent="0.25">
      <c r="A281" s="71" t="s">
        <v>293</v>
      </c>
      <c r="B281" s="74">
        <v>44312</v>
      </c>
      <c r="C281" s="74" t="s">
        <v>86</v>
      </c>
      <c r="D281" s="73" t="s">
        <v>30</v>
      </c>
      <c r="E281" s="73" t="s">
        <v>30</v>
      </c>
      <c r="F281" s="72" t="s">
        <v>29</v>
      </c>
      <c r="G281" s="71" t="s">
        <v>88</v>
      </c>
      <c r="H281" s="71" t="s">
        <v>105</v>
      </c>
      <c r="I281" s="70">
        <f t="shared" si="825"/>
        <v>550000</v>
      </c>
      <c r="J281" s="69">
        <f t="shared" si="914"/>
        <v>44347</v>
      </c>
      <c r="K281" s="68">
        <f t="shared" si="922"/>
        <v>0</v>
      </c>
      <c r="L281" s="67">
        <f t="shared" si="922"/>
        <v>0</v>
      </c>
      <c r="M281" s="67">
        <f t="shared" si="922"/>
        <v>0</v>
      </c>
      <c r="N281" s="67">
        <f t="shared" si="921"/>
        <v>0</v>
      </c>
      <c r="O281" s="67">
        <f t="shared" si="915"/>
        <v>0.25</v>
      </c>
      <c r="P281" s="67">
        <f t="shared" si="915"/>
        <v>0.5</v>
      </c>
      <c r="Q281" s="67">
        <f t="shared" si="915"/>
        <v>0.75</v>
      </c>
      <c r="R281" s="67">
        <f t="shared" si="915"/>
        <v>1</v>
      </c>
      <c r="S281" s="67">
        <f t="shared" si="915"/>
        <v>1</v>
      </c>
      <c r="T281" s="67">
        <f t="shared" si="915"/>
        <v>1</v>
      </c>
      <c r="U281" s="67">
        <f t="shared" si="915"/>
        <v>1</v>
      </c>
      <c r="V281" s="66">
        <f t="shared" si="915"/>
        <v>1</v>
      </c>
      <c r="W281" s="65">
        <f t="shared" si="885"/>
        <v>0</v>
      </c>
      <c r="X281" s="64">
        <f t="shared" si="923"/>
        <v>0</v>
      </c>
      <c r="Y281" s="64">
        <f t="shared" si="904"/>
        <v>1</v>
      </c>
      <c r="Z281" s="64">
        <f t="shared" si="905"/>
        <v>1</v>
      </c>
      <c r="AA281" s="64">
        <f t="shared" si="906"/>
        <v>1</v>
      </c>
      <c r="AB281" s="64">
        <f t="shared" si="907"/>
        <v>1</v>
      </c>
      <c r="AC281" s="64">
        <f t="shared" si="908"/>
        <v>1</v>
      </c>
      <c r="AD281" s="64">
        <f t="shared" si="909"/>
        <v>1</v>
      </c>
      <c r="AE281" s="64">
        <f t="shared" si="910"/>
        <v>1</v>
      </c>
      <c r="AF281" s="64">
        <f t="shared" si="911"/>
        <v>1</v>
      </c>
      <c r="AG281" s="64">
        <f t="shared" si="912"/>
        <v>1</v>
      </c>
      <c r="AH281" s="63">
        <f t="shared" si="913"/>
        <v>1</v>
      </c>
      <c r="AI281" s="62">
        <f t="shared" si="892"/>
        <v>0</v>
      </c>
      <c r="AJ281" s="60">
        <f t="shared" si="893"/>
        <v>0</v>
      </c>
      <c r="AK281" s="60">
        <f t="shared" si="894"/>
        <v>0</v>
      </c>
      <c r="AL281" s="60">
        <f t="shared" si="895"/>
        <v>0</v>
      </c>
      <c r="AM281" s="60">
        <f t="shared" si="896"/>
        <v>11458.333333333334</v>
      </c>
      <c r="AN281" s="60">
        <f t="shared" si="903"/>
        <v>22916.666666666668</v>
      </c>
      <c r="AO281" s="60">
        <f t="shared" si="897"/>
        <v>34375</v>
      </c>
      <c r="AP281" s="60">
        <f t="shared" si="898"/>
        <v>45833.333333333336</v>
      </c>
      <c r="AQ281" s="60">
        <f t="shared" si="899"/>
        <v>45833.333333333336</v>
      </c>
      <c r="AR281" s="60">
        <f t="shared" si="900"/>
        <v>45833.333333333336</v>
      </c>
      <c r="AS281" s="60">
        <f t="shared" si="901"/>
        <v>45833.333333333336</v>
      </c>
      <c r="AT281" s="59">
        <f t="shared" si="902"/>
        <v>45833.333333333336</v>
      </c>
      <c r="AU281" s="61">
        <f t="shared" ref="AU281:AU287" si="924">SUM(AI281:AK281)</f>
        <v>0</v>
      </c>
      <c r="AV281" s="60">
        <f t="shared" ref="AV281:AV287" si="925">SUM(AL281:AN281)</f>
        <v>34375</v>
      </c>
      <c r="AW281" s="60">
        <f t="shared" ref="AW281:AW287" si="926">SUM(AO281:AQ281)</f>
        <v>126041.66666666669</v>
      </c>
      <c r="AX281" s="75">
        <f t="shared" ref="AX281:AX287" si="927">SUM(AR281:AT281)</f>
        <v>137500</v>
      </c>
      <c r="AY281" s="58">
        <f t="shared" ref="AY281:AY287" si="928">SUM(AU281:AX281)</f>
        <v>297916.66666666669</v>
      </c>
      <c r="BA281" s="72" t="s">
        <v>285</v>
      </c>
      <c r="BB281" s="72" t="s">
        <v>293</v>
      </c>
      <c r="BC281" s="71"/>
      <c r="BE281" s="64">
        <f>SUMIFS(W$56:W281,$BA$56:$BA281,$BA281,$E$56:$E281,$E281)</f>
        <v>0</v>
      </c>
      <c r="BF281" s="64">
        <f>SUMIFS(X$56:X281,$BA$56:$BA281,$BA281,$E$56:$E281,$E281)</f>
        <v>0</v>
      </c>
      <c r="BG281" s="64">
        <f>SUMIFS(Y$56:Y281,$BA$56:$BA281,$BA281,$E$56:$E281,$E281)</f>
        <v>2</v>
      </c>
      <c r="BH281" s="64">
        <f>SUMIFS(Z$56:Z281,$BA$56:$BA281,$BA281,$E$56:$E281,$E281)</f>
        <v>2</v>
      </c>
      <c r="BI281" s="64">
        <f>SUMIFS(AA$56:AA281,$BA$56:$BA281,$BA281,$E$56:$E281,$E281)</f>
        <v>5</v>
      </c>
      <c r="BJ281" s="64">
        <f>SUMIFS(AB$56:AB281,$BA$56:$BA281,$BA281,$E$56:$E281,$E281)</f>
        <v>5</v>
      </c>
      <c r="BK281" s="64">
        <f>SUMIFS(AC$56:AC281,$BA$56:$BA281,$BA281,$E$56:$E281,$E281)</f>
        <v>5</v>
      </c>
      <c r="BL281" s="64">
        <f>SUMIFS(AD$56:AD281,$BA$56:$BA281,$BA281,$E$56:$E281,$E281)</f>
        <v>5</v>
      </c>
      <c r="BM281" s="64">
        <f>SUMIFS(AE$56:AE281,$BA$56:$BA281,$BA281,$E$56:$E281,$E281)</f>
        <v>5</v>
      </c>
      <c r="BN281" s="64">
        <f>SUMIFS(AF$56:AF281,$BA$56:$BA281,$BA281,$E$56:$E281,$E281)</f>
        <v>5</v>
      </c>
      <c r="BO281" s="64">
        <f>SUMIFS(AG$56:AG281,$BA$56:$BA281,$BA281,$E$56:$E281,$E281)</f>
        <v>5</v>
      </c>
      <c r="BP281" s="64">
        <f>SUMIFS(AH$56:AH281,$BA$56:$BA281,$BA281,$E$56:$E281,$E281)</f>
        <v>5</v>
      </c>
      <c r="BR281" s="175" t="str">
        <f t="shared" si="811"/>
        <v/>
      </c>
      <c r="BS281" s="175" t="str">
        <f t="shared" si="799"/>
        <v/>
      </c>
      <c r="BT281" s="175" t="str">
        <f t="shared" si="800"/>
        <v>TBD Corp Dir #22Corporate</v>
      </c>
      <c r="BU281" s="175" t="str">
        <f t="shared" si="801"/>
        <v>TBD Corp Dir #22Corporate</v>
      </c>
      <c r="BV281" s="175" t="str">
        <f t="shared" si="802"/>
        <v>TBD Corp Dir #25Corporate</v>
      </c>
      <c r="BW281" s="175" t="str">
        <f t="shared" si="803"/>
        <v>TBD Corp Dir #25Corporate</v>
      </c>
      <c r="BX281" s="175" t="str">
        <f t="shared" si="804"/>
        <v>TBD Corp Dir #25Corporate</v>
      </c>
      <c r="BY281" s="175" t="str">
        <f t="shared" si="805"/>
        <v>TBD Corp Dir #25Corporate</v>
      </c>
      <c r="BZ281" s="175" t="str">
        <f t="shared" si="806"/>
        <v>TBD Corp Dir #25Corporate</v>
      </c>
      <c r="CA281" s="175" t="str">
        <f t="shared" si="807"/>
        <v>TBD Corp Dir #25Corporate</v>
      </c>
      <c r="CB281" s="175" t="str">
        <f t="shared" si="808"/>
        <v>TBD Corp Dir #25Corporate</v>
      </c>
      <c r="CC281" s="175" t="str">
        <f t="shared" si="809"/>
        <v>TBD Corp Dir #25Corporate</v>
      </c>
    </row>
    <row r="282" spans="1:81" s="52" customFormat="1" hidden="1" x14ac:dyDescent="0.25">
      <c r="A282" s="71" t="s">
        <v>294</v>
      </c>
      <c r="B282" s="74">
        <v>44312</v>
      </c>
      <c r="C282" s="74" t="s">
        <v>86</v>
      </c>
      <c r="D282" s="73" t="s">
        <v>23</v>
      </c>
      <c r="E282" s="73" t="s">
        <v>23</v>
      </c>
      <c r="F282" s="72" t="s">
        <v>20</v>
      </c>
      <c r="G282" s="71" t="s">
        <v>88</v>
      </c>
      <c r="H282" s="71" t="s">
        <v>105</v>
      </c>
      <c r="I282" s="70">
        <f t="shared" si="825"/>
        <v>1050000</v>
      </c>
      <c r="J282" s="69">
        <f t="shared" si="914"/>
        <v>44347</v>
      </c>
      <c r="K282" s="68">
        <f t="shared" si="922"/>
        <v>0</v>
      </c>
      <c r="L282" s="67">
        <f t="shared" si="922"/>
        <v>0</v>
      </c>
      <c r="M282" s="67">
        <f t="shared" si="922"/>
        <v>0</v>
      </c>
      <c r="N282" s="67">
        <f t="shared" si="921"/>
        <v>0</v>
      </c>
      <c r="O282" s="67">
        <f t="shared" si="915"/>
        <v>0</v>
      </c>
      <c r="P282" s="67">
        <f t="shared" si="915"/>
        <v>0</v>
      </c>
      <c r="Q282" s="67">
        <f t="shared" si="915"/>
        <v>0.25</v>
      </c>
      <c r="R282" s="67">
        <f t="shared" si="915"/>
        <v>0.35</v>
      </c>
      <c r="S282" s="67">
        <f t="shared" si="915"/>
        <v>0.5</v>
      </c>
      <c r="T282" s="67">
        <f t="shared" si="915"/>
        <v>0.65</v>
      </c>
      <c r="U282" s="67">
        <f t="shared" si="915"/>
        <v>0.85</v>
      </c>
      <c r="V282" s="66">
        <f t="shared" si="915"/>
        <v>1</v>
      </c>
      <c r="W282" s="65">
        <f t="shared" si="885"/>
        <v>0</v>
      </c>
      <c r="X282" s="64">
        <f t="shared" si="923"/>
        <v>0</v>
      </c>
      <c r="Y282" s="64">
        <f t="shared" si="904"/>
        <v>1</v>
      </c>
      <c r="Z282" s="64">
        <f t="shared" si="905"/>
        <v>1</v>
      </c>
      <c r="AA282" s="64">
        <f t="shared" si="906"/>
        <v>1</v>
      </c>
      <c r="AB282" s="64">
        <f t="shared" si="907"/>
        <v>1</v>
      </c>
      <c r="AC282" s="64">
        <f t="shared" si="908"/>
        <v>1</v>
      </c>
      <c r="AD282" s="64">
        <f t="shared" si="909"/>
        <v>1</v>
      </c>
      <c r="AE282" s="64">
        <f t="shared" si="910"/>
        <v>1</v>
      </c>
      <c r="AF282" s="64">
        <f t="shared" si="911"/>
        <v>1</v>
      </c>
      <c r="AG282" s="64">
        <f t="shared" si="912"/>
        <v>1</v>
      </c>
      <c r="AH282" s="63">
        <f t="shared" si="913"/>
        <v>1</v>
      </c>
      <c r="AI282" s="62">
        <f t="shared" si="892"/>
        <v>0</v>
      </c>
      <c r="AJ282" s="60">
        <f t="shared" si="893"/>
        <v>0</v>
      </c>
      <c r="AK282" s="60">
        <f t="shared" si="894"/>
        <v>0</v>
      </c>
      <c r="AL282" s="60">
        <f t="shared" si="895"/>
        <v>0</v>
      </c>
      <c r="AM282" s="60">
        <f t="shared" si="896"/>
        <v>0</v>
      </c>
      <c r="AN282" s="60">
        <f t="shared" si="903"/>
        <v>0</v>
      </c>
      <c r="AO282" s="60">
        <f t="shared" si="897"/>
        <v>21875</v>
      </c>
      <c r="AP282" s="60">
        <f t="shared" si="898"/>
        <v>30624.999999999996</v>
      </c>
      <c r="AQ282" s="60">
        <f t="shared" si="899"/>
        <v>43750</v>
      </c>
      <c r="AR282" s="60">
        <f t="shared" si="900"/>
        <v>56875</v>
      </c>
      <c r="AS282" s="60">
        <f t="shared" si="901"/>
        <v>74375</v>
      </c>
      <c r="AT282" s="59">
        <f t="shared" si="902"/>
        <v>87500</v>
      </c>
      <c r="AU282" s="61">
        <f t="shared" si="924"/>
        <v>0</v>
      </c>
      <c r="AV282" s="60">
        <f t="shared" si="925"/>
        <v>0</v>
      </c>
      <c r="AW282" s="60">
        <f t="shared" si="926"/>
        <v>96250</v>
      </c>
      <c r="AX282" s="59">
        <f t="shared" si="927"/>
        <v>218750</v>
      </c>
      <c r="AY282" s="58">
        <f t="shared" si="928"/>
        <v>315000</v>
      </c>
      <c r="BA282" s="72" t="s">
        <v>20</v>
      </c>
      <c r="BB282" s="72" t="s">
        <v>294</v>
      </c>
      <c r="BC282" s="71"/>
      <c r="BE282" s="64">
        <f>SUMIFS(W$56:W282,$BA$56:$BA282,$BA282,$E$56:$E282,$E282)</f>
        <v>0</v>
      </c>
      <c r="BF282" s="64">
        <f>SUMIFS(X$56:X282,$BA$56:$BA282,$BA282,$E$56:$E282,$E282)</f>
        <v>7</v>
      </c>
      <c r="BG282" s="64">
        <f>SUMIFS(Y$56:Y282,$BA$56:$BA282,$BA282,$E$56:$E282,$E282)</f>
        <v>8</v>
      </c>
      <c r="BH282" s="64">
        <f>SUMIFS(Z$56:Z282,$BA$56:$BA282,$BA282,$E$56:$E282,$E282)</f>
        <v>4</v>
      </c>
      <c r="BI282" s="64">
        <f>SUMIFS(AA$56:AA282,$BA$56:$BA282,$BA282,$E$56:$E282,$E282)</f>
        <v>4</v>
      </c>
      <c r="BJ282" s="64">
        <f>SUMIFS(AB$56:AB282,$BA$56:$BA282,$BA282,$E$56:$E282,$E282)</f>
        <v>4</v>
      </c>
      <c r="BK282" s="64">
        <f>SUMIFS(AC$56:AC282,$BA$56:$BA282,$BA282,$E$56:$E282,$E282)</f>
        <v>4</v>
      </c>
      <c r="BL282" s="64">
        <f>SUMIFS(AD$56:AD282,$BA$56:$BA282,$BA282,$E$56:$E282,$E282)</f>
        <v>4</v>
      </c>
      <c r="BM282" s="64">
        <f>SUMIFS(AE$56:AE282,$BA$56:$BA282,$BA282,$E$56:$E282,$E282)</f>
        <v>4</v>
      </c>
      <c r="BN282" s="64">
        <f>SUMIFS(AF$56:AF282,$BA$56:$BA282,$BA282,$E$56:$E282,$E282)</f>
        <v>4</v>
      </c>
      <c r="BO282" s="64">
        <f>SUMIFS(AG$56:AG282,$BA$56:$BA282,$BA282,$E$56:$E282,$E282)</f>
        <v>4</v>
      </c>
      <c r="BP282" s="64">
        <f>SUMIFS(AH$56:AH282,$BA$56:$BA282,$BA282,$E$56:$E282,$E282)</f>
        <v>4</v>
      </c>
      <c r="BR282" s="175" t="str">
        <f t="shared" si="811"/>
        <v/>
      </c>
      <c r="BS282" s="175" t="str">
        <f t="shared" si="799"/>
        <v>Sabikihi, Harsh7Enterprise</v>
      </c>
      <c r="BT282" s="175" t="str">
        <f t="shared" si="800"/>
        <v>Sabikihi, Harsh8Enterprise</v>
      </c>
      <c r="BU282" s="175" t="str">
        <f t="shared" si="801"/>
        <v>Sabikihi, Harsh4Enterprise</v>
      </c>
      <c r="BV282" s="175" t="str">
        <f t="shared" si="802"/>
        <v>Sabikihi, Harsh4Enterprise</v>
      </c>
      <c r="BW282" s="175" t="str">
        <f t="shared" si="803"/>
        <v>Sabikihi, Harsh4Enterprise</v>
      </c>
      <c r="BX282" s="175" t="str">
        <f t="shared" si="804"/>
        <v>Sabikihi, Harsh4Enterprise</v>
      </c>
      <c r="BY282" s="175" t="str">
        <f t="shared" si="805"/>
        <v>Sabikihi, Harsh4Enterprise</v>
      </c>
      <c r="BZ282" s="175" t="str">
        <f t="shared" si="806"/>
        <v>Sabikihi, Harsh4Enterprise</v>
      </c>
      <c r="CA282" s="175" t="str">
        <f t="shared" si="807"/>
        <v>Sabikihi, Harsh4Enterprise</v>
      </c>
      <c r="CB282" s="175" t="str">
        <f t="shared" si="808"/>
        <v>Sabikihi, Harsh4Enterprise</v>
      </c>
      <c r="CC282" s="175" t="str">
        <f t="shared" si="809"/>
        <v>Sabikihi, Harsh4Enterprise</v>
      </c>
    </row>
    <row r="283" spans="1:81" s="52" customFormat="1" hidden="1" x14ac:dyDescent="0.25">
      <c r="A283" s="71" t="s">
        <v>295</v>
      </c>
      <c r="B283" s="74">
        <v>44312</v>
      </c>
      <c r="C283" s="74" t="s">
        <v>86</v>
      </c>
      <c r="D283" s="73" t="s">
        <v>89</v>
      </c>
      <c r="E283" s="73" t="s">
        <v>23</v>
      </c>
      <c r="F283" s="72" t="s">
        <v>20</v>
      </c>
      <c r="G283" s="71" t="s">
        <v>88</v>
      </c>
      <c r="H283" s="71" t="s">
        <v>105</v>
      </c>
      <c r="I283" s="70">
        <f t="shared" si="825"/>
        <v>1250000</v>
      </c>
      <c r="J283" s="69">
        <f t="shared" si="914"/>
        <v>44347</v>
      </c>
      <c r="K283" s="68">
        <f t="shared" si="922"/>
        <v>0</v>
      </c>
      <c r="L283" s="67">
        <f t="shared" si="922"/>
        <v>0</v>
      </c>
      <c r="M283" s="67">
        <f t="shared" si="922"/>
        <v>0</v>
      </c>
      <c r="N283" s="67">
        <f t="shared" si="921"/>
        <v>0</v>
      </c>
      <c r="O283" s="67">
        <f t="shared" si="915"/>
        <v>0</v>
      </c>
      <c r="P283" s="67">
        <f t="shared" si="915"/>
        <v>0</v>
      </c>
      <c r="Q283" s="67">
        <f t="shared" si="915"/>
        <v>0.25</v>
      </c>
      <c r="R283" s="67">
        <f t="shared" si="915"/>
        <v>0.35</v>
      </c>
      <c r="S283" s="67">
        <f t="shared" si="915"/>
        <v>0.5</v>
      </c>
      <c r="T283" s="67">
        <f t="shared" si="915"/>
        <v>0.65</v>
      </c>
      <c r="U283" s="67">
        <f t="shared" si="915"/>
        <v>0.85</v>
      </c>
      <c r="V283" s="66">
        <f t="shared" si="915"/>
        <v>1</v>
      </c>
      <c r="W283" s="65">
        <f t="shared" si="885"/>
        <v>0</v>
      </c>
      <c r="X283" s="64">
        <f t="shared" si="923"/>
        <v>0</v>
      </c>
      <c r="Y283" s="64">
        <f t="shared" si="904"/>
        <v>1</v>
      </c>
      <c r="Z283" s="64">
        <f t="shared" si="905"/>
        <v>1</v>
      </c>
      <c r="AA283" s="64">
        <f t="shared" si="906"/>
        <v>1</v>
      </c>
      <c r="AB283" s="64">
        <f t="shared" si="907"/>
        <v>1</v>
      </c>
      <c r="AC283" s="64">
        <f t="shared" si="908"/>
        <v>1</v>
      </c>
      <c r="AD283" s="64">
        <f t="shared" si="909"/>
        <v>1</v>
      </c>
      <c r="AE283" s="64">
        <f t="shared" si="910"/>
        <v>1</v>
      </c>
      <c r="AF283" s="64">
        <f t="shared" si="911"/>
        <v>1</v>
      </c>
      <c r="AG283" s="64">
        <f t="shared" si="912"/>
        <v>1</v>
      </c>
      <c r="AH283" s="63">
        <f t="shared" si="913"/>
        <v>1</v>
      </c>
      <c r="AI283" s="62">
        <f t="shared" si="892"/>
        <v>0</v>
      </c>
      <c r="AJ283" s="60">
        <f t="shared" si="893"/>
        <v>0</v>
      </c>
      <c r="AK283" s="60">
        <f t="shared" si="894"/>
        <v>0</v>
      </c>
      <c r="AL283" s="60">
        <f t="shared" si="895"/>
        <v>0</v>
      </c>
      <c r="AM283" s="60">
        <f t="shared" si="896"/>
        <v>0</v>
      </c>
      <c r="AN283" s="60">
        <f t="shared" si="903"/>
        <v>0</v>
      </c>
      <c r="AO283" s="60">
        <f t="shared" si="897"/>
        <v>26041.666666666668</v>
      </c>
      <c r="AP283" s="60">
        <f t="shared" si="898"/>
        <v>36458.333333333336</v>
      </c>
      <c r="AQ283" s="60">
        <f t="shared" si="899"/>
        <v>52083.333333333336</v>
      </c>
      <c r="AR283" s="60">
        <f t="shared" si="900"/>
        <v>67708.333333333343</v>
      </c>
      <c r="AS283" s="60">
        <f t="shared" si="901"/>
        <v>88541.666666666672</v>
      </c>
      <c r="AT283" s="59">
        <f t="shared" si="902"/>
        <v>104166.66666666667</v>
      </c>
      <c r="AU283" s="61">
        <f t="shared" si="924"/>
        <v>0</v>
      </c>
      <c r="AV283" s="60">
        <f t="shared" si="925"/>
        <v>0</v>
      </c>
      <c r="AW283" s="60">
        <f t="shared" si="926"/>
        <v>114583.33333333334</v>
      </c>
      <c r="AX283" s="59">
        <f t="shared" si="927"/>
        <v>260416.66666666669</v>
      </c>
      <c r="AY283" s="58">
        <f t="shared" si="928"/>
        <v>375000</v>
      </c>
      <c r="BA283" s="72" t="s">
        <v>20</v>
      </c>
      <c r="BB283" s="72" t="s">
        <v>295</v>
      </c>
      <c r="BC283" s="71"/>
      <c r="BE283" s="64">
        <f>SUMIFS(W$56:W283,$BA$56:$BA283,$BA283,$E$56:$E283,$E283)</f>
        <v>0</v>
      </c>
      <c r="BF283" s="64">
        <f>SUMIFS(X$56:X283,$BA$56:$BA283,$BA283,$E$56:$E283,$E283)</f>
        <v>7</v>
      </c>
      <c r="BG283" s="64">
        <f>SUMIFS(Y$56:Y283,$BA$56:$BA283,$BA283,$E$56:$E283,$E283)</f>
        <v>9</v>
      </c>
      <c r="BH283" s="64">
        <f>SUMIFS(Z$56:Z283,$BA$56:$BA283,$BA283,$E$56:$E283,$E283)</f>
        <v>5</v>
      </c>
      <c r="BI283" s="64">
        <f>SUMIFS(AA$56:AA283,$BA$56:$BA283,$BA283,$E$56:$E283,$E283)</f>
        <v>5</v>
      </c>
      <c r="BJ283" s="64">
        <f>SUMIFS(AB$56:AB283,$BA$56:$BA283,$BA283,$E$56:$E283,$E283)</f>
        <v>5</v>
      </c>
      <c r="BK283" s="64">
        <f>SUMIFS(AC$56:AC283,$BA$56:$BA283,$BA283,$E$56:$E283,$E283)</f>
        <v>5</v>
      </c>
      <c r="BL283" s="64">
        <f>SUMIFS(AD$56:AD283,$BA$56:$BA283,$BA283,$E$56:$E283,$E283)</f>
        <v>5</v>
      </c>
      <c r="BM283" s="64">
        <f>SUMIFS(AE$56:AE283,$BA$56:$BA283,$BA283,$E$56:$E283,$E283)</f>
        <v>5</v>
      </c>
      <c r="BN283" s="64">
        <f>SUMIFS(AF$56:AF283,$BA$56:$BA283,$BA283,$E$56:$E283,$E283)</f>
        <v>5</v>
      </c>
      <c r="BO283" s="64">
        <f>SUMIFS(AG$56:AG283,$BA$56:$BA283,$BA283,$E$56:$E283,$E283)</f>
        <v>5</v>
      </c>
      <c r="BP283" s="64">
        <f>SUMIFS(AH$56:AH283,$BA$56:$BA283,$BA283,$E$56:$E283,$E283)</f>
        <v>5</v>
      </c>
      <c r="BR283" s="175" t="str">
        <f t="shared" si="811"/>
        <v/>
      </c>
      <c r="BS283" s="175" t="str">
        <f t="shared" si="799"/>
        <v>Sabikihi, Harsh7Enterprise</v>
      </c>
      <c r="BT283" s="175" t="str">
        <f t="shared" si="800"/>
        <v>Sabikihi, Harsh9Enterprise</v>
      </c>
      <c r="BU283" s="175" t="str">
        <f t="shared" si="801"/>
        <v>Sabikihi, Harsh5Enterprise</v>
      </c>
      <c r="BV283" s="175" t="str">
        <f t="shared" si="802"/>
        <v>Sabikihi, Harsh5Enterprise</v>
      </c>
      <c r="BW283" s="175" t="str">
        <f t="shared" si="803"/>
        <v>Sabikihi, Harsh5Enterprise</v>
      </c>
      <c r="BX283" s="175" t="str">
        <f t="shared" si="804"/>
        <v>Sabikihi, Harsh5Enterprise</v>
      </c>
      <c r="BY283" s="175" t="str">
        <f t="shared" si="805"/>
        <v>Sabikihi, Harsh5Enterprise</v>
      </c>
      <c r="BZ283" s="175" t="str">
        <f t="shared" si="806"/>
        <v>Sabikihi, Harsh5Enterprise</v>
      </c>
      <c r="CA283" s="175" t="str">
        <f t="shared" si="807"/>
        <v>Sabikihi, Harsh5Enterprise</v>
      </c>
      <c r="CB283" s="175" t="str">
        <f t="shared" si="808"/>
        <v>Sabikihi, Harsh5Enterprise</v>
      </c>
      <c r="CC283" s="175" t="str">
        <f t="shared" si="809"/>
        <v>Sabikihi, Harsh5Enterprise</v>
      </c>
    </row>
    <row r="284" spans="1:81" s="52" customFormat="1" hidden="1" x14ac:dyDescent="0.25">
      <c r="A284" s="71" t="s">
        <v>296</v>
      </c>
      <c r="B284" s="74">
        <v>44312</v>
      </c>
      <c r="C284" s="74" t="s">
        <v>86</v>
      </c>
      <c r="D284" s="73" t="s">
        <v>197</v>
      </c>
      <c r="E284" s="73" t="s">
        <v>17</v>
      </c>
      <c r="F284" s="72" t="s">
        <v>15</v>
      </c>
      <c r="G284" s="71" t="s">
        <v>17</v>
      </c>
      <c r="H284" s="71" t="s">
        <v>105</v>
      </c>
      <c r="I284" s="70">
        <f t="shared" si="825"/>
        <v>420000</v>
      </c>
      <c r="J284" s="69">
        <f t="shared" si="914"/>
        <v>44347</v>
      </c>
      <c r="K284" s="68">
        <f t="shared" si="922"/>
        <v>0</v>
      </c>
      <c r="L284" s="67">
        <f t="shared" si="922"/>
        <v>0</v>
      </c>
      <c r="M284" s="67">
        <f t="shared" si="922"/>
        <v>0</v>
      </c>
      <c r="N284" s="67">
        <f t="shared" si="921"/>
        <v>0</v>
      </c>
      <c r="O284" s="67">
        <f t="shared" si="915"/>
        <v>0.5</v>
      </c>
      <c r="P284" s="67">
        <f t="shared" si="915"/>
        <v>1</v>
      </c>
      <c r="Q284" s="67">
        <f t="shared" si="915"/>
        <v>1</v>
      </c>
      <c r="R284" s="67">
        <f t="shared" si="915"/>
        <v>1</v>
      </c>
      <c r="S284" s="67">
        <f t="shared" si="915"/>
        <v>1</v>
      </c>
      <c r="T284" s="67">
        <f t="shared" si="915"/>
        <v>1</v>
      </c>
      <c r="U284" s="67">
        <f t="shared" si="915"/>
        <v>1</v>
      </c>
      <c r="V284" s="67">
        <f t="shared" si="915"/>
        <v>1</v>
      </c>
      <c r="W284" s="65">
        <f t="shared" si="885"/>
        <v>0</v>
      </c>
      <c r="X284" s="64">
        <f t="shared" si="923"/>
        <v>0</v>
      </c>
      <c r="Y284" s="64">
        <f t="shared" si="904"/>
        <v>1</v>
      </c>
      <c r="Z284" s="64">
        <f t="shared" si="905"/>
        <v>1</v>
      </c>
      <c r="AA284" s="64">
        <f t="shared" si="906"/>
        <v>1</v>
      </c>
      <c r="AB284" s="64">
        <f t="shared" si="907"/>
        <v>1</v>
      </c>
      <c r="AC284" s="64">
        <f t="shared" si="908"/>
        <v>1</v>
      </c>
      <c r="AD284" s="64">
        <f t="shared" si="909"/>
        <v>1</v>
      </c>
      <c r="AE284" s="64">
        <f t="shared" si="910"/>
        <v>1</v>
      </c>
      <c r="AF284" s="64">
        <f t="shared" si="911"/>
        <v>1</v>
      </c>
      <c r="AG284" s="64">
        <f t="shared" si="912"/>
        <v>1</v>
      </c>
      <c r="AH284" s="63">
        <f t="shared" si="913"/>
        <v>1</v>
      </c>
      <c r="AI284" s="62">
        <f t="shared" si="892"/>
        <v>0</v>
      </c>
      <c r="AJ284" s="60">
        <f t="shared" si="893"/>
        <v>0</v>
      </c>
      <c r="AK284" s="60">
        <f t="shared" si="894"/>
        <v>0</v>
      </c>
      <c r="AL284" s="60">
        <f t="shared" si="895"/>
        <v>0</v>
      </c>
      <c r="AM284" s="60">
        <f t="shared" si="896"/>
        <v>17500</v>
      </c>
      <c r="AN284" s="60">
        <f t="shared" si="903"/>
        <v>35000</v>
      </c>
      <c r="AO284" s="60">
        <f t="shared" si="897"/>
        <v>35000</v>
      </c>
      <c r="AP284" s="60">
        <f t="shared" si="898"/>
        <v>35000</v>
      </c>
      <c r="AQ284" s="60">
        <f t="shared" si="899"/>
        <v>35000</v>
      </c>
      <c r="AR284" s="60">
        <f t="shared" si="900"/>
        <v>35000</v>
      </c>
      <c r="AS284" s="60">
        <f t="shared" si="901"/>
        <v>35000</v>
      </c>
      <c r="AT284" s="59">
        <f t="shared" si="902"/>
        <v>35000</v>
      </c>
      <c r="AU284" s="61">
        <f t="shared" si="924"/>
        <v>0</v>
      </c>
      <c r="AV284" s="60">
        <f t="shared" si="925"/>
        <v>52500</v>
      </c>
      <c r="AW284" s="60">
        <f t="shared" si="926"/>
        <v>105000</v>
      </c>
      <c r="AX284" s="86">
        <f t="shared" si="927"/>
        <v>105000</v>
      </c>
      <c r="AY284" s="58">
        <f t="shared" si="928"/>
        <v>262500</v>
      </c>
      <c r="BA284" s="72" t="s">
        <v>15</v>
      </c>
      <c r="BB284" s="72" t="s">
        <v>296</v>
      </c>
      <c r="BC284" s="71"/>
      <c r="BE284" s="64">
        <f>SUMIFS(W$56:W284,$BA$56:$BA284,$BA284,$E$56:$E284,$E284)</f>
        <v>4</v>
      </c>
      <c r="BF284" s="64">
        <f>SUMIFS(X$56:X284,$BA$56:$BA284,$BA284,$E$56:$E284,$E284)</f>
        <v>4</v>
      </c>
      <c r="BG284" s="64">
        <f>SUMIFS(Y$56:Y284,$BA$56:$BA284,$BA284,$E$56:$E284,$E284)</f>
        <v>6</v>
      </c>
      <c r="BH284" s="64">
        <f>SUMIFS(Z$56:Z284,$BA$56:$BA284,$BA284,$E$56:$E284,$E284)</f>
        <v>6</v>
      </c>
      <c r="BI284" s="64">
        <f>SUMIFS(AA$56:AA284,$BA$56:$BA284,$BA284,$E$56:$E284,$E284)</f>
        <v>6</v>
      </c>
      <c r="BJ284" s="64">
        <f>SUMIFS(AB$56:AB284,$BA$56:$BA284,$BA284,$E$56:$E284,$E284)</f>
        <v>6</v>
      </c>
      <c r="BK284" s="64">
        <f>SUMIFS(AC$56:AC284,$BA$56:$BA284,$BA284,$E$56:$E284,$E284)</f>
        <v>6</v>
      </c>
      <c r="BL284" s="64">
        <f>SUMIFS(AD$56:AD284,$BA$56:$BA284,$BA284,$E$56:$E284,$E284)</f>
        <v>6</v>
      </c>
      <c r="BM284" s="64">
        <f>SUMIFS(AE$56:AE284,$BA$56:$BA284,$BA284,$E$56:$E284,$E284)</f>
        <v>6</v>
      </c>
      <c r="BN284" s="64">
        <f>SUMIFS(AF$56:AF284,$BA$56:$BA284,$BA284,$E$56:$E284,$E284)</f>
        <v>6</v>
      </c>
      <c r="BO284" s="64">
        <f>SUMIFS(AG$56:AG284,$BA$56:$BA284,$BA284,$E$56:$E284,$E284)</f>
        <v>6</v>
      </c>
      <c r="BP284" s="64">
        <f>SUMIFS(AH$56:AH284,$BA$56:$BA284,$BA284,$E$56:$E284,$E284)</f>
        <v>6</v>
      </c>
      <c r="BR284" s="175" t="str">
        <f t="shared" si="811"/>
        <v>Bumgardner, Josh4SubSuccess</v>
      </c>
      <c r="BS284" s="175" t="str">
        <f t="shared" si="799"/>
        <v>Bumgardner, Josh4SubSuccess</v>
      </c>
      <c r="BT284" s="175" t="str">
        <f t="shared" si="800"/>
        <v>Bumgardner, Josh6SubSuccess</v>
      </c>
      <c r="BU284" s="175" t="str">
        <f t="shared" si="801"/>
        <v>Bumgardner, Josh6SubSuccess</v>
      </c>
      <c r="BV284" s="175" t="str">
        <f t="shared" si="802"/>
        <v>Bumgardner, Josh6SubSuccess</v>
      </c>
      <c r="BW284" s="175" t="str">
        <f t="shared" si="803"/>
        <v>Bumgardner, Josh6SubSuccess</v>
      </c>
      <c r="BX284" s="175" t="str">
        <f t="shared" si="804"/>
        <v>Bumgardner, Josh6SubSuccess</v>
      </c>
      <c r="BY284" s="175" t="str">
        <f t="shared" si="805"/>
        <v>Bumgardner, Josh6SubSuccess</v>
      </c>
      <c r="BZ284" s="175" t="str">
        <f t="shared" si="806"/>
        <v>Bumgardner, Josh6SubSuccess</v>
      </c>
      <c r="CA284" s="175" t="str">
        <f t="shared" si="807"/>
        <v>Bumgardner, Josh6SubSuccess</v>
      </c>
      <c r="CB284" s="175" t="str">
        <f t="shared" si="808"/>
        <v>Bumgardner, Josh6SubSuccess</v>
      </c>
      <c r="CC284" s="175" t="str">
        <f t="shared" si="809"/>
        <v>Bumgardner, Josh6SubSuccess</v>
      </c>
    </row>
    <row r="285" spans="1:81" s="52" customFormat="1" x14ac:dyDescent="0.25">
      <c r="A285" s="71" t="s">
        <v>297</v>
      </c>
      <c r="B285" s="74">
        <v>44312</v>
      </c>
      <c r="C285" s="74" t="s">
        <v>86</v>
      </c>
      <c r="D285" s="73" t="s">
        <v>30</v>
      </c>
      <c r="E285" s="73" t="s">
        <v>30</v>
      </c>
      <c r="F285" s="72" t="s">
        <v>29</v>
      </c>
      <c r="G285" s="71" t="s">
        <v>88</v>
      </c>
      <c r="H285" s="71" t="s">
        <v>105</v>
      </c>
      <c r="I285" s="70">
        <f t="shared" si="825"/>
        <v>550000</v>
      </c>
      <c r="J285" s="69">
        <f t="shared" si="914"/>
        <v>44347</v>
      </c>
      <c r="K285" s="68">
        <f t="shared" si="922"/>
        <v>0</v>
      </c>
      <c r="L285" s="67">
        <f t="shared" si="922"/>
        <v>0</v>
      </c>
      <c r="M285" s="67">
        <f t="shared" si="922"/>
        <v>0</v>
      </c>
      <c r="N285" s="67">
        <f t="shared" si="921"/>
        <v>0</v>
      </c>
      <c r="O285" s="67">
        <f t="shared" si="915"/>
        <v>0.25</v>
      </c>
      <c r="P285" s="67">
        <f t="shared" si="915"/>
        <v>0.5</v>
      </c>
      <c r="Q285" s="67">
        <f t="shared" si="915"/>
        <v>0.75</v>
      </c>
      <c r="R285" s="67">
        <f t="shared" si="915"/>
        <v>1</v>
      </c>
      <c r="S285" s="67">
        <f t="shared" si="915"/>
        <v>1</v>
      </c>
      <c r="T285" s="67">
        <f t="shared" si="915"/>
        <v>1</v>
      </c>
      <c r="U285" s="67">
        <f t="shared" si="915"/>
        <v>1</v>
      </c>
      <c r="V285" s="66">
        <f t="shared" si="915"/>
        <v>1</v>
      </c>
      <c r="W285" s="65">
        <f t="shared" si="885"/>
        <v>0</v>
      </c>
      <c r="X285" s="64">
        <f t="shared" si="923"/>
        <v>0</v>
      </c>
      <c r="Y285" s="64">
        <f t="shared" si="904"/>
        <v>1</v>
      </c>
      <c r="Z285" s="64">
        <f t="shared" si="905"/>
        <v>1</v>
      </c>
      <c r="AA285" s="64">
        <f t="shared" si="906"/>
        <v>1</v>
      </c>
      <c r="AB285" s="64">
        <f t="shared" si="907"/>
        <v>1</v>
      </c>
      <c r="AC285" s="64">
        <f t="shared" si="908"/>
        <v>1</v>
      </c>
      <c r="AD285" s="64">
        <f t="shared" si="909"/>
        <v>1</v>
      </c>
      <c r="AE285" s="64">
        <f t="shared" si="910"/>
        <v>1</v>
      </c>
      <c r="AF285" s="64">
        <f t="shared" si="911"/>
        <v>1</v>
      </c>
      <c r="AG285" s="64">
        <f t="shared" si="912"/>
        <v>1</v>
      </c>
      <c r="AH285" s="63">
        <f t="shared" si="913"/>
        <v>1</v>
      </c>
      <c r="AI285" s="62">
        <f t="shared" si="892"/>
        <v>0</v>
      </c>
      <c r="AJ285" s="60">
        <f t="shared" si="893"/>
        <v>0</v>
      </c>
      <c r="AK285" s="60">
        <f t="shared" si="894"/>
        <v>0</v>
      </c>
      <c r="AL285" s="60">
        <f t="shared" si="895"/>
        <v>0</v>
      </c>
      <c r="AM285" s="60">
        <f t="shared" si="896"/>
        <v>11458.333333333334</v>
      </c>
      <c r="AN285" s="60">
        <f t="shared" si="903"/>
        <v>22916.666666666668</v>
      </c>
      <c r="AO285" s="60">
        <f t="shared" si="897"/>
        <v>34375</v>
      </c>
      <c r="AP285" s="60">
        <f t="shared" si="898"/>
        <v>45833.333333333336</v>
      </c>
      <c r="AQ285" s="60">
        <f t="shared" si="899"/>
        <v>45833.333333333336</v>
      </c>
      <c r="AR285" s="60">
        <f t="shared" si="900"/>
        <v>45833.333333333336</v>
      </c>
      <c r="AS285" s="60">
        <f t="shared" si="901"/>
        <v>45833.333333333336</v>
      </c>
      <c r="AT285" s="59">
        <f t="shared" si="902"/>
        <v>45833.333333333336</v>
      </c>
      <c r="AU285" s="61">
        <f t="shared" si="924"/>
        <v>0</v>
      </c>
      <c r="AV285" s="60">
        <f t="shared" si="925"/>
        <v>34375</v>
      </c>
      <c r="AW285" s="60">
        <f t="shared" si="926"/>
        <v>126041.66666666669</v>
      </c>
      <c r="AX285" s="75">
        <f t="shared" si="927"/>
        <v>137500</v>
      </c>
      <c r="AY285" s="58">
        <f t="shared" si="928"/>
        <v>297916.66666666669</v>
      </c>
      <c r="BA285" s="72" t="s">
        <v>285</v>
      </c>
      <c r="BB285" s="72" t="s">
        <v>297</v>
      </c>
      <c r="BC285" s="71"/>
      <c r="BE285" s="64">
        <f>SUMIFS(W$56:W285,$BA$56:$BA285,$BA285,$E$56:$E285,$E285)</f>
        <v>0</v>
      </c>
      <c r="BF285" s="64">
        <f>SUMIFS(X$56:X285,$BA$56:$BA285,$BA285,$E$56:$E285,$E285)</f>
        <v>0</v>
      </c>
      <c r="BG285" s="64">
        <f>SUMIFS(Y$56:Y285,$BA$56:$BA285,$BA285,$E$56:$E285,$E285)</f>
        <v>3</v>
      </c>
      <c r="BH285" s="64">
        <f>SUMIFS(Z$56:Z285,$BA$56:$BA285,$BA285,$E$56:$E285,$E285)</f>
        <v>3</v>
      </c>
      <c r="BI285" s="64">
        <f>SUMIFS(AA$56:AA285,$BA$56:$BA285,$BA285,$E$56:$E285,$E285)</f>
        <v>6</v>
      </c>
      <c r="BJ285" s="64">
        <f>SUMIFS(AB$56:AB285,$BA$56:$BA285,$BA285,$E$56:$E285,$E285)</f>
        <v>6</v>
      </c>
      <c r="BK285" s="64">
        <f>SUMIFS(AC$56:AC285,$BA$56:$BA285,$BA285,$E$56:$E285,$E285)</f>
        <v>6</v>
      </c>
      <c r="BL285" s="64">
        <f>SUMIFS(AD$56:AD285,$BA$56:$BA285,$BA285,$E$56:$E285,$E285)</f>
        <v>6</v>
      </c>
      <c r="BM285" s="64">
        <f>SUMIFS(AE$56:AE285,$BA$56:$BA285,$BA285,$E$56:$E285,$E285)</f>
        <v>6</v>
      </c>
      <c r="BN285" s="64">
        <f>SUMIFS(AF$56:AF285,$BA$56:$BA285,$BA285,$E$56:$E285,$E285)</f>
        <v>6</v>
      </c>
      <c r="BO285" s="64">
        <f>SUMIFS(AG$56:AG285,$BA$56:$BA285,$BA285,$E$56:$E285,$E285)</f>
        <v>6</v>
      </c>
      <c r="BP285" s="64">
        <f>SUMIFS(AH$56:AH285,$BA$56:$BA285,$BA285,$E$56:$E285,$E285)</f>
        <v>6</v>
      </c>
      <c r="BR285" s="175" t="str">
        <f t="shared" si="811"/>
        <v/>
      </c>
      <c r="BS285" s="175" t="str">
        <f t="shared" si="799"/>
        <v/>
      </c>
      <c r="BT285" s="175" t="str">
        <f t="shared" si="800"/>
        <v>TBD Corp Dir #23Corporate</v>
      </c>
      <c r="BU285" s="175" t="str">
        <f t="shared" si="801"/>
        <v>TBD Corp Dir #23Corporate</v>
      </c>
      <c r="BV285" s="175" t="str">
        <f t="shared" si="802"/>
        <v>TBD Corp Dir #26Corporate</v>
      </c>
      <c r="BW285" s="175" t="str">
        <f t="shared" si="803"/>
        <v>TBD Corp Dir #26Corporate</v>
      </c>
      <c r="BX285" s="175" t="str">
        <f t="shared" si="804"/>
        <v>TBD Corp Dir #26Corporate</v>
      </c>
      <c r="BY285" s="175" t="str">
        <f t="shared" si="805"/>
        <v>TBD Corp Dir #26Corporate</v>
      </c>
      <c r="BZ285" s="175" t="str">
        <f t="shared" si="806"/>
        <v>TBD Corp Dir #26Corporate</v>
      </c>
      <c r="CA285" s="175" t="str">
        <f t="shared" si="807"/>
        <v>TBD Corp Dir #26Corporate</v>
      </c>
      <c r="CB285" s="175" t="str">
        <f t="shared" si="808"/>
        <v>TBD Corp Dir #26Corporate</v>
      </c>
      <c r="CC285" s="175" t="str">
        <f t="shared" si="809"/>
        <v>TBD Corp Dir #26Corporate</v>
      </c>
    </row>
    <row r="286" spans="1:81" s="52" customFormat="1" hidden="1" x14ac:dyDescent="0.25">
      <c r="A286" s="71" t="s">
        <v>298</v>
      </c>
      <c r="B286" s="74">
        <v>44312</v>
      </c>
      <c r="C286" s="74">
        <v>44317</v>
      </c>
      <c r="D286" s="73" t="s">
        <v>23</v>
      </c>
      <c r="E286" s="73" t="s">
        <v>23</v>
      </c>
      <c r="F286" s="72" t="s">
        <v>22</v>
      </c>
      <c r="G286" s="71" t="s">
        <v>88</v>
      </c>
      <c r="H286" s="71" t="s">
        <v>105</v>
      </c>
      <c r="I286" s="70">
        <f t="shared" si="825"/>
        <v>1050000</v>
      </c>
      <c r="J286" s="69">
        <f t="shared" si="914"/>
        <v>44347</v>
      </c>
      <c r="K286" s="68">
        <f t="shared" si="922"/>
        <v>0</v>
      </c>
      <c r="L286" s="67">
        <f t="shared" si="922"/>
        <v>0</v>
      </c>
      <c r="M286" s="67">
        <f t="shared" si="922"/>
        <v>0</v>
      </c>
      <c r="N286" s="77">
        <v>0</v>
      </c>
      <c r="O286" s="67">
        <f t="shared" si="915"/>
        <v>0</v>
      </c>
      <c r="P286" s="67">
        <f t="shared" si="915"/>
        <v>0</v>
      </c>
      <c r="Q286" s="67">
        <f t="shared" si="915"/>
        <v>0</v>
      </c>
      <c r="R286" s="67">
        <f t="shared" si="915"/>
        <v>0</v>
      </c>
      <c r="S286" s="67">
        <f t="shared" si="915"/>
        <v>0</v>
      </c>
      <c r="T286" s="67">
        <f t="shared" si="915"/>
        <v>0</v>
      </c>
      <c r="U286" s="67">
        <f t="shared" si="915"/>
        <v>0</v>
      </c>
      <c r="V286" s="66">
        <f t="shared" si="915"/>
        <v>0</v>
      </c>
      <c r="W286" s="65">
        <f t="shared" si="885"/>
        <v>0</v>
      </c>
      <c r="X286" s="64">
        <f t="shared" si="923"/>
        <v>0</v>
      </c>
      <c r="Y286" s="64">
        <f t="shared" si="904"/>
        <v>1</v>
      </c>
      <c r="Z286" s="64">
        <f t="shared" si="905"/>
        <v>0</v>
      </c>
      <c r="AA286" s="64">
        <f t="shared" si="906"/>
        <v>0</v>
      </c>
      <c r="AB286" s="64">
        <f t="shared" si="907"/>
        <v>0</v>
      </c>
      <c r="AC286" s="64">
        <f t="shared" si="908"/>
        <v>0</v>
      </c>
      <c r="AD286" s="64">
        <f t="shared" si="909"/>
        <v>0</v>
      </c>
      <c r="AE286" s="64">
        <f t="shared" si="910"/>
        <v>0</v>
      </c>
      <c r="AF286" s="64">
        <f t="shared" si="911"/>
        <v>0</v>
      </c>
      <c r="AG286" s="64">
        <f t="shared" si="912"/>
        <v>0</v>
      </c>
      <c r="AH286" s="63">
        <f t="shared" si="913"/>
        <v>0</v>
      </c>
      <c r="AI286" s="62">
        <f t="shared" si="892"/>
        <v>0</v>
      </c>
      <c r="AJ286" s="60">
        <f t="shared" si="893"/>
        <v>0</v>
      </c>
      <c r="AK286" s="60">
        <f t="shared" si="894"/>
        <v>0</v>
      </c>
      <c r="AL286" s="60">
        <f t="shared" si="895"/>
        <v>0</v>
      </c>
      <c r="AM286" s="60">
        <f t="shared" si="896"/>
        <v>0</v>
      </c>
      <c r="AN286" s="60">
        <f t="shared" si="903"/>
        <v>0</v>
      </c>
      <c r="AO286" s="60">
        <f t="shared" si="897"/>
        <v>0</v>
      </c>
      <c r="AP286" s="60">
        <f t="shared" si="898"/>
        <v>0</v>
      </c>
      <c r="AQ286" s="60">
        <f t="shared" si="899"/>
        <v>0</v>
      </c>
      <c r="AR286" s="60">
        <f t="shared" si="900"/>
        <v>0</v>
      </c>
      <c r="AS286" s="60">
        <f t="shared" si="901"/>
        <v>0</v>
      </c>
      <c r="AT286" s="59">
        <f t="shared" si="902"/>
        <v>0</v>
      </c>
      <c r="AU286" s="61">
        <f t="shared" si="924"/>
        <v>0</v>
      </c>
      <c r="AV286" s="60">
        <f t="shared" si="925"/>
        <v>0</v>
      </c>
      <c r="AW286" s="60">
        <f t="shared" si="926"/>
        <v>0</v>
      </c>
      <c r="AX286" s="75">
        <f t="shared" si="927"/>
        <v>0</v>
      </c>
      <c r="AY286" s="58">
        <f t="shared" si="928"/>
        <v>0</v>
      </c>
      <c r="BA286" s="72" t="s">
        <v>22</v>
      </c>
      <c r="BB286" s="72" t="s">
        <v>298</v>
      </c>
      <c r="BC286" s="71"/>
      <c r="BE286" s="64">
        <f>SUMIFS(W$56:W286,$BA$56:$BA286,$BA286,$E$56:$E286,$E286)</f>
        <v>3</v>
      </c>
      <c r="BF286" s="64">
        <f>SUMIFS(X$56:X286,$BA$56:$BA286,$BA286,$E$56:$E286,$E286)</f>
        <v>2</v>
      </c>
      <c r="BG286" s="64">
        <f>SUMIFS(Y$56:Y286,$BA$56:$BA286,$BA286,$E$56:$E286,$E286)</f>
        <v>3</v>
      </c>
      <c r="BH286" s="64">
        <f>SUMIFS(Z$56:Z286,$BA$56:$BA286,$BA286,$E$56:$E286,$E286)</f>
        <v>0</v>
      </c>
      <c r="BI286" s="64">
        <f>SUMIFS(AA$56:AA286,$BA$56:$BA286,$BA286,$E$56:$E286,$E286)</f>
        <v>0</v>
      </c>
      <c r="BJ286" s="64">
        <f>SUMIFS(AB$56:AB286,$BA$56:$BA286,$BA286,$E$56:$E286,$E286)</f>
        <v>0</v>
      </c>
      <c r="BK286" s="64">
        <f>SUMIFS(AC$56:AC286,$BA$56:$BA286,$BA286,$E$56:$E286,$E286)</f>
        <v>0</v>
      </c>
      <c r="BL286" s="64">
        <f>SUMIFS(AD$56:AD286,$BA$56:$BA286,$BA286,$E$56:$E286,$E286)</f>
        <v>0</v>
      </c>
      <c r="BM286" s="64">
        <f>SUMIFS(AE$56:AE286,$BA$56:$BA286,$BA286,$E$56:$E286,$E286)</f>
        <v>0</v>
      </c>
      <c r="BN286" s="64">
        <f>SUMIFS(AF$56:AF286,$BA$56:$BA286,$BA286,$E$56:$E286,$E286)</f>
        <v>0</v>
      </c>
      <c r="BO286" s="64">
        <f>SUMIFS(AG$56:AG286,$BA$56:$BA286,$BA286,$E$56:$E286,$E286)</f>
        <v>0</v>
      </c>
      <c r="BP286" s="64">
        <f>SUMIFS(AH$56:AH286,$BA$56:$BA286,$BA286,$E$56:$E286,$E286)</f>
        <v>0</v>
      </c>
      <c r="BR286" s="175" t="str">
        <f t="shared" si="811"/>
        <v>ISV RVP - Gary3Enterprise</v>
      </c>
      <c r="BS286" s="175" t="str">
        <f t="shared" si="799"/>
        <v>ISV RVP - Gary2Enterprise</v>
      </c>
      <c r="BT286" s="175" t="str">
        <f t="shared" si="800"/>
        <v>ISV RVP - Gary3Enterprise</v>
      </c>
      <c r="BU286" s="175" t="str">
        <f t="shared" si="801"/>
        <v/>
      </c>
      <c r="BV286" s="175" t="str">
        <f t="shared" si="802"/>
        <v/>
      </c>
      <c r="BW286" s="175" t="str">
        <f t="shared" si="803"/>
        <v/>
      </c>
      <c r="BX286" s="175" t="str">
        <f t="shared" si="804"/>
        <v/>
      </c>
      <c r="BY286" s="175" t="str">
        <f t="shared" si="805"/>
        <v/>
      </c>
      <c r="BZ286" s="175" t="str">
        <f t="shared" si="806"/>
        <v/>
      </c>
      <c r="CA286" s="175" t="str">
        <f t="shared" si="807"/>
        <v/>
      </c>
      <c r="CB286" s="175" t="str">
        <f t="shared" si="808"/>
        <v/>
      </c>
      <c r="CC286" s="175" t="str">
        <f t="shared" si="809"/>
        <v/>
      </c>
    </row>
    <row r="287" spans="1:81" s="52" customFormat="1" hidden="1" x14ac:dyDescent="0.25">
      <c r="A287" s="71" t="s">
        <v>298</v>
      </c>
      <c r="B287" s="74">
        <v>44317</v>
      </c>
      <c r="C287" s="74" t="s">
        <v>86</v>
      </c>
      <c r="D287" s="73" t="s">
        <v>23</v>
      </c>
      <c r="E287" s="73" t="s">
        <v>23</v>
      </c>
      <c r="F287" s="72" t="s">
        <v>31</v>
      </c>
      <c r="G287" s="71" t="s">
        <v>88</v>
      </c>
      <c r="H287" s="71" t="s">
        <v>105</v>
      </c>
      <c r="I287" s="70">
        <f t="shared" si="825"/>
        <v>1050000</v>
      </c>
      <c r="J287" s="81">
        <v>44347</v>
      </c>
      <c r="K287" s="77">
        <v>0</v>
      </c>
      <c r="L287" s="77">
        <v>0</v>
      </c>
      <c r="M287" s="77">
        <v>0</v>
      </c>
      <c r="N287" s="67">
        <f t="shared" ref="N287:N294" si="929">IFERROR(IF($C287&gt;EOMONTH(N$55,-1),IF(DATEDIF($J287,N$55+2,"m")+1&gt;9,100%,VLOOKUP($D287,$A$1:$J$51,(DATEDIF($J287,N$55+2,"m")+1)+1,FALSE)),0),0)</f>
        <v>0</v>
      </c>
      <c r="O287" s="67">
        <f t="shared" si="915"/>
        <v>0</v>
      </c>
      <c r="P287" s="67">
        <f t="shared" si="915"/>
        <v>0</v>
      </c>
      <c r="Q287" s="67">
        <f t="shared" si="915"/>
        <v>0.25</v>
      </c>
      <c r="R287" s="67">
        <f t="shared" si="915"/>
        <v>0.35</v>
      </c>
      <c r="S287" s="67">
        <f t="shared" si="915"/>
        <v>0.5</v>
      </c>
      <c r="T287" s="67">
        <f t="shared" si="915"/>
        <v>0.65</v>
      </c>
      <c r="U287" s="67">
        <f t="shared" si="915"/>
        <v>0.85</v>
      </c>
      <c r="V287" s="66">
        <f t="shared" si="915"/>
        <v>1</v>
      </c>
      <c r="W287" s="65">
        <f t="shared" si="885"/>
        <v>0</v>
      </c>
      <c r="X287" s="64">
        <f t="shared" si="923"/>
        <v>0</v>
      </c>
      <c r="Y287" s="64">
        <f t="shared" si="904"/>
        <v>0</v>
      </c>
      <c r="Z287" s="64">
        <f t="shared" si="905"/>
        <v>1</v>
      </c>
      <c r="AA287" s="64">
        <f t="shared" si="906"/>
        <v>1</v>
      </c>
      <c r="AB287" s="64">
        <f t="shared" si="907"/>
        <v>1</v>
      </c>
      <c r="AC287" s="64">
        <f t="shared" si="908"/>
        <v>1</v>
      </c>
      <c r="AD287" s="64">
        <f t="shared" si="909"/>
        <v>1</v>
      </c>
      <c r="AE287" s="64">
        <f t="shared" si="910"/>
        <v>1</v>
      </c>
      <c r="AF287" s="64">
        <f t="shared" si="911"/>
        <v>1</v>
      </c>
      <c r="AG287" s="64">
        <f t="shared" si="912"/>
        <v>1</v>
      </c>
      <c r="AH287" s="63">
        <f t="shared" si="913"/>
        <v>1</v>
      </c>
      <c r="AI287" s="62">
        <f t="shared" si="892"/>
        <v>0</v>
      </c>
      <c r="AJ287" s="60">
        <f t="shared" si="893"/>
        <v>0</v>
      </c>
      <c r="AK287" s="60">
        <f t="shared" si="894"/>
        <v>0</v>
      </c>
      <c r="AL287" s="60">
        <f t="shared" si="895"/>
        <v>0</v>
      </c>
      <c r="AM287" s="60">
        <f t="shared" si="896"/>
        <v>0</v>
      </c>
      <c r="AN287" s="60">
        <f t="shared" si="903"/>
        <v>0</v>
      </c>
      <c r="AO287" s="60">
        <f t="shared" si="897"/>
        <v>21875</v>
      </c>
      <c r="AP287" s="60">
        <f t="shared" si="898"/>
        <v>30624.999999999996</v>
      </c>
      <c r="AQ287" s="60">
        <f t="shared" si="899"/>
        <v>43750</v>
      </c>
      <c r="AR287" s="60">
        <f t="shared" si="900"/>
        <v>56875</v>
      </c>
      <c r="AS287" s="60">
        <f t="shared" si="901"/>
        <v>74375</v>
      </c>
      <c r="AT287" s="59">
        <f t="shared" si="902"/>
        <v>87500</v>
      </c>
      <c r="AU287" s="61">
        <f t="shared" si="924"/>
        <v>0</v>
      </c>
      <c r="AV287" s="60">
        <f t="shared" si="925"/>
        <v>0</v>
      </c>
      <c r="AW287" s="60">
        <f t="shared" si="926"/>
        <v>96250</v>
      </c>
      <c r="AX287" s="75">
        <f t="shared" si="927"/>
        <v>218750</v>
      </c>
      <c r="AY287" s="58">
        <f t="shared" si="928"/>
        <v>315000</v>
      </c>
      <c r="BA287" s="72" t="s">
        <v>31</v>
      </c>
      <c r="BB287" s="72" t="s">
        <v>298</v>
      </c>
      <c r="BC287" s="71"/>
      <c r="BE287" s="64">
        <f>SUMIFS(W$56:W287,$BA$56:$BA287,$BA287,$E$56:$E287,$E287)</f>
        <v>0</v>
      </c>
      <c r="BF287" s="64">
        <f>SUMIFS(X$56:X287,$BA$56:$BA287,$BA287,$E$56:$E287,$E287)</f>
        <v>0</v>
      </c>
      <c r="BG287" s="64">
        <f>SUMIFS(Y$56:Y287,$BA$56:$BA287,$BA287,$E$56:$E287,$E287)</f>
        <v>0</v>
      </c>
      <c r="BH287" s="64">
        <f>SUMIFS(Z$56:Z287,$BA$56:$BA287,$BA287,$E$56:$E287,$E287)</f>
        <v>3</v>
      </c>
      <c r="BI287" s="64">
        <f>SUMIFS(AA$56:AA287,$BA$56:$BA287,$BA287,$E$56:$E287,$E287)</f>
        <v>3</v>
      </c>
      <c r="BJ287" s="64">
        <f>SUMIFS(AB$56:AB287,$BA$56:$BA287,$BA287,$E$56:$E287,$E287)</f>
        <v>4</v>
      </c>
      <c r="BK287" s="64">
        <f>SUMIFS(AC$56:AC287,$BA$56:$BA287,$BA287,$E$56:$E287,$E287)</f>
        <v>5</v>
      </c>
      <c r="BL287" s="64">
        <f>SUMIFS(AD$56:AD287,$BA$56:$BA287,$BA287,$E$56:$E287,$E287)</f>
        <v>5</v>
      </c>
      <c r="BM287" s="64">
        <f>SUMIFS(AE$56:AE287,$BA$56:$BA287,$BA287,$E$56:$E287,$E287)</f>
        <v>5</v>
      </c>
      <c r="BN287" s="64">
        <f>SUMIFS(AF$56:AF287,$BA$56:$BA287,$BA287,$E$56:$E287,$E287)</f>
        <v>5</v>
      </c>
      <c r="BO287" s="64">
        <f>SUMIFS(AG$56:AG287,$BA$56:$BA287,$BA287,$E$56:$E287,$E287)</f>
        <v>5</v>
      </c>
      <c r="BP287" s="64">
        <f>SUMIFS(AH$56:AH287,$BA$56:$BA287,$BA287,$E$56:$E287,$E287)</f>
        <v>5</v>
      </c>
      <c r="BR287" s="175" t="str">
        <f t="shared" si="811"/>
        <v/>
      </c>
      <c r="BS287" s="175" t="str">
        <f t="shared" si="799"/>
        <v/>
      </c>
      <c r="BT287" s="175" t="str">
        <f t="shared" si="800"/>
        <v/>
      </c>
      <c r="BU287" s="175" t="str">
        <f t="shared" si="801"/>
        <v>Wilson, Matt3Enterprise</v>
      </c>
      <c r="BV287" s="175" t="str">
        <f t="shared" si="802"/>
        <v>Wilson, Matt3Enterprise</v>
      </c>
      <c r="BW287" s="175" t="str">
        <f t="shared" si="803"/>
        <v>Wilson, Matt4Enterprise</v>
      </c>
      <c r="BX287" s="175" t="str">
        <f t="shared" si="804"/>
        <v>Wilson, Matt5Enterprise</v>
      </c>
      <c r="BY287" s="175" t="str">
        <f t="shared" si="805"/>
        <v>Wilson, Matt5Enterprise</v>
      </c>
      <c r="BZ287" s="175" t="str">
        <f t="shared" si="806"/>
        <v>Wilson, Matt5Enterprise</v>
      </c>
      <c r="CA287" s="175" t="str">
        <f t="shared" si="807"/>
        <v>Wilson, Matt5Enterprise</v>
      </c>
      <c r="CB287" s="175" t="str">
        <f t="shared" si="808"/>
        <v>Wilson, Matt5Enterprise</v>
      </c>
      <c r="CC287" s="175" t="str">
        <f t="shared" si="809"/>
        <v>Wilson, Matt5Enterprise</v>
      </c>
    </row>
    <row r="288" spans="1:81" s="52" customFormat="1" hidden="1" x14ac:dyDescent="0.25">
      <c r="A288" s="71" t="s">
        <v>299</v>
      </c>
      <c r="B288" s="74">
        <v>44317</v>
      </c>
      <c r="C288" s="74" t="s">
        <v>86</v>
      </c>
      <c r="D288" s="73" t="s">
        <v>36</v>
      </c>
      <c r="E288" s="73" t="str">
        <f>IF(G288="US",VLOOKUP($D288,$A$1:$L$51,12,FALSE),G288)</f>
        <v>JPN</v>
      </c>
      <c r="F288" s="72" t="s">
        <v>0</v>
      </c>
      <c r="G288" s="71" t="s">
        <v>1</v>
      </c>
      <c r="H288" s="71" t="s">
        <v>105</v>
      </c>
      <c r="I288" s="70">
        <f t="shared" si="825"/>
        <v>750000</v>
      </c>
      <c r="J288" s="69">
        <f t="shared" si="914"/>
        <v>44347</v>
      </c>
      <c r="K288" s="68">
        <f t="shared" ref="K288:M294" si="930">IFERROR(IF($C288&gt;EOMONTH(K$55,-1),IF(DATEDIF($J288,K$55+2,"m")+1&gt;9,100%,VLOOKUP($D288,$A$1:$J$51,(DATEDIF($J288,K$55+2,"m")+1)+1,FALSE)),0),0)</f>
        <v>0</v>
      </c>
      <c r="L288" s="67">
        <f t="shared" si="930"/>
        <v>0</v>
      </c>
      <c r="M288" s="67">
        <f t="shared" si="930"/>
        <v>0</v>
      </c>
      <c r="N288" s="67">
        <f t="shared" si="929"/>
        <v>0</v>
      </c>
      <c r="O288" s="67">
        <f t="shared" ref="O288:V294" si="931">IFERROR(IF($C288&gt;EOMONTH(O$55,-1),IF(DATEDIF($J288,O$55+2,"m")+1&gt;9,100%,VLOOKUP($D288,$A$1:$J$51,(DATEDIF($J288,O$55+2,"m")+1)+1,FALSE)),0),0)</f>
        <v>0</v>
      </c>
      <c r="P288" s="67">
        <f t="shared" si="931"/>
        <v>0.25</v>
      </c>
      <c r="Q288" s="67">
        <f t="shared" si="931"/>
        <v>0.5</v>
      </c>
      <c r="R288" s="67">
        <f t="shared" si="931"/>
        <v>0.65</v>
      </c>
      <c r="S288" s="67">
        <f t="shared" si="931"/>
        <v>0.85</v>
      </c>
      <c r="T288" s="67">
        <f t="shared" si="931"/>
        <v>1</v>
      </c>
      <c r="U288" s="67">
        <f t="shared" si="931"/>
        <v>1</v>
      </c>
      <c r="V288" s="66">
        <f t="shared" si="931"/>
        <v>1</v>
      </c>
      <c r="W288" s="65">
        <f t="shared" si="885"/>
        <v>0</v>
      </c>
      <c r="X288" s="64">
        <f t="shared" si="923"/>
        <v>0</v>
      </c>
      <c r="Y288" s="64">
        <f t="shared" si="904"/>
        <v>0</v>
      </c>
      <c r="Z288" s="64">
        <f t="shared" si="905"/>
        <v>1</v>
      </c>
      <c r="AA288" s="64">
        <f t="shared" si="906"/>
        <v>1</v>
      </c>
      <c r="AB288" s="64">
        <f t="shared" si="907"/>
        <v>1</v>
      </c>
      <c r="AC288" s="64">
        <f t="shared" si="908"/>
        <v>1</v>
      </c>
      <c r="AD288" s="64">
        <f t="shared" si="909"/>
        <v>1</v>
      </c>
      <c r="AE288" s="64">
        <f t="shared" si="910"/>
        <v>1</v>
      </c>
      <c r="AF288" s="64">
        <f t="shared" si="911"/>
        <v>1</v>
      </c>
      <c r="AG288" s="64">
        <f t="shared" si="912"/>
        <v>1</v>
      </c>
      <c r="AH288" s="63">
        <f t="shared" si="913"/>
        <v>1</v>
      </c>
      <c r="AI288" s="62">
        <f t="shared" si="892"/>
        <v>0</v>
      </c>
      <c r="AJ288" s="60">
        <f t="shared" si="893"/>
        <v>0</v>
      </c>
      <c r="AK288" s="60">
        <f t="shared" si="894"/>
        <v>0</v>
      </c>
      <c r="AL288" s="60">
        <f t="shared" si="895"/>
        <v>0</v>
      </c>
      <c r="AM288" s="60">
        <f t="shared" si="896"/>
        <v>0</v>
      </c>
      <c r="AN288" s="60">
        <f t="shared" si="903"/>
        <v>15625</v>
      </c>
      <c r="AO288" s="60">
        <f t="shared" si="897"/>
        <v>31250</v>
      </c>
      <c r="AP288" s="60">
        <f t="shared" si="898"/>
        <v>40625</v>
      </c>
      <c r="AQ288" s="60">
        <f t="shared" si="899"/>
        <v>53125</v>
      </c>
      <c r="AR288" s="60">
        <f t="shared" si="900"/>
        <v>62500</v>
      </c>
      <c r="AS288" s="60">
        <f t="shared" si="901"/>
        <v>62500</v>
      </c>
      <c r="AT288" s="59">
        <f t="shared" si="902"/>
        <v>62500</v>
      </c>
      <c r="AU288" s="61">
        <f t="shared" ref="AU288" si="932">SUM(AI288:AK288)</f>
        <v>0</v>
      </c>
      <c r="AV288" s="60">
        <f t="shared" ref="AV288" si="933">SUM(AL288:AN288)</f>
        <v>15625</v>
      </c>
      <c r="AW288" s="60">
        <f t="shared" ref="AW288" si="934">SUM(AO288:AQ288)</f>
        <v>125000</v>
      </c>
      <c r="AX288" s="59">
        <f t="shared" ref="AX288" si="935">SUM(AR288:AT288)</f>
        <v>187500</v>
      </c>
      <c r="AY288" s="58">
        <f t="shared" ref="AY288" si="936">SUM(AU288:AX288)</f>
        <v>328125</v>
      </c>
      <c r="BA288" s="72" t="s">
        <v>0</v>
      </c>
      <c r="BB288" s="72" t="s">
        <v>299</v>
      </c>
      <c r="BC288" s="71"/>
      <c r="BE288" s="64">
        <f>SUMIFS(W$56:W288,$BA$56:$BA288,$BA288,$E$56:$E288,$E288)</f>
        <v>0</v>
      </c>
      <c r="BF288" s="64">
        <f>SUMIFS(X$56:X288,$BA$56:$BA288,$BA288,$E$56:$E288,$E288)</f>
        <v>0</v>
      </c>
      <c r="BG288" s="64">
        <f>SUMIFS(Y$56:Y288,$BA$56:$BA288,$BA288,$E$56:$E288,$E288)</f>
        <v>0</v>
      </c>
      <c r="BH288" s="64">
        <f>SUMIFS(Z$56:Z288,$BA$56:$BA288,$BA288,$E$56:$E288,$E288)</f>
        <v>2</v>
      </c>
      <c r="BI288" s="64">
        <f>SUMIFS(AA$56:AA288,$BA$56:$BA288,$BA288,$E$56:$E288,$E288)</f>
        <v>2</v>
      </c>
      <c r="BJ288" s="64">
        <f>SUMIFS(AB$56:AB288,$BA$56:$BA288,$BA288,$E$56:$E288,$E288)</f>
        <v>2</v>
      </c>
      <c r="BK288" s="64">
        <f>SUMIFS(AC$56:AC288,$BA$56:$BA288,$BA288,$E$56:$E288,$E288)</f>
        <v>2</v>
      </c>
      <c r="BL288" s="64">
        <f>SUMIFS(AD$56:AD288,$BA$56:$BA288,$BA288,$E$56:$E288,$E288)</f>
        <v>2</v>
      </c>
      <c r="BM288" s="64">
        <f>SUMIFS(AE$56:AE288,$BA$56:$BA288,$BA288,$E$56:$E288,$E288)</f>
        <v>3</v>
      </c>
      <c r="BN288" s="64">
        <f>SUMIFS(AF$56:AF288,$BA$56:$BA288,$BA288,$E$56:$E288,$E288)</f>
        <v>3</v>
      </c>
      <c r="BO288" s="64">
        <f>SUMIFS(AG$56:AG288,$BA$56:$BA288,$BA288,$E$56:$E288,$E288)</f>
        <v>3</v>
      </c>
      <c r="BP288" s="64">
        <f>SUMIFS(AH$56:AH288,$BA$56:$BA288,$BA288,$E$56:$E288,$E288)</f>
        <v>3</v>
      </c>
      <c r="BR288" s="175" t="str">
        <f t="shared" si="811"/>
        <v/>
      </c>
      <c r="BS288" s="175" t="str">
        <f t="shared" si="799"/>
        <v/>
      </c>
      <c r="BT288" s="175" t="str">
        <f t="shared" si="800"/>
        <v/>
      </c>
      <c r="BU288" s="175" t="str">
        <f t="shared" si="801"/>
        <v>Takayama, Kiyomitsu2JPN</v>
      </c>
      <c r="BV288" s="175" t="str">
        <f t="shared" si="802"/>
        <v>Takayama, Kiyomitsu2JPN</v>
      </c>
      <c r="BW288" s="175" t="str">
        <f t="shared" si="803"/>
        <v>Takayama, Kiyomitsu2JPN</v>
      </c>
      <c r="BX288" s="175" t="str">
        <f t="shared" si="804"/>
        <v>Takayama, Kiyomitsu2JPN</v>
      </c>
      <c r="BY288" s="175" t="str">
        <f t="shared" si="805"/>
        <v>Takayama, Kiyomitsu2JPN</v>
      </c>
      <c r="BZ288" s="175" t="str">
        <f t="shared" si="806"/>
        <v>Takayama, Kiyomitsu3JPN</v>
      </c>
      <c r="CA288" s="175" t="str">
        <f t="shared" si="807"/>
        <v>Takayama, Kiyomitsu3JPN</v>
      </c>
      <c r="CB288" s="175" t="str">
        <f t="shared" si="808"/>
        <v>Takayama, Kiyomitsu3JPN</v>
      </c>
      <c r="CC288" s="175" t="str">
        <f t="shared" si="809"/>
        <v>Takayama, Kiyomitsu3JPN</v>
      </c>
    </row>
    <row r="289" spans="1:81" s="52" customFormat="1" hidden="1" x14ac:dyDescent="0.25">
      <c r="A289" s="71" t="s">
        <v>300</v>
      </c>
      <c r="B289" s="74">
        <v>44320</v>
      </c>
      <c r="C289" s="74" t="s">
        <v>86</v>
      </c>
      <c r="D289" s="73" t="s">
        <v>460</v>
      </c>
      <c r="E289" s="73" t="s">
        <v>24</v>
      </c>
      <c r="F289" s="72" t="s">
        <v>274</v>
      </c>
      <c r="G289" s="71" t="s">
        <v>24</v>
      </c>
      <c r="H289" s="71" t="s">
        <v>105</v>
      </c>
      <c r="I289" s="70">
        <f t="shared" si="825"/>
        <v>590000</v>
      </c>
      <c r="J289" s="69">
        <f t="shared" si="914"/>
        <v>44347</v>
      </c>
      <c r="K289" s="68">
        <f t="shared" si="930"/>
        <v>0</v>
      </c>
      <c r="L289" s="67">
        <f t="shared" si="930"/>
        <v>0</v>
      </c>
      <c r="M289" s="67">
        <f t="shared" si="930"/>
        <v>0</v>
      </c>
      <c r="N289" s="67">
        <f t="shared" si="929"/>
        <v>0</v>
      </c>
      <c r="O289" s="67">
        <f t="shared" si="931"/>
        <v>0.25</v>
      </c>
      <c r="P289" s="67">
        <f t="shared" si="931"/>
        <v>0.5</v>
      </c>
      <c r="Q289" s="67">
        <f t="shared" si="931"/>
        <v>0.75</v>
      </c>
      <c r="R289" s="67">
        <f t="shared" si="931"/>
        <v>0.75</v>
      </c>
      <c r="S289" s="67">
        <f t="shared" si="931"/>
        <v>1</v>
      </c>
      <c r="T289" s="67">
        <f t="shared" si="931"/>
        <v>1</v>
      </c>
      <c r="U289" s="67">
        <f t="shared" si="931"/>
        <v>1</v>
      </c>
      <c r="V289" s="66">
        <f t="shared" si="931"/>
        <v>1</v>
      </c>
      <c r="W289" s="65">
        <f t="shared" si="885"/>
        <v>0</v>
      </c>
      <c r="X289" s="64">
        <f t="shared" si="923"/>
        <v>0</v>
      </c>
      <c r="Y289" s="64">
        <f t="shared" si="904"/>
        <v>0</v>
      </c>
      <c r="Z289" s="64">
        <f t="shared" si="905"/>
        <v>1</v>
      </c>
      <c r="AA289" s="64">
        <f t="shared" si="906"/>
        <v>1</v>
      </c>
      <c r="AB289" s="64">
        <f t="shared" si="907"/>
        <v>1</v>
      </c>
      <c r="AC289" s="64">
        <f t="shared" si="908"/>
        <v>1</v>
      </c>
      <c r="AD289" s="64">
        <f t="shared" si="909"/>
        <v>1</v>
      </c>
      <c r="AE289" s="64">
        <f t="shared" si="910"/>
        <v>1</v>
      </c>
      <c r="AF289" s="64">
        <f t="shared" si="911"/>
        <v>1</v>
      </c>
      <c r="AG289" s="64">
        <f t="shared" si="912"/>
        <v>1</v>
      </c>
      <c r="AH289" s="63">
        <f t="shared" si="913"/>
        <v>1</v>
      </c>
      <c r="AI289" s="62">
        <f t="shared" si="892"/>
        <v>0</v>
      </c>
      <c r="AJ289" s="60">
        <f t="shared" si="893"/>
        <v>0</v>
      </c>
      <c r="AK289" s="60">
        <f t="shared" si="894"/>
        <v>0</v>
      </c>
      <c r="AL289" s="60">
        <f t="shared" si="895"/>
        <v>0</v>
      </c>
      <c r="AM289" s="60">
        <f t="shared" si="896"/>
        <v>12291.666666666666</v>
      </c>
      <c r="AN289" s="60">
        <f t="shared" si="903"/>
        <v>24583.333333333332</v>
      </c>
      <c r="AO289" s="60">
        <f t="shared" si="897"/>
        <v>36875</v>
      </c>
      <c r="AP289" s="60">
        <f t="shared" si="898"/>
        <v>36875</v>
      </c>
      <c r="AQ289" s="60">
        <f t="shared" si="899"/>
        <v>49166.666666666664</v>
      </c>
      <c r="AR289" s="60">
        <f t="shared" si="900"/>
        <v>49166.666666666664</v>
      </c>
      <c r="AS289" s="60">
        <f t="shared" si="901"/>
        <v>49166.666666666664</v>
      </c>
      <c r="AT289" s="59">
        <f t="shared" si="902"/>
        <v>49166.666666666664</v>
      </c>
      <c r="AU289" s="61">
        <f t="shared" ref="AU289:AU293" si="937">SUM(AI289:AK289)</f>
        <v>0</v>
      </c>
      <c r="AV289" s="60">
        <f t="shared" ref="AV289:AV293" si="938">SUM(AL289:AN289)</f>
        <v>36875</v>
      </c>
      <c r="AW289" s="60">
        <f t="shared" ref="AW289:AW293" si="939">SUM(AO289:AQ289)</f>
        <v>122916.66666666666</v>
      </c>
      <c r="AX289" s="59">
        <f t="shared" ref="AX289:AX293" si="940">SUM(AR289:AT289)</f>
        <v>147500</v>
      </c>
      <c r="AY289" s="58">
        <f t="shared" ref="AY289:AY293" si="941">SUM(AU289:AX289)</f>
        <v>307291.66666666663</v>
      </c>
      <c r="BA289" s="350" t="s">
        <v>457</v>
      </c>
      <c r="BB289" s="72" t="s">
        <v>300</v>
      </c>
      <c r="BC289" s="71"/>
      <c r="BE289" s="64">
        <f>SUMIFS(W$56:W289,$BA$56:$BA289,$BA289,$E$56:$E289,$E289)</f>
        <v>3</v>
      </c>
      <c r="BF289" s="64">
        <f>SUMIFS(X$56:X289,$BA$56:$BA289,$BA289,$E$56:$E289,$E289)</f>
        <v>3</v>
      </c>
      <c r="BG289" s="64">
        <f>SUMIFS(Y$56:Y289,$BA$56:$BA289,$BA289,$E$56:$E289,$E289)</f>
        <v>3</v>
      </c>
      <c r="BH289" s="64">
        <f>SUMIFS(Z$56:Z289,$BA$56:$BA289,$BA289,$E$56:$E289,$E289)</f>
        <v>4</v>
      </c>
      <c r="BI289" s="64">
        <f>SUMIFS(AA$56:AA289,$BA$56:$BA289,$BA289,$E$56:$E289,$E289)</f>
        <v>4</v>
      </c>
      <c r="BJ289" s="64">
        <f>SUMIFS(AB$56:AB289,$BA$56:$BA289,$BA289,$E$56:$E289,$E289)</f>
        <v>4</v>
      </c>
      <c r="BK289" s="64">
        <f>SUMIFS(AC$56:AC289,$BA$56:$BA289,$BA289,$E$56:$E289,$E289)</f>
        <v>6</v>
      </c>
      <c r="BL289" s="64">
        <f>SUMIFS(AD$56:AD289,$BA$56:$BA289,$BA289,$E$56:$E289,$E289)</f>
        <v>6</v>
      </c>
      <c r="BM289" s="64">
        <f>SUMIFS(AE$56:AE289,$BA$56:$BA289,$BA289,$E$56:$E289,$E289)</f>
        <v>6</v>
      </c>
      <c r="BN289" s="64">
        <f>SUMIFS(AF$56:AF289,$BA$56:$BA289,$BA289,$E$56:$E289,$E289)</f>
        <v>6</v>
      </c>
      <c r="BO289" s="64">
        <f>SUMIFS(AG$56:AG289,$BA$56:$BA289,$BA289,$E$56:$E289,$E289)</f>
        <v>6</v>
      </c>
      <c r="BP289" s="64">
        <f>SUMIFS(AH$56:AH289,$BA$56:$BA289,$BA289,$E$56:$E289,$E289)</f>
        <v>6</v>
      </c>
      <c r="BR289" s="175" t="str">
        <f t="shared" si="811"/>
        <v>Foundation3EMEA</v>
      </c>
      <c r="BS289" s="175" t="str">
        <f t="shared" si="799"/>
        <v>Foundation3EMEA</v>
      </c>
      <c r="BT289" s="175" t="str">
        <f t="shared" si="800"/>
        <v>Foundation3EMEA</v>
      </c>
      <c r="BU289" s="175" t="str">
        <f t="shared" si="801"/>
        <v>Foundation4EMEA</v>
      </c>
      <c r="BV289" s="175" t="str">
        <f t="shared" si="802"/>
        <v>Foundation4EMEA</v>
      </c>
      <c r="BW289" s="175" t="str">
        <f t="shared" si="803"/>
        <v>Foundation4EMEA</v>
      </c>
      <c r="BX289" s="175" t="str">
        <f t="shared" si="804"/>
        <v>Foundation6EMEA</v>
      </c>
      <c r="BY289" s="175" t="str">
        <f t="shared" si="805"/>
        <v>Foundation6EMEA</v>
      </c>
      <c r="BZ289" s="175" t="str">
        <f t="shared" si="806"/>
        <v>Foundation6EMEA</v>
      </c>
      <c r="CA289" s="175" t="str">
        <f t="shared" si="807"/>
        <v>Foundation6EMEA</v>
      </c>
      <c r="CB289" s="175" t="str">
        <f t="shared" si="808"/>
        <v>Foundation6EMEA</v>
      </c>
      <c r="CC289" s="175" t="str">
        <f t="shared" si="809"/>
        <v>Foundation6EMEA</v>
      </c>
    </row>
    <row r="290" spans="1:81" s="52" customFormat="1" hidden="1" x14ac:dyDescent="0.25">
      <c r="A290" s="71" t="s">
        <v>270</v>
      </c>
      <c r="B290" s="74">
        <v>44409</v>
      </c>
      <c r="C290" s="74" t="s">
        <v>86</v>
      </c>
      <c r="D290" s="73" t="s">
        <v>463</v>
      </c>
      <c r="E290" s="73" t="s">
        <v>24</v>
      </c>
      <c r="F290" s="72" t="s">
        <v>2</v>
      </c>
      <c r="G290" s="71" t="s">
        <v>24</v>
      </c>
      <c r="H290" s="71" t="s">
        <v>105</v>
      </c>
      <c r="I290" s="70">
        <f t="shared" si="825"/>
        <v>1050000</v>
      </c>
      <c r="J290" s="69">
        <f t="shared" ref="J290" si="942">IF(DAY(B290)&gt;25,EOMONTH(B290,1),EOMONTH(B290,0))</f>
        <v>44439</v>
      </c>
      <c r="K290" s="68">
        <f t="shared" si="930"/>
        <v>0</v>
      </c>
      <c r="L290" s="67">
        <f t="shared" si="930"/>
        <v>0</v>
      </c>
      <c r="M290" s="67">
        <f t="shared" si="930"/>
        <v>0</v>
      </c>
      <c r="N290" s="67">
        <f t="shared" si="929"/>
        <v>0</v>
      </c>
      <c r="O290" s="67">
        <f t="shared" si="931"/>
        <v>0</v>
      </c>
      <c r="P290" s="67">
        <f t="shared" si="931"/>
        <v>0</v>
      </c>
      <c r="Q290" s="67">
        <f t="shared" si="931"/>
        <v>0</v>
      </c>
      <c r="R290" s="67">
        <f t="shared" si="931"/>
        <v>0</v>
      </c>
      <c r="S290" s="67">
        <f t="shared" si="931"/>
        <v>0</v>
      </c>
      <c r="T290" s="67">
        <f t="shared" si="931"/>
        <v>0.25</v>
      </c>
      <c r="U290" s="67">
        <f t="shared" si="931"/>
        <v>0.35</v>
      </c>
      <c r="V290" s="66">
        <f t="shared" si="931"/>
        <v>0.5</v>
      </c>
      <c r="W290" s="65">
        <f t="shared" ref="W290" si="943">IF(K290&lt;0,-1,IF(AND($B290&lt;W$55,$C290&gt;W$55),1,0))</f>
        <v>0</v>
      </c>
      <c r="X290" s="64">
        <f t="shared" ref="X290" si="944">IF(L290&lt;0,-1,IF(AND($B290&lt;X$55,$C290&gt;X$55),1,0))</f>
        <v>0</v>
      </c>
      <c r="Y290" s="64">
        <f t="shared" ref="Y290" si="945">IF(M290&lt;0,-1,IF(AND($B290&lt;Y$55,$C290&gt;Y$55),1,0))</f>
        <v>0</v>
      </c>
      <c r="Z290" s="64">
        <f t="shared" ref="Z290" si="946">IF(N290&lt;0,-1,IF(AND($B290&lt;Z$55,$C290&gt;Z$55),1,0))</f>
        <v>0</v>
      </c>
      <c r="AA290" s="64">
        <f t="shared" ref="AA290" si="947">IF(O290&lt;0,-1,IF(AND($B290&lt;AA$55,$C290&gt;AA$55),1,0))</f>
        <v>0</v>
      </c>
      <c r="AB290" s="64">
        <f t="shared" ref="AB290" si="948">IF(P290&lt;0,-1,IF(AND($B290&lt;AB$55,$C290&gt;AB$55),1,0))</f>
        <v>0</v>
      </c>
      <c r="AC290" s="64">
        <f t="shared" ref="AC290" si="949">IF(Q290&lt;0,-1,IF(AND($B290&lt;AC$55,$C290&gt;AC$55),1,0))</f>
        <v>1</v>
      </c>
      <c r="AD290" s="64">
        <f t="shared" ref="AD290" si="950">IF(R290&lt;0,-1,IF(AND($B290&lt;AD$55,$C290&gt;AD$55),1,0))</f>
        <v>1</v>
      </c>
      <c r="AE290" s="64">
        <f t="shared" ref="AE290" si="951">IF(S290&lt;0,-1,IF(AND($B290&lt;AE$55,$C290&gt;AE$55),1,0))</f>
        <v>1</v>
      </c>
      <c r="AF290" s="64">
        <f t="shared" ref="AF290" si="952">IF(T290&lt;0,-1,IF(AND($B290&lt;AF$55,$C290&gt;AF$55),1,0))</f>
        <v>1</v>
      </c>
      <c r="AG290" s="64">
        <f t="shared" ref="AG290" si="953">IF(U290&lt;0,-1,IF(AND($B290&lt;AG$55,$C290&gt;AG$55),1,0))</f>
        <v>1</v>
      </c>
      <c r="AH290" s="63">
        <f t="shared" ref="AH290" si="954">IF(V290&lt;0,-1,IF(AND($B290&lt;AH$55,$C290&gt;AH$55),1,0))</f>
        <v>1</v>
      </c>
      <c r="AI290" s="62">
        <f t="shared" ref="AI290" si="955">$I290/12*K290</f>
        <v>0</v>
      </c>
      <c r="AJ290" s="60">
        <f t="shared" ref="AJ290" si="956">$I290/12*L290</f>
        <v>0</v>
      </c>
      <c r="AK290" s="60">
        <f t="shared" ref="AK290" si="957">$I290/12*M290</f>
        <v>0</v>
      </c>
      <c r="AL290" s="60">
        <f t="shared" ref="AL290" si="958">$I290/12*N290</f>
        <v>0</v>
      </c>
      <c r="AM290" s="60">
        <f t="shared" ref="AM290" si="959">$I290/12*O290</f>
        <v>0</v>
      </c>
      <c r="AN290" s="60">
        <f t="shared" ref="AN290" si="960">$I290/12*P290</f>
        <v>0</v>
      </c>
      <c r="AO290" s="60">
        <f t="shared" ref="AO290" si="961">$I290/12*Q290</f>
        <v>0</v>
      </c>
      <c r="AP290" s="60">
        <f t="shared" ref="AP290" si="962">$I290/12*R290</f>
        <v>0</v>
      </c>
      <c r="AQ290" s="60">
        <f t="shared" ref="AQ290" si="963">$I290/12*S290</f>
        <v>0</v>
      </c>
      <c r="AR290" s="60">
        <f t="shared" ref="AR290" si="964">$I290/12*T290</f>
        <v>21875</v>
      </c>
      <c r="AS290" s="60">
        <f t="shared" ref="AS290" si="965">$I290/12*U290</f>
        <v>30624.999999999996</v>
      </c>
      <c r="AT290" s="59">
        <f t="shared" ref="AT290" si="966">$I290/12*V290</f>
        <v>43750</v>
      </c>
      <c r="AU290" s="61">
        <f t="shared" ref="AU290" si="967">SUM(AI290:AK290)</f>
        <v>0</v>
      </c>
      <c r="AV290" s="60">
        <f t="shared" ref="AV290" si="968">SUM(AL290:AN290)</f>
        <v>0</v>
      </c>
      <c r="AW290" s="60">
        <f t="shared" ref="AW290" si="969">SUM(AO290:AQ290)</f>
        <v>0</v>
      </c>
      <c r="AX290" s="59">
        <f t="shared" ref="AX290" si="970">SUM(AR290:AT290)</f>
        <v>96250</v>
      </c>
      <c r="AY290" s="58">
        <f t="shared" ref="AY290" si="971">SUM(AU290:AX290)</f>
        <v>96250</v>
      </c>
      <c r="BA290" s="350" t="s">
        <v>23</v>
      </c>
      <c r="BB290" s="72" t="s">
        <v>270</v>
      </c>
      <c r="BC290" s="71"/>
      <c r="BE290" s="64">
        <f>SUMIFS(W$56:W290,$BA$56:$BA290,$BA290,$E$56:$E290,$E290)</f>
        <v>2</v>
      </c>
      <c r="BF290" s="64">
        <f>SUMIFS(X$56:X290,$BA$56:$BA290,$BA290,$E$56:$E290,$E290)</f>
        <v>2</v>
      </c>
      <c r="BG290" s="64">
        <f>SUMIFS(Y$56:Y290,$BA$56:$BA290,$BA290,$E$56:$E290,$E290)</f>
        <v>2</v>
      </c>
      <c r="BH290" s="64">
        <f>SUMIFS(Z$56:Z290,$BA$56:$BA290,$BA290,$E$56:$E290,$E290)</f>
        <v>2</v>
      </c>
      <c r="BI290" s="64">
        <f>SUMIFS(AA$56:AA290,$BA$56:$BA290,$BA290,$E$56:$E290,$E290)</f>
        <v>2</v>
      </c>
      <c r="BJ290" s="64">
        <f>SUMIFS(AB$56:AB290,$BA$56:$BA290,$BA290,$E$56:$E290,$E290)</f>
        <v>2</v>
      </c>
      <c r="BK290" s="64">
        <f>SUMIFS(AC$56:AC290,$BA$56:$BA290,$BA290,$E$56:$E290,$E290)</f>
        <v>4</v>
      </c>
      <c r="BL290" s="64">
        <f>SUMIFS(AD$56:AD290,$BA$56:$BA290,$BA290,$E$56:$E290,$E290)</f>
        <v>4</v>
      </c>
      <c r="BM290" s="64">
        <f>SUMIFS(AE$56:AE290,$BA$56:$BA290,$BA290,$E$56:$E290,$E290)</f>
        <v>4</v>
      </c>
      <c r="BN290" s="64">
        <f>SUMIFS(AF$56:AF290,$BA$56:$BA290,$BA290,$E$56:$E290,$E290)</f>
        <v>4</v>
      </c>
      <c r="BO290" s="64">
        <f>SUMIFS(AG$56:AG290,$BA$56:$BA290,$BA290,$E$56:$E290,$E290)</f>
        <v>4</v>
      </c>
      <c r="BP290" s="64">
        <f>SUMIFS(AH$56:AH290,$BA$56:$BA290,$BA290,$E$56:$E290,$E290)</f>
        <v>4</v>
      </c>
      <c r="BR290" s="175" t="str">
        <f t="shared" ref="BR290" si="972">IF(BE290&gt;0,$BA290&amp;BE290&amp;$E290,"")</f>
        <v>Enterprise2EMEA</v>
      </c>
      <c r="BS290" s="175" t="str">
        <f t="shared" ref="BS290" si="973">IF(BF290&gt;0,$BA290&amp;BF290&amp;$E290,"")</f>
        <v>Enterprise2EMEA</v>
      </c>
      <c r="BT290" s="175" t="str">
        <f t="shared" ref="BT290" si="974">IF(BG290&gt;0,$BA290&amp;BG290&amp;$E290,"")</f>
        <v>Enterprise2EMEA</v>
      </c>
      <c r="BU290" s="175" t="str">
        <f t="shared" ref="BU290" si="975">IF(BH290&gt;0,$BA290&amp;BH290&amp;$E290,"")</f>
        <v>Enterprise2EMEA</v>
      </c>
      <c r="BV290" s="175" t="str">
        <f t="shared" ref="BV290" si="976">IF(BI290&gt;0,$BA290&amp;BI290&amp;$E290,"")</f>
        <v>Enterprise2EMEA</v>
      </c>
      <c r="BW290" s="175" t="str">
        <f t="shared" ref="BW290" si="977">IF(BJ290&gt;0,$BA290&amp;BJ290&amp;$E290,"")</f>
        <v>Enterprise2EMEA</v>
      </c>
      <c r="BX290" s="175" t="str">
        <f t="shared" ref="BX290" si="978">IF(BK290&gt;0,$BA290&amp;BK290&amp;$E290,"")</f>
        <v>Enterprise4EMEA</v>
      </c>
      <c r="BY290" s="175" t="str">
        <f t="shared" ref="BY290" si="979">IF(BL290&gt;0,$BA290&amp;BL290&amp;$E290,"")</f>
        <v>Enterprise4EMEA</v>
      </c>
      <c r="BZ290" s="175" t="str">
        <f t="shared" ref="BZ290" si="980">IF(BM290&gt;0,$BA290&amp;BM290&amp;$E290,"")</f>
        <v>Enterprise4EMEA</v>
      </c>
      <c r="CA290" s="175" t="str">
        <f t="shared" ref="CA290" si="981">IF(BN290&gt;0,$BA290&amp;BN290&amp;$E290,"")</f>
        <v>Enterprise4EMEA</v>
      </c>
      <c r="CB290" s="175" t="str">
        <f t="shared" ref="CB290" si="982">IF(BO290&gt;0,$BA290&amp;BO290&amp;$E290,"")</f>
        <v>Enterprise4EMEA</v>
      </c>
      <c r="CC290" s="175" t="str">
        <f t="shared" ref="CC290" si="983">IF(BP290&gt;0,$BA290&amp;BP290&amp;$E290,"")</f>
        <v>Enterprise4EMEA</v>
      </c>
    </row>
    <row r="291" spans="1:81" s="52" customFormat="1" hidden="1" x14ac:dyDescent="0.25">
      <c r="A291" s="71" t="s">
        <v>466</v>
      </c>
      <c r="B291" s="74">
        <v>44409</v>
      </c>
      <c r="C291" s="74" t="s">
        <v>86</v>
      </c>
      <c r="D291" s="73" t="s">
        <v>465</v>
      </c>
      <c r="E291" s="73" t="s">
        <v>24</v>
      </c>
      <c r="F291" s="72" t="s">
        <v>2</v>
      </c>
      <c r="G291" s="71" t="s">
        <v>24</v>
      </c>
      <c r="H291" s="71" t="s">
        <v>105</v>
      </c>
      <c r="I291" s="70">
        <f t="shared" si="825"/>
        <v>1050000</v>
      </c>
      <c r="J291" s="69">
        <f t="shared" si="914"/>
        <v>44439</v>
      </c>
      <c r="K291" s="68">
        <f t="shared" si="930"/>
        <v>0</v>
      </c>
      <c r="L291" s="67">
        <f t="shared" si="930"/>
        <v>0</v>
      </c>
      <c r="M291" s="67">
        <f t="shared" si="930"/>
        <v>0</v>
      </c>
      <c r="N291" s="67">
        <f t="shared" si="929"/>
        <v>0</v>
      </c>
      <c r="O291" s="67">
        <f t="shared" si="931"/>
        <v>0</v>
      </c>
      <c r="P291" s="67">
        <f t="shared" si="931"/>
        <v>0</v>
      </c>
      <c r="Q291" s="67">
        <f t="shared" si="931"/>
        <v>0</v>
      </c>
      <c r="R291" s="67">
        <f t="shared" si="931"/>
        <v>0.25</v>
      </c>
      <c r="S291" s="67">
        <f t="shared" si="931"/>
        <v>0.5</v>
      </c>
      <c r="T291" s="67">
        <f t="shared" si="931"/>
        <v>0.85</v>
      </c>
      <c r="U291" s="67">
        <f t="shared" si="931"/>
        <v>1</v>
      </c>
      <c r="V291" s="66">
        <f t="shared" si="931"/>
        <v>1</v>
      </c>
      <c r="W291" s="65">
        <f t="shared" si="885"/>
        <v>0</v>
      </c>
      <c r="X291" s="64">
        <f t="shared" si="923"/>
        <v>0</v>
      </c>
      <c r="Y291" s="64">
        <f t="shared" si="904"/>
        <v>0</v>
      </c>
      <c r="Z291" s="64">
        <f t="shared" si="905"/>
        <v>0</v>
      </c>
      <c r="AA291" s="64">
        <f t="shared" si="906"/>
        <v>0</v>
      </c>
      <c r="AB291" s="64">
        <f t="shared" si="907"/>
        <v>0</v>
      </c>
      <c r="AC291" s="64">
        <f t="shared" si="908"/>
        <v>1</v>
      </c>
      <c r="AD291" s="64">
        <f t="shared" si="909"/>
        <v>1</v>
      </c>
      <c r="AE291" s="64">
        <f t="shared" si="910"/>
        <v>1</v>
      </c>
      <c r="AF291" s="64">
        <f t="shared" si="911"/>
        <v>1</v>
      </c>
      <c r="AG291" s="64">
        <f t="shared" si="912"/>
        <v>1</v>
      </c>
      <c r="AH291" s="63">
        <f t="shared" si="913"/>
        <v>1</v>
      </c>
      <c r="AI291" s="62">
        <f t="shared" si="892"/>
        <v>0</v>
      </c>
      <c r="AJ291" s="60">
        <f t="shared" si="893"/>
        <v>0</v>
      </c>
      <c r="AK291" s="60">
        <f t="shared" si="894"/>
        <v>0</v>
      </c>
      <c r="AL291" s="60">
        <f t="shared" si="895"/>
        <v>0</v>
      </c>
      <c r="AM291" s="60">
        <f t="shared" si="896"/>
        <v>0</v>
      </c>
      <c r="AN291" s="60">
        <f t="shared" si="903"/>
        <v>0</v>
      </c>
      <c r="AO291" s="60">
        <f t="shared" si="897"/>
        <v>0</v>
      </c>
      <c r="AP291" s="60">
        <f t="shared" si="898"/>
        <v>21875</v>
      </c>
      <c r="AQ291" s="60">
        <f t="shared" si="899"/>
        <v>43750</v>
      </c>
      <c r="AR291" s="60">
        <f t="shared" si="900"/>
        <v>74375</v>
      </c>
      <c r="AS291" s="60">
        <f t="shared" si="901"/>
        <v>87500</v>
      </c>
      <c r="AT291" s="59">
        <f t="shared" si="902"/>
        <v>87500</v>
      </c>
      <c r="AU291" s="61">
        <f t="shared" si="937"/>
        <v>0</v>
      </c>
      <c r="AV291" s="60">
        <f t="shared" si="938"/>
        <v>0</v>
      </c>
      <c r="AW291" s="60">
        <f t="shared" si="939"/>
        <v>65625</v>
      </c>
      <c r="AX291" s="59">
        <f t="shared" si="940"/>
        <v>249375</v>
      </c>
      <c r="AY291" s="58">
        <f t="shared" si="941"/>
        <v>315000</v>
      </c>
      <c r="BA291" s="350" t="s">
        <v>23</v>
      </c>
      <c r="BB291" s="72" t="s">
        <v>466</v>
      </c>
      <c r="BC291" s="71"/>
      <c r="BE291" s="64">
        <f>SUMIFS(W$56:W291,$BA$56:$BA291,$BA291,$E$56:$E291,$E291)</f>
        <v>2</v>
      </c>
      <c r="BF291" s="64">
        <f>SUMIFS(X$56:X291,$BA$56:$BA291,$BA291,$E$56:$E291,$E291)</f>
        <v>2</v>
      </c>
      <c r="BG291" s="64">
        <f>SUMIFS(Y$56:Y291,$BA$56:$BA291,$BA291,$E$56:$E291,$E291)</f>
        <v>2</v>
      </c>
      <c r="BH291" s="64">
        <f>SUMIFS(Z$56:Z291,$BA$56:$BA291,$BA291,$E$56:$E291,$E291)</f>
        <v>2</v>
      </c>
      <c r="BI291" s="64">
        <f>SUMIFS(AA$56:AA291,$BA$56:$BA291,$BA291,$E$56:$E291,$E291)</f>
        <v>2</v>
      </c>
      <c r="BJ291" s="64">
        <f>SUMIFS(AB$56:AB291,$BA$56:$BA291,$BA291,$E$56:$E291,$E291)</f>
        <v>2</v>
      </c>
      <c r="BK291" s="64">
        <f>SUMIFS(AC$56:AC291,$BA$56:$BA291,$BA291,$E$56:$E291,$E291)</f>
        <v>5</v>
      </c>
      <c r="BL291" s="64">
        <f>SUMIFS(AD$56:AD291,$BA$56:$BA291,$BA291,$E$56:$E291,$E291)</f>
        <v>5</v>
      </c>
      <c r="BM291" s="64">
        <f>SUMIFS(AE$56:AE291,$BA$56:$BA291,$BA291,$E$56:$E291,$E291)</f>
        <v>5</v>
      </c>
      <c r="BN291" s="64">
        <f>SUMIFS(AF$56:AF291,$BA$56:$BA291,$BA291,$E$56:$E291,$E291)</f>
        <v>5</v>
      </c>
      <c r="BO291" s="64">
        <f>SUMIFS(AG$56:AG291,$BA$56:$BA291,$BA291,$E$56:$E291,$E291)</f>
        <v>5</v>
      </c>
      <c r="BP291" s="64">
        <f>SUMIFS(AH$56:AH291,$BA$56:$BA291,$BA291,$E$56:$E291,$E291)</f>
        <v>5</v>
      </c>
      <c r="BR291" s="175" t="str">
        <f t="shared" si="811"/>
        <v>Enterprise2EMEA</v>
      </c>
      <c r="BS291" s="175" t="str">
        <f t="shared" si="799"/>
        <v>Enterprise2EMEA</v>
      </c>
      <c r="BT291" s="175" t="str">
        <f t="shared" si="800"/>
        <v>Enterprise2EMEA</v>
      </c>
      <c r="BU291" s="175" t="str">
        <f t="shared" si="801"/>
        <v>Enterprise2EMEA</v>
      </c>
      <c r="BV291" s="175" t="str">
        <f t="shared" si="802"/>
        <v>Enterprise2EMEA</v>
      </c>
      <c r="BW291" s="175" t="str">
        <f t="shared" si="803"/>
        <v>Enterprise2EMEA</v>
      </c>
      <c r="BX291" s="175" t="str">
        <f t="shared" si="804"/>
        <v>Enterprise5EMEA</v>
      </c>
      <c r="BY291" s="175" t="str">
        <f t="shared" si="805"/>
        <v>Enterprise5EMEA</v>
      </c>
      <c r="BZ291" s="175" t="str">
        <f t="shared" si="806"/>
        <v>Enterprise5EMEA</v>
      </c>
      <c r="CA291" s="175" t="str">
        <f t="shared" si="807"/>
        <v>Enterprise5EMEA</v>
      </c>
      <c r="CB291" s="175" t="str">
        <f t="shared" si="808"/>
        <v>Enterprise5EMEA</v>
      </c>
      <c r="CC291" s="175" t="str">
        <f t="shared" si="809"/>
        <v>Enterprise5EMEA</v>
      </c>
    </row>
    <row r="292" spans="1:81" s="52" customFormat="1" hidden="1" x14ac:dyDescent="0.25">
      <c r="A292" s="71" t="s">
        <v>84</v>
      </c>
      <c r="B292" s="74">
        <v>44378</v>
      </c>
      <c r="C292" s="74" t="s">
        <v>86</v>
      </c>
      <c r="D292" s="73" t="s">
        <v>89</v>
      </c>
      <c r="E292" s="73" t="str">
        <f>IF(G292="US",VLOOKUP($D292,$A$1:$L$51,12,FALSE),G292)</f>
        <v>Enterprise</v>
      </c>
      <c r="F292" s="72" t="s">
        <v>287</v>
      </c>
      <c r="G292" s="71" t="s">
        <v>88</v>
      </c>
      <c r="H292" s="71" t="s">
        <v>84</v>
      </c>
      <c r="I292" s="70">
        <f t="shared" si="825"/>
        <v>1250000</v>
      </c>
      <c r="J292" s="69">
        <f t="shared" si="914"/>
        <v>44408</v>
      </c>
      <c r="K292" s="68">
        <f t="shared" si="930"/>
        <v>0</v>
      </c>
      <c r="L292" s="67">
        <f t="shared" si="930"/>
        <v>0</v>
      </c>
      <c r="M292" s="67">
        <f t="shared" si="930"/>
        <v>0</v>
      </c>
      <c r="N292" s="67">
        <f t="shared" si="929"/>
        <v>0</v>
      </c>
      <c r="O292" s="67">
        <f t="shared" si="931"/>
        <v>0</v>
      </c>
      <c r="P292" s="67">
        <f t="shared" si="931"/>
        <v>0</v>
      </c>
      <c r="Q292" s="67">
        <f t="shared" si="931"/>
        <v>0</v>
      </c>
      <c r="R292" s="67">
        <f t="shared" si="931"/>
        <v>0</v>
      </c>
      <c r="S292" s="67">
        <f t="shared" si="931"/>
        <v>0.25</v>
      </c>
      <c r="T292" s="67">
        <f t="shared" si="931"/>
        <v>0.35</v>
      </c>
      <c r="U292" s="67">
        <f t="shared" si="931"/>
        <v>0.5</v>
      </c>
      <c r="V292" s="66">
        <f t="shared" si="931"/>
        <v>0.65</v>
      </c>
      <c r="W292" s="65">
        <f t="shared" si="885"/>
        <v>0</v>
      </c>
      <c r="X292" s="64">
        <f t="shared" si="923"/>
        <v>0</v>
      </c>
      <c r="Y292" s="64">
        <f t="shared" si="904"/>
        <v>0</v>
      </c>
      <c r="Z292" s="64">
        <f t="shared" si="905"/>
        <v>0</v>
      </c>
      <c r="AA292" s="64">
        <f t="shared" si="906"/>
        <v>0</v>
      </c>
      <c r="AB292" s="64">
        <f t="shared" si="907"/>
        <v>1</v>
      </c>
      <c r="AC292" s="64">
        <f t="shared" si="908"/>
        <v>1</v>
      </c>
      <c r="AD292" s="64">
        <f t="shared" si="909"/>
        <v>1</v>
      </c>
      <c r="AE292" s="64">
        <f t="shared" si="910"/>
        <v>1</v>
      </c>
      <c r="AF292" s="64">
        <f t="shared" si="911"/>
        <v>1</v>
      </c>
      <c r="AG292" s="64">
        <f t="shared" si="912"/>
        <v>1</v>
      </c>
      <c r="AH292" s="63">
        <f t="shared" si="913"/>
        <v>1</v>
      </c>
      <c r="AI292" s="62">
        <f t="shared" si="892"/>
        <v>0</v>
      </c>
      <c r="AJ292" s="60">
        <f t="shared" si="893"/>
        <v>0</v>
      </c>
      <c r="AK292" s="60">
        <f t="shared" si="894"/>
        <v>0</v>
      </c>
      <c r="AL292" s="60">
        <f t="shared" si="895"/>
        <v>0</v>
      </c>
      <c r="AM292" s="60">
        <f t="shared" si="896"/>
        <v>0</v>
      </c>
      <c r="AN292" s="60">
        <f t="shared" si="903"/>
        <v>0</v>
      </c>
      <c r="AO292" s="60">
        <f t="shared" si="897"/>
        <v>0</v>
      </c>
      <c r="AP292" s="60">
        <f t="shared" si="898"/>
        <v>0</v>
      </c>
      <c r="AQ292" s="60">
        <f t="shared" si="899"/>
        <v>26041.666666666668</v>
      </c>
      <c r="AR292" s="60">
        <f t="shared" si="900"/>
        <v>36458.333333333336</v>
      </c>
      <c r="AS292" s="60">
        <f t="shared" si="901"/>
        <v>52083.333333333336</v>
      </c>
      <c r="AT292" s="59">
        <f t="shared" si="902"/>
        <v>67708.333333333343</v>
      </c>
      <c r="AU292" s="61">
        <f t="shared" si="937"/>
        <v>0</v>
      </c>
      <c r="AV292" s="60">
        <f t="shared" si="938"/>
        <v>0</v>
      </c>
      <c r="AW292" s="60">
        <f t="shared" si="939"/>
        <v>26041.666666666668</v>
      </c>
      <c r="AX292" s="59">
        <f t="shared" si="940"/>
        <v>156250</v>
      </c>
      <c r="AY292" s="58">
        <f t="shared" si="941"/>
        <v>182291.66666666666</v>
      </c>
      <c r="BA292" s="72" t="s">
        <v>287</v>
      </c>
      <c r="BB292" s="72" t="s">
        <v>84</v>
      </c>
      <c r="BC292" s="71"/>
      <c r="BE292" s="64">
        <f>SUMIFS(W$56:W292,$BA$56:$BA292,$BA292,$E$56:$E292,$E292)</f>
        <v>0</v>
      </c>
      <c r="BF292" s="64">
        <f>SUMIFS(X$56:X292,$BA$56:$BA292,$BA292,$E$56:$E292,$E292)</f>
        <v>0</v>
      </c>
      <c r="BG292" s="64">
        <f>SUMIFS(Y$56:Y292,$BA$56:$BA292,$BA292,$E$56:$E292,$E292)</f>
        <v>0</v>
      </c>
      <c r="BH292" s="64">
        <f>SUMIFS(Z$56:Z292,$BA$56:$BA292,$BA292,$E$56:$E292,$E292)</f>
        <v>2</v>
      </c>
      <c r="BI292" s="64">
        <f>SUMIFS(AA$56:AA292,$BA$56:$BA292,$BA292,$E$56:$E292,$E292)</f>
        <v>2</v>
      </c>
      <c r="BJ292" s="64">
        <f>SUMIFS(AB$56:AB292,$BA$56:$BA292,$BA292,$E$56:$E292,$E292)</f>
        <v>3</v>
      </c>
      <c r="BK292" s="64">
        <f>SUMIFS(AC$56:AC292,$BA$56:$BA292,$BA292,$E$56:$E292,$E292)</f>
        <v>3</v>
      </c>
      <c r="BL292" s="64">
        <f>SUMIFS(AD$56:AD292,$BA$56:$BA292,$BA292,$E$56:$E292,$E292)</f>
        <v>4</v>
      </c>
      <c r="BM292" s="64">
        <f>SUMIFS(AE$56:AE292,$BA$56:$BA292,$BA292,$E$56:$E292,$E292)</f>
        <v>4</v>
      </c>
      <c r="BN292" s="64">
        <f>SUMIFS(AF$56:AF292,$BA$56:$BA292,$BA292,$E$56:$E292,$E292)</f>
        <v>4</v>
      </c>
      <c r="BO292" s="64">
        <f>SUMIFS(AG$56:AG292,$BA$56:$BA292,$BA292,$E$56:$E292,$E292)</f>
        <v>4</v>
      </c>
      <c r="BP292" s="64">
        <f>SUMIFS(AH$56:AH292,$BA$56:$BA292,$BA292,$E$56:$E292,$E292)</f>
        <v>4</v>
      </c>
      <c r="BR292" s="175" t="str">
        <f t="shared" ref="BR292:BR293" si="984">IF(BE292&gt;0,$BA292&amp;BE292&amp;$E292,"")</f>
        <v/>
      </c>
      <c r="BS292" s="175" t="str">
        <f t="shared" ref="BS292:BS293" si="985">IF(BF292&gt;0,$BA292&amp;BF292&amp;$E292,"")</f>
        <v/>
      </c>
      <c r="BT292" s="175" t="str">
        <f t="shared" ref="BT292:BT293" si="986">IF(BG292&gt;0,$BA292&amp;BG292&amp;$E292,"")</f>
        <v/>
      </c>
      <c r="BU292" s="175" t="str">
        <f t="shared" ref="BU292:BU293" si="987">IF(BH292&gt;0,$BA292&amp;BH292&amp;$E292,"")</f>
        <v>Miller, BJ2Enterprise</v>
      </c>
      <c r="BV292" s="175" t="str">
        <f t="shared" ref="BV292:BV293" si="988">IF(BI292&gt;0,$BA292&amp;BI292&amp;$E292,"")</f>
        <v>Miller, BJ2Enterprise</v>
      </c>
      <c r="BW292" s="175" t="str">
        <f t="shared" ref="BW292:BW293" si="989">IF(BJ292&gt;0,$BA292&amp;BJ292&amp;$E292,"")</f>
        <v>Miller, BJ3Enterprise</v>
      </c>
      <c r="BX292" s="175" t="str">
        <f t="shared" ref="BX292:BX293" si="990">IF(BK292&gt;0,$BA292&amp;BK292&amp;$E292,"")</f>
        <v>Miller, BJ3Enterprise</v>
      </c>
      <c r="BY292" s="175" t="str">
        <f t="shared" ref="BY292:BY293" si="991">IF(BL292&gt;0,$BA292&amp;BL292&amp;$E292,"")</f>
        <v>Miller, BJ4Enterprise</v>
      </c>
      <c r="BZ292" s="175" t="str">
        <f t="shared" ref="BZ292:BZ293" si="992">IF(BM292&gt;0,$BA292&amp;BM292&amp;$E292,"")</f>
        <v>Miller, BJ4Enterprise</v>
      </c>
      <c r="CA292" s="175" t="str">
        <f t="shared" ref="CA292:CA293" si="993">IF(BN292&gt;0,$BA292&amp;BN292&amp;$E292,"")</f>
        <v>Miller, BJ4Enterprise</v>
      </c>
      <c r="CB292" s="175" t="str">
        <f t="shared" ref="CB292:CB293" si="994">IF(BO292&gt;0,$BA292&amp;BO292&amp;$E292,"")</f>
        <v>Miller, BJ4Enterprise</v>
      </c>
      <c r="CC292" s="175" t="str">
        <f t="shared" ref="CC292:CC293" si="995">IF(BP292&gt;0,$BA292&amp;BP292&amp;$E292,"")</f>
        <v>Miller, BJ4Enterprise</v>
      </c>
    </row>
    <row r="293" spans="1:81" s="52" customFormat="1" hidden="1" x14ac:dyDescent="0.25">
      <c r="A293" s="71" t="s">
        <v>84</v>
      </c>
      <c r="B293" s="74">
        <v>44378</v>
      </c>
      <c r="C293" s="74" t="s">
        <v>86</v>
      </c>
      <c r="D293" s="73" t="s">
        <v>89</v>
      </c>
      <c r="E293" s="73" t="str">
        <f>IF(G293="US",VLOOKUP($D293,$A$1:$L$51,12,FALSE),G293)</f>
        <v>Enterprise</v>
      </c>
      <c r="F293" s="72" t="s">
        <v>287</v>
      </c>
      <c r="G293" s="71" t="s">
        <v>88</v>
      </c>
      <c r="H293" s="71" t="s">
        <v>84</v>
      </c>
      <c r="I293" s="70">
        <f t="shared" si="825"/>
        <v>1250000</v>
      </c>
      <c r="J293" s="69">
        <f t="shared" si="914"/>
        <v>44408</v>
      </c>
      <c r="K293" s="68">
        <f t="shared" si="930"/>
        <v>0</v>
      </c>
      <c r="L293" s="67">
        <f t="shared" si="930"/>
        <v>0</v>
      </c>
      <c r="M293" s="67">
        <f t="shared" si="930"/>
        <v>0</v>
      </c>
      <c r="N293" s="67">
        <f t="shared" si="929"/>
        <v>0</v>
      </c>
      <c r="O293" s="67">
        <f t="shared" si="931"/>
        <v>0</v>
      </c>
      <c r="P293" s="67">
        <f t="shared" si="931"/>
        <v>0</v>
      </c>
      <c r="Q293" s="67">
        <f t="shared" si="931"/>
        <v>0</v>
      </c>
      <c r="R293" s="67">
        <f t="shared" si="931"/>
        <v>0</v>
      </c>
      <c r="S293" s="67">
        <f t="shared" si="931"/>
        <v>0.25</v>
      </c>
      <c r="T293" s="67">
        <f t="shared" si="931"/>
        <v>0.35</v>
      </c>
      <c r="U293" s="67">
        <f t="shared" si="931"/>
        <v>0.5</v>
      </c>
      <c r="V293" s="66">
        <f t="shared" si="931"/>
        <v>0.65</v>
      </c>
      <c r="W293" s="65">
        <f t="shared" si="885"/>
        <v>0</v>
      </c>
      <c r="X293" s="64">
        <f t="shared" si="923"/>
        <v>0</v>
      </c>
      <c r="Y293" s="64">
        <f t="shared" si="904"/>
        <v>0</v>
      </c>
      <c r="Z293" s="64">
        <f t="shared" si="905"/>
        <v>0</v>
      </c>
      <c r="AA293" s="64">
        <f t="shared" si="906"/>
        <v>0</v>
      </c>
      <c r="AB293" s="64">
        <f t="shared" si="907"/>
        <v>1</v>
      </c>
      <c r="AC293" s="64">
        <f t="shared" si="908"/>
        <v>1</v>
      </c>
      <c r="AD293" s="64">
        <f t="shared" si="909"/>
        <v>1</v>
      </c>
      <c r="AE293" s="64">
        <f t="shared" si="910"/>
        <v>1</v>
      </c>
      <c r="AF293" s="64">
        <f t="shared" si="911"/>
        <v>1</v>
      </c>
      <c r="AG293" s="64">
        <f t="shared" si="912"/>
        <v>1</v>
      </c>
      <c r="AH293" s="63">
        <f t="shared" si="913"/>
        <v>1</v>
      </c>
      <c r="AI293" s="62">
        <f t="shared" si="892"/>
        <v>0</v>
      </c>
      <c r="AJ293" s="60">
        <f t="shared" si="893"/>
        <v>0</v>
      </c>
      <c r="AK293" s="60">
        <f t="shared" si="894"/>
        <v>0</v>
      </c>
      <c r="AL293" s="60">
        <f t="shared" si="895"/>
        <v>0</v>
      </c>
      <c r="AM293" s="60">
        <f t="shared" si="896"/>
        <v>0</v>
      </c>
      <c r="AN293" s="60">
        <f t="shared" si="903"/>
        <v>0</v>
      </c>
      <c r="AO293" s="60">
        <f t="shared" si="897"/>
        <v>0</v>
      </c>
      <c r="AP293" s="60">
        <f t="shared" si="898"/>
        <v>0</v>
      </c>
      <c r="AQ293" s="60">
        <f t="shared" si="899"/>
        <v>26041.666666666668</v>
      </c>
      <c r="AR293" s="60">
        <f t="shared" si="900"/>
        <v>36458.333333333336</v>
      </c>
      <c r="AS293" s="60">
        <f t="shared" si="901"/>
        <v>52083.333333333336</v>
      </c>
      <c r="AT293" s="59">
        <f t="shared" si="902"/>
        <v>67708.333333333343</v>
      </c>
      <c r="AU293" s="61">
        <f t="shared" si="937"/>
        <v>0</v>
      </c>
      <c r="AV293" s="60">
        <f t="shared" si="938"/>
        <v>0</v>
      </c>
      <c r="AW293" s="60">
        <f t="shared" si="939"/>
        <v>26041.666666666668</v>
      </c>
      <c r="AX293" s="59">
        <f t="shared" si="940"/>
        <v>156250</v>
      </c>
      <c r="AY293" s="58">
        <f t="shared" si="941"/>
        <v>182291.66666666666</v>
      </c>
      <c r="BA293" s="72" t="s">
        <v>287</v>
      </c>
      <c r="BB293" s="72" t="s">
        <v>84</v>
      </c>
      <c r="BC293" s="71"/>
      <c r="BE293" s="64">
        <f>SUMIFS(W$56:W293,$BA$56:$BA293,$BA293,$E$56:$E293,$E293)</f>
        <v>0</v>
      </c>
      <c r="BF293" s="64">
        <f>SUMIFS(X$56:X293,$BA$56:$BA293,$BA293,$E$56:$E293,$E293)</f>
        <v>0</v>
      </c>
      <c r="BG293" s="64">
        <f>SUMIFS(Y$56:Y293,$BA$56:$BA293,$BA293,$E$56:$E293,$E293)</f>
        <v>0</v>
      </c>
      <c r="BH293" s="64">
        <f>SUMIFS(Z$56:Z293,$BA$56:$BA293,$BA293,$E$56:$E293,$E293)</f>
        <v>2</v>
      </c>
      <c r="BI293" s="64">
        <f>SUMIFS(AA$56:AA293,$BA$56:$BA293,$BA293,$E$56:$E293,$E293)</f>
        <v>2</v>
      </c>
      <c r="BJ293" s="64">
        <f>SUMIFS(AB$56:AB293,$BA$56:$BA293,$BA293,$E$56:$E293,$E293)</f>
        <v>4</v>
      </c>
      <c r="BK293" s="64">
        <f>SUMIFS(AC$56:AC293,$BA$56:$BA293,$BA293,$E$56:$E293,$E293)</f>
        <v>4</v>
      </c>
      <c r="BL293" s="64">
        <f>SUMIFS(AD$56:AD293,$BA$56:$BA293,$BA293,$E$56:$E293,$E293)</f>
        <v>5</v>
      </c>
      <c r="BM293" s="64">
        <f>SUMIFS(AE$56:AE293,$BA$56:$BA293,$BA293,$E$56:$E293,$E293)</f>
        <v>5</v>
      </c>
      <c r="BN293" s="64">
        <f>SUMIFS(AF$56:AF293,$BA$56:$BA293,$BA293,$E$56:$E293,$E293)</f>
        <v>5</v>
      </c>
      <c r="BO293" s="64">
        <f>SUMIFS(AG$56:AG293,$BA$56:$BA293,$BA293,$E$56:$E293,$E293)</f>
        <v>5</v>
      </c>
      <c r="BP293" s="64">
        <f>SUMIFS(AH$56:AH293,$BA$56:$BA293,$BA293,$E$56:$E293,$E293)</f>
        <v>5</v>
      </c>
      <c r="BR293" s="175" t="str">
        <f t="shared" si="984"/>
        <v/>
      </c>
      <c r="BS293" s="175" t="str">
        <f t="shared" si="985"/>
        <v/>
      </c>
      <c r="BT293" s="175" t="str">
        <f t="shared" si="986"/>
        <v/>
      </c>
      <c r="BU293" s="175" t="str">
        <f t="shared" si="987"/>
        <v>Miller, BJ2Enterprise</v>
      </c>
      <c r="BV293" s="175" t="str">
        <f t="shared" si="988"/>
        <v>Miller, BJ2Enterprise</v>
      </c>
      <c r="BW293" s="175" t="str">
        <f t="shared" si="989"/>
        <v>Miller, BJ4Enterprise</v>
      </c>
      <c r="BX293" s="175" t="str">
        <f t="shared" si="990"/>
        <v>Miller, BJ4Enterprise</v>
      </c>
      <c r="BY293" s="175" t="str">
        <f t="shared" si="991"/>
        <v>Miller, BJ5Enterprise</v>
      </c>
      <c r="BZ293" s="175" t="str">
        <f t="shared" si="992"/>
        <v>Miller, BJ5Enterprise</v>
      </c>
      <c r="CA293" s="175" t="str">
        <f t="shared" si="993"/>
        <v>Miller, BJ5Enterprise</v>
      </c>
      <c r="CB293" s="175" t="str">
        <f t="shared" si="994"/>
        <v>Miller, BJ5Enterprise</v>
      </c>
      <c r="CC293" s="175" t="str">
        <f t="shared" si="995"/>
        <v>Miller, BJ5Enterprise</v>
      </c>
    </row>
    <row r="294" spans="1:81" hidden="1" x14ac:dyDescent="0.25">
      <c r="B294" s="171"/>
      <c r="I294" s="55" t="e">
        <f t="shared" si="825"/>
        <v>#N/A</v>
      </c>
      <c r="J294" s="55">
        <f t="shared" si="914"/>
        <v>31</v>
      </c>
      <c r="K294" s="55">
        <f t="shared" si="930"/>
        <v>0</v>
      </c>
      <c r="L294" s="55">
        <f t="shared" si="930"/>
        <v>0</v>
      </c>
      <c r="M294" s="55">
        <f t="shared" si="930"/>
        <v>0</v>
      </c>
      <c r="N294" s="54">
        <f t="shared" si="929"/>
        <v>0</v>
      </c>
      <c r="O294" s="54">
        <f t="shared" si="931"/>
        <v>0</v>
      </c>
      <c r="P294" s="53">
        <f t="shared" si="931"/>
        <v>0</v>
      </c>
      <c r="Q294" s="53">
        <f t="shared" si="931"/>
        <v>0</v>
      </c>
      <c r="R294" s="53">
        <f t="shared" si="931"/>
        <v>0</v>
      </c>
      <c r="S294" s="53">
        <f t="shared" si="931"/>
        <v>0</v>
      </c>
      <c r="T294" s="53">
        <f t="shared" si="931"/>
        <v>0</v>
      </c>
      <c r="U294" s="53">
        <f t="shared" si="931"/>
        <v>0</v>
      </c>
      <c r="V294" s="53">
        <f t="shared" si="931"/>
        <v>0</v>
      </c>
      <c r="W294" s="53">
        <f t="shared" si="885"/>
        <v>0</v>
      </c>
      <c r="X294" s="53">
        <f t="shared" si="923"/>
        <v>0</v>
      </c>
      <c r="Y294" s="53">
        <f t="shared" si="904"/>
        <v>0</v>
      </c>
      <c r="Z294" s="53">
        <f t="shared" si="905"/>
        <v>0</v>
      </c>
      <c r="AA294" s="53">
        <f t="shared" si="906"/>
        <v>0</v>
      </c>
      <c r="AB294" s="53">
        <f t="shared" si="907"/>
        <v>0</v>
      </c>
      <c r="AC294" s="53">
        <f t="shared" si="908"/>
        <v>0</v>
      </c>
      <c r="AD294" s="53">
        <f t="shared" si="909"/>
        <v>0</v>
      </c>
      <c r="AE294" s="53">
        <f t="shared" si="910"/>
        <v>0</v>
      </c>
      <c r="AF294" s="53">
        <f t="shared" si="911"/>
        <v>0</v>
      </c>
      <c r="AG294" s="53">
        <f t="shared" si="912"/>
        <v>0</v>
      </c>
      <c r="AH294" s="53">
        <f t="shared" si="913"/>
        <v>0</v>
      </c>
      <c r="AI294" s="53" t="e">
        <f t="shared" si="892"/>
        <v>#N/A</v>
      </c>
      <c r="AJ294" s="53" t="e">
        <f t="shared" si="893"/>
        <v>#N/A</v>
      </c>
      <c r="AK294" s="53" t="e">
        <f t="shared" si="894"/>
        <v>#N/A</v>
      </c>
      <c r="AL294" s="53" t="e">
        <f t="shared" si="895"/>
        <v>#N/A</v>
      </c>
      <c r="AM294" s="53" t="e">
        <f t="shared" si="896"/>
        <v>#N/A</v>
      </c>
      <c r="AN294" s="53" t="e">
        <f t="shared" si="903"/>
        <v>#N/A</v>
      </c>
      <c r="AO294" s="53" t="e">
        <f t="shared" si="897"/>
        <v>#N/A</v>
      </c>
      <c r="AP294" s="53" t="e">
        <f t="shared" si="898"/>
        <v>#N/A</v>
      </c>
      <c r="AQ294" s="53" t="e">
        <f t="shared" si="899"/>
        <v>#N/A</v>
      </c>
      <c r="AR294" s="52" t="e">
        <f t="shared" si="900"/>
        <v>#N/A</v>
      </c>
      <c r="AS294" s="52" t="e">
        <f t="shared" si="901"/>
        <v>#N/A</v>
      </c>
      <c r="AT294" s="52" t="e">
        <f t="shared" si="902"/>
        <v>#N/A</v>
      </c>
      <c r="AU294" s="52" t="e">
        <f t="shared" si="886"/>
        <v>#N/A</v>
      </c>
      <c r="AV294" s="52" t="e">
        <f t="shared" si="887"/>
        <v>#N/A</v>
      </c>
      <c r="AW294" s="52" t="e">
        <f t="shared" si="888"/>
        <v>#N/A</v>
      </c>
      <c r="AX294" s="52" t="e">
        <f t="shared" si="889"/>
        <v>#N/A</v>
      </c>
      <c r="AY294" s="172" t="e">
        <f t="shared" si="890"/>
        <v>#N/A</v>
      </c>
    </row>
    <row r="295" spans="1:81" hidden="1" x14ac:dyDescent="0.25">
      <c r="C295" s="55"/>
      <c r="J295" s="55">
        <f t="shared" si="914"/>
        <v>31</v>
      </c>
    </row>
    <row r="296" spans="1:81" hidden="1" x14ac:dyDescent="0.25">
      <c r="AI296" s="191" t="s">
        <v>339</v>
      </c>
      <c r="AU296" s="57"/>
    </row>
    <row r="297" spans="1:81" hidden="1" x14ac:dyDescent="0.25">
      <c r="J297" s="55" t="s">
        <v>30</v>
      </c>
      <c r="K297" s="264">
        <f t="shared" ref="K297:V301" si="996">SUMIFS(K$56:K$293,$E$56:$E$293,$J297,K$56:K$293,"&gt;0")</f>
        <v>13.5</v>
      </c>
      <c r="L297" s="264">
        <f t="shared" si="996"/>
        <v>12</v>
      </c>
      <c r="M297" s="264">
        <f t="shared" si="996"/>
        <v>13.75</v>
      </c>
      <c r="N297" s="264">
        <f t="shared" si="996"/>
        <v>14</v>
      </c>
      <c r="O297" s="264">
        <f t="shared" si="996"/>
        <v>16</v>
      </c>
      <c r="P297" s="264">
        <f t="shared" si="996"/>
        <v>18.5</v>
      </c>
      <c r="Q297" s="264">
        <f t="shared" si="996"/>
        <v>22</v>
      </c>
      <c r="R297" s="264">
        <f t="shared" si="996"/>
        <v>25.25</v>
      </c>
      <c r="S297" s="264">
        <f t="shared" si="996"/>
        <v>28.5</v>
      </c>
      <c r="T297" s="264">
        <f t="shared" si="996"/>
        <v>30.5</v>
      </c>
      <c r="U297" s="264">
        <f t="shared" si="996"/>
        <v>31.5</v>
      </c>
      <c r="V297" s="264">
        <f t="shared" si="996"/>
        <v>32.5</v>
      </c>
      <c r="AI297" s="262">
        <f t="shared" ref="AI297:AT301" si="997">SUMIFS(AI$56:AI$293,$E$56:$E$293,$J297,K$56:K$293,"&gt;0")</f>
        <v>643749.99999999988</v>
      </c>
      <c r="AJ297" s="262">
        <f t="shared" si="997"/>
        <v>581250</v>
      </c>
      <c r="AK297" s="262">
        <f t="shared" si="997"/>
        <v>667708.33333333326</v>
      </c>
      <c r="AL297" s="262">
        <f t="shared" si="997"/>
        <v>681249.99999999988</v>
      </c>
      <c r="AM297" s="262">
        <f t="shared" si="997"/>
        <v>774999.99999999988</v>
      </c>
      <c r="AN297" s="262">
        <f t="shared" si="997"/>
        <v>897916.66666666651</v>
      </c>
      <c r="AO297" s="262">
        <f t="shared" si="997"/>
        <v>1070833.3333333333</v>
      </c>
      <c r="AP297" s="262">
        <f t="shared" si="997"/>
        <v>1232291.6666666665</v>
      </c>
      <c r="AQ297" s="262">
        <f t="shared" si="997"/>
        <v>1397916.666666667</v>
      </c>
      <c r="AR297" s="262">
        <f t="shared" si="997"/>
        <v>1497916.6666666667</v>
      </c>
      <c r="AS297" s="262">
        <f t="shared" si="997"/>
        <v>1550000</v>
      </c>
      <c r="AT297" s="262">
        <f t="shared" si="997"/>
        <v>1602083.3333333333</v>
      </c>
    </row>
    <row r="298" spans="1:81" hidden="1" x14ac:dyDescent="0.25">
      <c r="I298" s="189"/>
      <c r="J298" s="55" t="s">
        <v>36</v>
      </c>
      <c r="K298" s="264">
        <f t="shared" si="996"/>
        <v>12.9</v>
      </c>
      <c r="L298" s="264">
        <f t="shared" si="996"/>
        <v>12.85</v>
      </c>
      <c r="M298" s="264">
        <f t="shared" si="996"/>
        <v>14.15</v>
      </c>
      <c r="N298" s="264">
        <f t="shared" si="996"/>
        <v>11.75</v>
      </c>
      <c r="O298" s="264">
        <f t="shared" si="996"/>
        <v>13.3</v>
      </c>
      <c r="P298" s="264">
        <f t="shared" si="996"/>
        <v>14.9</v>
      </c>
      <c r="Q298" s="264">
        <f t="shared" si="996"/>
        <v>16.849999999999998</v>
      </c>
      <c r="R298" s="264">
        <f t="shared" si="996"/>
        <v>19.100000000000001</v>
      </c>
      <c r="S298" s="264">
        <f t="shared" si="996"/>
        <v>21.65</v>
      </c>
      <c r="T298" s="264">
        <f t="shared" si="996"/>
        <v>23.65</v>
      </c>
      <c r="U298" s="264">
        <f t="shared" si="996"/>
        <v>25.9</v>
      </c>
      <c r="V298" s="264">
        <f t="shared" si="996"/>
        <v>27.9</v>
      </c>
      <c r="AI298" s="262">
        <f t="shared" si="997"/>
        <v>921666.66666666663</v>
      </c>
      <c r="AJ298" s="262">
        <f t="shared" si="997"/>
        <v>920000</v>
      </c>
      <c r="AK298" s="262">
        <f t="shared" si="997"/>
        <v>1008124.9999999999</v>
      </c>
      <c r="AL298" s="262">
        <f t="shared" si="997"/>
        <v>818750</v>
      </c>
      <c r="AM298" s="262">
        <f t="shared" si="997"/>
        <v>927916.66666666663</v>
      </c>
      <c r="AN298" s="262">
        <f t="shared" si="997"/>
        <v>1037916.6666666666</v>
      </c>
      <c r="AO298" s="262">
        <f t="shared" si="997"/>
        <v>1181875</v>
      </c>
      <c r="AP298" s="262">
        <f t="shared" si="997"/>
        <v>1333541.6666666665</v>
      </c>
      <c r="AQ298" s="262">
        <f t="shared" si="997"/>
        <v>1506666.6666666665</v>
      </c>
      <c r="AR298" s="262">
        <f t="shared" si="997"/>
        <v>1644375</v>
      </c>
      <c r="AS298" s="262">
        <f t="shared" si="997"/>
        <v>1802500.0000000002</v>
      </c>
      <c r="AT298" s="262">
        <f t="shared" si="997"/>
        <v>1944375.0000000002</v>
      </c>
      <c r="AU298" s="56"/>
    </row>
    <row r="299" spans="1:81" hidden="1" x14ac:dyDescent="0.25">
      <c r="J299" s="55" t="s">
        <v>23</v>
      </c>
      <c r="K299" s="264">
        <f t="shared" si="996"/>
        <v>12.25</v>
      </c>
      <c r="L299" s="264">
        <f t="shared" si="996"/>
        <v>12.35</v>
      </c>
      <c r="M299" s="264">
        <f t="shared" si="996"/>
        <v>12.5</v>
      </c>
      <c r="N299" s="264">
        <f t="shared" si="996"/>
        <v>13.7</v>
      </c>
      <c r="O299" s="264">
        <f t="shared" si="996"/>
        <v>15.399999999999999</v>
      </c>
      <c r="P299" s="264">
        <f t="shared" si="996"/>
        <v>16.899999999999999</v>
      </c>
      <c r="Q299" s="264">
        <f t="shared" si="996"/>
        <v>18.95</v>
      </c>
      <c r="R299" s="264">
        <f t="shared" si="996"/>
        <v>19.550000000000004</v>
      </c>
      <c r="S299" s="264">
        <f t="shared" si="996"/>
        <v>22.1</v>
      </c>
      <c r="T299" s="264">
        <f t="shared" si="996"/>
        <v>23.900000000000002</v>
      </c>
      <c r="U299" s="264">
        <f t="shared" si="996"/>
        <v>26.000000000000004</v>
      </c>
      <c r="V299" s="264">
        <f t="shared" si="996"/>
        <v>27.599999999999994</v>
      </c>
      <c r="AI299" s="262">
        <f t="shared" si="997"/>
        <v>1255208.3333333333</v>
      </c>
      <c r="AJ299" s="262">
        <f t="shared" si="997"/>
        <v>1263958.3333333335</v>
      </c>
      <c r="AK299" s="262">
        <f t="shared" si="997"/>
        <v>1268750</v>
      </c>
      <c r="AL299" s="262">
        <f t="shared" si="997"/>
        <v>1387916.6666666672</v>
      </c>
      <c r="AM299" s="262">
        <f t="shared" si="997"/>
        <v>1556666.666666667</v>
      </c>
      <c r="AN299" s="262">
        <f t="shared" si="997"/>
        <v>1705416.6666666667</v>
      </c>
      <c r="AO299" s="262">
        <f t="shared" si="997"/>
        <v>1799791.6666666667</v>
      </c>
      <c r="AP299" s="262">
        <f t="shared" si="997"/>
        <v>1958125</v>
      </c>
      <c r="AQ299" s="262">
        <f t="shared" si="997"/>
        <v>2214583.3333333335</v>
      </c>
      <c r="AR299" s="262">
        <f t="shared" si="997"/>
        <v>2397916.6666666679</v>
      </c>
      <c r="AS299" s="262">
        <f t="shared" si="997"/>
        <v>2605000.0000000005</v>
      </c>
      <c r="AT299" s="262">
        <f t="shared" si="997"/>
        <v>2764166.6666666674</v>
      </c>
      <c r="AU299" s="56"/>
    </row>
    <row r="300" spans="1:81" hidden="1" x14ac:dyDescent="0.25">
      <c r="J300" s="55" t="s">
        <v>17</v>
      </c>
      <c r="K300" s="264">
        <f t="shared" si="996"/>
        <v>7</v>
      </c>
      <c r="L300" s="264">
        <f t="shared" si="996"/>
        <v>8</v>
      </c>
      <c r="M300" s="264">
        <f t="shared" si="996"/>
        <v>9</v>
      </c>
      <c r="N300" s="264">
        <f t="shared" si="996"/>
        <v>9.5</v>
      </c>
      <c r="O300" s="264">
        <f t="shared" si="996"/>
        <v>9.5</v>
      </c>
      <c r="P300" s="264">
        <f t="shared" si="996"/>
        <v>10.5</v>
      </c>
      <c r="Q300" s="264">
        <f t="shared" si="996"/>
        <v>12</v>
      </c>
      <c r="R300" s="264">
        <f t="shared" si="996"/>
        <v>13</v>
      </c>
      <c r="S300" s="264">
        <f t="shared" si="996"/>
        <v>14</v>
      </c>
      <c r="T300" s="264">
        <f t="shared" si="996"/>
        <v>15</v>
      </c>
      <c r="U300" s="264">
        <f t="shared" si="996"/>
        <v>15</v>
      </c>
      <c r="V300" s="264">
        <f t="shared" si="996"/>
        <v>16</v>
      </c>
      <c r="AI300" s="262">
        <f t="shared" si="997"/>
        <v>351666.66666666663</v>
      </c>
      <c r="AJ300" s="262">
        <f t="shared" si="997"/>
        <v>399166.66666666663</v>
      </c>
      <c r="AK300" s="262">
        <f t="shared" si="997"/>
        <v>446666.66666666663</v>
      </c>
      <c r="AL300" s="262">
        <f t="shared" si="997"/>
        <v>464166.66666666663</v>
      </c>
      <c r="AM300" s="262">
        <f t="shared" si="997"/>
        <v>464166.66666666663</v>
      </c>
      <c r="AN300" s="262">
        <f t="shared" si="997"/>
        <v>499166.66666666663</v>
      </c>
      <c r="AO300" s="262">
        <f t="shared" si="997"/>
        <v>576666.66666666663</v>
      </c>
      <c r="AP300" s="262">
        <f t="shared" si="997"/>
        <v>636666.66666666663</v>
      </c>
      <c r="AQ300" s="262">
        <f t="shared" si="997"/>
        <v>671666.66666666663</v>
      </c>
      <c r="AR300" s="262">
        <f t="shared" si="997"/>
        <v>706666.66666666663</v>
      </c>
      <c r="AS300" s="262">
        <f t="shared" si="997"/>
        <v>706666.66666666663</v>
      </c>
      <c r="AT300" s="262">
        <f t="shared" si="997"/>
        <v>741666.66666666663</v>
      </c>
      <c r="AU300" s="56"/>
    </row>
    <row r="301" spans="1:81" hidden="1" x14ac:dyDescent="0.25">
      <c r="J301" s="53" t="s">
        <v>24</v>
      </c>
      <c r="K301" s="264">
        <f t="shared" si="996"/>
        <v>6</v>
      </c>
      <c r="L301" s="264">
        <f t="shared" si="996"/>
        <v>7.1</v>
      </c>
      <c r="M301" s="264">
        <f t="shared" si="996"/>
        <v>8</v>
      </c>
      <c r="N301" s="264">
        <f t="shared" si="996"/>
        <v>8.4</v>
      </c>
      <c r="O301" s="264">
        <f t="shared" si="996"/>
        <v>9.1</v>
      </c>
      <c r="P301" s="264">
        <f t="shared" si="996"/>
        <v>9.5</v>
      </c>
      <c r="Q301" s="264">
        <f t="shared" si="996"/>
        <v>9.4462009934227513</v>
      </c>
      <c r="R301" s="264">
        <f t="shared" si="996"/>
        <v>11.759497516443121</v>
      </c>
      <c r="S301" s="264">
        <f t="shared" si="996"/>
        <v>14.085447268087433</v>
      </c>
      <c r="T301" s="264">
        <f t="shared" si="996"/>
        <v>16.350000000000001</v>
      </c>
      <c r="U301" s="264">
        <f t="shared" si="996"/>
        <v>16.95</v>
      </c>
      <c r="V301" s="264">
        <f t="shared" si="996"/>
        <v>18.25</v>
      </c>
      <c r="AI301" s="262">
        <f t="shared" si="997"/>
        <v>373750</v>
      </c>
      <c r="AJ301" s="262">
        <f t="shared" si="997"/>
        <v>430833.33333333331</v>
      </c>
      <c r="AK301" s="262">
        <f t="shared" si="997"/>
        <v>484166.66666666663</v>
      </c>
      <c r="AL301" s="262">
        <f t="shared" si="997"/>
        <v>508750</v>
      </c>
      <c r="AM301" s="262">
        <f t="shared" si="997"/>
        <v>550000</v>
      </c>
      <c r="AN301" s="262">
        <f t="shared" si="997"/>
        <v>575416.66666666674</v>
      </c>
      <c r="AO301" s="262">
        <f t="shared" si="997"/>
        <v>583541.56540033105</v>
      </c>
      <c r="AP301" s="262">
        <f t="shared" si="997"/>
        <v>707083.58649917215</v>
      </c>
      <c r="AQ301" s="262">
        <f t="shared" si="997"/>
        <v>831458.61181575595</v>
      </c>
      <c r="AR301" s="262">
        <f t="shared" si="997"/>
        <v>976458.33333333326</v>
      </c>
      <c r="AS301" s="262">
        <f t="shared" si="997"/>
        <v>1018541.6666666665</v>
      </c>
      <c r="AT301" s="262">
        <f t="shared" si="997"/>
        <v>1098125</v>
      </c>
      <c r="AU301" s="56"/>
    </row>
    <row r="302" spans="1:81" x14ac:dyDescent="0.25">
      <c r="AI302" s="56"/>
      <c r="AJ302" s="56"/>
      <c r="AK302" s="56"/>
      <c r="AL302" s="56"/>
      <c r="AM302" s="56"/>
      <c r="AN302" s="56"/>
      <c r="AO302" s="56"/>
      <c r="AP302" s="56"/>
      <c r="AQ302" s="56"/>
      <c r="AR302" s="56"/>
      <c r="AS302" s="56"/>
      <c r="AT302" s="56"/>
      <c r="AU302" s="56"/>
    </row>
    <row r="303" spans="1:81" x14ac:dyDescent="0.25">
      <c r="K303" s="191" t="s">
        <v>384</v>
      </c>
      <c r="AI303" s="191" t="s">
        <v>340</v>
      </c>
      <c r="AJ303" s="56"/>
      <c r="AK303" s="56"/>
      <c r="AL303" s="56"/>
      <c r="AM303" s="56"/>
      <c r="AN303" s="56"/>
      <c r="AO303" s="56"/>
      <c r="AP303" s="56"/>
      <c r="AQ303" s="56"/>
      <c r="AR303" s="56"/>
      <c r="AS303" s="56"/>
      <c r="AT303" s="56"/>
      <c r="AU303" s="56"/>
    </row>
    <row r="304" spans="1:81" x14ac:dyDescent="0.25">
      <c r="J304" s="55" t="s">
        <v>30</v>
      </c>
      <c r="K304" s="264">
        <f t="shared" ref="K304:AT304" si="998">SUMIFS(K$56:K$293,$E$56:$E$293,$J297)</f>
        <v>13.5</v>
      </c>
      <c r="L304" s="264">
        <f t="shared" si="998"/>
        <v>12</v>
      </c>
      <c r="M304" s="264">
        <f t="shared" si="998"/>
        <v>12.75</v>
      </c>
      <c r="N304" s="264">
        <f t="shared" si="998"/>
        <v>13</v>
      </c>
      <c r="O304" s="264">
        <f t="shared" si="998"/>
        <v>15</v>
      </c>
      <c r="P304" s="264">
        <f t="shared" si="998"/>
        <v>16.5</v>
      </c>
      <c r="Q304" s="264">
        <f t="shared" si="998"/>
        <v>20</v>
      </c>
      <c r="R304" s="264">
        <f t="shared" si="998"/>
        <v>23.25</v>
      </c>
      <c r="S304" s="264">
        <f t="shared" si="998"/>
        <v>25.5</v>
      </c>
      <c r="T304" s="264">
        <f t="shared" si="998"/>
        <v>27.5</v>
      </c>
      <c r="U304" s="264">
        <f t="shared" si="998"/>
        <v>27.5</v>
      </c>
      <c r="V304" s="264">
        <f t="shared" si="998"/>
        <v>28.5</v>
      </c>
      <c r="W304" s="265">
        <f t="shared" si="998"/>
        <v>15</v>
      </c>
      <c r="X304" s="265">
        <f t="shared" si="998"/>
        <v>16</v>
      </c>
      <c r="Y304" s="265">
        <f t="shared" si="998"/>
        <v>18</v>
      </c>
      <c r="Z304" s="265">
        <f t="shared" si="998"/>
        <v>18</v>
      </c>
      <c r="AA304" s="265">
        <f t="shared" si="998"/>
        <v>23</v>
      </c>
      <c r="AB304" s="265">
        <f t="shared" si="998"/>
        <v>27</v>
      </c>
      <c r="AC304" s="265">
        <f t="shared" si="998"/>
        <v>27</v>
      </c>
      <c r="AD304" s="265">
        <f t="shared" si="998"/>
        <v>30</v>
      </c>
      <c r="AE304" s="265">
        <f t="shared" si="998"/>
        <v>29</v>
      </c>
      <c r="AF304" s="265">
        <f t="shared" si="998"/>
        <v>30</v>
      </c>
      <c r="AG304" s="265">
        <f t="shared" si="998"/>
        <v>29</v>
      </c>
      <c r="AH304" s="265">
        <f t="shared" si="998"/>
        <v>31</v>
      </c>
      <c r="AI304" s="262">
        <f t="shared" si="998"/>
        <v>643749.99999999988</v>
      </c>
      <c r="AJ304" s="262">
        <f t="shared" si="998"/>
        <v>581250</v>
      </c>
      <c r="AK304" s="262">
        <f t="shared" si="998"/>
        <v>621875</v>
      </c>
      <c r="AL304" s="262">
        <f t="shared" si="998"/>
        <v>635416.66666666663</v>
      </c>
      <c r="AM304" s="262">
        <f t="shared" si="998"/>
        <v>729166.66666666651</v>
      </c>
      <c r="AN304" s="262">
        <f t="shared" si="998"/>
        <v>806249.99999999977</v>
      </c>
      <c r="AO304" s="262">
        <f t="shared" si="998"/>
        <v>979166.66666666663</v>
      </c>
      <c r="AP304" s="262">
        <f t="shared" si="998"/>
        <v>1140624.9999999998</v>
      </c>
      <c r="AQ304" s="262">
        <f t="shared" si="998"/>
        <v>1260416.6666666667</v>
      </c>
      <c r="AR304" s="262">
        <f t="shared" si="998"/>
        <v>1360416.6666666665</v>
      </c>
      <c r="AS304" s="262">
        <f t="shared" si="998"/>
        <v>1366666.6666666667</v>
      </c>
      <c r="AT304" s="262">
        <f t="shared" si="998"/>
        <v>1418750</v>
      </c>
      <c r="AU304" s="56"/>
    </row>
    <row r="305" spans="10:46" x14ac:dyDescent="0.25">
      <c r="J305" s="55" t="s">
        <v>36</v>
      </c>
      <c r="K305" s="264">
        <f t="shared" ref="K305:AT305" si="999">SUMIFS(K$56:K$293,$E$56:$E$293,$J298)</f>
        <v>12.9</v>
      </c>
      <c r="L305" s="264">
        <f t="shared" si="999"/>
        <v>12.85</v>
      </c>
      <c r="M305" s="264">
        <f t="shared" si="999"/>
        <v>14.15</v>
      </c>
      <c r="N305" s="264">
        <f t="shared" si="999"/>
        <v>11.75</v>
      </c>
      <c r="O305" s="264">
        <f t="shared" si="999"/>
        <v>13.3</v>
      </c>
      <c r="P305" s="264">
        <f t="shared" si="999"/>
        <v>14.9</v>
      </c>
      <c r="Q305" s="264">
        <f t="shared" si="999"/>
        <v>16.849999999999998</v>
      </c>
      <c r="R305" s="264">
        <f t="shared" si="999"/>
        <v>18.100000000000001</v>
      </c>
      <c r="S305" s="264">
        <f t="shared" si="999"/>
        <v>19.649999999999999</v>
      </c>
      <c r="T305" s="264">
        <f t="shared" si="999"/>
        <v>21.65</v>
      </c>
      <c r="U305" s="264">
        <f t="shared" si="999"/>
        <v>23.9</v>
      </c>
      <c r="V305" s="264">
        <f t="shared" si="999"/>
        <v>24.9</v>
      </c>
      <c r="W305" s="265">
        <f t="shared" si="999"/>
        <v>17</v>
      </c>
      <c r="X305" s="265">
        <f t="shared" si="999"/>
        <v>23</v>
      </c>
      <c r="Y305" s="265">
        <f t="shared" si="999"/>
        <v>21</v>
      </c>
      <c r="Z305" s="265">
        <f t="shared" si="999"/>
        <v>18</v>
      </c>
      <c r="AA305" s="265">
        <f t="shared" si="999"/>
        <v>20</v>
      </c>
      <c r="AB305" s="265">
        <f t="shared" si="999"/>
        <v>23</v>
      </c>
      <c r="AC305" s="265">
        <f t="shared" si="999"/>
        <v>27</v>
      </c>
      <c r="AD305" s="265">
        <f t="shared" si="999"/>
        <v>26</v>
      </c>
      <c r="AE305" s="265">
        <f t="shared" si="999"/>
        <v>28</v>
      </c>
      <c r="AF305" s="265">
        <f t="shared" si="999"/>
        <v>28</v>
      </c>
      <c r="AG305" s="265">
        <f t="shared" si="999"/>
        <v>28</v>
      </c>
      <c r="AH305" s="265">
        <f t="shared" si="999"/>
        <v>27</v>
      </c>
      <c r="AI305" s="262">
        <f t="shared" si="999"/>
        <v>921666.66666666663</v>
      </c>
      <c r="AJ305" s="262">
        <f t="shared" si="999"/>
        <v>920000</v>
      </c>
      <c r="AK305" s="262">
        <f t="shared" si="999"/>
        <v>1008124.9999999999</v>
      </c>
      <c r="AL305" s="262">
        <f t="shared" si="999"/>
        <v>818750</v>
      </c>
      <c r="AM305" s="262">
        <f t="shared" si="999"/>
        <v>927916.66666666663</v>
      </c>
      <c r="AN305" s="262">
        <f t="shared" si="999"/>
        <v>1037916.6666666666</v>
      </c>
      <c r="AO305" s="262">
        <f t="shared" si="999"/>
        <v>1181875</v>
      </c>
      <c r="AP305" s="262">
        <f t="shared" si="999"/>
        <v>1271041.6666666665</v>
      </c>
      <c r="AQ305" s="262">
        <f t="shared" si="999"/>
        <v>1381666.6666666665</v>
      </c>
      <c r="AR305" s="262">
        <f t="shared" si="999"/>
        <v>1519374.9999999998</v>
      </c>
      <c r="AS305" s="262">
        <f t="shared" si="999"/>
        <v>1677500</v>
      </c>
      <c r="AT305" s="262">
        <f t="shared" si="999"/>
        <v>1756875.0000000002</v>
      </c>
    </row>
    <row r="306" spans="10:46" x14ac:dyDescent="0.25">
      <c r="J306" s="55" t="s">
        <v>23</v>
      </c>
      <c r="K306" s="264">
        <f t="shared" ref="K306:AT306" si="1000">SUMIFS(K$56:K$293,$E$56:$E$293,$J299)</f>
        <v>12.25</v>
      </c>
      <c r="L306" s="264">
        <f t="shared" si="1000"/>
        <v>12.35</v>
      </c>
      <c r="M306" s="264">
        <f t="shared" si="1000"/>
        <v>11.5</v>
      </c>
      <c r="N306" s="264">
        <f t="shared" si="1000"/>
        <v>12.7</v>
      </c>
      <c r="O306" s="264">
        <f t="shared" si="1000"/>
        <v>14.399999999999999</v>
      </c>
      <c r="P306" s="264">
        <f t="shared" si="1000"/>
        <v>14.9</v>
      </c>
      <c r="Q306" s="264">
        <f t="shared" si="1000"/>
        <v>16.95</v>
      </c>
      <c r="R306" s="264">
        <f t="shared" si="1000"/>
        <v>17.550000000000004</v>
      </c>
      <c r="S306" s="264">
        <f t="shared" si="1000"/>
        <v>20.100000000000001</v>
      </c>
      <c r="T306" s="264">
        <f t="shared" si="1000"/>
        <v>20.9</v>
      </c>
      <c r="U306" s="264">
        <f t="shared" si="1000"/>
        <v>23.000000000000004</v>
      </c>
      <c r="V306" s="264">
        <f t="shared" si="1000"/>
        <v>24.599999999999994</v>
      </c>
      <c r="W306" s="265">
        <f t="shared" si="1000"/>
        <v>19</v>
      </c>
      <c r="X306" s="265">
        <f t="shared" si="1000"/>
        <v>20</v>
      </c>
      <c r="Y306" s="265">
        <f t="shared" si="1000"/>
        <v>23</v>
      </c>
      <c r="Z306" s="265">
        <f t="shared" si="1000"/>
        <v>23</v>
      </c>
      <c r="AA306" s="265">
        <f t="shared" si="1000"/>
        <v>23</v>
      </c>
      <c r="AB306" s="265">
        <f t="shared" si="1000"/>
        <v>27</v>
      </c>
      <c r="AC306" s="265">
        <f t="shared" si="1000"/>
        <v>28</v>
      </c>
      <c r="AD306" s="265">
        <f t="shared" si="1000"/>
        <v>29</v>
      </c>
      <c r="AE306" s="265">
        <f t="shared" si="1000"/>
        <v>29</v>
      </c>
      <c r="AF306" s="265">
        <f t="shared" si="1000"/>
        <v>28</v>
      </c>
      <c r="AG306" s="265">
        <f t="shared" si="1000"/>
        <v>28</v>
      </c>
      <c r="AH306" s="265">
        <f t="shared" si="1000"/>
        <v>28</v>
      </c>
      <c r="AI306" s="262">
        <f t="shared" si="1000"/>
        <v>1255208.3333333333</v>
      </c>
      <c r="AJ306" s="262">
        <f t="shared" si="1000"/>
        <v>1263958.3333333335</v>
      </c>
      <c r="AK306" s="262">
        <f t="shared" si="1000"/>
        <v>1181250</v>
      </c>
      <c r="AL306" s="262">
        <f t="shared" si="1000"/>
        <v>1300416.6666666672</v>
      </c>
      <c r="AM306" s="262">
        <f t="shared" si="1000"/>
        <v>1469166.666666667</v>
      </c>
      <c r="AN306" s="262">
        <f t="shared" si="1000"/>
        <v>1513750.0000000002</v>
      </c>
      <c r="AO306" s="262">
        <f t="shared" si="1000"/>
        <v>1608125.0000000002</v>
      </c>
      <c r="AP306" s="262">
        <f t="shared" si="1000"/>
        <v>1766458.3333333333</v>
      </c>
      <c r="AQ306" s="262">
        <f t="shared" si="1000"/>
        <v>2022916.666666667</v>
      </c>
      <c r="AR306" s="262">
        <f t="shared" si="1000"/>
        <v>2102083.3333333335</v>
      </c>
      <c r="AS306" s="262">
        <f t="shared" si="1000"/>
        <v>2309166.6666666674</v>
      </c>
      <c r="AT306" s="262">
        <f t="shared" si="1000"/>
        <v>2468333.333333334</v>
      </c>
    </row>
    <row r="307" spans="10:46" x14ac:dyDescent="0.25">
      <c r="J307" s="55" t="s">
        <v>17</v>
      </c>
      <c r="K307" s="264">
        <f t="shared" ref="K307:AT307" si="1001">SUMIFS(K$56:K$293,$E$56:$E$293,$J300)</f>
        <v>7</v>
      </c>
      <c r="L307" s="264">
        <f t="shared" si="1001"/>
        <v>8</v>
      </c>
      <c r="M307" s="264">
        <f t="shared" si="1001"/>
        <v>9</v>
      </c>
      <c r="N307" s="264">
        <f t="shared" si="1001"/>
        <v>9.5</v>
      </c>
      <c r="O307" s="264">
        <f t="shared" si="1001"/>
        <v>9.5</v>
      </c>
      <c r="P307" s="264">
        <f t="shared" si="1001"/>
        <v>10.5</v>
      </c>
      <c r="Q307" s="264">
        <f t="shared" si="1001"/>
        <v>11</v>
      </c>
      <c r="R307" s="264">
        <f t="shared" si="1001"/>
        <v>12</v>
      </c>
      <c r="S307" s="264">
        <f t="shared" si="1001"/>
        <v>13</v>
      </c>
      <c r="T307" s="264">
        <f t="shared" si="1001"/>
        <v>14</v>
      </c>
      <c r="U307" s="264">
        <f t="shared" si="1001"/>
        <v>14</v>
      </c>
      <c r="V307" s="264">
        <f t="shared" si="1001"/>
        <v>15</v>
      </c>
      <c r="W307" s="265">
        <f t="shared" si="1001"/>
        <v>9</v>
      </c>
      <c r="X307" s="265">
        <f t="shared" si="1001"/>
        <v>9</v>
      </c>
      <c r="Y307" s="265">
        <f t="shared" si="1001"/>
        <v>11</v>
      </c>
      <c r="Z307" s="265">
        <f t="shared" si="1001"/>
        <v>11</v>
      </c>
      <c r="AA307" s="265">
        <f t="shared" si="1001"/>
        <v>11</v>
      </c>
      <c r="AB307" s="265">
        <f t="shared" si="1001"/>
        <v>13</v>
      </c>
      <c r="AC307" s="265">
        <f t="shared" si="1001"/>
        <v>12</v>
      </c>
      <c r="AD307" s="265">
        <f t="shared" si="1001"/>
        <v>14</v>
      </c>
      <c r="AE307" s="265">
        <f t="shared" si="1001"/>
        <v>14</v>
      </c>
      <c r="AF307" s="265">
        <f t="shared" si="1001"/>
        <v>14</v>
      </c>
      <c r="AG307" s="265">
        <f t="shared" si="1001"/>
        <v>16</v>
      </c>
      <c r="AH307" s="265">
        <f t="shared" si="1001"/>
        <v>16</v>
      </c>
      <c r="AI307" s="262">
        <f t="shared" si="1001"/>
        <v>351666.66666666663</v>
      </c>
      <c r="AJ307" s="262">
        <f t="shared" si="1001"/>
        <v>399166.66666666663</v>
      </c>
      <c r="AK307" s="262">
        <f t="shared" si="1001"/>
        <v>446666.66666666663</v>
      </c>
      <c r="AL307" s="262">
        <f t="shared" si="1001"/>
        <v>464166.66666666663</v>
      </c>
      <c r="AM307" s="262">
        <f t="shared" si="1001"/>
        <v>464166.66666666663</v>
      </c>
      <c r="AN307" s="262">
        <f t="shared" si="1001"/>
        <v>499166.66666666663</v>
      </c>
      <c r="AO307" s="262">
        <f t="shared" si="1001"/>
        <v>541666.66666666663</v>
      </c>
      <c r="AP307" s="262">
        <f t="shared" si="1001"/>
        <v>601666.66666666663</v>
      </c>
      <c r="AQ307" s="262">
        <f t="shared" si="1001"/>
        <v>636666.66666666663</v>
      </c>
      <c r="AR307" s="262">
        <f t="shared" si="1001"/>
        <v>671666.66666666663</v>
      </c>
      <c r="AS307" s="262">
        <f t="shared" si="1001"/>
        <v>671666.66666666663</v>
      </c>
      <c r="AT307" s="262">
        <f t="shared" si="1001"/>
        <v>706666.66666666663</v>
      </c>
    </row>
    <row r="308" spans="10:46" x14ac:dyDescent="0.25">
      <c r="J308" s="53" t="s">
        <v>24</v>
      </c>
      <c r="K308" s="264">
        <f t="shared" ref="K308:AT308" si="1002">SUMIFS(K$56:K$293,$E$56:$E$293,$J301)</f>
        <v>6</v>
      </c>
      <c r="L308" s="264">
        <f t="shared" si="1002"/>
        <v>7.1</v>
      </c>
      <c r="M308" s="264">
        <f t="shared" si="1002"/>
        <v>8</v>
      </c>
      <c r="N308" s="264">
        <f t="shared" si="1002"/>
        <v>8.4</v>
      </c>
      <c r="O308" s="264">
        <f t="shared" si="1002"/>
        <v>8.1</v>
      </c>
      <c r="P308" s="264">
        <f t="shared" si="1002"/>
        <v>8.5</v>
      </c>
      <c r="Q308" s="264">
        <f t="shared" si="1002"/>
        <v>8.4462009934227513</v>
      </c>
      <c r="R308" s="264">
        <f t="shared" si="1002"/>
        <v>10.759497516443121</v>
      </c>
      <c r="S308" s="264">
        <f t="shared" si="1002"/>
        <v>13.085447268087433</v>
      </c>
      <c r="T308" s="264">
        <f t="shared" si="1002"/>
        <v>15.35</v>
      </c>
      <c r="U308" s="264">
        <f t="shared" si="1002"/>
        <v>14.95</v>
      </c>
      <c r="V308" s="264">
        <f t="shared" si="1002"/>
        <v>16.25</v>
      </c>
      <c r="W308" s="265">
        <f t="shared" si="1002"/>
        <v>9</v>
      </c>
      <c r="X308" s="265">
        <f t="shared" si="1002"/>
        <v>9</v>
      </c>
      <c r="Y308" s="265">
        <f t="shared" si="1002"/>
        <v>9</v>
      </c>
      <c r="Z308" s="265">
        <f t="shared" si="1002"/>
        <v>10</v>
      </c>
      <c r="AA308" s="265">
        <f t="shared" si="1002"/>
        <v>9</v>
      </c>
      <c r="AB308" s="265">
        <f t="shared" si="1002"/>
        <v>10</v>
      </c>
      <c r="AC308" s="265">
        <f t="shared" si="1002"/>
        <v>18</v>
      </c>
      <c r="AD308" s="265">
        <f t="shared" si="1002"/>
        <v>18</v>
      </c>
      <c r="AE308" s="265">
        <f t="shared" si="1002"/>
        <v>18</v>
      </c>
      <c r="AF308" s="265">
        <f t="shared" si="1002"/>
        <v>19</v>
      </c>
      <c r="AG308" s="265">
        <f t="shared" si="1002"/>
        <v>18</v>
      </c>
      <c r="AH308" s="265">
        <f t="shared" si="1002"/>
        <v>20</v>
      </c>
      <c r="AI308" s="262">
        <f t="shared" si="1002"/>
        <v>373750</v>
      </c>
      <c r="AJ308" s="262">
        <f t="shared" si="1002"/>
        <v>430833.33333333331</v>
      </c>
      <c r="AK308" s="262">
        <f t="shared" si="1002"/>
        <v>484166.66666666663</v>
      </c>
      <c r="AL308" s="262">
        <f t="shared" si="1002"/>
        <v>508750</v>
      </c>
      <c r="AM308" s="262">
        <f t="shared" si="1002"/>
        <v>484166.66666666669</v>
      </c>
      <c r="AN308" s="262">
        <f t="shared" si="1002"/>
        <v>509583.33333333331</v>
      </c>
      <c r="AO308" s="262">
        <f t="shared" si="1002"/>
        <v>517708.23206699779</v>
      </c>
      <c r="AP308" s="262">
        <f t="shared" si="1002"/>
        <v>641250.25316583877</v>
      </c>
      <c r="AQ308" s="262">
        <f t="shared" si="1002"/>
        <v>765625.2784824227</v>
      </c>
      <c r="AR308" s="262">
        <f t="shared" si="1002"/>
        <v>910625</v>
      </c>
      <c r="AS308" s="262">
        <f t="shared" si="1002"/>
        <v>906875</v>
      </c>
      <c r="AT308" s="262">
        <f t="shared" si="1002"/>
        <v>986458.33333333337</v>
      </c>
    </row>
    <row r="310" spans="10:46" x14ac:dyDescent="0.25">
      <c r="K310" s="261">
        <f>AI304/K304</f>
        <v>47685.185185185175</v>
      </c>
      <c r="L310" s="261">
        <f t="shared" ref="L310:V310" si="1003">AJ304/L304</f>
        <v>48437.5</v>
      </c>
      <c r="M310" s="261">
        <f t="shared" si="1003"/>
        <v>48774.509803921566</v>
      </c>
      <c r="N310" s="261">
        <f t="shared" si="1003"/>
        <v>48878.205128205125</v>
      </c>
      <c r="O310" s="261">
        <f t="shared" si="1003"/>
        <v>48611.111111111102</v>
      </c>
      <c r="P310" s="261">
        <f t="shared" si="1003"/>
        <v>48863.636363636353</v>
      </c>
      <c r="Q310" s="261">
        <f t="shared" si="1003"/>
        <v>48958.333333333328</v>
      </c>
      <c r="R310" s="261">
        <f t="shared" si="1003"/>
        <v>49059.13978494623</v>
      </c>
      <c r="S310" s="261">
        <f t="shared" si="1003"/>
        <v>49428.104575163401</v>
      </c>
      <c r="T310" s="261">
        <f t="shared" si="1003"/>
        <v>49469.696969696961</v>
      </c>
      <c r="U310" s="261">
        <f t="shared" si="1003"/>
        <v>49696.969696969703</v>
      </c>
      <c r="V310" s="261">
        <f t="shared" si="1003"/>
        <v>49780.701754385962</v>
      </c>
      <c r="AI310" s="191" t="s">
        <v>338</v>
      </c>
    </row>
    <row r="311" spans="10:46" x14ac:dyDescent="0.25">
      <c r="K311" s="261">
        <f t="shared" ref="K311:K314" si="1004">AI305/K305</f>
        <v>71447.028423772601</v>
      </c>
      <c r="L311" s="261">
        <f t="shared" ref="L311:L314" si="1005">AJ305/L305</f>
        <v>71595.330739299607</v>
      </c>
      <c r="M311" s="261">
        <f t="shared" ref="M311:M314" si="1006">AK305/M305</f>
        <v>71245.583038869241</v>
      </c>
      <c r="N311" s="261">
        <f t="shared" ref="N311:N314" si="1007">AL305/N305</f>
        <v>69680.851063829788</v>
      </c>
      <c r="O311" s="261">
        <f t="shared" ref="O311:O314" si="1008">AM305/O305</f>
        <v>69768.17042606516</v>
      </c>
      <c r="P311" s="261">
        <f t="shared" ref="P311:P314" si="1009">AN305/P305</f>
        <v>69658.836689038028</v>
      </c>
      <c r="Q311" s="261">
        <f t="shared" ref="Q311:Q314" si="1010">AO305/Q305</f>
        <v>70140.949554896157</v>
      </c>
      <c r="R311" s="261">
        <f t="shared" ref="R311:R314" si="1011">AP305/R305</f>
        <v>70223.296500920798</v>
      </c>
      <c r="S311" s="261">
        <f t="shared" ref="S311:S314" si="1012">AQ305/S305</f>
        <v>70313.825275657335</v>
      </c>
      <c r="T311" s="261">
        <f t="shared" ref="T311:T314" si="1013">AR305/T305</f>
        <v>70178.983833718245</v>
      </c>
      <c r="U311" s="261">
        <f t="shared" ref="U311:U314" si="1014">AS305/U305</f>
        <v>70188.284518828455</v>
      </c>
      <c r="V311" s="261">
        <f t="shared" ref="V311:V314" si="1015">AT305/V305</f>
        <v>70557.228915662665</v>
      </c>
      <c r="AH311" s="55"/>
      <c r="AI311" s="263">
        <f t="shared" ref="AI311:AK311" si="1016">AI304/AI297</f>
        <v>1</v>
      </c>
      <c r="AJ311" s="263">
        <f t="shared" si="1016"/>
        <v>1</v>
      </c>
      <c r="AK311" s="263">
        <f t="shared" si="1016"/>
        <v>0.93135725429017169</v>
      </c>
      <c r="AL311" s="263">
        <f t="shared" ref="AL311:AT311" si="1017">AL304/AL297</f>
        <v>0.93272171253822644</v>
      </c>
      <c r="AM311" s="263">
        <f t="shared" si="1017"/>
        <v>0.94086021505376338</v>
      </c>
      <c r="AN311" s="263">
        <f t="shared" si="1017"/>
        <v>0.89791183294663568</v>
      </c>
      <c r="AO311" s="263">
        <f t="shared" si="1017"/>
        <v>0.91439688715953316</v>
      </c>
      <c r="AP311" s="263">
        <f t="shared" si="1017"/>
        <v>0.92561284868977167</v>
      </c>
      <c r="AQ311" s="263">
        <f t="shared" si="1017"/>
        <v>0.90163934426229497</v>
      </c>
      <c r="AR311" s="263">
        <f t="shared" si="1017"/>
        <v>0.90820584144645322</v>
      </c>
      <c r="AS311" s="263">
        <f t="shared" si="1017"/>
        <v>0.88172043010752699</v>
      </c>
      <c r="AT311" s="263">
        <f t="shared" si="1017"/>
        <v>0.88556566970091033</v>
      </c>
    </row>
    <row r="312" spans="10:46" x14ac:dyDescent="0.25">
      <c r="K312" s="261">
        <f t="shared" si="1004"/>
        <v>102465.98639455781</v>
      </c>
      <c r="L312" s="261">
        <f t="shared" si="1005"/>
        <v>102344.80431848855</v>
      </c>
      <c r="M312" s="261">
        <f t="shared" si="1006"/>
        <v>102717.39130434782</v>
      </c>
      <c r="N312" s="261">
        <f t="shared" si="1007"/>
        <v>102395.01312335963</v>
      </c>
      <c r="O312" s="261">
        <f t="shared" si="1008"/>
        <v>102025.46296296299</v>
      </c>
      <c r="P312" s="261">
        <f t="shared" si="1009"/>
        <v>101593.95973154364</v>
      </c>
      <c r="Q312" s="261">
        <f t="shared" si="1010"/>
        <v>94874.631268436598</v>
      </c>
      <c r="R312" s="261">
        <f t="shared" si="1011"/>
        <v>100652.89648622979</v>
      </c>
      <c r="S312" s="261">
        <f t="shared" si="1012"/>
        <v>100642.62023217248</v>
      </c>
      <c r="T312" s="261">
        <f t="shared" si="1013"/>
        <v>100578.14992025519</v>
      </c>
      <c r="U312" s="261">
        <f t="shared" si="1014"/>
        <v>100398.55072463769</v>
      </c>
      <c r="V312" s="261">
        <f t="shared" si="1015"/>
        <v>100338.75338753393</v>
      </c>
      <c r="AH312" s="55"/>
      <c r="AI312" s="263">
        <f t="shared" ref="AI312:AK312" si="1018">AI305/AI298</f>
        <v>1</v>
      </c>
      <c r="AJ312" s="263">
        <f t="shared" si="1018"/>
        <v>1</v>
      </c>
      <c r="AK312" s="263">
        <f t="shared" si="1018"/>
        <v>1</v>
      </c>
      <c r="AL312" s="263">
        <f t="shared" ref="AL312:AT312" si="1019">AL305/AL298</f>
        <v>1</v>
      </c>
      <c r="AM312" s="263">
        <f t="shared" si="1019"/>
        <v>1</v>
      </c>
      <c r="AN312" s="263">
        <f t="shared" si="1019"/>
        <v>1</v>
      </c>
      <c r="AO312" s="263">
        <f t="shared" si="1019"/>
        <v>1</v>
      </c>
      <c r="AP312" s="263">
        <f t="shared" si="1019"/>
        <v>0.95313232307451956</v>
      </c>
      <c r="AQ312" s="263">
        <f t="shared" si="1019"/>
        <v>0.91703539823008851</v>
      </c>
      <c r="AR312" s="263">
        <f t="shared" si="1019"/>
        <v>0.92398327632079047</v>
      </c>
      <c r="AS312" s="263">
        <f t="shared" si="1019"/>
        <v>0.93065187239944513</v>
      </c>
      <c r="AT312" s="263">
        <f t="shared" si="1019"/>
        <v>0.9035679845708775</v>
      </c>
    </row>
    <row r="313" spans="10:46" x14ac:dyDescent="0.25">
      <c r="K313" s="261">
        <f t="shared" si="1004"/>
        <v>50238.095238095229</v>
      </c>
      <c r="L313" s="261">
        <f t="shared" si="1005"/>
        <v>49895.833333333328</v>
      </c>
      <c r="M313" s="261">
        <f t="shared" si="1006"/>
        <v>49629.629629629628</v>
      </c>
      <c r="N313" s="261">
        <f t="shared" si="1007"/>
        <v>48859.649122807015</v>
      </c>
      <c r="O313" s="261">
        <f t="shared" si="1008"/>
        <v>48859.649122807015</v>
      </c>
      <c r="P313" s="261">
        <f t="shared" si="1009"/>
        <v>47539.682539682537</v>
      </c>
      <c r="Q313" s="261">
        <f t="shared" si="1010"/>
        <v>49242.42424242424</v>
      </c>
      <c r="R313" s="261">
        <f t="shared" si="1011"/>
        <v>50138.888888888883</v>
      </c>
      <c r="S313" s="261">
        <f t="shared" si="1012"/>
        <v>48974.358974358969</v>
      </c>
      <c r="T313" s="261">
        <f t="shared" si="1013"/>
        <v>47976.190476190473</v>
      </c>
      <c r="U313" s="261">
        <f t="shared" si="1014"/>
        <v>47976.190476190473</v>
      </c>
      <c r="V313" s="261">
        <f t="shared" si="1015"/>
        <v>47111.111111111109</v>
      </c>
      <c r="AH313" s="55"/>
      <c r="AI313" s="263">
        <f t="shared" ref="AI313:AK313" si="1020">AI306/AI299</f>
        <v>1</v>
      </c>
      <c r="AJ313" s="263">
        <f t="shared" si="1020"/>
        <v>1</v>
      </c>
      <c r="AK313" s="263">
        <f t="shared" si="1020"/>
        <v>0.93103448275862066</v>
      </c>
      <c r="AL313" s="263">
        <f t="shared" ref="AL313:AT313" si="1021">AL306/AL299</f>
        <v>0.93695586910837592</v>
      </c>
      <c r="AM313" s="263">
        <f t="shared" si="1021"/>
        <v>0.94379014989293364</v>
      </c>
      <c r="AN313" s="263">
        <f t="shared" si="1021"/>
        <v>0.88761299780112402</v>
      </c>
      <c r="AO313" s="263">
        <f t="shared" si="1021"/>
        <v>0.89350619284639432</v>
      </c>
      <c r="AP313" s="263">
        <f t="shared" si="1021"/>
        <v>0.90211724651558678</v>
      </c>
      <c r="AQ313" s="263">
        <f t="shared" si="1021"/>
        <v>0.91345249294449682</v>
      </c>
      <c r="AR313" s="263">
        <f t="shared" si="1021"/>
        <v>0.87662901824500394</v>
      </c>
      <c r="AS313" s="263">
        <f t="shared" si="1021"/>
        <v>0.88643634037108143</v>
      </c>
      <c r="AT313" s="263">
        <f t="shared" si="1021"/>
        <v>0.89297558034368407</v>
      </c>
    </row>
    <row r="314" spans="10:46" x14ac:dyDescent="0.25">
      <c r="K314" s="261">
        <f t="shared" si="1004"/>
        <v>62291.666666666664</v>
      </c>
      <c r="L314" s="261">
        <f t="shared" si="1005"/>
        <v>60680.751173708923</v>
      </c>
      <c r="M314" s="261">
        <f t="shared" si="1006"/>
        <v>60520.833333333328</v>
      </c>
      <c r="N314" s="261">
        <f t="shared" si="1007"/>
        <v>60565.476190476191</v>
      </c>
      <c r="O314" s="261">
        <f t="shared" si="1008"/>
        <v>59773.662551440335</v>
      </c>
      <c r="P314" s="261">
        <f t="shared" si="1009"/>
        <v>59950.98039215686</v>
      </c>
      <c r="Q314" s="261">
        <f t="shared" si="1010"/>
        <v>61294.803719464995</v>
      </c>
      <c r="R314" s="261">
        <f t="shared" si="1011"/>
        <v>59598.531640148896</v>
      </c>
      <c r="S314" s="261">
        <f t="shared" si="1012"/>
        <v>58509.675886250872</v>
      </c>
      <c r="T314" s="261">
        <f t="shared" si="1013"/>
        <v>59324.104234527687</v>
      </c>
      <c r="U314" s="261">
        <f t="shared" si="1014"/>
        <v>60660.535117056861</v>
      </c>
      <c r="V314" s="261">
        <f t="shared" si="1015"/>
        <v>60705.128205128211</v>
      </c>
      <c r="AH314" s="55"/>
      <c r="AI314" s="263">
        <f t="shared" ref="AI314:AK314" si="1022">AI307/AI300</f>
        <v>1</v>
      </c>
      <c r="AJ314" s="263">
        <f t="shared" si="1022"/>
        <v>1</v>
      </c>
      <c r="AK314" s="263">
        <f t="shared" si="1022"/>
        <v>1</v>
      </c>
      <c r="AL314" s="263">
        <f t="shared" ref="AL314:AT314" si="1023">AL307/AL300</f>
        <v>1</v>
      </c>
      <c r="AM314" s="263">
        <f t="shared" si="1023"/>
        <v>1</v>
      </c>
      <c r="AN314" s="263">
        <f t="shared" si="1023"/>
        <v>1</v>
      </c>
      <c r="AO314" s="263">
        <f t="shared" si="1023"/>
        <v>0.93930635838150289</v>
      </c>
      <c r="AP314" s="263">
        <f t="shared" si="1023"/>
        <v>0.94502617801047117</v>
      </c>
      <c r="AQ314" s="263">
        <f t="shared" si="1023"/>
        <v>0.94789081885856075</v>
      </c>
      <c r="AR314" s="263">
        <f t="shared" si="1023"/>
        <v>0.95047169811320753</v>
      </c>
      <c r="AS314" s="263">
        <f t="shared" si="1023"/>
        <v>0.95047169811320753</v>
      </c>
      <c r="AT314" s="263">
        <f t="shared" si="1023"/>
        <v>0.95280898876404496</v>
      </c>
    </row>
    <row r="315" spans="10:46" x14ac:dyDescent="0.25">
      <c r="K315" s="261"/>
      <c r="L315" s="261"/>
      <c r="M315" s="261"/>
      <c r="N315" s="261"/>
      <c r="O315" s="261"/>
      <c r="P315" s="261"/>
      <c r="Q315" s="261"/>
      <c r="R315" s="261"/>
      <c r="S315" s="261"/>
      <c r="T315" s="261"/>
      <c r="U315" s="261"/>
      <c r="V315" s="261"/>
      <c r="AI315" s="263">
        <f t="shared" ref="AI315:AK315" si="1024">AI308/AI301</f>
        <v>1</v>
      </c>
      <c r="AJ315" s="263">
        <f t="shared" si="1024"/>
        <v>1</v>
      </c>
      <c r="AK315" s="263">
        <f t="shared" si="1024"/>
        <v>1</v>
      </c>
      <c r="AL315" s="263">
        <f t="shared" ref="AL315:AT315" si="1025">AL308/AL301</f>
        <v>1</v>
      </c>
      <c r="AM315" s="263">
        <f t="shared" si="1025"/>
        <v>0.88030303030303036</v>
      </c>
      <c r="AN315" s="263">
        <f t="shared" si="1025"/>
        <v>0.88559015206372182</v>
      </c>
      <c r="AO315" s="263">
        <f t="shared" si="1025"/>
        <v>0.88718312929744914</v>
      </c>
      <c r="AP315" s="263">
        <f t="shared" si="1025"/>
        <v>0.90689455307641986</v>
      </c>
      <c r="AQ315" s="263">
        <f t="shared" si="1025"/>
        <v>0.92082187567993901</v>
      </c>
      <c r="AR315" s="263">
        <f t="shared" si="1025"/>
        <v>0.9325794751440154</v>
      </c>
      <c r="AS315" s="263">
        <f t="shared" si="1025"/>
        <v>0.89036612804254467</v>
      </c>
      <c r="AT315" s="263">
        <f t="shared" si="1025"/>
        <v>0.89831151584139635</v>
      </c>
    </row>
    <row r="316" spans="10:46" x14ac:dyDescent="0.25">
      <c r="K316" s="261"/>
      <c r="L316" s="261"/>
      <c r="M316" s="261"/>
      <c r="N316" s="261"/>
      <c r="O316" s="261"/>
      <c r="P316" s="261"/>
      <c r="Q316" s="261"/>
      <c r="R316" s="261"/>
      <c r="S316" s="261"/>
      <c r="T316" s="261"/>
      <c r="U316" s="261"/>
      <c r="V316" s="261"/>
    </row>
    <row r="317" spans="10:46" x14ac:dyDescent="0.25">
      <c r="AH317" s="191"/>
    </row>
    <row r="319" spans="10:46" x14ac:dyDescent="0.25">
      <c r="K319" s="53">
        <f>K304-'QoS Summ'!I32</f>
        <v>0</v>
      </c>
      <c r="L319" s="53">
        <f>L304-'QoS Summ'!J32</f>
        <v>0</v>
      </c>
      <c r="M319" s="53">
        <f>M304-'QoS Summ'!K32</f>
        <v>0</v>
      </c>
      <c r="N319" s="53">
        <f>N304-'QoS Summ'!L32</f>
        <v>0</v>
      </c>
      <c r="O319" s="53">
        <f>O304-'QoS Summ'!M32</f>
        <v>0</v>
      </c>
      <c r="P319" s="53">
        <f>P304-'QoS Summ'!N32</f>
        <v>0</v>
      </c>
      <c r="Q319" s="53">
        <f>Q304-'QoS Summ'!O32</f>
        <v>0</v>
      </c>
      <c r="R319" s="53">
        <f>R304-'QoS Summ'!P32</f>
        <v>0</v>
      </c>
      <c r="S319" s="53">
        <f>S304-'QoS Summ'!Q32</f>
        <v>0</v>
      </c>
      <c r="T319" s="53">
        <f>T304-'QoS Summ'!R32</f>
        <v>0</v>
      </c>
      <c r="U319" s="53">
        <f>U304-'QoS Summ'!S32</f>
        <v>0</v>
      </c>
      <c r="V319" s="53">
        <f>V304-'QoS Summ'!T32</f>
        <v>0</v>
      </c>
      <c r="AI319" s="53">
        <f>AI304-'QoS Summ'!I7</f>
        <v>0</v>
      </c>
      <c r="AJ319" s="53">
        <f>AJ304-'QoS Summ'!J7</f>
        <v>0</v>
      </c>
      <c r="AK319" s="53">
        <f>AK304-'QoS Summ'!K7</f>
        <v>0</v>
      </c>
      <c r="AL319" s="53">
        <f>AL304-'QoS Summ'!L7</f>
        <v>0</v>
      </c>
      <c r="AM319" s="53">
        <f>AM304-'QoS Summ'!M7</f>
        <v>0</v>
      </c>
      <c r="AN319" s="53">
        <f>AN304-'QoS Summ'!N7</f>
        <v>0</v>
      </c>
      <c r="AO319" s="53">
        <f>AO304-'QoS Summ'!O7</f>
        <v>0</v>
      </c>
      <c r="AP319" s="53">
        <f>AP304-'QoS Summ'!P7</f>
        <v>0</v>
      </c>
      <c r="AQ319" s="53">
        <f>AQ304-'QoS Summ'!Q7</f>
        <v>0</v>
      </c>
      <c r="AR319" s="53">
        <f>AR304-'QoS Summ'!R7</f>
        <v>0</v>
      </c>
      <c r="AS319" s="53">
        <f>AS304-'QoS Summ'!S7</f>
        <v>0</v>
      </c>
      <c r="AT319" s="53">
        <f>AT304-'QoS Summ'!T7</f>
        <v>0</v>
      </c>
    </row>
  </sheetData>
  <autoFilter ref="A55:CC301" xr:uid="{7D5E1D04-0A03-4EC8-B2F3-F1EC0596A6DB}">
    <filterColumn colId="4">
      <filters>
        <filter val="Corporate"/>
      </filters>
    </filterColumn>
    <filterColumn colId="5">
      <filters>
        <filter val="Batt, Kate"/>
      </filters>
    </filterColumn>
  </autoFilter>
  <dataValidations count="3">
    <dataValidation type="list" allowBlank="1" showInputMessage="1" showErrorMessage="1" errorTitle="Invalid Plan Name" error="Invalid Plan Name" promptTitle="Select from Plan Name list" prompt="Select from Plan Name list" sqref="D87" xr:uid="{944F3988-1CFB-4E04-B04E-5B354C6638B6}">
      <formula1>$A$2:$A$52</formula1>
    </dataValidation>
    <dataValidation type="list" allowBlank="1" showInputMessage="1" showErrorMessage="1" errorTitle="Invalid Plan Name" error="Invalid Plan Name" promptTitle="Select from Plan Name list" prompt="Select from Plan Name list" sqref="D56:D86 D88:D293" xr:uid="{AA1954D5-5D78-4053-B8A3-156501ED0261}">
      <formula1>$A$2:$A$51</formula1>
    </dataValidation>
    <dataValidation type="list" allowBlank="1" showInputMessage="1" showErrorMessage="1" sqref="D55" xr:uid="{C1AAA49B-FCA3-47CD-A146-85F5A876BAB4}">
      <formula1>$A$2:$A$51</formula1>
    </dataValidation>
  </dataValidation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AB276-1B06-4D8F-B4AC-92431CC72509}">
  <dimension ref="A1:AM6"/>
  <sheetViews>
    <sheetView workbookViewId="0"/>
  </sheetViews>
  <sheetFormatPr defaultRowHeight="15" x14ac:dyDescent="0.25"/>
  <cols>
    <col min="1" max="1" width="9.7109375" bestFit="1" customWidth="1"/>
    <col min="2" max="2" width="7.85546875" bestFit="1" customWidth="1"/>
    <col min="3" max="3" width="5.28515625" bestFit="1" customWidth="1"/>
    <col min="4" max="4" width="15.140625" bestFit="1" customWidth="1"/>
    <col min="5" max="5" width="8.28515625" bestFit="1" customWidth="1"/>
    <col min="6" max="6" width="8.42578125" bestFit="1" customWidth="1"/>
    <col min="7" max="7" width="6.5703125" bestFit="1" customWidth="1"/>
    <col min="8" max="8" width="9.7109375" bestFit="1" customWidth="1"/>
    <col min="9" max="9" width="9.5703125" bestFit="1" customWidth="1"/>
    <col min="10" max="10" width="6.140625" bestFit="1" customWidth="1"/>
    <col min="11" max="11" width="6.42578125" bestFit="1" customWidth="1"/>
    <col min="12" max="12" width="6.7109375" bestFit="1" customWidth="1"/>
    <col min="13" max="13" width="6.42578125" bestFit="1" customWidth="1"/>
    <col min="14" max="14" width="6.85546875" bestFit="1" customWidth="1"/>
    <col min="15" max="15" width="6.5703125" bestFit="1" customWidth="1"/>
    <col min="16" max="16" width="6" bestFit="1" customWidth="1"/>
    <col min="17" max="18" width="6.7109375" bestFit="1" customWidth="1"/>
    <col min="19" max="19" width="6.42578125" bestFit="1" customWidth="1"/>
    <col min="20" max="20" width="6.5703125" bestFit="1" customWidth="1"/>
    <col min="21" max="21" width="6.7109375" bestFit="1" customWidth="1"/>
    <col min="22" max="22" width="6.5703125" bestFit="1" customWidth="1"/>
    <col min="23" max="23" width="6.42578125" bestFit="1" customWidth="1"/>
    <col min="24" max="24" width="6.7109375" bestFit="1" customWidth="1"/>
    <col min="25" max="25" width="6.42578125" bestFit="1" customWidth="1"/>
    <col min="26" max="26" width="6.85546875" bestFit="1" customWidth="1"/>
    <col min="27" max="34" width="9" bestFit="1" customWidth="1"/>
    <col min="35" max="35" width="7.140625" bestFit="1" customWidth="1"/>
    <col min="36" max="36" width="8" bestFit="1" customWidth="1"/>
    <col min="37" max="39" width="9" bestFit="1" customWidth="1"/>
  </cols>
  <sheetData>
    <row r="1" spans="1:39" ht="36.75" x14ac:dyDescent="0.25">
      <c r="A1" s="104" t="s">
        <v>228</v>
      </c>
      <c r="B1" s="105"/>
      <c r="C1" s="106" t="s">
        <v>227</v>
      </c>
      <c r="D1" s="105" t="s">
        <v>226</v>
      </c>
      <c r="E1" s="105" t="s">
        <v>225</v>
      </c>
      <c r="F1" s="104" t="s">
        <v>224</v>
      </c>
      <c r="G1" s="104" t="s">
        <v>223</v>
      </c>
      <c r="H1" s="104" t="s">
        <v>222</v>
      </c>
      <c r="I1" s="103" t="s">
        <v>221</v>
      </c>
      <c r="J1" s="102" t="s">
        <v>220</v>
      </c>
      <c r="K1" s="98">
        <v>44255</v>
      </c>
      <c r="L1" s="98">
        <v>44286</v>
      </c>
      <c r="M1" s="98">
        <v>44316</v>
      </c>
      <c r="N1" s="98">
        <v>44347</v>
      </c>
      <c r="O1" s="98">
        <v>44377</v>
      </c>
      <c r="P1" s="98">
        <v>44408</v>
      </c>
      <c r="Q1" s="98">
        <v>44439</v>
      </c>
      <c r="R1" s="98">
        <v>44469</v>
      </c>
      <c r="S1" s="98">
        <v>44500</v>
      </c>
      <c r="T1" s="98">
        <v>44530</v>
      </c>
      <c r="U1" s="98">
        <v>44561</v>
      </c>
      <c r="V1" s="100">
        <v>44592</v>
      </c>
      <c r="W1" s="99">
        <v>44255</v>
      </c>
      <c r="X1" s="98">
        <v>44286</v>
      </c>
      <c r="Y1" s="98">
        <v>44316</v>
      </c>
      <c r="Z1" s="98">
        <v>44347</v>
      </c>
      <c r="AA1" s="98">
        <v>44377</v>
      </c>
      <c r="AB1" s="98">
        <v>44408</v>
      </c>
      <c r="AC1" s="98">
        <v>44439</v>
      </c>
      <c r="AD1" s="98">
        <v>44469</v>
      </c>
      <c r="AE1" s="98">
        <v>44500</v>
      </c>
      <c r="AF1" s="98">
        <v>44530</v>
      </c>
      <c r="AG1" s="98">
        <v>44561</v>
      </c>
      <c r="AH1" s="97">
        <v>44592</v>
      </c>
      <c r="AI1" s="96" t="s">
        <v>219</v>
      </c>
      <c r="AJ1" s="95" t="s">
        <v>218</v>
      </c>
      <c r="AK1" s="95" t="s">
        <v>217</v>
      </c>
      <c r="AL1" s="94" t="s">
        <v>216</v>
      </c>
      <c r="AM1" s="93" t="s">
        <v>215</v>
      </c>
    </row>
    <row r="2" spans="1:39" x14ac:dyDescent="0.25">
      <c r="A2" s="71" t="s">
        <v>84</v>
      </c>
      <c r="B2" s="74">
        <v>44317</v>
      </c>
      <c r="C2" s="74" t="s">
        <v>86</v>
      </c>
      <c r="D2" s="73" t="s">
        <v>85</v>
      </c>
      <c r="E2" s="73" t="s">
        <v>13</v>
      </c>
      <c r="F2" s="72" t="s">
        <v>11</v>
      </c>
      <c r="G2" s="71" t="s">
        <v>13</v>
      </c>
      <c r="H2" s="71" t="s">
        <v>84</v>
      </c>
      <c r="I2" s="70">
        <v>250000</v>
      </c>
      <c r="J2" s="69">
        <v>44347</v>
      </c>
      <c r="K2" s="68">
        <v>0</v>
      </c>
      <c r="L2" s="67">
        <v>0</v>
      </c>
      <c r="M2" s="67">
        <v>0</v>
      </c>
      <c r="N2" s="67">
        <v>0</v>
      </c>
      <c r="O2" s="67">
        <v>0.25</v>
      </c>
      <c r="P2" s="67">
        <v>0.5</v>
      </c>
      <c r="Q2" s="67">
        <v>0.75</v>
      </c>
      <c r="R2" s="67">
        <v>1</v>
      </c>
      <c r="S2" s="67">
        <v>1</v>
      </c>
      <c r="T2" s="67">
        <v>1</v>
      </c>
      <c r="U2" s="67">
        <v>1</v>
      </c>
      <c r="V2" s="66">
        <v>1</v>
      </c>
      <c r="W2" s="62">
        <f>$I2*K2/12</f>
        <v>0</v>
      </c>
      <c r="X2" s="62">
        <f t="shared" ref="X2:X6" si="0">$I2*L2/12</f>
        <v>0</v>
      </c>
      <c r="Y2" s="62">
        <f t="shared" ref="Y2:Y6" si="1">$I2*M2/12</f>
        <v>0</v>
      </c>
      <c r="Z2" s="62">
        <f t="shared" ref="Z2:Z6" si="2">$I2*N2/12</f>
        <v>0</v>
      </c>
      <c r="AA2" s="62">
        <f t="shared" ref="AA2:AA6" si="3">$I2*O2/12</f>
        <v>5208.333333333333</v>
      </c>
      <c r="AB2" s="62">
        <f t="shared" ref="AB2:AB6" si="4">$I2*P2/12</f>
        <v>10416.666666666666</v>
      </c>
      <c r="AC2" s="62">
        <f t="shared" ref="AC2:AC6" si="5">$I2*Q2/12</f>
        <v>15625</v>
      </c>
      <c r="AD2" s="62">
        <f t="shared" ref="AD2:AD6" si="6">$I2*R2/12</f>
        <v>20833.333333333332</v>
      </c>
      <c r="AE2" s="62">
        <f t="shared" ref="AE2:AE6" si="7">$I2*S2/12</f>
        <v>20833.333333333332</v>
      </c>
      <c r="AF2" s="62">
        <f t="shared" ref="AF2:AF6" si="8">$I2*T2/12</f>
        <v>20833.333333333332</v>
      </c>
      <c r="AG2" s="62">
        <f t="shared" ref="AG2:AG6" si="9">$I2*U2/12</f>
        <v>20833.333333333332</v>
      </c>
      <c r="AH2" s="62">
        <f t="shared" ref="AH2:AH6" si="10">$I2*V2/12</f>
        <v>20833.333333333332</v>
      </c>
      <c r="AI2" s="61">
        <f>SUM(W2:Y2)</f>
        <v>0</v>
      </c>
      <c r="AJ2" s="60">
        <f>SUM(Z2:AB2)</f>
        <v>15625</v>
      </c>
      <c r="AK2" s="60">
        <f>SUM(AC2:AE2)</f>
        <v>57291.666666666657</v>
      </c>
      <c r="AL2" s="59">
        <f>SUM(AF2:AH2)</f>
        <v>62500</v>
      </c>
      <c r="AM2" s="58">
        <f>SUM(AI2:AL2)</f>
        <v>135416.66666666666</v>
      </c>
    </row>
    <row r="3" spans="1:39" x14ac:dyDescent="0.25">
      <c r="A3" s="71" t="s">
        <v>84</v>
      </c>
      <c r="B3" s="74">
        <v>44317</v>
      </c>
      <c r="C3" s="74" t="s">
        <v>86</v>
      </c>
      <c r="D3" s="73" t="s">
        <v>85</v>
      </c>
      <c r="E3" s="73" t="s">
        <v>13</v>
      </c>
      <c r="F3" s="72" t="s">
        <v>11</v>
      </c>
      <c r="G3" s="71" t="s">
        <v>13</v>
      </c>
      <c r="H3" s="71" t="s">
        <v>84</v>
      </c>
      <c r="I3" s="70">
        <v>250000</v>
      </c>
      <c r="J3" s="69">
        <v>44347</v>
      </c>
      <c r="K3" s="68">
        <v>0</v>
      </c>
      <c r="L3" s="67">
        <v>0</v>
      </c>
      <c r="M3" s="67">
        <v>0</v>
      </c>
      <c r="N3" s="67">
        <v>0</v>
      </c>
      <c r="O3" s="67">
        <v>0.25</v>
      </c>
      <c r="P3" s="67">
        <v>0.5</v>
      </c>
      <c r="Q3" s="67">
        <v>0.75</v>
      </c>
      <c r="R3" s="67">
        <v>1</v>
      </c>
      <c r="S3" s="67">
        <v>1</v>
      </c>
      <c r="T3" s="67">
        <v>1</v>
      </c>
      <c r="U3" s="67">
        <v>1</v>
      </c>
      <c r="V3" s="66">
        <v>1</v>
      </c>
      <c r="W3" s="62">
        <f t="shared" ref="W3:W6" si="11">$I3*K3/12</f>
        <v>0</v>
      </c>
      <c r="X3" s="62">
        <f t="shared" si="0"/>
        <v>0</v>
      </c>
      <c r="Y3" s="62">
        <f t="shared" si="1"/>
        <v>0</v>
      </c>
      <c r="Z3" s="62">
        <f t="shared" si="2"/>
        <v>0</v>
      </c>
      <c r="AA3" s="62">
        <f t="shared" si="3"/>
        <v>5208.333333333333</v>
      </c>
      <c r="AB3" s="62">
        <f t="shared" si="4"/>
        <v>10416.666666666666</v>
      </c>
      <c r="AC3" s="62">
        <f t="shared" si="5"/>
        <v>15625</v>
      </c>
      <c r="AD3" s="62">
        <f t="shared" si="6"/>
        <v>20833.333333333332</v>
      </c>
      <c r="AE3" s="62">
        <f t="shared" si="7"/>
        <v>20833.333333333332</v>
      </c>
      <c r="AF3" s="62">
        <f t="shared" si="8"/>
        <v>20833.333333333332</v>
      </c>
      <c r="AG3" s="62">
        <f t="shared" si="9"/>
        <v>20833.333333333332</v>
      </c>
      <c r="AH3" s="62">
        <f t="shared" si="10"/>
        <v>20833.333333333332</v>
      </c>
      <c r="AI3" s="61">
        <f t="shared" ref="AI3:AI6" si="12">SUM(W3:Y3)</f>
        <v>0</v>
      </c>
      <c r="AJ3" s="60">
        <f t="shared" ref="AJ3:AJ6" si="13">SUM(Z3:AB3)</f>
        <v>15625</v>
      </c>
      <c r="AK3" s="60">
        <f t="shared" ref="AK3:AK6" si="14">SUM(AC3:AE3)</f>
        <v>57291.666666666657</v>
      </c>
      <c r="AL3" s="59">
        <f t="shared" ref="AL3:AL6" si="15">SUM(AF3:AH3)</f>
        <v>62500</v>
      </c>
      <c r="AM3" s="58">
        <f t="shared" ref="AM3:AM6" si="16">SUM(AI3:AL3)</f>
        <v>135416.66666666666</v>
      </c>
    </row>
    <row r="4" spans="1:39" x14ac:dyDescent="0.25">
      <c r="A4" s="71" t="s">
        <v>84</v>
      </c>
      <c r="B4" s="74">
        <v>44317</v>
      </c>
      <c r="C4" s="74" t="s">
        <v>86</v>
      </c>
      <c r="D4" s="73" t="s">
        <v>87</v>
      </c>
      <c r="E4" s="73" t="s">
        <v>13</v>
      </c>
      <c r="F4" s="72" t="s">
        <v>11</v>
      </c>
      <c r="G4" s="71" t="s">
        <v>13</v>
      </c>
      <c r="H4" s="71" t="s">
        <v>84</v>
      </c>
      <c r="I4" s="70">
        <v>350000</v>
      </c>
      <c r="J4" s="69">
        <v>44347</v>
      </c>
      <c r="K4" s="68">
        <v>0</v>
      </c>
      <c r="L4" s="67">
        <v>0</v>
      </c>
      <c r="M4" s="67">
        <v>0</v>
      </c>
      <c r="N4" s="67">
        <v>0</v>
      </c>
      <c r="O4" s="67">
        <v>0</v>
      </c>
      <c r="P4" s="67">
        <v>0.25</v>
      </c>
      <c r="Q4" s="67">
        <v>0.5</v>
      </c>
      <c r="R4" s="67">
        <v>0.65</v>
      </c>
      <c r="S4" s="67">
        <v>0.85</v>
      </c>
      <c r="T4" s="67">
        <v>1</v>
      </c>
      <c r="U4" s="67">
        <v>1</v>
      </c>
      <c r="V4" s="66">
        <v>1</v>
      </c>
      <c r="W4" s="62">
        <f t="shared" si="11"/>
        <v>0</v>
      </c>
      <c r="X4" s="62">
        <f t="shared" si="0"/>
        <v>0</v>
      </c>
      <c r="Y4" s="62">
        <f t="shared" si="1"/>
        <v>0</v>
      </c>
      <c r="Z4" s="62">
        <f t="shared" si="2"/>
        <v>0</v>
      </c>
      <c r="AA4" s="62">
        <f t="shared" si="3"/>
        <v>0</v>
      </c>
      <c r="AB4" s="62">
        <f t="shared" si="4"/>
        <v>7291.666666666667</v>
      </c>
      <c r="AC4" s="62">
        <f t="shared" si="5"/>
        <v>14583.333333333334</v>
      </c>
      <c r="AD4" s="62">
        <f t="shared" si="6"/>
        <v>18958.333333333332</v>
      </c>
      <c r="AE4" s="62">
        <f t="shared" si="7"/>
        <v>24791.666666666668</v>
      </c>
      <c r="AF4" s="62">
        <f t="shared" si="8"/>
        <v>29166.666666666668</v>
      </c>
      <c r="AG4" s="62">
        <f t="shared" si="9"/>
        <v>29166.666666666668</v>
      </c>
      <c r="AH4" s="62">
        <f t="shared" si="10"/>
        <v>29166.666666666668</v>
      </c>
      <c r="AI4" s="61">
        <f t="shared" si="12"/>
        <v>0</v>
      </c>
      <c r="AJ4" s="60">
        <f t="shared" si="13"/>
        <v>7291.666666666667</v>
      </c>
      <c r="AK4" s="60">
        <f t="shared" si="14"/>
        <v>58333.333333333328</v>
      </c>
      <c r="AL4" s="59">
        <f t="shared" si="15"/>
        <v>87500</v>
      </c>
      <c r="AM4" s="58">
        <f t="shared" si="16"/>
        <v>153125</v>
      </c>
    </row>
    <row r="5" spans="1:39" x14ac:dyDescent="0.25">
      <c r="A5" s="71" t="s">
        <v>84</v>
      </c>
      <c r="B5" s="74">
        <v>44317</v>
      </c>
      <c r="C5" s="74" t="s">
        <v>86</v>
      </c>
      <c r="D5" s="73" t="s">
        <v>87</v>
      </c>
      <c r="E5" s="73" t="s">
        <v>13</v>
      </c>
      <c r="F5" s="72" t="s">
        <v>11</v>
      </c>
      <c r="G5" s="71" t="s">
        <v>13</v>
      </c>
      <c r="H5" s="71" t="s">
        <v>84</v>
      </c>
      <c r="I5" s="70">
        <v>350000</v>
      </c>
      <c r="J5" s="69">
        <v>44347</v>
      </c>
      <c r="K5" s="68">
        <v>0</v>
      </c>
      <c r="L5" s="67">
        <v>0</v>
      </c>
      <c r="M5" s="67">
        <v>0</v>
      </c>
      <c r="N5" s="67">
        <v>0</v>
      </c>
      <c r="O5" s="67">
        <v>0</v>
      </c>
      <c r="P5" s="67">
        <v>0.25</v>
      </c>
      <c r="Q5" s="67">
        <v>0.5</v>
      </c>
      <c r="R5" s="67">
        <v>0.65</v>
      </c>
      <c r="S5" s="67">
        <v>0.85</v>
      </c>
      <c r="T5" s="67">
        <v>1</v>
      </c>
      <c r="U5" s="67">
        <v>1</v>
      </c>
      <c r="V5" s="66">
        <v>1</v>
      </c>
      <c r="W5" s="62">
        <f t="shared" si="11"/>
        <v>0</v>
      </c>
      <c r="X5" s="62">
        <f t="shared" si="0"/>
        <v>0</v>
      </c>
      <c r="Y5" s="62">
        <f t="shared" si="1"/>
        <v>0</v>
      </c>
      <c r="Z5" s="62">
        <f t="shared" si="2"/>
        <v>0</v>
      </c>
      <c r="AA5" s="62">
        <f t="shared" si="3"/>
        <v>0</v>
      </c>
      <c r="AB5" s="62">
        <f t="shared" si="4"/>
        <v>7291.666666666667</v>
      </c>
      <c r="AC5" s="62">
        <f t="shared" si="5"/>
        <v>14583.333333333334</v>
      </c>
      <c r="AD5" s="62">
        <f t="shared" si="6"/>
        <v>18958.333333333332</v>
      </c>
      <c r="AE5" s="62">
        <f t="shared" si="7"/>
        <v>24791.666666666668</v>
      </c>
      <c r="AF5" s="62">
        <f t="shared" si="8"/>
        <v>29166.666666666668</v>
      </c>
      <c r="AG5" s="62">
        <f t="shared" si="9"/>
        <v>29166.666666666668</v>
      </c>
      <c r="AH5" s="62">
        <f t="shared" si="10"/>
        <v>29166.666666666668</v>
      </c>
      <c r="AI5" s="61">
        <f t="shared" si="12"/>
        <v>0</v>
      </c>
      <c r="AJ5" s="60">
        <f t="shared" si="13"/>
        <v>7291.666666666667</v>
      </c>
      <c r="AK5" s="60">
        <f t="shared" si="14"/>
        <v>58333.333333333328</v>
      </c>
      <c r="AL5" s="59">
        <f t="shared" si="15"/>
        <v>87500</v>
      </c>
      <c r="AM5" s="58">
        <f t="shared" si="16"/>
        <v>153125</v>
      </c>
    </row>
    <row r="6" spans="1:39" x14ac:dyDescent="0.25">
      <c r="A6" s="71" t="s">
        <v>84</v>
      </c>
      <c r="B6" s="74">
        <v>44317</v>
      </c>
      <c r="C6" s="74" t="s">
        <v>86</v>
      </c>
      <c r="D6" s="73" t="s">
        <v>87</v>
      </c>
      <c r="E6" s="73" t="s">
        <v>13</v>
      </c>
      <c r="F6" s="72" t="s">
        <v>11</v>
      </c>
      <c r="G6" s="71" t="s">
        <v>13</v>
      </c>
      <c r="H6" s="71" t="s">
        <v>84</v>
      </c>
      <c r="I6" s="70">
        <v>350000</v>
      </c>
      <c r="J6" s="69">
        <v>44347</v>
      </c>
      <c r="K6" s="68">
        <v>0</v>
      </c>
      <c r="L6" s="67">
        <v>0</v>
      </c>
      <c r="M6" s="67">
        <v>0</v>
      </c>
      <c r="N6" s="67">
        <v>0</v>
      </c>
      <c r="O6" s="67">
        <v>0</v>
      </c>
      <c r="P6" s="67">
        <v>0.25</v>
      </c>
      <c r="Q6" s="67">
        <v>0.5</v>
      </c>
      <c r="R6" s="67">
        <v>0.65</v>
      </c>
      <c r="S6" s="67">
        <v>0.85</v>
      </c>
      <c r="T6" s="67">
        <v>1</v>
      </c>
      <c r="U6" s="67">
        <v>1</v>
      </c>
      <c r="V6" s="66">
        <v>1</v>
      </c>
      <c r="W6" s="62">
        <f t="shared" si="11"/>
        <v>0</v>
      </c>
      <c r="X6" s="62">
        <f t="shared" si="0"/>
        <v>0</v>
      </c>
      <c r="Y6" s="62">
        <f t="shared" si="1"/>
        <v>0</v>
      </c>
      <c r="Z6" s="62">
        <f t="shared" si="2"/>
        <v>0</v>
      </c>
      <c r="AA6" s="62">
        <f t="shared" si="3"/>
        <v>0</v>
      </c>
      <c r="AB6" s="62">
        <f t="shared" si="4"/>
        <v>7291.666666666667</v>
      </c>
      <c r="AC6" s="62">
        <f t="shared" si="5"/>
        <v>14583.333333333334</v>
      </c>
      <c r="AD6" s="62">
        <f t="shared" si="6"/>
        <v>18958.333333333332</v>
      </c>
      <c r="AE6" s="62">
        <f t="shared" si="7"/>
        <v>24791.666666666668</v>
      </c>
      <c r="AF6" s="62">
        <f t="shared" si="8"/>
        <v>29166.666666666668</v>
      </c>
      <c r="AG6" s="62">
        <f t="shared" si="9"/>
        <v>29166.666666666668</v>
      </c>
      <c r="AH6" s="62">
        <f t="shared" si="10"/>
        <v>29166.666666666668</v>
      </c>
      <c r="AI6" s="61">
        <f t="shared" si="12"/>
        <v>0</v>
      </c>
      <c r="AJ6" s="60">
        <f t="shared" si="13"/>
        <v>7291.666666666667</v>
      </c>
      <c r="AK6" s="60">
        <f t="shared" si="14"/>
        <v>58333.333333333328</v>
      </c>
      <c r="AL6" s="59">
        <f t="shared" si="15"/>
        <v>87500</v>
      </c>
      <c r="AM6" s="58">
        <f t="shared" si="16"/>
        <v>153125</v>
      </c>
    </row>
  </sheetData>
  <dataValidations disablePrompts="1" count="2">
    <dataValidation type="list" allowBlank="1" showInputMessage="1" showErrorMessage="1" sqref="D1" xr:uid="{388AF2B3-7BCD-409F-A2D5-1B1035C12B01}">
      <formula1>$A$2:$A$51</formula1>
    </dataValidation>
    <dataValidation type="list" allowBlank="1" showInputMessage="1" showErrorMessage="1" errorTitle="Invalid Plan Name" error="Invalid Plan Name" promptTitle="Select from Plan Name list" prompt="Select from Plan Name list" sqref="D2:D6" xr:uid="{8DAA9C67-EA50-4F0B-B0E8-70B56D93F5EB}">
      <formula1>$A$2:$A$51</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72AE6-14AC-45E1-8D02-DFCE3D4DA8FE}">
  <sheetPr>
    <tabColor theme="1"/>
  </sheetPr>
  <dimension ref="A1"/>
  <sheetViews>
    <sheetView workbookViewId="0"/>
  </sheetViews>
  <sheetFormatPr defaultColWidth="8.85546875" defaultRowHeight="15" x14ac:dyDescent="0.2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4C650-28EF-4C85-B458-80CDABF562A5}">
  <dimension ref="B2:AH66"/>
  <sheetViews>
    <sheetView showGridLines="0" zoomScale="85" zoomScaleNormal="85" workbookViewId="0">
      <pane xSplit="5" topLeftCell="F1" activePane="topRight" state="frozen"/>
      <selection pane="topRight"/>
    </sheetView>
  </sheetViews>
  <sheetFormatPr defaultColWidth="8.85546875" defaultRowHeight="15" outlineLevelRow="1" outlineLevelCol="1" x14ac:dyDescent="0.25"/>
  <cols>
    <col min="2" max="2" width="2.140625" customWidth="1"/>
    <col min="3" max="3" width="17.28515625" bestFit="1" customWidth="1"/>
    <col min="4" max="6" width="12" customWidth="1"/>
    <col min="7" max="7" width="3.85546875" customWidth="1"/>
    <col min="8" max="22" width="9.7109375" hidden="1" customWidth="1" outlineLevel="1"/>
    <col min="23" max="23" width="9.7109375" customWidth="1" collapsed="1"/>
    <col min="24" max="31" width="9.7109375" customWidth="1"/>
  </cols>
  <sheetData>
    <row r="2" spans="2:31" x14ac:dyDescent="0.25">
      <c r="B2" s="9" t="s">
        <v>395</v>
      </c>
      <c r="C2" s="9"/>
      <c r="D2" s="9"/>
      <c r="E2" s="9"/>
      <c r="F2" s="9"/>
      <c r="G2" s="9"/>
      <c r="H2" s="9"/>
      <c r="I2" s="9"/>
      <c r="J2" s="9"/>
      <c r="K2" s="9"/>
      <c r="L2" s="9"/>
      <c r="M2" s="9"/>
      <c r="N2" s="9"/>
      <c r="O2" s="9"/>
      <c r="P2" s="9"/>
      <c r="Q2" s="9"/>
      <c r="R2" s="9"/>
      <c r="S2" s="9"/>
      <c r="T2" s="9"/>
      <c r="U2" s="9"/>
      <c r="V2" s="9"/>
      <c r="W2" s="9"/>
      <c r="X2" s="9"/>
      <c r="Y2" s="9"/>
      <c r="Z2" s="9"/>
      <c r="AA2" s="9"/>
      <c r="AB2" s="9"/>
      <c r="AC2" s="9"/>
      <c r="AD2" s="9"/>
      <c r="AE2" s="9"/>
    </row>
    <row r="4" spans="2:31" x14ac:dyDescent="0.25">
      <c r="C4" s="3" t="s">
        <v>394</v>
      </c>
    </row>
    <row r="5" spans="2:31" x14ac:dyDescent="0.25">
      <c r="C5" t="s">
        <v>45</v>
      </c>
      <c r="W5" s="234">
        <f>'QoS Summ'!L6/1000</f>
        <v>818.75</v>
      </c>
      <c r="X5" s="234">
        <f>'QoS Summ'!M6/1000</f>
        <v>927.91666666666663</v>
      </c>
      <c r="Y5" s="234">
        <f>'QoS Summ'!N6/1000</f>
        <v>1037.9166666666665</v>
      </c>
      <c r="Z5" s="234">
        <f>'QoS Summ'!O6/1000</f>
        <v>1181.875</v>
      </c>
      <c r="AA5" s="234">
        <f>'QoS Summ'!P6/1000</f>
        <v>1271.0416666666665</v>
      </c>
      <c r="AB5" s="234">
        <f>'QoS Summ'!Q6/1000</f>
        <v>1381.6666666666665</v>
      </c>
      <c r="AC5" s="234">
        <f>'QoS Summ'!R6/1000</f>
        <v>1519.3749999999998</v>
      </c>
      <c r="AD5" s="234">
        <f>'QoS Summ'!S6/1000</f>
        <v>1677.5</v>
      </c>
      <c r="AE5" s="234">
        <f>'QoS Summ'!T6/1000</f>
        <v>1756.8750000000002</v>
      </c>
    </row>
    <row r="6" spans="2:31" x14ac:dyDescent="0.25">
      <c r="C6" t="s">
        <v>383</v>
      </c>
      <c r="W6" s="234">
        <f t="shared" ref="W6:AE6" si="0">W5/W12</f>
        <v>69.680851063829792</v>
      </c>
      <c r="X6" s="234">
        <f t="shared" si="0"/>
        <v>69.768170426065154</v>
      </c>
      <c r="Y6" s="234">
        <f t="shared" si="0"/>
        <v>69.658836689038026</v>
      </c>
      <c r="Z6" s="234">
        <f t="shared" si="0"/>
        <v>70.140949554896153</v>
      </c>
      <c r="AA6" s="234">
        <f t="shared" si="0"/>
        <v>66.546684118673639</v>
      </c>
      <c r="AB6" s="234">
        <f t="shared" si="0"/>
        <v>63.81832178598922</v>
      </c>
      <c r="AC6" s="234">
        <f t="shared" si="0"/>
        <v>64.244186046511629</v>
      </c>
      <c r="AD6" s="234">
        <f t="shared" si="0"/>
        <v>64.768339768339771</v>
      </c>
      <c r="AE6" s="234">
        <f t="shared" si="0"/>
        <v>62.970430107526894</v>
      </c>
    </row>
    <row r="8" spans="2:31" x14ac:dyDescent="0.25">
      <c r="C8" t="s">
        <v>390</v>
      </c>
      <c r="W8" s="345">
        <f ca="1">SUM('Comm Team'!R7:R95)</f>
        <v>18</v>
      </c>
      <c r="X8" s="345">
        <f ca="1">SUM('Comm Team'!S7:S95)</f>
        <v>20</v>
      </c>
      <c r="Y8" s="345">
        <f ca="1">SUM('Comm Team'!T7:T95)</f>
        <v>23</v>
      </c>
      <c r="Z8" s="345">
        <f ca="1">SUM('Comm Team'!U7:U95)</f>
        <v>27</v>
      </c>
      <c r="AA8" s="345">
        <f ca="1">SUM('Comm Team'!V7:V95)</f>
        <v>27</v>
      </c>
      <c r="AB8" s="345">
        <f ca="1">SUM('Comm Team'!W7:W95)</f>
        <v>30</v>
      </c>
      <c r="AC8" s="345">
        <f ca="1">SUM('Comm Team'!X7:X95)</f>
        <v>30</v>
      </c>
      <c r="AD8" s="345">
        <f ca="1">SUM('Comm Team'!Y7:Y95)</f>
        <v>30</v>
      </c>
      <c r="AE8" s="345">
        <f ca="1">SUM('Comm Team'!Z7:Z95)</f>
        <v>30</v>
      </c>
    </row>
    <row r="9" spans="2:31" x14ac:dyDescent="0.25">
      <c r="C9" t="s">
        <v>55</v>
      </c>
      <c r="W9" s="336">
        <f ca="1">W10-W8</f>
        <v>0</v>
      </c>
      <c r="X9" s="336">
        <f t="shared" ref="X9:AE9" ca="1" si="1">X10-X8</f>
        <v>0</v>
      </c>
      <c r="Y9" s="336">
        <f t="shared" ca="1" si="1"/>
        <v>0</v>
      </c>
      <c r="Z9" s="336">
        <f t="shared" ca="1" si="1"/>
        <v>0</v>
      </c>
      <c r="AA9" s="336">
        <f t="shared" ca="1" si="1"/>
        <v>-1</v>
      </c>
      <c r="AB9" s="336">
        <f t="shared" ca="1" si="1"/>
        <v>-2</v>
      </c>
      <c r="AC9" s="336">
        <f t="shared" ca="1" si="1"/>
        <v>-2</v>
      </c>
      <c r="AD9" s="336">
        <f t="shared" ca="1" si="1"/>
        <v>-2</v>
      </c>
      <c r="AE9" s="336">
        <f t="shared" ca="1" si="1"/>
        <v>-3</v>
      </c>
    </row>
    <row r="10" spans="2:31" x14ac:dyDescent="0.25">
      <c r="C10" t="s">
        <v>389</v>
      </c>
      <c r="W10" s="345">
        <f>'QoS Summ'!L52</f>
        <v>18</v>
      </c>
      <c r="X10" s="345">
        <f>'QoS Summ'!M52</f>
        <v>20</v>
      </c>
      <c r="Y10" s="345">
        <f>'QoS Summ'!N52</f>
        <v>23</v>
      </c>
      <c r="Z10" s="345">
        <f>'QoS Summ'!O52</f>
        <v>27</v>
      </c>
      <c r="AA10" s="345">
        <f>'QoS Summ'!P52</f>
        <v>26</v>
      </c>
      <c r="AB10" s="345">
        <f>'QoS Summ'!Q52</f>
        <v>28</v>
      </c>
      <c r="AC10" s="345">
        <f>'QoS Summ'!R52</f>
        <v>28</v>
      </c>
      <c r="AD10" s="345">
        <f>'QoS Summ'!S52</f>
        <v>28</v>
      </c>
      <c r="AE10" s="345">
        <f>'QoS Summ'!T52</f>
        <v>27</v>
      </c>
    </row>
    <row r="12" spans="2:31" x14ac:dyDescent="0.25">
      <c r="C12" t="s">
        <v>430</v>
      </c>
      <c r="W12" s="234">
        <f>'FY22 QoS'!N298</f>
        <v>11.75</v>
      </c>
      <c r="X12" s="234">
        <f>'FY22 QoS'!O298</f>
        <v>13.3</v>
      </c>
      <c r="Y12" s="234">
        <f>'FY22 QoS'!P298</f>
        <v>14.9</v>
      </c>
      <c r="Z12" s="234">
        <f>'FY22 QoS'!Q298</f>
        <v>16.849999999999998</v>
      </c>
      <c r="AA12" s="234">
        <f>'FY22 QoS'!R298</f>
        <v>19.100000000000001</v>
      </c>
      <c r="AB12" s="234">
        <f>'FY22 QoS'!S298</f>
        <v>21.65</v>
      </c>
      <c r="AC12" s="234">
        <f>'FY22 QoS'!T298</f>
        <v>23.65</v>
      </c>
      <c r="AD12" s="234">
        <f>'FY22 QoS'!U298</f>
        <v>25.9</v>
      </c>
      <c r="AE12" s="234">
        <f>'FY22 QoS'!V298</f>
        <v>27.9</v>
      </c>
    </row>
    <row r="13" spans="2:31" x14ac:dyDescent="0.25">
      <c r="C13" t="s">
        <v>55</v>
      </c>
      <c r="W13" s="336">
        <f>W14-W12</f>
        <v>0</v>
      </c>
      <c r="X13" s="336">
        <f t="shared" ref="X13:AE13" si="2">X14-X12</f>
        <v>0</v>
      </c>
      <c r="Y13" s="336">
        <f t="shared" si="2"/>
        <v>0</v>
      </c>
      <c r="Z13" s="336">
        <f t="shared" si="2"/>
        <v>0</v>
      </c>
      <c r="AA13" s="336">
        <f t="shared" si="2"/>
        <v>-1</v>
      </c>
      <c r="AB13" s="336">
        <f t="shared" si="2"/>
        <v>-2</v>
      </c>
      <c r="AC13" s="336">
        <f t="shared" si="2"/>
        <v>-2</v>
      </c>
      <c r="AD13" s="336">
        <f t="shared" si="2"/>
        <v>-2</v>
      </c>
      <c r="AE13" s="336">
        <f t="shared" si="2"/>
        <v>-3</v>
      </c>
    </row>
    <row r="14" spans="2:31" x14ac:dyDescent="0.25">
      <c r="C14" t="s">
        <v>431</v>
      </c>
      <c r="W14" s="234">
        <f>'FY22 QoS'!N305</f>
        <v>11.75</v>
      </c>
      <c r="X14" s="234">
        <f>'FY22 QoS'!O305</f>
        <v>13.3</v>
      </c>
      <c r="Y14" s="234">
        <f>'FY22 QoS'!P305</f>
        <v>14.9</v>
      </c>
      <c r="Z14" s="234">
        <f>'FY22 QoS'!Q305</f>
        <v>16.849999999999998</v>
      </c>
      <c r="AA14" s="234">
        <f>'FY22 QoS'!R305</f>
        <v>18.100000000000001</v>
      </c>
      <c r="AB14" s="234">
        <f>'FY22 QoS'!S305</f>
        <v>19.649999999999999</v>
      </c>
      <c r="AC14" s="234">
        <f>'FY22 QoS'!T305</f>
        <v>21.65</v>
      </c>
      <c r="AD14" s="234">
        <f>'FY22 QoS'!U305</f>
        <v>23.9</v>
      </c>
      <c r="AE14" s="234">
        <f>'FY22 QoS'!V305</f>
        <v>24.9</v>
      </c>
    </row>
    <row r="17" spans="2:33" x14ac:dyDescent="0.25">
      <c r="B17" s="9" t="s">
        <v>378</v>
      </c>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row>
    <row r="19" spans="2:33" x14ac:dyDescent="0.25">
      <c r="C19" s="3" t="str">
        <f>"Ramp Build - "&amp;$D$45</f>
        <v>Ramp Build - Corporate</v>
      </c>
      <c r="D19" s="5"/>
      <c r="E19" s="5"/>
      <c r="F19" s="4" t="s">
        <v>72</v>
      </c>
      <c r="G19" s="24"/>
      <c r="H19" s="29">
        <v>43862</v>
      </c>
      <c r="I19" s="29">
        <v>43891</v>
      </c>
      <c r="J19" s="29">
        <v>43922</v>
      </c>
      <c r="K19" s="29">
        <v>43952</v>
      </c>
      <c r="L19" s="29">
        <v>43983</v>
      </c>
      <c r="M19" s="29">
        <v>44013</v>
      </c>
      <c r="N19" s="29">
        <v>44044</v>
      </c>
      <c r="O19" s="29">
        <v>44075</v>
      </c>
      <c r="P19" s="29">
        <v>44105</v>
      </c>
      <c r="Q19" s="29">
        <v>44136</v>
      </c>
      <c r="R19" s="29">
        <v>44166</v>
      </c>
      <c r="S19" s="29">
        <v>44197</v>
      </c>
      <c r="T19" s="29">
        <v>44228</v>
      </c>
      <c r="U19" s="29">
        <v>44256</v>
      </c>
      <c r="V19" s="29">
        <v>44287</v>
      </c>
      <c r="W19" s="29">
        <v>44317</v>
      </c>
      <c r="X19" s="29">
        <v>44348</v>
      </c>
      <c r="Y19" s="29">
        <v>44378</v>
      </c>
      <c r="Z19" s="29">
        <v>44409</v>
      </c>
      <c r="AA19" s="29">
        <v>44440</v>
      </c>
      <c r="AB19" s="29">
        <v>44470</v>
      </c>
      <c r="AC19" s="29">
        <v>44501</v>
      </c>
      <c r="AD19" s="29">
        <v>44531</v>
      </c>
      <c r="AE19" s="29">
        <v>44562</v>
      </c>
    </row>
    <row r="21" spans="2:33" x14ac:dyDescent="0.25">
      <c r="C21" s="30" t="s">
        <v>76</v>
      </c>
      <c r="D21" s="30"/>
      <c r="E21" s="30"/>
      <c r="F21" s="31">
        <v>0</v>
      </c>
      <c r="G21" s="32"/>
      <c r="H21" s="31">
        <v>0</v>
      </c>
      <c r="I21" s="31">
        <f>H24</f>
        <v>0</v>
      </c>
      <c r="J21" s="31">
        <f t="shared" ref="J21:AE21" si="3">I24</f>
        <v>0</v>
      </c>
      <c r="K21" s="31">
        <f t="shared" si="3"/>
        <v>0</v>
      </c>
      <c r="L21" s="31">
        <f t="shared" si="3"/>
        <v>0</v>
      </c>
      <c r="M21" s="31">
        <f t="shared" si="3"/>
        <v>0</v>
      </c>
      <c r="N21" s="31">
        <f t="shared" si="3"/>
        <v>0</v>
      </c>
      <c r="O21" s="31">
        <f t="shared" si="3"/>
        <v>0</v>
      </c>
      <c r="P21" s="31">
        <f t="shared" si="3"/>
        <v>0</v>
      </c>
      <c r="Q21" s="31">
        <f t="shared" si="3"/>
        <v>0</v>
      </c>
      <c r="R21" s="31">
        <f t="shared" si="3"/>
        <v>0</v>
      </c>
      <c r="S21" s="31">
        <f t="shared" si="3"/>
        <v>0</v>
      </c>
      <c r="T21" s="31">
        <f t="shared" si="3"/>
        <v>0</v>
      </c>
      <c r="U21" s="31">
        <f t="shared" si="3"/>
        <v>0</v>
      </c>
      <c r="V21" s="31">
        <f t="shared" si="3"/>
        <v>0</v>
      </c>
      <c r="W21" s="31">
        <f t="shared" si="3"/>
        <v>0</v>
      </c>
      <c r="X21" s="31">
        <f t="shared" si="3"/>
        <v>0</v>
      </c>
      <c r="Y21" s="31">
        <f t="shared" si="3"/>
        <v>0</v>
      </c>
      <c r="Z21" s="31">
        <f t="shared" si="3"/>
        <v>0</v>
      </c>
      <c r="AA21" s="31">
        <f t="shared" si="3"/>
        <v>0</v>
      </c>
      <c r="AB21" s="31">
        <f t="shared" si="3"/>
        <v>0</v>
      </c>
      <c r="AC21" s="31">
        <f t="shared" si="3"/>
        <v>0</v>
      </c>
      <c r="AD21" s="31">
        <f t="shared" si="3"/>
        <v>0</v>
      </c>
      <c r="AE21" s="31">
        <f t="shared" si="3"/>
        <v>0</v>
      </c>
    </row>
    <row r="22" spans="2:33" x14ac:dyDescent="0.25">
      <c r="C22" s="33" t="s">
        <v>77</v>
      </c>
      <c r="D22" s="34">
        <f>-D23</f>
        <v>1</v>
      </c>
      <c r="E22" s="30"/>
      <c r="F22" s="35">
        <f>SUM(T22:AE22)</f>
        <v>1</v>
      </c>
      <c r="G22" s="32"/>
      <c r="H22" s="36">
        <v>0</v>
      </c>
      <c r="I22" s="31">
        <f t="shared" ref="I22:L23" si="4">$D22/12</f>
        <v>8.3333333333333329E-2</v>
      </c>
      <c r="J22" s="31">
        <f t="shared" si="4"/>
        <v>8.3333333333333329E-2</v>
      </c>
      <c r="K22" s="31">
        <f t="shared" si="4"/>
        <v>8.3333333333333329E-2</v>
      </c>
      <c r="L22" s="31">
        <f t="shared" si="4"/>
        <v>8.3333333333333329E-2</v>
      </c>
      <c r="M22" s="31">
        <f>$D22/12</f>
        <v>8.3333333333333329E-2</v>
      </c>
      <c r="N22" s="31">
        <f t="shared" ref="N22:AE23" si="5">$D22/12</f>
        <v>8.3333333333333329E-2</v>
      </c>
      <c r="O22" s="31">
        <f t="shared" si="5"/>
        <v>8.3333333333333329E-2</v>
      </c>
      <c r="P22" s="31">
        <f t="shared" si="5"/>
        <v>8.3333333333333329E-2</v>
      </c>
      <c r="Q22" s="31">
        <f t="shared" si="5"/>
        <v>8.3333333333333329E-2</v>
      </c>
      <c r="R22" s="31">
        <f t="shared" si="5"/>
        <v>8.3333333333333329E-2</v>
      </c>
      <c r="S22" s="31">
        <f t="shared" si="5"/>
        <v>8.3333333333333329E-2</v>
      </c>
      <c r="T22" s="31">
        <f t="shared" si="5"/>
        <v>8.3333333333333329E-2</v>
      </c>
      <c r="U22" s="31">
        <f t="shared" si="5"/>
        <v>8.3333333333333329E-2</v>
      </c>
      <c r="V22" s="31">
        <f t="shared" si="5"/>
        <v>8.3333333333333329E-2</v>
      </c>
      <c r="W22" s="31">
        <f t="shared" si="5"/>
        <v>8.3333333333333329E-2</v>
      </c>
      <c r="X22" s="31">
        <f t="shared" si="5"/>
        <v>8.3333333333333329E-2</v>
      </c>
      <c r="Y22" s="31">
        <f t="shared" si="5"/>
        <v>8.3333333333333329E-2</v>
      </c>
      <c r="Z22" s="31">
        <f t="shared" si="5"/>
        <v>8.3333333333333329E-2</v>
      </c>
      <c r="AA22" s="31">
        <f t="shared" si="5"/>
        <v>8.3333333333333329E-2</v>
      </c>
      <c r="AB22" s="31">
        <f t="shared" si="5"/>
        <v>8.3333333333333329E-2</v>
      </c>
      <c r="AC22" s="31">
        <f t="shared" si="5"/>
        <v>8.3333333333333329E-2</v>
      </c>
      <c r="AD22" s="31">
        <f t="shared" si="5"/>
        <v>8.3333333333333329E-2</v>
      </c>
      <c r="AE22" s="31">
        <f t="shared" si="5"/>
        <v>8.3333333333333329E-2</v>
      </c>
      <c r="AG22" s="245" t="s">
        <v>379</v>
      </c>
    </row>
    <row r="23" spans="2:33" x14ac:dyDescent="0.25">
      <c r="C23" s="33" t="s">
        <v>78</v>
      </c>
      <c r="D23" s="37">
        <v>-1</v>
      </c>
      <c r="E23" s="30"/>
      <c r="F23" s="35">
        <f>SUM(T23:AE23)</f>
        <v>-1</v>
      </c>
      <c r="G23" s="32"/>
      <c r="H23" s="36">
        <v>0</v>
      </c>
      <c r="I23" s="31">
        <f t="shared" si="4"/>
        <v>-8.3333333333333329E-2</v>
      </c>
      <c r="J23" s="31">
        <f t="shared" si="4"/>
        <v>-8.3333333333333329E-2</v>
      </c>
      <c r="K23" s="31">
        <f t="shared" si="4"/>
        <v>-8.3333333333333329E-2</v>
      </c>
      <c r="L23" s="31">
        <f t="shared" si="4"/>
        <v>-8.3333333333333329E-2</v>
      </c>
      <c r="M23" s="31">
        <f>$D23/12</f>
        <v>-8.3333333333333329E-2</v>
      </c>
      <c r="N23" s="31">
        <f t="shared" si="5"/>
        <v>-8.3333333333333329E-2</v>
      </c>
      <c r="O23" s="31">
        <f t="shared" si="5"/>
        <v>-8.3333333333333329E-2</v>
      </c>
      <c r="P23" s="31">
        <f t="shared" si="5"/>
        <v>-8.3333333333333329E-2</v>
      </c>
      <c r="Q23" s="31">
        <f t="shared" si="5"/>
        <v>-8.3333333333333329E-2</v>
      </c>
      <c r="R23" s="31">
        <f t="shared" si="5"/>
        <v>-8.3333333333333329E-2</v>
      </c>
      <c r="S23" s="31">
        <f t="shared" si="5"/>
        <v>-8.3333333333333329E-2</v>
      </c>
      <c r="T23" s="31">
        <f t="shared" si="5"/>
        <v>-8.3333333333333329E-2</v>
      </c>
      <c r="U23" s="31">
        <f t="shared" si="5"/>
        <v>-8.3333333333333329E-2</v>
      </c>
      <c r="V23" s="31">
        <f t="shared" si="5"/>
        <v>-8.3333333333333329E-2</v>
      </c>
      <c r="W23" s="31">
        <f t="shared" si="5"/>
        <v>-8.3333333333333329E-2</v>
      </c>
      <c r="X23" s="31">
        <f t="shared" si="5"/>
        <v>-8.3333333333333329E-2</v>
      </c>
      <c r="Y23" s="31">
        <f t="shared" si="5"/>
        <v>-8.3333333333333329E-2</v>
      </c>
      <c r="Z23" s="31">
        <f t="shared" si="5"/>
        <v>-8.3333333333333329E-2</v>
      </c>
      <c r="AA23" s="31">
        <f t="shared" si="5"/>
        <v>-8.3333333333333329E-2</v>
      </c>
      <c r="AB23" s="31">
        <f t="shared" si="5"/>
        <v>-8.3333333333333329E-2</v>
      </c>
      <c r="AC23" s="31">
        <f t="shared" si="5"/>
        <v>-8.3333333333333329E-2</v>
      </c>
      <c r="AD23" s="31">
        <f t="shared" si="5"/>
        <v>-8.3333333333333329E-2</v>
      </c>
      <c r="AE23" s="31">
        <f t="shared" si="5"/>
        <v>-8.3333333333333329E-2</v>
      </c>
    </row>
    <row r="24" spans="2:33" x14ac:dyDescent="0.25">
      <c r="C24" s="38" t="s">
        <v>79</v>
      </c>
      <c r="D24" s="38"/>
      <c r="E24" s="38"/>
      <c r="F24" s="39">
        <f>AE24</f>
        <v>0</v>
      </c>
      <c r="G24" s="40"/>
      <c r="H24" s="39">
        <f>SUM(H21:H23)</f>
        <v>0</v>
      </c>
      <c r="I24" s="39">
        <f t="shared" ref="I24:AE24" si="6">SUM(I21:I23)</f>
        <v>0</v>
      </c>
      <c r="J24" s="39">
        <f t="shared" si="6"/>
        <v>0</v>
      </c>
      <c r="K24" s="39">
        <f t="shared" si="6"/>
        <v>0</v>
      </c>
      <c r="L24" s="39">
        <f t="shared" si="6"/>
        <v>0</v>
      </c>
      <c r="M24" s="39">
        <f t="shared" si="6"/>
        <v>0</v>
      </c>
      <c r="N24" s="39">
        <f t="shared" si="6"/>
        <v>0</v>
      </c>
      <c r="O24" s="39">
        <f t="shared" si="6"/>
        <v>0</v>
      </c>
      <c r="P24" s="39">
        <f t="shared" si="6"/>
        <v>0</v>
      </c>
      <c r="Q24" s="39">
        <f t="shared" si="6"/>
        <v>0</v>
      </c>
      <c r="R24" s="39">
        <f t="shared" si="6"/>
        <v>0</v>
      </c>
      <c r="S24" s="39">
        <f t="shared" si="6"/>
        <v>0</v>
      </c>
      <c r="T24" s="39">
        <f t="shared" si="6"/>
        <v>0</v>
      </c>
      <c r="U24" s="39">
        <f t="shared" si="6"/>
        <v>0</v>
      </c>
      <c r="V24" s="39">
        <f t="shared" si="6"/>
        <v>0</v>
      </c>
      <c r="W24" s="39">
        <f t="shared" si="6"/>
        <v>0</v>
      </c>
      <c r="X24" s="39">
        <f t="shared" si="6"/>
        <v>0</v>
      </c>
      <c r="Y24" s="39">
        <f t="shared" si="6"/>
        <v>0</v>
      </c>
      <c r="Z24" s="39">
        <f t="shared" si="6"/>
        <v>0</v>
      </c>
      <c r="AA24" s="39">
        <f t="shared" si="6"/>
        <v>0</v>
      </c>
      <c r="AB24" s="39">
        <f t="shared" si="6"/>
        <v>0</v>
      </c>
      <c r="AC24" s="39">
        <f t="shared" si="6"/>
        <v>0</v>
      </c>
      <c r="AD24" s="39">
        <f t="shared" si="6"/>
        <v>0</v>
      </c>
      <c r="AE24" s="39">
        <f t="shared" si="6"/>
        <v>0</v>
      </c>
    </row>
    <row r="25" spans="2:33" x14ac:dyDescent="0.25">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row>
    <row r="26" spans="2:33" x14ac:dyDescent="0.25">
      <c r="C26" s="30" t="s">
        <v>75</v>
      </c>
      <c r="D26" s="41" t="s">
        <v>80</v>
      </c>
      <c r="E26" s="30"/>
      <c r="F26" s="4" t="s">
        <v>72</v>
      </c>
      <c r="G26" s="24"/>
      <c r="H26" s="29">
        <v>43862</v>
      </c>
      <c r="I26" s="29">
        <v>43891</v>
      </c>
      <c r="J26" s="29">
        <v>43922</v>
      </c>
      <c r="K26" s="29">
        <v>43952</v>
      </c>
      <c r="L26" s="29">
        <v>43983</v>
      </c>
      <c r="M26" s="29">
        <v>44013</v>
      </c>
      <c r="N26" s="29">
        <v>44044</v>
      </c>
      <c r="O26" s="29">
        <v>44075</v>
      </c>
      <c r="P26" s="29">
        <v>44105</v>
      </c>
      <c r="Q26" s="29">
        <v>44136</v>
      </c>
      <c r="R26" s="29">
        <v>44166</v>
      </c>
      <c r="S26" s="29">
        <v>44197</v>
      </c>
      <c r="T26" s="29">
        <v>44228</v>
      </c>
      <c r="U26" s="29">
        <v>44256</v>
      </c>
      <c r="V26" s="29">
        <v>44287</v>
      </c>
      <c r="W26" s="29">
        <v>44317</v>
      </c>
      <c r="X26" s="29">
        <v>44348</v>
      </c>
      <c r="Y26" s="29">
        <v>44378</v>
      </c>
      <c r="Z26" s="29">
        <v>44409</v>
      </c>
      <c r="AA26" s="29">
        <v>44440</v>
      </c>
      <c r="AB26" s="29">
        <v>44470</v>
      </c>
      <c r="AC26" s="29">
        <v>44501</v>
      </c>
      <c r="AD26" s="29">
        <v>44531</v>
      </c>
      <c r="AE26" s="29">
        <v>44562</v>
      </c>
    </row>
    <row r="27" spans="2:33" x14ac:dyDescent="0.25">
      <c r="C27" s="33" t="s">
        <v>52</v>
      </c>
      <c r="D27" s="42">
        <f t="shared" ref="D27:D35" si="7">N45</f>
        <v>0</v>
      </c>
      <c r="E27" s="43">
        <f>D27</f>
        <v>0</v>
      </c>
      <c r="F27" s="44"/>
      <c r="G27" s="45"/>
      <c r="H27" s="44"/>
      <c r="I27" s="44">
        <f>H22*$E27</f>
        <v>0</v>
      </c>
      <c r="J27" s="44">
        <f t="shared" ref="J27:AE27" si="8">I22*$E27</f>
        <v>0</v>
      </c>
      <c r="K27" s="44">
        <f t="shared" si="8"/>
        <v>0</v>
      </c>
      <c r="L27" s="44">
        <f t="shared" si="8"/>
        <v>0</v>
      </c>
      <c r="M27" s="44">
        <f t="shared" si="8"/>
        <v>0</v>
      </c>
      <c r="N27" s="44">
        <f t="shared" si="8"/>
        <v>0</v>
      </c>
      <c r="O27" s="44">
        <f t="shared" si="8"/>
        <v>0</v>
      </c>
      <c r="P27" s="44">
        <f t="shared" si="8"/>
        <v>0</v>
      </c>
      <c r="Q27" s="44">
        <f t="shared" si="8"/>
        <v>0</v>
      </c>
      <c r="R27" s="44">
        <f t="shared" si="8"/>
        <v>0</v>
      </c>
      <c r="S27" s="44">
        <f t="shared" si="8"/>
        <v>0</v>
      </c>
      <c r="T27" s="44">
        <f t="shared" si="8"/>
        <v>0</v>
      </c>
      <c r="U27" s="44">
        <f t="shared" si="8"/>
        <v>0</v>
      </c>
      <c r="V27" s="44">
        <f t="shared" si="8"/>
        <v>0</v>
      </c>
      <c r="W27" s="44">
        <f t="shared" si="8"/>
        <v>0</v>
      </c>
      <c r="X27" s="44">
        <f t="shared" si="8"/>
        <v>0</v>
      </c>
      <c r="Y27" s="44">
        <f t="shared" si="8"/>
        <v>0</v>
      </c>
      <c r="Z27" s="44">
        <f t="shared" si="8"/>
        <v>0</v>
      </c>
      <c r="AA27" s="44">
        <f t="shared" si="8"/>
        <v>0</v>
      </c>
      <c r="AB27" s="44">
        <f t="shared" si="8"/>
        <v>0</v>
      </c>
      <c r="AC27" s="44">
        <f t="shared" si="8"/>
        <v>0</v>
      </c>
      <c r="AD27" s="44">
        <f t="shared" si="8"/>
        <v>0</v>
      </c>
      <c r="AE27" s="44">
        <f t="shared" si="8"/>
        <v>0</v>
      </c>
    </row>
    <row r="28" spans="2:33" x14ac:dyDescent="0.25">
      <c r="C28" s="33" t="s">
        <v>54</v>
      </c>
      <c r="D28" s="42">
        <f t="shared" si="7"/>
        <v>0.25</v>
      </c>
      <c r="E28" s="43">
        <f>D28-D27</f>
        <v>0.25</v>
      </c>
      <c r="F28" s="44"/>
      <c r="G28" s="45"/>
      <c r="H28" s="44"/>
      <c r="I28" s="44"/>
      <c r="J28" s="44">
        <f>H22*$E28</f>
        <v>0</v>
      </c>
      <c r="K28" s="44">
        <f t="shared" ref="K28:AE28" si="9">I22*$E28</f>
        <v>2.0833333333333332E-2</v>
      </c>
      <c r="L28" s="44">
        <f t="shared" si="9"/>
        <v>2.0833333333333332E-2</v>
      </c>
      <c r="M28" s="44">
        <f t="shared" si="9"/>
        <v>2.0833333333333332E-2</v>
      </c>
      <c r="N28" s="44">
        <f t="shared" si="9"/>
        <v>2.0833333333333332E-2</v>
      </c>
      <c r="O28" s="44">
        <f t="shared" si="9"/>
        <v>2.0833333333333332E-2</v>
      </c>
      <c r="P28" s="44">
        <f t="shared" si="9"/>
        <v>2.0833333333333332E-2</v>
      </c>
      <c r="Q28" s="44">
        <f t="shared" si="9"/>
        <v>2.0833333333333332E-2</v>
      </c>
      <c r="R28" s="44">
        <f t="shared" si="9"/>
        <v>2.0833333333333332E-2</v>
      </c>
      <c r="S28" s="44">
        <f t="shared" si="9"/>
        <v>2.0833333333333332E-2</v>
      </c>
      <c r="T28" s="44">
        <f t="shared" si="9"/>
        <v>2.0833333333333332E-2</v>
      </c>
      <c r="U28" s="44">
        <f t="shared" si="9"/>
        <v>2.0833333333333332E-2</v>
      </c>
      <c r="V28" s="44">
        <f t="shared" si="9"/>
        <v>2.0833333333333332E-2</v>
      </c>
      <c r="W28" s="44">
        <f t="shared" si="9"/>
        <v>2.0833333333333332E-2</v>
      </c>
      <c r="X28" s="44">
        <f t="shared" si="9"/>
        <v>2.0833333333333332E-2</v>
      </c>
      <c r="Y28" s="44">
        <f t="shared" si="9"/>
        <v>2.0833333333333332E-2</v>
      </c>
      <c r="Z28" s="44">
        <f t="shared" si="9"/>
        <v>2.0833333333333332E-2</v>
      </c>
      <c r="AA28" s="44">
        <f t="shared" si="9"/>
        <v>2.0833333333333332E-2</v>
      </c>
      <c r="AB28" s="44">
        <f t="shared" si="9"/>
        <v>2.0833333333333332E-2</v>
      </c>
      <c r="AC28" s="44">
        <f t="shared" si="9"/>
        <v>2.0833333333333332E-2</v>
      </c>
      <c r="AD28" s="44">
        <f t="shared" si="9"/>
        <v>2.0833333333333332E-2</v>
      </c>
      <c r="AE28" s="44">
        <f t="shared" si="9"/>
        <v>2.0833333333333332E-2</v>
      </c>
    </row>
    <row r="29" spans="2:33" x14ac:dyDescent="0.25">
      <c r="C29" s="33" t="s">
        <v>56</v>
      </c>
      <c r="D29" s="42">
        <f t="shared" si="7"/>
        <v>0.5</v>
      </c>
      <c r="E29" s="43">
        <f t="shared" ref="E29:E35" si="10">D29-D28</f>
        <v>0.25</v>
      </c>
      <c r="F29" s="44"/>
      <c r="G29" s="45"/>
      <c r="H29" s="44"/>
      <c r="I29" s="44"/>
      <c r="J29" s="44"/>
      <c r="K29" s="44">
        <f>H22*$E29</f>
        <v>0</v>
      </c>
      <c r="L29" s="44">
        <f t="shared" ref="L29:AE29" si="11">I22*$E29</f>
        <v>2.0833333333333332E-2</v>
      </c>
      <c r="M29" s="44">
        <f t="shared" si="11"/>
        <v>2.0833333333333332E-2</v>
      </c>
      <c r="N29" s="44">
        <f t="shared" si="11"/>
        <v>2.0833333333333332E-2</v>
      </c>
      <c r="O29" s="44">
        <f t="shared" si="11"/>
        <v>2.0833333333333332E-2</v>
      </c>
      <c r="P29" s="44">
        <f t="shared" si="11"/>
        <v>2.0833333333333332E-2</v>
      </c>
      <c r="Q29" s="44">
        <f t="shared" si="11"/>
        <v>2.0833333333333332E-2</v>
      </c>
      <c r="R29" s="44">
        <f t="shared" si="11"/>
        <v>2.0833333333333332E-2</v>
      </c>
      <c r="S29" s="44">
        <f t="shared" si="11"/>
        <v>2.0833333333333332E-2</v>
      </c>
      <c r="T29" s="44">
        <f t="shared" si="11"/>
        <v>2.0833333333333332E-2</v>
      </c>
      <c r="U29" s="44">
        <f t="shared" si="11"/>
        <v>2.0833333333333332E-2</v>
      </c>
      <c r="V29" s="44">
        <f t="shared" si="11"/>
        <v>2.0833333333333332E-2</v>
      </c>
      <c r="W29" s="44">
        <f t="shared" si="11"/>
        <v>2.0833333333333332E-2</v>
      </c>
      <c r="X29" s="44">
        <f t="shared" si="11"/>
        <v>2.0833333333333332E-2</v>
      </c>
      <c r="Y29" s="44">
        <f t="shared" si="11"/>
        <v>2.0833333333333332E-2</v>
      </c>
      <c r="Z29" s="44">
        <f t="shared" si="11"/>
        <v>2.0833333333333332E-2</v>
      </c>
      <c r="AA29" s="44">
        <f t="shared" si="11"/>
        <v>2.0833333333333332E-2</v>
      </c>
      <c r="AB29" s="44">
        <f t="shared" si="11"/>
        <v>2.0833333333333332E-2</v>
      </c>
      <c r="AC29" s="44">
        <f t="shared" si="11"/>
        <v>2.0833333333333332E-2</v>
      </c>
      <c r="AD29" s="44">
        <f t="shared" si="11"/>
        <v>2.0833333333333332E-2</v>
      </c>
      <c r="AE29" s="44">
        <f t="shared" si="11"/>
        <v>2.0833333333333332E-2</v>
      </c>
    </row>
    <row r="30" spans="2:33" x14ac:dyDescent="0.25">
      <c r="C30" s="33" t="s">
        <v>58</v>
      </c>
      <c r="D30" s="42">
        <f t="shared" si="7"/>
        <v>0.75</v>
      </c>
      <c r="E30" s="43">
        <f t="shared" si="10"/>
        <v>0.25</v>
      </c>
      <c r="F30" s="44"/>
      <c r="G30" s="45"/>
      <c r="H30" s="44"/>
      <c r="I30" s="44"/>
      <c r="J30" s="44"/>
      <c r="K30" s="44"/>
      <c r="L30" s="44">
        <f>H22*$E30</f>
        <v>0</v>
      </c>
      <c r="M30" s="44">
        <f t="shared" ref="M30:AE30" si="12">I22*$E30</f>
        <v>2.0833333333333332E-2</v>
      </c>
      <c r="N30" s="44">
        <f t="shared" si="12"/>
        <v>2.0833333333333332E-2</v>
      </c>
      <c r="O30" s="44">
        <f t="shared" si="12"/>
        <v>2.0833333333333332E-2</v>
      </c>
      <c r="P30" s="44">
        <f t="shared" si="12"/>
        <v>2.0833333333333332E-2</v>
      </c>
      <c r="Q30" s="44">
        <f t="shared" si="12"/>
        <v>2.0833333333333332E-2</v>
      </c>
      <c r="R30" s="44">
        <f t="shared" si="12"/>
        <v>2.0833333333333332E-2</v>
      </c>
      <c r="S30" s="44">
        <f t="shared" si="12"/>
        <v>2.0833333333333332E-2</v>
      </c>
      <c r="T30" s="44">
        <f t="shared" si="12"/>
        <v>2.0833333333333332E-2</v>
      </c>
      <c r="U30" s="44">
        <f t="shared" si="12"/>
        <v>2.0833333333333332E-2</v>
      </c>
      <c r="V30" s="44">
        <f t="shared" si="12"/>
        <v>2.0833333333333332E-2</v>
      </c>
      <c r="W30" s="44">
        <f t="shared" si="12"/>
        <v>2.0833333333333332E-2</v>
      </c>
      <c r="X30" s="44">
        <f t="shared" si="12"/>
        <v>2.0833333333333332E-2</v>
      </c>
      <c r="Y30" s="44">
        <f t="shared" si="12"/>
        <v>2.0833333333333332E-2</v>
      </c>
      <c r="Z30" s="44">
        <f t="shared" si="12"/>
        <v>2.0833333333333332E-2</v>
      </c>
      <c r="AA30" s="44">
        <f t="shared" si="12"/>
        <v>2.0833333333333332E-2</v>
      </c>
      <c r="AB30" s="44">
        <f t="shared" si="12"/>
        <v>2.0833333333333332E-2</v>
      </c>
      <c r="AC30" s="44">
        <f t="shared" si="12"/>
        <v>2.0833333333333332E-2</v>
      </c>
      <c r="AD30" s="44">
        <f t="shared" si="12"/>
        <v>2.0833333333333332E-2</v>
      </c>
      <c r="AE30" s="44">
        <f t="shared" si="12"/>
        <v>2.0833333333333332E-2</v>
      </c>
    </row>
    <row r="31" spans="2:33" x14ac:dyDescent="0.25">
      <c r="C31" s="33" t="s">
        <v>59</v>
      </c>
      <c r="D31" s="42">
        <f t="shared" si="7"/>
        <v>1</v>
      </c>
      <c r="E31" s="43">
        <f t="shared" si="10"/>
        <v>0.25</v>
      </c>
      <c r="F31" s="44"/>
      <c r="G31" s="45"/>
      <c r="H31" s="44"/>
      <c r="I31" s="44"/>
      <c r="J31" s="44"/>
      <c r="K31" s="44"/>
      <c r="L31" s="44"/>
      <c r="M31" s="44">
        <f>H22*$E31</f>
        <v>0</v>
      </c>
      <c r="N31" s="44">
        <f t="shared" ref="N31:AE31" si="13">I22*$E31</f>
        <v>2.0833333333333332E-2</v>
      </c>
      <c r="O31" s="44">
        <f t="shared" si="13"/>
        <v>2.0833333333333332E-2</v>
      </c>
      <c r="P31" s="44">
        <f t="shared" si="13"/>
        <v>2.0833333333333332E-2</v>
      </c>
      <c r="Q31" s="44">
        <f t="shared" si="13"/>
        <v>2.0833333333333332E-2</v>
      </c>
      <c r="R31" s="44">
        <f t="shared" si="13"/>
        <v>2.0833333333333332E-2</v>
      </c>
      <c r="S31" s="44">
        <f t="shared" si="13"/>
        <v>2.0833333333333332E-2</v>
      </c>
      <c r="T31" s="44">
        <f t="shared" si="13"/>
        <v>2.0833333333333332E-2</v>
      </c>
      <c r="U31" s="44">
        <f t="shared" si="13"/>
        <v>2.0833333333333332E-2</v>
      </c>
      <c r="V31" s="44">
        <f t="shared" si="13"/>
        <v>2.0833333333333332E-2</v>
      </c>
      <c r="W31" s="44">
        <f t="shared" si="13"/>
        <v>2.0833333333333332E-2</v>
      </c>
      <c r="X31" s="44">
        <f t="shared" si="13"/>
        <v>2.0833333333333332E-2</v>
      </c>
      <c r="Y31" s="44">
        <f t="shared" si="13"/>
        <v>2.0833333333333332E-2</v>
      </c>
      <c r="Z31" s="44">
        <f t="shared" si="13"/>
        <v>2.0833333333333332E-2</v>
      </c>
      <c r="AA31" s="44">
        <f t="shared" si="13"/>
        <v>2.0833333333333332E-2</v>
      </c>
      <c r="AB31" s="44">
        <f t="shared" si="13"/>
        <v>2.0833333333333332E-2</v>
      </c>
      <c r="AC31" s="44">
        <f t="shared" si="13"/>
        <v>2.0833333333333332E-2</v>
      </c>
      <c r="AD31" s="44">
        <f t="shared" si="13"/>
        <v>2.0833333333333332E-2</v>
      </c>
      <c r="AE31" s="44">
        <f t="shared" si="13"/>
        <v>2.0833333333333332E-2</v>
      </c>
    </row>
    <row r="32" spans="2:33" x14ac:dyDescent="0.25">
      <c r="C32" s="33" t="s">
        <v>61</v>
      </c>
      <c r="D32" s="42">
        <f t="shared" si="7"/>
        <v>1</v>
      </c>
      <c r="E32" s="43">
        <f t="shared" si="10"/>
        <v>0</v>
      </c>
      <c r="F32" s="44"/>
      <c r="G32" s="45"/>
      <c r="H32" s="44"/>
      <c r="I32" s="44"/>
      <c r="J32" s="44"/>
      <c r="K32" s="44"/>
      <c r="L32" s="44"/>
      <c r="M32" s="44"/>
      <c r="N32" s="44">
        <f>H22*$E32</f>
        <v>0</v>
      </c>
      <c r="O32" s="44">
        <f t="shared" ref="O32:AE32" si="14">I22*$E32</f>
        <v>0</v>
      </c>
      <c r="P32" s="44">
        <f t="shared" si="14"/>
        <v>0</v>
      </c>
      <c r="Q32" s="44">
        <f t="shared" si="14"/>
        <v>0</v>
      </c>
      <c r="R32" s="44">
        <f t="shared" si="14"/>
        <v>0</v>
      </c>
      <c r="S32" s="44">
        <f t="shared" si="14"/>
        <v>0</v>
      </c>
      <c r="T32" s="44">
        <f t="shared" si="14"/>
        <v>0</v>
      </c>
      <c r="U32" s="44">
        <f t="shared" si="14"/>
        <v>0</v>
      </c>
      <c r="V32" s="44">
        <f t="shared" si="14"/>
        <v>0</v>
      </c>
      <c r="W32" s="44">
        <f t="shared" si="14"/>
        <v>0</v>
      </c>
      <c r="X32" s="44">
        <f t="shared" si="14"/>
        <v>0</v>
      </c>
      <c r="Y32" s="44">
        <f t="shared" si="14"/>
        <v>0</v>
      </c>
      <c r="Z32" s="44">
        <f t="shared" si="14"/>
        <v>0</v>
      </c>
      <c r="AA32" s="44">
        <f t="shared" si="14"/>
        <v>0</v>
      </c>
      <c r="AB32" s="44">
        <f t="shared" si="14"/>
        <v>0</v>
      </c>
      <c r="AC32" s="44">
        <f t="shared" si="14"/>
        <v>0</v>
      </c>
      <c r="AD32" s="44">
        <f t="shared" si="14"/>
        <v>0</v>
      </c>
      <c r="AE32" s="44">
        <f t="shared" si="14"/>
        <v>0</v>
      </c>
    </row>
    <row r="33" spans="2:34" x14ac:dyDescent="0.25">
      <c r="C33" s="33" t="s">
        <v>63</v>
      </c>
      <c r="D33" s="42">
        <f t="shared" si="7"/>
        <v>1</v>
      </c>
      <c r="E33" s="43">
        <f t="shared" si="10"/>
        <v>0</v>
      </c>
      <c r="F33" s="44"/>
      <c r="G33" s="45"/>
      <c r="H33" s="44"/>
      <c r="I33" s="44"/>
      <c r="J33" s="44"/>
      <c r="K33" s="44"/>
      <c r="L33" s="44"/>
      <c r="M33" s="44"/>
      <c r="N33" s="44"/>
      <c r="O33" s="44">
        <f>H22*$E33</f>
        <v>0</v>
      </c>
      <c r="P33" s="44">
        <f t="shared" ref="P33:AE33" si="15">I22*$E33</f>
        <v>0</v>
      </c>
      <c r="Q33" s="44">
        <f t="shared" si="15"/>
        <v>0</v>
      </c>
      <c r="R33" s="44">
        <f t="shared" si="15"/>
        <v>0</v>
      </c>
      <c r="S33" s="44">
        <f t="shared" si="15"/>
        <v>0</v>
      </c>
      <c r="T33" s="44">
        <f t="shared" si="15"/>
        <v>0</v>
      </c>
      <c r="U33" s="44">
        <f t="shared" si="15"/>
        <v>0</v>
      </c>
      <c r="V33" s="44">
        <f t="shared" si="15"/>
        <v>0</v>
      </c>
      <c r="W33" s="44">
        <f t="shared" si="15"/>
        <v>0</v>
      </c>
      <c r="X33" s="44">
        <f t="shared" si="15"/>
        <v>0</v>
      </c>
      <c r="Y33" s="44">
        <f t="shared" si="15"/>
        <v>0</v>
      </c>
      <c r="Z33" s="44">
        <f t="shared" si="15"/>
        <v>0</v>
      </c>
      <c r="AA33" s="44">
        <f t="shared" si="15"/>
        <v>0</v>
      </c>
      <c r="AB33" s="44">
        <f t="shared" si="15"/>
        <v>0</v>
      </c>
      <c r="AC33" s="44">
        <f t="shared" si="15"/>
        <v>0</v>
      </c>
      <c r="AD33" s="44">
        <f t="shared" si="15"/>
        <v>0</v>
      </c>
      <c r="AE33" s="44">
        <f t="shared" si="15"/>
        <v>0</v>
      </c>
    </row>
    <row r="34" spans="2:34" x14ac:dyDescent="0.25">
      <c r="C34" s="33" t="s">
        <v>65</v>
      </c>
      <c r="D34" s="42">
        <f t="shared" si="7"/>
        <v>1</v>
      </c>
      <c r="E34" s="43">
        <f t="shared" si="10"/>
        <v>0</v>
      </c>
      <c r="F34" s="44"/>
      <c r="G34" s="45"/>
      <c r="H34" s="44"/>
      <c r="I34" s="44"/>
      <c r="J34" s="44"/>
      <c r="K34" s="44"/>
      <c r="L34" s="44"/>
      <c r="M34" s="44"/>
      <c r="N34" s="44"/>
      <c r="O34" s="44"/>
      <c r="P34" s="44">
        <f>H22*$E34</f>
        <v>0</v>
      </c>
      <c r="Q34" s="44">
        <f t="shared" ref="Q34:AE34" si="16">I22*$E34</f>
        <v>0</v>
      </c>
      <c r="R34" s="44">
        <f t="shared" si="16"/>
        <v>0</v>
      </c>
      <c r="S34" s="44">
        <f t="shared" si="16"/>
        <v>0</v>
      </c>
      <c r="T34" s="44">
        <f t="shared" si="16"/>
        <v>0</v>
      </c>
      <c r="U34" s="44">
        <f t="shared" si="16"/>
        <v>0</v>
      </c>
      <c r="V34" s="44">
        <f t="shared" si="16"/>
        <v>0</v>
      </c>
      <c r="W34" s="44">
        <f t="shared" si="16"/>
        <v>0</v>
      </c>
      <c r="X34" s="44">
        <f t="shared" si="16"/>
        <v>0</v>
      </c>
      <c r="Y34" s="44">
        <f t="shared" si="16"/>
        <v>0</v>
      </c>
      <c r="Z34" s="44">
        <f t="shared" si="16"/>
        <v>0</v>
      </c>
      <c r="AA34" s="44">
        <f t="shared" si="16"/>
        <v>0</v>
      </c>
      <c r="AB34" s="44">
        <f t="shared" si="16"/>
        <v>0</v>
      </c>
      <c r="AC34" s="44">
        <f t="shared" si="16"/>
        <v>0</v>
      </c>
      <c r="AD34" s="44">
        <f t="shared" si="16"/>
        <v>0</v>
      </c>
      <c r="AE34" s="44">
        <f t="shared" si="16"/>
        <v>0</v>
      </c>
    </row>
    <row r="35" spans="2:34" x14ac:dyDescent="0.25">
      <c r="C35" s="33" t="s">
        <v>67</v>
      </c>
      <c r="D35" s="42">
        <f t="shared" si="7"/>
        <v>1</v>
      </c>
      <c r="E35" s="43">
        <f t="shared" si="10"/>
        <v>0</v>
      </c>
      <c r="F35" s="44"/>
      <c r="G35" s="45"/>
      <c r="H35" s="44"/>
      <c r="I35" s="44"/>
      <c r="J35" s="44"/>
      <c r="K35" s="44"/>
      <c r="L35" s="44"/>
      <c r="M35" s="44"/>
      <c r="N35" s="44"/>
      <c r="O35" s="44"/>
      <c r="P35" s="44"/>
      <c r="Q35" s="44">
        <f>H22*$E35</f>
        <v>0</v>
      </c>
      <c r="R35" s="44">
        <f t="shared" ref="R35:AE35" si="17">I22*$E35</f>
        <v>0</v>
      </c>
      <c r="S35" s="44">
        <f t="shared" si="17"/>
        <v>0</v>
      </c>
      <c r="T35" s="44">
        <f t="shared" si="17"/>
        <v>0</v>
      </c>
      <c r="U35" s="44">
        <f t="shared" si="17"/>
        <v>0</v>
      </c>
      <c r="V35" s="44">
        <f t="shared" si="17"/>
        <v>0</v>
      </c>
      <c r="W35" s="44">
        <f t="shared" si="17"/>
        <v>0</v>
      </c>
      <c r="X35" s="44">
        <f t="shared" si="17"/>
        <v>0</v>
      </c>
      <c r="Y35" s="44">
        <f t="shared" si="17"/>
        <v>0</v>
      </c>
      <c r="Z35" s="44">
        <f t="shared" si="17"/>
        <v>0</v>
      </c>
      <c r="AA35" s="44">
        <f t="shared" si="17"/>
        <v>0</v>
      </c>
      <c r="AB35" s="44">
        <f t="shared" si="17"/>
        <v>0</v>
      </c>
      <c r="AC35" s="44">
        <f t="shared" si="17"/>
        <v>0</v>
      </c>
      <c r="AD35" s="44">
        <f t="shared" si="17"/>
        <v>0</v>
      </c>
      <c r="AE35" s="44">
        <f t="shared" si="17"/>
        <v>0</v>
      </c>
    </row>
    <row r="36" spans="2:34" x14ac:dyDescent="0.25">
      <c r="C36" s="33" t="s">
        <v>55</v>
      </c>
      <c r="D36" s="30"/>
      <c r="E36" s="30"/>
      <c r="F36" s="44"/>
      <c r="G36" s="45"/>
      <c r="H36" s="44"/>
      <c r="I36" s="44">
        <f t="shared" ref="I36:L36" si="18">I23</f>
        <v>-8.3333333333333329E-2</v>
      </c>
      <c r="J36" s="44">
        <f t="shared" si="18"/>
        <v>-8.3333333333333329E-2</v>
      </c>
      <c r="K36" s="44">
        <f t="shared" si="18"/>
        <v>-8.3333333333333329E-2</v>
      </c>
      <c r="L36" s="44">
        <f t="shared" si="18"/>
        <v>-8.3333333333333329E-2</v>
      </c>
      <c r="M36" s="44">
        <f>M23</f>
        <v>-8.3333333333333329E-2</v>
      </c>
      <c r="N36" s="44">
        <f t="shared" ref="N36:AE36" si="19">N23</f>
        <v>-8.3333333333333329E-2</v>
      </c>
      <c r="O36" s="44">
        <f t="shared" si="19"/>
        <v>-8.3333333333333329E-2</v>
      </c>
      <c r="P36" s="44">
        <f t="shared" si="19"/>
        <v>-8.3333333333333329E-2</v>
      </c>
      <c r="Q36" s="44">
        <f t="shared" si="19"/>
        <v>-8.3333333333333329E-2</v>
      </c>
      <c r="R36" s="44">
        <f t="shared" si="19"/>
        <v>-8.3333333333333329E-2</v>
      </c>
      <c r="S36" s="44">
        <f t="shared" si="19"/>
        <v>-8.3333333333333329E-2</v>
      </c>
      <c r="T36" s="44">
        <f t="shared" si="19"/>
        <v>-8.3333333333333329E-2</v>
      </c>
      <c r="U36" s="44">
        <f t="shared" si="19"/>
        <v>-8.3333333333333329E-2</v>
      </c>
      <c r="V36" s="44">
        <f t="shared" si="19"/>
        <v>-8.3333333333333329E-2</v>
      </c>
      <c r="W36" s="44">
        <f t="shared" si="19"/>
        <v>-8.3333333333333329E-2</v>
      </c>
      <c r="X36" s="44">
        <f t="shared" si="19"/>
        <v>-8.3333333333333329E-2</v>
      </c>
      <c r="Y36" s="44">
        <f t="shared" si="19"/>
        <v>-8.3333333333333329E-2</v>
      </c>
      <c r="Z36" s="44">
        <f t="shared" si="19"/>
        <v>-8.3333333333333329E-2</v>
      </c>
      <c r="AA36" s="44">
        <f t="shared" si="19"/>
        <v>-8.3333333333333329E-2</v>
      </c>
      <c r="AB36" s="44">
        <f t="shared" si="19"/>
        <v>-8.3333333333333329E-2</v>
      </c>
      <c r="AC36" s="44">
        <f t="shared" si="19"/>
        <v>-8.3333333333333329E-2</v>
      </c>
      <c r="AD36" s="44">
        <f t="shared" si="19"/>
        <v>-8.3333333333333329E-2</v>
      </c>
      <c r="AE36" s="44">
        <f t="shared" si="19"/>
        <v>-8.3333333333333329E-2</v>
      </c>
    </row>
    <row r="37" spans="2:34" x14ac:dyDescent="0.25">
      <c r="C37" s="33"/>
      <c r="D37" s="30"/>
      <c r="E37" s="30"/>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row>
    <row r="38" spans="2:34" x14ac:dyDescent="0.25">
      <c r="F38" s="4" t="s">
        <v>72</v>
      </c>
      <c r="G38" s="24"/>
      <c r="H38" s="29">
        <v>43862</v>
      </c>
      <c r="I38" s="29">
        <v>43891</v>
      </c>
      <c r="J38" s="29">
        <v>43922</v>
      </c>
      <c r="K38" s="29">
        <v>43952</v>
      </c>
      <c r="L38" s="29">
        <v>43983</v>
      </c>
      <c r="M38" s="29">
        <v>44013</v>
      </c>
      <c r="N38" s="29">
        <v>44044</v>
      </c>
      <c r="O38" s="29">
        <v>44075</v>
      </c>
      <c r="P38" s="29">
        <v>44105</v>
      </c>
      <c r="Q38" s="29">
        <v>44136</v>
      </c>
      <c r="R38" s="29">
        <v>44166</v>
      </c>
      <c r="S38" s="29">
        <v>44197</v>
      </c>
      <c r="T38" s="29">
        <v>44228</v>
      </c>
      <c r="U38" s="29">
        <v>44256</v>
      </c>
      <c r="V38" s="29">
        <v>44287</v>
      </c>
      <c r="W38" s="29">
        <v>44317</v>
      </c>
      <c r="X38" s="29">
        <v>44348</v>
      </c>
      <c r="Y38" s="29">
        <v>44378</v>
      </c>
      <c r="Z38" s="29">
        <v>44409</v>
      </c>
      <c r="AA38" s="29">
        <v>44440</v>
      </c>
      <c r="AB38" s="29">
        <v>44470</v>
      </c>
      <c r="AC38" s="29">
        <v>44501</v>
      </c>
      <c r="AD38" s="29">
        <v>44531</v>
      </c>
      <c r="AE38" s="29">
        <v>44562</v>
      </c>
    </row>
    <row r="39" spans="2:34" x14ac:dyDescent="0.25">
      <c r="C39" s="46" t="s">
        <v>81</v>
      </c>
      <c r="F39" s="47">
        <f>T39</f>
        <v>-0.29166666666666663</v>
      </c>
      <c r="G39" s="8"/>
      <c r="H39" s="31">
        <v>0</v>
      </c>
      <c r="I39" s="47">
        <f>H41</f>
        <v>0</v>
      </c>
      <c r="J39" s="47">
        <f t="shared" ref="J39:AE39" si="20">I41</f>
        <v>-8.3333333333333329E-2</v>
      </c>
      <c r="K39" s="47">
        <f t="shared" si="20"/>
        <v>-0.16666666666666666</v>
      </c>
      <c r="L39" s="47">
        <f t="shared" si="20"/>
        <v>-0.22916666666666666</v>
      </c>
      <c r="M39" s="47">
        <f t="shared" si="20"/>
        <v>-0.27083333333333331</v>
      </c>
      <c r="N39" s="47">
        <f t="shared" si="20"/>
        <v>-0.29166666666666663</v>
      </c>
      <c r="O39" s="47">
        <f t="shared" si="20"/>
        <v>-0.29166666666666663</v>
      </c>
      <c r="P39" s="47">
        <f t="shared" si="20"/>
        <v>-0.29166666666666663</v>
      </c>
      <c r="Q39" s="47">
        <f t="shared" si="20"/>
        <v>-0.29166666666666663</v>
      </c>
      <c r="R39" s="47">
        <f t="shared" si="20"/>
        <v>-0.29166666666666663</v>
      </c>
      <c r="S39" s="47">
        <f t="shared" si="20"/>
        <v>-0.29166666666666663</v>
      </c>
      <c r="T39" s="47">
        <f t="shared" si="20"/>
        <v>-0.29166666666666663</v>
      </c>
      <c r="U39" s="47">
        <f t="shared" si="20"/>
        <v>-0.29166666666666663</v>
      </c>
      <c r="V39" s="47">
        <f t="shared" si="20"/>
        <v>-0.29166666666666663</v>
      </c>
      <c r="W39" s="47">
        <f t="shared" si="20"/>
        <v>-0.29166666666666663</v>
      </c>
      <c r="X39" s="47">
        <f t="shared" si="20"/>
        <v>-0.29166666666666663</v>
      </c>
      <c r="Y39" s="47">
        <f t="shared" si="20"/>
        <v>-0.29166666666666663</v>
      </c>
      <c r="Z39" s="47">
        <f t="shared" si="20"/>
        <v>-0.29166666666666663</v>
      </c>
      <c r="AA39" s="47">
        <f t="shared" si="20"/>
        <v>-0.29166666666666663</v>
      </c>
      <c r="AB39" s="47">
        <f t="shared" si="20"/>
        <v>-0.29166666666666663</v>
      </c>
      <c r="AC39" s="47">
        <f t="shared" si="20"/>
        <v>-0.29166666666666663</v>
      </c>
      <c r="AD39" s="47">
        <f t="shared" si="20"/>
        <v>-0.29166666666666663</v>
      </c>
      <c r="AE39" s="47">
        <f t="shared" si="20"/>
        <v>-0.29166666666666663</v>
      </c>
      <c r="AG39" s="257">
        <f>AE39</f>
        <v>-0.29166666666666663</v>
      </c>
      <c r="AH39" s="245" t="s">
        <v>375</v>
      </c>
    </row>
    <row r="40" spans="2:34" x14ac:dyDescent="0.25">
      <c r="C40" s="48" t="s">
        <v>82</v>
      </c>
      <c r="F40" s="49">
        <f>F41-F39</f>
        <v>0</v>
      </c>
      <c r="G40" s="32"/>
      <c r="H40" s="49">
        <f t="shared" ref="H40:AE40" si="21">SUM(H27:H36)</f>
        <v>0</v>
      </c>
      <c r="I40" s="49">
        <f t="shared" si="21"/>
        <v>-8.3333333333333329E-2</v>
      </c>
      <c r="J40" s="49">
        <f t="shared" si="21"/>
        <v>-8.3333333333333329E-2</v>
      </c>
      <c r="K40" s="49">
        <f t="shared" si="21"/>
        <v>-6.25E-2</v>
      </c>
      <c r="L40" s="49">
        <f t="shared" si="21"/>
        <v>-4.1666666666666664E-2</v>
      </c>
      <c r="M40" s="49">
        <f t="shared" si="21"/>
        <v>-2.0833333333333329E-2</v>
      </c>
      <c r="N40" s="49">
        <f t="shared" si="21"/>
        <v>0</v>
      </c>
      <c r="O40" s="49">
        <f t="shared" si="21"/>
        <v>0</v>
      </c>
      <c r="P40" s="49">
        <f t="shared" si="21"/>
        <v>0</v>
      </c>
      <c r="Q40" s="49">
        <f t="shared" si="21"/>
        <v>0</v>
      </c>
      <c r="R40" s="49">
        <f t="shared" si="21"/>
        <v>0</v>
      </c>
      <c r="S40" s="49">
        <f t="shared" si="21"/>
        <v>0</v>
      </c>
      <c r="T40" s="49">
        <f t="shared" si="21"/>
        <v>0</v>
      </c>
      <c r="U40" s="49">
        <f t="shared" si="21"/>
        <v>0</v>
      </c>
      <c r="V40" s="49">
        <f t="shared" si="21"/>
        <v>0</v>
      </c>
      <c r="W40" s="49">
        <f t="shared" si="21"/>
        <v>0</v>
      </c>
      <c r="X40" s="49">
        <f t="shared" si="21"/>
        <v>0</v>
      </c>
      <c r="Y40" s="49">
        <f t="shared" si="21"/>
        <v>0</v>
      </c>
      <c r="Z40" s="49">
        <f t="shared" si="21"/>
        <v>0</v>
      </c>
      <c r="AA40" s="49">
        <f t="shared" si="21"/>
        <v>0</v>
      </c>
      <c r="AB40" s="49">
        <f t="shared" si="21"/>
        <v>0</v>
      </c>
      <c r="AC40" s="49">
        <f t="shared" si="21"/>
        <v>0</v>
      </c>
      <c r="AD40" s="49">
        <f t="shared" si="21"/>
        <v>0</v>
      </c>
      <c r="AE40" s="49">
        <f t="shared" si="21"/>
        <v>0</v>
      </c>
      <c r="AG40" s="28">
        <f>(6+AG39)/6</f>
        <v>0.95138888888888884</v>
      </c>
      <c r="AH40" s="245" t="s">
        <v>388</v>
      </c>
    </row>
    <row r="41" spans="2:34" x14ac:dyDescent="0.25">
      <c r="C41" s="50" t="s">
        <v>83</v>
      </c>
      <c r="F41" s="51">
        <f>AE41</f>
        <v>-0.29166666666666663</v>
      </c>
      <c r="G41" s="40"/>
      <c r="H41" s="51">
        <f>SUM(H39:H40)</f>
        <v>0</v>
      </c>
      <c r="I41" s="51">
        <f>SUM(I39:I40)</f>
        <v>-8.3333333333333329E-2</v>
      </c>
      <c r="J41" s="51">
        <f t="shared" ref="J41:AE41" si="22">SUM(J39:J40)</f>
        <v>-0.16666666666666666</v>
      </c>
      <c r="K41" s="51">
        <f t="shared" si="22"/>
        <v>-0.22916666666666666</v>
      </c>
      <c r="L41" s="51">
        <f t="shared" si="22"/>
        <v>-0.27083333333333331</v>
      </c>
      <c r="M41" s="51">
        <f t="shared" si="22"/>
        <v>-0.29166666666666663</v>
      </c>
      <c r="N41" s="51">
        <f t="shared" si="22"/>
        <v>-0.29166666666666663</v>
      </c>
      <c r="O41" s="51">
        <f t="shared" si="22"/>
        <v>-0.29166666666666663</v>
      </c>
      <c r="P41" s="51">
        <f t="shared" si="22"/>
        <v>-0.29166666666666663</v>
      </c>
      <c r="Q41" s="51">
        <f t="shared" si="22"/>
        <v>-0.29166666666666663</v>
      </c>
      <c r="R41" s="51">
        <f t="shared" si="22"/>
        <v>-0.29166666666666663</v>
      </c>
      <c r="S41" s="51">
        <f t="shared" si="22"/>
        <v>-0.29166666666666663</v>
      </c>
      <c r="T41" s="51">
        <f t="shared" si="22"/>
        <v>-0.29166666666666663</v>
      </c>
      <c r="U41" s="51">
        <f t="shared" si="22"/>
        <v>-0.29166666666666663</v>
      </c>
      <c r="V41" s="51">
        <f t="shared" si="22"/>
        <v>-0.29166666666666663</v>
      </c>
      <c r="W41" s="51">
        <f t="shared" si="22"/>
        <v>-0.29166666666666663</v>
      </c>
      <c r="X41" s="51">
        <f t="shared" si="22"/>
        <v>-0.29166666666666663</v>
      </c>
      <c r="Y41" s="51">
        <f t="shared" si="22"/>
        <v>-0.29166666666666663</v>
      </c>
      <c r="Z41" s="51">
        <f t="shared" si="22"/>
        <v>-0.29166666666666663</v>
      </c>
      <c r="AA41" s="51">
        <f t="shared" si="22"/>
        <v>-0.29166666666666663</v>
      </c>
      <c r="AB41" s="51">
        <f t="shared" si="22"/>
        <v>-0.29166666666666663</v>
      </c>
      <c r="AC41" s="51">
        <f t="shared" si="22"/>
        <v>-0.29166666666666663</v>
      </c>
      <c r="AD41" s="51">
        <f t="shared" si="22"/>
        <v>-0.29166666666666663</v>
      </c>
      <c r="AE41" s="51">
        <f t="shared" si="22"/>
        <v>-0.29166666666666663</v>
      </c>
    </row>
    <row r="43" spans="2:34" hidden="1" outlineLevel="1" x14ac:dyDescent="0.25">
      <c r="B43" s="9" t="s">
        <v>47</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row>
    <row r="44" spans="2:34" hidden="1" outlineLevel="1" x14ac:dyDescent="0.25">
      <c r="N44" s="10" t="s">
        <v>48</v>
      </c>
      <c r="O44" s="10" t="s">
        <v>36</v>
      </c>
      <c r="P44" s="10" t="s">
        <v>30</v>
      </c>
      <c r="Q44" s="10" t="s">
        <v>23</v>
      </c>
      <c r="R44" s="11" t="s">
        <v>49</v>
      </c>
      <c r="S44" s="11" t="s">
        <v>50</v>
      </c>
    </row>
    <row r="45" spans="2:34" hidden="1" outlineLevel="1" x14ac:dyDescent="0.25">
      <c r="C45" s="5" t="s">
        <v>51</v>
      </c>
      <c r="D45" s="13" t="s">
        <v>30</v>
      </c>
      <c r="M45" s="10" t="s">
        <v>52</v>
      </c>
      <c r="N45" s="14">
        <f t="shared" ref="N45:N53" si="23">INDEX($O45:$S45,1,MATCH($D$45,$O$44:$S$44,0))</f>
        <v>0</v>
      </c>
      <c r="O45" s="15">
        <f>'[7]Manager Model'!C57</f>
        <v>0</v>
      </c>
      <c r="P45" s="15">
        <f>'[7]Manager Model'!C93</f>
        <v>0</v>
      </c>
      <c r="Q45" s="15">
        <f>'[7]Manager Model'!C129</f>
        <v>0</v>
      </c>
      <c r="R45" s="15">
        <f>'[7]Manager Model'!C165</f>
        <v>0</v>
      </c>
      <c r="S45" s="15">
        <f>'[7]Manager Model'!C198</f>
        <v>0</v>
      </c>
    </row>
    <row r="46" spans="2:34" hidden="1" outlineLevel="1" x14ac:dyDescent="0.25">
      <c r="M46" s="10" t="s">
        <v>54</v>
      </c>
      <c r="N46" s="14">
        <f t="shared" si="23"/>
        <v>0.25</v>
      </c>
      <c r="O46" s="15">
        <f>'[7]Manager Model'!C58</f>
        <v>0</v>
      </c>
      <c r="P46" s="15">
        <f>'[7]Manager Model'!C94</f>
        <v>0.25</v>
      </c>
      <c r="Q46" s="15">
        <f>'[7]Manager Model'!C130</f>
        <v>0</v>
      </c>
      <c r="R46" s="15">
        <f>'[7]Manager Model'!C166</f>
        <v>0.5</v>
      </c>
      <c r="S46" s="15">
        <f>'[7]Manager Model'!C199</f>
        <v>0.5</v>
      </c>
    </row>
    <row r="47" spans="2:34" hidden="1" outlineLevel="1" x14ac:dyDescent="0.25">
      <c r="M47" s="10" t="s">
        <v>56</v>
      </c>
      <c r="N47" s="14">
        <f t="shared" si="23"/>
        <v>0.5</v>
      </c>
      <c r="O47" s="15">
        <f>'[7]Manager Model'!C59</f>
        <v>0.25</v>
      </c>
      <c r="P47" s="15">
        <f>'[7]Manager Model'!C95</f>
        <v>0.5</v>
      </c>
      <c r="Q47" s="15">
        <f>'[7]Manager Model'!C131</f>
        <v>0</v>
      </c>
      <c r="R47" s="15">
        <f>'[7]Manager Model'!C167</f>
        <v>1</v>
      </c>
      <c r="S47" s="15">
        <f>'[7]Manager Model'!C200</f>
        <v>1</v>
      </c>
    </row>
    <row r="48" spans="2:34" hidden="1" outlineLevel="1" x14ac:dyDescent="0.25">
      <c r="M48" s="10" t="s">
        <v>58</v>
      </c>
      <c r="N48" s="14">
        <f t="shared" si="23"/>
        <v>0.75</v>
      </c>
      <c r="O48" s="15">
        <f>'[7]Manager Model'!C60</f>
        <v>0.5</v>
      </c>
      <c r="P48" s="15">
        <f>'[7]Manager Model'!C96</f>
        <v>0.75</v>
      </c>
      <c r="Q48" s="15">
        <f>'[7]Manager Model'!C132</f>
        <v>0.25</v>
      </c>
      <c r="R48" s="15">
        <f>'[7]Manager Model'!C168</f>
        <v>1</v>
      </c>
      <c r="S48" s="15">
        <f>'[7]Manager Model'!C201</f>
        <v>1</v>
      </c>
    </row>
    <row r="49" spans="13:19" hidden="1" outlineLevel="1" x14ac:dyDescent="0.25">
      <c r="M49" s="10" t="s">
        <v>59</v>
      </c>
      <c r="N49" s="14">
        <f t="shared" si="23"/>
        <v>1</v>
      </c>
      <c r="O49" s="15">
        <f>'[7]Manager Model'!C61</f>
        <v>0.65</v>
      </c>
      <c r="P49" s="15">
        <f>'[7]Manager Model'!C97</f>
        <v>1</v>
      </c>
      <c r="Q49" s="15">
        <f>'[7]Manager Model'!C133</f>
        <v>0.35</v>
      </c>
      <c r="R49" s="15">
        <f>'[7]Manager Model'!C169</f>
        <v>1</v>
      </c>
      <c r="S49" s="15">
        <f>'[7]Manager Model'!C202</f>
        <v>1</v>
      </c>
    </row>
    <row r="50" spans="13:19" hidden="1" outlineLevel="1" x14ac:dyDescent="0.25">
      <c r="M50" s="10" t="s">
        <v>61</v>
      </c>
      <c r="N50" s="14">
        <f t="shared" si="23"/>
        <v>1</v>
      </c>
      <c r="O50" s="15">
        <f>'[7]Manager Model'!C62</f>
        <v>0.85</v>
      </c>
      <c r="P50" s="15">
        <f>'[7]Manager Model'!C98</f>
        <v>1</v>
      </c>
      <c r="Q50" s="15">
        <f>'[7]Manager Model'!C134</f>
        <v>0.5</v>
      </c>
      <c r="R50" s="15">
        <f>'[7]Manager Model'!C170</f>
        <v>1</v>
      </c>
      <c r="S50" s="15">
        <f>'[7]Manager Model'!C203</f>
        <v>1</v>
      </c>
    </row>
    <row r="51" spans="13:19" hidden="1" outlineLevel="1" x14ac:dyDescent="0.25">
      <c r="M51" s="10" t="s">
        <v>63</v>
      </c>
      <c r="N51" s="14">
        <f t="shared" si="23"/>
        <v>1</v>
      </c>
      <c r="O51" s="15">
        <f>'[7]Manager Model'!C63</f>
        <v>1</v>
      </c>
      <c r="P51" s="15">
        <f>'[7]Manager Model'!C99</f>
        <v>1</v>
      </c>
      <c r="Q51" s="15">
        <f>'[7]Manager Model'!C135</f>
        <v>0.65</v>
      </c>
      <c r="R51" s="15">
        <f>'[7]Manager Model'!C171</f>
        <v>1</v>
      </c>
      <c r="S51" s="15">
        <f>'[7]Manager Model'!C204</f>
        <v>1</v>
      </c>
    </row>
    <row r="52" spans="13:19" hidden="1" outlineLevel="1" x14ac:dyDescent="0.25">
      <c r="M52" s="10" t="s">
        <v>65</v>
      </c>
      <c r="N52" s="14">
        <f t="shared" si="23"/>
        <v>1</v>
      </c>
      <c r="O52" s="15">
        <f>'[7]Manager Model'!C64</f>
        <v>1</v>
      </c>
      <c r="P52" s="15">
        <f>'[7]Manager Model'!C100</f>
        <v>1</v>
      </c>
      <c r="Q52" s="15">
        <f>'[7]Manager Model'!C136</f>
        <v>0.85</v>
      </c>
      <c r="R52" s="15">
        <f>'[7]Manager Model'!C172</f>
        <v>1</v>
      </c>
      <c r="S52" s="15">
        <f>'[7]Manager Model'!C205</f>
        <v>1</v>
      </c>
    </row>
    <row r="53" spans="13:19" hidden="1" outlineLevel="1" x14ac:dyDescent="0.25">
      <c r="M53" s="10" t="s">
        <v>67</v>
      </c>
      <c r="N53" s="14">
        <f t="shared" si="23"/>
        <v>1</v>
      </c>
      <c r="O53" s="15">
        <f>'[7]Manager Model'!C65</f>
        <v>1</v>
      </c>
      <c r="P53" s="15">
        <f>'[7]Manager Model'!C101</f>
        <v>1</v>
      </c>
      <c r="Q53" s="15">
        <f>'[7]Manager Model'!C137</f>
        <v>1</v>
      </c>
      <c r="R53" s="15">
        <f>'[7]Manager Model'!C173</f>
        <v>1</v>
      </c>
      <c r="S53" s="15">
        <f>'[7]Manager Model'!C206</f>
        <v>1</v>
      </c>
    </row>
    <row r="54" spans="13:19" hidden="1" outlineLevel="1" x14ac:dyDescent="0.25"/>
    <row r="55" spans="13:19" hidden="1" outlineLevel="1" x14ac:dyDescent="0.25"/>
    <row r="56" spans="13:19" hidden="1" outlineLevel="1" x14ac:dyDescent="0.25"/>
    <row r="57" spans="13:19" hidden="1" outlineLevel="1" x14ac:dyDescent="0.25">
      <c r="M57" s="12"/>
      <c r="N57" s="10" t="s">
        <v>48</v>
      </c>
      <c r="O57" s="10" t="s">
        <v>36</v>
      </c>
      <c r="P57" s="10" t="s">
        <v>30</v>
      </c>
      <c r="Q57" s="10" t="s">
        <v>23</v>
      </c>
      <c r="R57" s="11" t="s">
        <v>49</v>
      </c>
      <c r="S57" s="11" t="s">
        <v>50</v>
      </c>
    </row>
    <row r="58" spans="13:19" hidden="1" outlineLevel="1" x14ac:dyDescent="0.25">
      <c r="M58" s="10" t="s">
        <v>53</v>
      </c>
      <c r="N58" s="16">
        <f>INDEX($O58:$S58,1,MATCH($D$45,$O$57:$S$57,))</f>
        <v>588442.46031746035</v>
      </c>
      <c r="O58" s="17">
        <f>'[7]Avg Quotas'!D43</f>
        <v>820454.54545454553</v>
      </c>
      <c r="P58" s="17">
        <f>'[7]Avg Quotas'!D44</f>
        <v>588442.46031746035</v>
      </c>
      <c r="Q58" s="17">
        <f>'[7]Avg Quotas'!D45</f>
        <v>1212164.5021645022</v>
      </c>
      <c r="R58" s="17">
        <f>'[7]Avg Quotas'!D60</f>
        <v>420000</v>
      </c>
      <c r="S58" s="17">
        <f>'[7]Avg Quotas'!D61</f>
        <v>720000</v>
      </c>
    </row>
    <row r="59" spans="13:19" hidden="1" outlineLevel="1" x14ac:dyDescent="0.25">
      <c r="M59" s="10" t="s">
        <v>55</v>
      </c>
      <c r="N59" s="18">
        <f>INDEX($O59:$S59,1,MATCH($D$45,$O$57:$S$57,))</f>
        <v>3</v>
      </c>
      <c r="O59" s="19">
        <v>2.5</v>
      </c>
      <c r="P59" s="19">
        <v>3</v>
      </c>
      <c r="Q59" s="19">
        <v>2</v>
      </c>
      <c r="R59" s="19">
        <v>3</v>
      </c>
      <c r="S59" s="19">
        <v>2.5</v>
      </c>
    </row>
    <row r="60" spans="13:19" hidden="1" outlineLevel="1" x14ac:dyDescent="0.25">
      <c r="M60" s="10" t="s">
        <v>57</v>
      </c>
      <c r="N60" s="18">
        <f>INDEX($O60:$S60,1,MATCH($D$45,$O$57:$S$57,))</f>
        <v>5.125</v>
      </c>
      <c r="O60" s="19">
        <f>'[7]Manager Model'!F8</f>
        <v>5.010416666666667</v>
      </c>
      <c r="P60" s="19">
        <f>'[7]Manager Model'!F16</f>
        <v>5.125</v>
      </c>
      <c r="Q60" s="19">
        <f>'[7]Manager Model'!F24</f>
        <v>4.9333333333333336</v>
      </c>
      <c r="R60" s="19">
        <f>'[7]Manager Model'!F32</f>
        <v>5.375</v>
      </c>
      <c r="S60" s="19">
        <f>'[7]Manager Model'!F40</f>
        <v>5.375</v>
      </c>
    </row>
    <row r="61" spans="13:19" hidden="1" outlineLevel="1" x14ac:dyDescent="0.25">
      <c r="M61" s="10"/>
      <c r="N61" s="20"/>
      <c r="O61" s="21">
        <f>O60/6</f>
        <v>0.83506944444444453</v>
      </c>
      <c r="P61" s="21">
        <f t="shared" ref="P61:S61" si="24">P60/6</f>
        <v>0.85416666666666663</v>
      </c>
      <c r="Q61" s="21">
        <f t="shared" si="24"/>
        <v>0.8222222222222223</v>
      </c>
      <c r="R61" s="21">
        <f t="shared" si="24"/>
        <v>0.89583333333333337</v>
      </c>
      <c r="S61" s="21">
        <f t="shared" si="24"/>
        <v>0.89583333333333337</v>
      </c>
    </row>
    <row r="62" spans="13:19" hidden="1" outlineLevel="1" x14ac:dyDescent="0.25">
      <c r="M62" s="10" t="s">
        <v>60</v>
      </c>
      <c r="N62" s="14">
        <f>INDEX($O62:$S62,1,MATCH($D$45,$O$57:$S$57,))</f>
        <v>0.82211965957778066</v>
      </c>
      <c r="O62" s="15">
        <f>[7]Attainment!D49</f>
        <v>0.82211999999999996</v>
      </c>
      <c r="P62" s="15">
        <f>[7]Attainment!D50</f>
        <v>0.82211965957778066</v>
      </c>
      <c r="Q62" s="15">
        <f>[7]Attainment!D51</f>
        <v>0.92819991743370944</v>
      </c>
      <c r="R62" s="15">
        <f>[7]Attainment!D52</f>
        <v>0.92820000000000014</v>
      </c>
      <c r="S62" s="15">
        <f>R62</f>
        <v>0.92820000000000014</v>
      </c>
    </row>
    <row r="63" spans="13:19" hidden="1" outlineLevel="1" x14ac:dyDescent="0.25">
      <c r="M63" s="10" t="s">
        <v>62</v>
      </c>
      <c r="N63" s="14">
        <f>INDEX($O63:$S63,1,MATCH($D$45,$O$57:$S$57,))</f>
        <v>0.91228789811819377</v>
      </c>
      <c r="O63" s="15">
        <f>[7]Attainment!E49</f>
        <v>0.9122880000000001</v>
      </c>
      <c r="P63" s="15">
        <f>[7]Attainment!E50</f>
        <v>0.91228789811819377</v>
      </c>
      <c r="Q63" s="15">
        <f>[7]Attainment!E51</f>
        <v>1.0077599999999998</v>
      </c>
      <c r="R63" s="15">
        <f>[7]Attainment!E52</f>
        <v>0.95472000000000001</v>
      </c>
      <c r="S63" s="15">
        <f>R63</f>
        <v>0.95472000000000001</v>
      </c>
    </row>
    <row r="64" spans="13:19" hidden="1" outlineLevel="1" x14ac:dyDescent="0.25">
      <c r="M64" s="10" t="s">
        <v>64</v>
      </c>
      <c r="N64" s="14">
        <f>INDEX($O64:$S64,1,MATCH($D$45,$O$57:$S$57,))</f>
        <v>0.82742407489271474</v>
      </c>
      <c r="O64" s="15">
        <f>[7]Attainment!F49</f>
        <v>0.82742400000000005</v>
      </c>
      <c r="P64" s="15">
        <f>[7]Attainment!F50</f>
        <v>0.82742407489271474</v>
      </c>
      <c r="Q64" s="15">
        <f>[7]Attainment!F51</f>
        <v>0.93350400000000011</v>
      </c>
      <c r="R64" s="15">
        <f>[7]Attainment!F52</f>
        <v>0.93350400000000011</v>
      </c>
      <c r="S64" s="15">
        <f>R64</f>
        <v>0.93350400000000011</v>
      </c>
    </row>
    <row r="65" spans="13:19" hidden="1" outlineLevel="1" x14ac:dyDescent="0.25">
      <c r="M65" s="10" t="s">
        <v>66</v>
      </c>
      <c r="N65" s="14">
        <f>INDEX($O65:$S65,1,MATCH($D$45,$O$57:$S$57,))</f>
        <v>0.96532815343980194</v>
      </c>
      <c r="O65" s="15">
        <f>[7]Attainment!G49</f>
        <v>0.96532800000000019</v>
      </c>
      <c r="P65" s="15">
        <f>[7]Attainment!G50</f>
        <v>0.96532815343980194</v>
      </c>
      <c r="Q65" s="15">
        <f>[7]Attainment!G51</f>
        <v>1.00776</v>
      </c>
      <c r="R65" s="15">
        <f>[7]Attainment!G52</f>
        <v>0.96532800000000007</v>
      </c>
      <c r="S65" s="15">
        <f>R65</f>
        <v>0.96532800000000007</v>
      </c>
    </row>
    <row r="66" spans="13:19" collapsed="1" x14ac:dyDescent="0.25"/>
  </sheetData>
  <dataValidations disablePrompts="1" count="1">
    <dataValidation type="list" allowBlank="1" showInputMessage="1" showErrorMessage="1" sqref="D45" xr:uid="{6E7FB2E5-7945-4222-BCCD-14DAA63FD8A4}">
      <formula1>$O$44:$S$44</formula1>
    </dataValidation>
  </dataValidation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546B-0F2C-44F0-BA82-FDFA48E00F47}">
  <dimension ref="B2:AH101"/>
  <sheetViews>
    <sheetView showGridLines="0" zoomScale="85" zoomScaleNormal="85" workbookViewId="0">
      <pane xSplit="5" topLeftCell="F1" activePane="topRight" state="frozen"/>
      <selection pane="topRight" activeCell="W5" sqref="W5"/>
    </sheetView>
  </sheetViews>
  <sheetFormatPr defaultColWidth="8.85546875" defaultRowHeight="15" outlineLevelRow="1" outlineLevelCol="1" x14ac:dyDescent="0.25"/>
  <cols>
    <col min="2" max="2" width="2.140625" customWidth="1"/>
    <col min="3" max="3" width="17.28515625" bestFit="1" customWidth="1"/>
    <col min="4" max="6" width="12" customWidth="1"/>
    <col min="7" max="7" width="3.85546875" customWidth="1"/>
    <col min="8" max="22" width="9.7109375" hidden="1" customWidth="1" outlineLevel="1"/>
    <col min="23" max="23" width="9.7109375" customWidth="1" collapsed="1"/>
    <col min="24" max="31" width="9.7109375" customWidth="1"/>
  </cols>
  <sheetData>
    <row r="2" spans="2:31" x14ac:dyDescent="0.25">
      <c r="B2" s="9" t="s">
        <v>395</v>
      </c>
      <c r="C2" s="9"/>
      <c r="D2" s="9"/>
      <c r="E2" s="9"/>
      <c r="F2" s="9"/>
      <c r="G2" s="9"/>
      <c r="H2" s="9"/>
      <c r="I2" s="9"/>
      <c r="J2" s="9"/>
      <c r="K2" s="9"/>
      <c r="L2" s="9"/>
      <c r="M2" s="9"/>
      <c r="N2" s="9"/>
      <c r="O2" s="9"/>
      <c r="P2" s="9"/>
      <c r="Q2" s="9"/>
      <c r="R2" s="9"/>
      <c r="S2" s="9"/>
      <c r="T2" s="9"/>
      <c r="U2" s="9"/>
      <c r="V2" s="9"/>
      <c r="W2" s="9"/>
      <c r="X2" s="9"/>
      <c r="Y2" s="9"/>
      <c r="Z2" s="9"/>
      <c r="AA2" s="9"/>
      <c r="AB2" s="9"/>
      <c r="AC2" s="9"/>
      <c r="AD2" s="9"/>
      <c r="AE2" s="9"/>
    </row>
    <row r="4" spans="2:31" x14ac:dyDescent="0.25">
      <c r="C4" s="3" t="s">
        <v>394</v>
      </c>
    </row>
    <row r="5" spans="2:31" x14ac:dyDescent="0.25">
      <c r="C5" t="s">
        <v>45</v>
      </c>
      <c r="W5" s="234">
        <f>'QoS Summ'!L7/1000</f>
        <v>635.41666666666663</v>
      </c>
      <c r="X5" s="234">
        <f>'QoS Summ'!M7/1000</f>
        <v>729.16666666666652</v>
      </c>
      <c r="Y5" s="234">
        <f>'QoS Summ'!N7/1000</f>
        <v>806.24999999999977</v>
      </c>
      <c r="Z5" s="234">
        <f>'QoS Summ'!O7/1000</f>
        <v>979.16666666666663</v>
      </c>
      <c r="AA5" s="234">
        <f>'QoS Summ'!P7/1000</f>
        <v>1140.6249999999998</v>
      </c>
      <c r="AB5" s="234">
        <f>'QoS Summ'!Q7/1000</f>
        <v>1260.4166666666667</v>
      </c>
      <c r="AC5" s="234">
        <f>'QoS Summ'!R7/1000</f>
        <v>1360.4166666666665</v>
      </c>
      <c r="AD5" s="234">
        <f>'QoS Summ'!S7/1000</f>
        <v>1366.6666666666667</v>
      </c>
      <c r="AE5" s="234">
        <f>'QoS Summ'!T7/1000</f>
        <v>1418.75</v>
      </c>
    </row>
    <row r="6" spans="2:31" x14ac:dyDescent="0.25">
      <c r="C6" t="s">
        <v>383</v>
      </c>
      <c r="W6" s="234">
        <f t="shared" ref="W6:AE6" si="0">W5/W12</f>
        <v>45.386904761904759</v>
      </c>
      <c r="X6" s="234">
        <f t="shared" si="0"/>
        <v>45.572916666666657</v>
      </c>
      <c r="Y6" s="234">
        <f t="shared" si="0"/>
        <v>43.581081081081066</v>
      </c>
      <c r="Z6" s="234">
        <f t="shared" si="0"/>
        <v>44.507575757575758</v>
      </c>
      <c r="AA6" s="234">
        <f t="shared" si="0"/>
        <v>45.173267326732663</v>
      </c>
      <c r="AB6" s="234">
        <f t="shared" si="0"/>
        <v>44.225146198830409</v>
      </c>
      <c r="AC6" s="234">
        <f t="shared" si="0"/>
        <v>44.603825136612016</v>
      </c>
      <c r="AD6" s="234">
        <f t="shared" si="0"/>
        <v>43.386243386243386</v>
      </c>
      <c r="AE6" s="234">
        <f t="shared" si="0"/>
        <v>43.653846153846153</v>
      </c>
    </row>
    <row r="8" spans="2:31" x14ac:dyDescent="0.25">
      <c r="C8" t="s">
        <v>390</v>
      </c>
      <c r="W8" s="188">
        <f ca="1">SUM('Corp Team'!R7:R80)</f>
        <v>19</v>
      </c>
      <c r="X8" s="188">
        <f ca="1">SUM('Corp Team'!S7:S80)</f>
        <v>24</v>
      </c>
      <c r="Y8" s="188">
        <f ca="1">SUM('Corp Team'!T7:T80)</f>
        <v>29</v>
      </c>
      <c r="Z8" s="188">
        <f ca="1">SUM('Corp Team'!U7:U80)</f>
        <v>29</v>
      </c>
      <c r="AA8" s="188">
        <f ca="1">SUM('Corp Team'!V7:V80)</f>
        <v>32</v>
      </c>
      <c r="AB8" s="188">
        <f ca="1">SUM('Corp Team'!W7:W80)</f>
        <v>32</v>
      </c>
      <c r="AC8" s="188">
        <f ca="1">SUM('Corp Team'!X7:X80)</f>
        <v>33</v>
      </c>
      <c r="AD8" s="188">
        <f ca="1">SUM('Corp Team'!Y7:Y80)</f>
        <v>33</v>
      </c>
      <c r="AE8" s="188">
        <f ca="1">SUM('Corp Team'!Z7:Z80)</f>
        <v>35</v>
      </c>
    </row>
    <row r="9" spans="2:31" x14ac:dyDescent="0.25">
      <c r="C9" t="s">
        <v>55</v>
      </c>
      <c r="W9" s="275">
        <f ca="1">W10-W8</f>
        <v>-1</v>
      </c>
      <c r="X9" s="275">
        <f t="shared" ref="X9:AE9" ca="1" si="1">X10-X8</f>
        <v>-1</v>
      </c>
      <c r="Y9" s="275">
        <f t="shared" ca="1" si="1"/>
        <v>-2</v>
      </c>
      <c r="Z9" s="275">
        <f t="shared" ca="1" si="1"/>
        <v>-2</v>
      </c>
      <c r="AA9" s="275">
        <f t="shared" ca="1" si="1"/>
        <v>-2</v>
      </c>
      <c r="AB9" s="275">
        <f t="shared" ca="1" si="1"/>
        <v>-3</v>
      </c>
      <c r="AC9" s="275">
        <f t="shared" ca="1" si="1"/>
        <v>-3</v>
      </c>
      <c r="AD9" s="275">
        <f t="shared" ca="1" si="1"/>
        <v>-4</v>
      </c>
      <c r="AE9" s="275">
        <f t="shared" ca="1" si="1"/>
        <v>-4</v>
      </c>
    </row>
    <row r="10" spans="2:31" x14ac:dyDescent="0.25">
      <c r="C10" t="s">
        <v>389</v>
      </c>
      <c r="W10" s="188">
        <f>'QoS Summ'!L53</f>
        <v>18</v>
      </c>
      <c r="X10" s="188">
        <f>'QoS Summ'!M53</f>
        <v>23</v>
      </c>
      <c r="Y10" s="188">
        <f>'QoS Summ'!N53</f>
        <v>27</v>
      </c>
      <c r="Z10" s="188">
        <f>'QoS Summ'!O53</f>
        <v>27</v>
      </c>
      <c r="AA10" s="188">
        <f>'QoS Summ'!P53</f>
        <v>30</v>
      </c>
      <c r="AB10" s="188">
        <f>'QoS Summ'!Q53</f>
        <v>29</v>
      </c>
      <c r="AC10" s="188">
        <f>'QoS Summ'!R53</f>
        <v>30</v>
      </c>
      <c r="AD10" s="188">
        <f>'QoS Summ'!S53</f>
        <v>29</v>
      </c>
      <c r="AE10" s="188">
        <f>'QoS Summ'!T53</f>
        <v>31</v>
      </c>
    </row>
    <row r="12" spans="2:31" x14ac:dyDescent="0.25">
      <c r="C12" t="s">
        <v>430</v>
      </c>
      <c r="W12" s="234">
        <f>'FY22 QoS'!N297</f>
        <v>14</v>
      </c>
      <c r="X12" s="234">
        <f>'FY22 QoS'!O297</f>
        <v>16</v>
      </c>
      <c r="Y12" s="234">
        <f>'FY22 QoS'!P297</f>
        <v>18.5</v>
      </c>
      <c r="Z12" s="234">
        <f>'FY22 QoS'!Q297</f>
        <v>22</v>
      </c>
      <c r="AA12" s="234">
        <f>'FY22 QoS'!R297</f>
        <v>25.25</v>
      </c>
      <c r="AB12" s="234">
        <f>'FY22 QoS'!S297</f>
        <v>28.5</v>
      </c>
      <c r="AC12" s="234">
        <f>'FY22 QoS'!T297</f>
        <v>30.5</v>
      </c>
      <c r="AD12" s="234">
        <f>'FY22 QoS'!U297</f>
        <v>31.5</v>
      </c>
      <c r="AE12" s="234">
        <f>'FY22 QoS'!V297</f>
        <v>32.5</v>
      </c>
    </row>
    <row r="13" spans="2:31" x14ac:dyDescent="0.25">
      <c r="C13" t="s">
        <v>55</v>
      </c>
      <c r="W13" s="336">
        <f>W14-W12</f>
        <v>-1</v>
      </c>
      <c r="X13" s="336">
        <f t="shared" ref="X13:AE13" si="2">X14-X12</f>
        <v>-1</v>
      </c>
      <c r="Y13" s="336">
        <f t="shared" si="2"/>
        <v>-2</v>
      </c>
      <c r="Z13" s="336">
        <f t="shared" si="2"/>
        <v>-2</v>
      </c>
      <c r="AA13" s="336">
        <f t="shared" si="2"/>
        <v>-2</v>
      </c>
      <c r="AB13" s="336">
        <f t="shared" si="2"/>
        <v>-3</v>
      </c>
      <c r="AC13" s="336">
        <f t="shared" si="2"/>
        <v>-3</v>
      </c>
      <c r="AD13" s="336">
        <f t="shared" si="2"/>
        <v>-4</v>
      </c>
      <c r="AE13" s="336">
        <f t="shared" si="2"/>
        <v>-4</v>
      </c>
    </row>
    <row r="14" spans="2:31" x14ac:dyDescent="0.25">
      <c r="C14" t="s">
        <v>431</v>
      </c>
      <c r="W14" s="234">
        <f>'FY22 QoS'!N304</f>
        <v>13</v>
      </c>
      <c r="X14" s="234">
        <f>'FY22 QoS'!O304</f>
        <v>15</v>
      </c>
      <c r="Y14" s="234">
        <f>'FY22 QoS'!P304</f>
        <v>16.5</v>
      </c>
      <c r="Z14" s="234">
        <f>'FY22 QoS'!Q304</f>
        <v>20</v>
      </c>
      <c r="AA14" s="234">
        <f>'FY22 QoS'!R304</f>
        <v>23.25</v>
      </c>
      <c r="AB14" s="234">
        <f>'FY22 QoS'!S304</f>
        <v>25.5</v>
      </c>
      <c r="AC14" s="234">
        <f>'FY22 QoS'!T304</f>
        <v>27.5</v>
      </c>
      <c r="AD14" s="234">
        <f>'FY22 QoS'!U304</f>
        <v>27.5</v>
      </c>
      <c r="AE14" s="234">
        <f>'FY22 QoS'!V304</f>
        <v>28.5</v>
      </c>
    </row>
    <row r="17" spans="2:34" hidden="1" outlineLevel="1" x14ac:dyDescent="0.25">
      <c r="B17" s="9" t="s">
        <v>376</v>
      </c>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row>
    <row r="18" spans="2:34" hidden="1" outlineLevel="1" x14ac:dyDescent="0.25"/>
    <row r="19" spans="2:34" hidden="1" outlineLevel="1" x14ac:dyDescent="0.25">
      <c r="C19" s="3" t="s">
        <v>392</v>
      </c>
      <c r="W19" s="29">
        <v>44317</v>
      </c>
      <c r="X19" s="29">
        <v>44348</v>
      </c>
      <c r="Y19" s="29">
        <v>44378</v>
      </c>
      <c r="Z19" s="29">
        <v>44409</v>
      </c>
      <c r="AA19" s="29">
        <v>44440</v>
      </c>
      <c r="AB19" s="29">
        <v>44470</v>
      </c>
      <c r="AC19" s="29">
        <v>44501</v>
      </c>
      <c r="AD19" s="29">
        <v>44531</v>
      </c>
      <c r="AE19" s="29">
        <v>44562</v>
      </c>
    </row>
    <row r="20" spans="2:34" hidden="1" outlineLevel="1" x14ac:dyDescent="0.25">
      <c r="C20" t="s">
        <v>29</v>
      </c>
      <c r="W20" s="258">
        <v>11</v>
      </c>
      <c r="X20" s="258">
        <v>8</v>
      </c>
      <c r="Y20" s="258">
        <v>9</v>
      </c>
      <c r="Z20" s="260">
        <v>6</v>
      </c>
      <c r="AA20" s="260">
        <v>6</v>
      </c>
      <c r="AB20" s="260">
        <v>6</v>
      </c>
      <c r="AC20" s="269">
        <v>6</v>
      </c>
      <c r="AD20" s="269">
        <v>6</v>
      </c>
      <c r="AE20" s="269">
        <v>6</v>
      </c>
      <c r="AG20" s="278"/>
      <c r="AH20" t="s">
        <v>398</v>
      </c>
    </row>
    <row r="21" spans="2:34" hidden="1" outlineLevel="1" x14ac:dyDescent="0.25">
      <c r="C21" t="s">
        <v>28</v>
      </c>
      <c r="W21" s="269">
        <v>6</v>
      </c>
      <c r="X21" s="269">
        <v>6</v>
      </c>
      <c r="Y21" s="269">
        <v>6</v>
      </c>
      <c r="Z21" s="269">
        <v>6</v>
      </c>
      <c r="AA21" s="269">
        <v>6</v>
      </c>
      <c r="AB21" s="269">
        <v>6</v>
      </c>
      <c r="AC21" s="269">
        <v>6</v>
      </c>
      <c r="AD21" s="269">
        <v>6</v>
      </c>
      <c r="AE21" s="269">
        <v>6</v>
      </c>
      <c r="AG21" s="271"/>
      <c r="AH21" t="s">
        <v>380</v>
      </c>
    </row>
    <row r="22" spans="2:34" hidden="1" outlineLevel="1" x14ac:dyDescent="0.25">
      <c r="C22" t="s">
        <v>27</v>
      </c>
      <c r="W22" s="269">
        <v>6</v>
      </c>
      <c r="X22" s="269">
        <v>6</v>
      </c>
      <c r="Y22" s="269">
        <v>6</v>
      </c>
      <c r="Z22" s="269">
        <v>6</v>
      </c>
      <c r="AA22" s="269">
        <v>6</v>
      </c>
      <c r="AB22" s="269">
        <v>6</v>
      </c>
      <c r="AC22" s="269">
        <v>6</v>
      </c>
      <c r="AD22" s="269">
        <v>6</v>
      </c>
      <c r="AE22" s="269">
        <v>6</v>
      </c>
      <c r="AG22" s="259"/>
      <c r="AH22" t="s">
        <v>393</v>
      </c>
    </row>
    <row r="23" spans="2:34" hidden="1" outlineLevel="1" x14ac:dyDescent="0.25">
      <c r="C23" t="s">
        <v>382</v>
      </c>
      <c r="W23" s="258">
        <v>0</v>
      </c>
      <c r="X23" s="258">
        <v>6</v>
      </c>
      <c r="Y23" s="258">
        <v>6</v>
      </c>
      <c r="Z23" s="258">
        <v>6</v>
      </c>
      <c r="AA23" s="258">
        <v>6</v>
      </c>
      <c r="AB23" s="258">
        <v>6</v>
      </c>
      <c r="AC23" s="258">
        <v>6</v>
      </c>
      <c r="AD23" s="258">
        <v>6</v>
      </c>
      <c r="AE23" s="258">
        <v>7</v>
      </c>
      <c r="AG23" s="260"/>
      <c r="AH23" t="s">
        <v>391</v>
      </c>
    </row>
    <row r="24" spans="2:34" hidden="1" outlineLevel="1" x14ac:dyDescent="0.25">
      <c r="C24" t="s">
        <v>285</v>
      </c>
      <c r="W24" s="270">
        <v>0</v>
      </c>
      <c r="X24" s="270">
        <v>0</v>
      </c>
      <c r="Y24" s="270">
        <v>0</v>
      </c>
      <c r="Z24" s="270">
        <v>3</v>
      </c>
      <c r="AA24" s="270">
        <v>6</v>
      </c>
      <c r="AB24" s="270">
        <v>6</v>
      </c>
      <c r="AC24" s="270">
        <v>6</v>
      </c>
      <c r="AD24" s="270">
        <v>6</v>
      </c>
      <c r="AE24" s="270">
        <v>6</v>
      </c>
    </row>
    <row r="25" spans="2:34" hidden="1" outlineLevel="1" x14ac:dyDescent="0.25">
      <c r="C25" s="5" t="s">
        <v>389</v>
      </c>
      <c r="W25" s="164">
        <f>SUM(W20:W24)</f>
        <v>23</v>
      </c>
      <c r="X25" s="164">
        <f>SUM(X20:X24)</f>
        <v>26</v>
      </c>
      <c r="Y25" s="164">
        <f t="shared" ref="Y25:AD25" si="3">SUM(Y20:Y24)</f>
        <v>27</v>
      </c>
      <c r="Z25" s="164">
        <f t="shared" si="3"/>
        <v>27</v>
      </c>
      <c r="AA25" s="164">
        <f t="shared" si="3"/>
        <v>30</v>
      </c>
      <c r="AB25" s="164">
        <f t="shared" si="3"/>
        <v>30</v>
      </c>
      <c r="AC25" s="164">
        <f t="shared" si="3"/>
        <v>30</v>
      </c>
      <c r="AD25" s="164">
        <f t="shared" si="3"/>
        <v>30</v>
      </c>
      <c r="AE25" s="164">
        <f>SUM(AE20:AE24)</f>
        <v>31</v>
      </c>
    </row>
    <row r="26" spans="2:34" hidden="1" outlineLevel="1" x14ac:dyDescent="0.25"/>
    <row r="27" spans="2:34" hidden="1" outlineLevel="1" x14ac:dyDescent="0.25">
      <c r="C27" s="3" t="s">
        <v>397</v>
      </c>
      <c r="W27" s="266"/>
      <c r="X27" s="266"/>
      <c r="Y27" s="266"/>
      <c r="Z27" s="266"/>
      <c r="AA27" s="266"/>
      <c r="AB27" s="266"/>
      <c r="AC27" s="266"/>
      <c r="AD27" s="266"/>
      <c r="AE27" s="266"/>
    </row>
    <row r="28" spans="2:34" hidden="1" outlineLevel="1" x14ac:dyDescent="0.25">
      <c r="C28" t="s">
        <v>400</v>
      </c>
      <c r="W28" s="272">
        <f ca="1">SUM('Corp Team'!AB22:AB27)</f>
        <v>5</v>
      </c>
      <c r="X28" s="272">
        <f ca="1">SUM('Corp Team'!AC22:AC27)</f>
        <v>5.75</v>
      </c>
      <c r="Y28" s="272">
        <f ca="1">X28</f>
        <v>5.75</v>
      </c>
      <c r="Z28" s="272">
        <f t="shared" ref="Z28:AE29" ca="1" si="4">Y28</f>
        <v>5.75</v>
      </c>
      <c r="AA28" s="272">
        <f t="shared" ca="1" si="4"/>
        <v>5.75</v>
      </c>
      <c r="AB28" s="272">
        <f t="shared" ca="1" si="4"/>
        <v>5.75</v>
      </c>
      <c r="AC28" s="272">
        <f t="shared" ca="1" si="4"/>
        <v>5.75</v>
      </c>
      <c r="AD28" s="272">
        <f t="shared" ca="1" si="4"/>
        <v>5.75</v>
      </c>
      <c r="AE28" s="272">
        <f t="shared" ca="1" si="4"/>
        <v>5.75</v>
      </c>
    </row>
    <row r="29" spans="2:34" hidden="1" outlineLevel="1" x14ac:dyDescent="0.25">
      <c r="C29" t="s">
        <v>401</v>
      </c>
      <c r="W29" s="272">
        <f ca="1">SUM('Corp Team'!AB37:AB42)</f>
        <v>5.75</v>
      </c>
      <c r="X29" s="272">
        <f ca="1">SUM('Corp Team'!AC37:AC42)</f>
        <v>6</v>
      </c>
      <c r="Y29" s="272">
        <f ca="1">SUM('Corp Team'!AD37:AD42)</f>
        <v>6</v>
      </c>
      <c r="Z29" s="272">
        <f ca="1">SUM('Corp Team'!AE37:AE42)</f>
        <v>6</v>
      </c>
      <c r="AA29" s="272">
        <f t="shared" ca="1" si="4"/>
        <v>6</v>
      </c>
      <c r="AB29" s="272">
        <f t="shared" ca="1" si="4"/>
        <v>6</v>
      </c>
      <c r="AC29" s="272">
        <f t="shared" ca="1" si="4"/>
        <v>6</v>
      </c>
      <c r="AD29" s="272">
        <f t="shared" ca="1" si="4"/>
        <v>6</v>
      </c>
      <c r="AE29" s="272">
        <f t="shared" ca="1" si="4"/>
        <v>6</v>
      </c>
    </row>
    <row r="30" spans="2:34" s="233" customFormat="1" hidden="1" outlineLevel="1" x14ac:dyDescent="0.25">
      <c r="C30" t="s">
        <v>402</v>
      </c>
      <c r="D30"/>
      <c r="E30"/>
      <c r="F30"/>
      <c r="G30"/>
      <c r="H30"/>
      <c r="I30"/>
      <c r="J30"/>
      <c r="K30"/>
      <c r="L30"/>
      <c r="M30"/>
      <c r="N30"/>
      <c r="O30"/>
      <c r="P30"/>
      <c r="Q30"/>
      <c r="R30"/>
      <c r="S30"/>
      <c r="T30"/>
      <c r="U30"/>
      <c r="V30"/>
      <c r="W30" s="272">
        <f t="shared" ref="W30:AE30" ca="1" si="5">W28*$AG30</f>
        <v>4.7569444444444446</v>
      </c>
      <c r="X30" s="272">
        <f t="shared" ca="1" si="5"/>
        <v>5.4704861111111107</v>
      </c>
      <c r="Y30" s="272">
        <f t="shared" ca="1" si="5"/>
        <v>5.4704861111111107</v>
      </c>
      <c r="Z30" s="272">
        <f t="shared" ca="1" si="5"/>
        <v>5.4704861111111107</v>
      </c>
      <c r="AA30" s="272">
        <f t="shared" ca="1" si="5"/>
        <v>5.4704861111111107</v>
      </c>
      <c r="AB30" s="272">
        <f t="shared" ca="1" si="5"/>
        <v>5.4704861111111107</v>
      </c>
      <c r="AC30" s="272">
        <f t="shared" ca="1" si="5"/>
        <v>5.4704861111111107</v>
      </c>
      <c r="AD30" s="272">
        <f t="shared" ca="1" si="5"/>
        <v>5.4704861111111107</v>
      </c>
      <c r="AE30" s="272">
        <f t="shared" ca="1" si="5"/>
        <v>5.4704861111111107</v>
      </c>
      <c r="AG30" s="274">
        <f t="shared" ref="AG30:AG31" si="6">$AG$75</f>
        <v>0.95138888888888884</v>
      </c>
      <c r="AH30" t="s">
        <v>387</v>
      </c>
    </row>
    <row r="31" spans="2:34" s="233" customFormat="1" hidden="1" outlineLevel="1" x14ac:dyDescent="0.25">
      <c r="C31" t="s">
        <v>403</v>
      </c>
      <c r="D31"/>
      <c r="E31"/>
      <c r="F31"/>
      <c r="G31"/>
      <c r="H31"/>
      <c r="I31"/>
      <c r="J31"/>
      <c r="K31"/>
      <c r="L31"/>
      <c r="M31"/>
      <c r="N31"/>
      <c r="O31"/>
      <c r="P31"/>
      <c r="Q31"/>
      <c r="R31"/>
      <c r="S31"/>
      <c r="T31"/>
      <c r="U31"/>
      <c r="V31"/>
      <c r="W31" s="277">
        <f t="shared" ref="W31:AE31" ca="1" si="7">W29*$AG31</f>
        <v>5.4704861111111107</v>
      </c>
      <c r="X31" s="277">
        <f t="shared" ca="1" si="7"/>
        <v>5.708333333333333</v>
      </c>
      <c r="Y31" s="277">
        <f t="shared" ca="1" si="7"/>
        <v>5.708333333333333</v>
      </c>
      <c r="Z31" s="272">
        <f t="shared" ca="1" si="7"/>
        <v>5.708333333333333</v>
      </c>
      <c r="AA31" s="272">
        <f t="shared" ca="1" si="7"/>
        <v>5.708333333333333</v>
      </c>
      <c r="AB31" s="272">
        <f t="shared" ca="1" si="7"/>
        <v>5.708333333333333</v>
      </c>
      <c r="AC31" s="272">
        <f t="shared" ca="1" si="7"/>
        <v>5.708333333333333</v>
      </c>
      <c r="AD31" s="272">
        <f t="shared" ca="1" si="7"/>
        <v>5.708333333333333</v>
      </c>
      <c r="AE31" s="272">
        <f t="shared" ca="1" si="7"/>
        <v>5.708333333333333</v>
      </c>
      <c r="AG31" s="274">
        <f t="shared" si="6"/>
        <v>0.95138888888888884</v>
      </c>
      <c r="AH31" t="s">
        <v>387</v>
      </c>
    </row>
    <row r="32" spans="2:34" s="233" customFormat="1" hidden="1" outlineLevel="1" x14ac:dyDescent="0.25"/>
    <row r="33" spans="3:34" s="233" customFormat="1" hidden="1" outlineLevel="1" x14ac:dyDescent="0.25"/>
    <row r="34" spans="3:34" s="233" customFormat="1" hidden="1" outlineLevel="1" x14ac:dyDescent="0.25">
      <c r="W34" s="239"/>
      <c r="X34" s="239"/>
      <c r="Y34" s="239"/>
      <c r="Z34" s="239"/>
      <c r="AA34" s="239"/>
      <c r="AB34" s="239"/>
      <c r="AC34" s="239"/>
      <c r="AD34" s="239"/>
      <c r="AE34" s="239"/>
    </row>
    <row r="35" spans="3:34" s="233" customFormat="1" hidden="1" outlineLevel="1" x14ac:dyDescent="0.25">
      <c r="C35" t="s">
        <v>29</v>
      </c>
      <c r="W35" s="239"/>
      <c r="X35" s="239"/>
      <c r="Y35" s="239"/>
      <c r="Z35" s="239"/>
      <c r="AA35" s="239"/>
      <c r="AB35" s="239"/>
      <c r="AC35" s="239"/>
      <c r="AD35" s="239"/>
      <c r="AE35" s="239"/>
    </row>
    <row r="36" spans="3:34" s="233" customFormat="1" hidden="1" outlineLevel="1" x14ac:dyDescent="0.25">
      <c r="W36" s="239"/>
      <c r="X36" s="239"/>
      <c r="Y36" s="239"/>
      <c r="Z36" s="239"/>
      <c r="AA36" s="239"/>
      <c r="AB36" s="239"/>
      <c r="AC36" s="239"/>
      <c r="AD36" s="239"/>
      <c r="AE36" s="239"/>
    </row>
    <row r="37" spans="3:34" s="233" customFormat="1" hidden="1" outlineLevel="1" x14ac:dyDescent="0.25">
      <c r="C37" s="276" t="s">
        <v>399</v>
      </c>
      <c r="W37" s="239"/>
      <c r="X37" s="239"/>
      <c r="Y37" s="239"/>
      <c r="Z37" s="239"/>
      <c r="AA37" s="239"/>
      <c r="AB37" s="239"/>
      <c r="AC37" s="239"/>
      <c r="AD37" s="239"/>
      <c r="AE37" s="239"/>
    </row>
    <row r="38" spans="3:34" s="233" customFormat="1" hidden="1" outlineLevel="1" x14ac:dyDescent="0.25">
      <c r="C38" s="233" t="s">
        <v>373</v>
      </c>
      <c r="W38" s="239">
        <f t="shared" ref="W38:AE38" ca="1" si="8">SUM(W30:W31)</f>
        <v>10.227430555555555</v>
      </c>
      <c r="X38" s="239">
        <f t="shared" ca="1" si="8"/>
        <v>11.178819444444443</v>
      </c>
      <c r="Y38" s="239">
        <f t="shared" ca="1" si="8"/>
        <v>11.178819444444443</v>
      </c>
      <c r="Z38" s="239">
        <f t="shared" ca="1" si="8"/>
        <v>11.178819444444443</v>
      </c>
      <c r="AA38" s="239">
        <f t="shared" ca="1" si="8"/>
        <v>11.178819444444443</v>
      </c>
      <c r="AB38" s="239">
        <f t="shared" ca="1" si="8"/>
        <v>11.178819444444443</v>
      </c>
      <c r="AC38" s="239">
        <f t="shared" ca="1" si="8"/>
        <v>11.178819444444443</v>
      </c>
      <c r="AD38" s="239">
        <f t="shared" ca="1" si="8"/>
        <v>11.178819444444443</v>
      </c>
      <c r="AE38" s="239">
        <f t="shared" ca="1" si="8"/>
        <v>11.178819444444443</v>
      </c>
    </row>
    <row r="39" spans="3:34" hidden="1" outlineLevel="1" x14ac:dyDescent="0.25">
      <c r="C39" t="s">
        <v>372</v>
      </c>
      <c r="W39" s="268">
        <f ca="1">W41-W38-W40</f>
        <v>3.7725694444444446</v>
      </c>
      <c r="X39" s="268">
        <f t="shared" ref="X39:AE39" ca="1" si="9">X41-X38-X40</f>
        <v>4.8211805555555571</v>
      </c>
      <c r="Y39" s="268">
        <f t="shared" ca="1" si="9"/>
        <v>7.3211805555555571</v>
      </c>
      <c r="Z39" s="268">
        <f t="shared" ca="1" si="9"/>
        <v>5.1128472222222241</v>
      </c>
      <c r="AA39" s="268">
        <f t="shared" ca="1" si="9"/>
        <v>8.362847222222225</v>
      </c>
      <c r="AB39" s="268">
        <f t="shared" ca="1" si="9"/>
        <v>11.612847222222225</v>
      </c>
      <c r="AC39" s="268">
        <f t="shared" ca="1" si="9"/>
        <v>13.612847222222225</v>
      </c>
      <c r="AD39" s="268">
        <f t="shared" ca="1" si="9"/>
        <v>14.612847222222225</v>
      </c>
      <c r="AE39" s="268">
        <f t="shared" ca="1" si="9"/>
        <v>15.612847222222225</v>
      </c>
    </row>
    <row r="40" spans="3:34" hidden="1" outlineLevel="1" x14ac:dyDescent="0.25">
      <c r="C40" t="s">
        <v>396</v>
      </c>
      <c r="W40" s="279"/>
      <c r="X40" s="279"/>
      <c r="Y40" s="280"/>
      <c r="Z40" s="242">
        <f t="shared" ref="Z40:AE40" ca="1" si="10">Z31</f>
        <v>5.708333333333333</v>
      </c>
      <c r="AA40" s="242">
        <f t="shared" ca="1" si="10"/>
        <v>5.708333333333333</v>
      </c>
      <c r="AB40" s="242">
        <f t="shared" ca="1" si="10"/>
        <v>5.708333333333333</v>
      </c>
      <c r="AC40" s="242">
        <f t="shared" ca="1" si="10"/>
        <v>5.708333333333333</v>
      </c>
      <c r="AD40" s="242">
        <f t="shared" ca="1" si="10"/>
        <v>5.708333333333333</v>
      </c>
      <c r="AE40" s="242">
        <f t="shared" ca="1" si="10"/>
        <v>5.708333333333333</v>
      </c>
    </row>
    <row r="41" spans="3:34" hidden="1" outlineLevel="1" x14ac:dyDescent="0.25">
      <c r="C41" s="5" t="s">
        <v>381</v>
      </c>
      <c r="W41" s="234">
        <f t="shared" ref="W41:AE41" si="11">W12</f>
        <v>14</v>
      </c>
      <c r="X41" s="234">
        <f t="shared" si="11"/>
        <v>16</v>
      </c>
      <c r="Y41" s="234">
        <f t="shared" si="11"/>
        <v>18.5</v>
      </c>
      <c r="Z41" s="234">
        <f t="shared" si="11"/>
        <v>22</v>
      </c>
      <c r="AA41" s="234">
        <f t="shared" si="11"/>
        <v>25.25</v>
      </c>
      <c r="AB41" s="234">
        <f t="shared" si="11"/>
        <v>28.5</v>
      </c>
      <c r="AC41" s="234">
        <f t="shared" si="11"/>
        <v>30.5</v>
      </c>
      <c r="AD41" s="234">
        <f t="shared" si="11"/>
        <v>31.5</v>
      </c>
      <c r="AE41" s="234">
        <f t="shared" si="11"/>
        <v>32.5</v>
      </c>
    </row>
    <row r="42" spans="3:34" hidden="1" outlineLevel="1" x14ac:dyDescent="0.25"/>
    <row r="43" spans="3:34" hidden="1" outlineLevel="1" x14ac:dyDescent="0.25">
      <c r="C43" s="3" t="s">
        <v>386</v>
      </c>
    </row>
    <row r="44" spans="3:34" hidden="1" outlineLevel="1" x14ac:dyDescent="0.25">
      <c r="C44" t="s">
        <v>29</v>
      </c>
      <c r="W44" s="268"/>
      <c r="X44" s="268"/>
      <c r="Y44" s="268"/>
      <c r="Z44" s="267"/>
      <c r="AA44" s="267"/>
      <c r="AB44" s="267"/>
      <c r="AC44" s="272">
        <f>AC20*$AG$44</f>
        <v>5.708333333333333</v>
      </c>
      <c r="AD44" s="272">
        <f>AD20*$AG$44</f>
        <v>5.708333333333333</v>
      </c>
      <c r="AE44" s="272">
        <f>AE20*$AG$44</f>
        <v>5.708333333333333</v>
      </c>
      <c r="AG44" s="274">
        <f>$AG$75</f>
        <v>0.95138888888888884</v>
      </c>
      <c r="AH44" t="s">
        <v>404</v>
      </c>
    </row>
    <row r="45" spans="3:34" hidden="1" outlineLevel="1" x14ac:dyDescent="0.25">
      <c r="C45" t="s">
        <v>28</v>
      </c>
      <c r="W45" s="272">
        <f t="shared" ref="W45:AE45" ca="1" si="12">W28*$AG$44</f>
        <v>4.7569444444444446</v>
      </c>
      <c r="X45" s="272">
        <f t="shared" ca="1" si="12"/>
        <v>5.4704861111111107</v>
      </c>
      <c r="Y45" s="272">
        <f t="shared" ca="1" si="12"/>
        <v>5.4704861111111107</v>
      </c>
      <c r="Z45" s="272">
        <f t="shared" ca="1" si="12"/>
        <v>5.4704861111111107</v>
      </c>
      <c r="AA45" s="272">
        <f t="shared" ca="1" si="12"/>
        <v>5.4704861111111107</v>
      </c>
      <c r="AB45" s="272">
        <f t="shared" ca="1" si="12"/>
        <v>5.4704861111111107</v>
      </c>
      <c r="AC45" s="272">
        <f t="shared" ca="1" si="12"/>
        <v>5.4704861111111107</v>
      </c>
      <c r="AD45" s="272">
        <f t="shared" ca="1" si="12"/>
        <v>5.4704861111111107</v>
      </c>
      <c r="AE45" s="272">
        <f t="shared" ca="1" si="12"/>
        <v>5.4704861111111107</v>
      </c>
      <c r="AG45" s="274">
        <f t="shared" ref="AG45:AG46" si="13">$AG$75</f>
        <v>0.95138888888888884</v>
      </c>
      <c r="AH45" t="s">
        <v>404</v>
      </c>
    </row>
    <row r="46" spans="3:34" hidden="1" outlineLevel="1" x14ac:dyDescent="0.25">
      <c r="C46" t="s">
        <v>27</v>
      </c>
      <c r="W46" s="277">
        <f t="shared" ref="W46:AE46" ca="1" si="14">W29*$AG$44</f>
        <v>5.4704861111111107</v>
      </c>
      <c r="X46" s="277">
        <f t="shared" ca="1" si="14"/>
        <v>5.708333333333333</v>
      </c>
      <c r="Y46" s="277">
        <f t="shared" ca="1" si="14"/>
        <v>5.708333333333333</v>
      </c>
      <c r="Z46" s="272">
        <f t="shared" ca="1" si="14"/>
        <v>5.708333333333333</v>
      </c>
      <c r="AA46" s="272">
        <f t="shared" ca="1" si="14"/>
        <v>5.708333333333333</v>
      </c>
      <c r="AB46" s="272">
        <f t="shared" ca="1" si="14"/>
        <v>5.708333333333333</v>
      </c>
      <c r="AC46" s="272">
        <f t="shared" ca="1" si="14"/>
        <v>5.708333333333333</v>
      </c>
      <c r="AD46" s="272">
        <f t="shared" ca="1" si="14"/>
        <v>5.708333333333333</v>
      </c>
      <c r="AE46" s="272">
        <f t="shared" ca="1" si="14"/>
        <v>5.708333333333333</v>
      </c>
      <c r="AG46" s="274">
        <f t="shared" si="13"/>
        <v>0.95138888888888884</v>
      </c>
      <c r="AH46" t="s">
        <v>404</v>
      </c>
    </row>
    <row r="47" spans="3:34" hidden="1" outlineLevel="1" x14ac:dyDescent="0.25">
      <c r="C47" t="s">
        <v>385</v>
      </c>
      <c r="W47" s="268"/>
      <c r="X47" s="268"/>
      <c r="Y47" s="268"/>
      <c r="Z47" s="268"/>
      <c r="AA47" s="268"/>
      <c r="AB47" s="268"/>
      <c r="AC47" s="268"/>
      <c r="AD47" s="268"/>
      <c r="AE47" s="268"/>
    </row>
    <row r="48" spans="3:34" hidden="1" outlineLevel="1" x14ac:dyDescent="0.25">
      <c r="C48" t="s">
        <v>285</v>
      </c>
      <c r="W48" s="273"/>
      <c r="X48" s="273"/>
      <c r="Y48" s="273"/>
      <c r="Z48" s="273"/>
      <c r="AA48" s="273"/>
      <c r="AB48" s="273"/>
      <c r="AC48" s="273"/>
      <c r="AD48" s="273"/>
      <c r="AE48" s="273"/>
    </row>
    <row r="49" spans="2:33" hidden="1" outlineLevel="1" x14ac:dyDescent="0.25">
      <c r="C49" s="5" t="s">
        <v>381</v>
      </c>
      <c r="W49" s="234">
        <f t="shared" ref="W49:AE49" si="15">W12</f>
        <v>14</v>
      </c>
      <c r="X49" s="234">
        <f t="shared" si="15"/>
        <v>16</v>
      </c>
      <c r="Y49" s="234">
        <f t="shared" si="15"/>
        <v>18.5</v>
      </c>
      <c r="Z49" s="234">
        <f t="shared" si="15"/>
        <v>22</v>
      </c>
      <c r="AA49" s="234">
        <f t="shared" si="15"/>
        <v>25.25</v>
      </c>
      <c r="AB49" s="234">
        <f t="shared" si="15"/>
        <v>28.5</v>
      </c>
      <c r="AC49" s="234">
        <f t="shared" si="15"/>
        <v>30.5</v>
      </c>
      <c r="AD49" s="234">
        <f t="shared" si="15"/>
        <v>31.5</v>
      </c>
      <c r="AE49" s="234">
        <f t="shared" si="15"/>
        <v>32.5</v>
      </c>
    </row>
    <row r="50" spans="2:33" hidden="1" outlineLevel="1" x14ac:dyDescent="0.25"/>
    <row r="51" spans="2:33" hidden="1" outlineLevel="1" x14ac:dyDescent="0.25"/>
    <row r="52" spans="2:33" collapsed="1" x14ac:dyDescent="0.25">
      <c r="B52" s="9" t="s">
        <v>378</v>
      </c>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row>
    <row r="54" spans="2:33" x14ac:dyDescent="0.25">
      <c r="C54" s="3" t="str">
        <f>"Ramp Build - "&amp;$D$80</f>
        <v>Ramp Build - Corporate</v>
      </c>
      <c r="D54" s="5"/>
      <c r="E54" s="5"/>
      <c r="F54" s="4" t="s">
        <v>72</v>
      </c>
      <c r="G54" s="24"/>
      <c r="H54" s="29">
        <v>43862</v>
      </c>
      <c r="I54" s="29">
        <v>43891</v>
      </c>
      <c r="J54" s="29">
        <v>43922</v>
      </c>
      <c r="K54" s="29">
        <v>43952</v>
      </c>
      <c r="L54" s="29">
        <v>43983</v>
      </c>
      <c r="M54" s="29">
        <v>44013</v>
      </c>
      <c r="N54" s="29">
        <v>44044</v>
      </c>
      <c r="O54" s="29">
        <v>44075</v>
      </c>
      <c r="P54" s="29">
        <v>44105</v>
      </c>
      <c r="Q54" s="29">
        <v>44136</v>
      </c>
      <c r="R54" s="29">
        <v>44166</v>
      </c>
      <c r="S54" s="29">
        <v>44197</v>
      </c>
      <c r="T54" s="29">
        <v>44228</v>
      </c>
      <c r="U54" s="29">
        <v>44256</v>
      </c>
      <c r="V54" s="29">
        <v>44287</v>
      </c>
      <c r="W54" s="29">
        <v>44317</v>
      </c>
      <c r="X54" s="29">
        <v>44348</v>
      </c>
      <c r="Y54" s="29">
        <v>44378</v>
      </c>
      <c r="Z54" s="29">
        <v>44409</v>
      </c>
      <c r="AA54" s="29">
        <v>44440</v>
      </c>
      <c r="AB54" s="29">
        <v>44470</v>
      </c>
      <c r="AC54" s="29">
        <v>44501</v>
      </c>
      <c r="AD54" s="29">
        <v>44531</v>
      </c>
      <c r="AE54" s="29">
        <v>44562</v>
      </c>
    </row>
    <row r="56" spans="2:33" x14ac:dyDescent="0.25">
      <c r="C56" s="30" t="s">
        <v>76</v>
      </c>
      <c r="D56" s="30"/>
      <c r="E56" s="30"/>
      <c r="F56" s="31">
        <v>0</v>
      </c>
      <c r="G56" s="32"/>
      <c r="H56" s="31">
        <v>0</v>
      </c>
      <c r="I56" s="31">
        <f>H59</f>
        <v>0</v>
      </c>
      <c r="J56" s="31">
        <f t="shared" ref="J56:AE56" si="16">I59</f>
        <v>0</v>
      </c>
      <c r="K56" s="31">
        <f t="shared" si="16"/>
        <v>0</v>
      </c>
      <c r="L56" s="31">
        <f t="shared" si="16"/>
        <v>0</v>
      </c>
      <c r="M56" s="31">
        <f t="shared" si="16"/>
        <v>0</v>
      </c>
      <c r="N56" s="31">
        <f t="shared" si="16"/>
        <v>0</v>
      </c>
      <c r="O56" s="31">
        <f t="shared" si="16"/>
        <v>0</v>
      </c>
      <c r="P56" s="31">
        <f t="shared" si="16"/>
        <v>0</v>
      </c>
      <c r="Q56" s="31">
        <f t="shared" si="16"/>
        <v>0</v>
      </c>
      <c r="R56" s="31">
        <f t="shared" si="16"/>
        <v>0</v>
      </c>
      <c r="S56" s="31">
        <f t="shared" si="16"/>
        <v>0</v>
      </c>
      <c r="T56" s="31">
        <f t="shared" si="16"/>
        <v>0</v>
      </c>
      <c r="U56" s="31">
        <f t="shared" si="16"/>
        <v>0</v>
      </c>
      <c r="V56" s="31">
        <f t="shared" si="16"/>
        <v>0</v>
      </c>
      <c r="W56" s="31">
        <f t="shared" si="16"/>
        <v>0</v>
      </c>
      <c r="X56" s="31">
        <f t="shared" si="16"/>
        <v>0</v>
      </c>
      <c r="Y56" s="31">
        <f t="shared" si="16"/>
        <v>0</v>
      </c>
      <c r="Z56" s="31">
        <f t="shared" si="16"/>
        <v>0</v>
      </c>
      <c r="AA56" s="31">
        <f t="shared" si="16"/>
        <v>0</v>
      </c>
      <c r="AB56" s="31">
        <f t="shared" si="16"/>
        <v>0</v>
      </c>
      <c r="AC56" s="31">
        <f t="shared" si="16"/>
        <v>0</v>
      </c>
      <c r="AD56" s="31">
        <f t="shared" si="16"/>
        <v>0</v>
      </c>
      <c r="AE56" s="31">
        <f t="shared" si="16"/>
        <v>0</v>
      </c>
    </row>
    <row r="57" spans="2:33" x14ac:dyDescent="0.25">
      <c r="C57" s="33" t="s">
        <v>77</v>
      </c>
      <c r="D57" s="34">
        <f>-D58</f>
        <v>1</v>
      </c>
      <c r="E57" s="30"/>
      <c r="F57" s="35">
        <f>SUM(T57:AE57)</f>
        <v>1</v>
      </c>
      <c r="G57" s="32"/>
      <c r="H57" s="36">
        <v>0</v>
      </c>
      <c r="I57" s="31">
        <f t="shared" ref="I57:L58" si="17">$D57/12</f>
        <v>8.3333333333333329E-2</v>
      </c>
      <c r="J57" s="31">
        <f t="shared" si="17"/>
        <v>8.3333333333333329E-2</v>
      </c>
      <c r="K57" s="31">
        <f t="shared" si="17"/>
        <v>8.3333333333333329E-2</v>
      </c>
      <c r="L57" s="31">
        <f t="shared" si="17"/>
        <v>8.3333333333333329E-2</v>
      </c>
      <c r="M57" s="31">
        <f>$D57/12</f>
        <v>8.3333333333333329E-2</v>
      </c>
      <c r="N57" s="31">
        <f t="shared" ref="N57:AE58" si="18">$D57/12</f>
        <v>8.3333333333333329E-2</v>
      </c>
      <c r="O57" s="31">
        <f t="shared" si="18"/>
        <v>8.3333333333333329E-2</v>
      </c>
      <c r="P57" s="31">
        <f t="shared" si="18"/>
        <v>8.3333333333333329E-2</v>
      </c>
      <c r="Q57" s="31">
        <f t="shared" si="18"/>
        <v>8.3333333333333329E-2</v>
      </c>
      <c r="R57" s="31">
        <f t="shared" si="18"/>
        <v>8.3333333333333329E-2</v>
      </c>
      <c r="S57" s="31">
        <f t="shared" si="18"/>
        <v>8.3333333333333329E-2</v>
      </c>
      <c r="T57" s="31">
        <f t="shared" si="18"/>
        <v>8.3333333333333329E-2</v>
      </c>
      <c r="U57" s="31">
        <f t="shared" si="18"/>
        <v>8.3333333333333329E-2</v>
      </c>
      <c r="V57" s="31">
        <f t="shared" si="18"/>
        <v>8.3333333333333329E-2</v>
      </c>
      <c r="W57" s="31">
        <f t="shared" si="18"/>
        <v>8.3333333333333329E-2</v>
      </c>
      <c r="X57" s="31">
        <f t="shared" si="18"/>
        <v>8.3333333333333329E-2</v>
      </c>
      <c r="Y57" s="31">
        <f t="shared" si="18"/>
        <v>8.3333333333333329E-2</v>
      </c>
      <c r="Z57" s="31">
        <f t="shared" si="18"/>
        <v>8.3333333333333329E-2</v>
      </c>
      <c r="AA57" s="31">
        <f t="shared" si="18"/>
        <v>8.3333333333333329E-2</v>
      </c>
      <c r="AB57" s="31">
        <f t="shared" si="18"/>
        <v>8.3333333333333329E-2</v>
      </c>
      <c r="AC57" s="31">
        <f t="shared" si="18"/>
        <v>8.3333333333333329E-2</v>
      </c>
      <c r="AD57" s="31">
        <f t="shared" si="18"/>
        <v>8.3333333333333329E-2</v>
      </c>
      <c r="AE57" s="31">
        <f t="shared" si="18"/>
        <v>8.3333333333333329E-2</v>
      </c>
      <c r="AG57" s="245" t="s">
        <v>379</v>
      </c>
    </row>
    <row r="58" spans="2:33" x14ac:dyDescent="0.25">
      <c r="C58" s="33" t="s">
        <v>78</v>
      </c>
      <c r="D58" s="37">
        <v>-1</v>
      </c>
      <c r="E58" s="30"/>
      <c r="F58" s="35">
        <f>SUM(T58:AE58)</f>
        <v>-1</v>
      </c>
      <c r="G58" s="32"/>
      <c r="H58" s="36">
        <v>0</v>
      </c>
      <c r="I58" s="31">
        <f t="shared" si="17"/>
        <v>-8.3333333333333329E-2</v>
      </c>
      <c r="J58" s="31">
        <f t="shared" si="17"/>
        <v>-8.3333333333333329E-2</v>
      </c>
      <c r="K58" s="31">
        <f t="shared" si="17"/>
        <v>-8.3333333333333329E-2</v>
      </c>
      <c r="L58" s="31">
        <f t="shared" si="17"/>
        <v>-8.3333333333333329E-2</v>
      </c>
      <c r="M58" s="31">
        <f>$D58/12</f>
        <v>-8.3333333333333329E-2</v>
      </c>
      <c r="N58" s="31">
        <f t="shared" si="18"/>
        <v>-8.3333333333333329E-2</v>
      </c>
      <c r="O58" s="31">
        <f t="shared" si="18"/>
        <v>-8.3333333333333329E-2</v>
      </c>
      <c r="P58" s="31">
        <f t="shared" si="18"/>
        <v>-8.3333333333333329E-2</v>
      </c>
      <c r="Q58" s="31">
        <f t="shared" si="18"/>
        <v>-8.3333333333333329E-2</v>
      </c>
      <c r="R58" s="31">
        <f t="shared" si="18"/>
        <v>-8.3333333333333329E-2</v>
      </c>
      <c r="S58" s="31">
        <f t="shared" si="18"/>
        <v>-8.3333333333333329E-2</v>
      </c>
      <c r="T58" s="31">
        <f t="shared" si="18"/>
        <v>-8.3333333333333329E-2</v>
      </c>
      <c r="U58" s="31">
        <f t="shared" si="18"/>
        <v>-8.3333333333333329E-2</v>
      </c>
      <c r="V58" s="31">
        <f t="shared" si="18"/>
        <v>-8.3333333333333329E-2</v>
      </c>
      <c r="W58" s="31">
        <f t="shared" si="18"/>
        <v>-8.3333333333333329E-2</v>
      </c>
      <c r="X58" s="31">
        <f t="shared" si="18"/>
        <v>-8.3333333333333329E-2</v>
      </c>
      <c r="Y58" s="31">
        <f t="shared" si="18"/>
        <v>-8.3333333333333329E-2</v>
      </c>
      <c r="Z58" s="31">
        <f t="shared" si="18"/>
        <v>-8.3333333333333329E-2</v>
      </c>
      <c r="AA58" s="31">
        <f t="shared" si="18"/>
        <v>-8.3333333333333329E-2</v>
      </c>
      <c r="AB58" s="31">
        <f t="shared" si="18"/>
        <v>-8.3333333333333329E-2</v>
      </c>
      <c r="AC58" s="31">
        <f t="shared" si="18"/>
        <v>-8.3333333333333329E-2</v>
      </c>
      <c r="AD58" s="31">
        <f t="shared" si="18"/>
        <v>-8.3333333333333329E-2</v>
      </c>
      <c r="AE58" s="31">
        <f t="shared" si="18"/>
        <v>-8.3333333333333329E-2</v>
      </c>
    </row>
    <row r="59" spans="2:33" x14ac:dyDescent="0.25">
      <c r="C59" s="38" t="s">
        <v>79</v>
      </c>
      <c r="D59" s="38"/>
      <c r="E59" s="38"/>
      <c r="F59" s="39">
        <f>AE59</f>
        <v>0</v>
      </c>
      <c r="G59" s="40"/>
      <c r="H59" s="39">
        <f>SUM(H56:H58)</f>
        <v>0</v>
      </c>
      <c r="I59" s="39">
        <f t="shared" ref="I59:AE59" si="19">SUM(I56:I58)</f>
        <v>0</v>
      </c>
      <c r="J59" s="39">
        <f t="shared" si="19"/>
        <v>0</v>
      </c>
      <c r="K59" s="39">
        <f t="shared" si="19"/>
        <v>0</v>
      </c>
      <c r="L59" s="39">
        <f t="shared" si="19"/>
        <v>0</v>
      </c>
      <c r="M59" s="39">
        <f t="shared" si="19"/>
        <v>0</v>
      </c>
      <c r="N59" s="39">
        <f t="shared" si="19"/>
        <v>0</v>
      </c>
      <c r="O59" s="39">
        <f t="shared" si="19"/>
        <v>0</v>
      </c>
      <c r="P59" s="39">
        <f t="shared" si="19"/>
        <v>0</v>
      </c>
      <c r="Q59" s="39">
        <f t="shared" si="19"/>
        <v>0</v>
      </c>
      <c r="R59" s="39">
        <f t="shared" si="19"/>
        <v>0</v>
      </c>
      <c r="S59" s="39">
        <f t="shared" si="19"/>
        <v>0</v>
      </c>
      <c r="T59" s="39">
        <f t="shared" si="19"/>
        <v>0</v>
      </c>
      <c r="U59" s="39">
        <f t="shared" si="19"/>
        <v>0</v>
      </c>
      <c r="V59" s="39">
        <f t="shared" si="19"/>
        <v>0</v>
      </c>
      <c r="W59" s="39">
        <f t="shared" si="19"/>
        <v>0</v>
      </c>
      <c r="X59" s="39">
        <f t="shared" si="19"/>
        <v>0</v>
      </c>
      <c r="Y59" s="39">
        <f t="shared" si="19"/>
        <v>0</v>
      </c>
      <c r="Z59" s="39">
        <f t="shared" si="19"/>
        <v>0</v>
      </c>
      <c r="AA59" s="39">
        <f t="shared" si="19"/>
        <v>0</v>
      </c>
      <c r="AB59" s="39">
        <f t="shared" si="19"/>
        <v>0</v>
      </c>
      <c r="AC59" s="39">
        <f t="shared" si="19"/>
        <v>0</v>
      </c>
      <c r="AD59" s="39">
        <f t="shared" si="19"/>
        <v>0</v>
      </c>
      <c r="AE59" s="39">
        <f t="shared" si="19"/>
        <v>0</v>
      </c>
    </row>
    <row r="60" spans="2:33" x14ac:dyDescent="0.25">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row>
    <row r="61" spans="2:33" x14ac:dyDescent="0.25">
      <c r="C61" s="30" t="s">
        <v>75</v>
      </c>
      <c r="D61" s="41" t="s">
        <v>80</v>
      </c>
      <c r="E61" s="30"/>
      <c r="F61" s="4" t="s">
        <v>72</v>
      </c>
      <c r="G61" s="24"/>
      <c r="H61" s="29">
        <v>43862</v>
      </c>
      <c r="I61" s="29">
        <v>43891</v>
      </c>
      <c r="J61" s="29">
        <v>43922</v>
      </c>
      <c r="K61" s="29">
        <v>43952</v>
      </c>
      <c r="L61" s="29">
        <v>43983</v>
      </c>
      <c r="M61" s="29">
        <v>44013</v>
      </c>
      <c r="N61" s="29">
        <v>44044</v>
      </c>
      <c r="O61" s="29">
        <v>44075</v>
      </c>
      <c r="P61" s="29">
        <v>44105</v>
      </c>
      <c r="Q61" s="29">
        <v>44136</v>
      </c>
      <c r="R61" s="29">
        <v>44166</v>
      </c>
      <c r="S61" s="29">
        <v>44197</v>
      </c>
      <c r="T61" s="29">
        <v>44228</v>
      </c>
      <c r="U61" s="29">
        <v>44256</v>
      </c>
      <c r="V61" s="29">
        <v>44287</v>
      </c>
      <c r="W61" s="29">
        <v>44317</v>
      </c>
      <c r="X61" s="29">
        <v>44348</v>
      </c>
      <c r="Y61" s="29">
        <v>44378</v>
      </c>
      <c r="Z61" s="29">
        <v>44409</v>
      </c>
      <c r="AA61" s="29">
        <v>44440</v>
      </c>
      <c r="AB61" s="29">
        <v>44470</v>
      </c>
      <c r="AC61" s="29">
        <v>44501</v>
      </c>
      <c r="AD61" s="29">
        <v>44531</v>
      </c>
      <c r="AE61" s="29">
        <v>44562</v>
      </c>
    </row>
    <row r="62" spans="2:33" x14ac:dyDescent="0.25">
      <c r="C62" s="33" t="s">
        <v>52</v>
      </c>
      <c r="D62" s="42">
        <f t="shared" ref="D62:D70" si="20">N80</f>
        <v>0</v>
      </c>
      <c r="E62" s="43">
        <f>D62</f>
        <v>0</v>
      </c>
      <c r="F62" s="44"/>
      <c r="G62" s="45"/>
      <c r="H62" s="44"/>
      <c r="I62" s="44">
        <f>H57*$E62</f>
        <v>0</v>
      </c>
      <c r="J62" s="44">
        <f t="shared" ref="J62:AE62" si="21">I57*$E62</f>
        <v>0</v>
      </c>
      <c r="K62" s="44">
        <f t="shared" si="21"/>
        <v>0</v>
      </c>
      <c r="L62" s="44">
        <f t="shared" si="21"/>
        <v>0</v>
      </c>
      <c r="M62" s="44">
        <f t="shared" si="21"/>
        <v>0</v>
      </c>
      <c r="N62" s="44">
        <f t="shared" si="21"/>
        <v>0</v>
      </c>
      <c r="O62" s="44">
        <f t="shared" si="21"/>
        <v>0</v>
      </c>
      <c r="P62" s="44">
        <f t="shared" si="21"/>
        <v>0</v>
      </c>
      <c r="Q62" s="44">
        <f t="shared" si="21"/>
        <v>0</v>
      </c>
      <c r="R62" s="44">
        <f t="shared" si="21"/>
        <v>0</v>
      </c>
      <c r="S62" s="44">
        <f t="shared" si="21"/>
        <v>0</v>
      </c>
      <c r="T62" s="44">
        <f t="shared" si="21"/>
        <v>0</v>
      </c>
      <c r="U62" s="44">
        <f t="shared" si="21"/>
        <v>0</v>
      </c>
      <c r="V62" s="44">
        <f t="shared" si="21"/>
        <v>0</v>
      </c>
      <c r="W62" s="44">
        <f t="shared" si="21"/>
        <v>0</v>
      </c>
      <c r="X62" s="44">
        <f t="shared" si="21"/>
        <v>0</v>
      </c>
      <c r="Y62" s="44">
        <f t="shared" si="21"/>
        <v>0</v>
      </c>
      <c r="Z62" s="44">
        <f t="shared" si="21"/>
        <v>0</v>
      </c>
      <c r="AA62" s="44">
        <f t="shared" si="21"/>
        <v>0</v>
      </c>
      <c r="AB62" s="44">
        <f t="shared" si="21"/>
        <v>0</v>
      </c>
      <c r="AC62" s="44">
        <f t="shared" si="21"/>
        <v>0</v>
      </c>
      <c r="AD62" s="44">
        <f t="shared" si="21"/>
        <v>0</v>
      </c>
      <c r="AE62" s="44">
        <f t="shared" si="21"/>
        <v>0</v>
      </c>
    </row>
    <row r="63" spans="2:33" x14ac:dyDescent="0.25">
      <c r="C63" s="33" t="s">
        <v>54</v>
      </c>
      <c r="D63" s="42">
        <f t="shared" si="20"/>
        <v>0.25</v>
      </c>
      <c r="E63" s="43">
        <f>D63-D62</f>
        <v>0.25</v>
      </c>
      <c r="F63" s="44"/>
      <c r="G63" s="45"/>
      <c r="H63" s="44"/>
      <c r="I63" s="44"/>
      <c r="J63" s="44">
        <f>H57*$E63</f>
        <v>0</v>
      </c>
      <c r="K63" s="44">
        <f t="shared" ref="K63:AE63" si="22">I57*$E63</f>
        <v>2.0833333333333332E-2</v>
      </c>
      <c r="L63" s="44">
        <f t="shared" si="22"/>
        <v>2.0833333333333332E-2</v>
      </c>
      <c r="M63" s="44">
        <f t="shared" si="22"/>
        <v>2.0833333333333332E-2</v>
      </c>
      <c r="N63" s="44">
        <f t="shared" si="22"/>
        <v>2.0833333333333332E-2</v>
      </c>
      <c r="O63" s="44">
        <f t="shared" si="22"/>
        <v>2.0833333333333332E-2</v>
      </c>
      <c r="P63" s="44">
        <f t="shared" si="22"/>
        <v>2.0833333333333332E-2</v>
      </c>
      <c r="Q63" s="44">
        <f t="shared" si="22"/>
        <v>2.0833333333333332E-2</v>
      </c>
      <c r="R63" s="44">
        <f t="shared" si="22"/>
        <v>2.0833333333333332E-2</v>
      </c>
      <c r="S63" s="44">
        <f t="shared" si="22"/>
        <v>2.0833333333333332E-2</v>
      </c>
      <c r="T63" s="44">
        <f t="shared" si="22"/>
        <v>2.0833333333333332E-2</v>
      </c>
      <c r="U63" s="44">
        <f t="shared" si="22"/>
        <v>2.0833333333333332E-2</v>
      </c>
      <c r="V63" s="44">
        <f t="shared" si="22"/>
        <v>2.0833333333333332E-2</v>
      </c>
      <c r="W63" s="44">
        <f t="shared" si="22"/>
        <v>2.0833333333333332E-2</v>
      </c>
      <c r="X63" s="44">
        <f t="shared" si="22"/>
        <v>2.0833333333333332E-2</v>
      </c>
      <c r="Y63" s="44">
        <f t="shared" si="22"/>
        <v>2.0833333333333332E-2</v>
      </c>
      <c r="Z63" s="44">
        <f t="shared" si="22"/>
        <v>2.0833333333333332E-2</v>
      </c>
      <c r="AA63" s="44">
        <f t="shared" si="22"/>
        <v>2.0833333333333332E-2</v>
      </c>
      <c r="AB63" s="44">
        <f t="shared" si="22"/>
        <v>2.0833333333333332E-2</v>
      </c>
      <c r="AC63" s="44">
        <f t="shared" si="22"/>
        <v>2.0833333333333332E-2</v>
      </c>
      <c r="AD63" s="44">
        <f t="shared" si="22"/>
        <v>2.0833333333333332E-2</v>
      </c>
      <c r="AE63" s="44">
        <f t="shared" si="22"/>
        <v>2.0833333333333332E-2</v>
      </c>
    </row>
    <row r="64" spans="2:33" x14ac:dyDescent="0.25">
      <c r="C64" s="33" t="s">
        <v>56</v>
      </c>
      <c r="D64" s="42">
        <f t="shared" si="20"/>
        <v>0.5</v>
      </c>
      <c r="E64" s="43">
        <f t="shared" ref="E64:E70" si="23">D64-D63</f>
        <v>0.25</v>
      </c>
      <c r="F64" s="44"/>
      <c r="G64" s="45"/>
      <c r="H64" s="44"/>
      <c r="I64" s="44"/>
      <c r="J64" s="44"/>
      <c r="K64" s="44">
        <f>H57*$E64</f>
        <v>0</v>
      </c>
      <c r="L64" s="44">
        <f t="shared" ref="L64:AE64" si="24">I57*$E64</f>
        <v>2.0833333333333332E-2</v>
      </c>
      <c r="M64" s="44">
        <f t="shared" si="24"/>
        <v>2.0833333333333332E-2</v>
      </c>
      <c r="N64" s="44">
        <f t="shared" si="24"/>
        <v>2.0833333333333332E-2</v>
      </c>
      <c r="O64" s="44">
        <f t="shared" si="24"/>
        <v>2.0833333333333332E-2</v>
      </c>
      <c r="P64" s="44">
        <f t="shared" si="24"/>
        <v>2.0833333333333332E-2</v>
      </c>
      <c r="Q64" s="44">
        <f t="shared" si="24"/>
        <v>2.0833333333333332E-2</v>
      </c>
      <c r="R64" s="44">
        <f t="shared" si="24"/>
        <v>2.0833333333333332E-2</v>
      </c>
      <c r="S64" s="44">
        <f t="shared" si="24"/>
        <v>2.0833333333333332E-2</v>
      </c>
      <c r="T64" s="44">
        <f t="shared" si="24"/>
        <v>2.0833333333333332E-2</v>
      </c>
      <c r="U64" s="44">
        <f t="shared" si="24"/>
        <v>2.0833333333333332E-2</v>
      </c>
      <c r="V64" s="44">
        <f t="shared" si="24"/>
        <v>2.0833333333333332E-2</v>
      </c>
      <c r="W64" s="44">
        <f t="shared" si="24"/>
        <v>2.0833333333333332E-2</v>
      </c>
      <c r="X64" s="44">
        <f t="shared" si="24"/>
        <v>2.0833333333333332E-2</v>
      </c>
      <c r="Y64" s="44">
        <f t="shared" si="24"/>
        <v>2.0833333333333332E-2</v>
      </c>
      <c r="Z64" s="44">
        <f t="shared" si="24"/>
        <v>2.0833333333333332E-2</v>
      </c>
      <c r="AA64" s="44">
        <f t="shared" si="24"/>
        <v>2.0833333333333332E-2</v>
      </c>
      <c r="AB64" s="44">
        <f t="shared" si="24"/>
        <v>2.0833333333333332E-2</v>
      </c>
      <c r="AC64" s="44">
        <f t="shared" si="24"/>
        <v>2.0833333333333332E-2</v>
      </c>
      <c r="AD64" s="44">
        <f t="shared" si="24"/>
        <v>2.0833333333333332E-2</v>
      </c>
      <c r="AE64" s="44">
        <f t="shared" si="24"/>
        <v>2.0833333333333332E-2</v>
      </c>
    </row>
    <row r="65" spans="2:34" x14ac:dyDescent="0.25">
      <c r="C65" s="33" t="s">
        <v>58</v>
      </c>
      <c r="D65" s="42">
        <f t="shared" si="20"/>
        <v>0.75</v>
      </c>
      <c r="E65" s="43">
        <f t="shared" si="23"/>
        <v>0.25</v>
      </c>
      <c r="F65" s="44"/>
      <c r="G65" s="45"/>
      <c r="H65" s="44"/>
      <c r="I65" s="44"/>
      <c r="J65" s="44"/>
      <c r="K65" s="44"/>
      <c r="L65" s="44">
        <f>H57*$E65</f>
        <v>0</v>
      </c>
      <c r="M65" s="44">
        <f t="shared" ref="M65:AE65" si="25">I57*$E65</f>
        <v>2.0833333333333332E-2</v>
      </c>
      <c r="N65" s="44">
        <f t="shared" si="25"/>
        <v>2.0833333333333332E-2</v>
      </c>
      <c r="O65" s="44">
        <f t="shared" si="25"/>
        <v>2.0833333333333332E-2</v>
      </c>
      <c r="P65" s="44">
        <f t="shared" si="25"/>
        <v>2.0833333333333332E-2</v>
      </c>
      <c r="Q65" s="44">
        <f t="shared" si="25"/>
        <v>2.0833333333333332E-2</v>
      </c>
      <c r="R65" s="44">
        <f t="shared" si="25"/>
        <v>2.0833333333333332E-2</v>
      </c>
      <c r="S65" s="44">
        <f t="shared" si="25"/>
        <v>2.0833333333333332E-2</v>
      </c>
      <c r="T65" s="44">
        <f t="shared" si="25"/>
        <v>2.0833333333333332E-2</v>
      </c>
      <c r="U65" s="44">
        <f t="shared" si="25"/>
        <v>2.0833333333333332E-2</v>
      </c>
      <c r="V65" s="44">
        <f t="shared" si="25"/>
        <v>2.0833333333333332E-2</v>
      </c>
      <c r="W65" s="44">
        <f t="shared" si="25"/>
        <v>2.0833333333333332E-2</v>
      </c>
      <c r="X65" s="44">
        <f t="shared" si="25"/>
        <v>2.0833333333333332E-2</v>
      </c>
      <c r="Y65" s="44">
        <f t="shared" si="25"/>
        <v>2.0833333333333332E-2</v>
      </c>
      <c r="Z65" s="44">
        <f t="shared" si="25"/>
        <v>2.0833333333333332E-2</v>
      </c>
      <c r="AA65" s="44">
        <f t="shared" si="25"/>
        <v>2.0833333333333332E-2</v>
      </c>
      <c r="AB65" s="44">
        <f t="shared" si="25"/>
        <v>2.0833333333333332E-2</v>
      </c>
      <c r="AC65" s="44">
        <f t="shared" si="25"/>
        <v>2.0833333333333332E-2</v>
      </c>
      <c r="AD65" s="44">
        <f t="shared" si="25"/>
        <v>2.0833333333333332E-2</v>
      </c>
      <c r="AE65" s="44">
        <f t="shared" si="25"/>
        <v>2.0833333333333332E-2</v>
      </c>
    </row>
    <row r="66" spans="2:34" x14ac:dyDescent="0.25">
      <c r="C66" s="33" t="s">
        <v>59</v>
      </c>
      <c r="D66" s="42">
        <f t="shared" si="20"/>
        <v>1</v>
      </c>
      <c r="E66" s="43">
        <f t="shared" si="23"/>
        <v>0.25</v>
      </c>
      <c r="F66" s="44"/>
      <c r="G66" s="45"/>
      <c r="H66" s="44"/>
      <c r="I66" s="44"/>
      <c r="J66" s="44"/>
      <c r="K66" s="44"/>
      <c r="L66" s="44"/>
      <c r="M66" s="44">
        <f>H57*$E66</f>
        <v>0</v>
      </c>
      <c r="N66" s="44">
        <f t="shared" ref="N66:AE66" si="26">I57*$E66</f>
        <v>2.0833333333333332E-2</v>
      </c>
      <c r="O66" s="44">
        <f t="shared" si="26"/>
        <v>2.0833333333333332E-2</v>
      </c>
      <c r="P66" s="44">
        <f t="shared" si="26"/>
        <v>2.0833333333333332E-2</v>
      </c>
      <c r="Q66" s="44">
        <f t="shared" si="26"/>
        <v>2.0833333333333332E-2</v>
      </c>
      <c r="R66" s="44">
        <f t="shared" si="26"/>
        <v>2.0833333333333332E-2</v>
      </c>
      <c r="S66" s="44">
        <f t="shared" si="26"/>
        <v>2.0833333333333332E-2</v>
      </c>
      <c r="T66" s="44">
        <f t="shared" si="26"/>
        <v>2.0833333333333332E-2</v>
      </c>
      <c r="U66" s="44">
        <f t="shared" si="26"/>
        <v>2.0833333333333332E-2</v>
      </c>
      <c r="V66" s="44">
        <f t="shared" si="26"/>
        <v>2.0833333333333332E-2</v>
      </c>
      <c r="W66" s="44">
        <f t="shared" si="26"/>
        <v>2.0833333333333332E-2</v>
      </c>
      <c r="X66" s="44">
        <f t="shared" si="26"/>
        <v>2.0833333333333332E-2</v>
      </c>
      <c r="Y66" s="44">
        <f t="shared" si="26"/>
        <v>2.0833333333333332E-2</v>
      </c>
      <c r="Z66" s="44">
        <f t="shared" si="26"/>
        <v>2.0833333333333332E-2</v>
      </c>
      <c r="AA66" s="44">
        <f t="shared" si="26"/>
        <v>2.0833333333333332E-2</v>
      </c>
      <c r="AB66" s="44">
        <f t="shared" si="26"/>
        <v>2.0833333333333332E-2</v>
      </c>
      <c r="AC66" s="44">
        <f t="shared" si="26"/>
        <v>2.0833333333333332E-2</v>
      </c>
      <c r="AD66" s="44">
        <f t="shared" si="26"/>
        <v>2.0833333333333332E-2</v>
      </c>
      <c r="AE66" s="44">
        <f t="shared" si="26"/>
        <v>2.0833333333333332E-2</v>
      </c>
    </row>
    <row r="67" spans="2:34" x14ac:dyDescent="0.25">
      <c r="C67" s="33" t="s">
        <v>61</v>
      </c>
      <c r="D67" s="42">
        <f t="shared" si="20"/>
        <v>1</v>
      </c>
      <c r="E67" s="43">
        <f t="shared" si="23"/>
        <v>0</v>
      </c>
      <c r="F67" s="44"/>
      <c r="G67" s="45"/>
      <c r="H67" s="44"/>
      <c r="I67" s="44"/>
      <c r="J67" s="44"/>
      <c r="K67" s="44"/>
      <c r="L67" s="44"/>
      <c r="M67" s="44"/>
      <c r="N67" s="44">
        <f>H57*$E67</f>
        <v>0</v>
      </c>
      <c r="O67" s="44">
        <f t="shared" ref="O67:AE67" si="27">I57*$E67</f>
        <v>0</v>
      </c>
      <c r="P67" s="44">
        <f t="shared" si="27"/>
        <v>0</v>
      </c>
      <c r="Q67" s="44">
        <f t="shared" si="27"/>
        <v>0</v>
      </c>
      <c r="R67" s="44">
        <f t="shared" si="27"/>
        <v>0</v>
      </c>
      <c r="S67" s="44">
        <f t="shared" si="27"/>
        <v>0</v>
      </c>
      <c r="T67" s="44">
        <f t="shared" si="27"/>
        <v>0</v>
      </c>
      <c r="U67" s="44">
        <f t="shared" si="27"/>
        <v>0</v>
      </c>
      <c r="V67" s="44">
        <f t="shared" si="27"/>
        <v>0</v>
      </c>
      <c r="W67" s="44">
        <f t="shared" si="27"/>
        <v>0</v>
      </c>
      <c r="X67" s="44">
        <f t="shared" si="27"/>
        <v>0</v>
      </c>
      <c r="Y67" s="44">
        <f t="shared" si="27"/>
        <v>0</v>
      </c>
      <c r="Z67" s="44">
        <f t="shared" si="27"/>
        <v>0</v>
      </c>
      <c r="AA67" s="44">
        <f t="shared" si="27"/>
        <v>0</v>
      </c>
      <c r="AB67" s="44">
        <f t="shared" si="27"/>
        <v>0</v>
      </c>
      <c r="AC67" s="44">
        <f t="shared" si="27"/>
        <v>0</v>
      </c>
      <c r="AD67" s="44">
        <f t="shared" si="27"/>
        <v>0</v>
      </c>
      <c r="AE67" s="44">
        <f t="shared" si="27"/>
        <v>0</v>
      </c>
    </row>
    <row r="68" spans="2:34" x14ac:dyDescent="0.25">
      <c r="C68" s="33" t="s">
        <v>63</v>
      </c>
      <c r="D68" s="42">
        <f t="shared" si="20"/>
        <v>1</v>
      </c>
      <c r="E68" s="43">
        <f t="shared" si="23"/>
        <v>0</v>
      </c>
      <c r="F68" s="44"/>
      <c r="G68" s="45"/>
      <c r="H68" s="44"/>
      <c r="I68" s="44"/>
      <c r="J68" s="44"/>
      <c r="K68" s="44"/>
      <c r="L68" s="44"/>
      <c r="M68" s="44"/>
      <c r="N68" s="44"/>
      <c r="O68" s="44">
        <f>H57*$E68</f>
        <v>0</v>
      </c>
      <c r="P68" s="44">
        <f t="shared" ref="P68:AE68" si="28">I57*$E68</f>
        <v>0</v>
      </c>
      <c r="Q68" s="44">
        <f t="shared" si="28"/>
        <v>0</v>
      </c>
      <c r="R68" s="44">
        <f t="shared" si="28"/>
        <v>0</v>
      </c>
      <c r="S68" s="44">
        <f t="shared" si="28"/>
        <v>0</v>
      </c>
      <c r="T68" s="44">
        <f t="shared" si="28"/>
        <v>0</v>
      </c>
      <c r="U68" s="44">
        <f t="shared" si="28"/>
        <v>0</v>
      </c>
      <c r="V68" s="44">
        <f t="shared" si="28"/>
        <v>0</v>
      </c>
      <c r="W68" s="44">
        <f t="shared" si="28"/>
        <v>0</v>
      </c>
      <c r="X68" s="44">
        <f t="shared" si="28"/>
        <v>0</v>
      </c>
      <c r="Y68" s="44">
        <f t="shared" si="28"/>
        <v>0</v>
      </c>
      <c r="Z68" s="44">
        <f t="shared" si="28"/>
        <v>0</v>
      </c>
      <c r="AA68" s="44">
        <f t="shared" si="28"/>
        <v>0</v>
      </c>
      <c r="AB68" s="44">
        <f t="shared" si="28"/>
        <v>0</v>
      </c>
      <c r="AC68" s="44">
        <f t="shared" si="28"/>
        <v>0</v>
      </c>
      <c r="AD68" s="44">
        <f t="shared" si="28"/>
        <v>0</v>
      </c>
      <c r="AE68" s="44">
        <f t="shared" si="28"/>
        <v>0</v>
      </c>
    </row>
    <row r="69" spans="2:34" x14ac:dyDescent="0.25">
      <c r="C69" s="33" t="s">
        <v>65</v>
      </c>
      <c r="D69" s="42">
        <f t="shared" si="20"/>
        <v>1</v>
      </c>
      <c r="E69" s="43">
        <f t="shared" si="23"/>
        <v>0</v>
      </c>
      <c r="F69" s="44"/>
      <c r="G69" s="45"/>
      <c r="H69" s="44"/>
      <c r="I69" s="44"/>
      <c r="J69" s="44"/>
      <c r="K69" s="44"/>
      <c r="L69" s="44"/>
      <c r="M69" s="44"/>
      <c r="N69" s="44"/>
      <c r="O69" s="44"/>
      <c r="P69" s="44">
        <f>H57*$E69</f>
        <v>0</v>
      </c>
      <c r="Q69" s="44">
        <f t="shared" ref="Q69:AE69" si="29">I57*$E69</f>
        <v>0</v>
      </c>
      <c r="R69" s="44">
        <f t="shared" si="29"/>
        <v>0</v>
      </c>
      <c r="S69" s="44">
        <f t="shared" si="29"/>
        <v>0</v>
      </c>
      <c r="T69" s="44">
        <f t="shared" si="29"/>
        <v>0</v>
      </c>
      <c r="U69" s="44">
        <f t="shared" si="29"/>
        <v>0</v>
      </c>
      <c r="V69" s="44">
        <f t="shared" si="29"/>
        <v>0</v>
      </c>
      <c r="W69" s="44">
        <f t="shared" si="29"/>
        <v>0</v>
      </c>
      <c r="X69" s="44">
        <f t="shared" si="29"/>
        <v>0</v>
      </c>
      <c r="Y69" s="44">
        <f t="shared" si="29"/>
        <v>0</v>
      </c>
      <c r="Z69" s="44">
        <f t="shared" si="29"/>
        <v>0</v>
      </c>
      <c r="AA69" s="44">
        <f t="shared" si="29"/>
        <v>0</v>
      </c>
      <c r="AB69" s="44">
        <f t="shared" si="29"/>
        <v>0</v>
      </c>
      <c r="AC69" s="44">
        <f t="shared" si="29"/>
        <v>0</v>
      </c>
      <c r="AD69" s="44">
        <f t="shared" si="29"/>
        <v>0</v>
      </c>
      <c r="AE69" s="44">
        <f t="shared" si="29"/>
        <v>0</v>
      </c>
    </row>
    <row r="70" spans="2:34" x14ac:dyDescent="0.25">
      <c r="C70" s="33" t="s">
        <v>67</v>
      </c>
      <c r="D70" s="42">
        <f t="shared" si="20"/>
        <v>1</v>
      </c>
      <c r="E70" s="43">
        <f t="shared" si="23"/>
        <v>0</v>
      </c>
      <c r="F70" s="44"/>
      <c r="G70" s="45"/>
      <c r="H70" s="44"/>
      <c r="I70" s="44"/>
      <c r="J70" s="44"/>
      <c r="K70" s="44"/>
      <c r="L70" s="44"/>
      <c r="M70" s="44"/>
      <c r="N70" s="44"/>
      <c r="O70" s="44"/>
      <c r="P70" s="44"/>
      <c r="Q70" s="44">
        <f>H57*$E70</f>
        <v>0</v>
      </c>
      <c r="R70" s="44">
        <f t="shared" ref="R70:AE70" si="30">I57*$E70</f>
        <v>0</v>
      </c>
      <c r="S70" s="44">
        <f t="shared" si="30"/>
        <v>0</v>
      </c>
      <c r="T70" s="44">
        <f t="shared" si="30"/>
        <v>0</v>
      </c>
      <c r="U70" s="44">
        <f t="shared" si="30"/>
        <v>0</v>
      </c>
      <c r="V70" s="44">
        <f t="shared" si="30"/>
        <v>0</v>
      </c>
      <c r="W70" s="44">
        <f t="shared" si="30"/>
        <v>0</v>
      </c>
      <c r="X70" s="44">
        <f t="shared" si="30"/>
        <v>0</v>
      </c>
      <c r="Y70" s="44">
        <f t="shared" si="30"/>
        <v>0</v>
      </c>
      <c r="Z70" s="44">
        <f t="shared" si="30"/>
        <v>0</v>
      </c>
      <c r="AA70" s="44">
        <f t="shared" si="30"/>
        <v>0</v>
      </c>
      <c r="AB70" s="44">
        <f t="shared" si="30"/>
        <v>0</v>
      </c>
      <c r="AC70" s="44">
        <f t="shared" si="30"/>
        <v>0</v>
      </c>
      <c r="AD70" s="44">
        <f t="shared" si="30"/>
        <v>0</v>
      </c>
      <c r="AE70" s="44">
        <f t="shared" si="30"/>
        <v>0</v>
      </c>
    </row>
    <row r="71" spans="2:34" x14ac:dyDescent="0.25">
      <c r="C71" s="33" t="s">
        <v>55</v>
      </c>
      <c r="D71" s="30"/>
      <c r="E71" s="30"/>
      <c r="F71" s="44"/>
      <c r="G71" s="45"/>
      <c r="H71" s="44"/>
      <c r="I71" s="44">
        <f t="shared" ref="I71:L71" si="31">I58</f>
        <v>-8.3333333333333329E-2</v>
      </c>
      <c r="J71" s="44">
        <f t="shared" si="31"/>
        <v>-8.3333333333333329E-2</v>
      </c>
      <c r="K71" s="44">
        <f t="shared" si="31"/>
        <v>-8.3333333333333329E-2</v>
      </c>
      <c r="L71" s="44">
        <f t="shared" si="31"/>
        <v>-8.3333333333333329E-2</v>
      </c>
      <c r="M71" s="44">
        <f>M58</f>
        <v>-8.3333333333333329E-2</v>
      </c>
      <c r="N71" s="44">
        <f t="shared" ref="N71:AE71" si="32">N58</f>
        <v>-8.3333333333333329E-2</v>
      </c>
      <c r="O71" s="44">
        <f t="shared" si="32"/>
        <v>-8.3333333333333329E-2</v>
      </c>
      <c r="P71" s="44">
        <f t="shared" si="32"/>
        <v>-8.3333333333333329E-2</v>
      </c>
      <c r="Q71" s="44">
        <f t="shared" si="32"/>
        <v>-8.3333333333333329E-2</v>
      </c>
      <c r="R71" s="44">
        <f t="shared" si="32"/>
        <v>-8.3333333333333329E-2</v>
      </c>
      <c r="S71" s="44">
        <f t="shared" si="32"/>
        <v>-8.3333333333333329E-2</v>
      </c>
      <c r="T71" s="44">
        <f t="shared" si="32"/>
        <v>-8.3333333333333329E-2</v>
      </c>
      <c r="U71" s="44">
        <f t="shared" si="32"/>
        <v>-8.3333333333333329E-2</v>
      </c>
      <c r="V71" s="44">
        <f t="shared" si="32"/>
        <v>-8.3333333333333329E-2</v>
      </c>
      <c r="W71" s="44">
        <f t="shared" si="32"/>
        <v>-8.3333333333333329E-2</v>
      </c>
      <c r="X71" s="44">
        <f t="shared" si="32"/>
        <v>-8.3333333333333329E-2</v>
      </c>
      <c r="Y71" s="44">
        <f t="shared" si="32"/>
        <v>-8.3333333333333329E-2</v>
      </c>
      <c r="Z71" s="44">
        <f t="shared" si="32"/>
        <v>-8.3333333333333329E-2</v>
      </c>
      <c r="AA71" s="44">
        <f t="shared" si="32"/>
        <v>-8.3333333333333329E-2</v>
      </c>
      <c r="AB71" s="44">
        <f t="shared" si="32"/>
        <v>-8.3333333333333329E-2</v>
      </c>
      <c r="AC71" s="44">
        <f t="shared" si="32"/>
        <v>-8.3333333333333329E-2</v>
      </c>
      <c r="AD71" s="44">
        <f t="shared" si="32"/>
        <v>-8.3333333333333329E-2</v>
      </c>
      <c r="AE71" s="44">
        <f t="shared" si="32"/>
        <v>-8.3333333333333329E-2</v>
      </c>
    </row>
    <row r="72" spans="2:34" x14ac:dyDescent="0.25">
      <c r="C72" s="33"/>
      <c r="D72" s="30"/>
      <c r="E72" s="30"/>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row>
    <row r="73" spans="2:34" x14ac:dyDescent="0.25">
      <c r="F73" s="4" t="s">
        <v>72</v>
      </c>
      <c r="G73" s="24"/>
      <c r="H73" s="29">
        <v>43862</v>
      </c>
      <c r="I73" s="29">
        <v>43891</v>
      </c>
      <c r="J73" s="29">
        <v>43922</v>
      </c>
      <c r="K73" s="29">
        <v>43952</v>
      </c>
      <c r="L73" s="29">
        <v>43983</v>
      </c>
      <c r="M73" s="29">
        <v>44013</v>
      </c>
      <c r="N73" s="29">
        <v>44044</v>
      </c>
      <c r="O73" s="29">
        <v>44075</v>
      </c>
      <c r="P73" s="29">
        <v>44105</v>
      </c>
      <c r="Q73" s="29">
        <v>44136</v>
      </c>
      <c r="R73" s="29">
        <v>44166</v>
      </c>
      <c r="S73" s="29">
        <v>44197</v>
      </c>
      <c r="T73" s="29">
        <v>44228</v>
      </c>
      <c r="U73" s="29">
        <v>44256</v>
      </c>
      <c r="V73" s="29">
        <v>44287</v>
      </c>
      <c r="W73" s="29">
        <v>44317</v>
      </c>
      <c r="X73" s="29">
        <v>44348</v>
      </c>
      <c r="Y73" s="29">
        <v>44378</v>
      </c>
      <c r="Z73" s="29">
        <v>44409</v>
      </c>
      <c r="AA73" s="29">
        <v>44440</v>
      </c>
      <c r="AB73" s="29">
        <v>44470</v>
      </c>
      <c r="AC73" s="29">
        <v>44501</v>
      </c>
      <c r="AD73" s="29">
        <v>44531</v>
      </c>
      <c r="AE73" s="29">
        <v>44562</v>
      </c>
    </row>
    <row r="74" spans="2:34" x14ac:dyDescent="0.25">
      <c r="C74" s="46" t="s">
        <v>81</v>
      </c>
      <c r="F74" s="47">
        <f>T74</f>
        <v>-0.29166666666666663</v>
      </c>
      <c r="G74" s="8"/>
      <c r="H74" s="31">
        <v>0</v>
      </c>
      <c r="I74" s="47">
        <f>H76</f>
        <v>0</v>
      </c>
      <c r="J74" s="47">
        <f t="shared" ref="J74:AE74" si="33">I76</f>
        <v>-8.3333333333333329E-2</v>
      </c>
      <c r="K74" s="47">
        <f t="shared" si="33"/>
        <v>-0.16666666666666666</v>
      </c>
      <c r="L74" s="47">
        <f t="shared" si="33"/>
        <v>-0.22916666666666666</v>
      </c>
      <c r="M74" s="47">
        <f t="shared" si="33"/>
        <v>-0.27083333333333331</v>
      </c>
      <c r="N74" s="47">
        <f t="shared" si="33"/>
        <v>-0.29166666666666663</v>
      </c>
      <c r="O74" s="47">
        <f t="shared" si="33"/>
        <v>-0.29166666666666663</v>
      </c>
      <c r="P74" s="47">
        <f t="shared" si="33"/>
        <v>-0.29166666666666663</v>
      </c>
      <c r="Q74" s="47">
        <f t="shared" si="33"/>
        <v>-0.29166666666666663</v>
      </c>
      <c r="R74" s="47">
        <f t="shared" si="33"/>
        <v>-0.29166666666666663</v>
      </c>
      <c r="S74" s="47">
        <f t="shared" si="33"/>
        <v>-0.29166666666666663</v>
      </c>
      <c r="T74" s="47">
        <f t="shared" si="33"/>
        <v>-0.29166666666666663</v>
      </c>
      <c r="U74" s="47">
        <f t="shared" si="33"/>
        <v>-0.29166666666666663</v>
      </c>
      <c r="V74" s="47">
        <f t="shared" si="33"/>
        <v>-0.29166666666666663</v>
      </c>
      <c r="W74" s="47">
        <f t="shared" si="33"/>
        <v>-0.29166666666666663</v>
      </c>
      <c r="X74" s="47">
        <f t="shared" si="33"/>
        <v>-0.29166666666666663</v>
      </c>
      <c r="Y74" s="47">
        <f t="shared" si="33"/>
        <v>-0.29166666666666663</v>
      </c>
      <c r="Z74" s="47">
        <f t="shared" si="33"/>
        <v>-0.29166666666666663</v>
      </c>
      <c r="AA74" s="47">
        <f t="shared" si="33"/>
        <v>-0.29166666666666663</v>
      </c>
      <c r="AB74" s="47">
        <f t="shared" si="33"/>
        <v>-0.29166666666666663</v>
      </c>
      <c r="AC74" s="47">
        <f t="shared" si="33"/>
        <v>-0.29166666666666663</v>
      </c>
      <c r="AD74" s="47">
        <f t="shared" si="33"/>
        <v>-0.29166666666666663</v>
      </c>
      <c r="AE74" s="47">
        <f t="shared" si="33"/>
        <v>-0.29166666666666663</v>
      </c>
      <c r="AG74" s="257">
        <f>AE74</f>
        <v>-0.29166666666666663</v>
      </c>
      <c r="AH74" s="245" t="s">
        <v>375</v>
      </c>
    </row>
    <row r="75" spans="2:34" x14ac:dyDescent="0.25">
      <c r="C75" s="48" t="s">
        <v>82</v>
      </c>
      <c r="F75" s="49">
        <f>F76-F74</f>
        <v>0</v>
      </c>
      <c r="G75" s="32"/>
      <c r="H75" s="49">
        <f t="shared" ref="H75:AE75" si="34">SUM(H62:H71)</f>
        <v>0</v>
      </c>
      <c r="I75" s="49">
        <f t="shared" si="34"/>
        <v>-8.3333333333333329E-2</v>
      </c>
      <c r="J75" s="49">
        <f t="shared" si="34"/>
        <v>-8.3333333333333329E-2</v>
      </c>
      <c r="K75" s="49">
        <f t="shared" si="34"/>
        <v>-6.25E-2</v>
      </c>
      <c r="L75" s="49">
        <f t="shared" si="34"/>
        <v>-4.1666666666666664E-2</v>
      </c>
      <c r="M75" s="49">
        <f t="shared" si="34"/>
        <v>-2.0833333333333329E-2</v>
      </c>
      <c r="N75" s="49">
        <f t="shared" si="34"/>
        <v>0</v>
      </c>
      <c r="O75" s="49">
        <f t="shared" si="34"/>
        <v>0</v>
      </c>
      <c r="P75" s="49">
        <f t="shared" si="34"/>
        <v>0</v>
      </c>
      <c r="Q75" s="49">
        <f t="shared" si="34"/>
        <v>0</v>
      </c>
      <c r="R75" s="49">
        <f t="shared" si="34"/>
        <v>0</v>
      </c>
      <c r="S75" s="49">
        <f t="shared" si="34"/>
        <v>0</v>
      </c>
      <c r="T75" s="49">
        <f t="shared" si="34"/>
        <v>0</v>
      </c>
      <c r="U75" s="49">
        <f t="shared" si="34"/>
        <v>0</v>
      </c>
      <c r="V75" s="49">
        <f t="shared" si="34"/>
        <v>0</v>
      </c>
      <c r="W75" s="49">
        <f t="shared" si="34"/>
        <v>0</v>
      </c>
      <c r="X75" s="49">
        <f t="shared" si="34"/>
        <v>0</v>
      </c>
      <c r="Y75" s="49">
        <f t="shared" si="34"/>
        <v>0</v>
      </c>
      <c r="Z75" s="49">
        <f t="shared" si="34"/>
        <v>0</v>
      </c>
      <c r="AA75" s="49">
        <f t="shared" si="34"/>
        <v>0</v>
      </c>
      <c r="AB75" s="49">
        <f t="shared" si="34"/>
        <v>0</v>
      </c>
      <c r="AC75" s="49">
        <f t="shared" si="34"/>
        <v>0</v>
      </c>
      <c r="AD75" s="49">
        <f t="shared" si="34"/>
        <v>0</v>
      </c>
      <c r="AE75" s="49">
        <f t="shared" si="34"/>
        <v>0</v>
      </c>
      <c r="AG75" s="28">
        <f>(6+AG74)/6</f>
        <v>0.95138888888888884</v>
      </c>
      <c r="AH75" s="245" t="s">
        <v>388</v>
      </c>
    </row>
    <row r="76" spans="2:34" x14ac:dyDescent="0.25">
      <c r="C76" s="50" t="s">
        <v>83</v>
      </c>
      <c r="F76" s="51">
        <f>AE76</f>
        <v>-0.29166666666666663</v>
      </c>
      <c r="G76" s="40"/>
      <c r="H76" s="51">
        <f>SUM(H74:H75)</f>
        <v>0</v>
      </c>
      <c r="I76" s="51">
        <f>SUM(I74:I75)</f>
        <v>-8.3333333333333329E-2</v>
      </c>
      <c r="J76" s="51">
        <f t="shared" ref="J76:AE76" si="35">SUM(J74:J75)</f>
        <v>-0.16666666666666666</v>
      </c>
      <c r="K76" s="51">
        <f t="shared" si="35"/>
        <v>-0.22916666666666666</v>
      </c>
      <c r="L76" s="51">
        <f t="shared" si="35"/>
        <v>-0.27083333333333331</v>
      </c>
      <c r="M76" s="51">
        <f t="shared" si="35"/>
        <v>-0.29166666666666663</v>
      </c>
      <c r="N76" s="51">
        <f t="shared" si="35"/>
        <v>-0.29166666666666663</v>
      </c>
      <c r="O76" s="51">
        <f t="shared" si="35"/>
        <v>-0.29166666666666663</v>
      </c>
      <c r="P76" s="51">
        <f t="shared" si="35"/>
        <v>-0.29166666666666663</v>
      </c>
      <c r="Q76" s="51">
        <f t="shared" si="35"/>
        <v>-0.29166666666666663</v>
      </c>
      <c r="R76" s="51">
        <f t="shared" si="35"/>
        <v>-0.29166666666666663</v>
      </c>
      <c r="S76" s="51">
        <f t="shared" si="35"/>
        <v>-0.29166666666666663</v>
      </c>
      <c r="T76" s="51">
        <f t="shared" si="35"/>
        <v>-0.29166666666666663</v>
      </c>
      <c r="U76" s="51">
        <f t="shared" si="35"/>
        <v>-0.29166666666666663</v>
      </c>
      <c r="V76" s="51">
        <f t="shared" si="35"/>
        <v>-0.29166666666666663</v>
      </c>
      <c r="W76" s="51">
        <f t="shared" si="35"/>
        <v>-0.29166666666666663</v>
      </c>
      <c r="X76" s="51">
        <f t="shared" si="35"/>
        <v>-0.29166666666666663</v>
      </c>
      <c r="Y76" s="51">
        <f t="shared" si="35"/>
        <v>-0.29166666666666663</v>
      </c>
      <c r="Z76" s="51">
        <f t="shared" si="35"/>
        <v>-0.29166666666666663</v>
      </c>
      <c r="AA76" s="51">
        <f t="shared" si="35"/>
        <v>-0.29166666666666663</v>
      </c>
      <c r="AB76" s="51">
        <f t="shared" si="35"/>
        <v>-0.29166666666666663</v>
      </c>
      <c r="AC76" s="51">
        <f t="shared" si="35"/>
        <v>-0.29166666666666663</v>
      </c>
      <c r="AD76" s="51">
        <f t="shared" si="35"/>
        <v>-0.29166666666666663</v>
      </c>
      <c r="AE76" s="51">
        <f t="shared" si="35"/>
        <v>-0.29166666666666663</v>
      </c>
    </row>
    <row r="78" spans="2:34" hidden="1" outlineLevel="1" x14ac:dyDescent="0.25">
      <c r="B78" s="9" t="s">
        <v>47</v>
      </c>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row>
    <row r="79" spans="2:34" hidden="1" outlineLevel="1" x14ac:dyDescent="0.25">
      <c r="N79" s="10" t="s">
        <v>48</v>
      </c>
      <c r="O79" s="10" t="s">
        <v>36</v>
      </c>
      <c r="P79" s="10" t="s">
        <v>30</v>
      </c>
      <c r="Q79" s="10" t="s">
        <v>23</v>
      </c>
      <c r="R79" s="11" t="s">
        <v>49</v>
      </c>
      <c r="S79" s="11" t="s">
        <v>50</v>
      </c>
    </row>
    <row r="80" spans="2:34" hidden="1" outlineLevel="1" x14ac:dyDescent="0.25">
      <c r="C80" s="5" t="s">
        <v>51</v>
      </c>
      <c r="D80" s="13" t="s">
        <v>30</v>
      </c>
      <c r="M80" s="10" t="s">
        <v>52</v>
      </c>
      <c r="N80" s="14">
        <f t="shared" ref="N80:N88" si="36">INDEX($O80:$S80,1,MATCH($D$80,$O$79:$S$79,0))</f>
        <v>0</v>
      </c>
      <c r="O80" s="15">
        <f>'[7]Manager Model'!C57</f>
        <v>0</v>
      </c>
      <c r="P80" s="15">
        <f>'[7]Manager Model'!C93</f>
        <v>0</v>
      </c>
      <c r="Q80" s="15">
        <f>'[7]Manager Model'!C129</f>
        <v>0</v>
      </c>
      <c r="R80" s="15">
        <f>'[7]Manager Model'!C165</f>
        <v>0</v>
      </c>
      <c r="S80" s="15">
        <f>'[7]Manager Model'!C198</f>
        <v>0</v>
      </c>
    </row>
    <row r="81" spans="13:19" hidden="1" outlineLevel="1" x14ac:dyDescent="0.25">
      <c r="M81" s="10" t="s">
        <v>54</v>
      </c>
      <c r="N81" s="14">
        <f t="shared" si="36"/>
        <v>0.25</v>
      </c>
      <c r="O81" s="15">
        <f>'[7]Manager Model'!C58</f>
        <v>0</v>
      </c>
      <c r="P81" s="15">
        <f>'[7]Manager Model'!C94</f>
        <v>0.25</v>
      </c>
      <c r="Q81" s="15">
        <f>'[7]Manager Model'!C130</f>
        <v>0</v>
      </c>
      <c r="R81" s="15">
        <f>'[7]Manager Model'!C166</f>
        <v>0.5</v>
      </c>
      <c r="S81" s="15">
        <f>'[7]Manager Model'!C199</f>
        <v>0.5</v>
      </c>
    </row>
    <row r="82" spans="13:19" hidden="1" outlineLevel="1" x14ac:dyDescent="0.25">
      <c r="M82" s="10" t="s">
        <v>56</v>
      </c>
      <c r="N82" s="14">
        <f t="shared" si="36"/>
        <v>0.5</v>
      </c>
      <c r="O82" s="15">
        <f>'[7]Manager Model'!C59</f>
        <v>0.25</v>
      </c>
      <c r="P82" s="15">
        <f>'[7]Manager Model'!C95</f>
        <v>0.5</v>
      </c>
      <c r="Q82" s="15">
        <f>'[7]Manager Model'!C131</f>
        <v>0</v>
      </c>
      <c r="R82" s="15">
        <f>'[7]Manager Model'!C167</f>
        <v>1</v>
      </c>
      <c r="S82" s="15">
        <f>'[7]Manager Model'!C200</f>
        <v>1</v>
      </c>
    </row>
    <row r="83" spans="13:19" hidden="1" outlineLevel="1" x14ac:dyDescent="0.25">
      <c r="M83" s="10" t="s">
        <v>58</v>
      </c>
      <c r="N83" s="14">
        <f t="shared" si="36"/>
        <v>0.75</v>
      </c>
      <c r="O83" s="15">
        <f>'[7]Manager Model'!C60</f>
        <v>0.5</v>
      </c>
      <c r="P83" s="15">
        <f>'[7]Manager Model'!C96</f>
        <v>0.75</v>
      </c>
      <c r="Q83" s="15">
        <f>'[7]Manager Model'!C132</f>
        <v>0.25</v>
      </c>
      <c r="R83" s="15">
        <f>'[7]Manager Model'!C168</f>
        <v>1</v>
      </c>
      <c r="S83" s="15">
        <f>'[7]Manager Model'!C201</f>
        <v>1</v>
      </c>
    </row>
    <row r="84" spans="13:19" hidden="1" outlineLevel="1" x14ac:dyDescent="0.25">
      <c r="M84" s="10" t="s">
        <v>59</v>
      </c>
      <c r="N84" s="14">
        <f t="shared" si="36"/>
        <v>1</v>
      </c>
      <c r="O84" s="15">
        <f>'[7]Manager Model'!C61</f>
        <v>0.65</v>
      </c>
      <c r="P84" s="15">
        <f>'[7]Manager Model'!C97</f>
        <v>1</v>
      </c>
      <c r="Q84" s="15">
        <f>'[7]Manager Model'!C133</f>
        <v>0.35</v>
      </c>
      <c r="R84" s="15">
        <f>'[7]Manager Model'!C169</f>
        <v>1</v>
      </c>
      <c r="S84" s="15">
        <f>'[7]Manager Model'!C202</f>
        <v>1</v>
      </c>
    </row>
    <row r="85" spans="13:19" hidden="1" outlineLevel="1" x14ac:dyDescent="0.25">
      <c r="M85" s="10" t="s">
        <v>61</v>
      </c>
      <c r="N85" s="14">
        <f t="shared" si="36"/>
        <v>1</v>
      </c>
      <c r="O85" s="15">
        <f>'[7]Manager Model'!C62</f>
        <v>0.85</v>
      </c>
      <c r="P85" s="15">
        <f>'[7]Manager Model'!C98</f>
        <v>1</v>
      </c>
      <c r="Q85" s="15">
        <f>'[7]Manager Model'!C134</f>
        <v>0.5</v>
      </c>
      <c r="R85" s="15">
        <f>'[7]Manager Model'!C170</f>
        <v>1</v>
      </c>
      <c r="S85" s="15">
        <f>'[7]Manager Model'!C203</f>
        <v>1</v>
      </c>
    </row>
    <row r="86" spans="13:19" hidden="1" outlineLevel="1" x14ac:dyDescent="0.25">
      <c r="M86" s="10" t="s">
        <v>63</v>
      </c>
      <c r="N86" s="14">
        <f t="shared" si="36"/>
        <v>1</v>
      </c>
      <c r="O86" s="15">
        <f>'[7]Manager Model'!C63</f>
        <v>1</v>
      </c>
      <c r="P86" s="15">
        <f>'[7]Manager Model'!C99</f>
        <v>1</v>
      </c>
      <c r="Q86" s="15">
        <f>'[7]Manager Model'!C135</f>
        <v>0.65</v>
      </c>
      <c r="R86" s="15">
        <f>'[7]Manager Model'!C171</f>
        <v>1</v>
      </c>
      <c r="S86" s="15">
        <f>'[7]Manager Model'!C204</f>
        <v>1</v>
      </c>
    </row>
    <row r="87" spans="13:19" hidden="1" outlineLevel="1" x14ac:dyDescent="0.25">
      <c r="M87" s="10" t="s">
        <v>65</v>
      </c>
      <c r="N87" s="14">
        <f t="shared" si="36"/>
        <v>1</v>
      </c>
      <c r="O87" s="15">
        <f>'[7]Manager Model'!C64</f>
        <v>1</v>
      </c>
      <c r="P87" s="15">
        <f>'[7]Manager Model'!C100</f>
        <v>1</v>
      </c>
      <c r="Q87" s="15">
        <f>'[7]Manager Model'!C136</f>
        <v>0.85</v>
      </c>
      <c r="R87" s="15">
        <f>'[7]Manager Model'!C172</f>
        <v>1</v>
      </c>
      <c r="S87" s="15">
        <f>'[7]Manager Model'!C205</f>
        <v>1</v>
      </c>
    </row>
    <row r="88" spans="13:19" hidden="1" outlineLevel="1" x14ac:dyDescent="0.25">
      <c r="M88" s="10" t="s">
        <v>67</v>
      </c>
      <c r="N88" s="14">
        <f t="shared" si="36"/>
        <v>1</v>
      </c>
      <c r="O88" s="15">
        <f>'[7]Manager Model'!C65</f>
        <v>1</v>
      </c>
      <c r="P88" s="15">
        <f>'[7]Manager Model'!C101</f>
        <v>1</v>
      </c>
      <c r="Q88" s="15">
        <f>'[7]Manager Model'!C137</f>
        <v>1</v>
      </c>
      <c r="R88" s="15">
        <f>'[7]Manager Model'!C173</f>
        <v>1</v>
      </c>
      <c r="S88" s="15">
        <f>'[7]Manager Model'!C206</f>
        <v>1</v>
      </c>
    </row>
    <row r="89" spans="13:19" hidden="1" outlineLevel="1" x14ac:dyDescent="0.25"/>
    <row r="90" spans="13:19" hidden="1" outlineLevel="1" x14ac:dyDescent="0.25"/>
    <row r="91" spans="13:19" hidden="1" outlineLevel="1" x14ac:dyDescent="0.25"/>
    <row r="92" spans="13:19" hidden="1" outlineLevel="1" x14ac:dyDescent="0.25">
      <c r="M92" s="12"/>
      <c r="N92" s="10" t="s">
        <v>48</v>
      </c>
      <c r="O92" s="10" t="s">
        <v>36</v>
      </c>
      <c r="P92" s="10" t="s">
        <v>30</v>
      </c>
      <c r="Q92" s="10" t="s">
        <v>23</v>
      </c>
      <c r="R92" s="11" t="s">
        <v>49</v>
      </c>
      <c r="S92" s="11" t="s">
        <v>50</v>
      </c>
    </row>
    <row r="93" spans="13:19" hidden="1" outlineLevel="1" x14ac:dyDescent="0.25">
      <c r="M93" s="10" t="s">
        <v>53</v>
      </c>
      <c r="N93" s="16">
        <f>INDEX($O93:$S93,1,MATCH($D$80,$O$92:$S$92,))</f>
        <v>588442.46031746035</v>
      </c>
      <c r="O93" s="17">
        <f>'[7]Avg Quotas'!D43</f>
        <v>820454.54545454553</v>
      </c>
      <c r="P93" s="17">
        <f>'[7]Avg Quotas'!D44</f>
        <v>588442.46031746035</v>
      </c>
      <c r="Q93" s="17">
        <f>'[7]Avg Quotas'!D45</f>
        <v>1212164.5021645022</v>
      </c>
      <c r="R93" s="17">
        <f>'[7]Avg Quotas'!D60</f>
        <v>420000</v>
      </c>
      <c r="S93" s="17">
        <f>'[7]Avg Quotas'!D61</f>
        <v>720000</v>
      </c>
    </row>
    <row r="94" spans="13:19" hidden="1" outlineLevel="1" x14ac:dyDescent="0.25">
      <c r="M94" s="10" t="s">
        <v>55</v>
      </c>
      <c r="N94" s="18">
        <f>INDEX($O94:$S94,1,MATCH($D$80,$O$92:$S$92,))</f>
        <v>3</v>
      </c>
      <c r="O94" s="19">
        <v>2.5</v>
      </c>
      <c r="P94" s="19">
        <v>3</v>
      </c>
      <c r="Q94" s="19">
        <v>2</v>
      </c>
      <c r="R94" s="19">
        <v>3</v>
      </c>
      <c r="S94" s="19">
        <v>2.5</v>
      </c>
    </row>
    <row r="95" spans="13:19" hidden="1" outlineLevel="1" x14ac:dyDescent="0.25">
      <c r="M95" s="10" t="s">
        <v>57</v>
      </c>
      <c r="N95" s="18">
        <f>INDEX($O95:$S95,1,MATCH($D$80,$O$92:$S$92,))</f>
        <v>5.125</v>
      </c>
      <c r="O95" s="19">
        <f>'[7]Manager Model'!F8</f>
        <v>5.010416666666667</v>
      </c>
      <c r="P95" s="19">
        <f>'[7]Manager Model'!F16</f>
        <v>5.125</v>
      </c>
      <c r="Q95" s="19">
        <f>'[7]Manager Model'!F24</f>
        <v>4.9333333333333336</v>
      </c>
      <c r="R95" s="19">
        <f>'[7]Manager Model'!F32</f>
        <v>5.375</v>
      </c>
      <c r="S95" s="19">
        <f>'[7]Manager Model'!F40</f>
        <v>5.375</v>
      </c>
    </row>
    <row r="96" spans="13:19" hidden="1" outlineLevel="1" x14ac:dyDescent="0.25">
      <c r="M96" s="10"/>
      <c r="N96" s="20"/>
      <c r="O96" s="21">
        <f>O95/6</f>
        <v>0.83506944444444453</v>
      </c>
      <c r="P96" s="21">
        <f t="shared" ref="P96:S96" si="37">P95/6</f>
        <v>0.85416666666666663</v>
      </c>
      <c r="Q96" s="21">
        <f t="shared" si="37"/>
        <v>0.8222222222222223</v>
      </c>
      <c r="R96" s="21">
        <f t="shared" si="37"/>
        <v>0.89583333333333337</v>
      </c>
      <c r="S96" s="21">
        <f t="shared" si="37"/>
        <v>0.89583333333333337</v>
      </c>
    </row>
    <row r="97" spans="13:19" hidden="1" outlineLevel="1" x14ac:dyDescent="0.25">
      <c r="M97" s="10" t="s">
        <v>60</v>
      </c>
      <c r="N97" s="14">
        <f>INDEX($O97:$S97,1,MATCH($D$80,$O$92:$S$92,))</f>
        <v>0.82211965957778066</v>
      </c>
      <c r="O97" s="15">
        <f>[7]Attainment!D49</f>
        <v>0.82211999999999996</v>
      </c>
      <c r="P97" s="15">
        <f>[7]Attainment!D50</f>
        <v>0.82211965957778066</v>
      </c>
      <c r="Q97" s="15">
        <f>[7]Attainment!D51</f>
        <v>0.92819991743370944</v>
      </c>
      <c r="R97" s="15">
        <f>[7]Attainment!D52</f>
        <v>0.92820000000000014</v>
      </c>
      <c r="S97" s="15">
        <f>R97</f>
        <v>0.92820000000000014</v>
      </c>
    </row>
    <row r="98" spans="13:19" hidden="1" outlineLevel="1" x14ac:dyDescent="0.25">
      <c r="M98" s="10" t="s">
        <v>62</v>
      </c>
      <c r="N98" s="14">
        <f>INDEX($O98:$S98,1,MATCH($D$80,$O$92:$S$92,))</f>
        <v>0.91228789811819377</v>
      </c>
      <c r="O98" s="15">
        <f>[7]Attainment!E49</f>
        <v>0.9122880000000001</v>
      </c>
      <c r="P98" s="15">
        <f>[7]Attainment!E50</f>
        <v>0.91228789811819377</v>
      </c>
      <c r="Q98" s="15">
        <f>[7]Attainment!E51</f>
        <v>1.0077599999999998</v>
      </c>
      <c r="R98" s="15">
        <f>[7]Attainment!E52</f>
        <v>0.95472000000000001</v>
      </c>
      <c r="S98" s="15">
        <f>R98</f>
        <v>0.95472000000000001</v>
      </c>
    </row>
    <row r="99" spans="13:19" hidden="1" outlineLevel="1" x14ac:dyDescent="0.25">
      <c r="M99" s="10" t="s">
        <v>64</v>
      </c>
      <c r="N99" s="14">
        <f>INDEX($O99:$S99,1,MATCH($D$80,$O$92:$S$92,))</f>
        <v>0.82742407489271474</v>
      </c>
      <c r="O99" s="15">
        <f>[7]Attainment!F49</f>
        <v>0.82742400000000005</v>
      </c>
      <c r="P99" s="15">
        <f>[7]Attainment!F50</f>
        <v>0.82742407489271474</v>
      </c>
      <c r="Q99" s="15">
        <f>[7]Attainment!F51</f>
        <v>0.93350400000000011</v>
      </c>
      <c r="R99" s="15">
        <f>[7]Attainment!F52</f>
        <v>0.93350400000000011</v>
      </c>
      <c r="S99" s="15">
        <f>R99</f>
        <v>0.93350400000000011</v>
      </c>
    </row>
    <row r="100" spans="13:19" hidden="1" outlineLevel="1" x14ac:dyDescent="0.25">
      <c r="M100" s="10" t="s">
        <v>66</v>
      </c>
      <c r="N100" s="14">
        <f>INDEX($O100:$S100,1,MATCH($D$80,$O$92:$S$92,))</f>
        <v>0.96532815343980194</v>
      </c>
      <c r="O100" s="15">
        <f>[7]Attainment!G49</f>
        <v>0.96532800000000019</v>
      </c>
      <c r="P100" s="15">
        <f>[7]Attainment!G50</f>
        <v>0.96532815343980194</v>
      </c>
      <c r="Q100" s="15">
        <f>[7]Attainment!G51</f>
        <v>1.00776</v>
      </c>
      <c r="R100" s="15">
        <f>[7]Attainment!G52</f>
        <v>0.96532800000000007</v>
      </c>
      <c r="S100" s="15">
        <f>R100</f>
        <v>0.96532800000000007</v>
      </c>
    </row>
    <row r="101" spans="13:19" collapsed="1" x14ac:dyDescent="0.25"/>
  </sheetData>
  <dataValidations disablePrompts="1" count="1">
    <dataValidation type="list" allowBlank="1" showInputMessage="1" showErrorMessage="1" sqref="D80" xr:uid="{AF745D16-1E29-448B-942F-0853518E17AA}">
      <formula1>$O$79:$S$79</formula1>
    </dataValidation>
  </dataValidations>
  <pageMargins left="0.7" right="0.7" top="0.75" bottom="0.75" header="0.3" footer="0.3"/>
  <pageSetup orientation="portrait" r:id="rId1"/>
  <ignoredErrors>
    <ignoredError sqref="Y25:AE25" formulaRange="1"/>
  </ignoredErrors>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06EA-3F6E-4AAE-9BEC-3051A3DE5940}">
  <sheetPr>
    <tabColor theme="1"/>
  </sheetPr>
  <dimension ref="A1"/>
  <sheetViews>
    <sheetView workbookViewId="0"/>
  </sheetViews>
  <sheetFormatPr defaultColWidth="8.85546875" defaultRowHeight="15" x14ac:dyDescent="0.2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D1607-32D2-4306-8E00-2501DE6B908E}">
  <dimension ref="B5:BI67"/>
  <sheetViews>
    <sheetView zoomScale="85" zoomScaleNormal="85" workbookViewId="0">
      <selection activeCell="H36" sqref="H36"/>
    </sheetView>
  </sheetViews>
  <sheetFormatPr defaultColWidth="8.85546875" defaultRowHeight="15" x14ac:dyDescent="0.25"/>
  <cols>
    <col min="2" max="2" width="18.140625" customWidth="1"/>
    <col min="3" max="3" width="33.42578125" bestFit="1" customWidth="1"/>
    <col min="4" max="5" width="18.140625" customWidth="1"/>
    <col min="6" max="6" width="31" bestFit="1" customWidth="1"/>
    <col min="7" max="7" width="18.140625" customWidth="1"/>
    <col min="8" max="8" width="19.28515625" customWidth="1"/>
    <col min="9" max="9" width="22" customWidth="1"/>
    <col min="37" max="41" width="9.28515625" bestFit="1" customWidth="1"/>
    <col min="42" max="48" width="10.42578125" bestFit="1" customWidth="1"/>
  </cols>
  <sheetData>
    <row r="5" spans="2:61" x14ac:dyDescent="0.25">
      <c r="B5" s="9" t="s">
        <v>253</v>
      </c>
      <c r="C5" s="9"/>
      <c r="D5" s="9"/>
      <c r="E5" s="9"/>
      <c r="F5" s="9"/>
      <c r="G5" s="9"/>
      <c r="H5" s="9"/>
      <c r="I5" s="9"/>
      <c r="K5" s="9" t="s">
        <v>230</v>
      </c>
      <c r="L5" s="9"/>
      <c r="M5" s="9"/>
      <c r="N5" s="9"/>
      <c r="O5" s="9"/>
      <c r="P5" s="9"/>
      <c r="Q5" s="9"/>
      <c r="R5" s="9"/>
      <c r="S5" s="9"/>
      <c r="T5" s="9"/>
      <c r="U5" s="9"/>
      <c r="V5" s="9"/>
      <c r="X5" s="9" t="s">
        <v>255</v>
      </c>
      <c r="Y5" s="9"/>
      <c r="Z5" s="9"/>
      <c r="AA5" s="9"/>
      <c r="AB5" s="9"/>
      <c r="AC5" s="9"/>
      <c r="AD5" s="9"/>
      <c r="AE5" s="9"/>
      <c r="AF5" s="9"/>
      <c r="AG5" s="9"/>
      <c r="AH5" s="9"/>
      <c r="AI5" s="9"/>
      <c r="AK5" s="9" t="s">
        <v>53</v>
      </c>
      <c r="AL5" s="9"/>
      <c r="AM5" s="9"/>
      <c r="AN5" s="9"/>
      <c r="AO5" s="9"/>
      <c r="AP5" s="9"/>
      <c r="AQ5" s="9"/>
      <c r="AR5" s="9"/>
      <c r="AS5" s="9"/>
      <c r="AT5" s="9"/>
      <c r="AU5" s="9"/>
      <c r="AV5" s="9"/>
      <c r="AX5" s="9" t="s">
        <v>230</v>
      </c>
      <c r="AY5" s="9"/>
      <c r="AZ5" s="9"/>
      <c r="BA5" s="9"/>
      <c r="BB5" s="9"/>
      <c r="BC5" s="9"/>
      <c r="BD5" s="9"/>
      <c r="BE5" s="9"/>
      <c r="BF5" s="9"/>
      <c r="BG5" s="9"/>
      <c r="BH5" s="9"/>
      <c r="BI5" s="9"/>
    </row>
    <row r="7" spans="2:61" x14ac:dyDescent="0.25">
      <c r="B7" s="3" t="s">
        <v>224</v>
      </c>
      <c r="C7" s="3" t="s">
        <v>254</v>
      </c>
      <c r="D7" s="3" t="s">
        <v>257</v>
      </c>
      <c r="E7" s="3" t="s">
        <v>227</v>
      </c>
      <c r="F7" s="3" t="s">
        <v>258</v>
      </c>
      <c r="G7" s="3" t="s">
        <v>53</v>
      </c>
      <c r="H7" s="3" t="s">
        <v>259</v>
      </c>
      <c r="I7" s="3" t="s">
        <v>256</v>
      </c>
      <c r="K7" s="25">
        <v>44228</v>
      </c>
      <c r="L7" s="25">
        <v>44256</v>
      </c>
      <c r="M7" s="25">
        <v>44287</v>
      </c>
      <c r="N7" s="26">
        <v>44317</v>
      </c>
      <c r="O7" s="26">
        <v>44348</v>
      </c>
      <c r="P7" s="26">
        <v>44378</v>
      </c>
      <c r="Q7" s="25">
        <v>44409</v>
      </c>
      <c r="R7" s="25">
        <v>44440</v>
      </c>
      <c r="S7" s="25">
        <v>44470</v>
      </c>
      <c r="T7" s="26">
        <v>44501</v>
      </c>
      <c r="U7" s="26">
        <v>44531</v>
      </c>
      <c r="V7" s="26">
        <v>44562</v>
      </c>
      <c r="X7" s="25">
        <v>44228</v>
      </c>
      <c r="Y7" s="25">
        <v>44256</v>
      </c>
      <c r="Z7" s="25">
        <v>44287</v>
      </c>
      <c r="AA7" s="26">
        <v>44317</v>
      </c>
      <c r="AB7" s="26">
        <v>44348</v>
      </c>
      <c r="AC7" s="26">
        <v>44378</v>
      </c>
      <c r="AD7" s="25">
        <v>44409</v>
      </c>
      <c r="AE7" s="25">
        <v>44440</v>
      </c>
      <c r="AF7" s="25">
        <v>44470</v>
      </c>
      <c r="AG7" s="26">
        <v>44501</v>
      </c>
      <c r="AH7" s="26">
        <v>44531</v>
      </c>
      <c r="AI7" s="26">
        <v>44562</v>
      </c>
      <c r="AK7" s="25">
        <v>44228</v>
      </c>
      <c r="AL7" s="25">
        <v>44256</v>
      </c>
      <c r="AM7" s="25">
        <v>44287</v>
      </c>
      <c r="AN7" s="26">
        <v>44317</v>
      </c>
      <c r="AO7" s="26">
        <v>44348</v>
      </c>
      <c r="AP7" s="26">
        <v>44378</v>
      </c>
      <c r="AQ7" s="25">
        <v>44409</v>
      </c>
      <c r="AR7" s="25">
        <v>44440</v>
      </c>
      <c r="AS7" s="25">
        <v>44470</v>
      </c>
      <c r="AT7" s="26">
        <v>44501</v>
      </c>
      <c r="AU7" s="26">
        <v>44531</v>
      </c>
      <c r="AV7" s="26">
        <v>44562</v>
      </c>
      <c r="AX7" s="25">
        <v>44228</v>
      </c>
      <c r="AY7" s="25">
        <v>44256</v>
      </c>
      <c r="AZ7" s="25">
        <v>44287</v>
      </c>
      <c r="BA7" s="26">
        <v>44317</v>
      </c>
      <c r="BB7" s="26">
        <v>44348</v>
      </c>
      <c r="BC7" s="26">
        <v>44378</v>
      </c>
      <c r="BD7" s="25">
        <v>44409</v>
      </c>
      <c r="BE7" s="25">
        <v>44440</v>
      </c>
      <c r="BF7" s="25">
        <v>44470</v>
      </c>
      <c r="BG7" s="26">
        <v>44501</v>
      </c>
      <c r="BH7" s="26">
        <v>44531</v>
      </c>
      <c r="BI7" s="26">
        <v>44562</v>
      </c>
    </row>
    <row r="8" spans="2:61" x14ac:dyDescent="0.25">
      <c r="B8" t="s">
        <v>22</v>
      </c>
      <c r="C8" t="s">
        <v>125</v>
      </c>
      <c r="D8" s="165">
        <v>43525</v>
      </c>
      <c r="E8" s="165">
        <v>44317</v>
      </c>
      <c r="F8" t="s">
        <v>23</v>
      </c>
      <c r="G8" s="164">
        <v>1050000</v>
      </c>
      <c r="H8" s="163"/>
      <c r="I8" s="163"/>
      <c r="K8" s="164">
        <v>1</v>
      </c>
      <c r="L8" s="164">
        <v>1</v>
      </c>
      <c r="M8" s="164">
        <v>1</v>
      </c>
      <c r="N8" s="164">
        <v>0</v>
      </c>
      <c r="O8" s="164">
        <v>0</v>
      </c>
      <c r="P8" s="164">
        <v>0</v>
      </c>
      <c r="Q8" s="164">
        <v>0</v>
      </c>
      <c r="R8" s="164">
        <v>0</v>
      </c>
      <c r="S8" s="164">
        <v>0</v>
      </c>
      <c r="T8" s="164">
        <v>0</v>
      </c>
      <c r="U8" s="164">
        <v>0</v>
      </c>
      <c r="V8" s="164">
        <v>0</v>
      </c>
      <c r="X8" s="164">
        <f>SUMIFS('FY22 QoS'!K:K,'FY22 QoS'!$A:$A,$C8,'FY22 QoS'!$F:$F,$B8)</f>
        <v>1</v>
      </c>
      <c r="Y8" s="164">
        <f>SUMIFS('FY22 QoS'!L:L,'FY22 QoS'!$A:$A,$C8,'FY22 QoS'!$F:$F,$B8)</f>
        <v>1</v>
      </c>
      <c r="Z8" s="164">
        <f>SUMIFS('FY22 QoS'!M:M,'FY22 QoS'!$A:$A,$C8,'FY22 QoS'!$F:$F,$B8)</f>
        <v>1</v>
      </c>
      <c r="AA8" s="164">
        <f>SUMIFS('FY22 QoS'!N:N,'FY22 QoS'!$A:$A,$C8,'FY22 QoS'!$F:$F,$B8)</f>
        <v>0</v>
      </c>
      <c r="AB8" s="164">
        <f>SUMIFS('FY22 QoS'!O:O,'FY22 QoS'!$A:$A,$C8,'FY22 QoS'!$F:$F,$B8)</f>
        <v>0</v>
      </c>
      <c r="AC8" s="164">
        <f>SUMIFS('FY22 QoS'!P:P,'FY22 QoS'!$A:$A,$C8,'FY22 QoS'!$F:$F,$B8)</f>
        <v>0</v>
      </c>
      <c r="AD8" s="164">
        <f>SUMIFS('FY22 QoS'!Q:Q,'FY22 QoS'!$A:$A,$C8,'FY22 QoS'!$F:$F,$B8)</f>
        <v>0</v>
      </c>
      <c r="AE8" s="164">
        <f>SUMIFS('FY22 QoS'!R:R,'FY22 QoS'!$A:$A,$C8,'FY22 QoS'!$F:$F,$B8)</f>
        <v>0</v>
      </c>
      <c r="AF8" s="164">
        <f>SUMIFS('FY22 QoS'!S:S,'FY22 QoS'!$A:$A,$C8,'FY22 QoS'!$F:$F,$B8)</f>
        <v>0</v>
      </c>
      <c r="AG8" s="164">
        <f>SUMIFS('FY22 QoS'!T:T,'FY22 QoS'!$A:$A,$C8,'FY22 QoS'!$F:$F,$B8)</f>
        <v>0</v>
      </c>
      <c r="AH8" s="164">
        <f>SUMIFS('FY22 QoS'!U:U,'FY22 QoS'!$A:$A,$C8,'FY22 QoS'!$F:$F,$B8)</f>
        <v>0</v>
      </c>
      <c r="AI8" s="164">
        <f>SUMIFS('FY22 QoS'!V:V,'FY22 QoS'!$A:$A,$C8,'FY22 QoS'!$F:$F,$B8)</f>
        <v>0</v>
      </c>
      <c r="AK8" s="164">
        <f>SUMIFS('FY22 QoS'!AI:AI,'FY22 QoS'!$A:$A,$C8,'FY22 QoS'!$F:$F,$B8)</f>
        <v>87500</v>
      </c>
      <c r="AL8" s="164">
        <f>SUMIFS('FY22 QoS'!AJ:AJ,'FY22 QoS'!$A:$A,$C8,'FY22 QoS'!$F:$F,$B8)</f>
        <v>87500</v>
      </c>
      <c r="AM8" s="164">
        <f>SUMIFS('FY22 QoS'!AK:AK,'FY22 QoS'!$A:$A,$C8,'FY22 QoS'!$F:$F,$B8)</f>
        <v>87500</v>
      </c>
      <c r="AN8" s="164">
        <f>SUMIFS('FY22 QoS'!AL:AL,'FY22 QoS'!$A:$A,$C8,'FY22 QoS'!$F:$F,$B8)</f>
        <v>0</v>
      </c>
      <c r="AO8" s="164">
        <f>SUMIFS('FY22 QoS'!AM:AM,'FY22 QoS'!$A:$A,$C8,'FY22 QoS'!$F:$F,$B8)</f>
        <v>0</v>
      </c>
      <c r="AP8" s="164">
        <f>SUMIFS('FY22 QoS'!AN:AN,'FY22 QoS'!$A:$A,$C8,'FY22 QoS'!$F:$F,$B8)</f>
        <v>0</v>
      </c>
      <c r="AQ8" s="164">
        <f>SUMIFS('FY22 QoS'!AO:AO,'FY22 QoS'!$A:$A,$C8,'FY22 QoS'!$F:$F,$B8)</f>
        <v>0</v>
      </c>
      <c r="AR8" s="164">
        <f>SUMIFS('FY22 QoS'!AP:AP,'FY22 QoS'!$A:$A,$C8,'FY22 QoS'!$F:$F,$B8)</f>
        <v>0</v>
      </c>
      <c r="AS8" s="164">
        <f>SUMIFS('FY22 QoS'!AQ:AQ,'FY22 QoS'!$A:$A,$C8,'FY22 QoS'!$F:$F,$B8)</f>
        <v>0</v>
      </c>
      <c r="AT8" s="164">
        <f>SUMIFS('FY22 QoS'!AR:AR,'FY22 QoS'!$A:$A,$C8,'FY22 QoS'!$F:$F,$B8)</f>
        <v>0</v>
      </c>
      <c r="AU8" s="164">
        <f>SUMIFS('FY22 QoS'!AS:AS,'FY22 QoS'!$A:$A,$C8,'FY22 QoS'!$F:$F,$B8)</f>
        <v>0</v>
      </c>
      <c r="AV8" s="164">
        <f>SUMIFS('FY22 QoS'!AT:AT,'FY22 QoS'!$A:$A,$C8,'FY22 QoS'!$F:$F,$B8)</f>
        <v>0</v>
      </c>
      <c r="AX8" s="164">
        <f>IF(K8=1,COUNTIFS($I$7:$I8,$I8),0)</f>
        <v>0</v>
      </c>
      <c r="AY8" s="164">
        <f>IF(L8=1,COUNTIFS($I$7:$I8,$I8),0)</f>
        <v>0</v>
      </c>
      <c r="AZ8" s="164">
        <f>IF(M8=1,COUNTIFS($I$7:$I8,$I8),0)</f>
        <v>0</v>
      </c>
      <c r="BA8" s="164">
        <f>IF(N8=1,COUNTIFS($I$7:$I8,$I8),0)</f>
        <v>0</v>
      </c>
      <c r="BB8" s="164">
        <f>IF(O8=1,COUNTIFS($I$7:$I8,$I8),0)</f>
        <v>0</v>
      </c>
      <c r="BC8" s="164">
        <f>IF(P8=1,COUNTIFS($I$7:$I8,$I8),0)</f>
        <v>0</v>
      </c>
      <c r="BD8" s="164">
        <f>IF(Q8=1,COUNTIFS($I$7:$I8,$I8),0)</f>
        <v>0</v>
      </c>
      <c r="BE8" s="164">
        <f>IF(R8=1,COUNTIFS($I$7:$I8,$I8),0)</f>
        <v>0</v>
      </c>
      <c r="BF8" s="164">
        <f>IF(S8=1,COUNTIFS($I$7:$I8,$I8),0)</f>
        <v>0</v>
      </c>
      <c r="BG8" s="164">
        <f>IF(T8=1,COUNTIFS($I$7:$I8,$I8),0)</f>
        <v>0</v>
      </c>
      <c r="BH8" s="164">
        <f>IF(U8=1,COUNTIFS($I$7:$I8,$I8),0)</f>
        <v>0</v>
      </c>
      <c r="BI8" s="164">
        <f>IF(V8=1,COUNTIFS($I$7:$I8,$I8),0)</f>
        <v>0</v>
      </c>
    </row>
    <row r="9" spans="2:61" x14ac:dyDescent="0.25">
      <c r="B9" t="s">
        <v>31</v>
      </c>
      <c r="C9" t="s">
        <v>125</v>
      </c>
      <c r="D9" s="165">
        <v>44317</v>
      </c>
      <c r="E9" s="165" t="s">
        <v>86</v>
      </c>
      <c r="F9" t="s">
        <v>23</v>
      </c>
      <c r="G9" s="164">
        <v>1050000</v>
      </c>
      <c r="H9" s="163"/>
      <c r="I9" s="163"/>
      <c r="K9" s="164">
        <v>0</v>
      </c>
      <c r="L9" s="164">
        <v>0</v>
      </c>
      <c r="M9" s="164">
        <v>0</v>
      </c>
      <c r="N9" s="164">
        <v>1</v>
      </c>
      <c r="O9" s="164">
        <v>1</v>
      </c>
      <c r="P9" s="164">
        <v>1</v>
      </c>
      <c r="Q9" s="164">
        <v>1</v>
      </c>
      <c r="R9" s="164">
        <v>1</v>
      </c>
      <c r="S9" s="164">
        <v>1</v>
      </c>
      <c r="T9" s="164">
        <v>1</v>
      </c>
      <c r="U9" s="164">
        <v>1</v>
      </c>
      <c r="V9" s="164">
        <v>1</v>
      </c>
      <c r="X9" s="164">
        <f>SUMIFS('FY22 QoS'!K:K,'FY22 QoS'!$A:$A,$C9,'FY22 QoS'!$F:$F,$B9)</f>
        <v>0</v>
      </c>
      <c r="Y9" s="164">
        <f>SUMIFS('FY22 QoS'!L:L,'FY22 QoS'!$A:$A,$C9,'FY22 QoS'!$F:$F,$B9)</f>
        <v>0</v>
      </c>
      <c r="Z9" s="164">
        <f>SUMIFS('FY22 QoS'!M:M,'FY22 QoS'!$A:$A,$C9,'FY22 QoS'!$F:$F,$B9)</f>
        <v>0</v>
      </c>
      <c r="AA9" s="164">
        <f>SUMIFS('FY22 QoS'!N:N,'FY22 QoS'!$A:$A,$C9,'FY22 QoS'!$F:$F,$B9)</f>
        <v>1</v>
      </c>
      <c r="AB9" s="164">
        <f>SUMIFS('FY22 QoS'!O:O,'FY22 QoS'!$A:$A,$C9,'FY22 QoS'!$F:$F,$B9)</f>
        <v>1</v>
      </c>
      <c r="AC9" s="164">
        <f>SUMIFS('FY22 QoS'!P:P,'FY22 QoS'!$A:$A,$C9,'FY22 QoS'!$F:$F,$B9)</f>
        <v>1</v>
      </c>
      <c r="AD9" s="164">
        <f>SUMIFS('FY22 QoS'!Q:Q,'FY22 QoS'!$A:$A,$C9,'FY22 QoS'!$F:$F,$B9)</f>
        <v>1</v>
      </c>
      <c r="AE9" s="164">
        <f>SUMIFS('FY22 QoS'!R:R,'FY22 QoS'!$A:$A,$C9,'FY22 QoS'!$F:$F,$B9)</f>
        <v>1</v>
      </c>
      <c r="AF9" s="164">
        <f>SUMIFS('FY22 QoS'!S:S,'FY22 QoS'!$A:$A,$C9,'FY22 QoS'!$F:$F,$B9)</f>
        <v>1</v>
      </c>
      <c r="AG9" s="164">
        <f>SUMIFS('FY22 QoS'!T:T,'FY22 QoS'!$A:$A,$C9,'FY22 QoS'!$F:$F,$B9)</f>
        <v>1</v>
      </c>
      <c r="AH9" s="164">
        <f>SUMIFS('FY22 QoS'!U:U,'FY22 QoS'!$A:$A,$C9,'FY22 QoS'!$F:$F,$B9)</f>
        <v>1</v>
      </c>
      <c r="AI9" s="164">
        <f>SUMIFS('FY22 QoS'!V:V,'FY22 QoS'!$A:$A,$C9,'FY22 QoS'!$F:$F,$B9)</f>
        <v>1</v>
      </c>
      <c r="AK9" s="164">
        <f>SUMIFS('FY22 QoS'!AI:AI,'FY22 QoS'!$A:$A,$C9,'FY22 QoS'!$F:$F,$B9)</f>
        <v>0</v>
      </c>
      <c r="AL9" s="164">
        <f>SUMIFS('FY22 QoS'!AJ:AJ,'FY22 QoS'!$A:$A,$C9,'FY22 QoS'!$F:$F,$B9)</f>
        <v>0</v>
      </c>
      <c r="AM9" s="164">
        <f>SUMIFS('FY22 QoS'!AK:AK,'FY22 QoS'!$A:$A,$C9,'FY22 QoS'!$F:$F,$B9)</f>
        <v>0</v>
      </c>
      <c r="AN9" s="164">
        <f>SUMIFS('FY22 QoS'!AL:AL,'FY22 QoS'!$A:$A,$C9,'FY22 QoS'!$F:$F,$B9)</f>
        <v>87500</v>
      </c>
      <c r="AO9" s="164">
        <f>SUMIFS('FY22 QoS'!AM:AM,'FY22 QoS'!$A:$A,$C9,'FY22 QoS'!$F:$F,$B9)</f>
        <v>87500</v>
      </c>
      <c r="AP9" s="164">
        <f>SUMIFS('FY22 QoS'!AN:AN,'FY22 QoS'!$A:$A,$C9,'FY22 QoS'!$F:$F,$B9)</f>
        <v>87500</v>
      </c>
      <c r="AQ9" s="164">
        <f>SUMIFS('FY22 QoS'!AO:AO,'FY22 QoS'!$A:$A,$C9,'FY22 QoS'!$F:$F,$B9)</f>
        <v>87500</v>
      </c>
      <c r="AR9" s="164">
        <f>SUMIFS('FY22 QoS'!AP:AP,'FY22 QoS'!$A:$A,$C9,'FY22 QoS'!$F:$F,$B9)</f>
        <v>87500</v>
      </c>
      <c r="AS9" s="164">
        <f>SUMIFS('FY22 QoS'!AQ:AQ,'FY22 QoS'!$A:$A,$C9,'FY22 QoS'!$F:$F,$B9)</f>
        <v>87500</v>
      </c>
      <c r="AT9" s="164">
        <f>SUMIFS('FY22 QoS'!AR:AR,'FY22 QoS'!$A:$A,$C9,'FY22 QoS'!$F:$F,$B9)</f>
        <v>87500</v>
      </c>
      <c r="AU9" s="164">
        <f>SUMIFS('FY22 QoS'!AS:AS,'FY22 QoS'!$A:$A,$C9,'FY22 QoS'!$F:$F,$B9)</f>
        <v>87500</v>
      </c>
      <c r="AV9" s="164">
        <f>SUMIFS('FY22 QoS'!AT:AT,'FY22 QoS'!$A:$A,$C9,'FY22 QoS'!$F:$F,$B9)</f>
        <v>87500</v>
      </c>
      <c r="AX9" s="164">
        <f>IF(K9=1,COUNTIFS($I$7:$I9,$I9),0)</f>
        <v>0</v>
      </c>
      <c r="AY9" s="164">
        <f>IF(L9=1,COUNTIFS($I$7:$I9,$I9),0)</f>
        <v>0</v>
      </c>
      <c r="AZ9" s="164">
        <f>IF(M9=1,COUNTIFS($I$7:$I9,$I9),0)</f>
        <v>0</v>
      </c>
      <c r="BA9" s="164">
        <f>IF(N9=1,COUNTIFS($I$7:$I9,$I9),0)</f>
        <v>0</v>
      </c>
      <c r="BB9" s="164">
        <f>IF(O9=1,COUNTIFS($I$7:$I9,$I9),0)</f>
        <v>0</v>
      </c>
      <c r="BC9" s="164">
        <f>IF(P9=1,COUNTIFS($I$7:$I9,$I9),0)</f>
        <v>0</v>
      </c>
      <c r="BD9" s="164">
        <f>IF(Q9=1,COUNTIFS($I$7:$I9,$I9),0)</f>
        <v>0</v>
      </c>
      <c r="BE9" s="164">
        <f>IF(R9=1,COUNTIFS($I$7:$I9,$I9),0)</f>
        <v>0</v>
      </c>
      <c r="BF9" s="164">
        <f>IF(S9=1,COUNTIFS($I$7:$I9,$I9),0)</f>
        <v>0</v>
      </c>
      <c r="BG9" s="164">
        <f>IF(T9=1,COUNTIFS($I$7:$I9,$I9),0)</f>
        <v>0</v>
      </c>
      <c r="BH9" s="164">
        <f>IF(U9=1,COUNTIFS($I$7:$I9,$I9),0)</f>
        <v>0</v>
      </c>
      <c r="BI9" s="164">
        <f>IF(V9=1,COUNTIFS($I$7:$I9,$I9),0)</f>
        <v>0</v>
      </c>
    </row>
    <row r="10" spans="2:61" x14ac:dyDescent="0.25">
      <c r="B10" t="s">
        <v>31</v>
      </c>
      <c r="C10" t="s">
        <v>84</v>
      </c>
      <c r="D10" s="165">
        <v>44317</v>
      </c>
      <c r="E10" s="165" t="s">
        <v>86</v>
      </c>
      <c r="F10" t="s">
        <v>23</v>
      </c>
      <c r="G10" s="164">
        <v>1050000</v>
      </c>
      <c r="H10" s="163"/>
      <c r="I10" s="163"/>
      <c r="K10" s="164">
        <v>0</v>
      </c>
      <c r="L10" s="164">
        <v>0</v>
      </c>
      <c r="M10" s="164">
        <v>0</v>
      </c>
      <c r="N10" s="164">
        <v>1</v>
      </c>
      <c r="O10" s="164">
        <v>1</v>
      </c>
      <c r="P10" s="164">
        <v>1</v>
      </c>
      <c r="Q10" s="164">
        <v>1</v>
      </c>
      <c r="R10" s="164">
        <v>1</v>
      </c>
      <c r="S10" s="164">
        <v>1</v>
      </c>
      <c r="T10" s="164">
        <v>1</v>
      </c>
      <c r="U10" s="164">
        <v>1</v>
      </c>
      <c r="V10" s="164">
        <v>1</v>
      </c>
      <c r="X10" s="164">
        <f>SUMIFS('FY22 QoS'!K:K,'FY22 QoS'!$A:$A,$C10,'FY22 QoS'!$F:$F,$B10)</f>
        <v>0</v>
      </c>
      <c r="Y10" s="164">
        <f>SUMIFS('FY22 QoS'!L:L,'FY22 QoS'!$A:$A,$C10,'FY22 QoS'!$F:$F,$B10)</f>
        <v>0</v>
      </c>
      <c r="Z10" s="164">
        <f>SUMIFS('FY22 QoS'!M:M,'FY22 QoS'!$A:$A,$C10,'FY22 QoS'!$F:$F,$B10)</f>
        <v>0</v>
      </c>
      <c r="AA10" s="164">
        <f>SUMIFS('FY22 QoS'!N:N,'FY22 QoS'!$A:$A,$C10,'FY22 QoS'!$F:$F,$B10)</f>
        <v>0</v>
      </c>
      <c r="AB10" s="164">
        <f>SUMIFS('FY22 QoS'!O:O,'FY22 QoS'!$A:$A,$C10,'FY22 QoS'!$F:$F,$B10)</f>
        <v>0</v>
      </c>
      <c r="AC10" s="164">
        <f>SUMIFS('FY22 QoS'!P:P,'FY22 QoS'!$A:$A,$C10,'FY22 QoS'!$F:$F,$B10)</f>
        <v>0</v>
      </c>
      <c r="AD10" s="164">
        <f>SUMIFS('FY22 QoS'!Q:Q,'FY22 QoS'!$A:$A,$C10,'FY22 QoS'!$F:$F,$B10)</f>
        <v>0</v>
      </c>
      <c r="AE10" s="164">
        <f>SUMIFS('FY22 QoS'!R:R,'FY22 QoS'!$A:$A,$C10,'FY22 QoS'!$F:$F,$B10)</f>
        <v>0</v>
      </c>
      <c r="AF10" s="164">
        <f>SUMIFS('FY22 QoS'!S:S,'FY22 QoS'!$A:$A,$C10,'FY22 QoS'!$F:$F,$B10)</f>
        <v>0.25</v>
      </c>
      <c r="AG10" s="164">
        <f>SUMIFS('FY22 QoS'!T:T,'FY22 QoS'!$A:$A,$C10,'FY22 QoS'!$F:$F,$B10)</f>
        <v>0.6</v>
      </c>
      <c r="AH10" s="164">
        <f>SUMIFS('FY22 QoS'!U:U,'FY22 QoS'!$A:$A,$C10,'FY22 QoS'!$F:$F,$B10)</f>
        <v>0.85</v>
      </c>
      <c r="AI10" s="164">
        <f>SUMIFS('FY22 QoS'!V:V,'FY22 QoS'!$A:$A,$C10,'FY22 QoS'!$F:$F,$B10)</f>
        <v>1.1499999999999999</v>
      </c>
      <c r="AK10" s="164">
        <f>SUMIFS('FY22 QoS'!AI:AI,'FY22 QoS'!$A:$A,$C10,'FY22 QoS'!$F:$F,$B10)</f>
        <v>0</v>
      </c>
      <c r="AL10" s="164">
        <f>SUMIFS('FY22 QoS'!AJ:AJ,'FY22 QoS'!$A:$A,$C10,'FY22 QoS'!$F:$F,$B10)</f>
        <v>0</v>
      </c>
      <c r="AM10" s="164">
        <f>SUMIFS('FY22 QoS'!AK:AK,'FY22 QoS'!$A:$A,$C10,'FY22 QoS'!$F:$F,$B10)</f>
        <v>0</v>
      </c>
      <c r="AN10" s="164">
        <f>SUMIFS('FY22 QoS'!AL:AL,'FY22 QoS'!$A:$A,$C10,'FY22 QoS'!$F:$F,$B10)</f>
        <v>0</v>
      </c>
      <c r="AO10" s="164">
        <f>SUMIFS('FY22 QoS'!AM:AM,'FY22 QoS'!$A:$A,$C10,'FY22 QoS'!$F:$F,$B10)</f>
        <v>0</v>
      </c>
      <c r="AP10" s="164">
        <f>SUMIFS('FY22 QoS'!AN:AN,'FY22 QoS'!$A:$A,$C10,'FY22 QoS'!$F:$F,$B10)</f>
        <v>0</v>
      </c>
      <c r="AQ10" s="164">
        <f>SUMIFS('FY22 QoS'!AO:AO,'FY22 QoS'!$A:$A,$C10,'FY22 QoS'!$F:$F,$B10)</f>
        <v>0</v>
      </c>
      <c r="AR10" s="164">
        <f>SUMIFS('FY22 QoS'!AP:AP,'FY22 QoS'!$A:$A,$C10,'FY22 QoS'!$F:$F,$B10)</f>
        <v>0</v>
      </c>
      <c r="AS10" s="164">
        <f>SUMIFS('FY22 QoS'!AQ:AQ,'FY22 QoS'!$A:$A,$C10,'FY22 QoS'!$F:$F,$B10)</f>
        <v>21875</v>
      </c>
      <c r="AT10" s="164">
        <f>SUMIFS('FY22 QoS'!AR:AR,'FY22 QoS'!$A:$A,$C10,'FY22 QoS'!$F:$F,$B10)</f>
        <v>56666.666666666664</v>
      </c>
      <c r="AU10" s="164">
        <f>SUMIFS('FY22 QoS'!AS:AS,'FY22 QoS'!$A:$A,$C10,'FY22 QoS'!$F:$F,$B10)</f>
        <v>80208.333333333343</v>
      </c>
      <c r="AV10" s="164">
        <f>SUMIFS('FY22 QoS'!AT:AT,'FY22 QoS'!$A:$A,$C10,'FY22 QoS'!$F:$F,$B10)</f>
        <v>108958.33333333334</v>
      </c>
      <c r="AX10" s="164">
        <f>IF(K10=1,COUNTIFS($I$7:$I10,$I10),0)</f>
        <v>0</v>
      </c>
      <c r="AY10" s="164">
        <f>IF(L10=1,COUNTIFS($I$7:$I10,$I10),0)</f>
        <v>0</v>
      </c>
      <c r="AZ10" s="164">
        <f>IF(M10=1,COUNTIFS($I$7:$I10,$I10),0)</f>
        <v>0</v>
      </c>
      <c r="BA10" s="164">
        <f>IF(N10=1,COUNTIFS($I$7:$I10,$I10),0)</f>
        <v>0</v>
      </c>
      <c r="BB10" s="164">
        <f>IF(O10=1,COUNTIFS($I$7:$I10,$I10),0)</f>
        <v>0</v>
      </c>
      <c r="BC10" s="164">
        <f>IF(P10=1,COUNTIFS($I$7:$I10,$I10),0)</f>
        <v>0</v>
      </c>
      <c r="BD10" s="164">
        <f>IF(Q10=1,COUNTIFS($I$7:$I10,$I10),0)</f>
        <v>0</v>
      </c>
      <c r="BE10" s="164">
        <f>IF(R10=1,COUNTIFS($I$7:$I10,$I10),0)</f>
        <v>0</v>
      </c>
      <c r="BF10" s="164">
        <f>IF(S10=1,COUNTIFS($I$7:$I10,$I10),0)</f>
        <v>0</v>
      </c>
      <c r="BG10" s="164">
        <f>IF(T10=1,COUNTIFS($I$7:$I10,$I10),0)</f>
        <v>0</v>
      </c>
      <c r="BH10" s="164">
        <f>IF(U10=1,COUNTIFS($I$7:$I10,$I10),0)</f>
        <v>0</v>
      </c>
      <c r="BI10" s="164">
        <f>IF(V10=1,COUNTIFS($I$7:$I10,$I10),0)</f>
        <v>0</v>
      </c>
    </row>
    <row r="11" spans="2:61" x14ac:dyDescent="0.25">
      <c r="B11" t="s">
        <v>22</v>
      </c>
      <c r="C11" t="s">
        <v>124</v>
      </c>
      <c r="D11" s="165">
        <v>43360</v>
      </c>
      <c r="E11" s="165">
        <v>44271</v>
      </c>
      <c r="F11" t="s">
        <v>89</v>
      </c>
      <c r="G11" s="164">
        <v>1250000</v>
      </c>
      <c r="H11" s="163"/>
      <c r="I11" s="163"/>
      <c r="K11" s="164">
        <v>1</v>
      </c>
      <c r="L11" s="164">
        <v>0</v>
      </c>
      <c r="M11" s="164">
        <v>0</v>
      </c>
      <c r="N11" s="164">
        <v>0</v>
      </c>
      <c r="O11" s="164">
        <v>0</v>
      </c>
      <c r="P11" s="164">
        <v>0</v>
      </c>
      <c r="Q11" s="164">
        <v>0</v>
      </c>
      <c r="R11" s="164">
        <v>0</v>
      </c>
      <c r="S11" s="164">
        <v>0</v>
      </c>
      <c r="T11" s="164">
        <v>0</v>
      </c>
      <c r="U11" s="164">
        <v>0</v>
      </c>
      <c r="V11" s="164">
        <v>0</v>
      </c>
      <c r="X11" s="164">
        <f>SUMIFS('FY22 QoS'!K:K,'FY22 QoS'!$A:$A,$C11,'FY22 QoS'!$F:$F,$B11)</f>
        <v>1</v>
      </c>
      <c r="Y11" s="164">
        <f>SUMIFS('FY22 QoS'!L:L,'FY22 QoS'!$A:$A,$C11,'FY22 QoS'!$F:$F,$B11)</f>
        <v>1</v>
      </c>
      <c r="Z11" s="164">
        <f>SUMIFS('FY22 QoS'!M:M,'FY22 QoS'!$A:$A,$C11,'FY22 QoS'!$F:$F,$B11)</f>
        <v>0</v>
      </c>
      <c r="AA11" s="164">
        <f>SUMIFS('FY22 QoS'!N:N,'FY22 QoS'!$A:$A,$C11,'FY22 QoS'!$F:$F,$B11)</f>
        <v>0</v>
      </c>
      <c r="AB11" s="164">
        <f>SUMIFS('FY22 QoS'!O:O,'FY22 QoS'!$A:$A,$C11,'FY22 QoS'!$F:$F,$B11)</f>
        <v>0</v>
      </c>
      <c r="AC11" s="164">
        <f>SUMIFS('FY22 QoS'!P:P,'FY22 QoS'!$A:$A,$C11,'FY22 QoS'!$F:$F,$B11)</f>
        <v>0</v>
      </c>
      <c r="AD11" s="164">
        <f>SUMIFS('FY22 QoS'!Q:Q,'FY22 QoS'!$A:$A,$C11,'FY22 QoS'!$F:$F,$B11)</f>
        <v>0</v>
      </c>
      <c r="AE11" s="164">
        <f>SUMIFS('FY22 QoS'!R:R,'FY22 QoS'!$A:$A,$C11,'FY22 QoS'!$F:$F,$B11)</f>
        <v>0</v>
      </c>
      <c r="AF11" s="164">
        <f>SUMIFS('FY22 QoS'!S:S,'FY22 QoS'!$A:$A,$C11,'FY22 QoS'!$F:$F,$B11)</f>
        <v>0</v>
      </c>
      <c r="AG11" s="164">
        <f>SUMIFS('FY22 QoS'!T:T,'FY22 QoS'!$A:$A,$C11,'FY22 QoS'!$F:$F,$B11)</f>
        <v>0</v>
      </c>
      <c r="AH11" s="164">
        <f>SUMIFS('FY22 QoS'!U:U,'FY22 QoS'!$A:$A,$C11,'FY22 QoS'!$F:$F,$B11)</f>
        <v>0</v>
      </c>
      <c r="AI11" s="164">
        <f>SUMIFS('FY22 QoS'!V:V,'FY22 QoS'!$A:$A,$C11,'FY22 QoS'!$F:$F,$B11)</f>
        <v>0</v>
      </c>
      <c r="AK11" s="164">
        <f>SUMIFS('FY22 QoS'!AI:AI,'FY22 QoS'!$A:$A,$C11,'FY22 QoS'!$F:$F,$B11)</f>
        <v>104166.66666666667</v>
      </c>
      <c r="AL11" s="164">
        <f>SUMIFS('FY22 QoS'!AJ:AJ,'FY22 QoS'!$A:$A,$C11,'FY22 QoS'!$F:$F,$B11)</f>
        <v>104166.66666666667</v>
      </c>
      <c r="AM11" s="164">
        <f>SUMIFS('FY22 QoS'!AK:AK,'FY22 QoS'!$A:$A,$C11,'FY22 QoS'!$F:$F,$B11)</f>
        <v>0</v>
      </c>
      <c r="AN11" s="164">
        <f>SUMIFS('FY22 QoS'!AL:AL,'FY22 QoS'!$A:$A,$C11,'FY22 QoS'!$F:$F,$B11)</f>
        <v>0</v>
      </c>
      <c r="AO11" s="164">
        <f>SUMIFS('FY22 QoS'!AM:AM,'FY22 QoS'!$A:$A,$C11,'FY22 QoS'!$F:$F,$B11)</f>
        <v>0</v>
      </c>
      <c r="AP11" s="164">
        <f>SUMIFS('FY22 QoS'!AN:AN,'FY22 QoS'!$A:$A,$C11,'FY22 QoS'!$F:$F,$B11)</f>
        <v>0</v>
      </c>
      <c r="AQ11" s="164">
        <f>SUMIFS('FY22 QoS'!AO:AO,'FY22 QoS'!$A:$A,$C11,'FY22 QoS'!$F:$F,$B11)</f>
        <v>0</v>
      </c>
      <c r="AR11" s="164">
        <f>SUMIFS('FY22 QoS'!AP:AP,'FY22 QoS'!$A:$A,$C11,'FY22 QoS'!$F:$F,$B11)</f>
        <v>0</v>
      </c>
      <c r="AS11" s="164">
        <f>SUMIFS('FY22 QoS'!AQ:AQ,'FY22 QoS'!$A:$A,$C11,'FY22 QoS'!$F:$F,$B11)</f>
        <v>0</v>
      </c>
      <c r="AT11" s="164">
        <f>SUMIFS('FY22 QoS'!AR:AR,'FY22 QoS'!$A:$A,$C11,'FY22 QoS'!$F:$F,$B11)</f>
        <v>0</v>
      </c>
      <c r="AU11" s="164">
        <f>SUMIFS('FY22 QoS'!AS:AS,'FY22 QoS'!$A:$A,$C11,'FY22 QoS'!$F:$F,$B11)</f>
        <v>0</v>
      </c>
      <c r="AV11" s="164">
        <f>SUMIFS('FY22 QoS'!AT:AT,'FY22 QoS'!$A:$A,$C11,'FY22 QoS'!$F:$F,$B11)</f>
        <v>0</v>
      </c>
      <c r="AX11" s="164">
        <f>IF(K11=1,COUNTIFS($I$7:$I11,$I11),0)</f>
        <v>0</v>
      </c>
      <c r="AY11" s="164">
        <f>IF(L11=1,COUNTIFS($I$7:$I11,$I11),0)</f>
        <v>0</v>
      </c>
      <c r="AZ11" s="164">
        <f>IF(M11=1,COUNTIFS($I$7:$I11,$I11),0)</f>
        <v>0</v>
      </c>
      <c r="BA11" s="164">
        <f>IF(N11=1,COUNTIFS($I$7:$I11,$I11),0)</f>
        <v>0</v>
      </c>
      <c r="BB11" s="164">
        <f>IF(O11=1,COUNTIFS($I$7:$I11,$I11),0)</f>
        <v>0</v>
      </c>
      <c r="BC11" s="164">
        <f>IF(P11=1,COUNTIFS($I$7:$I11,$I11),0)</f>
        <v>0</v>
      </c>
      <c r="BD11" s="164">
        <f>IF(Q11=1,COUNTIFS($I$7:$I11,$I11),0)</f>
        <v>0</v>
      </c>
      <c r="BE11" s="164">
        <f>IF(R11=1,COUNTIFS($I$7:$I11,$I11),0)</f>
        <v>0</v>
      </c>
      <c r="BF11" s="164">
        <f>IF(S11=1,COUNTIFS($I$7:$I11,$I11),0)</f>
        <v>0</v>
      </c>
      <c r="BG11" s="164">
        <f>IF(T11=1,COUNTIFS($I$7:$I11,$I11),0)</f>
        <v>0</v>
      </c>
      <c r="BH11" s="164">
        <f>IF(U11=1,COUNTIFS($I$7:$I11,$I11),0)</f>
        <v>0</v>
      </c>
      <c r="BI11" s="164">
        <f>IF(V11=1,COUNTIFS($I$7:$I11,$I11),0)</f>
        <v>0</v>
      </c>
    </row>
    <row r="12" spans="2:61" x14ac:dyDescent="0.25">
      <c r="B12" t="s">
        <v>22</v>
      </c>
      <c r="C12" t="s">
        <v>123</v>
      </c>
      <c r="D12" s="165">
        <v>43843</v>
      </c>
      <c r="E12" s="165">
        <v>44317</v>
      </c>
      <c r="F12" t="s">
        <v>89</v>
      </c>
      <c r="G12" s="164">
        <v>1250000</v>
      </c>
      <c r="H12" s="163"/>
      <c r="I12" s="163"/>
      <c r="K12" s="164">
        <v>1</v>
      </c>
      <c r="L12" s="164">
        <v>1</v>
      </c>
      <c r="M12" s="164">
        <v>1</v>
      </c>
      <c r="N12" s="164">
        <v>0</v>
      </c>
      <c r="O12" s="164">
        <v>0</v>
      </c>
      <c r="P12" s="164">
        <v>0</v>
      </c>
      <c r="Q12" s="164">
        <v>0</v>
      </c>
      <c r="R12" s="164">
        <v>0</v>
      </c>
      <c r="S12" s="164">
        <v>0</v>
      </c>
      <c r="T12" s="164">
        <v>0</v>
      </c>
      <c r="U12" s="164">
        <v>0</v>
      </c>
      <c r="V12" s="164">
        <v>0</v>
      </c>
      <c r="X12" s="164">
        <f>SUMIFS('FY22 QoS'!K:K,'FY22 QoS'!$A:$A,$C12,'FY22 QoS'!$F:$F,$B12)</f>
        <v>1</v>
      </c>
      <c r="Y12" s="164">
        <f>SUMIFS('FY22 QoS'!L:L,'FY22 QoS'!$A:$A,$C12,'FY22 QoS'!$F:$F,$B12)</f>
        <v>1</v>
      </c>
      <c r="Z12" s="164">
        <f>SUMIFS('FY22 QoS'!M:M,'FY22 QoS'!$A:$A,$C12,'FY22 QoS'!$F:$F,$B12)</f>
        <v>1</v>
      </c>
      <c r="AA12" s="164">
        <f>SUMIFS('FY22 QoS'!N:N,'FY22 QoS'!$A:$A,$C12,'FY22 QoS'!$F:$F,$B12)</f>
        <v>0</v>
      </c>
      <c r="AB12" s="164">
        <f>SUMIFS('FY22 QoS'!O:O,'FY22 QoS'!$A:$A,$C12,'FY22 QoS'!$F:$F,$B12)</f>
        <v>0</v>
      </c>
      <c r="AC12" s="164">
        <f>SUMIFS('FY22 QoS'!P:P,'FY22 QoS'!$A:$A,$C12,'FY22 QoS'!$F:$F,$B12)</f>
        <v>0</v>
      </c>
      <c r="AD12" s="164">
        <f>SUMIFS('FY22 QoS'!Q:Q,'FY22 QoS'!$A:$A,$C12,'FY22 QoS'!$F:$F,$B12)</f>
        <v>0</v>
      </c>
      <c r="AE12" s="164">
        <f>SUMIFS('FY22 QoS'!R:R,'FY22 QoS'!$A:$A,$C12,'FY22 QoS'!$F:$F,$B12)</f>
        <v>0</v>
      </c>
      <c r="AF12" s="164">
        <f>SUMIFS('FY22 QoS'!S:S,'FY22 QoS'!$A:$A,$C12,'FY22 QoS'!$F:$F,$B12)</f>
        <v>0</v>
      </c>
      <c r="AG12" s="164">
        <f>SUMIFS('FY22 QoS'!T:T,'FY22 QoS'!$A:$A,$C12,'FY22 QoS'!$F:$F,$B12)</f>
        <v>0</v>
      </c>
      <c r="AH12" s="164">
        <f>SUMIFS('FY22 QoS'!U:U,'FY22 QoS'!$A:$A,$C12,'FY22 QoS'!$F:$F,$B12)</f>
        <v>0</v>
      </c>
      <c r="AI12" s="164">
        <f>SUMIFS('FY22 QoS'!V:V,'FY22 QoS'!$A:$A,$C12,'FY22 QoS'!$F:$F,$B12)</f>
        <v>0</v>
      </c>
      <c r="AK12" s="164">
        <f>SUMIFS('FY22 QoS'!AI:AI,'FY22 QoS'!$A:$A,$C12,'FY22 QoS'!$F:$F,$B12)</f>
        <v>104166.66666666667</v>
      </c>
      <c r="AL12" s="164">
        <f>SUMIFS('FY22 QoS'!AJ:AJ,'FY22 QoS'!$A:$A,$C12,'FY22 QoS'!$F:$F,$B12)</f>
        <v>104166.66666666667</v>
      </c>
      <c r="AM12" s="164">
        <f>SUMIFS('FY22 QoS'!AK:AK,'FY22 QoS'!$A:$A,$C12,'FY22 QoS'!$F:$F,$B12)</f>
        <v>104166.66666666667</v>
      </c>
      <c r="AN12" s="164">
        <f>SUMIFS('FY22 QoS'!AL:AL,'FY22 QoS'!$A:$A,$C12,'FY22 QoS'!$F:$F,$B12)</f>
        <v>0</v>
      </c>
      <c r="AO12" s="164">
        <f>SUMIFS('FY22 QoS'!AM:AM,'FY22 QoS'!$A:$A,$C12,'FY22 QoS'!$F:$F,$B12)</f>
        <v>0</v>
      </c>
      <c r="AP12" s="164">
        <f>SUMIFS('FY22 QoS'!AN:AN,'FY22 QoS'!$A:$A,$C12,'FY22 QoS'!$F:$F,$B12)</f>
        <v>0</v>
      </c>
      <c r="AQ12" s="164">
        <f>SUMIFS('FY22 QoS'!AO:AO,'FY22 QoS'!$A:$A,$C12,'FY22 QoS'!$F:$F,$B12)</f>
        <v>0</v>
      </c>
      <c r="AR12" s="164">
        <f>SUMIFS('FY22 QoS'!AP:AP,'FY22 QoS'!$A:$A,$C12,'FY22 QoS'!$F:$F,$B12)</f>
        <v>0</v>
      </c>
      <c r="AS12" s="164">
        <f>SUMIFS('FY22 QoS'!AQ:AQ,'FY22 QoS'!$A:$A,$C12,'FY22 QoS'!$F:$F,$B12)</f>
        <v>0</v>
      </c>
      <c r="AT12" s="164">
        <f>SUMIFS('FY22 QoS'!AR:AR,'FY22 QoS'!$A:$A,$C12,'FY22 QoS'!$F:$F,$B12)</f>
        <v>0</v>
      </c>
      <c r="AU12" s="164">
        <f>SUMIFS('FY22 QoS'!AS:AS,'FY22 QoS'!$A:$A,$C12,'FY22 QoS'!$F:$F,$B12)</f>
        <v>0</v>
      </c>
      <c r="AV12" s="164">
        <f>SUMIFS('FY22 QoS'!AT:AT,'FY22 QoS'!$A:$A,$C12,'FY22 QoS'!$F:$F,$B12)</f>
        <v>0</v>
      </c>
      <c r="AX12" s="164">
        <f>IF(K12=1,COUNTIFS($I$7:$I12,$I12),0)</f>
        <v>0</v>
      </c>
      <c r="AY12" s="164">
        <f>IF(L12=1,COUNTIFS($I$7:$I12,$I12),0)</f>
        <v>0</v>
      </c>
      <c r="AZ12" s="164">
        <f>IF(M12=1,COUNTIFS($I$7:$I12,$I12),0)</f>
        <v>0</v>
      </c>
      <c r="BA12" s="164">
        <f>IF(N12=1,COUNTIFS($I$7:$I12,$I12),0)</f>
        <v>0</v>
      </c>
      <c r="BB12" s="164">
        <f>IF(O12=1,COUNTIFS($I$7:$I12,$I12),0)</f>
        <v>0</v>
      </c>
      <c r="BC12" s="164">
        <f>IF(P12=1,COUNTIFS($I$7:$I12,$I12),0)</f>
        <v>0</v>
      </c>
      <c r="BD12" s="164">
        <f>IF(Q12=1,COUNTIFS($I$7:$I12,$I12),0)</f>
        <v>0</v>
      </c>
      <c r="BE12" s="164">
        <f>IF(R12=1,COUNTIFS($I$7:$I12,$I12),0)</f>
        <v>0</v>
      </c>
      <c r="BF12" s="164">
        <f>IF(S12=1,COUNTIFS($I$7:$I12,$I12),0)</f>
        <v>0</v>
      </c>
      <c r="BG12" s="164">
        <f>IF(T12=1,COUNTIFS($I$7:$I12,$I12),0)</f>
        <v>0</v>
      </c>
      <c r="BH12" s="164">
        <f>IF(U12=1,COUNTIFS($I$7:$I12,$I12),0)</f>
        <v>0</v>
      </c>
      <c r="BI12" s="164">
        <f>IF(V12=1,COUNTIFS($I$7:$I12,$I12),0)</f>
        <v>0</v>
      </c>
    </row>
    <row r="13" spans="2:61" x14ac:dyDescent="0.25">
      <c r="B13" t="s">
        <v>31</v>
      </c>
      <c r="C13" t="s">
        <v>123</v>
      </c>
      <c r="D13" s="165">
        <v>44317</v>
      </c>
      <c r="E13" s="165" t="s">
        <v>86</v>
      </c>
      <c r="F13" t="s">
        <v>89</v>
      </c>
      <c r="G13" s="164">
        <v>1250000</v>
      </c>
      <c r="H13" s="163"/>
      <c r="I13" s="163"/>
      <c r="K13" s="164">
        <v>0</v>
      </c>
      <c r="L13" s="164">
        <v>0</v>
      </c>
      <c r="M13" s="164">
        <v>0</v>
      </c>
      <c r="N13" s="164">
        <v>1</v>
      </c>
      <c r="O13" s="164">
        <v>1</v>
      </c>
      <c r="P13" s="164">
        <v>1</v>
      </c>
      <c r="Q13" s="164">
        <v>1</v>
      </c>
      <c r="R13" s="164">
        <v>1</v>
      </c>
      <c r="S13" s="164">
        <v>1</v>
      </c>
      <c r="T13" s="164">
        <v>1</v>
      </c>
      <c r="U13" s="164">
        <v>1</v>
      </c>
      <c r="V13" s="164">
        <v>1</v>
      </c>
      <c r="X13" s="164">
        <f>SUMIFS('FY22 QoS'!K:K,'FY22 QoS'!$A:$A,$C13,'FY22 QoS'!$F:$F,$B13)</f>
        <v>0</v>
      </c>
      <c r="Y13" s="164">
        <f>SUMIFS('FY22 QoS'!L:L,'FY22 QoS'!$A:$A,$C13,'FY22 QoS'!$F:$F,$B13)</f>
        <v>0</v>
      </c>
      <c r="Z13" s="164">
        <f>SUMIFS('FY22 QoS'!M:M,'FY22 QoS'!$A:$A,$C13,'FY22 QoS'!$F:$F,$B13)</f>
        <v>0</v>
      </c>
      <c r="AA13" s="164">
        <f>SUMIFS('FY22 QoS'!N:N,'FY22 QoS'!$A:$A,$C13,'FY22 QoS'!$F:$F,$B13)</f>
        <v>1</v>
      </c>
      <c r="AB13" s="164">
        <f>SUMIFS('FY22 QoS'!O:O,'FY22 QoS'!$A:$A,$C13,'FY22 QoS'!$F:$F,$B13)</f>
        <v>1</v>
      </c>
      <c r="AC13" s="164">
        <f>SUMIFS('FY22 QoS'!P:P,'FY22 QoS'!$A:$A,$C13,'FY22 QoS'!$F:$F,$B13)</f>
        <v>1</v>
      </c>
      <c r="AD13" s="164">
        <f>SUMIFS('FY22 QoS'!Q:Q,'FY22 QoS'!$A:$A,$C13,'FY22 QoS'!$F:$F,$B13)</f>
        <v>1</v>
      </c>
      <c r="AE13" s="164">
        <f>SUMIFS('FY22 QoS'!R:R,'FY22 QoS'!$A:$A,$C13,'FY22 QoS'!$F:$F,$B13)</f>
        <v>1</v>
      </c>
      <c r="AF13" s="164">
        <f>SUMIFS('FY22 QoS'!S:S,'FY22 QoS'!$A:$A,$C13,'FY22 QoS'!$F:$F,$B13)</f>
        <v>1</v>
      </c>
      <c r="AG13" s="164">
        <f>SUMIFS('FY22 QoS'!T:T,'FY22 QoS'!$A:$A,$C13,'FY22 QoS'!$F:$F,$B13)</f>
        <v>1</v>
      </c>
      <c r="AH13" s="164">
        <f>SUMIFS('FY22 QoS'!U:U,'FY22 QoS'!$A:$A,$C13,'FY22 QoS'!$F:$F,$B13)</f>
        <v>1</v>
      </c>
      <c r="AI13" s="164">
        <f>SUMIFS('FY22 QoS'!V:V,'FY22 QoS'!$A:$A,$C13,'FY22 QoS'!$F:$F,$B13)</f>
        <v>1</v>
      </c>
      <c r="AK13" s="164">
        <f>SUMIFS('FY22 QoS'!AI:AI,'FY22 QoS'!$A:$A,$C13,'FY22 QoS'!$F:$F,$B13)</f>
        <v>0</v>
      </c>
      <c r="AL13" s="164">
        <f>SUMIFS('FY22 QoS'!AJ:AJ,'FY22 QoS'!$A:$A,$C13,'FY22 QoS'!$F:$F,$B13)</f>
        <v>0</v>
      </c>
      <c r="AM13" s="164">
        <f>SUMIFS('FY22 QoS'!AK:AK,'FY22 QoS'!$A:$A,$C13,'FY22 QoS'!$F:$F,$B13)</f>
        <v>0</v>
      </c>
      <c r="AN13" s="164">
        <f>SUMIFS('FY22 QoS'!AL:AL,'FY22 QoS'!$A:$A,$C13,'FY22 QoS'!$F:$F,$B13)</f>
        <v>104166.66666666667</v>
      </c>
      <c r="AO13" s="164">
        <f>SUMIFS('FY22 QoS'!AM:AM,'FY22 QoS'!$A:$A,$C13,'FY22 QoS'!$F:$F,$B13)</f>
        <v>104166.66666666667</v>
      </c>
      <c r="AP13" s="164">
        <f>SUMIFS('FY22 QoS'!AN:AN,'FY22 QoS'!$A:$A,$C13,'FY22 QoS'!$F:$F,$B13)</f>
        <v>104166.66666666667</v>
      </c>
      <c r="AQ13" s="164">
        <f>SUMIFS('FY22 QoS'!AO:AO,'FY22 QoS'!$A:$A,$C13,'FY22 QoS'!$F:$F,$B13)</f>
        <v>104166.66666666667</v>
      </c>
      <c r="AR13" s="164">
        <f>SUMIFS('FY22 QoS'!AP:AP,'FY22 QoS'!$A:$A,$C13,'FY22 QoS'!$F:$F,$B13)</f>
        <v>104166.66666666667</v>
      </c>
      <c r="AS13" s="164">
        <f>SUMIFS('FY22 QoS'!AQ:AQ,'FY22 QoS'!$A:$A,$C13,'FY22 QoS'!$F:$F,$B13)</f>
        <v>104166.66666666667</v>
      </c>
      <c r="AT13" s="164">
        <f>SUMIFS('FY22 QoS'!AR:AR,'FY22 QoS'!$A:$A,$C13,'FY22 QoS'!$F:$F,$B13)</f>
        <v>104166.66666666667</v>
      </c>
      <c r="AU13" s="164">
        <f>SUMIFS('FY22 QoS'!AS:AS,'FY22 QoS'!$A:$A,$C13,'FY22 QoS'!$F:$F,$B13)</f>
        <v>104166.66666666667</v>
      </c>
      <c r="AV13" s="164">
        <f>SUMIFS('FY22 QoS'!AT:AT,'FY22 QoS'!$A:$A,$C13,'FY22 QoS'!$F:$F,$B13)</f>
        <v>104166.66666666667</v>
      </c>
      <c r="AX13" s="164">
        <f>IF(K13=1,COUNTIFS($I$7:$I13,$I13),0)</f>
        <v>0</v>
      </c>
      <c r="AY13" s="164">
        <f>IF(L13=1,COUNTIFS($I$7:$I13,$I13),0)</f>
        <v>0</v>
      </c>
      <c r="AZ13" s="164">
        <f>IF(M13=1,COUNTIFS($I$7:$I13,$I13),0)</f>
        <v>0</v>
      </c>
      <c r="BA13" s="164">
        <f>IF(N13=1,COUNTIFS($I$7:$I13,$I13),0)</f>
        <v>0</v>
      </c>
      <c r="BB13" s="164">
        <f>IF(O13=1,COUNTIFS($I$7:$I13,$I13),0)</f>
        <v>0</v>
      </c>
      <c r="BC13" s="164">
        <f>IF(P13=1,COUNTIFS($I$7:$I13,$I13),0)</f>
        <v>0</v>
      </c>
      <c r="BD13" s="164">
        <f>IF(Q13=1,COUNTIFS($I$7:$I13,$I13),0)</f>
        <v>0</v>
      </c>
      <c r="BE13" s="164">
        <f>IF(R13=1,COUNTIFS($I$7:$I13,$I13),0)</f>
        <v>0</v>
      </c>
      <c r="BF13" s="164">
        <f>IF(S13=1,COUNTIFS($I$7:$I13,$I13),0)</f>
        <v>0</v>
      </c>
      <c r="BG13" s="164">
        <f>IF(T13=1,COUNTIFS($I$7:$I13,$I13),0)</f>
        <v>0</v>
      </c>
      <c r="BH13" s="164">
        <f>IF(U13=1,COUNTIFS($I$7:$I13,$I13),0)</f>
        <v>0</v>
      </c>
      <c r="BI13" s="164">
        <f>IF(V13=1,COUNTIFS($I$7:$I13,$I13),0)</f>
        <v>0</v>
      </c>
    </row>
    <row r="14" spans="2:61" x14ac:dyDescent="0.25">
      <c r="B14" t="s">
        <v>31</v>
      </c>
      <c r="C14" t="s">
        <v>84</v>
      </c>
      <c r="D14" s="165">
        <v>44378</v>
      </c>
      <c r="E14" s="165" t="s">
        <v>86</v>
      </c>
      <c r="F14" t="s">
        <v>89</v>
      </c>
      <c r="G14" s="164">
        <v>1250000</v>
      </c>
      <c r="H14" s="163"/>
      <c r="I14" s="163"/>
      <c r="K14" s="164">
        <v>0</v>
      </c>
      <c r="L14" s="164">
        <v>0</v>
      </c>
      <c r="M14" s="164">
        <v>0</v>
      </c>
      <c r="N14" s="164">
        <v>0</v>
      </c>
      <c r="O14" s="164">
        <v>0</v>
      </c>
      <c r="P14" s="164">
        <v>1</v>
      </c>
      <c r="Q14" s="164">
        <v>1</v>
      </c>
      <c r="R14" s="164">
        <v>1</v>
      </c>
      <c r="S14" s="164">
        <v>1</v>
      </c>
      <c r="T14" s="164">
        <v>1</v>
      </c>
      <c r="U14" s="164">
        <v>1</v>
      </c>
      <c r="V14" s="164">
        <v>1</v>
      </c>
      <c r="X14" s="164">
        <f>SUMIFS('FY22 QoS'!K:K,'FY22 QoS'!$A:$A,$C14,'FY22 QoS'!$F:$F,$B14)</f>
        <v>0</v>
      </c>
      <c r="Y14" s="164">
        <f>SUMIFS('FY22 QoS'!L:L,'FY22 QoS'!$A:$A,$C14,'FY22 QoS'!$F:$F,$B14)</f>
        <v>0</v>
      </c>
      <c r="Z14" s="164">
        <f>SUMIFS('FY22 QoS'!M:M,'FY22 QoS'!$A:$A,$C14,'FY22 QoS'!$F:$F,$B14)</f>
        <v>0</v>
      </c>
      <c r="AA14" s="164">
        <f>SUMIFS('FY22 QoS'!N:N,'FY22 QoS'!$A:$A,$C14,'FY22 QoS'!$F:$F,$B14)</f>
        <v>0</v>
      </c>
      <c r="AB14" s="164">
        <f>SUMIFS('FY22 QoS'!O:O,'FY22 QoS'!$A:$A,$C14,'FY22 QoS'!$F:$F,$B14)</f>
        <v>0</v>
      </c>
      <c r="AC14" s="164">
        <f>SUMIFS('FY22 QoS'!P:P,'FY22 QoS'!$A:$A,$C14,'FY22 QoS'!$F:$F,$B14)</f>
        <v>0</v>
      </c>
      <c r="AD14" s="164">
        <f>SUMIFS('FY22 QoS'!Q:Q,'FY22 QoS'!$A:$A,$C14,'FY22 QoS'!$F:$F,$B14)</f>
        <v>0</v>
      </c>
      <c r="AE14" s="164">
        <f>SUMIFS('FY22 QoS'!R:R,'FY22 QoS'!$A:$A,$C14,'FY22 QoS'!$F:$F,$B14)</f>
        <v>0</v>
      </c>
      <c r="AF14" s="164">
        <f>SUMIFS('FY22 QoS'!S:S,'FY22 QoS'!$A:$A,$C14,'FY22 QoS'!$F:$F,$B14)</f>
        <v>0.25</v>
      </c>
      <c r="AG14" s="164">
        <f>SUMIFS('FY22 QoS'!T:T,'FY22 QoS'!$A:$A,$C14,'FY22 QoS'!$F:$F,$B14)</f>
        <v>0.6</v>
      </c>
      <c r="AH14" s="164">
        <f>SUMIFS('FY22 QoS'!U:U,'FY22 QoS'!$A:$A,$C14,'FY22 QoS'!$F:$F,$B14)</f>
        <v>0.85</v>
      </c>
      <c r="AI14" s="164">
        <f>SUMIFS('FY22 QoS'!V:V,'FY22 QoS'!$A:$A,$C14,'FY22 QoS'!$F:$F,$B14)</f>
        <v>1.1499999999999999</v>
      </c>
      <c r="AK14" s="164">
        <f>SUMIFS('FY22 QoS'!AI:AI,'FY22 QoS'!$A:$A,$C14,'FY22 QoS'!$F:$F,$B14)</f>
        <v>0</v>
      </c>
      <c r="AL14" s="164">
        <f>SUMIFS('FY22 QoS'!AJ:AJ,'FY22 QoS'!$A:$A,$C14,'FY22 QoS'!$F:$F,$B14)</f>
        <v>0</v>
      </c>
      <c r="AM14" s="164">
        <f>SUMIFS('FY22 QoS'!AK:AK,'FY22 QoS'!$A:$A,$C14,'FY22 QoS'!$F:$F,$B14)</f>
        <v>0</v>
      </c>
      <c r="AN14" s="164">
        <f>SUMIFS('FY22 QoS'!AL:AL,'FY22 QoS'!$A:$A,$C14,'FY22 QoS'!$F:$F,$B14)</f>
        <v>0</v>
      </c>
      <c r="AO14" s="164">
        <f>SUMIFS('FY22 QoS'!AM:AM,'FY22 QoS'!$A:$A,$C14,'FY22 QoS'!$F:$F,$B14)</f>
        <v>0</v>
      </c>
      <c r="AP14" s="164">
        <f>SUMIFS('FY22 QoS'!AN:AN,'FY22 QoS'!$A:$A,$C14,'FY22 QoS'!$F:$F,$B14)</f>
        <v>0</v>
      </c>
      <c r="AQ14" s="164">
        <f>SUMIFS('FY22 QoS'!AO:AO,'FY22 QoS'!$A:$A,$C14,'FY22 QoS'!$F:$F,$B14)</f>
        <v>0</v>
      </c>
      <c r="AR14" s="164">
        <f>SUMIFS('FY22 QoS'!AP:AP,'FY22 QoS'!$A:$A,$C14,'FY22 QoS'!$F:$F,$B14)</f>
        <v>0</v>
      </c>
      <c r="AS14" s="164">
        <f>SUMIFS('FY22 QoS'!AQ:AQ,'FY22 QoS'!$A:$A,$C14,'FY22 QoS'!$F:$F,$B14)</f>
        <v>21875</v>
      </c>
      <c r="AT14" s="164">
        <f>SUMIFS('FY22 QoS'!AR:AR,'FY22 QoS'!$A:$A,$C14,'FY22 QoS'!$F:$F,$B14)</f>
        <v>56666.666666666664</v>
      </c>
      <c r="AU14" s="164">
        <f>SUMIFS('FY22 QoS'!AS:AS,'FY22 QoS'!$A:$A,$C14,'FY22 QoS'!$F:$F,$B14)</f>
        <v>80208.333333333343</v>
      </c>
      <c r="AV14" s="164">
        <f>SUMIFS('FY22 QoS'!AT:AT,'FY22 QoS'!$A:$A,$C14,'FY22 QoS'!$F:$F,$B14)</f>
        <v>108958.33333333334</v>
      </c>
      <c r="AX14" s="164">
        <f>IF(K14=1,COUNTIFS($I$7:$I14,$I14),0)</f>
        <v>0</v>
      </c>
      <c r="AY14" s="164">
        <f>IF(L14=1,COUNTIFS($I$7:$I14,$I14),0)</f>
        <v>0</v>
      </c>
      <c r="AZ14" s="164">
        <f>IF(M14=1,COUNTIFS($I$7:$I14,$I14),0)</f>
        <v>0</v>
      </c>
      <c r="BA14" s="164">
        <f>IF(N14=1,COUNTIFS($I$7:$I14,$I14),0)</f>
        <v>0</v>
      </c>
      <c r="BB14" s="164">
        <f>IF(O14=1,COUNTIFS($I$7:$I14,$I14),0)</f>
        <v>0</v>
      </c>
      <c r="BC14" s="164">
        <f>IF(P14=1,COUNTIFS($I$7:$I14,$I14),0)</f>
        <v>0</v>
      </c>
      <c r="BD14" s="164">
        <f>IF(Q14=1,COUNTIFS($I$7:$I14,$I14),0)</f>
        <v>0</v>
      </c>
      <c r="BE14" s="164">
        <f>IF(R14=1,COUNTIFS($I$7:$I14,$I14),0)</f>
        <v>0</v>
      </c>
      <c r="BF14" s="164">
        <f>IF(S14=1,COUNTIFS($I$7:$I14,$I14),0)</f>
        <v>0</v>
      </c>
      <c r="BG14" s="164">
        <f>IF(T14=1,COUNTIFS($I$7:$I14,$I14),0)</f>
        <v>0</v>
      </c>
      <c r="BH14" s="164">
        <f>IF(U14=1,COUNTIFS($I$7:$I14,$I14),0)</f>
        <v>0</v>
      </c>
      <c r="BI14" s="164">
        <f>IF(V14=1,COUNTIFS($I$7:$I14,$I14),0)</f>
        <v>0</v>
      </c>
    </row>
    <row r="15" spans="2:61" x14ac:dyDescent="0.25">
      <c r="B15" t="s">
        <v>21</v>
      </c>
      <c r="C15" t="s">
        <v>122</v>
      </c>
      <c r="D15" s="165">
        <v>44144</v>
      </c>
      <c r="E15" s="165">
        <v>44255</v>
      </c>
      <c r="F15" t="s">
        <v>23</v>
      </c>
      <c r="G15" s="164">
        <v>1050000</v>
      </c>
      <c r="H15" s="163"/>
      <c r="I15" s="163"/>
      <c r="K15" s="164">
        <v>1</v>
      </c>
      <c r="L15" s="164">
        <v>0</v>
      </c>
      <c r="M15" s="164">
        <v>0</v>
      </c>
      <c r="N15" s="164">
        <v>0</v>
      </c>
      <c r="O15" s="164">
        <v>0</v>
      </c>
      <c r="P15" s="164">
        <v>0</v>
      </c>
      <c r="Q15" s="164">
        <v>0</v>
      </c>
      <c r="R15" s="164">
        <v>0</v>
      </c>
      <c r="S15" s="164">
        <v>0</v>
      </c>
      <c r="T15" s="164">
        <v>0</v>
      </c>
      <c r="U15" s="164">
        <v>0</v>
      </c>
      <c r="V15" s="164">
        <v>0</v>
      </c>
      <c r="X15" s="164">
        <f>SUMIFS('FY22 QoS'!K:K,'FY22 QoS'!$A:$A,$C15,'FY22 QoS'!$F:$F,$B15)</f>
        <v>0.25</v>
      </c>
      <c r="Y15" s="164">
        <f>SUMIFS('FY22 QoS'!L:L,'FY22 QoS'!$A:$A,$C15,'FY22 QoS'!$F:$F,$B15)</f>
        <v>0</v>
      </c>
      <c r="Z15" s="164">
        <f>SUMIFS('FY22 QoS'!M:M,'FY22 QoS'!$A:$A,$C15,'FY22 QoS'!$F:$F,$B15)</f>
        <v>0</v>
      </c>
      <c r="AA15" s="164">
        <f>SUMIFS('FY22 QoS'!N:N,'FY22 QoS'!$A:$A,$C15,'FY22 QoS'!$F:$F,$B15)</f>
        <v>0</v>
      </c>
      <c r="AB15" s="164">
        <f>SUMIFS('FY22 QoS'!O:O,'FY22 QoS'!$A:$A,$C15,'FY22 QoS'!$F:$F,$B15)</f>
        <v>0</v>
      </c>
      <c r="AC15" s="164">
        <f>SUMIFS('FY22 QoS'!P:P,'FY22 QoS'!$A:$A,$C15,'FY22 QoS'!$F:$F,$B15)</f>
        <v>0</v>
      </c>
      <c r="AD15" s="164">
        <f>SUMIFS('FY22 QoS'!Q:Q,'FY22 QoS'!$A:$A,$C15,'FY22 QoS'!$F:$F,$B15)</f>
        <v>0</v>
      </c>
      <c r="AE15" s="164">
        <f>SUMIFS('FY22 QoS'!R:R,'FY22 QoS'!$A:$A,$C15,'FY22 QoS'!$F:$F,$B15)</f>
        <v>0</v>
      </c>
      <c r="AF15" s="164">
        <f>SUMIFS('FY22 QoS'!S:S,'FY22 QoS'!$A:$A,$C15,'FY22 QoS'!$F:$F,$B15)</f>
        <v>0</v>
      </c>
      <c r="AG15" s="164">
        <f>SUMIFS('FY22 QoS'!T:T,'FY22 QoS'!$A:$A,$C15,'FY22 QoS'!$F:$F,$B15)</f>
        <v>0</v>
      </c>
      <c r="AH15" s="164">
        <f>SUMIFS('FY22 QoS'!U:U,'FY22 QoS'!$A:$A,$C15,'FY22 QoS'!$F:$F,$B15)</f>
        <v>0</v>
      </c>
      <c r="AI15" s="164">
        <f>SUMIFS('FY22 QoS'!V:V,'FY22 QoS'!$A:$A,$C15,'FY22 QoS'!$F:$F,$B15)</f>
        <v>0</v>
      </c>
      <c r="AK15" s="164">
        <f>SUMIFS('FY22 QoS'!AI:AI,'FY22 QoS'!$A:$A,$C15,'FY22 QoS'!$F:$F,$B15)</f>
        <v>21875</v>
      </c>
      <c r="AL15" s="164">
        <f>SUMIFS('FY22 QoS'!AJ:AJ,'FY22 QoS'!$A:$A,$C15,'FY22 QoS'!$F:$F,$B15)</f>
        <v>0</v>
      </c>
      <c r="AM15" s="164">
        <f>SUMIFS('FY22 QoS'!AK:AK,'FY22 QoS'!$A:$A,$C15,'FY22 QoS'!$F:$F,$B15)</f>
        <v>0</v>
      </c>
      <c r="AN15" s="164">
        <f>SUMIFS('FY22 QoS'!AL:AL,'FY22 QoS'!$A:$A,$C15,'FY22 QoS'!$F:$F,$B15)</f>
        <v>0</v>
      </c>
      <c r="AO15" s="164">
        <f>SUMIFS('FY22 QoS'!AM:AM,'FY22 QoS'!$A:$A,$C15,'FY22 QoS'!$F:$F,$B15)</f>
        <v>0</v>
      </c>
      <c r="AP15" s="164">
        <f>SUMIFS('FY22 QoS'!AN:AN,'FY22 QoS'!$A:$A,$C15,'FY22 QoS'!$F:$F,$B15)</f>
        <v>0</v>
      </c>
      <c r="AQ15" s="164">
        <f>SUMIFS('FY22 QoS'!AO:AO,'FY22 QoS'!$A:$A,$C15,'FY22 QoS'!$F:$F,$B15)</f>
        <v>0</v>
      </c>
      <c r="AR15" s="164">
        <f>SUMIFS('FY22 QoS'!AP:AP,'FY22 QoS'!$A:$A,$C15,'FY22 QoS'!$F:$F,$B15)</f>
        <v>0</v>
      </c>
      <c r="AS15" s="164">
        <f>SUMIFS('FY22 QoS'!AQ:AQ,'FY22 QoS'!$A:$A,$C15,'FY22 QoS'!$F:$F,$B15)</f>
        <v>0</v>
      </c>
      <c r="AT15" s="164">
        <f>SUMIFS('FY22 QoS'!AR:AR,'FY22 QoS'!$A:$A,$C15,'FY22 QoS'!$F:$F,$B15)</f>
        <v>0</v>
      </c>
      <c r="AU15" s="164">
        <f>SUMIFS('FY22 QoS'!AS:AS,'FY22 QoS'!$A:$A,$C15,'FY22 QoS'!$F:$F,$B15)</f>
        <v>0</v>
      </c>
      <c r="AV15" s="164">
        <f>SUMIFS('FY22 QoS'!AT:AT,'FY22 QoS'!$A:$A,$C15,'FY22 QoS'!$F:$F,$B15)</f>
        <v>0</v>
      </c>
      <c r="AX15" s="164">
        <f>IF(K15=1,COUNTIFS($I$7:$I15,$I15),0)</f>
        <v>0</v>
      </c>
      <c r="AY15" s="164">
        <f>IF(L15=1,COUNTIFS($I$7:$I15,$I15),0)</f>
        <v>0</v>
      </c>
      <c r="AZ15" s="164">
        <f>IF(M15=1,COUNTIFS($I$7:$I15,$I15),0)</f>
        <v>0</v>
      </c>
      <c r="BA15" s="164">
        <f>IF(N15=1,COUNTIFS($I$7:$I15,$I15),0)</f>
        <v>0</v>
      </c>
      <c r="BB15" s="164">
        <f>IF(O15=1,COUNTIFS($I$7:$I15,$I15),0)</f>
        <v>0</v>
      </c>
      <c r="BC15" s="164">
        <f>IF(P15=1,COUNTIFS($I$7:$I15,$I15),0)</f>
        <v>0</v>
      </c>
      <c r="BD15" s="164">
        <f>IF(Q15=1,COUNTIFS($I$7:$I15,$I15),0)</f>
        <v>0</v>
      </c>
      <c r="BE15" s="164">
        <f>IF(R15=1,COUNTIFS($I$7:$I15,$I15),0)</f>
        <v>0</v>
      </c>
      <c r="BF15" s="164">
        <f>IF(S15=1,COUNTIFS($I$7:$I15,$I15),0)</f>
        <v>0</v>
      </c>
      <c r="BG15" s="164">
        <f>IF(T15=1,COUNTIFS($I$7:$I15,$I15),0)</f>
        <v>0</v>
      </c>
      <c r="BH15" s="164">
        <f>IF(U15=1,COUNTIFS($I$7:$I15,$I15),0)</f>
        <v>0</v>
      </c>
      <c r="BI15" s="164">
        <f>IF(V15=1,COUNTIFS($I$7:$I15,$I15),0)</f>
        <v>0</v>
      </c>
    </row>
    <row r="16" spans="2:61" x14ac:dyDescent="0.25">
      <c r="B16" t="s">
        <v>21</v>
      </c>
      <c r="C16" t="s">
        <v>121</v>
      </c>
      <c r="D16" s="165">
        <v>44215</v>
      </c>
      <c r="E16" s="165">
        <v>44255</v>
      </c>
      <c r="F16" t="s">
        <v>23</v>
      </c>
      <c r="G16" s="164">
        <v>1050000</v>
      </c>
      <c r="H16" s="163"/>
      <c r="I16" s="163"/>
      <c r="K16" s="164">
        <v>1</v>
      </c>
      <c r="L16" s="164">
        <v>0</v>
      </c>
      <c r="M16" s="164">
        <v>0</v>
      </c>
      <c r="N16" s="164">
        <v>0</v>
      </c>
      <c r="O16" s="164">
        <v>0</v>
      </c>
      <c r="P16" s="164">
        <v>0</v>
      </c>
      <c r="Q16" s="164">
        <v>0</v>
      </c>
      <c r="R16" s="164">
        <v>0</v>
      </c>
      <c r="S16" s="164">
        <v>0</v>
      </c>
      <c r="T16" s="164">
        <v>0</v>
      </c>
      <c r="U16" s="164">
        <v>0</v>
      </c>
      <c r="V16" s="164">
        <v>0</v>
      </c>
      <c r="X16" s="164">
        <f>SUMIFS('FY22 QoS'!K:K,'FY22 QoS'!$A:$A,$C16,'FY22 QoS'!$F:$F,$B16)</f>
        <v>0</v>
      </c>
      <c r="Y16" s="164">
        <f>SUMIFS('FY22 QoS'!L:L,'FY22 QoS'!$A:$A,$C16,'FY22 QoS'!$F:$F,$B16)</f>
        <v>0</v>
      </c>
      <c r="Z16" s="164">
        <f>SUMIFS('FY22 QoS'!M:M,'FY22 QoS'!$A:$A,$C16,'FY22 QoS'!$F:$F,$B16)</f>
        <v>0</v>
      </c>
      <c r="AA16" s="164">
        <f>SUMIFS('FY22 QoS'!N:N,'FY22 QoS'!$A:$A,$C16,'FY22 QoS'!$F:$F,$B16)</f>
        <v>0</v>
      </c>
      <c r="AB16" s="164">
        <f>SUMIFS('FY22 QoS'!O:O,'FY22 QoS'!$A:$A,$C16,'FY22 QoS'!$F:$F,$B16)</f>
        <v>0</v>
      </c>
      <c r="AC16" s="164">
        <f>SUMIFS('FY22 QoS'!P:P,'FY22 QoS'!$A:$A,$C16,'FY22 QoS'!$F:$F,$B16)</f>
        <v>0</v>
      </c>
      <c r="AD16" s="164">
        <f>SUMIFS('FY22 QoS'!Q:Q,'FY22 QoS'!$A:$A,$C16,'FY22 QoS'!$F:$F,$B16)</f>
        <v>0</v>
      </c>
      <c r="AE16" s="164">
        <f>SUMIFS('FY22 QoS'!R:R,'FY22 QoS'!$A:$A,$C16,'FY22 QoS'!$F:$F,$B16)</f>
        <v>0</v>
      </c>
      <c r="AF16" s="164">
        <f>SUMIFS('FY22 QoS'!S:S,'FY22 QoS'!$A:$A,$C16,'FY22 QoS'!$F:$F,$B16)</f>
        <v>0</v>
      </c>
      <c r="AG16" s="164">
        <f>SUMIFS('FY22 QoS'!T:T,'FY22 QoS'!$A:$A,$C16,'FY22 QoS'!$F:$F,$B16)</f>
        <v>0</v>
      </c>
      <c r="AH16" s="164">
        <f>SUMIFS('FY22 QoS'!U:U,'FY22 QoS'!$A:$A,$C16,'FY22 QoS'!$F:$F,$B16)</f>
        <v>0</v>
      </c>
      <c r="AI16" s="164">
        <f>SUMIFS('FY22 QoS'!V:V,'FY22 QoS'!$A:$A,$C16,'FY22 QoS'!$F:$F,$B16)</f>
        <v>0</v>
      </c>
      <c r="AK16" s="164">
        <f>SUMIFS('FY22 QoS'!AI:AI,'FY22 QoS'!$A:$A,$C16,'FY22 QoS'!$F:$F,$B16)</f>
        <v>0</v>
      </c>
      <c r="AL16" s="164">
        <f>SUMIFS('FY22 QoS'!AJ:AJ,'FY22 QoS'!$A:$A,$C16,'FY22 QoS'!$F:$F,$B16)</f>
        <v>0</v>
      </c>
      <c r="AM16" s="164">
        <f>SUMIFS('FY22 QoS'!AK:AK,'FY22 QoS'!$A:$A,$C16,'FY22 QoS'!$F:$F,$B16)</f>
        <v>0</v>
      </c>
      <c r="AN16" s="164">
        <f>SUMIFS('FY22 QoS'!AL:AL,'FY22 QoS'!$A:$A,$C16,'FY22 QoS'!$F:$F,$B16)</f>
        <v>0</v>
      </c>
      <c r="AO16" s="164">
        <f>SUMIFS('FY22 QoS'!AM:AM,'FY22 QoS'!$A:$A,$C16,'FY22 QoS'!$F:$F,$B16)</f>
        <v>0</v>
      </c>
      <c r="AP16" s="164">
        <f>SUMIFS('FY22 QoS'!AN:AN,'FY22 QoS'!$A:$A,$C16,'FY22 QoS'!$F:$F,$B16)</f>
        <v>0</v>
      </c>
      <c r="AQ16" s="164">
        <f>SUMIFS('FY22 QoS'!AO:AO,'FY22 QoS'!$A:$A,$C16,'FY22 QoS'!$F:$F,$B16)</f>
        <v>0</v>
      </c>
      <c r="AR16" s="164">
        <f>SUMIFS('FY22 QoS'!AP:AP,'FY22 QoS'!$A:$A,$C16,'FY22 QoS'!$F:$F,$B16)</f>
        <v>0</v>
      </c>
      <c r="AS16" s="164">
        <f>SUMIFS('FY22 QoS'!AQ:AQ,'FY22 QoS'!$A:$A,$C16,'FY22 QoS'!$F:$F,$B16)</f>
        <v>0</v>
      </c>
      <c r="AT16" s="164">
        <f>SUMIFS('FY22 QoS'!AR:AR,'FY22 QoS'!$A:$A,$C16,'FY22 QoS'!$F:$F,$B16)</f>
        <v>0</v>
      </c>
      <c r="AU16" s="164">
        <f>SUMIFS('FY22 QoS'!AS:AS,'FY22 QoS'!$A:$A,$C16,'FY22 QoS'!$F:$F,$B16)</f>
        <v>0</v>
      </c>
      <c r="AV16" s="164">
        <f>SUMIFS('FY22 QoS'!AT:AT,'FY22 QoS'!$A:$A,$C16,'FY22 QoS'!$F:$F,$B16)</f>
        <v>0</v>
      </c>
      <c r="AX16" s="164">
        <f>IF(K16=1,COUNTIFS($I$7:$I16,$I16),0)</f>
        <v>0</v>
      </c>
      <c r="AY16" s="164">
        <f>IF(L16=1,COUNTIFS($I$7:$I16,$I16),0)</f>
        <v>0</v>
      </c>
      <c r="AZ16" s="164">
        <f>IF(M16=1,COUNTIFS($I$7:$I16,$I16),0)</f>
        <v>0</v>
      </c>
      <c r="BA16" s="164">
        <f>IF(N16=1,COUNTIFS($I$7:$I16,$I16),0)</f>
        <v>0</v>
      </c>
      <c r="BB16" s="164">
        <f>IF(O16=1,COUNTIFS($I$7:$I16,$I16),0)</f>
        <v>0</v>
      </c>
      <c r="BC16" s="164">
        <f>IF(P16=1,COUNTIFS($I$7:$I16,$I16),0)</f>
        <v>0</v>
      </c>
      <c r="BD16" s="164">
        <f>IF(Q16=1,COUNTIFS($I$7:$I16,$I16),0)</f>
        <v>0</v>
      </c>
      <c r="BE16" s="164">
        <f>IF(R16=1,COUNTIFS($I$7:$I16,$I16),0)</f>
        <v>0</v>
      </c>
      <c r="BF16" s="164">
        <f>IF(S16=1,COUNTIFS($I$7:$I16,$I16),0)</f>
        <v>0</v>
      </c>
      <c r="BG16" s="164">
        <f>IF(T16=1,COUNTIFS($I$7:$I16,$I16),0)</f>
        <v>0</v>
      </c>
      <c r="BH16" s="164">
        <f>IF(U16=1,COUNTIFS($I$7:$I16,$I16),0)</f>
        <v>0</v>
      </c>
      <c r="BI16" s="164">
        <f>IF(V16=1,COUNTIFS($I$7:$I16,$I16),0)</f>
        <v>0</v>
      </c>
    </row>
    <row r="17" spans="2:61" x14ac:dyDescent="0.25">
      <c r="B17" t="s">
        <v>21</v>
      </c>
      <c r="C17" t="s">
        <v>120</v>
      </c>
      <c r="D17" s="165">
        <v>44215</v>
      </c>
      <c r="E17" s="165">
        <v>44255</v>
      </c>
      <c r="F17" t="s">
        <v>23</v>
      </c>
      <c r="G17" s="164">
        <v>1050000</v>
      </c>
      <c r="H17" s="163"/>
      <c r="I17" s="163"/>
      <c r="K17" s="164">
        <v>1</v>
      </c>
      <c r="L17" s="164">
        <v>0</v>
      </c>
      <c r="M17" s="164">
        <v>0</v>
      </c>
      <c r="N17" s="164">
        <v>0</v>
      </c>
      <c r="O17" s="164">
        <v>0</v>
      </c>
      <c r="P17" s="164">
        <v>0</v>
      </c>
      <c r="Q17" s="164">
        <v>0</v>
      </c>
      <c r="R17" s="164">
        <v>0</v>
      </c>
      <c r="S17" s="164">
        <v>0</v>
      </c>
      <c r="T17" s="164">
        <v>0</v>
      </c>
      <c r="U17" s="164">
        <v>0</v>
      </c>
      <c r="V17" s="164">
        <v>0</v>
      </c>
      <c r="X17" s="164">
        <f>SUMIFS('FY22 QoS'!K:K,'FY22 QoS'!$A:$A,$C17,'FY22 QoS'!$F:$F,$B17)</f>
        <v>0</v>
      </c>
      <c r="Y17" s="164">
        <f>SUMIFS('FY22 QoS'!L:L,'FY22 QoS'!$A:$A,$C17,'FY22 QoS'!$F:$F,$B17)</f>
        <v>0</v>
      </c>
      <c r="Z17" s="164">
        <f>SUMIFS('FY22 QoS'!M:M,'FY22 QoS'!$A:$A,$C17,'FY22 QoS'!$F:$F,$B17)</f>
        <v>0</v>
      </c>
      <c r="AA17" s="164">
        <f>SUMIFS('FY22 QoS'!N:N,'FY22 QoS'!$A:$A,$C17,'FY22 QoS'!$F:$F,$B17)</f>
        <v>0</v>
      </c>
      <c r="AB17" s="164">
        <f>SUMIFS('FY22 QoS'!O:O,'FY22 QoS'!$A:$A,$C17,'FY22 QoS'!$F:$F,$B17)</f>
        <v>0</v>
      </c>
      <c r="AC17" s="164">
        <f>SUMIFS('FY22 QoS'!P:P,'FY22 QoS'!$A:$A,$C17,'FY22 QoS'!$F:$F,$B17)</f>
        <v>0</v>
      </c>
      <c r="AD17" s="164">
        <f>SUMIFS('FY22 QoS'!Q:Q,'FY22 QoS'!$A:$A,$C17,'FY22 QoS'!$F:$F,$B17)</f>
        <v>0</v>
      </c>
      <c r="AE17" s="164">
        <f>SUMIFS('FY22 QoS'!R:R,'FY22 QoS'!$A:$A,$C17,'FY22 QoS'!$F:$F,$B17)</f>
        <v>0</v>
      </c>
      <c r="AF17" s="164">
        <f>SUMIFS('FY22 QoS'!S:S,'FY22 QoS'!$A:$A,$C17,'FY22 QoS'!$F:$F,$B17)</f>
        <v>0</v>
      </c>
      <c r="AG17" s="164">
        <f>SUMIFS('FY22 QoS'!T:T,'FY22 QoS'!$A:$A,$C17,'FY22 QoS'!$F:$F,$B17)</f>
        <v>0</v>
      </c>
      <c r="AH17" s="164">
        <f>SUMIFS('FY22 QoS'!U:U,'FY22 QoS'!$A:$A,$C17,'FY22 QoS'!$F:$F,$B17)</f>
        <v>0</v>
      </c>
      <c r="AI17" s="164">
        <f>SUMIFS('FY22 QoS'!V:V,'FY22 QoS'!$A:$A,$C17,'FY22 QoS'!$F:$F,$B17)</f>
        <v>0</v>
      </c>
      <c r="AK17" s="164">
        <f>SUMIFS('FY22 QoS'!AI:AI,'FY22 QoS'!$A:$A,$C17,'FY22 QoS'!$F:$F,$B17)</f>
        <v>0</v>
      </c>
      <c r="AL17" s="164">
        <f>SUMIFS('FY22 QoS'!AJ:AJ,'FY22 QoS'!$A:$A,$C17,'FY22 QoS'!$F:$F,$B17)</f>
        <v>0</v>
      </c>
      <c r="AM17" s="164">
        <f>SUMIFS('FY22 QoS'!AK:AK,'FY22 QoS'!$A:$A,$C17,'FY22 QoS'!$F:$F,$B17)</f>
        <v>0</v>
      </c>
      <c r="AN17" s="164">
        <f>SUMIFS('FY22 QoS'!AL:AL,'FY22 QoS'!$A:$A,$C17,'FY22 QoS'!$F:$F,$B17)</f>
        <v>0</v>
      </c>
      <c r="AO17" s="164">
        <f>SUMIFS('FY22 QoS'!AM:AM,'FY22 QoS'!$A:$A,$C17,'FY22 QoS'!$F:$F,$B17)</f>
        <v>0</v>
      </c>
      <c r="AP17" s="164">
        <f>SUMIFS('FY22 QoS'!AN:AN,'FY22 QoS'!$A:$A,$C17,'FY22 QoS'!$F:$F,$B17)</f>
        <v>0</v>
      </c>
      <c r="AQ17" s="164">
        <f>SUMIFS('FY22 QoS'!AO:AO,'FY22 QoS'!$A:$A,$C17,'FY22 QoS'!$F:$F,$B17)</f>
        <v>0</v>
      </c>
      <c r="AR17" s="164">
        <f>SUMIFS('FY22 QoS'!AP:AP,'FY22 QoS'!$A:$A,$C17,'FY22 QoS'!$F:$F,$B17)</f>
        <v>0</v>
      </c>
      <c r="AS17" s="164">
        <f>SUMIFS('FY22 QoS'!AQ:AQ,'FY22 QoS'!$A:$A,$C17,'FY22 QoS'!$F:$F,$B17)</f>
        <v>0</v>
      </c>
      <c r="AT17" s="164">
        <f>SUMIFS('FY22 QoS'!AR:AR,'FY22 QoS'!$A:$A,$C17,'FY22 QoS'!$F:$F,$B17)</f>
        <v>0</v>
      </c>
      <c r="AU17" s="164">
        <f>SUMIFS('FY22 QoS'!AS:AS,'FY22 QoS'!$A:$A,$C17,'FY22 QoS'!$F:$F,$B17)</f>
        <v>0</v>
      </c>
      <c r="AV17" s="164">
        <f>SUMIFS('FY22 QoS'!AT:AT,'FY22 QoS'!$A:$A,$C17,'FY22 QoS'!$F:$F,$B17)</f>
        <v>0</v>
      </c>
      <c r="AX17" s="164">
        <f>IF(K17=1,COUNTIFS($I$7:$I17,$I17),0)</f>
        <v>0</v>
      </c>
      <c r="AY17" s="164">
        <f>IF(L17=1,COUNTIFS($I$7:$I17,$I17),0)</f>
        <v>0</v>
      </c>
      <c r="AZ17" s="164">
        <f>IF(M17=1,COUNTIFS($I$7:$I17,$I17),0)</f>
        <v>0</v>
      </c>
      <c r="BA17" s="164">
        <f>IF(N17=1,COUNTIFS($I$7:$I17,$I17),0)</f>
        <v>0</v>
      </c>
      <c r="BB17" s="164">
        <f>IF(O17=1,COUNTIFS($I$7:$I17,$I17),0)</f>
        <v>0</v>
      </c>
      <c r="BC17" s="164">
        <f>IF(P17=1,COUNTIFS($I$7:$I17,$I17),0)</f>
        <v>0</v>
      </c>
      <c r="BD17" s="164">
        <f>IF(Q17=1,COUNTIFS($I$7:$I17,$I17),0)</f>
        <v>0</v>
      </c>
      <c r="BE17" s="164">
        <f>IF(R17=1,COUNTIFS($I$7:$I17,$I17),0)</f>
        <v>0</v>
      </c>
      <c r="BF17" s="164">
        <f>IF(S17=1,COUNTIFS($I$7:$I17,$I17),0)</f>
        <v>0</v>
      </c>
      <c r="BG17" s="164">
        <f>IF(T17=1,COUNTIFS($I$7:$I17,$I17),0)</f>
        <v>0</v>
      </c>
      <c r="BH17" s="164">
        <f>IF(U17=1,COUNTIFS($I$7:$I17,$I17),0)</f>
        <v>0</v>
      </c>
      <c r="BI17" s="164">
        <f>IF(V17=1,COUNTIFS($I$7:$I17,$I17),0)</f>
        <v>0</v>
      </c>
    </row>
    <row r="18" spans="2:61" x14ac:dyDescent="0.25">
      <c r="B18" t="s">
        <v>21</v>
      </c>
      <c r="C18" t="s">
        <v>119</v>
      </c>
      <c r="D18" s="165">
        <v>43206</v>
      </c>
      <c r="E18" s="165">
        <v>44255</v>
      </c>
      <c r="F18" t="s">
        <v>89</v>
      </c>
      <c r="G18" s="164">
        <v>1250000</v>
      </c>
      <c r="H18" s="163"/>
      <c r="I18" s="163"/>
      <c r="K18" s="164">
        <v>1</v>
      </c>
      <c r="L18" s="164">
        <v>0</v>
      </c>
      <c r="M18" s="164">
        <v>0</v>
      </c>
      <c r="N18" s="164">
        <v>0</v>
      </c>
      <c r="O18" s="164">
        <v>0</v>
      </c>
      <c r="P18" s="164">
        <v>0</v>
      </c>
      <c r="Q18" s="164">
        <v>0</v>
      </c>
      <c r="R18" s="164">
        <v>0</v>
      </c>
      <c r="S18" s="164">
        <v>0</v>
      </c>
      <c r="T18" s="164">
        <v>0</v>
      </c>
      <c r="U18" s="164">
        <v>0</v>
      </c>
      <c r="V18" s="164">
        <v>0</v>
      </c>
      <c r="X18" s="164">
        <f>SUMIFS('FY22 QoS'!K:K,'FY22 QoS'!$A:$A,$C18,'FY22 QoS'!$F:$F,$B18)</f>
        <v>1</v>
      </c>
      <c r="Y18" s="164">
        <f>SUMIFS('FY22 QoS'!L:L,'FY22 QoS'!$A:$A,$C18,'FY22 QoS'!$F:$F,$B18)</f>
        <v>0</v>
      </c>
      <c r="Z18" s="164">
        <f>SUMIFS('FY22 QoS'!M:M,'FY22 QoS'!$A:$A,$C18,'FY22 QoS'!$F:$F,$B18)</f>
        <v>0</v>
      </c>
      <c r="AA18" s="164">
        <f>SUMIFS('FY22 QoS'!N:N,'FY22 QoS'!$A:$A,$C18,'FY22 QoS'!$F:$F,$B18)</f>
        <v>0</v>
      </c>
      <c r="AB18" s="164">
        <f>SUMIFS('FY22 QoS'!O:O,'FY22 QoS'!$A:$A,$C18,'FY22 QoS'!$F:$F,$B18)</f>
        <v>0</v>
      </c>
      <c r="AC18" s="164">
        <f>SUMIFS('FY22 QoS'!P:P,'FY22 QoS'!$A:$A,$C18,'FY22 QoS'!$F:$F,$B18)</f>
        <v>0</v>
      </c>
      <c r="AD18" s="164">
        <f>SUMIFS('FY22 QoS'!Q:Q,'FY22 QoS'!$A:$A,$C18,'FY22 QoS'!$F:$F,$B18)</f>
        <v>0</v>
      </c>
      <c r="AE18" s="164">
        <f>SUMIFS('FY22 QoS'!R:R,'FY22 QoS'!$A:$A,$C18,'FY22 QoS'!$F:$F,$B18)</f>
        <v>0</v>
      </c>
      <c r="AF18" s="164">
        <f>SUMIFS('FY22 QoS'!S:S,'FY22 QoS'!$A:$A,$C18,'FY22 QoS'!$F:$F,$B18)</f>
        <v>0</v>
      </c>
      <c r="AG18" s="164">
        <f>SUMIFS('FY22 QoS'!T:T,'FY22 QoS'!$A:$A,$C18,'FY22 QoS'!$F:$F,$B18)</f>
        <v>0</v>
      </c>
      <c r="AH18" s="164">
        <f>SUMIFS('FY22 QoS'!U:U,'FY22 QoS'!$A:$A,$C18,'FY22 QoS'!$F:$F,$B18)</f>
        <v>0</v>
      </c>
      <c r="AI18" s="164">
        <f>SUMIFS('FY22 QoS'!V:V,'FY22 QoS'!$A:$A,$C18,'FY22 QoS'!$F:$F,$B18)</f>
        <v>0</v>
      </c>
      <c r="AK18" s="164">
        <f>SUMIFS('FY22 QoS'!AI:AI,'FY22 QoS'!$A:$A,$C18,'FY22 QoS'!$F:$F,$B18)</f>
        <v>104166.66666666667</v>
      </c>
      <c r="AL18" s="164">
        <f>SUMIFS('FY22 QoS'!AJ:AJ,'FY22 QoS'!$A:$A,$C18,'FY22 QoS'!$F:$F,$B18)</f>
        <v>0</v>
      </c>
      <c r="AM18" s="164">
        <f>SUMIFS('FY22 QoS'!AK:AK,'FY22 QoS'!$A:$A,$C18,'FY22 QoS'!$F:$F,$B18)</f>
        <v>0</v>
      </c>
      <c r="AN18" s="164">
        <f>SUMIFS('FY22 QoS'!AL:AL,'FY22 QoS'!$A:$A,$C18,'FY22 QoS'!$F:$F,$B18)</f>
        <v>0</v>
      </c>
      <c r="AO18" s="164">
        <f>SUMIFS('FY22 QoS'!AM:AM,'FY22 QoS'!$A:$A,$C18,'FY22 QoS'!$F:$F,$B18)</f>
        <v>0</v>
      </c>
      <c r="AP18" s="164">
        <f>SUMIFS('FY22 QoS'!AN:AN,'FY22 QoS'!$A:$A,$C18,'FY22 QoS'!$F:$F,$B18)</f>
        <v>0</v>
      </c>
      <c r="AQ18" s="164">
        <f>SUMIFS('FY22 QoS'!AO:AO,'FY22 QoS'!$A:$A,$C18,'FY22 QoS'!$F:$F,$B18)</f>
        <v>0</v>
      </c>
      <c r="AR18" s="164">
        <f>SUMIFS('FY22 QoS'!AP:AP,'FY22 QoS'!$A:$A,$C18,'FY22 QoS'!$F:$F,$B18)</f>
        <v>0</v>
      </c>
      <c r="AS18" s="164">
        <f>SUMIFS('FY22 QoS'!AQ:AQ,'FY22 QoS'!$A:$A,$C18,'FY22 QoS'!$F:$F,$B18)</f>
        <v>0</v>
      </c>
      <c r="AT18" s="164">
        <f>SUMIFS('FY22 QoS'!AR:AR,'FY22 QoS'!$A:$A,$C18,'FY22 QoS'!$F:$F,$B18)</f>
        <v>0</v>
      </c>
      <c r="AU18" s="164">
        <f>SUMIFS('FY22 QoS'!AS:AS,'FY22 QoS'!$A:$A,$C18,'FY22 QoS'!$F:$F,$B18)</f>
        <v>0</v>
      </c>
      <c r="AV18" s="164">
        <f>SUMIFS('FY22 QoS'!AT:AT,'FY22 QoS'!$A:$A,$C18,'FY22 QoS'!$F:$F,$B18)</f>
        <v>0</v>
      </c>
      <c r="AX18" s="164">
        <f>IF(K18=1,COUNTIFS($I$7:$I18,$I18),0)</f>
        <v>0</v>
      </c>
      <c r="AY18" s="164">
        <f>IF(L18=1,COUNTIFS($I$7:$I18,$I18),0)</f>
        <v>0</v>
      </c>
      <c r="AZ18" s="164">
        <f>IF(M18=1,COUNTIFS($I$7:$I18,$I18),0)</f>
        <v>0</v>
      </c>
      <c r="BA18" s="164">
        <f>IF(N18=1,COUNTIFS($I$7:$I18,$I18),0)</f>
        <v>0</v>
      </c>
      <c r="BB18" s="164">
        <f>IF(O18=1,COUNTIFS($I$7:$I18,$I18),0)</f>
        <v>0</v>
      </c>
      <c r="BC18" s="164">
        <f>IF(P18=1,COUNTIFS($I$7:$I18,$I18),0)</f>
        <v>0</v>
      </c>
      <c r="BD18" s="164">
        <f>IF(Q18=1,COUNTIFS($I$7:$I18,$I18),0)</f>
        <v>0</v>
      </c>
      <c r="BE18" s="164">
        <f>IF(R18=1,COUNTIFS($I$7:$I18,$I18),0)</f>
        <v>0</v>
      </c>
      <c r="BF18" s="164">
        <f>IF(S18=1,COUNTIFS($I$7:$I18,$I18),0)</f>
        <v>0</v>
      </c>
      <c r="BG18" s="164">
        <f>IF(T18=1,COUNTIFS($I$7:$I18,$I18),0)</f>
        <v>0</v>
      </c>
      <c r="BH18" s="164">
        <f>IF(U18=1,COUNTIFS($I$7:$I18,$I18),0)</f>
        <v>0</v>
      </c>
      <c r="BI18" s="164">
        <f>IF(V18=1,COUNTIFS($I$7:$I18,$I18),0)</f>
        <v>0</v>
      </c>
    </row>
    <row r="19" spans="2:61" x14ac:dyDescent="0.25">
      <c r="B19" t="s">
        <v>21</v>
      </c>
      <c r="C19" t="s">
        <v>118</v>
      </c>
      <c r="D19" s="165">
        <v>43325</v>
      </c>
      <c r="E19" s="165">
        <v>44255</v>
      </c>
      <c r="F19" t="s">
        <v>89</v>
      </c>
      <c r="G19" s="164">
        <v>1250000</v>
      </c>
      <c r="H19" s="163"/>
      <c r="I19" s="163"/>
      <c r="K19" s="164">
        <v>1</v>
      </c>
      <c r="L19" s="164">
        <v>0</v>
      </c>
      <c r="M19" s="164">
        <v>0</v>
      </c>
      <c r="N19" s="164">
        <v>0</v>
      </c>
      <c r="O19" s="164">
        <v>0</v>
      </c>
      <c r="P19" s="164">
        <v>0</v>
      </c>
      <c r="Q19" s="164">
        <v>0</v>
      </c>
      <c r="R19" s="164">
        <v>0</v>
      </c>
      <c r="S19" s="164">
        <v>0</v>
      </c>
      <c r="T19" s="164">
        <v>0</v>
      </c>
      <c r="U19" s="164">
        <v>0</v>
      </c>
      <c r="V19" s="164">
        <v>0</v>
      </c>
      <c r="X19" s="164">
        <f>SUMIFS('FY22 QoS'!K:K,'FY22 QoS'!$A:$A,$C19,'FY22 QoS'!$F:$F,$B19)</f>
        <v>1</v>
      </c>
      <c r="Y19" s="164">
        <f>SUMIFS('FY22 QoS'!L:L,'FY22 QoS'!$A:$A,$C19,'FY22 QoS'!$F:$F,$B19)</f>
        <v>0</v>
      </c>
      <c r="Z19" s="164">
        <f>SUMIFS('FY22 QoS'!M:M,'FY22 QoS'!$A:$A,$C19,'FY22 QoS'!$F:$F,$B19)</f>
        <v>0</v>
      </c>
      <c r="AA19" s="164">
        <f>SUMIFS('FY22 QoS'!N:N,'FY22 QoS'!$A:$A,$C19,'FY22 QoS'!$F:$F,$B19)</f>
        <v>0</v>
      </c>
      <c r="AB19" s="164">
        <f>SUMIFS('FY22 QoS'!O:O,'FY22 QoS'!$A:$A,$C19,'FY22 QoS'!$F:$F,$B19)</f>
        <v>0</v>
      </c>
      <c r="AC19" s="164">
        <f>SUMIFS('FY22 QoS'!P:P,'FY22 QoS'!$A:$A,$C19,'FY22 QoS'!$F:$F,$B19)</f>
        <v>0</v>
      </c>
      <c r="AD19" s="164">
        <f>SUMIFS('FY22 QoS'!Q:Q,'FY22 QoS'!$A:$A,$C19,'FY22 QoS'!$F:$F,$B19)</f>
        <v>0</v>
      </c>
      <c r="AE19" s="164">
        <f>SUMIFS('FY22 QoS'!R:R,'FY22 QoS'!$A:$A,$C19,'FY22 QoS'!$F:$F,$B19)</f>
        <v>0</v>
      </c>
      <c r="AF19" s="164">
        <f>SUMIFS('FY22 QoS'!S:S,'FY22 QoS'!$A:$A,$C19,'FY22 QoS'!$F:$F,$B19)</f>
        <v>0</v>
      </c>
      <c r="AG19" s="164">
        <f>SUMIFS('FY22 QoS'!T:T,'FY22 QoS'!$A:$A,$C19,'FY22 QoS'!$F:$F,$B19)</f>
        <v>0</v>
      </c>
      <c r="AH19" s="164">
        <f>SUMIFS('FY22 QoS'!U:U,'FY22 QoS'!$A:$A,$C19,'FY22 QoS'!$F:$F,$B19)</f>
        <v>0</v>
      </c>
      <c r="AI19" s="164">
        <f>SUMIFS('FY22 QoS'!V:V,'FY22 QoS'!$A:$A,$C19,'FY22 QoS'!$F:$F,$B19)</f>
        <v>0</v>
      </c>
      <c r="AK19" s="164">
        <f>SUMIFS('FY22 QoS'!AI:AI,'FY22 QoS'!$A:$A,$C19,'FY22 QoS'!$F:$F,$B19)</f>
        <v>104166.66666666667</v>
      </c>
      <c r="AL19" s="164">
        <f>SUMIFS('FY22 QoS'!AJ:AJ,'FY22 QoS'!$A:$A,$C19,'FY22 QoS'!$F:$F,$B19)</f>
        <v>0</v>
      </c>
      <c r="AM19" s="164">
        <f>SUMIFS('FY22 QoS'!AK:AK,'FY22 QoS'!$A:$A,$C19,'FY22 QoS'!$F:$F,$B19)</f>
        <v>0</v>
      </c>
      <c r="AN19" s="164">
        <f>SUMIFS('FY22 QoS'!AL:AL,'FY22 QoS'!$A:$A,$C19,'FY22 QoS'!$F:$F,$B19)</f>
        <v>0</v>
      </c>
      <c r="AO19" s="164">
        <f>SUMIFS('FY22 QoS'!AM:AM,'FY22 QoS'!$A:$A,$C19,'FY22 QoS'!$F:$F,$B19)</f>
        <v>0</v>
      </c>
      <c r="AP19" s="164">
        <f>SUMIFS('FY22 QoS'!AN:AN,'FY22 QoS'!$A:$A,$C19,'FY22 QoS'!$F:$F,$B19)</f>
        <v>0</v>
      </c>
      <c r="AQ19" s="164">
        <f>SUMIFS('FY22 QoS'!AO:AO,'FY22 QoS'!$A:$A,$C19,'FY22 QoS'!$F:$F,$B19)</f>
        <v>0</v>
      </c>
      <c r="AR19" s="164">
        <f>SUMIFS('FY22 QoS'!AP:AP,'FY22 QoS'!$A:$A,$C19,'FY22 QoS'!$F:$F,$B19)</f>
        <v>0</v>
      </c>
      <c r="AS19" s="164">
        <f>SUMIFS('FY22 QoS'!AQ:AQ,'FY22 QoS'!$A:$A,$C19,'FY22 QoS'!$F:$F,$B19)</f>
        <v>0</v>
      </c>
      <c r="AT19" s="164">
        <f>SUMIFS('FY22 QoS'!AR:AR,'FY22 QoS'!$A:$A,$C19,'FY22 QoS'!$F:$F,$B19)</f>
        <v>0</v>
      </c>
      <c r="AU19" s="164">
        <f>SUMIFS('FY22 QoS'!AS:AS,'FY22 QoS'!$A:$A,$C19,'FY22 QoS'!$F:$F,$B19)</f>
        <v>0</v>
      </c>
      <c r="AV19" s="164">
        <f>SUMIFS('FY22 QoS'!AT:AT,'FY22 QoS'!$A:$A,$C19,'FY22 QoS'!$F:$F,$B19)</f>
        <v>0</v>
      </c>
      <c r="AX19" s="164">
        <f>IF(K19=1,COUNTIFS($I$7:$I19,$I19),0)</f>
        <v>0</v>
      </c>
      <c r="AY19" s="164">
        <f>IF(L19=1,COUNTIFS($I$7:$I19,$I19),0)</f>
        <v>0</v>
      </c>
      <c r="AZ19" s="164">
        <f>IF(M19=1,COUNTIFS($I$7:$I19,$I19),0)</f>
        <v>0</v>
      </c>
      <c r="BA19" s="164">
        <f>IF(N19=1,COUNTIFS($I$7:$I19,$I19),0)</f>
        <v>0</v>
      </c>
      <c r="BB19" s="164">
        <f>IF(O19=1,COUNTIFS($I$7:$I19,$I19),0)</f>
        <v>0</v>
      </c>
      <c r="BC19" s="164">
        <f>IF(P19=1,COUNTIFS($I$7:$I19,$I19),0)</f>
        <v>0</v>
      </c>
      <c r="BD19" s="164">
        <f>IF(Q19=1,COUNTIFS($I$7:$I19,$I19),0)</f>
        <v>0</v>
      </c>
      <c r="BE19" s="164">
        <f>IF(R19=1,COUNTIFS($I$7:$I19,$I19),0)</f>
        <v>0</v>
      </c>
      <c r="BF19" s="164">
        <f>IF(S19=1,COUNTIFS($I$7:$I19,$I19),0)</f>
        <v>0</v>
      </c>
      <c r="BG19" s="164">
        <f>IF(T19=1,COUNTIFS($I$7:$I19,$I19),0)</f>
        <v>0</v>
      </c>
      <c r="BH19" s="164">
        <f>IF(U19=1,COUNTIFS($I$7:$I19,$I19),0)</f>
        <v>0</v>
      </c>
      <c r="BI19" s="164">
        <f>IF(V19=1,COUNTIFS($I$7:$I19,$I19),0)</f>
        <v>0</v>
      </c>
    </row>
    <row r="20" spans="2:61" x14ac:dyDescent="0.25">
      <c r="B20" t="s">
        <v>21</v>
      </c>
      <c r="C20" t="s">
        <v>117</v>
      </c>
      <c r="D20" s="165">
        <v>43417</v>
      </c>
      <c r="E20" s="165">
        <v>44255</v>
      </c>
      <c r="F20" t="s">
        <v>89</v>
      </c>
      <c r="G20" s="164">
        <v>1250000</v>
      </c>
      <c r="H20" s="163"/>
      <c r="I20" s="163"/>
      <c r="K20" s="164">
        <v>1</v>
      </c>
      <c r="L20" s="164">
        <v>0</v>
      </c>
      <c r="M20" s="164">
        <v>0</v>
      </c>
      <c r="N20" s="164">
        <v>0</v>
      </c>
      <c r="O20" s="164">
        <v>0</v>
      </c>
      <c r="P20" s="164">
        <v>0</v>
      </c>
      <c r="Q20" s="164">
        <v>0</v>
      </c>
      <c r="R20" s="164">
        <v>0</v>
      </c>
      <c r="S20" s="164">
        <v>0</v>
      </c>
      <c r="T20" s="164">
        <v>0</v>
      </c>
      <c r="U20" s="164">
        <v>0</v>
      </c>
      <c r="V20" s="164">
        <v>0</v>
      </c>
      <c r="X20" s="164">
        <f>SUMIFS('FY22 QoS'!K:K,'FY22 QoS'!$A:$A,$C20,'FY22 QoS'!$F:$F,$B20)</f>
        <v>1</v>
      </c>
      <c r="Y20" s="164">
        <f>SUMIFS('FY22 QoS'!L:L,'FY22 QoS'!$A:$A,$C20,'FY22 QoS'!$F:$F,$B20)</f>
        <v>0</v>
      </c>
      <c r="Z20" s="164">
        <f>SUMIFS('FY22 QoS'!M:M,'FY22 QoS'!$A:$A,$C20,'FY22 QoS'!$F:$F,$B20)</f>
        <v>0</v>
      </c>
      <c r="AA20" s="164">
        <f>SUMIFS('FY22 QoS'!N:N,'FY22 QoS'!$A:$A,$C20,'FY22 QoS'!$F:$F,$B20)</f>
        <v>0</v>
      </c>
      <c r="AB20" s="164">
        <f>SUMIFS('FY22 QoS'!O:O,'FY22 QoS'!$A:$A,$C20,'FY22 QoS'!$F:$F,$B20)</f>
        <v>0</v>
      </c>
      <c r="AC20" s="164">
        <f>SUMIFS('FY22 QoS'!P:P,'FY22 QoS'!$A:$A,$C20,'FY22 QoS'!$F:$F,$B20)</f>
        <v>0</v>
      </c>
      <c r="AD20" s="164">
        <f>SUMIFS('FY22 QoS'!Q:Q,'FY22 QoS'!$A:$A,$C20,'FY22 QoS'!$F:$F,$B20)</f>
        <v>0</v>
      </c>
      <c r="AE20" s="164">
        <f>SUMIFS('FY22 QoS'!R:R,'FY22 QoS'!$A:$A,$C20,'FY22 QoS'!$F:$F,$B20)</f>
        <v>0</v>
      </c>
      <c r="AF20" s="164">
        <f>SUMIFS('FY22 QoS'!S:S,'FY22 QoS'!$A:$A,$C20,'FY22 QoS'!$F:$F,$B20)</f>
        <v>0</v>
      </c>
      <c r="AG20" s="164">
        <f>SUMIFS('FY22 QoS'!T:T,'FY22 QoS'!$A:$A,$C20,'FY22 QoS'!$F:$F,$B20)</f>
        <v>0</v>
      </c>
      <c r="AH20" s="164">
        <f>SUMIFS('FY22 QoS'!U:U,'FY22 QoS'!$A:$A,$C20,'FY22 QoS'!$F:$F,$B20)</f>
        <v>0</v>
      </c>
      <c r="AI20" s="164">
        <f>SUMIFS('FY22 QoS'!V:V,'FY22 QoS'!$A:$A,$C20,'FY22 QoS'!$F:$F,$B20)</f>
        <v>0</v>
      </c>
      <c r="AK20" s="164">
        <f>SUMIFS('FY22 QoS'!AI:AI,'FY22 QoS'!$A:$A,$C20,'FY22 QoS'!$F:$F,$B20)</f>
        <v>104166.66666666667</v>
      </c>
      <c r="AL20" s="164">
        <f>SUMIFS('FY22 QoS'!AJ:AJ,'FY22 QoS'!$A:$A,$C20,'FY22 QoS'!$F:$F,$B20)</f>
        <v>0</v>
      </c>
      <c r="AM20" s="164">
        <f>SUMIFS('FY22 QoS'!AK:AK,'FY22 QoS'!$A:$A,$C20,'FY22 QoS'!$F:$F,$B20)</f>
        <v>0</v>
      </c>
      <c r="AN20" s="164">
        <f>SUMIFS('FY22 QoS'!AL:AL,'FY22 QoS'!$A:$A,$C20,'FY22 QoS'!$F:$F,$B20)</f>
        <v>0</v>
      </c>
      <c r="AO20" s="164">
        <f>SUMIFS('FY22 QoS'!AM:AM,'FY22 QoS'!$A:$A,$C20,'FY22 QoS'!$F:$F,$B20)</f>
        <v>0</v>
      </c>
      <c r="AP20" s="164">
        <f>SUMIFS('FY22 QoS'!AN:AN,'FY22 QoS'!$A:$A,$C20,'FY22 QoS'!$F:$F,$B20)</f>
        <v>0</v>
      </c>
      <c r="AQ20" s="164">
        <f>SUMIFS('FY22 QoS'!AO:AO,'FY22 QoS'!$A:$A,$C20,'FY22 QoS'!$F:$F,$B20)</f>
        <v>0</v>
      </c>
      <c r="AR20" s="164">
        <f>SUMIFS('FY22 QoS'!AP:AP,'FY22 QoS'!$A:$A,$C20,'FY22 QoS'!$F:$F,$B20)</f>
        <v>0</v>
      </c>
      <c r="AS20" s="164">
        <f>SUMIFS('FY22 QoS'!AQ:AQ,'FY22 QoS'!$A:$A,$C20,'FY22 QoS'!$F:$F,$B20)</f>
        <v>0</v>
      </c>
      <c r="AT20" s="164">
        <f>SUMIFS('FY22 QoS'!AR:AR,'FY22 QoS'!$A:$A,$C20,'FY22 QoS'!$F:$F,$B20)</f>
        <v>0</v>
      </c>
      <c r="AU20" s="164">
        <f>SUMIFS('FY22 QoS'!AS:AS,'FY22 QoS'!$A:$A,$C20,'FY22 QoS'!$F:$F,$B20)</f>
        <v>0</v>
      </c>
      <c r="AV20" s="164">
        <f>SUMIFS('FY22 QoS'!AT:AT,'FY22 QoS'!$A:$A,$C20,'FY22 QoS'!$F:$F,$B20)</f>
        <v>0</v>
      </c>
      <c r="AX20" s="164">
        <f>IF(K20=1,COUNTIFS($I$7:$I20,$I20),0)</f>
        <v>0</v>
      </c>
      <c r="AY20" s="164">
        <f>IF(L20=1,COUNTIFS($I$7:$I20,$I20),0)</f>
        <v>0</v>
      </c>
      <c r="AZ20" s="164">
        <f>IF(M20=1,COUNTIFS($I$7:$I20,$I20),0)</f>
        <v>0</v>
      </c>
      <c r="BA20" s="164">
        <f>IF(N20=1,COUNTIFS($I$7:$I20,$I20),0)</f>
        <v>0</v>
      </c>
      <c r="BB20" s="164">
        <f>IF(O20=1,COUNTIFS($I$7:$I20,$I20),0)</f>
        <v>0</v>
      </c>
      <c r="BC20" s="164">
        <f>IF(P20=1,COUNTIFS($I$7:$I20,$I20),0)</f>
        <v>0</v>
      </c>
      <c r="BD20" s="164">
        <f>IF(Q20=1,COUNTIFS($I$7:$I20,$I20),0)</f>
        <v>0</v>
      </c>
      <c r="BE20" s="164">
        <f>IF(R20=1,COUNTIFS($I$7:$I20,$I20),0)</f>
        <v>0</v>
      </c>
      <c r="BF20" s="164">
        <f>IF(S20=1,COUNTIFS($I$7:$I20,$I20),0)</f>
        <v>0</v>
      </c>
      <c r="BG20" s="164">
        <f>IF(T20=1,COUNTIFS($I$7:$I20,$I20),0)</f>
        <v>0</v>
      </c>
      <c r="BH20" s="164">
        <f>IF(U20=1,COUNTIFS($I$7:$I20,$I20),0)</f>
        <v>0</v>
      </c>
      <c r="BI20" s="164">
        <f>IF(V20=1,COUNTIFS($I$7:$I20,$I20),0)</f>
        <v>0</v>
      </c>
    </row>
    <row r="21" spans="2:61" x14ac:dyDescent="0.25">
      <c r="B21" t="s">
        <v>21</v>
      </c>
      <c r="C21" t="s">
        <v>116</v>
      </c>
      <c r="D21" s="165">
        <v>43861</v>
      </c>
      <c r="E21" s="165">
        <v>44255</v>
      </c>
      <c r="F21" t="s">
        <v>89</v>
      </c>
      <c r="G21" s="164">
        <v>1250000</v>
      </c>
      <c r="H21" s="163"/>
      <c r="I21" s="163"/>
      <c r="K21" s="164">
        <v>1</v>
      </c>
      <c r="L21" s="164">
        <v>0</v>
      </c>
      <c r="M21" s="164">
        <v>0</v>
      </c>
      <c r="N21" s="164">
        <v>0</v>
      </c>
      <c r="O21" s="164">
        <v>0</v>
      </c>
      <c r="P21" s="164">
        <v>0</v>
      </c>
      <c r="Q21" s="164">
        <v>0</v>
      </c>
      <c r="R21" s="164">
        <v>0</v>
      </c>
      <c r="S21" s="164">
        <v>0</v>
      </c>
      <c r="T21" s="164">
        <v>0</v>
      </c>
      <c r="U21" s="164">
        <v>0</v>
      </c>
      <c r="V21" s="164">
        <v>0</v>
      </c>
      <c r="X21" s="164">
        <f>SUMIFS('FY22 QoS'!K:K,'FY22 QoS'!$A:$A,$C21,'FY22 QoS'!$F:$F,$B21)</f>
        <v>1</v>
      </c>
      <c r="Y21" s="164">
        <f>SUMIFS('FY22 QoS'!L:L,'FY22 QoS'!$A:$A,$C21,'FY22 QoS'!$F:$F,$B21)</f>
        <v>0</v>
      </c>
      <c r="Z21" s="164">
        <f>SUMIFS('FY22 QoS'!M:M,'FY22 QoS'!$A:$A,$C21,'FY22 QoS'!$F:$F,$B21)</f>
        <v>0</v>
      </c>
      <c r="AA21" s="164">
        <f>SUMIFS('FY22 QoS'!N:N,'FY22 QoS'!$A:$A,$C21,'FY22 QoS'!$F:$F,$B21)</f>
        <v>0</v>
      </c>
      <c r="AB21" s="164">
        <f>SUMIFS('FY22 QoS'!O:O,'FY22 QoS'!$A:$A,$C21,'FY22 QoS'!$F:$F,$B21)</f>
        <v>0</v>
      </c>
      <c r="AC21" s="164">
        <f>SUMIFS('FY22 QoS'!P:P,'FY22 QoS'!$A:$A,$C21,'FY22 QoS'!$F:$F,$B21)</f>
        <v>0</v>
      </c>
      <c r="AD21" s="164">
        <f>SUMIFS('FY22 QoS'!Q:Q,'FY22 QoS'!$A:$A,$C21,'FY22 QoS'!$F:$F,$B21)</f>
        <v>0</v>
      </c>
      <c r="AE21" s="164">
        <f>SUMIFS('FY22 QoS'!R:R,'FY22 QoS'!$A:$A,$C21,'FY22 QoS'!$F:$F,$B21)</f>
        <v>0</v>
      </c>
      <c r="AF21" s="164">
        <f>SUMIFS('FY22 QoS'!S:S,'FY22 QoS'!$A:$A,$C21,'FY22 QoS'!$F:$F,$B21)</f>
        <v>0</v>
      </c>
      <c r="AG21" s="164">
        <f>SUMIFS('FY22 QoS'!T:T,'FY22 QoS'!$A:$A,$C21,'FY22 QoS'!$F:$F,$B21)</f>
        <v>0</v>
      </c>
      <c r="AH21" s="164">
        <f>SUMIFS('FY22 QoS'!U:U,'FY22 QoS'!$A:$A,$C21,'FY22 QoS'!$F:$F,$B21)</f>
        <v>0</v>
      </c>
      <c r="AI21" s="164">
        <f>SUMIFS('FY22 QoS'!V:V,'FY22 QoS'!$A:$A,$C21,'FY22 QoS'!$F:$F,$B21)</f>
        <v>0</v>
      </c>
      <c r="AK21" s="164">
        <f>SUMIFS('FY22 QoS'!AI:AI,'FY22 QoS'!$A:$A,$C21,'FY22 QoS'!$F:$F,$B21)</f>
        <v>104166.66666666667</v>
      </c>
      <c r="AL21" s="164">
        <f>SUMIFS('FY22 QoS'!AJ:AJ,'FY22 QoS'!$A:$A,$C21,'FY22 QoS'!$F:$F,$B21)</f>
        <v>0</v>
      </c>
      <c r="AM21" s="164">
        <f>SUMIFS('FY22 QoS'!AK:AK,'FY22 QoS'!$A:$A,$C21,'FY22 QoS'!$F:$F,$B21)</f>
        <v>0</v>
      </c>
      <c r="AN21" s="164">
        <f>SUMIFS('FY22 QoS'!AL:AL,'FY22 QoS'!$A:$A,$C21,'FY22 QoS'!$F:$F,$B21)</f>
        <v>0</v>
      </c>
      <c r="AO21" s="164">
        <f>SUMIFS('FY22 QoS'!AM:AM,'FY22 QoS'!$A:$A,$C21,'FY22 QoS'!$F:$F,$B21)</f>
        <v>0</v>
      </c>
      <c r="AP21" s="164">
        <f>SUMIFS('FY22 QoS'!AN:AN,'FY22 QoS'!$A:$A,$C21,'FY22 QoS'!$F:$F,$B21)</f>
        <v>0</v>
      </c>
      <c r="AQ21" s="164">
        <f>SUMIFS('FY22 QoS'!AO:AO,'FY22 QoS'!$A:$A,$C21,'FY22 QoS'!$F:$F,$B21)</f>
        <v>0</v>
      </c>
      <c r="AR21" s="164">
        <f>SUMIFS('FY22 QoS'!AP:AP,'FY22 QoS'!$A:$A,$C21,'FY22 QoS'!$F:$F,$B21)</f>
        <v>0</v>
      </c>
      <c r="AS21" s="164">
        <f>SUMIFS('FY22 QoS'!AQ:AQ,'FY22 QoS'!$A:$A,$C21,'FY22 QoS'!$F:$F,$B21)</f>
        <v>0</v>
      </c>
      <c r="AT21" s="164">
        <f>SUMIFS('FY22 QoS'!AR:AR,'FY22 QoS'!$A:$A,$C21,'FY22 QoS'!$F:$F,$B21)</f>
        <v>0</v>
      </c>
      <c r="AU21" s="164">
        <f>SUMIFS('FY22 QoS'!AS:AS,'FY22 QoS'!$A:$A,$C21,'FY22 QoS'!$F:$F,$B21)</f>
        <v>0</v>
      </c>
      <c r="AV21" s="164">
        <f>SUMIFS('FY22 QoS'!AT:AT,'FY22 QoS'!$A:$A,$C21,'FY22 QoS'!$F:$F,$B21)</f>
        <v>0</v>
      </c>
      <c r="AX21" s="164">
        <f>IF(K21=1,COUNTIFS($I$7:$I21,$I21),0)</f>
        <v>0</v>
      </c>
      <c r="AY21" s="164">
        <f>IF(L21=1,COUNTIFS($I$7:$I21,$I21),0)</f>
        <v>0</v>
      </c>
      <c r="AZ21" s="164">
        <f>IF(M21=1,COUNTIFS($I$7:$I21,$I21),0)</f>
        <v>0</v>
      </c>
      <c r="BA21" s="164">
        <f>IF(N21=1,COUNTIFS($I$7:$I21,$I21),0)</f>
        <v>0</v>
      </c>
      <c r="BB21" s="164">
        <f>IF(O21=1,COUNTIFS($I$7:$I21,$I21),0)</f>
        <v>0</v>
      </c>
      <c r="BC21" s="164">
        <f>IF(P21=1,COUNTIFS($I$7:$I21,$I21),0)</f>
        <v>0</v>
      </c>
      <c r="BD21" s="164">
        <f>IF(Q21=1,COUNTIFS($I$7:$I21,$I21),0)</f>
        <v>0</v>
      </c>
      <c r="BE21" s="164">
        <f>IF(R21=1,COUNTIFS($I$7:$I21,$I21),0)</f>
        <v>0</v>
      </c>
      <c r="BF21" s="164">
        <f>IF(S21=1,COUNTIFS($I$7:$I21,$I21),0)</f>
        <v>0</v>
      </c>
      <c r="BG21" s="164">
        <f>IF(T21=1,COUNTIFS($I$7:$I21,$I21),0)</f>
        <v>0</v>
      </c>
      <c r="BH21" s="164">
        <f>IF(U21=1,COUNTIFS($I$7:$I21,$I21),0)</f>
        <v>0</v>
      </c>
      <c r="BI21" s="164">
        <f>IF(V21=1,COUNTIFS($I$7:$I21,$I21),0)</f>
        <v>0</v>
      </c>
    </row>
    <row r="22" spans="2:61" x14ac:dyDescent="0.25">
      <c r="B22" t="s">
        <v>21</v>
      </c>
      <c r="C22" t="s">
        <v>115</v>
      </c>
      <c r="D22" s="165">
        <v>43927</v>
      </c>
      <c r="E22" s="165">
        <v>44255</v>
      </c>
      <c r="F22" t="s">
        <v>89</v>
      </c>
      <c r="G22" s="164">
        <v>1250000</v>
      </c>
      <c r="H22" s="163"/>
      <c r="I22" s="163"/>
      <c r="K22" s="164">
        <v>1</v>
      </c>
      <c r="L22" s="164">
        <v>0</v>
      </c>
      <c r="M22" s="164">
        <v>0</v>
      </c>
      <c r="N22" s="164">
        <v>0</v>
      </c>
      <c r="O22" s="164">
        <v>0</v>
      </c>
      <c r="P22" s="164">
        <v>0</v>
      </c>
      <c r="Q22" s="164">
        <v>0</v>
      </c>
      <c r="R22" s="164">
        <v>0</v>
      </c>
      <c r="S22" s="164">
        <v>0</v>
      </c>
      <c r="T22" s="164">
        <v>0</v>
      </c>
      <c r="U22" s="164">
        <v>0</v>
      </c>
      <c r="V22" s="164">
        <v>0</v>
      </c>
      <c r="X22" s="164">
        <f>SUMIFS('FY22 QoS'!K:K,'FY22 QoS'!$A:$A,$C22,'FY22 QoS'!$F:$F,$B22)</f>
        <v>1</v>
      </c>
      <c r="Y22" s="164">
        <f>SUMIFS('FY22 QoS'!L:L,'FY22 QoS'!$A:$A,$C22,'FY22 QoS'!$F:$F,$B22)</f>
        <v>0</v>
      </c>
      <c r="Z22" s="164">
        <f>SUMIFS('FY22 QoS'!M:M,'FY22 QoS'!$A:$A,$C22,'FY22 QoS'!$F:$F,$B22)</f>
        <v>0</v>
      </c>
      <c r="AA22" s="164">
        <f>SUMIFS('FY22 QoS'!N:N,'FY22 QoS'!$A:$A,$C22,'FY22 QoS'!$F:$F,$B22)</f>
        <v>0</v>
      </c>
      <c r="AB22" s="164">
        <f>SUMIFS('FY22 QoS'!O:O,'FY22 QoS'!$A:$A,$C22,'FY22 QoS'!$F:$F,$B22)</f>
        <v>0</v>
      </c>
      <c r="AC22" s="164">
        <f>SUMIFS('FY22 QoS'!P:P,'FY22 QoS'!$A:$A,$C22,'FY22 QoS'!$F:$F,$B22)</f>
        <v>0</v>
      </c>
      <c r="AD22" s="164">
        <f>SUMIFS('FY22 QoS'!Q:Q,'FY22 QoS'!$A:$A,$C22,'FY22 QoS'!$F:$F,$B22)</f>
        <v>0</v>
      </c>
      <c r="AE22" s="164">
        <f>SUMIFS('FY22 QoS'!R:R,'FY22 QoS'!$A:$A,$C22,'FY22 QoS'!$F:$F,$B22)</f>
        <v>0</v>
      </c>
      <c r="AF22" s="164">
        <f>SUMIFS('FY22 QoS'!S:S,'FY22 QoS'!$A:$A,$C22,'FY22 QoS'!$F:$F,$B22)</f>
        <v>0</v>
      </c>
      <c r="AG22" s="164">
        <f>SUMIFS('FY22 QoS'!T:T,'FY22 QoS'!$A:$A,$C22,'FY22 QoS'!$F:$F,$B22)</f>
        <v>0</v>
      </c>
      <c r="AH22" s="164">
        <f>SUMIFS('FY22 QoS'!U:U,'FY22 QoS'!$A:$A,$C22,'FY22 QoS'!$F:$F,$B22)</f>
        <v>0</v>
      </c>
      <c r="AI22" s="164">
        <f>SUMIFS('FY22 QoS'!V:V,'FY22 QoS'!$A:$A,$C22,'FY22 QoS'!$F:$F,$B22)</f>
        <v>0</v>
      </c>
      <c r="AK22" s="164">
        <f>SUMIFS('FY22 QoS'!AI:AI,'FY22 QoS'!$A:$A,$C22,'FY22 QoS'!$F:$F,$B22)</f>
        <v>104166.66666666667</v>
      </c>
      <c r="AL22" s="164">
        <f>SUMIFS('FY22 QoS'!AJ:AJ,'FY22 QoS'!$A:$A,$C22,'FY22 QoS'!$F:$F,$B22)</f>
        <v>0</v>
      </c>
      <c r="AM22" s="164">
        <f>SUMIFS('FY22 QoS'!AK:AK,'FY22 QoS'!$A:$A,$C22,'FY22 QoS'!$F:$F,$B22)</f>
        <v>0</v>
      </c>
      <c r="AN22" s="164">
        <f>SUMIFS('FY22 QoS'!AL:AL,'FY22 QoS'!$A:$A,$C22,'FY22 QoS'!$F:$F,$B22)</f>
        <v>0</v>
      </c>
      <c r="AO22" s="164">
        <f>SUMIFS('FY22 QoS'!AM:AM,'FY22 QoS'!$A:$A,$C22,'FY22 QoS'!$F:$F,$B22)</f>
        <v>0</v>
      </c>
      <c r="AP22" s="164">
        <f>SUMIFS('FY22 QoS'!AN:AN,'FY22 QoS'!$A:$A,$C22,'FY22 QoS'!$F:$F,$B22)</f>
        <v>0</v>
      </c>
      <c r="AQ22" s="164">
        <f>SUMIFS('FY22 QoS'!AO:AO,'FY22 QoS'!$A:$A,$C22,'FY22 QoS'!$F:$F,$B22)</f>
        <v>0</v>
      </c>
      <c r="AR22" s="164">
        <f>SUMIFS('FY22 QoS'!AP:AP,'FY22 QoS'!$A:$A,$C22,'FY22 QoS'!$F:$F,$B22)</f>
        <v>0</v>
      </c>
      <c r="AS22" s="164">
        <f>SUMIFS('FY22 QoS'!AQ:AQ,'FY22 QoS'!$A:$A,$C22,'FY22 QoS'!$F:$F,$B22)</f>
        <v>0</v>
      </c>
      <c r="AT22" s="164">
        <f>SUMIFS('FY22 QoS'!AR:AR,'FY22 QoS'!$A:$A,$C22,'FY22 QoS'!$F:$F,$B22)</f>
        <v>0</v>
      </c>
      <c r="AU22" s="164">
        <f>SUMIFS('FY22 QoS'!AS:AS,'FY22 QoS'!$A:$A,$C22,'FY22 QoS'!$F:$F,$B22)</f>
        <v>0</v>
      </c>
      <c r="AV22" s="164">
        <f>SUMIFS('FY22 QoS'!AT:AT,'FY22 QoS'!$A:$A,$C22,'FY22 QoS'!$F:$F,$B22)</f>
        <v>0</v>
      </c>
      <c r="AX22" s="164">
        <f>IF(K22=1,COUNTIFS($I$7:$I22,$I22),0)</f>
        <v>0</v>
      </c>
      <c r="AY22" s="164">
        <f>IF(L22=1,COUNTIFS($I$7:$I22,$I22),0)</f>
        <v>0</v>
      </c>
      <c r="AZ22" s="164">
        <f>IF(M22=1,COUNTIFS($I$7:$I22,$I22),0)</f>
        <v>0</v>
      </c>
      <c r="BA22" s="164">
        <f>IF(N22=1,COUNTIFS($I$7:$I22,$I22),0)</f>
        <v>0</v>
      </c>
      <c r="BB22" s="164">
        <f>IF(O22=1,COUNTIFS($I$7:$I22,$I22),0)</f>
        <v>0</v>
      </c>
      <c r="BC22" s="164">
        <f>IF(P22=1,COUNTIFS($I$7:$I22,$I22),0)</f>
        <v>0</v>
      </c>
      <c r="BD22" s="164">
        <f>IF(Q22=1,COUNTIFS($I$7:$I22,$I22),0)</f>
        <v>0</v>
      </c>
      <c r="BE22" s="164">
        <f>IF(R22=1,COUNTIFS($I$7:$I22,$I22),0)</f>
        <v>0</v>
      </c>
      <c r="BF22" s="164">
        <f>IF(S22=1,COUNTIFS($I$7:$I22,$I22),0)</f>
        <v>0</v>
      </c>
      <c r="BG22" s="164">
        <f>IF(T22=1,COUNTIFS($I$7:$I22,$I22),0)</f>
        <v>0</v>
      </c>
      <c r="BH22" s="164">
        <f>IF(U22=1,COUNTIFS($I$7:$I22,$I22),0)</f>
        <v>0</v>
      </c>
      <c r="BI22" s="164">
        <f>IF(V22=1,COUNTIFS($I$7:$I22,$I22),0)</f>
        <v>0</v>
      </c>
    </row>
    <row r="23" spans="2:61" x14ac:dyDescent="0.25">
      <c r="B23" t="s">
        <v>21</v>
      </c>
      <c r="C23" t="s">
        <v>114</v>
      </c>
      <c r="D23" s="165">
        <v>43948</v>
      </c>
      <c r="E23" s="165">
        <v>44255</v>
      </c>
      <c r="F23" t="s">
        <v>89</v>
      </c>
      <c r="G23" s="164">
        <v>1250000</v>
      </c>
      <c r="H23" s="163"/>
      <c r="I23" s="163"/>
      <c r="K23" s="164">
        <v>1</v>
      </c>
      <c r="L23" s="164">
        <v>0</v>
      </c>
      <c r="M23" s="164">
        <v>0</v>
      </c>
      <c r="N23" s="164">
        <v>0</v>
      </c>
      <c r="O23" s="164">
        <v>0</v>
      </c>
      <c r="P23" s="164">
        <v>0</v>
      </c>
      <c r="Q23" s="164">
        <v>0</v>
      </c>
      <c r="R23" s="164">
        <v>0</v>
      </c>
      <c r="S23" s="164">
        <v>0</v>
      </c>
      <c r="T23" s="164">
        <v>0</v>
      </c>
      <c r="U23" s="164">
        <v>0</v>
      </c>
      <c r="V23" s="164">
        <v>0</v>
      </c>
      <c r="X23" s="164">
        <f>SUMIFS('FY22 QoS'!K:K,'FY22 QoS'!$A:$A,$C23,'FY22 QoS'!$F:$F,$B23)</f>
        <v>1</v>
      </c>
      <c r="Y23" s="164">
        <f>SUMIFS('FY22 QoS'!L:L,'FY22 QoS'!$A:$A,$C23,'FY22 QoS'!$F:$F,$B23)</f>
        <v>0</v>
      </c>
      <c r="Z23" s="164">
        <f>SUMIFS('FY22 QoS'!M:M,'FY22 QoS'!$A:$A,$C23,'FY22 QoS'!$F:$F,$B23)</f>
        <v>0</v>
      </c>
      <c r="AA23" s="164">
        <f>SUMIFS('FY22 QoS'!N:N,'FY22 QoS'!$A:$A,$C23,'FY22 QoS'!$F:$F,$B23)</f>
        <v>0</v>
      </c>
      <c r="AB23" s="164">
        <f>SUMIFS('FY22 QoS'!O:O,'FY22 QoS'!$A:$A,$C23,'FY22 QoS'!$F:$F,$B23)</f>
        <v>0</v>
      </c>
      <c r="AC23" s="164">
        <f>SUMIFS('FY22 QoS'!P:P,'FY22 QoS'!$A:$A,$C23,'FY22 QoS'!$F:$F,$B23)</f>
        <v>0</v>
      </c>
      <c r="AD23" s="164">
        <f>SUMIFS('FY22 QoS'!Q:Q,'FY22 QoS'!$A:$A,$C23,'FY22 QoS'!$F:$F,$B23)</f>
        <v>0</v>
      </c>
      <c r="AE23" s="164">
        <f>SUMIFS('FY22 QoS'!R:R,'FY22 QoS'!$A:$A,$C23,'FY22 QoS'!$F:$F,$B23)</f>
        <v>0</v>
      </c>
      <c r="AF23" s="164">
        <f>SUMIFS('FY22 QoS'!S:S,'FY22 QoS'!$A:$A,$C23,'FY22 QoS'!$F:$F,$B23)</f>
        <v>0</v>
      </c>
      <c r="AG23" s="164">
        <f>SUMIFS('FY22 QoS'!T:T,'FY22 QoS'!$A:$A,$C23,'FY22 QoS'!$F:$F,$B23)</f>
        <v>0</v>
      </c>
      <c r="AH23" s="164">
        <f>SUMIFS('FY22 QoS'!U:U,'FY22 QoS'!$A:$A,$C23,'FY22 QoS'!$F:$F,$B23)</f>
        <v>0</v>
      </c>
      <c r="AI23" s="164">
        <f>SUMIFS('FY22 QoS'!V:V,'FY22 QoS'!$A:$A,$C23,'FY22 QoS'!$F:$F,$B23)</f>
        <v>0</v>
      </c>
      <c r="AK23" s="164">
        <f>SUMIFS('FY22 QoS'!AI:AI,'FY22 QoS'!$A:$A,$C23,'FY22 QoS'!$F:$F,$B23)</f>
        <v>104166.66666666667</v>
      </c>
      <c r="AL23" s="164">
        <f>SUMIFS('FY22 QoS'!AJ:AJ,'FY22 QoS'!$A:$A,$C23,'FY22 QoS'!$F:$F,$B23)</f>
        <v>0</v>
      </c>
      <c r="AM23" s="164">
        <f>SUMIFS('FY22 QoS'!AK:AK,'FY22 QoS'!$A:$A,$C23,'FY22 QoS'!$F:$F,$B23)</f>
        <v>0</v>
      </c>
      <c r="AN23" s="164">
        <f>SUMIFS('FY22 QoS'!AL:AL,'FY22 QoS'!$A:$A,$C23,'FY22 QoS'!$F:$F,$B23)</f>
        <v>0</v>
      </c>
      <c r="AO23" s="164">
        <f>SUMIFS('FY22 QoS'!AM:AM,'FY22 QoS'!$A:$A,$C23,'FY22 QoS'!$F:$F,$B23)</f>
        <v>0</v>
      </c>
      <c r="AP23" s="164">
        <f>SUMIFS('FY22 QoS'!AN:AN,'FY22 QoS'!$A:$A,$C23,'FY22 QoS'!$F:$F,$B23)</f>
        <v>0</v>
      </c>
      <c r="AQ23" s="164">
        <f>SUMIFS('FY22 QoS'!AO:AO,'FY22 QoS'!$A:$A,$C23,'FY22 QoS'!$F:$F,$B23)</f>
        <v>0</v>
      </c>
      <c r="AR23" s="164">
        <f>SUMIFS('FY22 QoS'!AP:AP,'FY22 QoS'!$A:$A,$C23,'FY22 QoS'!$F:$F,$B23)</f>
        <v>0</v>
      </c>
      <c r="AS23" s="164">
        <f>SUMIFS('FY22 QoS'!AQ:AQ,'FY22 QoS'!$A:$A,$C23,'FY22 QoS'!$F:$F,$B23)</f>
        <v>0</v>
      </c>
      <c r="AT23" s="164">
        <f>SUMIFS('FY22 QoS'!AR:AR,'FY22 QoS'!$A:$A,$C23,'FY22 QoS'!$F:$F,$B23)</f>
        <v>0</v>
      </c>
      <c r="AU23" s="164">
        <f>SUMIFS('FY22 QoS'!AS:AS,'FY22 QoS'!$A:$A,$C23,'FY22 QoS'!$F:$F,$B23)</f>
        <v>0</v>
      </c>
      <c r="AV23" s="164">
        <f>SUMIFS('FY22 QoS'!AT:AT,'FY22 QoS'!$A:$A,$C23,'FY22 QoS'!$F:$F,$B23)</f>
        <v>0</v>
      </c>
      <c r="AX23" s="164">
        <f>IF(K23=1,COUNTIFS($I$7:$I23,$I23),0)</f>
        <v>0</v>
      </c>
      <c r="AY23" s="164">
        <f>IF(L23=1,COUNTIFS($I$7:$I23,$I23),0)</f>
        <v>0</v>
      </c>
      <c r="AZ23" s="164">
        <f>IF(M23=1,COUNTIFS($I$7:$I23,$I23),0)</f>
        <v>0</v>
      </c>
      <c r="BA23" s="164">
        <f>IF(N23=1,COUNTIFS($I$7:$I23,$I23),0)</f>
        <v>0</v>
      </c>
      <c r="BB23" s="164">
        <f>IF(O23=1,COUNTIFS($I$7:$I23,$I23),0)</f>
        <v>0</v>
      </c>
      <c r="BC23" s="164">
        <f>IF(P23=1,COUNTIFS($I$7:$I23,$I23),0)</f>
        <v>0</v>
      </c>
      <c r="BD23" s="164">
        <f>IF(Q23=1,COUNTIFS($I$7:$I23,$I23),0)</f>
        <v>0</v>
      </c>
      <c r="BE23" s="164">
        <f>IF(R23=1,COUNTIFS($I$7:$I23,$I23),0)</f>
        <v>0</v>
      </c>
      <c r="BF23" s="164">
        <f>IF(S23=1,COUNTIFS($I$7:$I23,$I23),0)</f>
        <v>0</v>
      </c>
      <c r="BG23" s="164">
        <f>IF(T23=1,COUNTIFS($I$7:$I23,$I23),0)</f>
        <v>0</v>
      </c>
      <c r="BH23" s="164">
        <f>IF(U23=1,COUNTIFS($I$7:$I23,$I23),0)</f>
        <v>0</v>
      </c>
      <c r="BI23" s="164">
        <f>IF(V23=1,COUNTIFS($I$7:$I23,$I23),0)</f>
        <v>0</v>
      </c>
    </row>
    <row r="24" spans="2:61" x14ac:dyDescent="0.25">
      <c r="B24" t="s">
        <v>21</v>
      </c>
      <c r="C24" t="s">
        <v>113</v>
      </c>
      <c r="D24" s="165">
        <v>44228</v>
      </c>
      <c r="E24" s="165">
        <v>44255</v>
      </c>
      <c r="F24" t="s">
        <v>89</v>
      </c>
      <c r="G24" s="164">
        <v>1250000</v>
      </c>
      <c r="H24" s="163"/>
      <c r="I24" s="163"/>
      <c r="K24" s="164">
        <v>1</v>
      </c>
      <c r="L24" s="164">
        <v>0</v>
      </c>
      <c r="M24" s="164">
        <v>0</v>
      </c>
      <c r="N24" s="164">
        <v>0</v>
      </c>
      <c r="O24" s="164">
        <v>0</v>
      </c>
      <c r="P24" s="164">
        <v>0</v>
      </c>
      <c r="Q24" s="164">
        <v>0</v>
      </c>
      <c r="R24" s="164">
        <v>0</v>
      </c>
      <c r="S24" s="164">
        <v>0</v>
      </c>
      <c r="T24" s="164">
        <v>0</v>
      </c>
      <c r="U24" s="164">
        <v>0</v>
      </c>
      <c r="V24" s="164">
        <v>0</v>
      </c>
      <c r="X24" s="164">
        <f>SUMIFS('FY22 QoS'!K:K,'FY22 QoS'!$A:$A,$C24,'FY22 QoS'!$F:$F,$B24)</f>
        <v>0</v>
      </c>
      <c r="Y24" s="164">
        <f>SUMIFS('FY22 QoS'!L:L,'FY22 QoS'!$A:$A,$C24,'FY22 QoS'!$F:$F,$B24)</f>
        <v>0</v>
      </c>
      <c r="Z24" s="164">
        <f>SUMIFS('FY22 QoS'!M:M,'FY22 QoS'!$A:$A,$C24,'FY22 QoS'!$F:$F,$B24)</f>
        <v>0</v>
      </c>
      <c r="AA24" s="164">
        <f>SUMIFS('FY22 QoS'!N:N,'FY22 QoS'!$A:$A,$C24,'FY22 QoS'!$F:$F,$B24)</f>
        <v>0</v>
      </c>
      <c r="AB24" s="164">
        <f>SUMIFS('FY22 QoS'!O:O,'FY22 QoS'!$A:$A,$C24,'FY22 QoS'!$F:$F,$B24)</f>
        <v>0</v>
      </c>
      <c r="AC24" s="164">
        <f>SUMIFS('FY22 QoS'!P:P,'FY22 QoS'!$A:$A,$C24,'FY22 QoS'!$F:$F,$B24)</f>
        <v>0</v>
      </c>
      <c r="AD24" s="164">
        <f>SUMIFS('FY22 QoS'!Q:Q,'FY22 QoS'!$A:$A,$C24,'FY22 QoS'!$F:$F,$B24)</f>
        <v>0</v>
      </c>
      <c r="AE24" s="164">
        <f>SUMIFS('FY22 QoS'!R:R,'FY22 QoS'!$A:$A,$C24,'FY22 QoS'!$F:$F,$B24)</f>
        <v>0</v>
      </c>
      <c r="AF24" s="164">
        <f>SUMIFS('FY22 QoS'!S:S,'FY22 QoS'!$A:$A,$C24,'FY22 QoS'!$F:$F,$B24)</f>
        <v>0</v>
      </c>
      <c r="AG24" s="164">
        <f>SUMIFS('FY22 QoS'!T:T,'FY22 QoS'!$A:$A,$C24,'FY22 QoS'!$F:$F,$B24)</f>
        <v>0</v>
      </c>
      <c r="AH24" s="164">
        <f>SUMIFS('FY22 QoS'!U:U,'FY22 QoS'!$A:$A,$C24,'FY22 QoS'!$F:$F,$B24)</f>
        <v>0</v>
      </c>
      <c r="AI24" s="164">
        <f>SUMIFS('FY22 QoS'!V:V,'FY22 QoS'!$A:$A,$C24,'FY22 QoS'!$F:$F,$B24)</f>
        <v>0</v>
      </c>
      <c r="AK24" s="164">
        <f>SUMIFS('FY22 QoS'!AI:AI,'FY22 QoS'!$A:$A,$C24,'FY22 QoS'!$F:$F,$B24)</f>
        <v>0</v>
      </c>
      <c r="AL24" s="164">
        <f>SUMIFS('FY22 QoS'!AJ:AJ,'FY22 QoS'!$A:$A,$C24,'FY22 QoS'!$F:$F,$B24)</f>
        <v>0</v>
      </c>
      <c r="AM24" s="164">
        <f>SUMIFS('FY22 QoS'!AK:AK,'FY22 QoS'!$A:$A,$C24,'FY22 QoS'!$F:$F,$B24)</f>
        <v>0</v>
      </c>
      <c r="AN24" s="164">
        <f>SUMIFS('FY22 QoS'!AL:AL,'FY22 QoS'!$A:$A,$C24,'FY22 QoS'!$F:$F,$B24)</f>
        <v>0</v>
      </c>
      <c r="AO24" s="164">
        <f>SUMIFS('FY22 QoS'!AM:AM,'FY22 QoS'!$A:$A,$C24,'FY22 QoS'!$F:$F,$B24)</f>
        <v>0</v>
      </c>
      <c r="AP24" s="164">
        <f>SUMIFS('FY22 QoS'!AN:AN,'FY22 QoS'!$A:$A,$C24,'FY22 QoS'!$F:$F,$B24)</f>
        <v>0</v>
      </c>
      <c r="AQ24" s="164">
        <f>SUMIFS('FY22 QoS'!AO:AO,'FY22 QoS'!$A:$A,$C24,'FY22 QoS'!$F:$F,$B24)</f>
        <v>0</v>
      </c>
      <c r="AR24" s="164">
        <f>SUMIFS('FY22 QoS'!AP:AP,'FY22 QoS'!$A:$A,$C24,'FY22 QoS'!$F:$F,$B24)</f>
        <v>0</v>
      </c>
      <c r="AS24" s="164">
        <f>SUMIFS('FY22 QoS'!AQ:AQ,'FY22 QoS'!$A:$A,$C24,'FY22 QoS'!$F:$F,$B24)</f>
        <v>0</v>
      </c>
      <c r="AT24" s="164">
        <f>SUMIFS('FY22 QoS'!AR:AR,'FY22 QoS'!$A:$A,$C24,'FY22 QoS'!$F:$F,$B24)</f>
        <v>0</v>
      </c>
      <c r="AU24" s="164">
        <f>SUMIFS('FY22 QoS'!AS:AS,'FY22 QoS'!$A:$A,$C24,'FY22 QoS'!$F:$F,$B24)</f>
        <v>0</v>
      </c>
      <c r="AV24" s="164">
        <f>SUMIFS('FY22 QoS'!AT:AT,'FY22 QoS'!$A:$A,$C24,'FY22 QoS'!$F:$F,$B24)</f>
        <v>0</v>
      </c>
      <c r="AX24" s="164">
        <f>IF(K24=1,COUNTIFS($I$7:$I24,$I24),0)</f>
        <v>0</v>
      </c>
      <c r="AY24" s="164">
        <f>IF(L24=1,COUNTIFS($I$7:$I24,$I24),0)</f>
        <v>0</v>
      </c>
      <c r="AZ24" s="164">
        <f>IF(M24=1,COUNTIFS($I$7:$I24,$I24),0)</f>
        <v>0</v>
      </c>
      <c r="BA24" s="164">
        <f>IF(N24=1,COUNTIFS($I$7:$I24,$I24),0)</f>
        <v>0</v>
      </c>
      <c r="BB24" s="164">
        <f>IF(O24=1,COUNTIFS($I$7:$I24,$I24),0)</f>
        <v>0</v>
      </c>
      <c r="BC24" s="164">
        <f>IF(P24=1,COUNTIFS($I$7:$I24,$I24),0)</f>
        <v>0</v>
      </c>
      <c r="BD24" s="164">
        <f>IF(Q24=1,COUNTIFS($I$7:$I24,$I24),0)</f>
        <v>0</v>
      </c>
      <c r="BE24" s="164">
        <f>IF(R24=1,COUNTIFS($I$7:$I24,$I24),0)</f>
        <v>0</v>
      </c>
      <c r="BF24" s="164">
        <f>IF(S24=1,COUNTIFS($I$7:$I24,$I24),0)</f>
        <v>0</v>
      </c>
      <c r="BG24" s="164">
        <f>IF(T24=1,COUNTIFS($I$7:$I24,$I24),0)</f>
        <v>0</v>
      </c>
      <c r="BH24" s="164">
        <f>IF(U24=1,COUNTIFS($I$7:$I24,$I24),0)</f>
        <v>0</v>
      </c>
      <c r="BI24" s="164">
        <f>IF(V24=1,COUNTIFS($I$7:$I24,$I24),0)</f>
        <v>0</v>
      </c>
    </row>
    <row r="25" spans="2:61" x14ac:dyDescent="0.25">
      <c r="B25" t="s">
        <v>21</v>
      </c>
      <c r="C25" t="s">
        <v>112</v>
      </c>
      <c r="D25" s="165">
        <v>44228</v>
      </c>
      <c r="E25" s="165">
        <v>44255</v>
      </c>
      <c r="F25" t="s">
        <v>267</v>
      </c>
      <c r="G25" s="164">
        <v>1250000</v>
      </c>
      <c r="H25" s="163"/>
      <c r="I25" s="163"/>
      <c r="K25" s="164">
        <v>1</v>
      </c>
      <c r="L25" s="164">
        <v>0</v>
      </c>
      <c r="M25" s="164">
        <v>0</v>
      </c>
      <c r="N25" s="164">
        <v>0</v>
      </c>
      <c r="O25" s="164">
        <v>0</v>
      </c>
      <c r="P25" s="164">
        <v>0</v>
      </c>
      <c r="Q25" s="164">
        <v>0</v>
      </c>
      <c r="R25" s="164">
        <v>0</v>
      </c>
      <c r="S25" s="164">
        <v>0</v>
      </c>
      <c r="T25" s="164">
        <v>0</v>
      </c>
      <c r="U25" s="164">
        <v>0</v>
      </c>
      <c r="V25" s="164">
        <v>0</v>
      </c>
      <c r="X25" s="164">
        <f>SUMIFS('FY22 QoS'!K:K,'FY22 QoS'!$A:$A,$C25,'FY22 QoS'!$F:$F,$B25)</f>
        <v>0</v>
      </c>
      <c r="Y25" s="164">
        <f>SUMIFS('FY22 QoS'!L:L,'FY22 QoS'!$A:$A,$C25,'FY22 QoS'!$F:$F,$B25)</f>
        <v>0</v>
      </c>
      <c r="Z25" s="164">
        <f>SUMIFS('FY22 QoS'!M:M,'FY22 QoS'!$A:$A,$C25,'FY22 QoS'!$F:$F,$B25)</f>
        <v>0</v>
      </c>
      <c r="AA25" s="164">
        <f>SUMIFS('FY22 QoS'!N:N,'FY22 QoS'!$A:$A,$C25,'FY22 QoS'!$F:$F,$B25)</f>
        <v>0</v>
      </c>
      <c r="AB25" s="164">
        <f>SUMIFS('FY22 QoS'!O:O,'FY22 QoS'!$A:$A,$C25,'FY22 QoS'!$F:$F,$B25)</f>
        <v>0</v>
      </c>
      <c r="AC25" s="164">
        <f>SUMIFS('FY22 QoS'!P:P,'FY22 QoS'!$A:$A,$C25,'FY22 QoS'!$F:$F,$B25)</f>
        <v>0</v>
      </c>
      <c r="AD25" s="164">
        <f>SUMIFS('FY22 QoS'!Q:Q,'FY22 QoS'!$A:$A,$C25,'FY22 QoS'!$F:$F,$B25)</f>
        <v>0</v>
      </c>
      <c r="AE25" s="164">
        <f>SUMIFS('FY22 QoS'!R:R,'FY22 QoS'!$A:$A,$C25,'FY22 QoS'!$F:$F,$B25)</f>
        <v>0</v>
      </c>
      <c r="AF25" s="164">
        <f>SUMIFS('FY22 QoS'!S:S,'FY22 QoS'!$A:$A,$C25,'FY22 QoS'!$F:$F,$B25)</f>
        <v>0</v>
      </c>
      <c r="AG25" s="164">
        <f>SUMIFS('FY22 QoS'!T:T,'FY22 QoS'!$A:$A,$C25,'FY22 QoS'!$F:$F,$B25)</f>
        <v>0</v>
      </c>
      <c r="AH25" s="164">
        <f>SUMIFS('FY22 QoS'!U:U,'FY22 QoS'!$A:$A,$C25,'FY22 QoS'!$F:$F,$B25)</f>
        <v>0</v>
      </c>
      <c r="AI25" s="164">
        <f>SUMIFS('FY22 QoS'!V:V,'FY22 QoS'!$A:$A,$C25,'FY22 QoS'!$F:$F,$B25)</f>
        <v>0</v>
      </c>
      <c r="AK25" s="164">
        <f>SUMIFS('FY22 QoS'!AI:AI,'FY22 QoS'!$A:$A,$C25,'FY22 QoS'!$F:$F,$B25)</f>
        <v>0</v>
      </c>
      <c r="AL25" s="164">
        <f>SUMIFS('FY22 QoS'!AJ:AJ,'FY22 QoS'!$A:$A,$C25,'FY22 QoS'!$F:$F,$B25)</f>
        <v>0</v>
      </c>
      <c r="AM25" s="164">
        <f>SUMIFS('FY22 QoS'!AK:AK,'FY22 QoS'!$A:$A,$C25,'FY22 QoS'!$F:$F,$B25)</f>
        <v>0</v>
      </c>
      <c r="AN25" s="164">
        <f>SUMIFS('FY22 QoS'!AL:AL,'FY22 QoS'!$A:$A,$C25,'FY22 QoS'!$F:$F,$B25)</f>
        <v>0</v>
      </c>
      <c r="AO25" s="164">
        <f>SUMIFS('FY22 QoS'!AM:AM,'FY22 QoS'!$A:$A,$C25,'FY22 QoS'!$F:$F,$B25)</f>
        <v>0</v>
      </c>
      <c r="AP25" s="164">
        <f>SUMIFS('FY22 QoS'!AN:AN,'FY22 QoS'!$A:$A,$C25,'FY22 QoS'!$F:$F,$B25)</f>
        <v>0</v>
      </c>
      <c r="AQ25" s="164">
        <f>SUMIFS('FY22 QoS'!AO:AO,'FY22 QoS'!$A:$A,$C25,'FY22 QoS'!$F:$F,$B25)</f>
        <v>0</v>
      </c>
      <c r="AR25" s="164">
        <f>SUMIFS('FY22 QoS'!AP:AP,'FY22 QoS'!$A:$A,$C25,'FY22 QoS'!$F:$F,$B25)</f>
        <v>0</v>
      </c>
      <c r="AS25" s="164">
        <f>SUMIFS('FY22 QoS'!AQ:AQ,'FY22 QoS'!$A:$A,$C25,'FY22 QoS'!$F:$F,$B25)</f>
        <v>0</v>
      </c>
      <c r="AT25" s="164">
        <f>SUMIFS('FY22 QoS'!AR:AR,'FY22 QoS'!$A:$A,$C25,'FY22 QoS'!$F:$F,$B25)</f>
        <v>0</v>
      </c>
      <c r="AU25" s="164">
        <f>SUMIFS('FY22 QoS'!AS:AS,'FY22 QoS'!$A:$A,$C25,'FY22 QoS'!$F:$F,$B25)</f>
        <v>0</v>
      </c>
      <c r="AV25" s="164">
        <f>SUMIFS('FY22 QoS'!AT:AT,'FY22 QoS'!$A:$A,$C25,'FY22 QoS'!$F:$F,$B25)</f>
        <v>0</v>
      </c>
      <c r="AX25" s="164">
        <f>IF(K25=1,COUNTIFS($I$7:$I25,$I25),0)</f>
        <v>0</v>
      </c>
      <c r="AY25" s="164">
        <f>IF(L25=1,COUNTIFS($I$7:$I25,$I25),0)</f>
        <v>0</v>
      </c>
      <c r="AZ25" s="164">
        <f>IF(M25=1,COUNTIFS($I$7:$I25,$I25),0)</f>
        <v>0</v>
      </c>
      <c r="BA25" s="164">
        <f>IF(N25=1,COUNTIFS($I$7:$I25,$I25),0)</f>
        <v>0</v>
      </c>
      <c r="BB25" s="164">
        <f>IF(O25=1,COUNTIFS($I$7:$I25,$I25),0)</f>
        <v>0</v>
      </c>
      <c r="BC25" s="164">
        <f>IF(P25=1,COUNTIFS($I$7:$I25,$I25),0)</f>
        <v>0</v>
      </c>
      <c r="BD25" s="164">
        <f>IF(Q25=1,COUNTIFS($I$7:$I25,$I25),0)</f>
        <v>0</v>
      </c>
      <c r="BE25" s="164">
        <f>IF(R25=1,COUNTIFS($I$7:$I25,$I25),0)</f>
        <v>0</v>
      </c>
      <c r="BF25" s="164">
        <f>IF(S25=1,COUNTIFS($I$7:$I25,$I25),0)</f>
        <v>0</v>
      </c>
      <c r="BG25" s="164">
        <f>IF(T25=1,COUNTIFS($I$7:$I25,$I25),0)</f>
        <v>0</v>
      </c>
      <c r="BH25" s="164">
        <f>IF(U25=1,COUNTIFS($I$7:$I25,$I25),0)</f>
        <v>0</v>
      </c>
      <c r="BI25" s="164">
        <f>IF(V25=1,COUNTIFS($I$7:$I25,$I25),0)</f>
        <v>0</v>
      </c>
    </row>
    <row r="26" spans="2:61" x14ac:dyDescent="0.25">
      <c r="B26" t="s">
        <v>20</v>
      </c>
      <c r="C26" t="s">
        <v>111</v>
      </c>
      <c r="D26" s="165">
        <v>44256</v>
      </c>
      <c r="E26" s="165">
        <v>44317</v>
      </c>
      <c r="F26" t="s">
        <v>23</v>
      </c>
      <c r="G26" s="164">
        <v>1050000</v>
      </c>
      <c r="H26" s="163"/>
      <c r="I26" s="163"/>
      <c r="K26" s="164">
        <v>0</v>
      </c>
      <c r="L26" s="164">
        <v>1</v>
      </c>
      <c r="M26" s="164">
        <v>1</v>
      </c>
      <c r="N26" s="164">
        <v>0</v>
      </c>
      <c r="O26" s="164">
        <v>0</v>
      </c>
      <c r="P26" s="164">
        <v>0</v>
      </c>
      <c r="Q26" s="164">
        <v>0</v>
      </c>
      <c r="R26" s="164">
        <v>0</v>
      </c>
      <c r="S26" s="164">
        <v>0</v>
      </c>
      <c r="T26" s="164">
        <v>0</v>
      </c>
      <c r="U26" s="164">
        <v>0</v>
      </c>
      <c r="V26" s="164">
        <v>0</v>
      </c>
      <c r="X26" s="164">
        <f>SUMIFS('FY22 QoS'!K:K,'FY22 QoS'!$A:$A,$C26,'FY22 QoS'!$F:$F,$B26)</f>
        <v>0</v>
      </c>
      <c r="Y26" s="164">
        <f>SUMIFS('FY22 QoS'!L:L,'FY22 QoS'!$A:$A,$C26,'FY22 QoS'!$F:$F,$B26)</f>
        <v>0</v>
      </c>
      <c r="Z26" s="164">
        <f>SUMIFS('FY22 QoS'!M:M,'FY22 QoS'!$A:$A,$C26,'FY22 QoS'!$F:$F,$B26)</f>
        <v>0.25</v>
      </c>
      <c r="AA26" s="164">
        <f>SUMIFS('FY22 QoS'!N:N,'FY22 QoS'!$A:$A,$C26,'FY22 QoS'!$F:$F,$B26)</f>
        <v>0</v>
      </c>
      <c r="AB26" s="164">
        <f>SUMIFS('FY22 QoS'!O:O,'FY22 QoS'!$A:$A,$C26,'FY22 QoS'!$F:$F,$B26)</f>
        <v>0</v>
      </c>
      <c r="AC26" s="164">
        <f>SUMIFS('FY22 QoS'!P:P,'FY22 QoS'!$A:$A,$C26,'FY22 QoS'!$F:$F,$B26)</f>
        <v>0</v>
      </c>
      <c r="AD26" s="164">
        <f>SUMIFS('FY22 QoS'!Q:Q,'FY22 QoS'!$A:$A,$C26,'FY22 QoS'!$F:$F,$B26)</f>
        <v>0</v>
      </c>
      <c r="AE26" s="164">
        <f>SUMIFS('FY22 QoS'!R:R,'FY22 QoS'!$A:$A,$C26,'FY22 QoS'!$F:$F,$B26)</f>
        <v>0</v>
      </c>
      <c r="AF26" s="164">
        <f>SUMIFS('FY22 QoS'!S:S,'FY22 QoS'!$A:$A,$C26,'FY22 QoS'!$F:$F,$B26)</f>
        <v>0</v>
      </c>
      <c r="AG26" s="164">
        <f>SUMIFS('FY22 QoS'!T:T,'FY22 QoS'!$A:$A,$C26,'FY22 QoS'!$F:$F,$B26)</f>
        <v>0</v>
      </c>
      <c r="AH26" s="164">
        <f>SUMIFS('FY22 QoS'!U:U,'FY22 QoS'!$A:$A,$C26,'FY22 QoS'!$F:$F,$B26)</f>
        <v>0</v>
      </c>
      <c r="AI26" s="164">
        <f>SUMIFS('FY22 QoS'!V:V,'FY22 QoS'!$A:$A,$C26,'FY22 QoS'!$F:$F,$B26)</f>
        <v>0</v>
      </c>
      <c r="AK26" s="164">
        <f>SUMIFS('FY22 QoS'!AI:AI,'FY22 QoS'!$A:$A,$C26,'FY22 QoS'!$F:$F,$B26)</f>
        <v>0</v>
      </c>
      <c r="AL26" s="164">
        <f>SUMIFS('FY22 QoS'!AJ:AJ,'FY22 QoS'!$A:$A,$C26,'FY22 QoS'!$F:$F,$B26)</f>
        <v>0</v>
      </c>
      <c r="AM26" s="164">
        <f>SUMIFS('FY22 QoS'!AK:AK,'FY22 QoS'!$A:$A,$C26,'FY22 QoS'!$F:$F,$B26)</f>
        <v>21875</v>
      </c>
      <c r="AN26" s="164">
        <f>SUMIFS('FY22 QoS'!AL:AL,'FY22 QoS'!$A:$A,$C26,'FY22 QoS'!$F:$F,$B26)</f>
        <v>0</v>
      </c>
      <c r="AO26" s="164">
        <f>SUMIFS('FY22 QoS'!AM:AM,'FY22 QoS'!$A:$A,$C26,'FY22 QoS'!$F:$F,$B26)</f>
        <v>0</v>
      </c>
      <c r="AP26" s="164">
        <f>SUMIFS('FY22 QoS'!AN:AN,'FY22 QoS'!$A:$A,$C26,'FY22 QoS'!$F:$F,$B26)</f>
        <v>0</v>
      </c>
      <c r="AQ26" s="164">
        <f>SUMIFS('FY22 QoS'!AO:AO,'FY22 QoS'!$A:$A,$C26,'FY22 QoS'!$F:$F,$B26)</f>
        <v>0</v>
      </c>
      <c r="AR26" s="164">
        <f>SUMIFS('FY22 QoS'!AP:AP,'FY22 QoS'!$A:$A,$C26,'FY22 QoS'!$F:$F,$B26)</f>
        <v>0</v>
      </c>
      <c r="AS26" s="164">
        <f>SUMIFS('FY22 QoS'!AQ:AQ,'FY22 QoS'!$A:$A,$C26,'FY22 QoS'!$F:$F,$B26)</f>
        <v>0</v>
      </c>
      <c r="AT26" s="164">
        <f>SUMIFS('FY22 QoS'!AR:AR,'FY22 QoS'!$A:$A,$C26,'FY22 QoS'!$F:$F,$B26)</f>
        <v>0</v>
      </c>
      <c r="AU26" s="164">
        <f>SUMIFS('FY22 QoS'!AS:AS,'FY22 QoS'!$A:$A,$C26,'FY22 QoS'!$F:$F,$B26)</f>
        <v>0</v>
      </c>
      <c r="AV26" s="164">
        <f>SUMIFS('FY22 QoS'!AT:AT,'FY22 QoS'!$A:$A,$C26,'FY22 QoS'!$F:$F,$B26)</f>
        <v>0</v>
      </c>
      <c r="AX26" s="164">
        <f>IF(K26=1,COUNTIFS($I$7:$I26,$I26),0)</f>
        <v>0</v>
      </c>
      <c r="AY26" s="164">
        <f>IF(L26=1,COUNTIFS($I$7:$I26,$I26),0)</f>
        <v>0</v>
      </c>
      <c r="AZ26" s="164">
        <f>IF(M26=1,COUNTIFS($I$7:$I26,$I26),0)</f>
        <v>0</v>
      </c>
      <c r="BA26" s="164">
        <f>IF(N26=1,COUNTIFS($I$7:$I26,$I26),0)</f>
        <v>0</v>
      </c>
      <c r="BB26" s="164">
        <f>IF(O26=1,COUNTIFS($I$7:$I26,$I26),0)</f>
        <v>0</v>
      </c>
      <c r="BC26" s="164">
        <f>IF(P26=1,COUNTIFS($I$7:$I26,$I26),0)</f>
        <v>0</v>
      </c>
      <c r="BD26" s="164">
        <f>IF(Q26=1,COUNTIFS($I$7:$I26,$I26),0)</f>
        <v>0</v>
      </c>
      <c r="BE26" s="164">
        <f>IF(R26=1,COUNTIFS($I$7:$I26,$I26),0)</f>
        <v>0</v>
      </c>
      <c r="BF26" s="164">
        <f>IF(S26=1,COUNTIFS($I$7:$I26,$I26),0)</f>
        <v>0</v>
      </c>
      <c r="BG26" s="164">
        <f>IF(T26=1,COUNTIFS($I$7:$I26,$I26),0)</f>
        <v>0</v>
      </c>
      <c r="BH26" s="164">
        <f>IF(U26=1,COUNTIFS($I$7:$I26,$I26),0)</f>
        <v>0</v>
      </c>
      <c r="BI26" s="164">
        <f>IF(V26=1,COUNTIFS($I$7:$I26,$I26),0)</f>
        <v>0</v>
      </c>
    </row>
    <row r="27" spans="2:61" x14ac:dyDescent="0.25">
      <c r="B27" t="s">
        <v>286</v>
      </c>
      <c r="C27" t="s">
        <v>261</v>
      </c>
      <c r="D27" s="165">
        <v>44317</v>
      </c>
      <c r="E27" s="165" t="s">
        <v>86</v>
      </c>
      <c r="F27" t="s">
        <v>23</v>
      </c>
      <c r="G27" s="164">
        <v>1050000</v>
      </c>
      <c r="H27" s="163"/>
      <c r="I27" s="163"/>
      <c r="K27" s="164">
        <v>0</v>
      </c>
      <c r="L27" s="164">
        <v>0</v>
      </c>
      <c r="M27" s="164">
        <v>0</v>
      </c>
      <c r="N27" s="164">
        <v>1</v>
      </c>
      <c r="O27" s="164">
        <v>1</v>
      </c>
      <c r="P27" s="164">
        <v>1</v>
      </c>
      <c r="Q27" s="164">
        <v>1</v>
      </c>
      <c r="R27" s="164">
        <v>1</v>
      </c>
      <c r="S27" s="164">
        <v>1</v>
      </c>
      <c r="T27" s="164">
        <v>1</v>
      </c>
      <c r="U27" s="164">
        <v>1</v>
      </c>
      <c r="V27" s="164">
        <v>1</v>
      </c>
      <c r="X27" s="164">
        <f>SUMIFS('FY22 QoS'!K:K,'FY22 QoS'!$A:$A,$C27,'FY22 QoS'!$F:$F,$B27)</f>
        <v>0</v>
      </c>
      <c r="Y27" s="164">
        <f>SUMIFS('FY22 QoS'!L:L,'FY22 QoS'!$A:$A,$C27,'FY22 QoS'!$F:$F,$B27)</f>
        <v>0</v>
      </c>
      <c r="Z27" s="164">
        <f>SUMIFS('FY22 QoS'!M:M,'FY22 QoS'!$A:$A,$C27,'FY22 QoS'!$F:$F,$B27)</f>
        <v>0</v>
      </c>
      <c r="AA27" s="164">
        <f>SUMIFS('FY22 QoS'!N:N,'FY22 QoS'!$A:$A,$C27,'FY22 QoS'!$F:$F,$B27)</f>
        <v>0.35</v>
      </c>
      <c r="AB27" s="164">
        <f>SUMIFS('FY22 QoS'!O:O,'FY22 QoS'!$A:$A,$C27,'FY22 QoS'!$F:$F,$B27)</f>
        <v>0.5</v>
      </c>
      <c r="AC27" s="164">
        <f>SUMIFS('FY22 QoS'!P:P,'FY22 QoS'!$A:$A,$C27,'FY22 QoS'!$F:$F,$B27)</f>
        <v>0.65</v>
      </c>
      <c r="AD27" s="164">
        <f>SUMIFS('FY22 QoS'!Q:Q,'FY22 QoS'!$A:$A,$C27,'FY22 QoS'!$F:$F,$B27)</f>
        <v>0.85</v>
      </c>
      <c r="AE27" s="164">
        <f>SUMIFS('FY22 QoS'!R:R,'FY22 QoS'!$A:$A,$C27,'FY22 QoS'!$F:$F,$B27)</f>
        <v>1</v>
      </c>
      <c r="AF27" s="164">
        <f>SUMIFS('FY22 QoS'!S:S,'FY22 QoS'!$A:$A,$C27,'FY22 QoS'!$F:$F,$B27)</f>
        <v>1</v>
      </c>
      <c r="AG27" s="164">
        <f>SUMIFS('FY22 QoS'!T:T,'FY22 QoS'!$A:$A,$C27,'FY22 QoS'!$F:$F,$B27)</f>
        <v>1</v>
      </c>
      <c r="AH27" s="164">
        <f>SUMIFS('FY22 QoS'!U:U,'FY22 QoS'!$A:$A,$C27,'FY22 QoS'!$F:$F,$B27)</f>
        <v>1</v>
      </c>
      <c r="AI27" s="164">
        <f>SUMIFS('FY22 QoS'!V:V,'FY22 QoS'!$A:$A,$C27,'FY22 QoS'!$F:$F,$B27)</f>
        <v>1</v>
      </c>
      <c r="AK27" s="164">
        <f>SUMIFS('FY22 QoS'!AI:AI,'FY22 QoS'!$A:$A,$C27,'FY22 QoS'!$F:$F,$B27)</f>
        <v>0</v>
      </c>
      <c r="AL27" s="164">
        <f>SUMIFS('FY22 QoS'!AJ:AJ,'FY22 QoS'!$A:$A,$C27,'FY22 QoS'!$F:$F,$B27)</f>
        <v>0</v>
      </c>
      <c r="AM27" s="164">
        <f>SUMIFS('FY22 QoS'!AK:AK,'FY22 QoS'!$A:$A,$C27,'FY22 QoS'!$F:$F,$B27)</f>
        <v>0</v>
      </c>
      <c r="AN27" s="164">
        <f>SUMIFS('FY22 QoS'!AL:AL,'FY22 QoS'!$A:$A,$C27,'FY22 QoS'!$F:$F,$B27)</f>
        <v>30624.999999999996</v>
      </c>
      <c r="AO27" s="164">
        <f>SUMIFS('FY22 QoS'!AM:AM,'FY22 QoS'!$A:$A,$C27,'FY22 QoS'!$F:$F,$B27)</f>
        <v>43750</v>
      </c>
      <c r="AP27" s="164">
        <f>SUMIFS('FY22 QoS'!AN:AN,'FY22 QoS'!$A:$A,$C27,'FY22 QoS'!$F:$F,$B27)</f>
        <v>56875</v>
      </c>
      <c r="AQ27" s="164">
        <f>SUMIFS('FY22 QoS'!AO:AO,'FY22 QoS'!$A:$A,$C27,'FY22 QoS'!$F:$F,$B27)</f>
        <v>74375</v>
      </c>
      <c r="AR27" s="164">
        <f>SUMIFS('FY22 QoS'!AP:AP,'FY22 QoS'!$A:$A,$C27,'FY22 QoS'!$F:$F,$B27)</f>
        <v>87500</v>
      </c>
      <c r="AS27" s="164">
        <f>SUMIFS('FY22 QoS'!AQ:AQ,'FY22 QoS'!$A:$A,$C27,'FY22 QoS'!$F:$F,$B27)</f>
        <v>87500</v>
      </c>
      <c r="AT27" s="164">
        <f>SUMIFS('FY22 QoS'!AR:AR,'FY22 QoS'!$A:$A,$C27,'FY22 QoS'!$F:$F,$B27)</f>
        <v>87500</v>
      </c>
      <c r="AU27" s="164">
        <f>SUMIFS('FY22 QoS'!AS:AS,'FY22 QoS'!$A:$A,$C27,'FY22 QoS'!$F:$F,$B27)</f>
        <v>87500</v>
      </c>
      <c r="AV27" s="164">
        <f>SUMIFS('FY22 QoS'!AT:AT,'FY22 QoS'!$A:$A,$C27,'FY22 QoS'!$F:$F,$B27)</f>
        <v>87500</v>
      </c>
      <c r="AX27" s="164">
        <f>IF(K27=1,COUNTIFS($I$7:$I27,$I27),0)</f>
        <v>0</v>
      </c>
      <c r="AY27" s="164">
        <f>IF(L27=1,COUNTIFS($I$7:$I27,$I27),0)</f>
        <v>0</v>
      </c>
      <c r="AZ27" s="164">
        <f>IF(M27=1,COUNTIFS($I$7:$I27,$I27),0)</f>
        <v>0</v>
      </c>
      <c r="BA27" s="164">
        <f>IF(N27=1,COUNTIFS($I$7:$I27,$I27),0)</f>
        <v>0</v>
      </c>
      <c r="BB27" s="164">
        <f>IF(O27=1,COUNTIFS($I$7:$I27,$I27),0)</f>
        <v>0</v>
      </c>
      <c r="BC27" s="164">
        <f>IF(P27=1,COUNTIFS($I$7:$I27,$I27),0)</f>
        <v>0</v>
      </c>
      <c r="BD27" s="164">
        <f>IF(Q27=1,COUNTIFS($I$7:$I27,$I27),0)</f>
        <v>0</v>
      </c>
      <c r="BE27" s="164">
        <f>IF(R27=1,COUNTIFS($I$7:$I27,$I27),0)</f>
        <v>0</v>
      </c>
      <c r="BF27" s="164">
        <f>IF(S27=1,COUNTIFS($I$7:$I27,$I27),0)</f>
        <v>0</v>
      </c>
      <c r="BG27" s="164">
        <f>IF(T27=1,COUNTIFS($I$7:$I27,$I27),0)</f>
        <v>0</v>
      </c>
      <c r="BH27" s="164">
        <f>IF(U27=1,COUNTIFS($I$7:$I27,$I27),0)</f>
        <v>0</v>
      </c>
      <c r="BI27" s="164">
        <f>IF(V27=1,COUNTIFS($I$7:$I27,$I27),0)</f>
        <v>0</v>
      </c>
    </row>
    <row r="28" spans="2:61" x14ac:dyDescent="0.25">
      <c r="B28" t="s">
        <v>20</v>
      </c>
      <c r="C28" t="s">
        <v>110</v>
      </c>
      <c r="D28" s="165">
        <v>44256</v>
      </c>
      <c r="E28" s="165">
        <v>44317</v>
      </c>
      <c r="F28" t="s">
        <v>23</v>
      </c>
      <c r="G28" s="164">
        <v>1050000</v>
      </c>
      <c r="H28" s="163"/>
      <c r="I28" s="163"/>
      <c r="K28" s="164">
        <v>0</v>
      </c>
      <c r="L28" s="164">
        <v>1</v>
      </c>
      <c r="M28" s="164">
        <v>1</v>
      </c>
      <c r="N28" s="164">
        <v>0</v>
      </c>
      <c r="O28" s="164">
        <v>0</v>
      </c>
      <c r="P28" s="164">
        <v>0</v>
      </c>
      <c r="Q28" s="164">
        <v>0</v>
      </c>
      <c r="R28" s="164">
        <v>0</v>
      </c>
      <c r="S28" s="164">
        <v>0</v>
      </c>
      <c r="T28" s="164">
        <v>0</v>
      </c>
      <c r="U28" s="164">
        <v>0</v>
      </c>
      <c r="V28" s="164">
        <v>0</v>
      </c>
      <c r="X28" s="164">
        <f>SUMIFS('FY22 QoS'!K:K,'FY22 QoS'!$A:$A,$C28,'FY22 QoS'!$F:$F,$B28)</f>
        <v>0</v>
      </c>
      <c r="Y28" s="164">
        <f>SUMIFS('FY22 QoS'!L:L,'FY22 QoS'!$A:$A,$C28,'FY22 QoS'!$F:$F,$B28)</f>
        <v>0.35</v>
      </c>
      <c r="Z28" s="164">
        <f>SUMIFS('FY22 QoS'!M:M,'FY22 QoS'!$A:$A,$C28,'FY22 QoS'!$F:$F,$B28)</f>
        <v>0.5</v>
      </c>
      <c r="AA28" s="164">
        <f>SUMIFS('FY22 QoS'!N:N,'FY22 QoS'!$A:$A,$C28,'FY22 QoS'!$F:$F,$B28)</f>
        <v>0</v>
      </c>
      <c r="AB28" s="164">
        <f>SUMIFS('FY22 QoS'!O:O,'FY22 QoS'!$A:$A,$C28,'FY22 QoS'!$F:$F,$B28)</f>
        <v>0</v>
      </c>
      <c r="AC28" s="164">
        <f>SUMIFS('FY22 QoS'!P:P,'FY22 QoS'!$A:$A,$C28,'FY22 QoS'!$F:$F,$B28)</f>
        <v>0</v>
      </c>
      <c r="AD28" s="164">
        <f>SUMIFS('FY22 QoS'!Q:Q,'FY22 QoS'!$A:$A,$C28,'FY22 QoS'!$F:$F,$B28)</f>
        <v>0</v>
      </c>
      <c r="AE28" s="164">
        <f>SUMIFS('FY22 QoS'!R:R,'FY22 QoS'!$A:$A,$C28,'FY22 QoS'!$F:$F,$B28)</f>
        <v>0</v>
      </c>
      <c r="AF28" s="164">
        <f>SUMIFS('FY22 QoS'!S:S,'FY22 QoS'!$A:$A,$C28,'FY22 QoS'!$F:$F,$B28)</f>
        <v>0</v>
      </c>
      <c r="AG28" s="164">
        <f>SUMIFS('FY22 QoS'!T:T,'FY22 QoS'!$A:$A,$C28,'FY22 QoS'!$F:$F,$B28)</f>
        <v>0</v>
      </c>
      <c r="AH28" s="164">
        <f>SUMIFS('FY22 QoS'!U:U,'FY22 QoS'!$A:$A,$C28,'FY22 QoS'!$F:$F,$B28)</f>
        <v>0</v>
      </c>
      <c r="AI28" s="164">
        <f>SUMIFS('FY22 QoS'!V:V,'FY22 QoS'!$A:$A,$C28,'FY22 QoS'!$F:$F,$B28)</f>
        <v>0</v>
      </c>
      <c r="AK28" s="164">
        <f>SUMIFS('FY22 QoS'!AI:AI,'FY22 QoS'!$A:$A,$C28,'FY22 QoS'!$F:$F,$B28)</f>
        <v>0</v>
      </c>
      <c r="AL28" s="164">
        <f>SUMIFS('FY22 QoS'!AJ:AJ,'FY22 QoS'!$A:$A,$C28,'FY22 QoS'!$F:$F,$B28)</f>
        <v>30624.999999999996</v>
      </c>
      <c r="AM28" s="164">
        <f>SUMIFS('FY22 QoS'!AK:AK,'FY22 QoS'!$A:$A,$C28,'FY22 QoS'!$F:$F,$B28)</f>
        <v>43750</v>
      </c>
      <c r="AN28" s="164">
        <f>SUMIFS('FY22 QoS'!AL:AL,'FY22 QoS'!$A:$A,$C28,'FY22 QoS'!$F:$F,$B28)</f>
        <v>0</v>
      </c>
      <c r="AO28" s="164">
        <f>SUMIFS('FY22 QoS'!AM:AM,'FY22 QoS'!$A:$A,$C28,'FY22 QoS'!$F:$F,$B28)</f>
        <v>0</v>
      </c>
      <c r="AP28" s="164">
        <f>SUMIFS('FY22 QoS'!AN:AN,'FY22 QoS'!$A:$A,$C28,'FY22 QoS'!$F:$F,$B28)</f>
        <v>0</v>
      </c>
      <c r="AQ28" s="164">
        <f>SUMIFS('FY22 QoS'!AO:AO,'FY22 QoS'!$A:$A,$C28,'FY22 QoS'!$F:$F,$B28)</f>
        <v>0</v>
      </c>
      <c r="AR28" s="164">
        <f>SUMIFS('FY22 QoS'!AP:AP,'FY22 QoS'!$A:$A,$C28,'FY22 QoS'!$F:$F,$B28)</f>
        <v>0</v>
      </c>
      <c r="AS28" s="164">
        <f>SUMIFS('FY22 QoS'!AQ:AQ,'FY22 QoS'!$A:$A,$C28,'FY22 QoS'!$F:$F,$B28)</f>
        <v>0</v>
      </c>
      <c r="AT28" s="164">
        <f>SUMIFS('FY22 QoS'!AR:AR,'FY22 QoS'!$A:$A,$C28,'FY22 QoS'!$F:$F,$B28)</f>
        <v>0</v>
      </c>
      <c r="AU28" s="164">
        <f>SUMIFS('FY22 QoS'!AS:AS,'FY22 QoS'!$A:$A,$C28,'FY22 QoS'!$F:$F,$B28)</f>
        <v>0</v>
      </c>
      <c r="AV28" s="164">
        <f>SUMIFS('FY22 QoS'!AT:AT,'FY22 QoS'!$A:$A,$C28,'FY22 QoS'!$F:$F,$B28)</f>
        <v>0</v>
      </c>
      <c r="AX28" s="164">
        <f>IF(K28=1,COUNTIFS($I$7:$I28,$I28),0)</f>
        <v>0</v>
      </c>
      <c r="AY28" s="164">
        <f>IF(L28=1,COUNTIFS($I$7:$I28,$I28),0)</f>
        <v>0</v>
      </c>
      <c r="AZ28" s="164">
        <f>IF(M28=1,COUNTIFS($I$7:$I28,$I28),0)</f>
        <v>0</v>
      </c>
      <c r="BA28" s="164">
        <f>IF(N28=1,COUNTIFS($I$7:$I28,$I28),0)</f>
        <v>0</v>
      </c>
      <c r="BB28" s="164">
        <f>IF(O28=1,COUNTIFS($I$7:$I28,$I28),0)</f>
        <v>0</v>
      </c>
      <c r="BC28" s="164">
        <f>IF(P28=1,COUNTIFS($I$7:$I28,$I28),0)</f>
        <v>0</v>
      </c>
      <c r="BD28" s="164">
        <f>IF(Q28=1,COUNTIFS($I$7:$I28,$I28),0)</f>
        <v>0</v>
      </c>
      <c r="BE28" s="164">
        <f>IF(R28=1,COUNTIFS($I$7:$I28,$I28),0)</f>
        <v>0</v>
      </c>
      <c r="BF28" s="164">
        <f>IF(S28=1,COUNTIFS($I$7:$I28,$I28),0)</f>
        <v>0</v>
      </c>
      <c r="BG28" s="164">
        <f>IF(T28=1,COUNTIFS($I$7:$I28,$I28),0)</f>
        <v>0</v>
      </c>
      <c r="BH28" s="164">
        <f>IF(U28=1,COUNTIFS($I$7:$I28,$I28),0)</f>
        <v>0</v>
      </c>
      <c r="BI28" s="164">
        <f>IF(V28=1,COUNTIFS($I$7:$I28,$I28),0)</f>
        <v>0</v>
      </c>
    </row>
    <row r="29" spans="2:61" x14ac:dyDescent="0.25">
      <c r="B29" t="s">
        <v>286</v>
      </c>
      <c r="C29" t="s">
        <v>260</v>
      </c>
      <c r="D29" s="165">
        <v>44317</v>
      </c>
      <c r="E29" s="165" t="s">
        <v>86</v>
      </c>
      <c r="F29" t="s">
        <v>23</v>
      </c>
      <c r="G29" s="164">
        <v>1050000</v>
      </c>
      <c r="H29" s="163"/>
      <c r="I29" s="163"/>
      <c r="K29" s="164">
        <v>0</v>
      </c>
      <c r="L29" s="164">
        <v>0</v>
      </c>
      <c r="M29" s="164">
        <v>0</v>
      </c>
      <c r="N29" s="164">
        <v>1</v>
      </c>
      <c r="O29" s="164">
        <v>1</v>
      </c>
      <c r="P29" s="164">
        <v>1</v>
      </c>
      <c r="Q29" s="164">
        <v>1</v>
      </c>
      <c r="R29" s="164">
        <v>1</v>
      </c>
      <c r="S29" s="164">
        <v>1</v>
      </c>
      <c r="T29" s="164">
        <v>1</v>
      </c>
      <c r="U29" s="164">
        <v>1</v>
      </c>
      <c r="V29" s="164">
        <v>1</v>
      </c>
      <c r="X29" s="164">
        <f>SUMIFS('FY22 QoS'!K:K,'FY22 QoS'!$A:$A,$C29,'FY22 QoS'!$F:$F,$B29)</f>
        <v>0</v>
      </c>
      <c r="Y29" s="164">
        <f>SUMIFS('FY22 QoS'!L:L,'FY22 QoS'!$A:$A,$C29,'FY22 QoS'!$F:$F,$B29)</f>
        <v>0</v>
      </c>
      <c r="Z29" s="164">
        <f>SUMIFS('FY22 QoS'!M:M,'FY22 QoS'!$A:$A,$C29,'FY22 QoS'!$F:$F,$B29)</f>
        <v>0</v>
      </c>
      <c r="AA29" s="164">
        <f>SUMIFS('FY22 QoS'!N:N,'FY22 QoS'!$A:$A,$C29,'FY22 QoS'!$F:$F,$B29)</f>
        <v>0.65</v>
      </c>
      <c r="AB29" s="164">
        <f>SUMIFS('FY22 QoS'!O:O,'FY22 QoS'!$A:$A,$C29,'FY22 QoS'!$F:$F,$B29)</f>
        <v>0.85</v>
      </c>
      <c r="AC29" s="164">
        <f>SUMIFS('FY22 QoS'!P:P,'FY22 QoS'!$A:$A,$C29,'FY22 QoS'!$F:$F,$B29)</f>
        <v>1</v>
      </c>
      <c r="AD29" s="164">
        <f>SUMIFS('FY22 QoS'!Q:Q,'FY22 QoS'!$A:$A,$C29,'FY22 QoS'!$F:$F,$B29)</f>
        <v>1</v>
      </c>
      <c r="AE29" s="164">
        <f>SUMIFS('FY22 QoS'!R:R,'FY22 QoS'!$A:$A,$C29,'FY22 QoS'!$F:$F,$B29)</f>
        <v>1</v>
      </c>
      <c r="AF29" s="164">
        <f>SUMIFS('FY22 QoS'!S:S,'FY22 QoS'!$A:$A,$C29,'FY22 QoS'!$F:$F,$B29)</f>
        <v>1</v>
      </c>
      <c r="AG29" s="164">
        <f>SUMIFS('FY22 QoS'!T:T,'FY22 QoS'!$A:$A,$C29,'FY22 QoS'!$F:$F,$B29)</f>
        <v>1</v>
      </c>
      <c r="AH29" s="164">
        <f>SUMIFS('FY22 QoS'!U:U,'FY22 QoS'!$A:$A,$C29,'FY22 QoS'!$F:$F,$B29)</f>
        <v>1</v>
      </c>
      <c r="AI29" s="164">
        <f>SUMIFS('FY22 QoS'!V:V,'FY22 QoS'!$A:$A,$C29,'FY22 QoS'!$F:$F,$B29)</f>
        <v>1</v>
      </c>
      <c r="AK29" s="164">
        <f>SUMIFS('FY22 QoS'!AI:AI,'FY22 QoS'!$A:$A,$C29,'FY22 QoS'!$F:$F,$B29)</f>
        <v>0</v>
      </c>
      <c r="AL29" s="164">
        <f>SUMIFS('FY22 QoS'!AJ:AJ,'FY22 QoS'!$A:$A,$C29,'FY22 QoS'!$F:$F,$B29)</f>
        <v>0</v>
      </c>
      <c r="AM29" s="164">
        <f>SUMIFS('FY22 QoS'!AK:AK,'FY22 QoS'!$A:$A,$C29,'FY22 QoS'!$F:$F,$B29)</f>
        <v>0</v>
      </c>
      <c r="AN29" s="164">
        <f>SUMIFS('FY22 QoS'!AL:AL,'FY22 QoS'!$A:$A,$C29,'FY22 QoS'!$F:$F,$B29)</f>
        <v>56875</v>
      </c>
      <c r="AO29" s="164">
        <f>SUMIFS('FY22 QoS'!AM:AM,'FY22 QoS'!$A:$A,$C29,'FY22 QoS'!$F:$F,$B29)</f>
        <v>74375</v>
      </c>
      <c r="AP29" s="164">
        <f>SUMIFS('FY22 QoS'!AN:AN,'FY22 QoS'!$A:$A,$C29,'FY22 QoS'!$F:$F,$B29)</f>
        <v>87500</v>
      </c>
      <c r="AQ29" s="164">
        <f>SUMIFS('FY22 QoS'!AO:AO,'FY22 QoS'!$A:$A,$C29,'FY22 QoS'!$F:$F,$B29)</f>
        <v>87500</v>
      </c>
      <c r="AR29" s="164">
        <f>SUMIFS('FY22 QoS'!AP:AP,'FY22 QoS'!$A:$A,$C29,'FY22 QoS'!$F:$F,$B29)</f>
        <v>87500</v>
      </c>
      <c r="AS29" s="164">
        <f>SUMIFS('FY22 QoS'!AQ:AQ,'FY22 QoS'!$A:$A,$C29,'FY22 QoS'!$F:$F,$B29)</f>
        <v>87500</v>
      </c>
      <c r="AT29" s="164">
        <f>SUMIFS('FY22 QoS'!AR:AR,'FY22 QoS'!$A:$A,$C29,'FY22 QoS'!$F:$F,$B29)</f>
        <v>87500</v>
      </c>
      <c r="AU29" s="164">
        <f>SUMIFS('FY22 QoS'!AS:AS,'FY22 QoS'!$A:$A,$C29,'FY22 QoS'!$F:$F,$B29)</f>
        <v>87500</v>
      </c>
      <c r="AV29" s="164">
        <f>SUMIFS('FY22 QoS'!AT:AT,'FY22 QoS'!$A:$A,$C29,'FY22 QoS'!$F:$F,$B29)</f>
        <v>87500</v>
      </c>
      <c r="AX29" s="164">
        <f>IF(K29=1,COUNTIFS($I$7:$I29,$I29),0)</f>
        <v>0</v>
      </c>
      <c r="AY29" s="164">
        <f>IF(L29=1,COUNTIFS($I$7:$I29,$I29),0)</f>
        <v>0</v>
      </c>
      <c r="AZ29" s="164">
        <f>IF(M29=1,COUNTIFS($I$7:$I29,$I29),0)</f>
        <v>0</v>
      </c>
      <c r="BA29" s="164">
        <f>IF(N29=1,COUNTIFS($I$7:$I29,$I29),0)</f>
        <v>0</v>
      </c>
      <c r="BB29" s="164">
        <f>IF(O29=1,COUNTIFS($I$7:$I29,$I29),0)</f>
        <v>0</v>
      </c>
      <c r="BC29" s="164">
        <f>IF(P29=1,COUNTIFS($I$7:$I29,$I29),0)</f>
        <v>0</v>
      </c>
      <c r="BD29" s="164">
        <f>IF(Q29=1,COUNTIFS($I$7:$I29,$I29),0)</f>
        <v>0</v>
      </c>
      <c r="BE29" s="164">
        <f>IF(R29=1,COUNTIFS($I$7:$I29,$I29),0)</f>
        <v>0</v>
      </c>
      <c r="BF29" s="164">
        <f>IF(S29=1,COUNTIFS($I$7:$I29,$I29),0)</f>
        <v>0</v>
      </c>
      <c r="BG29" s="164">
        <f>IF(T29=1,COUNTIFS($I$7:$I29,$I29),0)</f>
        <v>0</v>
      </c>
      <c r="BH29" s="164">
        <f>IF(U29=1,COUNTIFS($I$7:$I29,$I29),0)</f>
        <v>0</v>
      </c>
      <c r="BI29" s="164">
        <f>IF(V29=1,COUNTIFS($I$7:$I29,$I29),0)</f>
        <v>0</v>
      </c>
    </row>
    <row r="30" spans="2:61" x14ac:dyDescent="0.25">
      <c r="B30" t="s">
        <v>20</v>
      </c>
      <c r="C30" t="s">
        <v>109</v>
      </c>
      <c r="D30" s="165">
        <v>44256</v>
      </c>
      <c r="E30" s="165" t="s">
        <v>86</v>
      </c>
      <c r="F30" t="s">
        <v>89</v>
      </c>
      <c r="G30" s="164">
        <v>1250000</v>
      </c>
      <c r="H30" s="163"/>
      <c r="I30" s="163"/>
      <c r="K30" s="164">
        <v>0</v>
      </c>
      <c r="L30" s="164">
        <v>1</v>
      </c>
      <c r="M30" s="164">
        <v>1</v>
      </c>
      <c r="N30" s="164">
        <v>1</v>
      </c>
      <c r="O30" s="164">
        <v>1</v>
      </c>
      <c r="P30" s="164">
        <v>1</v>
      </c>
      <c r="Q30" s="164">
        <v>1</v>
      </c>
      <c r="R30" s="164">
        <v>1</v>
      </c>
      <c r="S30" s="164">
        <v>1</v>
      </c>
      <c r="T30" s="164">
        <v>1</v>
      </c>
      <c r="U30" s="164">
        <v>1</v>
      </c>
      <c r="V30" s="164">
        <v>1</v>
      </c>
      <c r="X30" s="164">
        <f>SUMIFS('FY22 QoS'!K:K,'FY22 QoS'!$A:$A,$C30,'FY22 QoS'!$F:$F,$B30)</f>
        <v>0</v>
      </c>
      <c r="Y30" s="164">
        <f>SUMIFS('FY22 QoS'!L:L,'FY22 QoS'!$A:$A,$C30,'FY22 QoS'!$F:$F,$B30)</f>
        <v>1</v>
      </c>
      <c r="Z30" s="164">
        <f>SUMIFS('FY22 QoS'!M:M,'FY22 QoS'!$A:$A,$C30,'FY22 QoS'!$F:$F,$B30)</f>
        <v>1</v>
      </c>
      <c r="AA30" s="164">
        <f>SUMIFS('FY22 QoS'!N:N,'FY22 QoS'!$A:$A,$C30,'FY22 QoS'!$F:$F,$B30)</f>
        <v>1</v>
      </c>
      <c r="AB30" s="164">
        <f>SUMIFS('FY22 QoS'!O:O,'FY22 QoS'!$A:$A,$C30,'FY22 QoS'!$F:$F,$B30)</f>
        <v>1</v>
      </c>
      <c r="AC30" s="164">
        <f>SUMIFS('FY22 QoS'!P:P,'FY22 QoS'!$A:$A,$C30,'FY22 QoS'!$F:$F,$B30)</f>
        <v>1</v>
      </c>
      <c r="AD30" s="164">
        <f>SUMIFS('FY22 QoS'!Q:Q,'FY22 QoS'!$A:$A,$C30,'FY22 QoS'!$F:$F,$B30)</f>
        <v>1</v>
      </c>
      <c r="AE30" s="164">
        <f>SUMIFS('FY22 QoS'!R:R,'FY22 QoS'!$A:$A,$C30,'FY22 QoS'!$F:$F,$B30)</f>
        <v>1</v>
      </c>
      <c r="AF30" s="164">
        <f>SUMIFS('FY22 QoS'!S:S,'FY22 QoS'!$A:$A,$C30,'FY22 QoS'!$F:$F,$B30)</f>
        <v>1</v>
      </c>
      <c r="AG30" s="164">
        <f>SUMIFS('FY22 QoS'!T:T,'FY22 QoS'!$A:$A,$C30,'FY22 QoS'!$F:$F,$B30)</f>
        <v>1</v>
      </c>
      <c r="AH30" s="164">
        <f>SUMIFS('FY22 QoS'!U:U,'FY22 QoS'!$A:$A,$C30,'FY22 QoS'!$F:$F,$B30)</f>
        <v>1</v>
      </c>
      <c r="AI30" s="164">
        <f>SUMIFS('FY22 QoS'!V:V,'FY22 QoS'!$A:$A,$C30,'FY22 QoS'!$F:$F,$B30)</f>
        <v>1</v>
      </c>
      <c r="AK30" s="164">
        <f>SUMIFS('FY22 QoS'!AI:AI,'FY22 QoS'!$A:$A,$C30,'FY22 QoS'!$F:$F,$B30)</f>
        <v>0</v>
      </c>
      <c r="AL30" s="164">
        <f>SUMIFS('FY22 QoS'!AJ:AJ,'FY22 QoS'!$A:$A,$C30,'FY22 QoS'!$F:$F,$B30)</f>
        <v>104166.66666666667</v>
      </c>
      <c r="AM30" s="164">
        <f>SUMIFS('FY22 QoS'!AK:AK,'FY22 QoS'!$A:$A,$C30,'FY22 QoS'!$F:$F,$B30)</f>
        <v>104166.66666666667</v>
      </c>
      <c r="AN30" s="164">
        <f>SUMIFS('FY22 QoS'!AL:AL,'FY22 QoS'!$A:$A,$C30,'FY22 QoS'!$F:$F,$B30)</f>
        <v>104166.66666666667</v>
      </c>
      <c r="AO30" s="164">
        <f>SUMIFS('FY22 QoS'!AM:AM,'FY22 QoS'!$A:$A,$C30,'FY22 QoS'!$F:$F,$B30)</f>
        <v>104166.66666666667</v>
      </c>
      <c r="AP30" s="164">
        <f>SUMIFS('FY22 QoS'!AN:AN,'FY22 QoS'!$A:$A,$C30,'FY22 QoS'!$F:$F,$B30)</f>
        <v>104166.66666666667</v>
      </c>
      <c r="AQ30" s="164">
        <f>SUMIFS('FY22 QoS'!AO:AO,'FY22 QoS'!$A:$A,$C30,'FY22 QoS'!$F:$F,$B30)</f>
        <v>104166.66666666667</v>
      </c>
      <c r="AR30" s="164">
        <f>SUMIFS('FY22 QoS'!AP:AP,'FY22 QoS'!$A:$A,$C30,'FY22 QoS'!$F:$F,$B30)</f>
        <v>104166.66666666667</v>
      </c>
      <c r="AS30" s="164">
        <f>SUMIFS('FY22 QoS'!AQ:AQ,'FY22 QoS'!$A:$A,$C30,'FY22 QoS'!$F:$F,$B30)</f>
        <v>104166.66666666667</v>
      </c>
      <c r="AT30" s="164">
        <f>SUMIFS('FY22 QoS'!AR:AR,'FY22 QoS'!$A:$A,$C30,'FY22 QoS'!$F:$F,$B30)</f>
        <v>104166.66666666667</v>
      </c>
      <c r="AU30" s="164">
        <f>SUMIFS('FY22 QoS'!AS:AS,'FY22 QoS'!$A:$A,$C30,'FY22 QoS'!$F:$F,$B30)</f>
        <v>104166.66666666667</v>
      </c>
      <c r="AV30" s="164">
        <f>SUMIFS('FY22 QoS'!AT:AT,'FY22 QoS'!$A:$A,$C30,'FY22 QoS'!$F:$F,$B30)</f>
        <v>104166.66666666667</v>
      </c>
      <c r="AX30" s="164">
        <f>IF(K30=1,COUNTIFS($I$7:$I30,$I30),0)</f>
        <v>0</v>
      </c>
      <c r="AY30" s="164">
        <f>IF(L30=1,COUNTIFS($I$7:$I30,$I30),0)</f>
        <v>0</v>
      </c>
      <c r="AZ30" s="164">
        <f>IF(M30=1,COUNTIFS($I$7:$I30,$I30),0)</f>
        <v>0</v>
      </c>
      <c r="BA30" s="164">
        <f>IF(N30=1,COUNTIFS($I$7:$I30,$I30),0)</f>
        <v>0</v>
      </c>
      <c r="BB30" s="164">
        <f>IF(O30=1,COUNTIFS($I$7:$I30,$I30),0)</f>
        <v>0</v>
      </c>
      <c r="BC30" s="164">
        <f>IF(P30=1,COUNTIFS($I$7:$I30,$I30),0)</f>
        <v>0</v>
      </c>
      <c r="BD30" s="164">
        <f>IF(Q30=1,COUNTIFS($I$7:$I30,$I30),0)</f>
        <v>0</v>
      </c>
      <c r="BE30" s="164">
        <f>IF(R30=1,COUNTIFS($I$7:$I30,$I30),0)</f>
        <v>0</v>
      </c>
      <c r="BF30" s="164">
        <f>IF(S30=1,COUNTIFS($I$7:$I30,$I30),0)</f>
        <v>0</v>
      </c>
      <c r="BG30" s="164">
        <f>IF(T30=1,COUNTIFS($I$7:$I30,$I30),0)</f>
        <v>0</v>
      </c>
      <c r="BH30" s="164">
        <f>IF(U30=1,COUNTIFS($I$7:$I30,$I30),0)</f>
        <v>0</v>
      </c>
      <c r="BI30" s="164">
        <f>IF(V30=1,COUNTIFS($I$7:$I30,$I30),0)</f>
        <v>0</v>
      </c>
    </row>
    <row r="31" spans="2:61" x14ac:dyDescent="0.25">
      <c r="B31" t="s">
        <v>20</v>
      </c>
      <c r="C31" t="s">
        <v>108</v>
      </c>
      <c r="D31" s="165">
        <v>44256</v>
      </c>
      <c r="E31" s="165">
        <v>44317</v>
      </c>
      <c r="F31" t="s">
        <v>89</v>
      </c>
      <c r="G31" s="164">
        <v>1250000</v>
      </c>
      <c r="H31" s="163"/>
      <c r="I31" s="163"/>
      <c r="K31" s="164">
        <v>0</v>
      </c>
      <c r="L31" s="164">
        <v>1</v>
      </c>
      <c r="M31" s="164">
        <v>1</v>
      </c>
      <c r="N31" s="164">
        <v>0</v>
      </c>
      <c r="O31" s="164">
        <v>0</v>
      </c>
      <c r="P31" s="164">
        <v>0</v>
      </c>
      <c r="Q31" s="164">
        <v>0</v>
      </c>
      <c r="R31" s="164">
        <v>0</v>
      </c>
      <c r="S31" s="164">
        <v>0</v>
      </c>
      <c r="T31" s="164">
        <v>0</v>
      </c>
      <c r="U31" s="164">
        <v>0</v>
      </c>
      <c r="V31" s="164">
        <v>0</v>
      </c>
      <c r="X31" s="164">
        <f>SUMIFS('FY22 QoS'!K:K,'FY22 QoS'!$A:$A,$C31,'FY22 QoS'!$F:$F,$B31)</f>
        <v>0</v>
      </c>
      <c r="Y31" s="164">
        <f>SUMIFS('FY22 QoS'!L:L,'FY22 QoS'!$A:$A,$C31,'FY22 QoS'!$F:$F,$B31)</f>
        <v>0</v>
      </c>
      <c r="Z31" s="164">
        <f>SUMIFS('FY22 QoS'!M:M,'FY22 QoS'!$A:$A,$C31,'FY22 QoS'!$F:$F,$B31)</f>
        <v>0</v>
      </c>
      <c r="AA31" s="164">
        <f>SUMIFS('FY22 QoS'!N:N,'FY22 QoS'!$A:$A,$C31,'FY22 QoS'!$F:$F,$B31)</f>
        <v>0</v>
      </c>
      <c r="AB31" s="164">
        <f>SUMIFS('FY22 QoS'!O:O,'FY22 QoS'!$A:$A,$C31,'FY22 QoS'!$F:$F,$B31)</f>
        <v>0</v>
      </c>
      <c r="AC31" s="164">
        <f>SUMIFS('FY22 QoS'!P:P,'FY22 QoS'!$A:$A,$C31,'FY22 QoS'!$F:$F,$B31)</f>
        <v>0</v>
      </c>
      <c r="AD31" s="164">
        <f>SUMIFS('FY22 QoS'!Q:Q,'FY22 QoS'!$A:$A,$C31,'FY22 QoS'!$F:$F,$B31)</f>
        <v>0</v>
      </c>
      <c r="AE31" s="164">
        <f>SUMIFS('FY22 QoS'!R:R,'FY22 QoS'!$A:$A,$C31,'FY22 QoS'!$F:$F,$B31)</f>
        <v>0</v>
      </c>
      <c r="AF31" s="164">
        <f>SUMIFS('FY22 QoS'!S:S,'FY22 QoS'!$A:$A,$C31,'FY22 QoS'!$F:$F,$B31)</f>
        <v>0</v>
      </c>
      <c r="AG31" s="164">
        <f>SUMIFS('FY22 QoS'!T:T,'FY22 QoS'!$A:$A,$C31,'FY22 QoS'!$F:$F,$B31)</f>
        <v>0</v>
      </c>
      <c r="AH31" s="164">
        <f>SUMIFS('FY22 QoS'!U:U,'FY22 QoS'!$A:$A,$C31,'FY22 QoS'!$F:$F,$B31)</f>
        <v>0</v>
      </c>
      <c r="AI31" s="164">
        <f>SUMIFS('FY22 QoS'!V:V,'FY22 QoS'!$A:$A,$C31,'FY22 QoS'!$F:$F,$B31)</f>
        <v>0</v>
      </c>
      <c r="AK31" s="164">
        <f>SUMIFS('FY22 QoS'!AI:AI,'FY22 QoS'!$A:$A,$C31,'FY22 QoS'!$F:$F,$B31)</f>
        <v>0</v>
      </c>
      <c r="AL31" s="164">
        <f>SUMIFS('FY22 QoS'!AJ:AJ,'FY22 QoS'!$A:$A,$C31,'FY22 QoS'!$F:$F,$B31)</f>
        <v>0</v>
      </c>
      <c r="AM31" s="164">
        <f>SUMIFS('FY22 QoS'!AK:AK,'FY22 QoS'!$A:$A,$C31,'FY22 QoS'!$F:$F,$B31)</f>
        <v>0</v>
      </c>
      <c r="AN31" s="164">
        <f>SUMIFS('FY22 QoS'!AL:AL,'FY22 QoS'!$A:$A,$C31,'FY22 QoS'!$F:$F,$B31)</f>
        <v>0</v>
      </c>
      <c r="AO31" s="164">
        <f>SUMIFS('FY22 QoS'!AM:AM,'FY22 QoS'!$A:$A,$C31,'FY22 QoS'!$F:$F,$B31)</f>
        <v>0</v>
      </c>
      <c r="AP31" s="164">
        <f>SUMIFS('FY22 QoS'!AN:AN,'FY22 QoS'!$A:$A,$C31,'FY22 QoS'!$F:$F,$B31)</f>
        <v>0</v>
      </c>
      <c r="AQ31" s="164">
        <f>SUMIFS('FY22 QoS'!AO:AO,'FY22 QoS'!$A:$A,$C31,'FY22 QoS'!$F:$F,$B31)</f>
        <v>0</v>
      </c>
      <c r="AR31" s="164">
        <f>SUMIFS('FY22 QoS'!AP:AP,'FY22 QoS'!$A:$A,$C31,'FY22 QoS'!$F:$F,$B31)</f>
        <v>0</v>
      </c>
      <c r="AS31" s="164">
        <f>SUMIFS('FY22 QoS'!AQ:AQ,'FY22 QoS'!$A:$A,$C31,'FY22 QoS'!$F:$F,$B31)</f>
        <v>0</v>
      </c>
      <c r="AT31" s="164">
        <f>SUMIFS('FY22 QoS'!AR:AR,'FY22 QoS'!$A:$A,$C31,'FY22 QoS'!$F:$F,$B31)</f>
        <v>0</v>
      </c>
      <c r="AU31" s="164">
        <f>SUMIFS('FY22 QoS'!AS:AS,'FY22 QoS'!$A:$A,$C31,'FY22 QoS'!$F:$F,$B31)</f>
        <v>0</v>
      </c>
      <c r="AV31" s="164">
        <f>SUMIFS('FY22 QoS'!AT:AT,'FY22 QoS'!$A:$A,$C31,'FY22 QoS'!$F:$F,$B31)</f>
        <v>0</v>
      </c>
      <c r="AX31" s="164">
        <f>IF(K31=1,COUNTIFS($I$7:$I31,$I31),0)</f>
        <v>0</v>
      </c>
      <c r="AY31" s="164">
        <f>IF(L31=1,COUNTIFS($I$7:$I31,$I31),0)</f>
        <v>0</v>
      </c>
      <c r="AZ31" s="164">
        <f>IF(M31=1,COUNTIFS($I$7:$I31,$I31),0)</f>
        <v>0</v>
      </c>
      <c r="BA31" s="164">
        <f>IF(N31=1,COUNTIFS($I$7:$I31,$I31),0)</f>
        <v>0</v>
      </c>
      <c r="BB31" s="164">
        <f>IF(O31=1,COUNTIFS($I$7:$I31,$I31),0)</f>
        <v>0</v>
      </c>
      <c r="BC31" s="164">
        <f>IF(P31=1,COUNTIFS($I$7:$I31,$I31),0)</f>
        <v>0</v>
      </c>
      <c r="BD31" s="164">
        <f>IF(Q31=1,COUNTIFS($I$7:$I31,$I31),0)</f>
        <v>0</v>
      </c>
      <c r="BE31" s="164">
        <f>IF(R31=1,COUNTIFS($I$7:$I31,$I31),0)</f>
        <v>0</v>
      </c>
      <c r="BF31" s="164">
        <f>IF(S31=1,COUNTIFS($I$7:$I31,$I31),0)</f>
        <v>0</v>
      </c>
      <c r="BG31" s="164">
        <f>IF(T31=1,COUNTIFS($I$7:$I31,$I31),0)</f>
        <v>0</v>
      </c>
      <c r="BH31" s="164">
        <f>IF(U31=1,COUNTIFS($I$7:$I31,$I31),0)</f>
        <v>0</v>
      </c>
      <c r="BI31" s="164">
        <f>IF(V31=1,COUNTIFS($I$7:$I31,$I31),0)</f>
        <v>0</v>
      </c>
    </row>
    <row r="32" spans="2:61" x14ac:dyDescent="0.25">
      <c r="B32" t="s">
        <v>286</v>
      </c>
      <c r="C32" t="s">
        <v>264</v>
      </c>
      <c r="D32" s="165">
        <v>44317</v>
      </c>
      <c r="E32" s="165" t="s">
        <v>86</v>
      </c>
      <c r="F32" t="s">
        <v>89</v>
      </c>
      <c r="G32" s="164">
        <v>1250000</v>
      </c>
      <c r="H32" s="163"/>
      <c r="I32" s="163"/>
      <c r="K32" s="164">
        <v>0</v>
      </c>
      <c r="L32" s="164">
        <v>0</v>
      </c>
      <c r="M32" s="164">
        <v>0</v>
      </c>
      <c r="N32" s="164">
        <v>1</v>
      </c>
      <c r="O32" s="164">
        <v>1</v>
      </c>
      <c r="P32" s="164">
        <v>1</v>
      </c>
      <c r="Q32" s="164">
        <v>1</v>
      </c>
      <c r="R32" s="164">
        <v>1</v>
      </c>
      <c r="S32" s="164">
        <v>1</v>
      </c>
      <c r="T32" s="164">
        <v>1</v>
      </c>
      <c r="U32" s="164">
        <v>1</v>
      </c>
      <c r="V32" s="164">
        <v>1</v>
      </c>
      <c r="X32" s="164">
        <f>SUMIFS('FY22 QoS'!K:K,'FY22 QoS'!$A:$A,$C32,'FY22 QoS'!$F:$F,$B32)</f>
        <v>0</v>
      </c>
      <c r="Y32" s="164">
        <f>SUMIFS('FY22 QoS'!L:L,'FY22 QoS'!$A:$A,$C32,'FY22 QoS'!$F:$F,$B32)</f>
        <v>0</v>
      </c>
      <c r="Z32" s="164">
        <f>SUMIFS('FY22 QoS'!M:M,'FY22 QoS'!$A:$A,$C32,'FY22 QoS'!$F:$F,$B32)</f>
        <v>0</v>
      </c>
      <c r="AA32" s="164">
        <f>SUMIFS('FY22 QoS'!N:N,'FY22 QoS'!$A:$A,$C32,'FY22 QoS'!$F:$F,$B32)</f>
        <v>0.25</v>
      </c>
      <c r="AB32" s="164">
        <f>SUMIFS('FY22 QoS'!O:O,'FY22 QoS'!$A:$A,$C32,'FY22 QoS'!$F:$F,$B32)</f>
        <v>0.35</v>
      </c>
      <c r="AC32" s="164">
        <f>SUMIFS('FY22 QoS'!P:P,'FY22 QoS'!$A:$A,$C32,'FY22 QoS'!$F:$F,$B32)</f>
        <v>0.5</v>
      </c>
      <c r="AD32" s="164">
        <f>SUMIFS('FY22 QoS'!Q:Q,'FY22 QoS'!$A:$A,$C32,'FY22 QoS'!$F:$F,$B32)</f>
        <v>0.65</v>
      </c>
      <c r="AE32" s="164">
        <f>SUMIFS('FY22 QoS'!R:R,'FY22 QoS'!$A:$A,$C32,'FY22 QoS'!$F:$F,$B32)</f>
        <v>0.85</v>
      </c>
      <c r="AF32" s="164">
        <f>SUMIFS('FY22 QoS'!S:S,'FY22 QoS'!$A:$A,$C32,'FY22 QoS'!$F:$F,$B32)</f>
        <v>1</v>
      </c>
      <c r="AG32" s="164">
        <f>SUMIFS('FY22 QoS'!T:T,'FY22 QoS'!$A:$A,$C32,'FY22 QoS'!$F:$F,$B32)</f>
        <v>1</v>
      </c>
      <c r="AH32" s="164">
        <f>SUMIFS('FY22 QoS'!U:U,'FY22 QoS'!$A:$A,$C32,'FY22 QoS'!$F:$F,$B32)</f>
        <v>1</v>
      </c>
      <c r="AI32" s="164">
        <f>SUMIFS('FY22 QoS'!V:V,'FY22 QoS'!$A:$A,$C32,'FY22 QoS'!$F:$F,$B32)</f>
        <v>1</v>
      </c>
      <c r="AK32" s="164">
        <f>SUMIFS('FY22 QoS'!AI:AI,'FY22 QoS'!$A:$A,$C32,'FY22 QoS'!$F:$F,$B32)</f>
        <v>0</v>
      </c>
      <c r="AL32" s="164">
        <f>SUMIFS('FY22 QoS'!AJ:AJ,'FY22 QoS'!$A:$A,$C32,'FY22 QoS'!$F:$F,$B32)</f>
        <v>0</v>
      </c>
      <c r="AM32" s="164">
        <f>SUMIFS('FY22 QoS'!AK:AK,'FY22 QoS'!$A:$A,$C32,'FY22 QoS'!$F:$F,$B32)</f>
        <v>0</v>
      </c>
      <c r="AN32" s="164">
        <f>SUMIFS('FY22 QoS'!AL:AL,'FY22 QoS'!$A:$A,$C32,'FY22 QoS'!$F:$F,$B32)</f>
        <v>26041.666666666668</v>
      </c>
      <c r="AO32" s="164">
        <f>SUMIFS('FY22 QoS'!AM:AM,'FY22 QoS'!$A:$A,$C32,'FY22 QoS'!$F:$F,$B32)</f>
        <v>36458.333333333336</v>
      </c>
      <c r="AP32" s="164">
        <f>SUMIFS('FY22 QoS'!AN:AN,'FY22 QoS'!$A:$A,$C32,'FY22 QoS'!$F:$F,$B32)</f>
        <v>52083.333333333336</v>
      </c>
      <c r="AQ32" s="164">
        <f>SUMIFS('FY22 QoS'!AO:AO,'FY22 QoS'!$A:$A,$C32,'FY22 QoS'!$F:$F,$B32)</f>
        <v>67708.333333333343</v>
      </c>
      <c r="AR32" s="164">
        <f>SUMIFS('FY22 QoS'!AP:AP,'FY22 QoS'!$A:$A,$C32,'FY22 QoS'!$F:$F,$B32)</f>
        <v>88541.666666666672</v>
      </c>
      <c r="AS32" s="164">
        <f>SUMIFS('FY22 QoS'!AQ:AQ,'FY22 QoS'!$A:$A,$C32,'FY22 QoS'!$F:$F,$B32)</f>
        <v>104166.66666666667</v>
      </c>
      <c r="AT32" s="164">
        <f>SUMIFS('FY22 QoS'!AR:AR,'FY22 QoS'!$A:$A,$C32,'FY22 QoS'!$F:$F,$B32)</f>
        <v>104166.66666666667</v>
      </c>
      <c r="AU32" s="164">
        <f>SUMIFS('FY22 QoS'!AS:AS,'FY22 QoS'!$A:$A,$C32,'FY22 QoS'!$F:$F,$B32)</f>
        <v>104166.66666666667</v>
      </c>
      <c r="AV32" s="164">
        <f>SUMIFS('FY22 QoS'!AT:AT,'FY22 QoS'!$A:$A,$C32,'FY22 QoS'!$F:$F,$B32)</f>
        <v>104166.66666666667</v>
      </c>
      <c r="AX32" s="164">
        <f>IF(K32=1,COUNTIFS($I$7:$I32,$I32),0)</f>
        <v>0</v>
      </c>
      <c r="AY32" s="164">
        <f>IF(L32=1,COUNTIFS($I$7:$I32,$I32),0)</f>
        <v>0</v>
      </c>
      <c r="AZ32" s="164">
        <f>IF(M32=1,COUNTIFS($I$7:$I32,$I32),0)</f>
        <v>0</v>
      </c>
      <c r="BA32" s="164">
        <f>IF(N32=1,COUNTIFS($I$7:$I32,$I32),0)</f>
        <v>0</v>
      </c>
      <c r="BB32" s="164">
        <f>IF(O32=1,COUNTIFS($I$7:$I32,$I32),0)</f>
        <v>0</v>
      </c>
      <c r="BC32" s="164">
        <f>IF(P32=1,COUNTIFS($I$7:$I32,$I32),0)</f>
        <v>0</v>
      </c>
      <c r="BD32" s="164">
        <f>IF(Q32=1,COUNTIFS($I$7:$I32,$I32),0)</f>
        <v>0</v>
      </c>
      <c r="BE32" s="164">
        <f>IF(R32=1,COUNTIFS($I$7:$I32,$I32),0)</f>
        <v>0</v>
      </c>
      <c r="BF32" s="164">
        <f>IF(S32=1,COUNTIFS($I$7:$I32,$I32),0)</f>
        <v>0</v>
      </c>
      <c r="BG32" s="164">
        <f>IF(T32=1,COUNTIFS($I$7:$I32,$I32),0)</f>
        <v>0</v>
      </c>
      <c r="BH32" s="164">
        <f>IF(U32=1,COUNTIFS($I$7:$I32,$I32),0)</f>
        <v>0</v>
      </c>
      <c r="BI32" s="164">
        <f>IF(V32=1,COUNTIFS($I$7:$I32,$I32),0)</f>
        <v>0</v>
      </c>
    </row>
    <row r="33" spans="2:61" x14ac:dyDescent="0.25">
      <c r="B33" t="s">
        <v>20</v>
      </c>
      <c r="C33" t="s">
        <v>107</v>
      </c>
      <c r="D33" s="165">
        <v>44256</v>
      </c>
      <c r="E33" s="165">
        <v>44317</v>
      </c>
      <c r="F33" t="s">
        <v>89</v>
      </c>
      <c r="G33" s="164">
        <v>1250000</v>
      </c>
      <c r="H33" s="163"/>
      <c r="I33" s="163"/>
      <c r="K33" s="164">
        <v>0</v>
      </c>
      <c r="L33" s="164">
        <v>1</v>
      </c>
      <c r="M33" s="164">
        <v>1</v>
      </c>
      <c r="N33" s="164">
        <v>0</v>
      </c>
      <c r="O33" s="164">
        <v>0</v>
      </c>
      <c r="P33" s="164">
        <v>0</v>
      </c>
      <c r="Q33" s="164">
        <v>0</v>
      </c>
      <c r="R33" s="164">
        <v>0</v>
      </c>
      <c r="S33" s="164">
        <v>0</v>
      </c>
      <c r="T33" s="164">
        <v>0</v>
      </c>
      <c r="U33" s="164">
        <v>0</v>
      </c>
      <c r="V33" s="164">
        <v>0</v>
      </c>
      <c r="X33" s="164">
        <f>SUMIFS('FY22 QoS'!K:K,'FY22 QoS'!$A:$A,$C33,'FY22 QoS'!$F:$F,$B33)</f>
        <v>0</v>
      </c>
      <c r="Y33" s="164">
        <f>SUMIFS('FY22 QoS'!L:L,'FY22 QoS'!$A:$A,$C33,'FY22 QoS'!$F:$F,$B33)</f>
        <v>1</v>
      </c>
      <c r="Z33" s="164">
        <f>SUMIFS('FY22 QoS'!M:M,'FY22 QoS'!$A:$A,$C33,'FY22 QoS'!$F:$F,$B33)</f>
        <v>1</v>
      </c>
      <c r="AA33" s="164">
        <f>SUMIFS('FY22 QoS'!N:N,'FY22 QoS'!$A:$A,$C33,'FY22 QoS'!$F:$F,$B33)</f>
        <v>0</v>
      </c>
      <c r="AB33" s="164">
        <f>SUMIFS('FY22 QoS'!O:O,'FY22 QoS'!$A:$A,$C33,'FY22 QoS'!$F:$F,$B33)</f>
        <v>0</v>
      </c>
      <c r="AC33" s="164">
        <f>SUMIFS('FY22 QoS'!P:P,'FY22 QoS'!$A:$A,$C33,'FY22 QoS'!$F:$F,$B33)</f>
        <v>0</v>
      </c>
      <c r="AD33" s="164">
        <f>SUMIFS('FY22 QoS'!Q:Q,'FY22 QoS'!$A:$A,$C33,'FY22 QoS'!$F:$F,$B33)</f>
        <v>0</v>
      </c>
      <c r="AE33" s="164">
        <f>SUMIFS('FY22 QoS'!R:R,'FY22 QoS'!$A:$A,$C33,'FY22 QoS'!$F:$F,$B33)</f>
        <v>0</v>
      </c>
      <c r="AF33" s="164">
        <f>SUMIFS('FY22 QoS'!S:S,'FY22 QoS'!$A:$A,$C33,'FY22 QoS'!$F:$F,$B33)</f>
        <v>0</v>
      </c>
      <c r="AG33" s="164">
        <f>SUMIFS('FY22 QoS'!T:T,'FY22 QoS'!$A:$A,$C33,'FY22 QoS'!$F:$F,$B33)</f>
        <v>0</v>
      </c>
      <c r="AH33" s="164">
        <f>SUMIFS('FY22 QoS'!U:U,'FY22 QoS'!$A:$A,$C33,'FY22 QoS'!$F:$F,$B33)</f>
        <v>0</v>
      </c>
      <c r="AI33" s="164">
        <f>SUMIFS('FY22 QoS'!V:V,'FY22 QoS'!$A:$A,$C33,'FY22 QoS'!$F:$F,$B33)</f>
        <v>0</v>
      </c>
      <c r="AK33" s="164">
        <f>SUMIFS('FY22 QoS'!AI:AI,'FY22 QoS'!$A:$A,$C33,'FY22 QoS'!$F:$F,$B33)</f>
        <v>0</v>
      </c>
      <c r="AL33" s="164">
        <f>SUMIFS('FY22 QoS'!AJ:AJ,'FY22 QoS'!$A:$A,$C33,'FY22 QoS'!$F:$F,$B33)</f>
        <v>104166.66666666667</v>
      </c>
      <c r="AM33" s="164">
        <f>SUMIFS('FY22 QoS'!AK:AK,'FY22 QoS'!$A:$A,$C33,'FY22 QoS'!$F:$F,$B33)</f>
        <v>104166.66666666667</v>
      </c>
      <c r="AN33" s="164">
        <f>SUMIFS('FY22 QoS'!AL:AL,'FY22 QoS'!$A:$A,$C33,'FY22 QoS'!$F:$F,$B33)</f>
        <v>0</v>
      </c>
      <c r="AO33" s="164">
        <f>SUMIFS('FY22 QoS'!AM:AM,'FY22 QoS'!$A:$A,$C33,'FY22 QoS'!$F:$F,$B33)</f>
        <v>0</v>
      </c>
      <c r="AP33" s="164">
        <f>SUMIFS('FY22 QoS'!AN:AN,'FY22 QoS'!$A:$A,$C33,'FY22 QoS'!$F:$F,$B33)</f>
        <v>0</v>
      </c>
      <c r="AQ33" s="164">
        <f>SUMIFS('FY22 QoS'!AO:AO,'FY22 QoS'!$A:$A,$C33,'FY22 QoS'!$F:$F,$B33)</f>
        <v>0</v>
      </c>
      <c r="AR33" s="164">
        <f>SUMIFS('FY22 QoS'!AP:AP,'FY22 QoS'!$A:$A,$C33,'FY22 QoS'!$F:$F,$B33)</f>
        <v>0</v>
      </c>
      <c r="AS33" s="164">
        <f>SUMIFS('FY22 QoS'!AQ:AQ,'FY22 QoS'!$A:$A,$C33,'FY22 QoS'!$F:$F,$B33)</f>
        <v>0</v>
      </c>
      <c r="AT33" s="164">
        <f>SUMIFS('FY22 QoS'!AR:AR,'FY22 QoS'!$A:$A,$C33,'FY22 QoS'!$F:$F,$B33)</f>
        <v>0</v>
      </c>
      <c r="AU33" s="164">
        <f>SUMIFS('FY22 QoS'!AS:AS,'FY22 QoS'!$A:$A,$C33,'FY22 QoS'!$F:$F,$B33)</f>
        <v>0</v>
      </c>
      <c r="AV33" s="164">
        <f>SUMIFS('FY22 QoS'!AT:AT,'FY22 QoS'!$A:$A,$C33,'FY22 QoS'!$F:$F,$B33)</f>
        <v>0</v>
      </c>
      <c r="AX33" s="164">
        <f>IF(K33=1,COUNTIFS($I$7:$I33,$I33),0)</f>
        <v>0</v>
      </c>
      <c r="AY33" s="164">
        <f>IF(L33=1,COUNTIFS($I$7:$I33,$I33),0)</f>
        <v>0</v>
      </c>
      <c r="AZ33" s="164">
        <f>IF(M33=1,COUNTIFS($I$7:$I33,$I33),0)</f>
        <v>0</v>
      </c>
      <c r="BA33" s="164">
        <f>IF(N33=1,COUNTIFS($I$7:$I33,$I33),0)</f>
        <v>0</v>
      </c>
      <c r="BB33" s="164">
        <f>IF(O33=1,COUNTIFS($I$7:$I33,$I33),0)</f>
        <v>0</v>
      </c>
      <c r="BC33" s="164">
        <f>IF(P33=1,COUNTIFS($I$7:$I33,$I33),0)</f>
        <v>0</v>
      </c>
      <c r="BD33" s="164">
        <f>IF(Q33=1,COUNTIFS($I$7:$I33,$I33),0)</f>
        <v>0</v>
      </c>
      <c r="BE33" s="164">
        <f>IF(R33=1,COUNTIFS($I$7:$I33,$I33),0)</f>
        <v>0</v>
      </c>
      <c r="BF33" s="164">
        <f>IF(S33=1,COUNTIFS($I$7:$I33,$I33),0)</f>
        <v>0</v>
      </c>
      <c r="BG33" s="164">
        <f>IF(T33=1,COUNTIFS($I$7:$I33,$I33),0)</f>
        <v>0</v>
      </c>
      <c r="BH33" s="164">
        <f>IF(U33=1,COUNTIFS($I$7:$I33,$I33),0)</f>
        <v>0</v>
      </c>
      <c r="BI33" s="164">
        <f>IF(V33=1,COUNTIFS($I$7:$I33,$I33),0)</f>
        <v>0</v>
      </c>
    </row>
    <row r="34" spans="2:61" x14ac:dyDescent="0.25">
      <c r="B34" t="s">
        <v>286</v>
      </c>
      <c r="C34" t="s">
        <v>263</v>
      </c>
      <c r="D34" s="165">
        <v>44317</v>
      </c>
      <c r="E34" s="165" t="s">
        <v>86</v>
      </c>
      <c r="F34" t="s">
        <v>89</v>
      </c>
      <c r="G34" s="164">
        <v>1250000</v>
      </c>
      <c r="H34" s="163"/>
      <c r="I34" s="163"/>
      <c r="K34" s="164">
        <v>0</v>
      </c>
      <c r="L34" s="164">
        <v>0</v>
      </c>
      <c r="M34" s="164">
        <v>0</v>
      </c>
      <c r="N34" s="164">
        <v>1</v>
      </c>
      <c r="O34" s="164">
        <v>1</v>
      </c>
      <c r="P34" s="164">
        <v>1</v>
      </c>
      <c r="Q34" s="164">
        <v>1</v>
      </c>
      <c r="R34" s="164">
        <v>1</v>
      </c>
      <c r="S34" s="164">
        <v>1</v>
      </c>
      <c r="T34" s="164">
        <v>1</v>
      </c>
      <c r="U34" s="164">
        <v>1</v>
      </c>
      <c r="V34" s="164">
        <v>1</v>
      </c>
      <c r="X34" s="164">
        <f>SUMIFS('FY22 QoS'!K:K,'FY22 QoS'!$A:$A,$C34,'FY22 QoS'!$F:$F,$B34)</f>
        <v>0</v>
      </c>
      <c r="Y34" s="164">
        <f>SUMIFS('FY22 QoS'!L:L,'FY22 QoS'!$A:$A,$C34,'FY22 QoS'!$F:$F,$B34)</f>
        <v>0</v>
      </c>
      <c r="Z34" s="164">
        <f>SUMIFS('FY22 QoS'!M:M,'FY22 QoS'!$A:$A,$C34,'FY22 QoS'!$F:$F,$B34)</f>
        <v>0</v>
      </c>
      <c r="AA34" s="164">
        <f>SUMIFS('FY22 QoS'!N:N,'FY22 QoS'!$A:$A,$C34,'FY22 QoS'!$F:$F,$B34)</f>
        <v>1</v>
      </c>
      <c r="AB34" s="164">
        <f>SUMIFS('FY22 QoS'!O:O,'FY22 QoS'!$A:$A,$C34,'FY22 QoS'!$F:$F,$B34)</f>
        <v>1</v>
      </c>
      <c r="AC34" s="164">
        <f>SUMIFS('FY22 QoS'!P:P,'FY22 QoS'!$A:$A,$C34,'FY22 QoS'!$F:$F,$B34)</f>
        <v>1</v>
      </c>
      <c r="AD34" s="164">
        <f>SUMIFS('FY22 QoS'!Q:Q,'FY22 QoS'!$A:$A,$C34,'FY22 QoS'!$F:$F,$B34)</f>
        <v>1</v>
      </c>
      <c r="AE34" s="164">
        <f>SUMIFS('FY22 QoS'!R:R,'FY22 QoS'!$A:$A,$C34,'FY22 QoS'!$F:$F,$B34)</f>
        <v>1</v>
      </c>
      <c r="AF34" s="164">
        <f>SUMIFS('FY22 QoS'!S:S,'FY22 QoS'!$A:$A,$C34,'FY22 QoS'!$F:$F,$B34)</f>
        <v>1</v>
      </c>
      <c r="AG34" s="164">
        <f>SUMIFS('FY22 QoS'!T:T,'FY22 QoS'!$A:$A,$C34,'FY22 QoS'!$F:$F,$B34)</f>
        <v>1</v>
      </c>
      <c r="AH34" s="164">
        <f>SUMIFS('FY22 QoS'!U:U,'FY22 QoS'!$A:$A,$C34,'FY22 QoS'!$F:$F,$B34)</f>
        <v>1</v>
      </c>
      <c r="AI34" s="164">
        <f>SUMIFS('FY22 QoS'!V:V,'FY22 QoS'!$A:$A,$C34,'FY22 QoS'!$F:$F,$B34)</f>
        <v>1</v>
      </c>
      <c r="AK34" s="164">
        <f>SUMIFS('FY22 QoS'!AI:AI,'FY22 QoS'!$A:$A,$C34,'FY22 QoS'!$F:$F,$B34)</f>
        <v>0</v>
      </c>
      <c r="AL34" s="164">
        <f>SUMIFS('FY22 QoS'!AJ:AJ,'FY22 QoS'!$A:$A,$C34,'FY22 QoS'!$F:$F,$B34)</f>
        <v>0</v>
      </c>
      <c r="AM34" s="164">
        <f>SUMIFS('FY22 QoS'!AK:AK,'FY22 QoS'!$A:$A,$C34,'FY22 QoS'!$F:$F,$B34)</f>
        <v>0</v>
      </c>
      <c r="AN34" s="164">
        <f>SUMIFS('FY22 QoS'!AL:AL,'FY22 QoS'!$A:$A,$C34,'FY22 QoS'!$F:$F,$B34)</f>
        <v>104166.66666666667</v>
      </c>
      <c r="AO34" s="164">
        <f>SUMIFS('FY22 QoS'!AM:AM,'FY22 QoS'!$A:$A,$C34,'FY22 QoS'!$F:$F,$B34)</f>
        <v>104166.66666666667</v>
      </c>
      <c r="AP34" s="164">
        <f>SUMIFS('FY22 QoS'!AN:AN,'FY22 QoS'!$A:$A,$C34,'FY22 QoS'!$F:$F,$B34)</f>
        <v>104166.66666666667</v>
      </c>
      <c r="AQ34" s="164">
        <f>SUMIFS('FY22 QoS'!AO:AO,'FY22 QoS'!$A:$A,$C34,'FY22 QoS'!$F:$F,$B34)</f>
        <v>104166.66666666667</v>
      </c>
      <c r="AR34" s="164">
        <f>SUMIFS('FY22 QoS'!AP:AP,'FY22 QoS'!$A:$A,$C34,'FY22 QoS'!$F:$F,$B34)</f>
        <v>104166.66666666667</v>
      </c>
      <c r="AS34" s="164">
        <f>SUMIFS('FY22 QoS'!AQ:AQ,'FY22 QoS'!$A:$A,$C34,'FY22 QoS'!$F:$F,$B34)</f>
        <v>104166.66666666667</v>
      </c>
      <c r="AT34" s="164">
        <f>SUMIFS('FY22 QoS'!AR:AR,'FY22 QoS'!$A:$A,$C34,'FY22 QoS'!$F:$F,$B34)</f>
        <v>104166.66666666667</v>
      </c>
      <c r="AU34" s="164">
        <f>SUMIFS('FY22 QoS'!AS:AS,'FY22 QoS'!$A:$A,$C34,'FY22 QoS'!$F:$F,$B34)</f>
        <v>104166.66666666667</v>
      </c>
      <c r="AV34" s="164">
        <f>SUMIFS('FY22 QoS'!AT:AT,'FY22 QoS'!$A:$A,$C34,'FY22 QoS'!$F:$F,$B34)</f>
        <v>104166.66666666667</v>
      </c>
      <c r="AX34" s="164">
        <f>IF(K34=1,COUNTIFS($I$7:$I34,$I34),0)</f>
        <v>0</v>
      </c>
      <c r="AY34" s="164">
        <f>IF(L34=1,COUNTIFS($I$7:$I34,$I34),0)</f>
        <v>0</v>
      </c>
      <c r="AZ34" s="164">
        <f>IF(M34=1,COUNTIFS($I$7:$I34,$I34),0)</f>
        <v>0</v>
      </c>
      <c r="BA34" s="164">
        <f>IF(N34=1,COUNTIFS($I$7:$I34,$I34),0)</f>
        <v>0</v>
      </c>
      <c r="BB34" s="164">
        <f>IF(O34=1,COUNTIFS($I$7:$I34,$I34),0)</f>
        <v>0</v>
      </c>
      <c r="BC34" s="164">
        <f>IF(P34=1,COUNTIFS($I$7:$I34,$I34),0)</f>
        <v>0</v>
      </c>
      <c r="BD34" s="164">
        <f>IF(Q34=1,COUNTIFS($I$7:$I34,$I34),0)</f>
        <v>0</v>
      </c>
      <c r="BE34" s="164">
        <f>IF(R34=1,COUNTIFS($I$7:$I34,$I34),0)</f>
        <v>0</v>
      </c>
      <c r="BF34" s="164">
        <f>IF(S34=1,COUNTIFS($I$7:$I34,$I34),0)</f>
        <v>0</v>
      </c>
      <c r="BG34" s="164">
        <f>IF(T34=1,COUNTIFS($I$7:$I34,$I34),0)</f>
        <v>0</v>
      </c>
      <c r="BH34" s="164">
        <f>IF(U34=1,COUNTIFS($I$7:$I34,$I34),0)</f>
        <v>0</v>
      </c>
      <c r="BI34" s="164">
        <f>IF(V34=1,COUNTIFS($I$7:$I34,$I34),0)</f>
        <v>0</v>
      </c>
    </row>
    <row r="35" spans="2:61" x14ac:dyDescent="0.25">
      <c r="B35" t="s">
        <v>20</v>
      </c>
      <c r="C35" t="s">
        <v>106</v>
      </c>
      <c r="D35" s="165">
        <v>44263</v>
      </c>
      <c r="E35" s="165" t="s">
        <v>86</v>
      </c>
      <c r="F35" t="s">
        <v>89</v>
      </c>
      <c r="G35" s="164">
        <v>1250000</v>
      </c>
      <c r="H35" s="163"/>
      <c r="I35" s="163"/>
      <c r="K35" s="164">
        <v>0</v>
      </c>
      <c r="L35" s="164">
        <v>1</v>
      </c>
      <c r="M35" s="164">
        <v>1</v>
      </c>
      <c r="N35" s="164">
        <v>1</v>
      </c>
      <c r="O35" s="164">
        <v>1</v>
      </c>
      <c r="P35" s="164">
        <v>1</v>
      </c>
      <c r="Q35" s="164">
        <v>1</v>
      </c>
      <c r="R35" s="164">
        <v>1</v>
      </c>
      <c r="S35" s="164">
        <v>1</v>
      </c>
      <c r="T35" s="164">
        <v>1</v>
      </c>
      <c r="U35" s="164">
        <v>1</v>
      </c>
      <c r="V35" s="164">
        <v>1</v>
      </c>
      <c r="X35" s="164">
        <f>SUMIFS('FY22 QoS'!K:K,'FY22 QoS'!$A:$A,$C35,'FY22 QoS'!$F:$F,$B35)</f>
        <v>0</v>
      </c>
      <c r="Y35" s="164">
        <f>SUMIFS('FY22 QoS'!L:L,'FY22 QoS'!$A:$A,$C35,'FY22 QoS'!$F:$F,$B35)</f>
        <v>0</v>
      </c>
      <c r="Z35" s="164">
        <f>SUMIFS('FY22 QoS'!M:M,'FY22 QoS'!$A:$A,$C35,'FY22 QoS'!$F:$F,$B35)</f>
        <v>0</v>
      </c>
      <c r="AA35" s="164">
        <f>SUMIFS('FY22 QoS'!N:N,'FY22 QoS'!$A:$A,$C35,'FY22 QoS'!$F:$F,$B35)</f>
        <v>0</v>
      </c>
      <c r="AB35" s="164">
        <f>SUMIFS('FY22 QoS'!O:O,'FY22 QoS'!$A:$A,$C35,'FY22 QoS'!$F:$F,$B35)</f>
        <v>0.25</v>
      </c>
      <c r="AC35" s="164">
        <f>SUMIFS('FY22 QoS'!P:P,'FY22 QoS'!$A:$A,$C35,'FY22 QoS'!$F:$F,$B35)</f>
        <v>0.35</v>
      </c>
      <c r="AD35" s="164">
        <f>SUMIFS('FY22 QoS'!Q:Q,'FY22 QoS'!$A:$A,$C35,'FY22 QoS'!$F:$F,$B35)</f>
        <v>0.5</v>
      </c>
      <c r="AE35" s="164">
        <f>SUMIFS('FY22 QoS'!R:R,'FY22 QoS'!$A:$A,$C35,'FY22 QoS'!$F:$F,$B35)</f>
        <v>0.65</v>
      </c>
      <c r="AF35" s="164">
        <f>SUMIFS('FY22 QoS'!S:S,'FY22 QoS'!$A:$A,$C35,'FY22 QoS'!$F:$F,$B35)</f>
        <v>0.85</v>
      </c>
      <c r="AG35" s="164">
        <f>SUMIFS('FY22 QoS'!T:T,'FY22 QoS'!$A:$A,$C35,'FY22 QoS'!$F:$F,$B35)</f>
        <v>1</v>
      </c>
      <c r="AH35" s="164">
        <f>SUMIFS('FY22 QoS'!U:U,'FY22 QoS'!$A:$A,$C35,'FY22 QoS'!$F:$F,$B35)</f>
        <v>1</v>
      </c>
      <c r="AI35" s="164">
        <f>SUMIFS('FY22 QoS'!V:V,'FY22 QoS'!$A:$A,$C35,'FY22 QoS'!$F:$F,$B35)</f>
        <v>1</v>
      </c>
      <c r="AK35" s="164">
        <f>SUMIFS('FY22 QoS'!AI:AI,'FY22 QoS'!$A:$A,$C35,'FY22 QoS'!$F:$F,$B35)</f>
        <v>0</v>
      </c>
      <c r="AL35" s="164">
        <f>SUMIFS('FY22 QoS'!AJ:AJ,'FY22 QoS'!$A:$A,$C35,'FY22 QoS'!$F:$F,$B35)</f>
        <v>0</v>
      </c>
      <c r="AM35" s="164">
        <f>SUMIFS('FY22 QoS'!AK:AK,'FY22 QoS'!$A:$A,$C35,'FY22 QoS'!$F:$F,$B35)</f>
        <v>0</v>
      </c>
      <c r="AN35" s="164">
        <f>SUMIFS('FY22 QoS'!AL:AL,'FY22 QoS'!$A:$A,$C35,'FY22 QoS'!$F:$F,$B35)</f>
        <v>0</v>
      </c>
      <c r="AO35" s="164">
        <f>SUMIFS('FY22 QoS'!AM:AM,'FY22 QoS'!$A:$A,$C35,'FY22 QoS'!$F:$F,$B35)</f>
        <v>26041.666666666668</v>
      </c>
      <c r="AP35" s="164">
        <f>SUMIFS('FY22 QoS'!AN:AN,'FY22 QoS'!$A:$A,$C35,'FY22 QoS'!$F:$F,$B35)</f>
        <v>36458.333333333336</v>
      </c>
      <c r="AQ35" s="164">
        <f>SUMIFS('FY22 QoS'!AO:AO,'FY22 QoS'!$A:$A,$C35,'FY22 QoS'!$F:$F,$B35)</f>
        <v>52083.333333333336</v>
      </c>
      <c r="AR35" s="164">
        <f>SUMIFS('FY22 QoS'!AP:AP,'FY22 QoS'!$A:$A,$C35,'FY22 QoS'!$F:$F,$B35)</f>
        <v>67708.333333333343</v>
      </c>
      <c r="AS35" s="164">
        <f>SUMIFS('FY22 QoS'!AQ:AQ,'FY22 QoS'!$A:$A,$C35,'FY22 QoS'!$F:$F,$B35)</f>
        <v>88541.666666666672</v>
      </c>
      <c r="AT35" s="164">
        <f>SUMIFS('FY22 QoS'!AR:AR,'FY22 QoS'!$A:$A,$C35,'FY22 QoS'!$F:$F,$B35)</f>
        <v>104166.66666666667</v>
      </c>
      <c r="AU35" s="164">
        <f>SUMIFS('FY22 QoS'!AS:AS,'FY22 QoS'!$A:$A,$C35,'FY22 QoS'!$F:$F,$B35)</f>
        <v>104166.66666666667</v>
      </c>
      <c r="AV35" s="164">
        <f>SUMIFS('FY22 QoS'!AT:AT,'FY22 QoS'!$A:$A,$C35,'FY22 QoS'!$F:$F,$B35)</f>
        <v>104166.66666666667</v>
      </c>
      <c r="AX35" s="164">
        <f>IF(K35=1,COUNTIFS($I$7:$I35,$I35),0)</f>
        <v>0</v>
      </c>
      <c r="AY35" s="164">
        <f>IF(L35=1,COUNTIFS($I$7:$I35,$I35),0)</f>
        <v>0</v>
      </c>
      <c r="AZ35" s="164">
        <f>IF(M35=1,COUNTIFS($I$7:$I35,$I35),0)</f>
        <v>0</v>
      </c>
      <c r="BA35" s="164">
        <f>IF(N35=1,COUNTIFS($I$7:$I35,$I35),0)</f>
        <v>0</v>
      </c>
      <c r="BB35" s="164">
        <f>IF(O35=1,COUNTIFS($I$7:$I35,$I35),0)</f>
        <v>0</v>
      </c>
      <c r="BC35" s="164">
        <f>IF(P35=1,COUNTIFS($I$7:$I35,$I35),0)</f>
        <v>0</v>
      </c>
      <c r="BD35" s="164">
        <f>IF(Q35=1,COUNTIFS($I$7:$I35,$I35),0)</f>
        <v>0</v>
      </c>
      <c r="BE35" s="164">
        <f>IF(R35=1,COUNTIFS($I$7:$I35,$I35),0)</f>
        <v>0</v>
      </c>
      <c r="BF35" s="164">
        <f>IF(S35=1,COUNTIFS($I$7:$I35,$I35),0)</f>
        <v>0</v>
      </c>
      <c r="BG35" s="164">
        <f>IF(T35=1,COUNTIFS($I$7:$I35,$I35),0)</f>
        <v>0</v>
      </c>
      <c r="BH35" s="164">
        <f>IF(U35=1,COUNTIFS($I$7:$I35,$I35),0)</f>
        <v>0</v>
      </c>
      <c r="BI35" s="164">
        <f>IF(V35=1,COUNTIFS($I$7:$I35,$I35),0)</f>
        <v>0</v>
      </c>
    </row>
    <row r="36" spans="2:61" x14ac:dyDescent="0.25">
      <c r="B36" t="s">
        <v>20</v>
      </c>
      <c r="C36" t="s">
        <v>94</v>
      </c>
      <c r="D36" s="165">
        <v>44378</v>
      </c>
      <c r="E36" s="165">
        <v>44407</v>
      </c>
      <c r="F36" t="s">
        <v>89</v>
      </c>
      <c r="G36" s="164">
        <v>1250000</v>
      </c>
      <c r="H36" s="163"/>
      <c r="I36" s="163"/>
      <c r="K36" s="164">
        <v>0</v>
      </c>
      <c r="L36" s="164">
        <v>0</v>
      </c>
      <c r="M36" s="164">
        <v>0</v>
      </c>
      <c r="N36" s="164">
        <v>0</v>
      </c>
      <c r="O36" s="164">
        <v>0</v>
      </c>
      <c r="P36" s="164">
        <v>-1</v>
      </c>
      <c r="Q36" s="164">
        <v>-1</v>
      </c>
      <c r="R36" s="164">
        <v>-1</v>
      </c>
      <c r="S36" s="164">
        <v>-1</v>
      </c>
      <c r="T36" s="164">
        <v>-1</v>
      </c>
      <c r="U36" s="164">
        <v>-1</v>
      </c>
      <c r="V36" s="164">
        <v>-1</v>
      </c>
      <c r="X36" s="164">
        <f>SUMIFS('FY22 QoS'!K:K,'FY22 QoS'!$A:$A,$C36,'FY22 QoS'!$F:$F,$B36)</f>
        <v>0</v>
      </c>
      <c r="Y36" s="164">
        <f>SUMIFS('FY22 QoS'!L:L,'FY22 QoS'!$A:$A,$C36,'FY22 QoS'!$F:$F,$B36)</f>
        <v>0</v>
      </c>
      <c r="Z36" s="164">
        <f>SUMIFS('FY22 QoS'!M:M,'FY22 QoS'!$A:$A,$C36,'FY22 QoS'!$F:$F,$B36)</f>
        <v>0</v>
      </c>
      <c r="AA36" s="164">
        <f>SUMIFS('FY22 QoS'!N:N,'FY22 QoS'!$A:$A,$C36,'FY22 QoS'!$F:$F,$B36)</f>
        <v>0</v>
      </c>
      <c r="AB36" s="164">
        <f>SUMIFS('FY22 QoS'!O:O,'FY22 QoS'!$A:$A,$C36,'FY22 QoS'!$F:$F,$B36)</f>
        <v>0</v>
      </c>
      <c r="AC36" s="164">
        <f>SUMIFS('FY22 QoS'!P:P,'FY22 QoS'!$A:$A,$C36,'FY22 QoS'!$F:$F,$B36)</f>
        <v>-1</v>
      </c>
      <c r="AD36" s="164">
        <f>SUMIFS('FY22 QoS'!Q:Q,'FY22 QoS'!$A:$A,$C36,'FY22 QoS'!$F:$F,$B36)</f>
        <v>-1</v>
      </c>
      <c r="AE36" s="164">
        <f>SUMIFS('FY22 QoS'!R:R,'FY22 QoS'!$A:$A,$C36,'FY22 QoS'!$F:$F,$B36)</f>
        <v>-1</v>
      </c>
      <c r="AF36" s="164">
        <f>SUMIFS('FY22 QoS'!S:S,'FY22 QoS'!$A:$A,$C36,'FY22 QoS'!$F:$F,$B36)</f>
        <v>-1</v>
      </c>
      <c r="AG36" s="164">
        <f>SUMIFS('FY22 QoS'!T:T,'FY22 QoS'!$A:$A,$C36,'FY22 QoS'!$F:$F,$B36)</f>
        <v>-1</v>
      </c>
      <c r="AH36" s="164">
        <f>SUMIFS('FY22 QoS'!U:U,'FY22 QoS'!$A:$A,$C36,'FY22 QoS'!$F:$F,$B36)</f>
        <v>-1</v>
      </c>
      <c r="AI36" s="164">
        <f>SUMIFS('FY22 QoS'!V:V,'FY22 QoS'!$A:$A,$C36,'FY22 QoS'!$F:$F,$B36)</f>
        <v>-1</v>
      </c>
      <c r="AK36" s="164">
        <f>SUMIFS('FY22 QoS'!AI:AI,'FY22 QoS'!$A:$A,$C36,'FY22 QoS'!$F:$F,$B36)</f>
        <v>0</v>
      </c>
      <c r="AL36" s="164">
        <f>SUMIFS('FY22 QoS'!AJ:AJ,'FY22 QoS'!$A:$A,$C36,'FY22 QoS'!$F:$F,$B36)</f>
        <v>0</v>
      </c>
      <c r="AM36" s="164">
        <f>SUMIFS('FY22 QoS'!AK:AK,'FY22 QoS'!$A:$A,$C36,'FY22 QoS'!$F:$F,$B36)</f>
        <v>0</v>
      </c>
      <c r="AN36" s="164">
        <f>SUMIFS('FY22 QoS'!AL:AL,'FY22 QoS'!$A:$A,$C36,'FY22 QoS'!$F:$F,$B36)</f>
        <v>0</v>
      </c>
      <c r="AO36" s="164">
        <f>SUMIFS('FY22 QoS'!AM:AM,'FY22 QoS'!$A:$A,$C36,'FY22 QoS'!$F:$F,$B36)</f>
        <v>0</v>
      </c>
      <c r="AP36" s="164">
        <f>SUMIFS('FY22 QoS'!AN:AN,'FY22 QoS'!$A:$A,$C36,'FY22 QoS'!$F:$F,$B36)</f>
        <v>-104166.66666666667</v>
      </c>
      <c r="AQ36" s="164">
        <f>SUMIFS('FY22 QoS'!AO:AO,'FY22 QoS'!$A:$A,$C36,'FY22 QoS'!$F:$F,$B36)</f>
        <v>-104166.66666666667</v>
      </c>
      <c r="AR36" s="164">
        <f>SUMIFS('FY22 QoS'!AP:AP,'FY22 QoS'!$A:$A,$C36,'FY22 QoS'!$F:$F,$B36)</f>
        <v>-104166.66666666667</v>
      </c>
      <c r="AS36" s="164">
        <f>SUMIFS('FY22 QoS'!AQ:AQ,'FY22 QoS'!$A:$A,$C36,'FY22 QoS'!$F:$F,$B36)</f>
        <v>-104166.66666666667</v>
      </c>
      <c r="AT36" s="164">
        <f>SUMIFS('FY22 QoS'!AR:AR,'FY22 QoS'!$A:$A,$C36,'FY22 QoS'!$F:$F,$B36)</f>
        <v>-104166.66666666667</v>
      </c>
      <c r="AU36" s="164">
        <f>SUMIFS('FY22 QoS'!AS:AS,'FY22 QoS'!$A:$A,$C36,'FY22 QoS'!$F:$F,$B36)</f>
        <v>-104166.66666666667</v>
      </c>
      <c r="AV36" s="164">
        <f>SUMIFS('FY22 QoS'!AT:AT,'FY22 QoS'!$A:$A,$C36,'FY22 QoS'!$F:$F,$B36)</f>
        <v>-104166.66666666667</v>
      </c>
      <c r="AX36" s="164">
        <f>IF(K36=1,COUNTIFS($I$7:$I36,$I36),0)</f>
        <v>0</v>
      </c>
      <c r="AY36" s="164">
        <f>IF(L36=1,COUNTIFS($I$7:$I36,$I36),0)</f>
        <v>0</v>
      </c>
      <c r="AZ36" s="164">
        <f>IF(M36=1,COUNTIFS($I$7:$I36,$I36),0)</f>
        <v>0</v>
      </c>
      <c r="BA36" s="164">
        <f>IF(N36=1,COUNTIFS($I$7:$I36,$I36),0)</f>
        <v>0</v>
      </c>
      <c r="BB36" s="164">
        <f>IF(O36=1,COUNTIFS($I$7:$I36,$I36),0)</f>
        <v>0</v>
      </c>
      <c r="BC36" s="164">
        <f>IF(P36=1,COUNTIFS($I$7:$I36,$I36),0)</f>
        <v>0</v>
      </c>
      <c r="BD36" s="164">
        <f>IF(Q36=1,COUNTIFS($I$7:$I36,$I36),0)</f>
        <v>0</v>
      </c>
      <c r="BE36" s="164">
        <f>IF(R36=1,COUNTIFS($I$7:$I36,$I36),0)</f>
        <v>0</v>
      </c>
      <c r="BF36" s="164">
        <f>IF(S36=1,COUNTIFS($I$7:$I36,$I36),0)</f>
        <v>0</v>
      </c>
      <c r="BG36" s="164">
        <f>IF(T36=1,COUNTIFS($I$7:$I36,$I36),0)</f>
        <v>0</v>
      </c>
      <c r="BH36" s="164">
        <f>IF(U36=1,COUNTIFS($I$7:$I36,$I36),0)</f>
        <v>0</v>
      </c>
      <c r="BI36" s="164">
        <f>IF(V36=1,COUNTIFS($I$7:$I36,$I36),0)</f>
        <v>0</v>
      </c>
    </row>
    <row r="37" spans="2:61" x14ac:dyDescent="0.25">
      <c r="B37" t="s">
        <v>287</v>
      </c>
      <c r="C37" t="s">
        <v>84</v>
      </c>
      <c r="D37" s="165">
        <v>44440</v>
      </c>
      <c r="E37" s="165" t="s">
        <v>86</v>
      </c>
      <c r="F37" t="s">
        <v>89</v>
      </c>
      <c r="G37" s="164">
        <v>1250000</v>
      </c>
      <c r="H37" s="163"/>
      <c r="I37" s="163"/>
      <c r="K37" s="164">
        <v>0</v>
      </c>
      <c r="L37" s="164">
        <v>0</v>
      </c>
      <c r="M37" s="164">
        <v>0</v>
      </c>
      <c r="N37" s="164">
        <v>0</v>
      </c>
      <c r="O37" s="164">
        <v>0</v>
      </c>
      <c r="P37" s="164">
        <v>0</v>
      </c>
      <c r="Q37" s="164">
        <v>0</v>
      </c>
      <c r="R37" s="164">
        <v>1</v>
      </c>
      <c r="S37" s="164">
        <v>1</v>
      </c>
      <c r="T37" s="164">
        <v>1</v>
      </c>
      <c r="U37" s="164">
        <v>1</v>
      </c>
      <c r="V37" s="164">
        <v>1</v>
      </c>
      <c r="X37" s="164">
        <f>SUMIFS('FY22 QoS'!K:K,'FY22 QoS'!$A:$A,$C37,'FY22 QoS'!$F:$F,$B37)</f>
        <v>0</v>
      </c>
      <c r="Y37" s="164">
        <f>SUMIFS('FY22 QoS'!L:L,'FY22 QoS'!$A:$A,$C37,'FY22 QoS'!$F:$F,$B37)</f>
        <v>0</v>
      </c>
      <c r="Z37" s="164">
        <f>SUMIFS('FY22 QoS'!M:M,'FY22 QoS'!$A:$A,$C37,'FY22 QoS'!$F:$F,$B37)</f>
        <v>0</v>
      </c>
      <c r="AA37" s="164">
        <f>SUMIFS('FY22 QoS'!N:N,'FY22 QoS'!$A:$A,$C37,'FY22 QoS'!$F:$F,$B37)</f>
        <v>0</v>
      </c>
      <c r="AB37" s="164">
        <f>SUMIFS('FY22 QoS'!O:O,'FY22 QoS'!$A:$A,$C37,'FY22 QoS'!$F:$F,$B37)</f>
        <v>0</v>
      </c>
      <c r="AC37" s="164">
        <f>SUMIFS('FY22 QoS'!P:P,'FY22 QoS'!$A:$A,$C37,'FY22 QoS'!$F:$F,$B37)</f>
        <v>0</v>
      </c>
      <c r="AD37" s="164">
        <f>SUMIFS('FY22 QoS'!Q:Q,'FY22 QoS'!$A:$A,$C37,'FY22 QoS'!$F:$F,$B37)</f>
        <v>0</v>
      </c>
      <c r="AE37" s="164">
        <f>SUMIFS('FY22 QoS'!R:R,'FY22 QoS'!$A:$A,$C37,'FY22 QoS'!$F:$F,$B37)</f>
        <v>0</v>
      </c>
      <c r="AF37" s="164">
        <f>SUMIFS('FY22 QoS'!S:S,'FY22 QoS'!$A:$A,$C37,'FY22 QoS'!$F:$F,$B37)</f>
        <v>0.5</v>
      </c>
      <c r="AG37" s="164">
        <f>SUMIFS('FY22 QoS'!T:T,'FY22 QoS'!$A:$A,$C37,'FY22 QoS'!$F:$F,$B37)</f>
        <v>0.95</v>
      </c>
      <c r="AH37" s="164">
        <f>SUMIFS('FY22 QoS'!U:U,'FY22 QoS'!$A:$A,$C37,'FY22 QoS'!$F:$F,$B37)</f>
        <v>1.6</v>
      </c>
      <c r="AI37" s="164">
        <f>SUMIFS('FY22 QoS'!V:V,'FY22 QoS'!$A:$A,$C37,'FY22 QoS'!$F:$F,$B37)</f>
        <v>2.15</v>
      </c>
      <c r="AK37" s="164">
        <f>SUMIFS('FY22 QoS'!AI:AI,'FY22 QoS'!$A:$A,$C37,'FY22 QoS'!$F:$F,$B37)</f>
        <v>0</v>
      </c>
      <c r="AL37" s="164">
        <f>SUMIFS('FY22 QoS'!AJ:AJ,'FY22 QoS'!$A:$A,$C37,'FY22 QoS'!$F:$F,$B37)</f>
        <v>0</v>
      </c>
      <c r="AM37" s="164">
        <f>SUMIFS('FY22 QoS'!AK:AK,'FY22 QoS'!$A:$A,$C37,'FY22 QoS'!$F:$F,$B37)</f>
        <v>0</v>
      </c>
      <c r="AN37" s="164">
        <f>SUMIFS('FY22 QoS'!AL:AL,'FY22 QoS'!$A:$A,$C37,'FY22 QoS'!$F:$F,$B37)</f>
        <v>0</v>
      </c>
      <c r="AO37" s="164">
        <f>SUMIFS('FY22 QoS'!AM:AM,'FY22 QoS'!$A:$A,$C37,'FY22 QoS'!$F:$F,$B37)</f>
        <v>0</v>
      </c>
      <c r="AP37" s="164">
        <f>SUMIFS('FY22 QoS'!AN:AN,'FY22 QoS'!$A:$A,$C37,'FY22 QoS'!$F:$F,$B37)</f>
        <v>0</v>
      </c>
      <c r="AQ37" s="164">
        <f>SUMIFS('FY22 QoS'!AO:AO,'FY22 QoS'!$A:$A,$C37,'FY22 QoS'!$F:$F,$B37)</f>
        <v>0</v>
      </c>
      <c r="AR37" s="164">
        <f>SUMIFS('FY22 QoS'!AP:AP,'FY22 QoS'!$A:$A,$C37,'FY22 QoS'!$F:$F,$B37)</f>
        <v>0</v>
      </c>
      <c r="AS37" s="164">
        <f>SUMIFS('FY22 QoS'!AQ:AQ,'FY22 QoS'!$A:$A,$C37,'FY22 QoS'!$F:$F,$B37)</f>
        <v>52083.333333333336</v>
      </c>
      <c r="AT37" s="164">
        <f>SUMIFS('FY22 QoS'!AR:AR,'FY22 QoS'!$A:$A,$C37,'FY22 QoS'!$F:$F,$B37)</f>
        <v>98958.333333333343</v>
      </c>
      <c r="AU37" s="164">
        <f>SUMIFS('FY22 QoS'!AS:AS,'FY22 QoS'!$A:$A,$C37,'FY22 QoS'!$F:$F,$B37)</f>
        <v>166666.66666666669</v>
      </c>
      <c r="AV37" s="164">
        <f>SUMIFS('FY22 QoS'!AT:AT,'FY22 QoS'!$A:$A,$C37,'FY22 QoS'!$F:$F,$B37)</f>
        <v>223958.33333333334</v>
      </c>
      <c r="AX37" s="164">
        <f>IF(K37=1,COUNTIFS($I$7:$I37,$I37),0)</f>
        <v>0</v>
      </c>
      <c r="AY37" s="164">
        <f>IF(L37=1,COUNTIFS($I$7:$I37,$I37),0)</f>
        <v>0</v>
      </c>
      <c r="AZ37" s="164">
        <f>IF(M37=1,COUNTIFS($I$7:$I37,$I37),0)</f>
        <v>0</v>
      </c>
      <c r="BA37" s="164">
        <f>IF(N37=1,COUNTIFS($I$7:$I37,$I37),0)</f>
        <v>0</v>
      </c>
      <c r="BB37" s="164">
        <f>IF(O37=1,COUNTIFS($I$7:$I37,$I37),0)</f>
        <v>0</v>
      </c>
      <c r="BC37" s="164">
        <f>IF(P37=1,COUNTIFS($I$7:$I37,$I37),0)</f>
        <v>0</v>
      </c>
      <c r="BD37" s="164">
        <f>IF(Q37=1,COUNTIFS($I$7:$I37,$I37),0)</f>
        <v>0</v>
      </c>
      <c r="BE37" s="164">
        <f>IF(R37=1,COUNTIFS($I$7:$I37,$I37),0)</f>
        <v>0</v>
      </c>
      <c r="BF37" s="164">
        <f>IF(S37=1,COUNTIFS($I$7:$I37,$I37),0)</f>
        <v>0</v>
      </c>
      <c r="BG37" s="164">
        <f>IF(T37=1,COUNTIFS($I$7:$I37,$I37),0)</f>
        <v>0</v>
      </c>
      <c r="BH37" s="164">
        <f>IF(U37=1,COUNTIFS($I$7:$I37,$I37),0)</f>
        <v>0</v>
      </c>
      <c r="BI37" s="164">
        <f>IF(V37=1,COUNTIFS($I$7:$I37,$I37),0)</f>
        <v>0</v>
      </c>
    </row>
    <row r="38" spans="2:61" x14ac:dyDescent="0.25">
      <c r="B38" t="s">
        <v>20</v>
      </c>
      <c r="C38" t="s">
        <v>84</v>
      </c>
      <c r="D38" s="165">
        <v>44378</v>
      </c>
      <c r="E38" s="165" t="s">
        <v>86</v>
      </c>
      <c r="F38" t="s">
        <v>89</v>
      </c>
      <c r="G38" s="164">
        <v>1250000</v>
      </c>
      <c r="H38" s="163"/>
      <c r="I38" s="163"/>
      <c r="K38" s="164">
        <v>0</v>
      </c>
      <c r="L38" s="164">
        <v>0</v>
      </c>
      <c r="M38" s="164">
        <v>0</v>
      </c>
      <c r="N38" s="164">
        <v>0</v>
      </c>
      <c r="O38" s="164">
        <v>0</v>
      </c>
      <c r="P38" s="164">
        <v>1</v>
      </c>
      <c r="Q38" s="164">
        <v>1</v>
      </c>
      <c r="R38" s="164">
        <v>1</v>
      </c>
      <c r="S38" s="164">
        <v>1</v>
      </c>
      <c r="T38" s="164">
        <v>1</v>
      </c>
      <c r="U38" s="164">
        <v>1</v>
      </c>
      <c r="V38" s="164">
        <v>1</v>
      </c>
      <c r="X38" s="164">
        <f>SUMIFS('FY22 QoS'!K:K,'FY22 QoS'!$A:$A,$C38,'FY22 QoS'!$F:$F,$B38)</f>
        <v>0</v>
      </c>
      <c r="Y38" s="164">
        <f>SUMIFS('FY22 QoS'!L:L,'FY22 QoS'!$A:$A,$C38,'FY22 QoS'!$F:$F,$B38)</f>
        <v>0</v>
      </c>
      <c r="Z38" s="164">
        <f>SUMIFS('FY22 QoS'!M:M,'FY22 QoS'!$A:$A,$C38,'FY22 QoS'!$F:$F,$B38)</f>
        <v>0</v>
      </c>
      <c r="AA38" s="164">
        <f>SUMIFS('FY22 QoS'!N:N,'FY22 QoS'!$A:$A,$C38,'FY22 QoS'!$F:$F,$B38)</f>
        <v>0</v>
      </c>
      <c r="AB38" s="164">
        <f>SUMIFS('FY22 QoS'!O:O,'FY22 QoS'!$A:$A,$C38,'FY22 QoS'!$F:$F,$B38)</f>
        <v>0</v>
      </c>
      <c r="AC38" s="164">
        <f>SUMIFS('FY22 QoS'!P:P,'FY22 QoS'!$A:$A,$C38,'FY22 QoS'!$F:$F,$B38)</f>
        <v>0</v>
      </c>
      <c r="AD38" s="164">
        <f>SUMIFS('FY22 QoS'!Q:Q,'FY22 QoS'!$A:$A,$C38,'FY22 QoS'!$F:$F,$B38)</f>
        <v>0</v>
      </c>
      <c r="AE38" s="164">
        <f>SUMIFS('FY22 QoS'!R:R,'FY22 QoS'!$A:$A,$C38,'FY22 QoS'!$F:$F,$B38)</f>
        <v>0</v>
      </c>
      <c r="AF38" s="164">
        <f>SUMIFS('FY22 QoS'!S:S,'FY22 QoS'!$A:$A,$C38,'FY22 QoS'!$F:$F,$B38)</f>
        <v>0</v>
      </c>
      <c r="AG38" s="164">
        <f>SUMIFS('FY22 QoS'!T:T,'FY22 QoS'!$A:$A,$C38,'FY22 QoS'!$F:$F,$B38)</f>
        <v>0</v>
      </c>
      <c r="AH38" s="164">
        <f>SUMIFS('FY22 QoS'!U:U,'FY22 QoS'!$A:$A,$C38,'FY22 QoS'!$F:$F,$B38)</f>
        <v>0</v>
      </c>
      <c r="AI38" s="164">
        <f>SUMIFS('FY22 QoS'!V:V,'FY22 QoS'!$A:$A,$C38,'FY22 QoS'!$F:$F,$B38)</f>
        <v>0</v>
      </c>
      <c r="AK38" s="164">
        <f>SUMIFS('FY22 QoS'!AI:AI,'FY22 QoS'!$A:$A,$C38,'FY22 QoS'!$F:$F,$B38)</f>
        <v>0</v>
      </c>
      <c r="AL38" s="164">
        <f>SUMIFS('FY22 QoS'!AJ:AJ,'FY22 QoS'!$A:$A,$C38,'FY22 QoS'!$F:$F,$B38)</f>
        <v>0</v>
      </c>
      <c r="AM38" s="164">
        <f>SUMIFS('FY22 QoS'!AK:AK,'FY22 QoS'!$A:$A,$C38,'FY22 QoS'!$F:$F,$B38)</f>
        <v>0</v>
      </c>
      <c r="AN38" s="164">
        <f>SUMIFS('FY22 QoS'!AL:AL,'FY22 QoS'!$A:$A,$C38,'FY22 QoS'!$F:$F,$B38)</f>
        <v>0</v>
      </c>
      <c r="AO38" s="164">
        <f>SUMIFS('FY22 QoS'!AM:AM,'FY22 QoS'!$A:$A,$C38,'FY22 QoS'!$F:$F,$B38)</f>
        <v>0</v>
      </c>
      <c r="AP38" s="164">
        <f>SUMIFS('FY22 QoS'!AN:AN,'FY22 QoS'!$A:$A,$C38,'FY22 QoS'!$F:$F,$B38)</f>
        <v>0</v>
      </c>
      <c r="AQ38" s="164">
        <f>SUMIFS('FY22 QoS'!AO:AO,'FY22 QoS'!$A:$A,$C38,'FY22 QoS'!$F:$F,$B38)</f>
        <v>0</v>
      </c>
      <c r="AR38" s="164">
        <f>SUMIFS('FY22 QoS'!AP:AP,'FY22 QoS'!$A:$A,$C38,'FY22 QoS'!$F:$F,$B38)</f>
        <v>0</v>
      </c>
      <c r="AS38" s="164">
        <f>SUMIFS('FY22 QoS'!AQ:AQ,'FY22 QoS'!$A:$A,$C38,'FY22 QoS'!$F:$F,$B38)</f>
        <v>0</v>
      </c>
      <c r="AT38" s="164">
        <f>SUMIFS('FY22 QoS'!AR:AR,'FY22 QoS'!$A:$A,$C38,'FY22 QoS'!$F:$F,$B38)</f>
        <v>0</v>
      </c>
      <c r="AU38" s="164">
        <f>SUMIFS('FY22 QoS'!AS:AS,'FY22 QoS'!$A:$A,$C38,'FY22 QoS'!$F:$F,$B38)</f>
        <v>0</v>
      </c>
      <c r="AV38" s="164">
        <f>SUMIFS('FY22 QoS'!AT:AT,'FY22 QoS'!$A:$A,$C38,'FY22 QoS'!$F:$F,$B38)</f>
        <v>0</v>
      </c>
      <c r="AX38" s="164">
        <f>IF(K38=1,COUNTIFS($I$7:$I38,$I38),0)</f>
        <v>0</v>
      </c>
      <c r="AY38" s="164">
        <f>IF(L38=1,COUNTIFS($I$7:$I38,$I38),0)</f>
        <v>0</v>
      </c>
      <c r="AZ38" s="164">
        <f>IF(M38=1,COUNTIFS($I$7:$I38,$I38),0)</f>
        <v>0</v>
      </c>
      <c r="BA38" s="164">
        <f>IF(N38=1,COUNTIFS($I$7:$I38,$I38),0)</f>
        <v>0</v>
      </c>
      <c r="BB38" s="164">
        <f>IF(O38=1,COUNTIFS($I$7:$I38,$I38),0)</f>
        <v>0</v>
      </c>
      <c r="BC38" s="164">
        <f>IF(P38=1,COUNTIFS($I$7:$I38,$I38),0)</f>
        <v>0</v>
      </c>
      <c r="BD38" s="164">
        <f>IF(Q38=1,COUNTIFS($I$7:$I38,$I38),0)</f>
        <v>0</v>
      </c>
      <c r="BE38" s="164">
        <f>IF(R38=1,COUNTIFS($I$7:$I38,$I38),0)</f>
        <v>0</v>
      </c>
      <c r="BF38" s="164">
        <f>IF(S38=1,COUNTIFS($I$7:$I38,$I38),0)</f>
        <v>0</v>
      </c>
      <c r="BG38" s="164">
        <f>IF(T38=1,COUNTIFS($I$7:$I38,$I38),0)</f>
        <v>0</v>
      </c>
      <c r="BH38" s="164">
        <f>IF(U38=1,COUNTIFS($I$7:$I38,$I38),0)</f>
        <v>0</v>
      </c>
      <c r="BI38" s="164">
        <f>IF(V38=1,COUNTIFS($I$7:$I38,$I38),0)</f>
        <v>0</v>
      </c>
    </row>
    <row r="39" spans="2:61" x14ac:dyDescent="0.25">
      <c r="B39" t="s">
        <v>286</v>
      </c>
      <c r="C39" t="s">
        <v>84</v>
      </c>
      <c r="D39" s="165">
        <v>44531</v>
      </c>
      <c r="E39" s="165" t="s">
        <v>86</v>
      </c>
      <c r="F39" t="s">
        <v>89</v>
      </c>
      <c r="G39" s="164">
        <v>1250000</v>
      </c>
      <c r="H39" s="163"/>
      <c r="I39" s="163"/>
      <c r="K39" s="164">
        <v>0</v>
      </c>
      <c r="L39" s="164">
        <v>0</v>
      </c>
      <c r="M39" s="164">
        <v>0</v>
      </c>
      <c r="N39" s="164">
        <v>0</v>
      </c>
      <c r="O39" s="164">
        <v>0</v>
      </c>
      <c r="P39" s="164">
        <v>0</v>
      </c>
      <c r="Q39" s="164">
        <v>0</v>
      </c>
      <c r="R39" s="164">
        <v>0</v>
      </c>
      <c r="S39" s="164">
        <v>0</v>
      </c>
      <c r="T39" s="164">
        <v>0</v>
      </c>
      <c r="U39" s="164">
        <v>1</v>
      </c>
      <c r="V39" s="164">
        <v>1</v>
      </c>
      <c r="X39" s="164">
        <f>SUMIFS('FY22 QoS'!K:K,'FY22 QoS'!$A:$A,$C39,'FY22 QoS'!$F:$F,$B39)</f>
        <v>0</v>
      </c>
      <c r="Y39" s="164">
        <f>SUMIFS('FY22 QoS'!L:L,'FY22 QoS'!$A:$A,$C39,'FY22 QoS'!$F:$F,$B39)</f>
        <v>0</v>
      </c>
      <c r="Z39" s="164">
        <f>SUMIFS('FY22 QoS'!M:M,'FY22 QoS'!$A:$A,$C39,'FY22 QoS'!$F:$F,$B39)</f>
        <v>0</v>
      </c>
      <c r="AA39" s="164">
        <f>SUMIFS('FY22 QoS'!N:N,'FY22 QoS'!$A:$A,$C39,'FY22 QoS'!$F:$F,$B39)</f>
        <v>0</v>
      </c>
      <c r="AB39" s="164">
        <f>SUMIFS('FY22 QoS'!O:O,'FY22 QoS'!$A:$A,$C39,'FY22 QoS'!$F:$F,$B39)</f>
        <v>0</v>
      </c>
      <c r="AC39" s="164">
        <f>SUMIFS('FY22 QoS'!P:P,'FY22 QoS'!$A:$A,$C39,'FY22 QoS'!$F:$F,$B39)</f>
        <v>0</v>
      </c>
      <c r="AD39" s="164">
        <f>SUMIFS('FY22 QoS'!Q:Q,'FY22 QoS'!$A:$A,$C39,'FY22 QoS'!$F:$F,$B39)</f>
        <v>0</v>
      </c>
      <c r="AE39" s="164">
        <f>SUMIFS('FY22 QoS'!R:R,'FY22 QoS'!$A:$A,$C39,'FY22 QoS'!$F:$F,$B39)</f>
        <v>0</v>
      </c>
      <c r="AF39" s="164">
        <f>SUMIFS('FY22 QoS'!S:S,'FY22 QoS'!$A:$A,$C39,'FY22 QoS'!$F:$F,$B39)</f>
        <v>0.25</v>
      </c>
      <c r="AG39" s="164">
        <f>SUMIFS('FY22 QoS'!T:T,'FY22 QoS'!$A:$A,$C39,'FY22 QoS'!$F:$F,$B39)</f>
        <v>0.35</v>
      </c>
      <c r="AH39" s="164">
        <f>SUMIFS('FY22 QoS'!U:U,'FY22 QoS'!$A:$A,$C39,'FY22 QoS'!$F:$F,$B39)</f>
        <v>0.5</v>
      </c>
      <c r="AI39" s="164">
        <f>SUMIFS('FY22 QoS'!V:V,'FY22 QoS'!$A:$A,$C39,'FY22 QoS'!$F:$F,$B39)</f>
        <v>0.65</v>
      </c>
      <c r="AK39" s="164">
        <f>SUMIFS('FY22 QoS'!AI:AI,'FY22 QoS'!$A:$A,$C39,'FY22 QoS'!$F:$F,$B39)</f>
        <v>0</v>
      </c>
      <c r="AL39" s="164">
        <f>SUMIFS('FY22 QoS'!AJ:AJ,'FY22 QoS'!$A:$A,$C39,'FY22 QoS'!$F:$F,$B39)</f>
        <v>0</v>
      </c>
      <c r="AM39" s="164">
        <f>SUMIFS('FY22 QoS'!AK:AK,'FY22 QoS'!$A:$A,$C39,'FY22 QoS'!$F:$F,$B39)</f>
        <v>0</v>
      </c>
      <c r="AN39" s="164">
        <f>SUMIFS('FY22 QoS'!AL:AL,'FY22 QoS'!$A:$A,$C39,'FY22 QoS'!$F:$F,$B39)</f>
        <v>0</v>
      </c>
      <c r="AO39" s="164">
        <f>SUMIFS('FY22 QoS'!AM:AM,'FY22 QoS'!$A:$A,$C39,'FY22 QoS'!$F:$F,$B39)</f>
        <v>0</v>
      </c>
      <c r="AP39" s="164">
        <f>SUMIFS('FY22 QoS'!AN:AN,'FY22 QoS'!$A:$A,$C39,'FY22 QoS'!$F:$F,$B39)</f>
        <v>0</v>
      </c>
      <c r="AQ39" s="164">
        <f>SUMIFS('FY22 QoS'!AO:AO,'FY22 QoS'!$A:$A,$C39,'FY22 QoS'!$F:$F,$B39)</f>
        <v>0</v>
      </c>
      <c r="AR39" s="164">
        <f>SUMIFS('FY22 QoS'!AP:AP,'FY22 QoS'!$A:$A,$C39,'FY22 QoS'!$F:$F,$B39)</f>
        <v>0</v>
      </c>
      <c r="AS39" s="164">
        <f>SUMIFS('FY22 QoS'!AQ:AQ,'FY22 QoS'!$A:$A,$C39,'FY22 QoS'!$F:$F,$B39)</f>
        <v>26041.666666666668</v>
      </c>
      <c r="AT39" s="164">
        <f>SUMIFS('FY22 QoS'!AR:AR,'FY22 QoS'!$A:$A,$C39,'FY22 QoS'!$F:$F,$B39)</f>
        <v>36458.333333333336</v>
      </c>
      <c r="AU39" s="164">
        <f>SUMIFS('FY22 QoS'!AS:AS,'FY22 QoS'!$A:$A,$C39,'FY22 QoS'!$F:$F,$B39)</f>
        <v>52083.333333333336</v>
      </c>
      <c r="AV39" s="164">
        <f>SUMIFS('FY22 QoS'!AT:AT,'FY22 QoS'!$A:$A,$C39,'FY22 QoS'!$F:$F,$B39)</f>
        <v>67708.333333333343</v>
      </c>
      <c r="AX39" s="164">
        <f>IF(K39=1,COUNTIFS($I$7:$I39,$I39),0)</f>
        <v>0</v>
      </c>
      <c r="AY39" s="164">
        <f>IF(L39=1,COUNTIFS($I$7:$I39,$I39),0)</f>
        <v>0</v>
      </c>
      <c r="AZ39" s="164">
        <f>IF(M39=1,COUNTIFS($I$7:$I39,$I39),0)</f>
        <v>0</v>
      </c>
      <c r="BA39" s="164">
        <f>IF(N39=1,COUNTIFS($I$7:$I39,$I39),0)</f>
        <v>0</v>
      </c>
      <c r="BB39" s="164">
        <f>IF(O39=1,COUNTIFS($I$7:$I39,$I39),0)</f>
        <v>0</v>
      </c>
      <c r="BC39" s="164">
        <f>IF(P39=1,COUNTIFS($I$7:$I39,$I39),0)</f>
        <v>0</v>
      </c>
      <c r="BD39" s="164">
        <f>IF(Q39=1,COUNTIFS($I$7:$I39,$I39),0)</f>
        <v>0</v>
      </c>
      <c r="BE39" s="164">
        <f>IF(R39=1,COUNTIFS($I$7:$I39,$I39),0)</f>
        <v>0</v>
      </c>
      <c r="BF39" s="164">
        <f>IF(S39=1,COUNTIFS($I$7:$I39,$I39),0)</f>
        <v>0</v>
      </c>
      <c r="BG39" s="164">
        <f>IF(T39=1,COUNTIFS($I$7:$I39,$I39),0)</f>
        <v>0</v>
      </c>
      <c r="BH39" s="164">
        <f>IF(U39=1,COUNTIFS($I$7:$I39,$I39),0)</f>
        <v>0</v>
      </c>
      <c r="BI39" s="164">
        <f>IF(V39=1,COUNTIFS($I$7:$I39,$I39),0)</f>
        <v>0</v>
      </c>
    </row>
    <row r="40" spans="2:61" x14ac:dyDescent="0.25">
      <c r="B40" t="s">
        <v>20</v>
      </c>
      <c r="C40" t="s">
        <v>104</v>
      </c>
      <c r="D40" s="165">
        <v>44256</v>
      </c>
      <c r="E40" s="165" t="s">
        <v>86</v>
      </c>
      <c r="F40" t="s">
        <v>267</v>
      </c>
      <c r="G40" s="164">
        <v>1250000</v>
      </c>
      <c r="H40" s="163"/>
      <c r="I40" s="163"/>
      <c r="K40" s="164">
        <v>0</v>
      </c>
      <c r="L40" s="164">
        <v>1</v>
      </c>
      <c r="M40" s="164">
        <v>1</v>
      </c>
      <c r="N40" s="164">
        <v>1</v>
      </c>
      <c r="O40" s="164">
        <v>1</v>
      </c>
      <c r="P40" s="164">
        <v>1</v>
      </c>
      <c r="Q40" s="164">
        <v>1</v>
      </c>
      <c r="R40" s="164">
        <v>1</v>
      </c>
      <c r="S40" s="164">
        <v>1</v>
      </c>
      <c r="T40" s="164">
        <v>1</v>
      </c>
      <c r="U40" s="164">
        <v>1</v>
      </c>
      <c r="V40" s="164">
        <v>1</v>
      </c>
      <c r="X40" s="164">
        <f>SUMIFS('FY22 QoS'!K:K,'FY22 QoS'!$A:$A,$C40,'FY22 QoS'!$F:$F,$B40)</f>
        <v>0</v>
      </c>
      <c r="Y40" s="164">
        <f>SUMIFS('FY22 QoS'!L:L,'FY22 QoS'!$A:$A,$C40,'FY22 QoS'!$F:$F,$B40)</f>
        <v>0</v>
      </c>
      <c r="Z40" s="164">
        <f>SUMIFS('FY22 QoS'!M:M,'FY22 QoS'!$A:$A,$C40,'FY22 QoS'!$F:$F,$B40)</f>
        <v>0.25</v>
      </c>
      <c r="AA40" s="164">
        <f>SUMIFS('FY22 QoS'!N:N,'FY22 QoS'!$A:$A,$C40,'FY22 QoS'!$F:$F,$B40)</f>
        <v>0.5</v>
      </c>
      <c r="AB40" s="164">
        <f>SUMIFS('FY22 QoS'!O:O,'FY22 QoS'!$A:$A,$C40,'FY22 QoS'!$F:$F,$B40)</f>
        <v>0.85</v>
      </c>
      <c r="AC40" s="164">
        <f>SUMIFS('FY22 QoS'!P:P,'FY22 QoS'!$A:$A,$C40,'FY22 QoS'!$F:$F,$B40)</f>
        <v>1</v>
      </c>
      <c r="AD40" s="164">
        <f>SUMIFS('FY22 QoS'!Q:Q,'FY22 QoS'!$A:$A,$C40,'FY22 QoS'!$F:$F,$B40)</f>
        <v>1</v>
      </c>
      <c r="AE40" s="164">
        <f>SUMIFS('FY22 QoS'!R:R,'FY22 QoS'!$A:$A,$C40,'FY22 QoS'!$F:$F,$B40)</f>
        <v>1</v>
      </c>
      <c r="AF40" s="164">
        <f>SUMIFS('FY22 QoS'!S:S,'FY22 QoS'!$A:$A,$C40,'FY22 QoS'!$F:$F,$B40)</f>
        <v>1</v>
      </c>
      <c r="AG40" s="164">
        <f>SUMIFS('FY22 QoS'!T:T,'FY22 QoS'!$A:$A,$C40,'FY22 QoS'!$F:$F,$B40)</f>
        <v>1</v>
      </c>
      <c r="AH40" s="164">
        <f>SUMIFS('FY22 QoS'!U:U,'FY22 QoS'!$A:$A,$C40,'FY22 QoS'!$F:$F,$B40)</f>
        <v>1</v>
      </c>
      <c r="AI40" s="164">
        <f>SUMIFS('FY22 QoS'!V:V,'FY22 QoS'!$A:$A,$C40,'FY22 QoS'!$F:$F,$B40)</f>
        <v>1</v>
      </c>
      <c r="AK40" s="164">
        <f>SUMIFS('FY22 QoS'!AI:AI,'FY22 QoS'!$A:$A,$C40,'FY22 QoS'!$F:$F,$B40)</f>
        <v>0</v>
      </c>
      <c r="AL40" s="164">
        <f>SUMIFS('FY22 QoS'!AJ:AJ,'FY22 QoS'!$A:$A,$C40,'FY22 QoS'!$F:$F,$B40)</f>
        <v>0</v>
      </c>
      <c r="AM40" s="164">
        <f>SUMIFS('FY22 QoS'!AK:AK,'FY22 QoS'!$A:$A,$C40,'FY22 QoS'!$F:$F,$B40)</f>
        <v>26041.666666666668</v>
      </c>
      <c r="AN40" s="164">
        <f>SUMIFS('FY22 QoS'!AL:AL,'FY22 QoS'!$A:$A,$C40,'FY22 QoS'!$F:$F,$B40)</f>
        <v>52083.333333333336</v>
      </c>
      <c r="AO40" s="164">
        <f>SUMIFS('FY22 QoS'!AM:AM,'FY22 QoS'!$A:$A,$C40,'FY22 QoS'!$F:$F,$B40)</f>
        <v>88541.666666666672</v>
      </c>
      <c r="AP40" s="164">
        <f>SUMIFS('FY22 QoS'!AN:AN,'FY22 QoS'!$A:$A,$C40,'FY22 QoS'!$F:$F,$B40)</f>
        <v>104166.66666666667</v>
      </c>
      <c r="AQ40" s="164">
        <f>SUMIFS('FY22 QoS'!AO:AO,'FY22 QoS'!$A:$A,$C40,'FY22 QoS'!$F:$F,$B40)</f>
        <v>104166.66666666667</v>
      </c>
      <c r="AR40" s="164">
        <f>SUMIFS('FY22 QoS'!AP:AP,'FY22 QoS'!$A:$A,$C40,'FY22 QoS'!$F:$F,$B40)</f>
        <v>104166.66666666667</v>
      </c>
      <c r="AS40" s="164">
        <f>SUMIFS('FY22 QoS'!AQ:AQ,'FY22 QoS'!$A:$A,$C40,'FY22 QoS'!$F:$F,$B40)</f>
        <v>104166.66666666667</v>
      </c>
      <c r="AT40" s="164">
        <f>SUMIFS('FY22 QoS'!AR:AR,'FY22 QoS'!$A:$A,$C40,'FY22 QoS'!$F:$F,$B40)</f>
        <v>104166.66666666667</v>
      </c>
      <c r="AU40" s="164">
        <f>SUMIFS('FY22 QoS'!AS:AS,'FY22 QoS'!$A:$A,$C40,'FY22 QoS'!$F:$F,$B40)</f>
        <v>104166.66666666667</v>
      </c>
      <c r="AV40" s="164">
        <f>SUMIFS('FY22 QoS'!AT:AT,'FY22 QoS'!$A:$A,$C40,'FY22 QoS'!$F:$F,$B40)</f>
        <v>104166.66666666667</v>
      </c>
      <c r="AX40" s="164">
        <f>IF(K40=1,COUNTIFS($I$7:$I40,$I40),0)</f>
        <v>0</v>
      </c>
      <c r="AY40" s="164">
        <f>IF(L40=1,COUNTIFS($I$7:$I40,$I40),0)</f>
        <v>0</v>
      </c>
      <c r="AZ40" s="164">
        <f>IF(M40=1,COUNTIFS($I$7:$I40,$I40),0)</f>
        <v>0</v>
      </c>
      <c r="BA40" s="164">
        <f>IF(N40=1,COUNTIFS($I$7:$I40,$I40),0)</f>
        <v>0</v>
      </c>
      <c r="BB40" s="164">
        <f>IF(O40=1,COUNTIFS($I$7:$I40,$I40),0)</f>
        <v>0</v>
      </c>
      <c r="BC40" s="164">
        <f>IF(P40=1,COUNTIFS($I$7:$I40,$I40),0)</f>
        <v>0</v>
      </c>
      <c r="BD40" s="164">
        <f>IF(Q40=1,COUNTIFS($I$7:$I40,$I40),0)</f>
        <v>0</v>
      </c>
      <c r="BE40" s="164">
        <f>IF(R40=1,COUNTIFS($I$7:$I40,$I40),0)</f>
        <v>0</v>
      </c>
      <c r="BF40" s="164">
        <f>IF(S40=1,COUNTIFS($I$7:$I40,$I40),0)</f>
        <v>0</v>
      </c>
      <c r="BG40" s="164">
        <f>IF(T40=1,COUNTIFS($I$7:$I40,$I40),0)</f>
        <v>0</v>
      </c>
      <c r="BH40" s="164">
        <f>IF(U40=1,COUNTIFS($I$7:$I40,$I40),0)</f>
        <v>0</v>
      </c>
      <c r="BI40" s="164">
        <f>IF(V40=1,COUNTIFS($I$7:$I40,$I40),0)</f>
        <v>0</v>
      </c>
    </row>
    <row r="41" spans="2:61" x14ac:dyDescent="0.25">
      <c r="B41" t="s">
        <v>19</v>
      </c>
      <c r="C41" t="s">
        <v>102</v>
      </c>
      <c r="D41" s="165">
        <v>43206</v>
      </c>
      <c r="E41" s="165" t="s">
        <v>86</v>
      </c>
      <c r="F41" t="s">
        <v>89</v>
      </c>
      <c r="G41" s="164">
        <v>1250000</v>
      </c>
      <c r="H41" s="163"/>
      <c r="I41" s="163"/>
      <c r="K41" s="164">
        <v>1</v>
      </c>
      <c r="L41" s="164">
        <v>1</v>
      </c>
      <c r="M41" s="164">
        <v>1</v>
      </c>
      <c r="N41" s="164">
        <v>1</v>
      </c>
      <c r="O41" s="164">
        <v>1</v>
      </c>
      <c r="P41" s="164">
        <v>1</v>
      </c>
      <c r="Q41" s="164">
        <v>1</v>
      </c>
      <c r="R41" s="164">
        <v>1</v>
      </c>
      <c r="S41" s="164">
        <v>1</v>
      </c>
      <c r="T41" s="164">
        <v>1</v>
      </c>
      <c r="U41" s="164">
        <v>1</v>
      </c>
      <c r="V41" s="164">
        <v>1</v>
      </c>
      <c r="X41" s="164">
        <f>SUMIFS('FY22 QoS'!K:K,'FY22 QoS'!$A:$A,$C41,'FY22 QoS'!$F:$F,$B41)</f>
        <v>1</v>
      </c>
      <c r="Y41" s="164">
        <f>SUMIFS('FY22 QoS'!L:L,'FY22 QoS'!$A:$A,$C41,'FY22 QoS'!$F:$F,$B41)</f>
        <v>1</v>
      </c>
      <c r="Z41" s="164">
        <f>SUMIFS('FY22 QoS'!M:M,'FY22 QoS'!$A:$A,$C41,'FY22 QoS'!$F:$F,$B41)</f>
        <v>1</v>
      </c>
      <c r="AA41" s="164">
        <f>SUMIFS('FY22 QoS'!N:N,'FY22 QoS'!$A:$A,$C41,'FY22 QoS'!$F:$F,$B41)</f>
        <v>1</v>
      </c>
      <c r="AB41" s="164">
        <f>SUMIFS('FY22 QoS'!O:O,'FY22 QoS'!$A:$A,$C41,'FY22 QoS'!$F:$F,$B41)</f>
        <v>1</v>
      </c>
      <c r="AC41" s="164">
        <f>SUMIFS('FY22 QoS'!P:P,'FY22 QoS'!$A:$A,$C41,'FY22 QoS'!$F:$F,$B41)</f>
        <v>1</v>
      </c>
      <c r="AD41" s="164">
        <f>SUMIFS('FY22 QoS'!Q:Q,'FY22 QoS'!$A:$A,$C41,'FY22 QoS'!$F:$F,$B41)</f>
        <v>1</v>
      </c>
      <c r="AE41" s="164">
        <f>SUMIFS('FY22 QoS'!R:R,'FY22 QoS'!$A:$A,$C41,'FY22 QoS'!$F:$F,$B41)</f>
        <v>1</v>
      </c>
      <c r="AF41" s="164">
        <f>SUMIFS('FY22 QoS'!S:S,'FY22 QoS'!$A:$A,$C41,'FY22 QoS'!$F:$F,$B41)</f>
        <v>1</v>
      </c>
      <c r="AG41" s="164">
        <f>SUMIFS('FY22 QoS'!T:T,'FY22 QoS'!$A:$A,$C41,'FY22 QoS'!$F:$F,$B41)</f>
        <v>1</v>
      </c>
      <c r="AH41" s="164">
        <f>SUMIFS('FY22 QoS'!U:U,'FY22 QoS'!$A:$A,$C41,'FY22 QoS'!$F:$F,$B41)</f>
        <v>1</v>
      </c>
      <c r="AI41" s="164">
        <f>SUMIFS('FY22 QoS'!V:V,'FY22 QoS'!$A:$A,$C41,'FY22 QoS'!$F:$F,$B41)</f>
        <v>1</v>
      </c>
      <c r="AK41" s="164">
        <f>SUMIFS('FY22 QoS'!AI:AI,'FY22 QoS'!$A:$A,$C41,'FY22 QoS'!$F:$F,$B41)</f>
        <v>104166.66666666667</v>
      </c>
      <c r="AL41" s="164">
        <f>SUMIFS('FY22 QoS'!AJ:AJ,'FY22 QoS'!$A:$A,$C41,'FY22 QoS'!$F:$F,$B41)</f>
        <v>104166.66666666667</v>
      </c>
      <c r="AM41" s="164">
        <f>SUMIFS('FY22 QoS'!AK:AK,'FY22 QoS'!$A:$A,$C41,'FY22 QoS'!$F:$F,$B41)</f>
        <v>104166.66666666667</v>
      </c>
      <c r="AN41" s="164">
        <f>SUMIFS('FY22 QoS'!AL:AL,'FY22 QoS'!$A:$A,$C41,'FY22 QoS'!$F:$F,$B41)</f>
        <v>104166.66666666667</v>
      </c>
      <c r="AO41" s="164">
        <f>SUMIFS('FY22 QoS'!AM:AM,'FY22 QoS'!$A:$A,$C41,'FY22 QoS'!$F:$F,$B41)</f>
        <v>104166.66666666667</v>
      </c>
      <c r="AP41" s="164">
        <f>SUMIFS('FY22 QoS'!AN:AN,'FY22 QoS'!$A:$A,$C41,'FY22 QoS'!$F:$F,$B41)</f>
        <v>104166.66666666667</v>
      </c>
      <c r="AQ41" s="164">
        <f>SUMIFS('FY22 QoS'!AO:AO,'FY22 QoS'!$A:$A,$C41,'FY22 QoS'!$F:$F,$B41)</f>
        <v>104166.66666666667</v>
      </c>
      <c r="AR41" s="164">
        <f>SUMIFS('FY22 QoS'!AP:AP,'FY22 QoS'!$A:$A,$C41,'FY22 QoS'!$F:$F,$B41)</f>
        <v>104166.66666666667</v>
      </c>
      <c r="AS41" s="164">
        <f>SUMIFS('FY22 QoS'!AQ:AQ,'FY22 QoS'!$A:$A,$C41,'FY22 QoS'!$F:$F,$B41)</f>
        <v>104166.66666666667</v>
      </c>
      <c r="AT41" s="164">
        <f>SUMIFS('FY22 QoS'!AR:AR,'FY22 QoS'!$A:$A,$C41,'FY22 QoS'!$F:$F,$B41)</f>
        <v>104166.66666666667</v>
      </c>
      <c r="AU41" s="164">
        <f>SUMIFS('FY22 QoS'!AS:AS,'FY22 QoS'!$A:$A,$C41,'FY22 QoS'!$F:$F,$B41)</f>
        <v>104166.66666666667</v>
      </c>
      <c r="AV41" s="164">
        <f>SUMIFS('FY22 QoS'!AT:AT,'FY22 QoS'!$A:$A,$C41,'FY22 QoS'!$F:$F,$B41)</f>
        <v>104166.66666666667</v>
      </c>
      <c r="AX41" s="164">
        <f>IF(K41=1,COUNTIFS($I$7:$I41,$I41),0)</f>
        <v>0</v>
      </c>
      <c r="AY41" s="164">
        <f>IF(L41=1,COUNTIFS($I$7:$I41,$I41),0)</f>
        <v>0</v>
      </c>
      <c r="AZ41" s="164">
        <f>IF(M41=1,COUNTIFS($I$7:$I41,$I41),0)</f>
        <v>0</v>
      </c>
      <c r="BA41" s="164">
        <f>IF(N41=1,COUNTIFS($I$7:$I41,$I41),0)</f>
        <v>0</v>
      </c>
      <c r="BB41" s="164">
        <f>IF(O41=1,COUNTIFS($I$7:$I41,$I41),0)</f>
        <v>0</v>
      </c>
      <c r="BC41" s="164">
        <f>IF(P41=1,COUNTIFS($I$7:$I41,$I41),0)</f>
        <v>0</v>
      </c>
      <c r="BD41" s="164">
        <f>IF(Q41=1,COUNTIFS($I$7:$I41,$I41),0)</f>
        <v>0</v>
      </c>
      <c r="BE41" s="164">
        <f>IF(R41=1,COUNTIFS($I$7:$I41,$I41),0)</f>
        <v>0</v>
      </c>
      <c r="BF41" s="164">
        <f>IF(S41=1,COUNTIFS($I$7:$I41,$I41),0)</f>
        <v>0</v>
      </c>
      <c r="BG41" s="164">
        <f>IF(T41=1,COUNTIFS($I$7:$I41,$I41),0)</f>
        <v>0</v>
      </c>
      <c r="BH41" s="164">
        <f>IF(U41=1,COUNTIFS($I$7:$I41,$I41),0)</f>
        <v>0</v>
      </c>
      <c r="BI41" s="164">
        <f>IF(V41=1,COUNTIFS($I$7:$I41,$I41),0)</f>
        <v>0</v>
      </c>
    </row>
    <row r="42" spans="2:61" x14ac:dyDescent="0.25">
      <c r="B42" t="s">
        <v>19</v>
      </c>
      <c r="C42" t="s">
        <v>101</v>
      </c>
      <c r="D42" s="165">
        <v>43760</v>
      </c>
      <c r="E42" s="165">
        <v>44348</v>
      </c>
      <c r="F42" t="s">
        <v>89</v>
      </c>
      <c r="G42" s="164">
        <v>1250000</v>
      </c>
      <c r="H42" s="163"/>
      <c r="I42" s="163"/>
      <c r="K42" s="164">
        <v>1</v>
      </c>
      <c r="L42" s="164">
        <v>1</v>
      </c>
      <c r="M42" s="164">
        <v>1</v>
      </c>
      <c r="N42" s="164">
        <v>1</v>
      </c>
      <c r="O42" s="164">
        <v>0</v>
      </c>
      <c r="P42" s="164">
        <v>0</v>
      </c>
      <c r="Q42" s="164">
        <v>0</v>
      </c>
      <c r="R42" s="164">
        <v>0</v>
      </c>
      <c r="S42" s="164">
        <v>0</v>
      </c>
      <c r="T42" s="164">
        <v>0</v>
      </c>
      <c r="U42" s="164">
        <v>0</v>
      </c>
      <c r="V42" s="164">
        <v>0</v>
      </c>
      <c r="X42" s="164">
        <f>SUMIFS('FY22 QoS'!K:K,'FY22 QoS'!$A:$A,$C42,'FY22 QoS'!$F:$F,$B42)</f>
        <v>1</v>
      </c>
      <c r="Y42" s="164">
        <f>SUMIFS('FY22 QoS'!L:L,'FY22 QoS'!$A:$A,$C42,'FY22 QoS'!$F:$F,$B42)</f>
        <v>1</v>
      </c>
      <c r="Z42" s="164">
        <f>SUMIFS('FY22 QoS'!M:M,'FY22 QoS'!$A:$A,$C42,'FY22 QoS'!$F:$F,$B42)</f>
        <v>1</v>
      </c>
      <c r="AA42" s="164">
        <f>SUMIFS('FY22 QoS'!N:N,'FY22 QoS'!$A:$A,$C42,'FY22 QoS'!$F:$F,$B42)</f>
        <v>0</v>
      </c>
      <c r="AB42" s="164">
        <f>SUMIFS('FY22 QoS'!O:O,'FY22 QoS'!$A:$A,$C42,'FY22 QoS'!$F:$F,$B42)</f>
        <v>0</v>
      </c>
      <c r="AC42" s="164">
        <f>SUMIFS('FY22 QoS'!P:P,'FY22 QoS'!$A:$A,$C42,'FY22 QoS'!$F:$F,$B42)</f>
        <v>0</v>
      </c>
      <c r="AD42" s="164">
        <f>SUMIFS('FY22 QoS'!Q:Q,'FY22 QoS'!$A:$A,$C42,'FY22 QoS'!$F:$F,$B42)</f>
        <v>0</v>
      </c>
      <c r="AE42" s="164">
        <f>SUMIFS('FY22 QoS'!R:R,'FY22 QoS'!$A:$A,$C42,'FY22 QoS'!$F:$F,$B42)</f>
        <v>0</v>
      </c>
      <c r="AF42" s="164">
        <f>SUMIFS('FY22 QoS'!S:S,'FY22 QoS'!$A:$A,$C42,'FY22 QoS'!$F:$F,$B42)</f>
        <v>0</v>
      </c>
      <c r="AG42" s="164">
        <f>SUMIFS('FY22 QoS'!T:T,'FY22 QoS'!$A:$A,$C42,'FY22 QoS'!$F:$F,$B42)</f>
        <v>0</v>
      </c>
      <c r="AH42" s="164">
        <f>SUMIFS('FY22 QoS'!U:U,'FY22 QoS'!$A:$A,$C42,'FY22 QoS'!$F:$F,$B42)</f>
        <v>0</v>
      </c>
      <c r="AI42" s="164">
        <f>SUMIFS('FY22 QoS'!V:V,'FY22 QoS'!$A:$A,$C42,'FY22 QoS'!$F:$F,$B42)</f>
        <v>0</v>
      </c>
      <c r="AK42" s="164">
        <f>SUMIFS('FY22 QoS'!AI:AI,'FY22 QoS'!$A:$A,$C42,'FY22 QoS'!$F:$F,$B42)</f>
        <v>104166.66666666667</v>
      </c>
      <c r="AL42" s="164">
        <f>SUMIFS('FY22 QoS'!AJ:AJ,'FY22 QoS'!$A:$A,$C42,'FY22 QoS'!$F:$F,$B42)</f>
        <v>104166.66666666667</v>
      </c>
      <c r="AM42" s="164">
        <f>SUMIFS('FY22 QoS'!AK:AK,'FY22 QoS'!$A:$A,$C42,'FY22 QoS'!$F:$F,$B42)</f>
        <v>104166.66666666667</v>
      </c>
      <c r="AN42" s="164">
        <f>SUMIFS('FY22 QoS'!AL:AL,'FY22 QoS'!$A:$A,$C42,'FY22 QoS'!$F:$F,$B42)</f>
        <v>0</v>
      </c>
      <c r="AO42" s="164">
        <f>SUMIFS('FY22 QoS'!AM:AM,'FY22 QoS'!$A:$A,$C42,'FY22 QoS'!$F:$F,$B42)</f>
        <v>0</v>
      </c>
      <c r="AP42" s="164">
        <f>SUMIFS('FY22 QoS'!AN:AN,'FY22 QoS'!$A:$A,$C42,'FY22 QoS'!$F:$F,$B42)</f>
        <v>0</v>
      </c>
      <c r="AQ42" s="164">
        <f>SUMIFS('FY22 QoS'!AO:AO,'FY22 QoS'!$A:$A,$C42,'FY22 QoS'!$F:$F,$B42)</f>
        <v>0</v>
      </c>
      <c r="AR42" s="164">
        <f>SUMIFS('FY22 QoS'!AP:AP,'FY22 QoS'!$A:$A,$C42,'FY22 QoS'!$F:$F,$B42)</f>
        <v>0</v>
      </c>
      <c r="AS42" s="164">
        <f>SUMIFS('FY22 QoS'!AQ:AQ,'FY22 QoS'!$A:$A,$C42,'FY22 QoS'!$F:$F,$B42)</f>
        <v>0</v>
      </c>
      <c r="AT42" s="164">
        <f>SUMIFS('FY22 QoS'!AR:AR,'FY22 QoS'!$A:$A,$C42,'FY22 QoS'!$F:$F,$B42)</f>
        <v>0</v>
      </c>
      <c r="AU42" s="164">
        <f>SUMIFS('FY22 QoS'!AS:AS,'FY22 QoS'!$A:$A,$C42,'FY22 QoS'!$F:$F,$B42)</f>
        <v>0</v>
      </c>
      <c r="AV42" s="164">
        <f>SUMIFS('FY22 QoS'!AT:AT,'FY22 QoS'!$A:$A,$C42,'FY22 QoS'!$F:$F,$B42)</f>
        <v>0</v>
      </c>
      <c r="AX42" s="164">
        <f>IF(K42=1,COUNTIFS($I$7:$I42,$I42),0)</f>
        <v>0</v>
      </c>
      <c r="AY42" s="164">
        <f>IF(L42=1,COUNTIFS($I$7:$I42,$I42),0)</f>
        <v>0</v>
      </c>
      <c r="AZ42" s="164">
        <f>IF(M42=1,COUNTIFS($I$7:$I42,$I42),0)</f>
        <v>0</v>
      </c>
      <c r="BA42" s="164">
        <f>IF(N42=1,COUNTIFS($I$7:$I42,$I42),0)</f>
        <v>0</v>
      </c>
      <c r="BB42" s="164">
        <f>IF(O42=1,COUNTIFS($I$7:$I42,$I42),0)</f>
        <v>0</v>
      </c>
      <c r="BC42" s="164">
        <f>IF(P42=1,COUNTIFS($I$7:$I42,$I42),0)</f>
        <v>0</v>
      </c>
      <c r="BD42" s="164">
        <f>IF(Q42=1,COUNTIFS($I$7:$I42,$I42),0)</f>
        <v>0</v>
      </c>
      <c r="BE42" s="164">
        <f>IF(R42=1,COUNTIFS($I$7:$I42,$I42),0)</f>
        <v>0</v>
      </c>
      <c r="BF42" s="164">
        <f>IF(S42=1,COUNTIFS($I$7:$I42,$I42),0)</f>
        <v>0</v>
      </c>
      <c r="BG42" s="164">
        <f>IF(T42=1,COUNTIFS($I$7:$I42,$I42),0)</f>
        <v>0</v>
      </c>
      <c r="BH42" s="164">
        <f>IF(U42=1,COUNTIFS($I$7:$I42,$I42),0)</f>
        <v>0</v>
      </c>
      <c r="BI42" s="164">
        <f>IF(V42=1,COUNTIFS($I$7:$I42,$I42),0)</f>
        <v>0</v>
      </c>
    </row>
    <row r="43" spans="2:61" x14ac:dyDescent="0.25">
      <c r="B43" t="s">
        <v>287</v>
      </c>
      <c r="C43" t="s">
        <v>101</v>
      </c>
      <c r="D43" s="165">
        <v>44348</v>
      </c>
      <c r="E43" s="165" t="s">
        <v>86</v>
      </c>
      <c r="F43" t="s">
        <v>89</v>
      </c>
      <c r="G43" s="164">
        <v>1250000</v>
      </c>
      <c r="H43" s="163"/>
      <c r="I43" s="163"/>
      <c r="K43" s="164">
        <v>0</v>
      </c>
      <c r="L43" s="164">
        <v>0</v>
      </c>
      <c r="M43" s="164">
        <v>0</v>
      </c>
      <c r="N43" s="164">
        <v>0</v>
      </c>
      <c r="O43" s="164">
        <v>1</v>
      </c>
      <c r="P43" s="164">
        <v>1</v>
      </c>
      <c r="Q43" s="164">
        <v>1</v>
      </c>
      <c r="R43" s="164">
        <v>1</v>
      </c>
      <c r="S43" s="164">
        <v>1</v>
      </c>
      <c r="T43" s="164">
        <v>1</v>
      </c>
      <c r="U43" s="164">
        <v>1</v>
      </c>
      <c r="V43" s="164">
        <v>1</v>
      </c>
      <c r="X43" s="164">
        <f>SUMIFS('FY22 QoS'!K:K,'FY22 QoS'!$A:$A,$C43,'FY22 QoS'!$F:$F,$B43)</f>
        <v>0</v>
      </c>
      <c r="Y43" s="164">
        <f>SUMIFS('FY22 QoS'!L:L,'FY22 QoS'!$A:$A,$C43,'FY22 QoS'!$F:$F,$B43)</f>
        <v>0</v>
      </c>
      <c r="Z43" s="164">
        <f>SUMIFS('FY22 QoS'!M:M,'FY22 QoS'!$A:$A,$C43,'FY22 QoS'!$F:$F,$B43)</f>
        <v>0</v>
      </c>
      <c r="AA43" s="164">
        <f>SUMIFS('FY22 QoS'!N:N,'FY22 QoS'!$A:$A,$C43,'FY22 QoS'!$F:$F,$B43)</f>
        <v>1</v>
      </c>
      <c r="AB43" s="164">
        <f>SUMIFS('FY22 QoS'!O:O,'FY22 QoS'!$A:$A,$C43,'FY22 QoS'!$F:$F,$B43)</f>
        <v>1</v>
      </c>
      <c r="AC43" s="164">
        <f>SUMIFS('FY22 QoS'!P:P,'FY22 QoS'!$A:$A,$C43,'FY22 QoS'!$F:$F,$B43)</f>
        <v>1</v>
      </c>
      <c r="AD43" s="164">
        <f>SUMIFS('FY22 QoS'!Q:Q,'FY22 QoS'!$A:$A,$C43,'FY22 QoS'!$F:$F,$B43)</f>
        <v>1</v>
      </c>
      <c r="AE43" s="164">
        <f>SUMIFS('FY22 QoS'!R:R,'FY22 QoS'!$A:$A,$C43,'FY22 QoS'!$F:$F,$B43)</f>
        <v>0</v>
      </c>
      <c r="AF43" s="164">
        <f>SUMIFS('FY22 QoS'!S:S,'FY22 QoS'!$A:$A,$C43,'FY22 QoS'!$F:$F,$B43)</f>
        <v>0</v>
      </c>
      <c r="AG43" s="164">
        <f>SUMIFS('FY22 QoS'!T:T,'FY22 QoS'!$A:$A,$C43,'FY22 QoS'!$F:$F,$B43)</f>
        <v>0</v>
      </c>
      <c r="AH43" s="164">
        <f>SUMIFS('FY22 QoS'!U:U,'FY22 QoS'!$A:$A,$C43,'FY22 QoS'!$F:$F,$B43)</f>
        <v>0</v>
      </c>
      <c r="AI43" s="164">
        <f>SUMIFS('FY22 QoS'!V:V,'FY22 QoS'!$A:$A,$C43,'FY22 QoS'!$F:$F,$B43)</f>
        <v>0</v>
      </c>
      <c r="AK43" s="164">
        <f>SUMIFS('FY22 QoS'!AI:AI,'FY22 QoS'!$A:$A,$C43,'FY22 QoS'!$F:$F,$B43)</f>
        <v>0</v>
      </c>
      <c r="AL43" s="164">
        <f>SUMIFS('FY22 QoS'!AJ:AJ,'FY22 QoS'!$A:$A,$C43,'FY22 QoS'!$F:$F,$B43)</f>
        <v>0</v>
      </c>
      <c r="AM43" s="164">
        <f>SUMIFS('FY22 QoS'!AK:AK,'FY22 QoS'!$A:$A,$C43,'FY22 QoS'!$F:$F,$B43)</f>
        <v>0</v>
      </c>
      <c r="AN43" s="164">
        <f>SUMIFS('FY22 QoS'!AL:AL,'FY22 QoS'!$A:$A,$C43,'FY22 QoS'!$F:$F,$B43)</f>
        <v>104166.66666666667</v>
      </c>
      <c r="AO43" s="164">
        <f>SUMIFS('FY22 QoS'!AM:AM,'FY22 QoS'!$A:$A,$C43,'FY22 QoS'!$F:$F,$B43)</f>
        <v>104166.66666666667</v>
      </c>
      <c r="AP43" s="164">
        <f>SUMIFS('FY22 QoS'!AN:AN,'FY22 QoS'!$A:$A,$C43,'FY22 QoS'!$F:$F,$B43)</f>
        <v>104166.66666666667</v>
      </c>
      <c r="AQ43" s="164">
        <f>SUMIFS('FY22 QoS'!AO:AO,'FY22 QoS'!$A:$A,$C43,'FY22 QoS'!$F:$F,$B43)</f>
        <v>0</v>
      </c>
      <c r="AR43" s="164">
        <f>SUMIFS('FY22 QoS'!AP:AP,'FY22 QoS'!$A:$A,$C43,'FY22 QoS'!$F:$F,$B43)</f>
        <v>0</v>
      </c>
      <c r="AS43" s="164">
        <f>SUMIFS('FY22 QoS'!AQ:AQ,'FY22 QoS'!$A:$A,$C43,'FY22 QoS'!$F:$F,$B43)</f>
        <v>0</v>
      </c>
      <c r="AT43" s="164">
        <f>SUMIFS('FY22 QoS'!AR:AR,'FY22 QoS'!$A:$A,$C43,'FY22 QoS'!$F:$F,$B43)</f>
        <v>0</v>
      </c>
      <c r="AU43" s="164">
        <f>SUMIFS('FY22 QoS'!AS:AS,'FY22 QoS'!$A:$A,$C43,'FY22 QoS'!$F:$F,$B43)</f>
        <v>0</v>
      </c>
      <c r="AV43" s="164">
        <f>SUMIFS('FY22 QoS'!AT:AT,'FY22 QoS'!$A:$A,$C43,'FY22 QoS'!$F:$F,$B43)</f>
        <v>0</v>
      </c>
      <c r="AX43" s="164">
        <f>IF(K43=1,COUNTIFS($I$7:$I43,$I43),0)</f>
        <v>0</v>
      </c>
      <c r="AY43" s="164">
        <f>IF(L43=1,COUNTIFS($I$7:$I43,$I43),0)</f>
        <v>0</v>
      </c>
      <c r="AZ43" s="164">
        <f>IF(M43=1,COUNTIFS($I$7:$I43,$I43),0)</f>
        <v>0</v>
      </c>
      <c r="BA43" s="164">
        <f>IF(N43=1,COUNTIFS($I$7:$I43,$I43),0)</f>
        <v>0</v>
      </c>
      <c r="BB43" s="164">
        <f>IF(O43=1,COUNTIFS($I$7:$I43,$I43),0)</f>
        <v>0</v>
      </c>
      <c r="BC43" s="164">
        <f>IF(P43=1,COUNTIFS($I$7:$I43,$I43),0)</f>
        <v>0</v>
      </c>
      <c r="BD43" s="164">
        <f>IF(Q43=1,COUNTIFS($I$7:$I43,$I43),0)</f>
        <v>0</v>
      </c>
      <c r="BE43" s="164">
        <f>IF(R43=1,COUNTIFS($I$7:$I43,$I43),0)</f>
        <v>0</v>
      </c>
      <c r="BF43" s="164">
        <f>IF(S43=1,COUNTIFS($I$7:$I43,$I43),0)</f>
        <v>0</v>
      </c>
      <c r="BG43" s="164">
        <f>IF(T43=1,COUNTIFS($I$7:$I43,$I43),0)</f>
        <v>0</v>
      </c>
      <c r="BH43" s="164">
        <f>IF(U43=1,COUNTIFS($I$7:$I43,$I43),0)</f>
        <v>0</v>
      </c>
      <c r="BI43" s="164">
        <f>IF(V43=1,COUNTIFS($I$7:$I43,$I43),0)</f>
        <v>0</v>
      </c>
    </row>
    <row r="44" spans="2:61" x14ac:dyDescent="0.25">
      <c r="B44" t="s">
        <v>19</v>
      </c>
      <c r="C44" t="s">
        <v>100</v>
      </c>
      <c r="D44" s="165">
        <v>43770</v>
      </c>
      <c r="E44" s="165">
        <v>44348</v>
      </c>
      <c r="F44" t="s">
        <v>89</v>
      </c>
      <c r="G44" s="164">
        <v>1250000</v>
      </c>
      <c r="H44" s="163"/>
      <c r="I44" s="163"/>
      <c r="K44" s="164">
        <v>1</v>
      </c>
      <c r="L44" s="164">
        <v>1</v>
      </c>
      <c r="M44" s="164">
        <v>1</v>
      </c>
      <c r="N44" s="164">
        <v>1</v>
      </c>
      <c r="O44" s="164">
        <v>0</v>
      </c>
      <c r="P44" s="164">
        <v>0</v>
      </c>
      <c r="Q44" s="164">
        <v>0</v>
      </c>
      <c r="R44" s="164">
        <v>0</v>
      </c>
      <c r="S44" s="164">
        <v>0</v>
      </c>
      <c r="T44" s="164">
        <v>0</v>
      </c>
      <c r="U44" s="164">
        <v>0</v>
      </c>
      <c r="V44" s="164">
        <v>0</v>
      </c>
      <c r="X44" s="164">
        <f>SUMIFS('FY22 QoS'!K:K,'FY22 QoS'!$A:$A,$C44,'FY22 QoS'!$F:$F,$B44)</f>
        <v>1</v>
      </c>
      <c r="Y44" s="164">
        <f>SUMIFS('FY22 QoS'!L:L,'FY22 QoS'!$A:$A,$C44,'FY22 QoS'!$F:$F,$B44)</f>
        <v>1</v>
      </c>
      <c r="Z44" s="164">
        <f>SUMIFS('FY22 QoS'!M:M,'FY22 QoS'!$A:$A,$C44,'FY22 QoS'!$F:$F,$B44)</f>
        <v>1</v>
      </c>
      <c r="AA44" s="164">
        <f>SUMIFS('FY22 QoS'!N:N,'FY22 QoS'!$A:$A,$C44,'FY22 QoS'!$F:$F,$B44)</f>
        <v>0</v>
      </c>
      <c r="AB44" s="164">
        <f>SUMIFS('FY22 QoS'!O:O,'FY22 QoS'!$A:$A,$C44,'FY22 QoS'!$F:$F,$B44)</f>
        <v>0</v>
      </c>
      <c r="AC44" s="164">
        <f>SUMIFS('FY22 QoS'!P:P,'FY22 QoS'!$A:$A,$C44,'FY22 QoS'!$F:$F,$B44)</f>
        <v>0</v>
      </c>
      <c r="AD44" s="164">
        <f>SUMIFS('FY22 QoS'!Q:Q,'FY22 QoS'!$A:$A,$C44,'FY22 QoS'!$F:$F,$B44)</f>
        <v>0</v>
      </c>
      <c r="AE44" s="164">
        <f>SUMIFS('FY22 QoS'!R:R,'FY22 QoS'!$A:$A,$C44,'FY22 QoS'!$F:$F,$B44)</f>
        <v>0</v>
      </c>
      <c r="AF44" s="164">
        <f>SUMIFS('FY22 QoS'!S:S,'FY22 QoS'!$A:$A,$C44,'FY22 QoS'!$F:$F,$B44)</f>
        <v>0</v>
      </c>
      <c r="AG44" s="164">
        <f>SUMIFS('FY22 QoS'!T:T,'FY22 QoS'!$A:$A,$C44,'FY22 QoS'!$F:$F,$B44)</f>
        <v>0</v>
      </c>
      <c r="AH44" s="164">
        <f>SUMIFS('FY22 QoS'!U:U,'FY22 QoS'!$A:$A,$C44,'FY22 QoS'!$F:$F,$B44)</f>
        <v>0</v>
      </c>
      <c r="AI44" s="164">
        <f>SUMIFS('FY22 QoS'!V:V,'FY22 QoS'!$A:$A,$C44,'FY22 QoS'!$F:$F,$B44)</f>
        <v>0</v>
      </c>
      <c r="AK44" s="164">
        <f>SUMIFS('FY22 QoS'!AI:AI,'FY22 QoS'!$A:$A,$C44,'FY22 QoS'!$F:$F,$B44)</f>
        <v>104166.66666666667</v>
      </c>
      <c r="AL44" s="164">
        <f>SUMIFS('FY22 QoS'!AJ:AJ,'FY22 QoS'!$A:$A,$C44,'FY22 QoS'!$F:$F,$B44)</f>
        <v>104166.66666666667</v>
      </c>
      <c r="AM44" s="164">
        <f>SUMIFS('FY22 QoS'!AK:AK,'FY22 QoS'!$A:$A,$C44,'FY22 QoS'!$F:$F,$B44)</f>
        <v>104166.66666666667</v>
      </c>
      <c r="AN44" s="164">
        <f>SUMIFS('FY22 QoS'!AL:AL,'FY22 QoS'!$A:$A,$C44,'FY22 QoS'!$F:$F,$B44)</f>
        <v>0</v>
      </c>
      <c r="AO44" s="164">
        <f>SUMIFS('FY22 QoS'!AM:AM,'FY22 QoS'!$A:$A,$C44,'FY22 QoS'!$F:$F,$B44)</f>
        <v>0</v>
      </c>
      <c r="AP44" s="164">
        <f>SUMIFS('FY22 QoS'!AN:AN,'FY22 QoS'!$A:$A,$C44,'FY22 QoS'!$F:$F,$B44)</f>
        <v>0</v>
      </c>
      <c r="AQ44" s="164">
        <f>SUMIFS('FY22 QoS'!AO:AO,'FY22 QoS'!$A:$A,$C44,'FY22 QoS'!$F:$F,$B44)</f>
        <v>0</v>
      </c>
      <c r="AR44" s="164">
        <f>SUMIFS('FY22 QoS'!AP:AP,'FY22 QoS'!$A:$A,$C44,'FY22 QoS'!$F:$F,$B44)</f>
        <v>0</v>
      </c>
      <c r="AS44" s="164">
        <f>SUMIFS('FY22 QoS'!AQ:AQ,'FY22 QoS'!$A:$A,$C44,'FY22 QoS'!$F:$F,$B44)</f>
        <v>0</v>
      </c>
      <c r="AT44" s="164">
        <f>SUMIFS('FY22 QoS'!AR:AR,'FY22 QoS'!$A:$A,$C44,'FY22 QoS'!$F:$F,$B44)</f>
        <v>0</v>
      </c>
      <c r="AU44" s="164">
        <f>SUMIFS('FY22 QoS'!AS:AS,'FY22 QoS'!$A:$A,$C44,'FY22 QoS'!$F:$F,$B44)</f>
        <v>0</v>
      </c>
      <c r="AV44" s="164">
        <f>SUMIFS('FY22 QoS'!AT:AT,'FY22 QoS'!$A:$A,$C44,'FY22 QoS'!$F:$F,$B44)</f>
        <v>0</v>
      </c>
      <c r="AX44" s="164">
        <f>IF(K44=1,COUNTIFS($I$7:$I44,$I44),0)</f>
        <v>0</v>
      </c>
      <c r="AY44" s="164">
        <f>IF(L44=1,COUNTIFS($I$7:$I44,$I44),0)</f>
        <v>0</v>
      </c>
      <c r="AZ44" s="164">
        <f>IF(M44=1,COUNTIFS($I$7:$I44,$I44),0)</f>
        <v>0</v>
      </c>
      <c r="BA44" s="164">
        <f>IF(N44=1,COUNTIFS($I$7:$I44,$I44),0)</f>
        <v>0</v>
      </c>
      <c r="BB44" s="164">
        <f>IF(O44=1,COUNTIFS($I$7:$I44,$I44),0)</f>
        <v>0</v>
      </c>
      <c r="BC44" s="164">
        <f>IF(P44=1,COUNTIFS($I$7:$I44,$I44),0)</f>
        <v>0</v>
      </c>
      <c r="BD44" s="164">
        <f>IF(Q44=1,COUNTIFS($I$7:$I44,$I44),0)</f>
        <v>0</v>
      </c>
      <c r="BE44" s="164">
        <f>IF(R44=1,COUNTIFS($I$7:$I44,$I44),0)</f>
        <v>0</v>
      </c>
      <c r="BF44" s="164">
        <f>IF(S44=1,COUNTIFS($I$7:$I44,$I44),0)</f>
        <v>0</v>
      </c>
      <c r="BG44" s="164">
        <f>IF(T44=1,COUNTIFS($I$7:$I44,$I44),0)</f>
        <v>0</v>
      </c>
      <c r="BH44" s="164">
        <f>IF(U44=1,COUNTIFS($I$7:$I44,$I44),0)</f>
        <v>0</v>
      </c>
      <c r="BI44" s="164">
        <f>IF(V44=1,COUNTIFS($I$7:$I44,$I44),0)</f>
        <v>0</v>
      </c>
    </row>
    <row r="45" spans="2:61" x14ac:dyDescent="0.25">
      <c r="B45" t="s">
        <v>287</v>
      </c>
      <c r="C45" t="s">
        <v>100</v>
      </c>
      <c r="D45" s="165">
        <v>44348</v>
      </c>
      <c r="E45" s="165" t="s">
        <v>86</v>
      </c>
      <c r="F45" t="s">
        <v>89</v>
      </c>
      <c r="G45" s="164">
        <v>1250000</v>
      </c>
      <c r="H45" s="163"/>
      <c r="I45" s="163"/>
      <c r="K45" s="164">
        <v>0</v>
      </c>
      <c r="L45" s="164">
        <v>0</v>
      </c>
      <c r="M45" s="164">
        <v>0</v>
      </c>
      <c r="N45" s="164">
        <v>0</v>
      </c>
      <c r="O45" s="164">
        <v>1</v>
      </c>
      <c r="P45" s="164">
        <v>1</v>
      </c>
      <c r="Q45" s="164">
        <v>1</v>
      </c>
      <c r="R45" s="164">
        <v>1</v>
      </c>
      <c r="S45" s="164">
        <v>1</v>
      </c>
      <c r="T45" s="164">
        <v>1</v>
      </c>
      <c r="U45" s="164">
        <v>1</v>
      </c>
      <c r="V45" s="164">
        <v>1</v>
      </c>
      <c r="X45" s="164">
        <f>SUMIFS('FY22 QoS'!K:K,'FY22 QoS'!$A:$A,$C45,'FY22 QoS'!$F:$F,$B45)</f>
        <v>0</v>
      </c>
      <c r="Y45" s="164">
        <f>SUMIFS('FY22 QoS'!L:L,'FY22 QoS'!$A:$A,$C45,'FY22 QoS'!$F:$F,$B45)</f>
        <v>0</v>
      </c>
      <c r="Z45" s="164">
        <f>SUMIFS('FY22 QoS'!M:M,'FY22 QoS'!$A:$A,$C45,'FY22 QoS'!$F:$F,$B45)</f>
        <v>0</v>
      </c>
      <c r="AA45" s="164">
        <f>SUMIFS('FY22 QoS'!N:N,'FY22 QoS'!$A:$A,$C45,'FY22 QoS'!$F:$F,$B45)</f>
        <v>1</v>
      </c>
      <c r="AB45" s="164">
        <f>SUMIFS('FY22 QoS'!O:O,'FY22 QoS'!$A:$A,$C45,'FY22 QoS'!$F:$F,$B45)</f>
        <v>1</v>
      </c>
      <c r="AC45" s="164">
        <f>SUMIFS('FY22 QoS'!P:P,'FY22 QoS'!$A:$A,$C45,'FY22 QoS'!$F:$F,$B45)</f>
        <v>1</v>
      </c>
      <c r="AD45" s="164">
        <f>SUMIFS('FY22 QoS'!Q:Q,'FY22 QoS'!$A:$A,$C45,'FY22 QoS'!$F:$F,$B45)</f>
        <v>1</v>
      </c>
      <c r="AE45" s="164">
        <f>SUMIFS('FY22 QoS'!R:R,'FY22 QoS'!$A:$A,$C45,'FY22 QoS'!$F:$F,$B45)</f>
        <v>1</v>
      </c>
      <c r="AF45" s="164">
        <f>SUMIFS('FY22 QoS'!S:S,'FY22 QoS'!$A:$A,$C45,'FY22 QoS'!$F:$F,$B45)</f>
        <v>1</v>
      </c>
      <c r="AG45" s="164">
        <f>SUMIFS('FY22 QoS'!T:T,'FY22 QoS'!$A:$A,$C45,'FY22 QoS'!$F:$F,$B45)</f>
        <v>1</v>
      </c>
      <c r="AH45" s="164">
        <f>SUMIFS('FY22 QoS'!U:U,'FY22 QoS'!$A:$A,$C45,'FY22 QoS'!$F:$F,$B45)</f>
        <v>1</v>
      </c>
      <c r="AI45" s="164">
        <f>SUMIFS('FY22 QoS'!V:V,'FY22 QoS'!$A:$A,$C45,'FY22 QoS'!$F:$F,$B45)</f>
        <v>1</v>
      </c>
      <c r="AK45" s="164">
        <f>SUMIFS('FY22 QoS'!AI:AI,'FY22 QoS'!$A:$A,$C45,'FY22 QoS'!$F:$F,$B45)</f>
        <v>0</v>
      </c>
      <c r="AL45" s="164">
        <f>SUMIFS('FY22 QoS'!AJ:AJ,'FY22 QoS'!$A:$A,$C45,'FY22 QoS'!$F:$F,$B45)</f>
        <v>0</v>
      </c>
      <c r="AM45" s="164">
        <f>SUMIFS('FY22 QoS'!AK:AK,'FY22 QoS'!$A:$A,$C45,'FY22 QoS'!$F:$F,$B45)</f>
        <v>0</v>
      </c>
      <c r="AN45" s="164">
        <f>SUMIFS('FY22 QoS'!AL:AL,'FY22 QoS'!$A:$A,$C45,'FY22 QoS'!$F:$F,$B45)</f>
        <v>104166.66666666701</v>
      </c>
      <c r="AO45" s="164">
        <f>SUMIFS('FY22 QoS'!AM:AM,'FY22 QoS'!$A:$A,$C45,'FY22 QoS'!$F:$F,$B45)</f>
        <v>104166.66666666667</v>
      </c>
      <c r="AP45" s="164">
        <f>SUMIFS('FY22 QoS'!AN:AN,'FY22 QoS'!$A:$A,$C45,'FY22 QoS'!$F:$F,$B45)</f>
        <v>104166.66666666667</v>
      </c>
      <c r="AQ45" s="164">
        <f>SUMIFS('FY22 QoS'!AO:AO,'FY22 QoS'!$A:$A,$C45,'FY22 QoS'!$F:$F,$B45)</f>
        <v>104166.66666666667</v>
      </c>
      <c r="AR45" s="164">
        <f>SUMIFS('FY22 QoS'!AP:AP,'FY22 QoS'!$A:$A,$C45,'FY22 QoS'!$F:$F,$B45)</f>
        <v>104166.66666666667</v>
      </c>
      <c r="AS45" s="164">
        <f>SUMIFS('FY22 QoS'!AQ:AQ,'FY22 QoS'!$A:$A,$C45,'FY22 QoS'!$F:$F,$B45)</f>
        <v>104166.66666666667</v>
      </c>
      <c r="AT45" s="164">
        <f>SUMIFS('FY22 QoS'!AR:AR,'FY22 QoS'!$A:$A,$C45,'FY22 QoS'!$F:$F,$B45)</f>
        <v>104166.66666666667</v>
      </c>
      <c r="AU45" s="164">
        <f>SUMIFS('FY22 QoS'!AS:AS,'FY22 QoS'!$A:$A,$C45,'FY22 QoS'!$F:$F,$B45)</f>
        <v>104166.66666666667</v>
      </c>
      <c r="AV45" s="164">
        <f>SUMIFS('FY22 QoS'!AT:AT,'FY22 QoS'!$A:$A,$C45,'FY22 QoS'!$F:$F,$B45)</f>
        <v>104166.66666666667</v>
      </c>
      <c r="AX45" s="164">
        <f>IF(K45=1,COUNTIFS($I$7:$I45,$I45),0)</f>
        <v>0</v>
      </c>
      <c r="AY45" s="164">
        <f>IF(L45=1,COUNTIFS($I$7:$I45,$I45),0)</f>
        <v>0</v>
      </c>
      <c r="AZ45" s="164">
        <f>IF(M45=1,COUNTIFS($I$7:$I45,$I45),0)</f>
        <v>0</v>
      </c>
      <c r="BA45" s="164">
        <f>IF(N45=1,COUNTIFS($I$7:$I45,$I45),0)</f>
        <v>0</v>
      </c>
      <c r="BB45" s="164">
        <f>IF(O45=1,COUNTIFS($I$7:$I45,$I45),0)</f>
        <v>0</v>
      </c>
      <c r="BC45" s="164">
        <f>IF(P45=1,COUNTIFS($I$7:$I45,$I45),0)</f>
        <v>0</v>
      </c>
      <c r="BD45" s="164">
        <f>IF(Q45=1,COUNTIFS($I$7:$I45,$I45),0)</f>
        <v>0</v>
      </c>
      <c r="BE45" s="164">
        <f>IF(R45=1,COUNTIFS($I$7:$I45,$I45),0)</f>
        <v>0</v>
      </c>
      <c r="BF45" s="164">
        <f>IF(S45=1,COUNTIFS($I$7:$I45,$I45),0)</f>
        <v>0</v>
      </c>
      <c r="BG45" s="164">
        <f>IF(T45=1,COUNTIFS($I$7:$I45,$I45),0)</f>
        <v>0</v>
      </c>
      <c r="BH45" s="164">
        <f>IF(U45=1,COUNTIFS($I$7:$I45,$I45),0)</f>
        <v>0</v>
      </c>
      <c r="BI45" s="164">
        <f>IF(V45=1,COUNTIFS($I$7:$I45,$I45),0)</f>
        <v>0</v>
      </c>
    </row>
    <row r="46" spans="2:61" x14ac:dyDescent="0.25">
      <c r="B46" t="s">
        <v>19</v>
      </c>
      <c r="C46" t="s">
        <v>99</v>
      </c>
      <c r="D46" s="165">
        <v>44215</v>
      </c>
      <c r="E46" s="165" t="s">
        <v>86</v>
      </c>
      <c r="F46" t="s">
        <v>89</v>
      </c>
      <c r="G46" s="164">
        <v>1250000</v>
      </c>
      <c r="H46" s="163"/>
      <c r="I46" s="163"/>
      <c r="K46" s="164">
        <v>1</v>
      </c>
      <c r="L46" s="164">
        <v>1</v>
      </c>
      <c r="M46" s="164">
        <v>1</v>
      </c>
      <c r="N46" s="164">
        <v>1</v>
      </c>
      <c r="O46" s="164">
        <v>1</v>
      </c>
      <c r="P46" s="164">
        <v>1</v>
      </c>
      <c r="Q46" s="164">
        <v>1</v>
      </c>
      <c r="R46" s="164">
        <v>1</v>
      </c>
      <c r="S46" s="164">
        <v>1</v>
      </c>
      <c r="T46" s="164">
        <v>1</v>
      </c>
      <c r="U46" s="164">
        <v>1</v>
      </c>
      <c r="V46" s="164">
        <v>1</v>
      </c>
      <c r="X46" s="164">
        <f>SUMIFS('FY22 QoS'!K:K,'FY22 QoS'!$A:$A,$C46,'FY22 QoS'!$F:$F,$B46)</f>
        <v>0</v>
      </c>
      <c r="Y46" s="164">
        <f>SUMIFS('FY22 QoS'!L:L,'FY22 QoS'!$A:$A,$C46,'FY22 QoS'!$F:$F,$B46)</f>
        <v>0</v>
      </c>
      <c r="Z46" s="164">
        <f>SUMIFS('FY22 QoS'!M:M,'FY22 QoS'!$A:$A,$C46,'FY22 QoS'!$F:$F,$B46)</f>
        <v>0.25</v>
      </c>
      <c r="AA46" s="164">
        <f>SUMIFS('FY22 QoS'!N:N,'FY22 QoS'!$A:$A,$C46,'FY22 QoS'!$F:$F,$B46)</f>
        <v>0.35</v>
      </c>
      <c r="AB46" s="164">
        <f>SUMIFS('FY22 QoS'!O:O,'FY22 QoS'!$A:$A,$C46,'FY22 QoS'!$F:$F,$B46)</f>
        <v>0.5</v>
      </c>
      <c r="AC46" s="164">
        <f>SUMIFS('FY22 QoS'!P:P,'FY22 QoS'!$A:$A,$C46,'FY22 QoS'!$F:$F,$B46)</f>
        <v>0.65</v>
      </c>
      <c r="AD46" s="164">
        <f>SUMIFS('FY22 QoS'!Q:Q,'FY22 QoS'!$A:$A,$C46,'FY22 QoS'!$F:$F,$B46)</f>
        <v>0.85</v>
      </c>
      <c r="AE46" s="164">
        <f>SUMIFS('FY22 QoS'!R:R,'FY22 QoS'!$A:$A,$C46,'FY22 QoS'!$F:$F,$B46)</f>
        <v>1</v>
      </c>
      <c r="AF46" s="164">
        <f>SUMIFS('FY22 QoS'!S:S,'FY22 QoS'!$A:$A,$C46,'FY22 QoS'!$F:$F,$B46)</f>
        <v>1</v>
      </c>
      <c r="AG46" s="164">
        <f>SUMIFS('FY22 QoS'!T:T,'FY22 QoS'!$A:$A,$C46,'FY22 QoS'!$F:$F,$B46)</f>
        <v>1</v>
      </c>
      <c r="AH46" s="164">
        <f>SUMIFS('FY22 QoS'!U:U,'FY22 QoS'!$A:$A,$C46,'FY22 QoS'!$F:$F,$B46)</f>
        <v>1</v>
      </c>
      <c r="AI46" s="164">
        <f>SUMIFS('FY22 QoS'!V:V,'FY22 QoS'!$A:$A,$C46,'FY22 QoS'!$F:$F,$B46)</f>
        <v>1</v>
      </c>
      <c r="AK46" s="164">
        <f>SUMIFS('FY22 QoS'!AI:AI,'FY22 QoS'!$A:$A,$C46,'FY22 QoS'!$F:$F,$B46)</f>
        <v>0</v>
      </c>
      <c r="AL46" s="164">
        <f>SUMIFS('FY22 QoS'!AJ:AJ,'FY22 QoS'!$A:$A,$C46,'FY22 QoS'!$F:$F,$B46)</f>
        <v>0</v>
      </c>
      <c r="AM46" s="164">
        <f>SUMIFS('FY22 QoS'!AK:AK,'FY22 QoS'!$A:$A,$C46,'FY22 QoS'!$F:$F,$B46)</f>
        <v>26041.666666666668</v>
      </c>
      <c r="AN46" s="164">
        <f>SUMIFS('FY22 QoS'!AL:AL,'FY22 QoS'!$A:$A,$C46,'FY22 QoS'!$F:$F,$B46)</f>
        <v>36458.333333333336</v>
      </c>
      <c r="AO46" s="164">
        <f>SUMIFS('FY22 QoS'!AM:AM,'FY22 QoS'!$A:$A,$C46,'FY22 QoS'!$F:$F,$B46)</f>
        <v>52083.333333333336</v>
      </c>
      <c r="AP46" s="164">
        <f>SUMIFS('FY22 QoS'!AN:AN,'FY22 QoS'!$A:$A,$C46,'FY22 QoS'!$F:$F,$B46)</f>
        <v>67708.333333333343</v>
      </c>
      <c r="AQ46" s="164">
        <f>SUMIFS('FY22 QoS'!AO:AO,'FY22 QoS'!$A:$A,$C46,'FY22 QoS'!$F:$F,$B46)</f>
        <v>88541.666666666672</v>
      </c>
      <c r="AR46" s="164">
        <f>SUMIFS('FY22 QoS'!AP:AP,'FY22 QoS'!$A:$A,$C46,'FY22 QoS'!$F:$F,$B46)</f>
        <v>104166.66666666667</v>
      </c>
      <c r="AS46" s="164">
        <f>SUMIFS('FY22 QoS'!AQ:AQ,'FY22 QoS'!$A:$A,$C46,'FY22 QoS'!$F:$F,$B46)</f>
        <v>104166.66666666667</v>
      </c>
      <c r="AT46" s="164">
        <f>SUMIFS('FY22 QoS'!AR:AR,'FY22 QoS'!$A:$A,$C46,'FY22 QoS'!$F:$F,$B46)</f>
        <v>104166.66666666667</v>
      </c>
      <c r="AU46" s="164">
        <f>SUMIFS('FY22 QoS'!AS:AS,'FY22 QoS'!$A:$A,$C46,'FY22 QoS'!$F:$F,$B46)</f>
        <v>104166.66666666667</v>
      </c>
      <c r="AV46" s="164">
        <f>SUMIFS('FY22 QoS'!AT:AT,'FY22 QoS'!$A:$A,$C46,'FY22 QoS'!$F:$F,$B46)</f>
        <v>104166.66666666667</v>
      </c>
      <c r="AX46" s="164">
        <f>IF(K46=1,COUNTIFS($I$7:$I46,$I46),0)</f>
        <v>0</v>
      </c>
      <c r="AY46" s="164">
        <f>IF(L46=1,COUNTIFS($I$7:$I46,$I46),0)</f>
        <v>0</v>
      </c>
      <c r="AZ46" s="164">
        <f>IF(M46=1,COUNTIFS($I$7:$I46,$I46),0)</f>
        <v>0</v>
      </c>
      <c r="BA46" s="164">
        <f>IF(N46=1,COUNTIFS($I$7:$I46,$I46),0)</f>
        <v>0</v>
      </c>
      <c r="BB46" s="164">
        <f>IF(O46=1,COUNTIFS($I$7:$I46,$I46),0)</f>
        <v>0</v>
      </c>
      <c r="BC46" s="164">
        <f>IF(P46=1,COUNTIFS($I$7:$I46,$I46),0)</f>
        <v>0</v>
      </c>
      <c r="BD46" s="164">
        <f>IF(Q46=1,COUNTIFS($I$7:$I46,$I46),0)</f>
        <v>0</v>
      </c>
      <c r="BE46" s="164">
        <f>IF(R46=1,COUNTIFS($I$7:$I46,$I46),0)</f>
        <v>0</v>
      </c>
      <c r="BF46" s="164">
        <f>IF(S46=1,COUNTIFS($I$7:$I46,$I46),0)</f>
        <v>0</v>
      </c>
      <c r="BG46" s="164">
        <f>IF(T46=1,COUNTIFS($I$7:$I46,$I46),0)</f>
        <v>0</v>
      </c>
      <c r="BH46" s="164">
        <f>IF(U46=1,COUNTIFS($I$7:$I46,$I46),0)</f>
        <v>0</v>
      </c>
      <c r="BI46" s="164">
        <f>IF(V46=1,COUNTIFS($I$7:$I46,$I46),0)</f>
        <v>0</v>
      </c>
    </row>
    <row r="47" spans="2:61" x14ac:dyDescent="0.25">
      <c r="B47" t="s">
        <v>19</v>
      </c>
      <c r="C47" t="s">
        <v>98</v>
      </c>
      <c r="D47" s="165">
        <v>44242</v>
      </c>
      <c r="E47" s="165" t="s">
        <v>86</v>
      </c>
      <c r="F47" t="s">
        <v>89</v>
      </c>
      <c r="G47" s="164">
        <v>1250000</v>
      </c>
      <c r="H47" s="163"/>
      <c r="I47" s="163"/>
      <c r="K47" s="164">
        <v>1</v>
      </c>
      <c r="L47" s="164">
        <v>1</v>
      </c>
      <c r="M47" s="164">
        <v>1</v>
      </c>
      <c r="N47" s="164">
        <v>1</v>
      </c>
      <c r="O47" s="164">
        <v>1</v>
      </c>
      <c r="P47" s="164">
        <v>1</v>
      </c>
      <c r="Q47" s="164">
        <v>1</v>
      </c>
      <c r="R47" s="164">
        <v>1</v>
      </c>
      <c r="S47" s="164">
        <v>1</v>
      </c>
      <c r="T47" s="164">
        <v>1</v>
      </c>
      <c r="U47" s="164">
        <v>1</v>
      </c>
      <c r="V47" s="164">
        <v>1</v>
      </c>
      <c r="X47" s="164">
        <f>SUMIFS('FY22 QoS'!K:K,'FY22 QoS'!$A:$A,$C47,'FY22 QoS'!$F:$F,$B47)</f>
        <v>0</v>
      </c>
      <c r="Y47" s="164">
        <f>SUMIFS('FY22 QoS'!L:L,'FY22 QoS'!$A:$A,$C47,'FY22 QoS'!$F:$F,$B47)</f>
        <v>0</v>
      </c>
      <c r="Z47" s="164">
        <f>SUMIFS('FY22 QoS'!M:M,'FY22 QoS'!$A:$A,$C47,'FY22 QoS'!$F:$F,$B47)</f>
        <v>0</v>
      </c>
      <c r="AA47" s="164">
        <f>SUMIFS('FY22 QoS'!N:N,'FY22 QoS'!$A:$A,$C47,'FY22 QoS'!$F:$F,$B47)</f>
        <v>0.25</v>
      </c>
      <c r="AB47" s="164">
        <f>SUMIFS('FY22 QoS'!O:O,'FY22 QoS'!$A:$A,$C47,'FY22 QoS'!$F:$F,$B47)</f>
        <v>0.35</v>
      </c>
      <c r="AC47" s="164">
        <f>SUMIFS('FY22 QoS'!P:P,'FY22 QoS'!$A:$A,$C47,'FY22 QoS'!$F:$F,$B47)</f>
        <v>0.5</v>
      </c>
      <c r="AD47" s="164">
        <f>SUMIFS('FY22 QoS'!Q:Q,'FY22 QoS'!$A:$A,$C47,'FY22 QoS'!$F:$F,$B47)</f>
        <v>0.65</v>
      </c>
      <c r="AE47" s="164">
        <f>SUMIFS('FY22 QoS'!R:R,'FY22 QoS'!$A:$A,$C47,'FY22 QoS'!$F:$F,$B47)</f>
        <v>0.85</v>
      </c>
      <c r="AF47" s="164">
        <f>SUMIFS('FY22 QoS'!S:S,'FY22 QoS'!$A:$A,$C47,'FY22 QoS'!$F:$F,$B47)</f>
        <v>1</v>
      </c>
      <c r="AG47" s="164">
        <f>SUMIFS('FY22 QoS'!T:T,'FY22 QoS'!$A:$A,$C47,'FY22 QoS'!$F:$F,$B47)</f>
        <v>1</v>
      </c>
      <c r="AH47" s="164">
        <f>SUMIFS('FY22 QoS'!U:U,'FY22 QoS'!$A:$A,$C47,'FY22 QoS'!$F:$F,$B47)</f>
        <v>1</v>
      </c>
      <c r="AI47" s="164">
        <f>SUMIFS('FY22 QoS'!V:V,'FY22 QoS'!$A:$A,$C47,'FY22 QoS'!$F:$F,$B47)</f>
        <v>1</v>
      </c>
      <c r="AK47" s="164">
        <f>SUMIFS('FY22 QoS'!AI:AI,'FY22 QoS'!$A:$A,$C47,'FY22 QoS'!$F:$F,$B47)</f>
        <v>0</v>
      </c>
      <c r="AL47" s="164">
        <f>SUMIFS('FY22 QoS'!AJ:AJ,'FY22 QoS'!$A:$A,$C47,'FY22 QoS'!$F:$F,$B47)</f>
        <v>0</v>
      </c>
      <c r="AM47" s="164">
        <f>SUMIFS('FY22 QoS'!AK:AK,'FY22 QoS'!$A:$A,$C47,'FY22 QoS'!$F:$F,$B47)</f>
        <v>0</v>
      </c>
      <c r="AN47" s="164">
        <f>SUMIFS('FY22 QoS'!AL:AL,'FY22 QoS'!$A:$A,$C47,'FY22 QoS'!$F:$F,$B47)</f>
        <v>26041.666666666668</v>
      </c>
      <c r="AO47" s="164">
        <f>SUMIFS('FY22 QoS'!AM:AM,'FY22 QoS'!$A:$A,$C47,'FY22 QoS'!$F:$F,$B47)</f>
        <v>36458.333333333336</v>
      </c>
      <c r="AP47" s="164">
        <f>SUMIFS('FY22 QoS'!AN:AN,'FY22 QoS'!$A:$A,$C47,'FY22 QoS'!$F:$F,$B47)</f>
        <v>52083.333333333336</v>
      </c>
      <c r="AQ47" s="164">
        <f>SUMIFS('FY22 QoS'!AO:AO,'FY22 QoS'!$A:$A,$C47,'FY22 QoS'!$F:$F,$B47)</f>
        <v>67708.333333333343</v>
      </c>
      <c r="AR47" s="164">
        <f>SUMIFS('FY22 QoS'!AP:AP,'FY22 QoS'!$A:$A,$C47,'FY22 QoS'!$F:$F,$B47)</f>
        <v>88541.666666666672</v>
      </c>
      <c r="AS47" s="164">
        <f>SUMIFS('FY22 QoS'!AQ:AQ,'FY22 QoS'!$A:$A,$C47,'FY22 QoS'!$F:$F,$B47)</f>
        <v>104166.66666666667</v>
      </c>
      <c r="AT47" s="164">
        <f>SUMIFS('FY22 QoS'!AR:AR,'FY22 QoS'!$A:$A,$C47,'FY22 QoS'!$F:$F,$B47)</f>
        <v>104166.66666666667</v>
      </c>
      <c r="AU47" s="164">
        <f>SUMIFS('FY22 QoS'!AS:AS,'FY22 QoS'!$A:$A,$C47,'FY22 QoS'!$F:$F,$B47)</f>
        <v>104166.66666666667</v>
      </c>
      <c r="AV47" s="164">
        <f>SUMIFS('FY22 QoS'!AT:AT,'FY22 QoS'!$A:$A,$C47,'FY22 QoS'!$F:$F,$B47)</f>
        <v>104166.66666666667</v>
      </c>
      <c r="AX47" s="164">
        <f>IF(K47=1,COUNTIFS($I$7:$I47,$I47),0)</f>
        <v>0</v>
      </c>
      <c r="AY47" s="164">
        <f>IF(L47=1,COUNTIFS($I$7:$I47,$I47),0)</f>
        <v>0</v>
      </c>
      <c r="AZ47" s="164">
        <f>IF(M47=1,COUNTIFS($I$7:$I47,$I47),0)</f>
        <v>0</v>
      </c>
      <c r="BA47" s="164">
        <f>IF(N47=1,COUNTIFS($I$7:$I47,$I47),0)</f>
        <v>0</v>
      </c>
      <c r="BB47" s="164">
        <f>IF(O47=1,COUNTIFS($I$7:$I47,$I47),0)</f>
        <v>0</v>
      </c>
      <c r="BC47" s="164">
        <f>IF(P47=1,COUNTIFS($I$7:$I47,$I47),0)</f>
        <v>0</v>
      </c>
      <c r="BD47" s="164">
        <f>IF(Q47=1,COUNTIFS($I$7:$I47,$I47),0)</f>
        <v>0</v>
      </c>
      <c r="BE47" s="164">
        <f>IF(R47=1,COUNTIFS($I$7:$I47,$I47),0)</f>
        <v>0</v>
      </c>
      <c r="BF47" s="164">
        <f>IF(S47=1,COUNTIFS($I$7:$I47,$I47),0)</f>
        <v>0</v>
      </c>
      <c r="BG47" s="164">
        <f>IF(T47=1,COUNTIFS($I$7:$I47,$I47),0)</f>
        <v>0</v>
      </c>
      <c r="BH47" s="164">
        <f>IF(U47=1,COUNTIFS($I$7:$I47,$I47),0)</f>
        <v>0</v>
      </c>
      <c r="BI47" s="164">
        <f>IF(V47=1,COUNTIFS($I$7:$I47,$I47),0)</f>
        <v>0</v>
      </c>
    </row>
    <row r="48" spans="2:61" x14ac:dyDescent="0.25">
      <c r="B48" t="s">
        <v>19</v>
      </c>
      <c r="C48" t="s">
        <v>97</v>
      </c>
      <c r="D48" s="165">
        <v>44256</v>
      </c>
      <c r="E48" s="165" t="s">
        <v>86</v>
      </c>
      <c r="F48" t="s">
        <v>89</v>
      </c>
      <c r="G48" s="164">
        <v>1250000</v>
      </c>
      <c r="H48" s="163"/>
      <c r="I48" s="163"/>
      <c r="K48" s="164">
        <v>0</v>
      </c>
      <c r="L48" s="164">
        <v>1</v>
      </c>
      <c r="M48" s="164">
        <v>1</v>
      </c>
      <c r="N48" s="164">
        <v>1</v>
      </c>
      <c r="O48" s="164">
        <v>1</v>
      </c>
      <c r="P48" s="164">
        <v>1</v>
      </c>
      <c r="Q48" s="164">
        <v>1</v>
      </c>
      <c r="R48" s="164">
        <v>1</v>
      </c>
      <c r="S48" s="164">
        <v>1</v>
      </c>
      <c r="T48" s="164">
        <v>1</v>
      </c>
      <c r="U48" s="164">
        <v>1</v>
      </c>
      <c r="V48" s="164">
        <v>1</v>
      </c>
      <c r="X48" s="164">
        <f>SUMIFS('FY22 QoS'!K:K,'FY22 QoS'!$A:$A,$C48,'FY22 QoS'!$F:$F,$B48)</f>
        <v>0</v>
      </c>
      <c r="Y48" s="164">
        <f>SUMIFS('FY22 QoS'!L:L,'FY22 QoS'!$A:$A,$C48,'FY22 QoS'!$F:$F,$B48)</f>
        <v>0</v>
      </c>
      <c r="Z48" s="164">
        <f>SUMIFS('FY22 QoS'!M:M,'FY22 QoS'!$A:$A,$C48,'FY22 QoS'!$F:$F,$B48)</f>
        <v>0</v>
      </c>
      <c r="AA48" s="164">
        <f>SUMIFS('FY22 QoS'!N:N,'FY22 QoS'!$A:$A,$C48,'FY22 QoS'!$F:$F,$B48)</f>
        <v>0</v>
      </c>
      <c r="AB48" s="164">
        <f>SUMIFS('FY22 QoS'!O:O,'FY22 QoS'!$A:$A,$C48,'FY22 QoS'!$F:$F,$B48)</f>
        <v>0.25</v>
      </c>
      <c r="AC48" s="164">
        <f>SUMIFS('FY22 QoS'!P:P,'FY22 QoS'!$A:$A,$C48,'FY22 QoS'!$F:$F,$B48)</f>
        <v>0.35</v>
      </c>
      <c r="AD48" s="164">
        <f>SUMIFS('FY22 QoS'!Q:Q,'FY22 QoS'!$A:$A,$C48,'FY22 QoS'!$F:$F,$B48)</f>
        <v>0.5</v>
      </c>
      <c r="AE48" s="164">
        <f>SUMIFS('FY22 QoS'!R:R,'FY22 QoS'!$A:$A,$C48,'FY22 QoS'!$F:$F,$B48)</f>
        <v>0.65</v>
      </c>
      <c r="AF48" s="164">
        <f>SUMIFS('FY22 QoS'!S:S,'FY22 QoS'!$A:$A,$C48,'FY22 QoS'!$F:$F,$B48)</f>
        <v>0.85</v>
      </c>
      <c r="AG48" s="164">
        <f>SUMIFS('FY22 QoS'!T:T,'FY22 QoS'!$A:$A,$C48,'FY22 QoS'!$F:$F,$B48)</f>
        <v>1</v>
      </c>
      <c r="AH48" s="164">
        <f>SUMIFS('FY22 QoS'!U:U,'FY22 QoS'!$A:$A,$C48,'FY22 QoS'!$F:$F,$B48)</f>
        <v>1</v>
      </c>
      <c r="AI48" s="164">
        <f>SUMIFS('FY22 QoS'!V:V,'FY22 QoS'!$A:$A,$C48,'FY22 QoS'!$F:$F,$B48)</f>
        <v>1</v>
      </c>
      <c r="AK48" s="164">
        <f>SUMIFS('FY22 QoS'!AI:AI,'FY22 QoS'!$A:$A,$C48,'FY22 QoS'!$F:$F,$B48)</f>
        <v>0</v>
      </c>
      <c r="AL48" s="164">
        <f>SUMIFS('FY22 QoS'!AJ:AJ,'FY22 QoS'!$A:$A,$C48,'FY22 QoS'!$F:$F,$B48)</f>
        <v>0</v>
      </c>
      <c r="AM48" s="164">
        <f>SUMIFS('FY22 QoS'!AK:AK,'FY22 QoS'!$A:$A,$C48,'FY22 QoS'!$F:$F,$B48)</f>
        <v>0</v>
      </c>
      <c r="AN48" s="164">
        <f>SUMIFS('FY22 QoS'!AL:AL,'FY22 QoS'!$A:$A,$C48,'FY22 QoS'!$F:$F,$B48)</f>
        <v>0</v>
      </c>
      <c r="AO48" s="164">
        <f>SUMIFS('FY22 QoS'!AM:AM,'FY22 QoS'!$A:$A,$C48,'FY22 QoS'!$F:$F,$B48)</f>
        <v>26041.666666666668</v>
      </c>
      <c r="AP48" s="164">
        <f>SUMIFS('FY22 QoS'!AN:AN,'FY22 QoS'!$A:$A,$C48,'FY22 QoS'!$F:$F,$B48)</f>
        <v>36458.333333333336</v>
      </c>
      <c r="AQ48" s="164">
        <f>SUMIFS('FY22 QoS'!AO:AO,'FY22 QoS'!$A:$A,$C48,'FY22 QoS'!$F:$F,$B48)</f>
        <v>52083.333333333336</v>
      </c>
      <c r="AR48" s="164">
        <f>SUMIFS('FY22 QoS'!AP:AP,'FY22 QoS'!$A:$A,$C48,'FY22 QoS'!$F:$F,$B48)</f>
        <v>67708.333333333343</v>
      </c>
      <c r="AS48" s="164">
        <f>SUMIFS('FY22 QoS'!AQ:AQ,'FY22 QoS'!$A:$A,$C48,'FY22 QoS'!$F:$F,$B48)</f>
        <v>88541.666666666672</v>
      </c>
      <c r="AT48" s="164">
        <f>SUMIFS('FY22 QoS'!AR:AR,'FY22 QoS'!$A:$A,$C48,'FY22 QoS'!$F:$F,$B48)</f>
        <v>104166.66666666667</v>
      </c>
      <c r="AU48" s="164">
        <f>SUMIFS('FY22 QoS'!AS:AS,'FY22 QoS'!$A:$A,$C48,'FY22 QoS'!$F:$F,$B48)</f>
        <v>104166.66666666667</v>
      </c>
      <c r="AV48" s="164">
        <f>SUMIFS('FY22 QoS'!AT:AT,'FY22 QoS'!$A:$A,$C48,'FY22 QoS'!$F:$F,$B48)</f>
        <v>104166.66666666667</v>
      </c>
      <c r="AX48" s="164">
        <f>IF(K48=1,COUNTIFS($I$7:$I48,$I48),0)</f>
        <v>0</v>
      </c>
      <c r="AY48" s="164">
        <f>IF(L48=1,COUNTIFS($I$7:$I48,$I48),0)</f>
        <v>0</v>
      </c>
      <c r="AZ48" s="164">
        <f>IF(M48=1,COUNTIFS($I$7:$I48,$I48),0)</f>
        <v>0</v>
      </c>
      <c r="BA48" s="164">
        <f>IF(N48=1,COUNTIFS($I$7:$I48,$I48),0)</f>
        <v>0</v>
      </c>
      <c r="BB48" s="164">
        <f>IF(O48=1,COUNTIFS($I$7:$I48,$I48),0)</f>
        <v>0</v>
      </c>
      <c r="BC48" s="164">
        <f>IF(P48=1,COUNTIFS($I$7:$I48,$I48),0)</f>
        <v>0</v>
      </c>
      <c r="BD48" s="164">
        <f>IF(Q48=1,COUNTIFS($I$7:$I48,$I48),0)</f>
        <v>0</v>
      </c>
      <c r="BE48" s="164">
        <f>IF(R48=1,COUNTIFS($I$7:$I48,$I48),0)</f>
        <v>0</v>
      </c>
      <c r="BF48" s="164">
        <f>IF(S48=1,COUNTIFS($I$7:$I48,$I48),0)</f>
        <v>0</v>
      </c>
      <c r="BG48" s="164">
        <f>IF(T48=1,COUNTIFS($I$7:$I48,$I48),0)</f>
        <v>0</v>
      </c>
      <c r="BH48" s="164">
        <f>IF(U48=1,COUNTIFS($I$7:$I48,$I48),0)</f>
        <v>0</v>
      </c>
      <c r="BI48" s="164">
        <f>IF(V48=1,COUNTIFS($I$7:$I48,$I48),0)</f>
        <v>0</v>
      </c>
    </row>
    <row r="49" spans="2:61" x14ac:dyDescent="0.25">
      <c r="B49" t="s">
        <v>19</v>
      </c>
      <c r="C49" t="s">
        <v>288</v>
      </c>
      <c r="D49" s="165">
        <v>44287</v>
      </c>
      <c r="E49" s="165" t="s">
        <v>86</v>
      </c>
      <c r="F49" t="s">
        <v>89</v>
      </c>
      <c r="G49" s="164">
        <v>1250000</v>
      </c>
      <c r="H49" s="163"/>
      <c r="I49" s="163"/>
      <c r="K49" s="164">
        <v>0</v>
      </c>
      <c r="L49" s="164">
        <v>0</v>
      </c>
      <c r="M49" s="164">
        <v>1</v>
      </c>
      <c r="N49" s="164">
        <v>1</v>
      </c>
      <c r="O49" s="164">
        <v>1</v>
      </c>
      <c r="P49" s="164">
        <v>1</v>
      </c>
      <c r="Q49" s="164">
        <v>1</v>
      </c>
      <c r="R49" s="164">
        <v>1</v>
      </c>
      <c r="S49" s="164">
        <v>1</v>
      </c>
      <c r="T49" s="164">
        <v>1</v>
      </c>
      <c r="U49" s="164">
        <v>1</v>
      </c>
      <c r="V49" s="164">
        <v>1</v>
      </c>
      <c r="X49" s="164">
        <f>SUMIFS('FY22 QoS'!K:K,'FY22 QoS'!$A:$A,$C49,'FY22 QoS'!$F:$F,$B49)</f>
        <v>0</v>
      </c>
      <c r="Y49" s="164">
        <f>SUMIFS('FY22 QoS'!L:L,'FY22 QoS'!$A:$A,$C49,'FY22 QoS'!$F:$F,$B49)</f>
        <v>0</v>
      </c>
      <c r="Z49" s="164">
        <f>SUMIFS('FY22 QoS'!M:M,'FY22 QoS'!$A:$A,$C49,'FY22 QoS'!$F:$F,$B49)</f>
        <v>0</v>
      </c>
      <c r="AA49" s="164">
        <f>SUMIFS('FY22 QoS'!N:N,'FY22 QoS'!$A:$A,$C49,'FY22 QoS'!$F:$F,$B49)</f>
        <v>0</v>
      </c>
      <c r="AB49" s="164">
        <f>SUMIFS('FY22 QoS'!O:O,'FY22 QoS'!$A:$A,$C49,'FY22 QoS'!$F:$F,$B49)</f>
        <v>0</v>
      </c>
      <c r="AC49" s="164">
        <f>SUMIFS('FY22 QoS'!P:P,'FY22 QoS'!$A:$A,$C49,'FY22 QoS'!$F:$F,$B49)</f>
        <v>0.25</v>
      </c>
      <c r="AD49" s="164">
        <f>SUMIFS('FY22 QoS'!Q:Q,'FY22 QoS'!$A:$A,$C49,'FY22 QoS'!$F:$F,$B49)</f>
        <v>0.35</v>
      </c>
      <c r="AE49" s="164">
        <f>SUMIFS('FY22 QoS'!R:R,'FY22 QoS'!$A:$A,$C49,'FY22 QoS'!$F:$F,$B49)</f>
        <v>0.5</v>
      </c>
      <c r="AF49" s="164">
        <f>SUMIFS('FY22 QoS'!S:S,'FY22 QoS'!$A:$A,$C49,'FY22 QoS'!$F:$F,$B49)</f>
        <v>0.65</v>
      </c>
      <c r="AG49" s="164">
        <f>SUMIFS('FY22 QoS'!T:T,'FY22 QoS'!$A:$A,$C49,'FY22 QoS'!$F:$F,$B49)</f>
        <v>0.85</v>
      </c>
      <c r="AH49" s="164">
        <f>SUMIFS('FY22 QoS'!U:U,'FY22 QoS'!$A:$A,$C49,'FY22 QoS'!$F:$F,$B49)</f>
        <v>1</v>
      </c>
      <c r="AI49" s="164">
        <f>SUMIFS('FY22 QoS'!V:V,'FY22 QoS'!$A:$A,$C49,'FY22 QoS'!$F:$F,$B49)</f>
        <v>1</v>
      </c>
      <c r="AK49" s="164">
        <f>SUMIFS('FY22 QoS'!AI:AI,'FY22 QoS'!$A:$A,$C49,'FY22 QoS'!$F:$F,$B49)</f>
        <v>0</v>
      </c>
      <c r="AL49" s="164">
        <f>SUMIFS('FY22 QoS'!AJ:AJ,'FY22 QoS'!$A:$A,$C49,'FY22 QoS'!$F:$F,$B49)</f>
        <v>0</v>
      </c>
      <c r="AM49" s="164">
        <f>SUMIFS('FY22 QoS'!AK:AK,'FY22 QoS'!$A:$A,$C49,'FY22 QoS'!$F:$F,$B49)</f>
        <v>0</v>
      </c>
      <c r="AN49" s="164">
        <f>SUMIFS('FY22 QoS'!AL:AL,'FY22 QoS'!$A:$A,$C49,'FY22 QoS'!$F:$F,$B49)</f>
        <v>0</v>
      </c>
      <c r="AO49" s="164">
        <f>SUMIFS('FY22 QoS'!AM:AM,'FY22 QoS'!$A:$A,$C49,'FY22 QoS'!$F:$F,$B49)</f>
        <v>0</v>
      </c>
      <c r="AP49" s="164">
        <f>SUMIFS('FY22 QoS'!AN:AN,'FY22 QoS'!$A:$A,$C49,'FY22 QoS'!$F:$F,$B49)</f>
        <v>26041.666666666668</v>
      </c>
      <c r="AQ49" s="164">
        <f>SUMIFS('FY22 QoS'!AO:AO,'FY22 QoS'!$A:$A,$C49,'FY22 QoS'!$F:$F,$B49)</f>
        <v>36458.333333333336</v>
      </c>
      <c r="AR49" s="164">
        <f>SUMIFS('FY22 QoS'!AP:AP,'FY22 QoS'!$A:$A,$C49,'FY22 QoS'!$F:$F,$B49)</f>
        <v>52083.333333333336</v>
      </c>
      <c r="AS49" s="164">
        <f>SUMIFS('FY22 QoS'!AQ:AQ,'FY22 QoS'!$A:$A,$C49,'FY22 QoS'!$F:$F,$B49)</f>
        <v>67708.333333333343</v>
      </c>
      <c r="AT49" s="164">
        <f>SUMIFS('FY22 QoS'!AR:AR,'FY22 QoS'!$A:$A,$C49,'FY22 QoS'!$F:$F,$B49)</f>
        <v>88541.666666666672</v>
      </c>
      <c r="AU49" s="164">
        <f>SUMIFS('FY22 QoS'!AS:AS,'FY22 QoS'!$A:$A,$C49,'FY22 QoS'!$F:$F,$B49)</f>
        <v>104166.66666666667</v>
      </c>
      <c r="AV49" s="164">
        <f>SUMIFS('FY22 QoS'!AT:AT,'FY22 QoS'!$A:$A,$C49,'FY22 QoS'!$F:$F,$B49)</f>
        <v>104166.66666666667</v>
      </c>
      <c r="AX49" s="164">
        <f>IF(K49=1,COUNTIFS($I$7:$I49,$I49),0)</f>
        <v>0</v>
      </c>
      <c r="AY49" s="164">
        <f>IF(L49=1,COUNTIFS($I$7:$I49,$I49),0)</f>
        <v>0</v>
      </c>
      <c r="AZ49" s="164">
        <f>IF(M49=1,COUNTIFS($I$7:$I49,$I49),0)</f>
        <v>0</v>
      </c>
      <c r="BA49" s="164">
        <f>IF(N49=1,COUNTIFS($I$7:$I49,$I49),0)</f>
        <v>0</v>
      </c>
      <c r="BB49" s="164">
        <f>IF(O49=1,COUNTIFS($I$7:$I49,$I49),0)</f>
        <v>0</v>
      </c>
      <c r="BC49" s="164">
        <f>IF(P49=1,COUNTIFS($I$7:$I49,$I49),0)</f>
        <v>0</v>
      </c>
      <c r="BD49" s="164">
        <f>IF(Q49=1,COUNTIFS($I$7:$I49,$I49),0)</f>
        <v>0</v>
      </c>
      <c r="BE49" s="164">
        <f>IF(R49=1,COUNTIFS($I$7:$I49,$I49),0)</f>
        <v>0</v>
      </c>
      <c r="BF49" s="164">
        <f>IF(S49=1,COUNTIFS($I$7:$I49,$I49),0)</f>
        <v>0</v>
      </c>
      <c r="BG49" s="164">
        <f>IF(T49=1,COUNTIFS($I$7:$I49,$I49),0)</f>
        <v>0</v>
      </c>
      <c r="BH49" s="164">
        <f>IF(U49=1,COUNTIFS($I$7:$I49,$I49),0)</f>
        <v>0</v>
      </c>
      <c r="BI49" s="164">
        <f>IF(V49=1,COUNTIFS($I$7:$I49,$I49),0)</f>
        <v>0</v>
      </c>
    </row>
    <row r="50" spans="2:61" x14ac:dyDescent="0.25">
      <c r="B50" t="s">
        <v>287</v>
      </c>
      <c r="C50" t="s">
        <v>84</v>
      </c>
      <c r="D50" s="165">
        <v>44501</v>
      </c>
      <c r="E50" s="165" t="s">
        <v>86</v>
      </c>
      <c r="F50" t="s">
        <v>89</v>
      </c>
      <c r="G50" s="164">
        <v>1250000</v>
      </c>
      <c r="H50" s="163"/>
      <c r="I50" s="163"/>
      <c r="K50" s="164">
        <v>0</v>
      </c>
      <c r="L50" s="164">
        <v>0</v>
      </c>
      <c r="M50" s="164">
        <v>0</v>
      </c>
      <c r="N50" s="164">
        <v>0</v>
      </c>
      <c r="O50" s="164">
        <v>0</v>
      </c>
      <c r="P50" s="164">
        <v>0</v>
      </c>
      <c r="Q50" s="164">
        <v>0</v>
      </c>
      <c r="R50" s="164">
        <v>0</v>
      </c>
      <c r="S50" s="164">
        <v>0</v>
      </c>
      <c r="T50" s="164">
        <v>1</v>
      </c>
      <c r="U50" s="164">
        <v>1</v>
      </c>
      <c r="V50" s="164">
        <v>1</v>
      </c>
      <c r="X50" s="164">
        <f>SUMIFS('FY22 QoS'!K:K,'FY22 QoS'!$A:$A,$C50,'FY22 QoS'!$F:$F,$B50)</f>
        <v>0</v>
      </c>
      <c r="Y50" s="164">
        <f>SUMIFS('FY22 QoS'!L:L,'FY22 QoS'!$A:$A,$C50,'FY22 QoS'!$F:$F,$B50)</f>
        <v>0</v>
      </c>
      <c r="Z50" s="164">
        <f>SUMIFS('FY22 QoS'!M:M,'FY22 QoS'!$A:$A,$C50,'FY22 QoS'!$F:$F,$B50)</f>
        <v>0</v>
      </c>
      <c r="AA50" s="164">
        <f>SUMIFS('FY22 QoS'!N:N,'FY22 QoS'!$A:$A,$C50,'FY22 QoS'!$F:$F,$B50)</f>
        <v>0</v>
      </c>
      <c r="AB50" s="164">
        <f>SUMIFS('FY22 QoS'!O:O,'FY22 QoS'!$A:$A,$C50,'FY22 QoS'!$F:$F,$B50)</f>
        <v>0</v>
      </c>
      <c r="AC50" s="164">
        <f>SUMIFS('FY22 QoS'!P:P,'FY22 QoS'!$A:$A,$C50,'FY22 QoS'!$F:$F,$B50)</f>
        <v>0</v>
      </c>
      <c r="AD50" s="164">
        <f>SUMIFS('FY22 QoS'!Q:Q,'FY22 QoS'!$A:$A,$C50,'FY22 QoS'!$F:$F,$B50)</f>
        <v>0</v>
      </c>
      <c r="AE50" s="164">
        <f>SUMIFS('FY22 QoS'!R:R,'FY22 QoS'!$A:$A,$C50,'FY22 QoS'!$F:$F,$B50)</f>
        <v>0</v>
      </c>
      <c r="AF50" s="164">
        <f>SUMIFS('FY22 QoS'!S:S,'FY22 QoS'!$A:$A,$C50,'FY22 QoS'!$F:$F,$B50)</f>
        <v>0.5</v>
      </c>
      <c r="AG50" s="164">
        <f>SUMIFS('FY22 QoS'!T:T,'FY22 QoS'!$A:$A,$C50,'FY22 QoS'!$F:$F,$B50)</f>
        <v>0.95</v>
      </c>
      <c r="AH50" s="164">
        <f>SUMIFS('FY22 QoS'!U:U,'FY22 QoS'!$A:$A,$C50,'FY22 QoS'!$F:$F,$B50)</f>
        <v>1.6</v>
      </c>
      <c r="AI50" s="164">
        <f>SUMIFS('FY22 QoS'!V:V,'FY22 QoS'!$A:$A,$C50,'FY22 QoS'!$F:$F,$B50)</f>
        <v>2.15</v>
      </c>
      <c r="AK50" s="164">
        <f>SUMIFS('FY22 QoS'!AI:AI,'FY22 QoS'!$A:$A,$C50,'FY22 QoS'!$F:$F,$B50)</f>
        <v>0</v>
      </c>
      <c r="AL50" s="164">
        <f>SUMIFS('FY22 QoS'!AJ:AJ,'FY22 QoS'!$A:$A,$C50,'FY22 QoS'!$F:$F,$B50)</f>
        <v>0</v>
      </c>
      <c r="AM50" s="164">
        <f>SUMIFS('FY22 QoS'!AK:AK,'FY22 QoS'!$A:$A,$C50,'FY22 QoS'!$F:$F,$B50)</f>
        <v>0</v>
      </c>
      <c r="AN50" s="164">
        <f>SUMIFS('FY22 QoS'!AL:AL,'FY22 QoS'!$A:$A,$C50,'FY22 QoS'!$F:$F,$B50)</f>
        <v>0</v>
      </c>
      <c r="AO50" s="164">
        <f>SUMIFS('FY22 QoS'!AM:AM,'FY22 QoS'!$A:$A,$C50,'FY22 QoS'!$F:$F,$B50)</f>
        <v>0</v>
      </c>
      <c r="AP50" s="164">
        <f>SUMIFS('FY22 QoS'!AN:AN,'FY22 QoS'!$A:$A,$C50,'FY22 QoS'!$F:$F,$B50)</f>
        <v>0</v>
      </c>
      <c r="AQ50" s="164">
        <f>SUMIFS('FY22 QoS'!AO:AO,'FY22 QoS'!$A:$A,$C50,'FY22 QoS'!$F:$F,$B50)</f>
        <v>0</v>
      </c>
      <c r="AR50" s="164">
        <f>SUMIFS('FY22 QoS'!AP:AP,'FY22 QoS'!$A:$A,$C50,'FY22 QoS'!$F:$F,$B50)</f>
        <v>0</v>
      </c>
      <c r="AS50" s="164">
        <f>SUMIFS('FY22 QoS'!AQ:AQ,'FY22 QoS'!$A:$A,$C50,'FY22 QoS'!$F:$F,$B50)</f>
        <v>52083.333333333336</v>
      </c>
      <c r="AT50" s="164">
        <f>SUMIFS('FY22 QoS'!AR:AR,'FY22 QoS'!$A:$A,$C50,'FY22 QoS'!$F:$F,$B50)</f>
        <v>98958.333333333343</v>
      </c>
      <c r="AU50" s="164">
        <f>SUMIFS('FY22 QoS'!AS:AS,'FY22 QoS'!$A:$A,$C50,'FY22 QoS'!$F:$F,$B50)</f>
        <v>166666.66666666669</v>
      </c>
      <c r="AV50" s="164">
        <f>SUMIFS('FY22 QoS'!AT:AT,'FY22 QoS'!$A:$A,$C50,'FY22 QoS'!$F:$F,$B50)</f>
        <v>223958.33333333334</v>
      </c>
      <c r="AX50" s="164">
        <f>IF(K50=1,COUNTIFS($I$7:$I50,$I50),0)</f>
        <v>0</v>
      </c>
      <c r="AY50" s="164">
        <f>IF(L50=1,COUNTIFS($I$7:$I50,$I50),0)</f>
        <v>0</v>
      </c>
      <c r="AZ50" s="164">
        <f>IF(M50=1,COUNTIFS($I$7:$I50,$I50),0)</f>
        <v>0</v>
      </c>
      <c r="BA50" s="164">
        <f>IF(N50=1,COUNTIFS($I$7:$I50,$I50),0)</f>
        <v>0</v>
      </c>
      <c r="BB50" s="164">
        <f>IF(O50=1,COUNTIFS($I$7:$I50,$I50),0)</f>
        <v>0</v>
      </c>
      <c r="BC50" s="164">
        <f>IF(P50=1,COUNTIFS($I$7:$I50,$I50),0)</f>
        <v>0</v>
      </c>
      <c r="BD50" s="164">
        <f>IF(Q50=1,COUNTIFS($I$7:$I50,$I50),0)</f>
        <v>0</v>
      </c>
      <c r="BE50" s="164">
        <f>IF(R50=1,COUNTIFS($I$7:$I50,$I50),0)</f>
        <v>0</v>
      </c>
      <c r="BF50" s="164">
        <f>IF(S50=1,COUNTIFS($I$7:$I50,$I50),0)</f>
        <v>0</v>
      </c>
      <c r="BG50" s="164">
        <f>IF(T50=1,COUNTIFS($I$7:$I50,$I50),0)</f>
        <v>0</v>
      </c>
      <c r="BH50" s="164">
        <f>IF(U50=1,COUNTIFS($I$7:$I50,$I50),0)</f>
        <v>0</v>
      </c>
      <c r="BI50" s="164">
        <f>IF(V50=1,COUNTIFS($I$7:$I50,$I50),0)</f>
        <v>0</v>
      </c>
    </row>
    <row r="51" spans="2:61" x14ac:dyDescent="0.25">
      <c r="B51" t="s">
        <v>19</v>
      </c>
      <c r="C51" t="s">
        <v>94</v>
      </c>
      <c r="D51" s="165">
        <v>44501</v>
      </c>
      <c r="E51" s="165" t="s">
        <v>96</v>
      </c>
      <c r="F51" t="s">
        <v>89</v>
      </c>
      <c r="G51" s="164">
        <v>1250000</v>
      </c>
      <c r="H51" s="163"/>
      <c r="I51" s="163"/>
      <c r="K51" s="164">
        <v>0</v>
      </c>
      <c r="L51" s="164">
        <v>0</v>
      </c>
      <c r="M51" s="164">
        <v>0</v>
      </c>
      <c r="N51" s="164">
        <v>0</v>
      </c>
      <c r="O51" s="164">
        <v>0</v>
      </c>
      <c r="P51" s="164">
        <v>0</v>
      </c>
      <c r="Q51" s="164">
        <v>0</v>
      </c>
      <c r="R51" s="164">
        <v>0</v>
      </c>
      <c r="S51" s="164">
        <v>0</v>
      </c>
      <c r="T51" s="164">
        <v>-1</v>
      </c>
      <c r="U51" s="164">
        <v>-1</v>
      </c>
      <c r="V51" s="164">
        <v>-1</v>
      </c>
      <c r="X51" s="164">
        <f>SUMIFS('FY22 QoS'!K:K,'FY22 QoS'!$A:$A,$C51,'FY22 QoS'!$F:$F,$B51)</f>
        <v>0</v>
      </c>
      <c r="Y51" s="164">
        <f>SUMIFS('FY22 QoS'!L:L,'FY22 QoS'!$A:$A,$C51,'FY22 QoS'!$F:$F,$B51)</f>
        <v>0</v>
      </c>
      <c r="Z51" s="164">
        <f>SUMIFS('FY22 QoS'!M:M,'FY22 QoS'!$A:$A,$C51,'FY22 QoS'!$F:$F,$B51)</f>
        <v>0</v>
      </c>
      <c r="AA51" s="164">
        <f>SUMIFS('FY22 QoS'!N:N,'FY22 QoS'!$A:$A,$C51,'FY22 QoS'!$F:$F,$B51)</f>
        <v>0</v>
      </c>
      <c r="AB51" s="164">
        <f>SUMIFS('FY22 QoS'!O:O,'FY22 QoS'!$A:$A,$C51,'FY22 QoS'!$F:$F,$B51)</f>
        <v>0</v>
      </c>
      <c r="AC51" s="164">
        <f>SUMIFS('FY22 QoS'!P:P,'FY22 QoS'!$A:$A,$C51,'FY22 QoS'!$F:$F,$B51)</f>
        <v>0</v>
      </c>
      <c r="AD51" s="164">
        <f>SUMIFS('FY22 QoS'!Q:Q,'FY22 QoS'!$A:$A,$C51,'FY22 QoS'!$F:$F,$B51)</f>
        <v>0</v>
      </c>
      <c r="AE51" s="164">
        <f>SUMIFS('FY22 QoS'!R:R,'FY22 QoS'!$A:$A,$C51,'FY22 QoS'!$F:$F,$B51)</f>
        <v>0</v>
      </c>
      <c r="AF51" s="164">
        <f>SUMIFS('FY22 QoS'!S:S,'FY22 QoS'!$A:$A,$C51,'FY22 QoS'!$F:$F,$B51)</f>
        <v>0</v>
      </c>
      <c r="AG51" s="164">
        <f>SUMIFS('FY22 QoS'!T:T,'FY22 QoS'!$A:$A,$C51,'FY22 QoS'!$F:$F,$B51)</f>
        <v>-1</v>
      </c>
      <c r="AH51" s="164">
        <f>SUMIFS('FY22 QoS'!U:U,'FY22 QoS'!$A:$A,$C51,'FY22 QoS'!$F:$F,$B51)</f>
        <v>-1</v>
      </c>
      <c r="AI51" s="164">
        <f>SUMIFS('FY22 QoS'!V:V,'FY22 QoS'!$A:$A,$C51,'FY22 QoS'!$F:$F,$B51)</f>
        <v>-1</v>
      </c>
      <c r="AK51" s="164">
        <f>SUMIFS('FY22 QoS'!AI:AI,'FY22 QoS'!$A:$A,$C51,'FY22 QoS'!$F:$F,$B51)</f>
        <v>0</v>
      </c>
      <c r="AL51" s="164">
        <f>SUMIFS('FY22 QoS'!AJ:AJ,'FY22 QoS'!$A:$A,$C51,'FY22 QoS'!$F:$F,$B51)</f>
        <v>0</v>
      </c>
      <c r="AM51" s="164">
        <f>SUMIFS('FY22 QoS'!AK:AK,'FY22 QoS'!$A:$A,$C51,'FY22 QoS'!$F:$F,$B51)</f>
        <v>0</v>
      </c>
      <c r="AN51" s="164">
        <f>SUMIFS('FY22 QoS'!AL:AL,'FY22 QoS'!$A:$A,$C51,'FY22 QoS'!$F:$F,$B51)</f>
        <v>0</v>
      </c>
      <c r="AO51" s="164">
        <f>SUMIFS('FY22 QoS'!AM:AM,'FY22 QoS'!$A:$A,$C51,'FY22 QoS'!$F:$F,$B51)</f>
        <v>0</v>
      </c>
      <c r="AP51" s="164">
        <f>SUMIFS('FY22 QoS'!AN:AN,'FY22 QoS'!$A:$A,$C51,'FY22 QoS'!$F:$F,$B51)</f>
        <v>0</v>
      </c>
      <c r="AQ51" s="164">
        <f>SUMIFS('FY22 QoS'!AO:AO,'FY22 QoS'!$A:$A,$C51,'FY22 QoS'!$F:$F,$B51)</f>
        <v>0</v>
      </c>
      <c r="AR51" s="164">
        <f>SUMIFS('FY22 QoS'!AP:AP,'FY22 QoS'!$A:$A,$C51,'FY22 QoS'!$F:$F,$B51)</f>
        <v>0</v>
      </c>
      <c r="AS51" s="164">
        <f>SUMIFS('FY22 QoS'!AQ:AQ,'FY22 QoS'!$A:$A,$C51,'FY22 QoS'!$F:$F,$B51)</f>
        <v>0</v>
      </c>
      <c r="AT51" s="164">
        <f>SUMIFS('FY22 QoS'!AR:AR,'FY22 QoS'!$A:$A,$C51,'FY22 QoS'!$F:$F,$B51)</f>
        <v>-104166.66666666667</v>
      </c>
      <c r="AU51" s="164">
        <f>SUMIFS('FY22 QoS'!AS:AS,'FY22 QoS'!$A:$A,$C51,'FY22 QoS'!$F:$F,$B51)</f>
        <v>-104166.66666666667</v>
      </c>
      <c r="AV51" s="164">
        <f>SUMIFS('FY22 QoS'!AT:AT,'FY22 QoS'!$A:$A,$C51,'FY22 QoS'!$F:$F,$B51)</f>
        <v>-104166.66666666667</v>
      </c>
      <c r="AX51" s="164">
        <f>IF(K51=1,COUNTIFS($I$7:$I51,$I51),0)</f>
        <v>0</v>
      </c>
      <c r="AY51" s="164">
        <f>IF(L51=1,COUNTIFS($I$7:$I51,$I51),0)</f>
        <v>0</v>
      </c>
      <c r="AZ51" s="164">
        <f>IF(M51=1,COUNTIFS($I$7:$I51,$I51),0)</f>
        <v>0</v>
      </c>
      <c r="BA51" s="164">
        <f>IF(N51=1,COUNTIFS($I$7:$I51,$I51),0)</f>
        <v>0</v>
      </c>
      <c r="BB51" s="164">
        <f>IF(O51=1,COUNTIFS($I$7:$I51,$I51),0)</f>
        <v>0</v>
      </c>
      <c r="BC51" s="164">
        <f>IF(P51=1,COUNTIFS($I$7:$I51,$I51),0)</f>
        <v>0</v>
      </c>
      <c r="BD51" s="164">
        <f>IF(Q51=1,COUNTIFS($I$7:$I51,$I51),0)</f>
        <v>0</v>
      </c>
      <c r="BE51" s="164">
        <f>IF(R51=1,COUNTIFS($I$7:$I51,$I51),0)</f>
        <v>0</v>
      </c>
      <c r="BF51" s="164">
        <f>IF(S51=1,COUNTIFS($I$7:$I51,$I51),0)</f>
        <v>0</v>
      </c>
      <c r="BG51" s="164">
        <f>IF(T51=1,COUNTIFS($I$7:$I51,$I51),0)</f>
        <v>0</v>
      </c>
      <c r="BH51" s="164">
        <f>IF(U51=1,COUNTIFS($I$7:$I51,$I51),0)</f>
        <v>0</v>
      </c>
      <c r="BI51" s="164">
        <f>IF(V51=1,COUNTIFS($I$7:$I51,$I51),0)</f>
        <v>0</v>
      </c>
    </row>
    <row r="52" spans="2:61" x14ac:dyDescent="0.25">
      <c r="B52" t="s">
        <v>19</v>
      </c>
      <c r="C52" t="s">
        <v>84</v>
      </c>
      <c r="D52" s="165">
        <v>44531</v>
      </c>
      <c r="E52" s="165" t="s">
        <v>86</v>
      </c>
      <c r="F52" t="s">
        <v>89</v>
      </c>
      <c r="G52" s="164">
        <v>1250000</v>
      </c>
      <c r="H52" s="163"/>
      <c r="I52" s="163"/>
      <c r="K52" s="164">
        <v>0</v>
      </c>
      <c r="L52" s="164">
        <v>0</v>
      </c>
      <c r="M52" s="164">
        <v>0</v>
      </c>
      <c r="N52" s="164">
        <v>0</v>
      </c>
      <c r="O52" s="164">
        <v>0</v>
      </c>
      <c r="P52" s="164">
        <v>0</v>
      </c>
      <c r="Q52" s="164">
        <v>0</v>
      </c>
      <c r="R52" s="164">
        <v>0</v>
      </c>
      <c r="S52" s="164">
        <v>0</v>
      </c>
      <c r="T52" s="164">
        <v>0</v>
      </c>
      <c r="U52" s="164">
        <v>1</v>
      </c>
      <c r="V52" s="164">
        <v>1</v>
      </c>
      <c r="X52" s="164">
        <f>SUMIFS('FY22 QoS'!K:K,'FY22 QoS'!$A:$A,$C52,'FY22 QoS'!$F:$F,$B52)</f>
        <v>0</v>
      </c>
      <c r="Y52" s="164">
        <f>SUMIFS('FY22 QoS'!L:L,'FY22 QoS'!$A:$A,$C52,'FY22 QoS'!$F:$F,$B52)</f>
        <v>0</v>
      </c>
      <c r="Z52" s="164">
        <f>SUMIFS('FY22 QoS'!M:M,'FY22 QoS'!$A:$A,$C52,'FY22 QoS'!$F:$F,$B52)</f>
        <v>0</v>
      </c>
      <c r="AA52" s="164">
        <f>SUMIFS('FY22 QoS'!N:N,'FY22 QoS'!$A:$A,$C52,'FY22 QoS'!$F:$F,$B52)</f>
        <v>0</v>
      </c>
      <c r="AB52" s="164">
        <f>SUMIFS('FY22 QoS'!O:O,'FY22 QoS'!$A:$A,$C52,'FY22 QoS'!$F:$F,$B52)</f>
        <v>0</v>
      </c>
      <c r="AC52" s="164">
        <f>SUMIFS('FY22 QoS'!P:P,'FY22 QoS'!$A:$A,$C52,'FY22 QoS'!$F:$F,$B52)</f>
        <v>0</v>
      </c>
      <c r="AD52" s="164">
        <f>SUMIFS('FY22 QoS'!Q:Q,'FY22 QoS'!$A:$A,$C52,'FY22 QoS'!$F:$F,$B52)</f>
        <v>0</v>
      </c>
      <c r="AE52" s="164">
        <f>SUMIFS('FY22 QoS'!R:R,'FY22 QoS'!$A:$A,$C52,'FY22 QoS'!$F:$F,$B52)</f>
        <v>0</v>
      </c>
      <c r="AF52" s="164">
        <f>SUMIFS('FY22 QoS'!S:S,'FY22 QoS'!$A:$A,$C52,'FY22 QoS'!$F:$F,$B52)</f>
        <v>0</v>
      </c>
      <c r="AG52" s="164">
        <f>SUMIFS('FY22 QoS'!T:T,'FY22 QoS'!$A:$A,$C52,'FY22 QoS'!$F:$F,$B52)</f>
        <v>0</v>
      </c>
      <c r="AH52" s="164">
        <f>SUMIFS('FY22 QoS'!U:U,'FY22 QoS'!$A:$A,$C52,'FY22 QoS'!$F:$F,$B52)</f>
        <v>0</v>
      </c>
      <c r="AI52" s="164">
        <f>SUMIFS('FY22 QoS'!V:V,'FY22 QoS'!$A:$A,$C52,'FY22 QoS'!$F:$F,$B52)</f>
        <v>0</v>
      </c>
      <c r="AK52" s="164">
        <f>SUMIFS('FY22 QoS'!AI:AI,'FY22 QoS'!$A:$A,$C52,'FY22 QoS'!$F:$F,$B52)</f>
        <v>0</v>
      </c>
      <c r="AL52" s="164">
        <f>SUMIFS('FY22 QoS'!AJ:AJ,'FY22 QoS'!$A:$A,$C52,'FY22 QoS'!$F:$F,$B52)</f>
        <v>0</v>
      </c>
      <c r="AM52" s="164">
        <f>SUMIFS('FY22 QoS'!AK:AK,'FY22 QoS'!$A:$A,$C52,'FY22 QoS'!$F:$F,$B52)</f>
        <v>0</v>
      </c>
      <c r="AN52" s="164">
        <f>SUMIFS('FY22 QoS'!AL:AL,'FY22 QoS'!$A:$A,$C52,'FY22 QoS'!$F:$F,$B52)</f>
        <v>0</v>
      </c>
      <c r="AO52" s="164">
        <f>SUMIFS('FY22 QoS'!AM:AM,'FY22 QoS'!$A:$A,$C52,'FY22 QoS'!$F:$F,$B52)</f>
        <v>0</v>
      </c>
      <c r="AP52" s="164">
        <f>SUMIFS('FY22 QoS'!AN:AN,'FY22 QoS'!$A:$A,$C52,'FY22 QoS'!$F:$F,$B52)</f>
        <v>0</v>
      </c>
      <c r="AQ52" s="164">
        <f>SUMIFS('FY22 QoS'!AO:AO,'FY22 QoS'!$A:$A,$C52,'FY22 QoS'!$F:$F,$B52)</f>
        <v>0</v>
      </c>
      <c r="AR52" s="164">
        <f>SUMIFS('FY22 QoS'!AP:AP,'FY22 QoS'!$A:$A,$C52,'FY22 QoS'!$F:$F,$B52)</f>
        <v>0</v>
      </c>
      <c r="AS52" s="164">
        <f>SUMIFS('FY22 QoS'!AQ:AQ,'FY22 QoS'!$A:$A,$C52,'FY22 QoS'!$F:$F,$B52)</f>
        <v>0</v>
      </c>
      <c r="AT52" s="164">
        <f>SUMIFS('FY22 QoS'!AR:AR,'FY22 QoS'!$A:$A,$C52,'FY22 QoS'!$F:$F,$B52)</f>
        <v>0</v>
      </c>
      <c r="AU52" s="164">
        <f>SUMIFS('FY22 QoS'!AS:AS,'FY22 QoS'!$A:$A,$C52,'FY22 QoS'!$F:$F,$B52)</f>
        <v>0</v>
      </c>
      <c r="AV52" s="164">
        <f>SUMIFS('FY22 QoS'!AT:AT,'FY22 QoS'!$A:$A,$C52,'FY22 QoS'!$F:$F,$B52)</f>
        <v>0</v>
      </c>
      <c r="AX52" s="164">
        <f>IF(K52=1,COUNTIFS($I$7:$I52,$I52),0)</f>
        <v>0</v>
      </c>
      <c r="AY52" s="164">
        <f>IF(L52=1,COUNTIFS($I$7:$I52,$I52),0)</f>
        <v>0</v>
      </c>
      <c r="AZ52" s="164">
        <f>IF(M52=1,COUNTIFS($I$7:$I52,$I52),0)</f>
        <v>0</v>
      </c>
      <c r="BA52" s="164">
        <f>IF(N52=1,COUNTIFS($I$7:$I52,$I52),0)</f>
        <v>0</v>
      </c>
      <c r="BB52" s="164">
        <f>IF(O52=1,COUNTIFS($I$7:$I52,$I52),0)</f>
        <v>0</v>
      </c>
      <c r="BC52" s="164">
        <f>IF(P52=1,COUNTIFS($I$7:$I52,$I52),0)</f>
        <v>0</v>
      </c>
      <c r="BD52" s="164">
        <f>IF(Q52=1,COUNTIFS($I$7:$I52,$I52),0)</f>
        <v>0</v>
      </c>
      <c r="BE52" s="164">
        <f>IF(R52=1,COUNTIFS($I$7:$I52,$I52),0)</f>
        <v>0</v>
      </c>
      <c r="BF52" s="164">
        <f>IF(S52=1,COUNTIFS($I$7:$I52,$I52),0)</f>
        <v>0</v>
      </c>
      <c r="BG52" s="164">
        <f>IF(T52=1,COUNTIFS($I$7:$I52,$I52),0)</f>
        <v>0</v>
      </c>
      <c r="BH52" s="164">
        <f>IF(U52=1,COUNTIFS($I$7:$I52,$I52),0)</f>
        <v>0</v>
      </c>
      <c r="BI52" s="164">
        <f>IF(V52=1,COUNTIFS($I$7:$I52,$I52),0)</f>
        <v>0</v>
      </c>
    </row>
    <row r="53" spans="2:61" x14ac:dyDescent="0.25">
      <c r="B53" t="s">
        <v>18</v>
      </c>
      <c r="C53" t="s">
        <v>95</v>
      </c>
      <c r="D53" s="165">
        <v>44256</v>
      </c>
      <c r="E53" s="165" t="s">
        <v>86</v>
      </c>
      <c r="F53" t="s">
        <v>23</v>
      </c>
      <c r="G53" s="164">
        <v>1050000</v>
      </c>
      <c r="H53" s="163"/>
      <c r="I53" s="163"/>
      <c r="K53" s="164">
        <v>0</v>
      </c>
      <c r="L53" s="164">
        <v>1</v>
      </c>
      <c r="M53" s="164">
        <v>1</v>
      </c>
      <c r="N53" s="164">
        <v>1</v>
      </c>
      <c r="O53" s="164">
        <v>1</v>
      </c>
      <c r="P53" s="164">
        <v>1</v>
      </c>
      <c r="Q53" s="164">
        <v>1</v>
      </c>
      <c r="R53" s="164">
        <v>1</v>
      </c>
      <c r="S53" s="164">
        <v>1</v>
      </c>
      <c r="T53" s="164">
        <v>1</v>
      </c>
      <c r="U53" s="164">
        <v>1</v>
      </c>
      <c r="V53" s="164">
        <v>1</v>
      </c>
      <c r="X53" s="164">
        <f>SUMIFS('FY22 QoS'!K:K,'FY22 QoS'!$A:$A,$C53,'FY22 QoS'!$F:$F,$B53)</f>
        <v>0</v>
      </c>
      <c r="Y53" s="164">
        <f>SUMIFS('FY22 QoS'!L:L,'FY22 QoS'!$A:$A,$C53,'FY22 QoS'!$F:$F,$B53)</f>
        <v>0</v>
      </c>
      <c r="Z53" s="164">
        <f>SUMIFS('FY22 QoS'!M:M,'FY22 QoS'!$A:$A,$C53,'FY22 QoS'!$F:$F,$B53)</f>
        <v>0.25</v>
      </c>
      <c r="AA53" s="164">
        <f>SUMIFS('FY22 QoS'!N:N,'FY22 QoS'!$A:$A,$C53,'FY22 QoS'!$F:$F,$B53)</f>
        <v>0.35</v>
      </c>
      <c r="AB53" s="164">
        <f>SUMIFS('FY22 QoS'!O:O,'FY22 QoS'!$A:$A,$C53,'FY22 QoS'!$F:$F,$B53)</f>
        <v>0.5</v>
      </c>
      <c r="AC53" s="164">
        <f>SUMIFS('FY22 QoS'!P:P,'FY22 QoS'!$A:$A,$C53,'FY22 QoS'!$F:$F,$B53)</f>
        <v>0.65</v>
      </c>
      <c r="AD53" s="164">
        <f>SUMIFS('FY22 QoS'!Q:Q,'FY22 QoS'!$A:$A,$C53,'FY22 QoS'!$F:$F,$B53)</f>
        <v>0.85</v>
      </c>
      <c r="AE53" s="164">
        <f>SUMIFS('FY22 QoS'!R:R,'FY22 QoS'!$A:$A,$C53,'FY22 QoS'!$F:$F,$B53)</f>
        <v>1</v>
      </c>
      <c r="AF53" s="164">
        <f>SUMIFS('FY22 QoS'!S:S,'FY22 QoS'!$A:$A,$C53,'FY22 QoS'!$F:$F,$B53)</f>
        <v>1</v>
      </c>
      <c r="AG53" s="164">
        <f>SUMIFS('FY22 QoS'!T:T,'FY22 QoS'!$A:$A,$C53,'FY22 QoS'!$F:$F,$B53)</f>
        <v>0.85</v>
      </c>
      <c r="AH53" s="164">
        <f>SUMIFS('FY22 QoS'!U:U,'FY22 QoS'!$A:$A,$C53,'FY22 QoS'!$F:$F,$B53)</f>
        <v>1</v>
      </c>
      <c r="AI53" s="164">
        <f>SUMIFS('FY22 QoS'!V:V,'FY22 QoS'!$A:$A,$C53,'FY22 QoS'!$F:$F,$B53)</f>
        <v>1</v>
      </c>
      <c r="AK53" s="164">
        <f>SUMIFS('FY22 QoS'!AI:AI,'FY22 QoS'!$A:$A,$C53,'FY22 QoS'!$F:$F,$B53)</f>
        <v>0</v>
      </c>
      <c r="AL53" s="164">
        <f>SUMIFS('FY22 QoS'!AJ:AJ,'FY22 QoS'!$A:$A,$C53,'FY22 QoS'!$F:$F,$B53)</f>
        <v>0</v>
      </c>
      <c r="AM53" s="164">
        <f>SUMIFS('FY22 QoS'!AK:AK,'FY22 QoS'!$A:$A,$C53,'FY22 QoS'!$F:$F,$B53)</f>
        <v>21875</v>
      </c>
      <c r="AN53" s="164">
        <f>SUMIFS('FY22 QoS'!AL:AL,'FY22 QoS'!$A:$A,$C53,'FY22 QoS'!$F:$F,$B53)</f>
        <v>30624.999999999996</v>
      </c>
      <c r="AO53" s="164">
        <f>SUMIFS('FY22 QoS'!AM:AM,'FY22 QoS'!$A:$A,$C53,'FY22 QoS'!$F:$F,$B53)</f>
        <v>43750</v>
      </c>
      <c r="AP53" s="164">
        <f>SUMIFS('FY22 QoS'!AN:AN,'FY22 QoS'!$A:$A,$C53,'FY22 QoS'!$F:$F,$B53)</f>
        <v>56875</v>
      </c>
      <c r="AQ53" s="164">
        <f>SUMIFS('FY22 QoS'!AO:AO,'FY22 QoS'!$A:$A,$C53,'FY22 QoS'!$F:$F,$B53)</f>
        <v>74375</v>
      </c>
      <c r="AR53" s="164">
        <f>SUMIFS('FY22 QoS'!AP:AP,'FY22 QoS'!$A:$A,$C53,'FY22 QoS'!$F:$F,$B53)</f>
        <v>87500</v>
      </c>
      <c r="AS53" s="164">
        <f>SUMIFS('FY22 QoS'!AQ:AQ,'FY22 QoS'!$A:$A,$C53,'FY22 QoS'!$F:$F,$B53)</f>
        <v>87500</v>
      </c>
      <c r="AT53" s="164">
        <f>SUMIFS('FY22 QoS'!AR:AR,'FY22 QoS'!$A:$A,$C53,'FY22 QoS'!$F:$F,$B53)</f>
        <v>74375</v>
      </c>
      <c r="AU53" s="164">
        <f>SUMIFS('FY22 QoS'!AS:AS,'FY22 QoS'!$A:$A,$C53,'FY22 QoS'!$F:$F,$B53)</f>
        <v>87500</v>
      </c>
      <c r="AV53" s="164">
        <f>SUMIFS('FY22 QoS'!AT:AT,'FY22 QoS'!$A:$A,$C53,'FY22 QoS'!$F:$F,$B53)</f>
        <v>87500</v>
      </c>
      <c r="AX53" s="164">
        <f>IF(K53=1,COUNTIFS($I$7:$I53,$I53),0)</f>
        <v>0</v>
      </c>
      <c r="AY53" s="164">
        <f>IF(L53=1,COUNTIFS($I$7:$I53,$I53),0)</f>
        <v>0</v>
      </c>
      <c r="AZ53" s="164">
        <f>IF(M53=1,COUNTIFS($I$7:$I53,$I53),0)</f>
        <v>0</v>
      </c>
      <c r="BA53" s="164">
        <f>IF(N53=1,COUNTIFS($I$7:$I53,$I53),0)</f>
        <v>0</v>
      </c>
      <c r="BB53" s="164">
        <f>IF(O53=1,COUNTIFS($I$7:$I53,$I53),0)</f>
        <v>0</v>
      </c>
      <c r="BC53" s="164">
        <f>IF(P53=1,COUNTIFS($I$7:$I53,$I53),0)</f>
        <v>0</v>
      </c>
      <c r="BD53" s="164">
        <f>IF(Q53=1,COUNTIFS($I$7:$I53,$I53),0)</f>
        <v>0</v>
      </c>
      <c r="BE53" s="164">
        <f>IF(R53=1,COUNTIFS($I$7:$I53,$I53),0)</f>
        <v>0</v>
      </c>
      <c r="BF53" s="164">
        <f>IF(S53=1,COUNTIFS($I$7:$I53,$I53),0)</f>
        <v>0</v>
      </c>
      <c r="BG53" s="164">
        <f>IF(T53=1,COUNTIFS($I$7:$I53,$I53),0)</f>
        <v>0</v>
      </c>
      <c r="BH53" s="164">
        <f>IF(U53=1,COUNTIFS($I$7:$I53,$I53),0)</f>
        <v>0</v>
      </c>
      <c r="BI53" s="164">
        <f>IF(V53=1,COUNTIFS($I$7:$I53,$I53),0)</f>
        <v>0</v>
      </c>
    </row>
    <row r="54" spans="2:61" x14ac:dyDescent="0.25">
      <c r="B54" t="s">
        <v>18</v>
      </c>
      <c r="C54" t="s">
        <v>94</v>
      </c>
      <c r="D54" s="165">
        <v>44287</v>
      </c>
      <c r="E54" s="165">
        <v>44316</v>
      </c>
      <c r="F54" t="s">
        <v>23</v>
      </c>
      <c r="G54" s="164">
        <v>1050000</v>
      </c>
      <c r="H54" s="163"/>
      <c r="I54" s="163"/>
      <c r="K54" s="164">
        <v>0</v>
      </c>
      <c r="L54" s="164">
        <v>0</v>
      </c>
      <c r="M54" s="164">
        <v>-1</v>
      </c>
      <c r="N54" s="164">
        <v>-1</v>
      </c>
      <c r="O54" s="164">
        <v>-1</v>
      </c>
      <c r="P54" s="164">
        <v>-1</v>
      </c>
      <c r="Q54" s="164">
        <v>-1</v>
      </c>
      <c r="R54" s="164">
        <v>-1</v>
      </c>
      <c r="S54" s="164">
        <v>-1</v>
      </c>
      <c r="T54" s="164">
        <v>-1</v>
      </c>
      <c r="U54" s="164">
        <v>-1</v>
      </c>
      <c r="V54" s="164">
        <v>-1</v>
      </c>
      <c r="X54" s="164">
        <f>SUMIFS('FY22 QoS'!K:K,'FY22 QoS'!$A:$A,$C54,'FY22 QoS'!$F:$F,$B54)</f>
        <v>0</v>
      </c>
      <c r="Y54" s="164">
        <f>SUMIFS('FY22 QoS'!L:L,'FY22 QoS'!$A:$A,$C54,'FY22 QoS'!$F:$F,$B54)</f>
        <v>0</v>
      </c>
      <c r="Z54" s="164">
        <f>SUMIFS('FY22 QoS'!M:M,'FY22 QoS'!$A:$A,$C54,'FY22 QoS'!$F:$F,$B54)</f>
        <v>-1</v>
      </c>
      <c r="AA54" s="164">
        <f>SUMIFS('FY22 QoS'!N:N,'FY22 QoS'!$A:$A,$C54,'FY22 QoS'!$F:$F,$B54)</f>
        <v>-1</v>
      </c>
      <c r="AB54" s="164">
        <f>SUMIFS('FY22 QoS'!O:O,'FY22 QoS'!$A:$A,$C54,'FY22 QoS'!$F:$F,$B54)</f>
        <v>-1</v>
      </c>
      <c r="AC54" s="164">
        <f>SUMIFS('FY22 QoS'!P:P,'FY22 QoS'!$A:$A,$C54,'FY22 QoS'!$F:$F,$B54)</f>
        <v>-1</v>
      </c>
      <c r="AD54" s="164">
        <f>SUMIFS('FY22 QoS'!Q:Q,'FY22 QoS'!$A:$A,$C54,'FY22 QoS'!$F:$F,$B54)</f>
        <v>-1</v>
      </c>
      <c r="AE54" s="164">
        <f>SUMIFS('FY22 QoS'!R:R,'FY22 QoS'!$A:$A,$C54,'FY22 QoS'!$F:$F,$B54)</f>
        <v>-1</v>
      </c>
      <c r="AF54" s="164">
        <f>SUMIFS('FY22 QoS'!S:S,'FY22 QoS'!$A:$A,$C54,'FY22 QoS'!$F:$F,$B54)</f>
        <v>-1</v>
      </c>
      <c r="AG54" s="164">
        <f>SUMIFS('FY22 QoS'!T:T,'FY22 QoS'!$A:$A,$C54,'FY22 QoS'!$F:$F,$B54)</f>
        <v>-1</v>
      </c>
      <c r="AH54" s="164">
        <f>SUMIFS('FY22 QoS'!U:U,'FY22 QoS'!$A:$A,$C54,'FY22 QoS'!$F:$F,$B54)</f>
        <v>-1</v>
      </c>
      <c r="AI54" s="164">
        <f>SUMIFS('FY22 QoS'!V:V,'FY22 QoS'!$A:$A,$C54,'FY22 QoS'!$F:$F,$B54)</f>
        <v>-1</v>
      </c>
      <c r="AK54" s="164">
        <f>SUMIFS('FY22 QoS'!AI:AI,'FY22 QoS'!$A:$A,$C54,'FY22 QoS'!$F:$F,$B54)</f>
        <v>0</v>
      </c>
      <c r="AL54" s="164">
        <f>SUMIFS('FY22 QoS'!AJ:AJ,'FY22 QoS'!$A:$A,$C54,'FY22 QoS'!$F:$F,$B54)</f>
        <v>0</v>
      </c>
      <c r="AM54" s="164">
        <f>SUMIFS('FY22 QoS'!AK:AK,'FY22 QoS'!$A:$A,$C54,'FY22 QoS'!$F:$F,$B54)</f>
        <v>-87500</v>
      </c>
      <c r="AN54" s="164">
        <f>SUMIFS('FY22 QoS'!AL:AL,'FY22 QoS'!$A:$A,$C54,'FY22 QoS'!$F:$F,$B54)</f>
        <v>-87500</v>
      </c>
      <c r="AO54" s="164">
        <f>SUMIFS('FY22 QoS'!AM:AM,'FY22 QoS'!$A:$A,$C54,'FY22 QoS'!$F:$F,$B54)</f>
        <v>-87500</v>
      </c>
      <c r="AP54" s="164">
        <f>SUMIFS('FY22 QoS'!AN:AN,'FY22 QoS'!$A:$A,$C54,'FY22 QoS'!$F:$F,$B54)</f>
        <v>-87500</v>
      </c>
      <c r="AQ54" s="164">
        <f>SUMIFS('FY22 QoS'!AO:AO,'FY22 QoS'!$A:$A,$C54,'FY22 QoS'!$F:$F,$B54)</f>
        <v>-87500</v>
      </c>
      <c r="AR54" s="164">
        <f>SUMIFS('FY22 QoS'!AP:AP,'FY22 QoS'!$A:$A,$C54,'FY22 QoS'!$F:$F,$B54)</f>
        <v>-87500</v>
      </c>
      <c r="AS54" s="164">
        <f>SUMIFS('FY22 QoS'!AQ:AQ,'FY22 QoS'!$A:$A,$C54,'FY22 QoS'!$F:$F,$B54)</f>
        <v>-87500</v>
      </c>
      <c r="AT54" s="164">
        <f>SUMIFS('FY22 QoS'!AR:AR,'FY22 QoS'!$A:$A,$C54,'FY22 QoS'!$F:$F,$B54)</f>
        <v>-87500</v>
      </c>
      <c r="AU54" s="164">
        <f>SUMIFS('FY22 QoS'!AS:AS,'FY22 QoS'!$A:$A,$C54,'FY22 QoS'!$F:$F,$B54)</f>
        <v>-87500</v>
      </c>
      <c r="AV54" s="164">
        <f>SUMIFS('FY22 QoS'!AT:AT,'FY22 QoS'!$A:$A,$C54,'FY22 QoS'!$F:$F,$B54)</f>
        <v>-87500</v>
      </c>
      <c r="AX54" s="164">
        <f>IF(K54=1,COUNTIFS($I$7:$I54,$I54),0)</f>
        <v>0</v>
      </c>
      <c r="AY54" s="164">
        <f>IF(L54=1,COUNTIFS($I$7:$I54,$I54),0)</f>
        <v>0</v>
      </c>
      <c r="AZ54" s="164">
        <f>IF(M54=1,COUNTIFS($I$7:$I54,$I54),0)</f>
        <v>0</v>
      </c>
      <c r="BA54" s="164">
        <f>IF(N54=1,COUNTIFS($I$7:$I54,$I54),0)</f>
        <v>0</v>
      </c>
      <c r="BB54" s="164">
        <f>IF(O54=1,COUNTIFS($I$7:$I54,$I54),0)</f>
        <v>0</v>
      </c>
      <c r="BC54" s="164">
        <f>IF(P54=1,COUNTIFS($I$7:$I54,$I54),0)</f>
        <v>0</v>
      </c>
      <c r="BD54" s="164">
        <f>IF(Q54=1,COUNTIFS($I$7:$I54,$I54),0)</f>
        <v>0</v>
      </c>
      <c r="BE54" s="164">
        <f>IF(R54=1,COUNTIFS($I$7:$I54,$I54),0)</f>
        <v>0</v>
      </c>
      <c r="BF54" s="164">
        <f>IF(S54=1,COUNTIFS($I$7:$I54,$I54),0)</f>
        <v>0</v>
      </c>
      <c r="BG54" s="164">
        <f>IF(T54=1,COUNTIFS($I$7:$I54,$I54),0)</f>
        <v>0</v>
      </c>
      <c r="BH54" s="164">
        <f>IF(U54=1,COUNTIFS($I$7:$I54,$I54),0)</f>
        <v>0</v>
      </c>
      <c r="BI54" s="164">
        <f>IF(V54=1,COUNTIFS($I$7:$I54,$I54),0)</f>
        <v>0</v>
      </c>
    </row>
    <row r="55" spans="2:61" x14ac:dyDescent="0.25">
      <c r="B55" t="s">
        <v>287</v>
      </c>
      <c r="C55" t="s">
        <v>84</v>
      </c>
      <c r="D55" s="165">
        <v>44470</v>
      </c>
      <c r="E55" s="165" t="s">
        <v>86</v>
      </c>
      <c r="F55" t="s">
        <v>23</v>
      </c>
      <c r="G55" s="164">
        <v>1050000</v>
      </c>
      <c r="H55" s="163"/>
      <c r="I55" s="163"/>
      <c r="K55" s="164">
        <v>0</v>
      </c>
      <c r="L55" s="164">
        <v>0</v>
      </c>
      <c r="M55" s="164">
        <v>0</v>
      </c>
      <c r="N55" s="164">
        <v>0</v>
      </c>
      <c r="O55" s="164">
        <v>0</v>
      </c>
      <c r="P55" s="164">
        <v>0</v>
      </c>
      <c r="Q55" s="164">
        <v>0</v>
      </c>
      <c r="R55" s="164">
        <v>0</v>
      </c>
      <c r="S55" s="164">
        <v>1</v>
      </c>
      <c r="T55" s="164">
        <v>1</v>
      </c>
      <c r="U55" s="164">
        <v>1</v>
      </c>
      <c r="V55" s="164">
        <v>1</v>
      </c>
      <c r="X55" s="164">
        <f>SUMIFS('FY22 QoS'!K:K,'FY22 QoS'!$A:$A,$C55,'FY22 QoS'!$F:$F,$B55)</f>
        <v>0</v>
      </c>
      <c r="Y55" s="164">
        <f>SUMIFS('FY22 QoS'!L:L,'FY22 QoS'!$A:$A,$C55,'FY22 QoS'!$F:$F,$B55)</f>
        <v>0</v>
      </c>
      <c r="Z55" s="164">
        <f>SUMIFS('FY22 QoS'!M:M,'FY22 QoS'!$A:$A,$C55,'FY22 QoS'!$F:$F,$B55)</f>
        <v>0</v>
      </c>
      <c r="AA55" s="164">
        <f>SUMIFS('FY22 QoS'!N:N,'FY22 QoS'!$A:$A,$C55,'FY22 QoS'!$F:$F,$B55)</f>
        <v>0</v>
      </c>
      <c r="AB55" s="164">
        <f>SUMIFS('FY22 QoS'!O:O,'FY22 QoS'!$A:$A,$C55,'FY22 QoS'!$F:$F,$B55)</f>
        <v>0</v>
      </c>
      <c r="AC55" s="164">
        <f>SUMIFS('FY22 QoS'!P:P,'FY22 QoS'!$A:$A,$C55,'FY22 QoS'!$F:$F,$B55)</f>
        <v>0</v>
      </c>
      <c r="AD55" s="164">
        <f>SUMIFS('FY22 QoS'!Q:Q,'FY22 QoS'!$A:$A,$C55,'FY22 QoS'!$F:$F,$B55)</f>
        <v>0</v>
      </c>
      <c r="AE55" s="164">
        <f>SUMIFS('FY22 QoS'!R:R,'FY22 QoS'!$A:$A,$C55,'FY22 QoS'!$F:$F,$B55)</f>
        <v>0</v>
      </c>
      <c r="AF55" s="164">
        <f>SUMIFS('FY22 QoS'!S:S,'FY22 QoS'!$A:$A,$C55,'FY22 QoS'!$F:$F,$B55)</f>
        <v>0.5</v>
      </c>
      <c r="AG55" s="164">
        <f>SUMIFS('FY22 QoS'!T:T,'FY22 QoS'!$A:$A,$C55,'FY22 QoS'!$F:$F,$B55)</f>
        <v>0.95</v>
      </c>
      <c r="AH55" s="164">
        <f>SUMIFS('FY22 QoS'!U:U,'FY22 QoS'!$A:$A,$C55,'FY22 QoS'!$F:$F,$B55)</f>
        <v>1.6</v>
      </c>
      <c r="AI55" s="164">
        <f>SUMIFS('FY22 QoS'!V:V,'FY22 QoS'!$A:$A,$C55,'FY22 QoS'!$F:$F,$B55)</f>
        <v>2.15</v>
      </c>
      <c r="AK55" s="164">
        <f>SUMIFS('FY22 QoS'!AI:AI,'FY22 QoS'!$A:$A,$C55,'FY22 QoS'!$F:$F,$B55)</f>
        <v>0</v>
      </c>
      <c r="AL55" s="164">
        <f>SUMIFS('FY22 QoS'!AJ:AJ,'FY22 QoS'!$A:$A,$C55,'FY22 QoS'!$F:$F,$B55)</f>
        <v>0</v>
      </c>
      <c r="AM55" s="164">
        <f>SUMIFS('FY22 QoS'!AK:AK,'FY22 QoS'!$A:$A,$C55,'FY22 QoS'!$F:$F,$B55)</f>
        <v>0</v>
      </c>
      <c r="AN55" s="164">
        <f>SUMIFS('FY22 QoS'!AL:AL,'FY22 QoS'!$A:$A,$C55,'FY22 QoS'!$F:$F,$B55)</f>
        <v>0</v>
      </c>
      <c r="AO55" s="164">
        <f>SUMIFS('FY22 QoS'!AM:AM,'FY22 QoS'!$A:$A,$C55,'FY22 QoS'!$F:$F,$B55)</f>
        <v>0</v>
      </c>
      <c r="AP55" s="164">
        <f>SUMIFS('FY22 QoS'!AN:AN,'FY22 QoS'!$A:$A,$C55,'FY22 QoS'!$F:$F,$B55)</f>
        <v>0</v>
      </c>
      <c r="AQ55" s="164">
        <f>SUMIFS('FY22 QoS'!AO:AO,'FY22 QoS'!$A:$A,$C55,'FY22 QoS'!$F:$F,$B55)</f>
        <v>0</v>
      </c>
      <c r="AR55" s="164">
        <f>SUMIFS('FY22 QoS'!AP:AP,'FY22 QoS'!$A:$A,$C55,'FY22 QoS'!$F:$F,$B55)</f>
        <v>0</v>
      </c>
      <c r="AS55" s="164">
        <f>SUMIFS('FY22 QoS'!AQ:AQ,'FY22 QoS'!$A:$A,$C55,'FY22 QoS'!$F:$F,$B55)</f>
        <v>52083.333333333336</v>
      </c>
      <c r="AT55" s="164">
        <f>SUMIFS('FY22 QoS'!AR:AR,'FY22 QoS'!$A:$A,$C55,'FY22 QoS'!$F:$F,$B55)</f>
        <v>98958.333333333343</v>
      </c>
      <c r="AU55" s="164">
        <f>SUMIFS('FY22 QoS'!AS:AS,'FY22 QoS'!$A:$A,$C55,'FY22 QoS'!$F:$F,$B55)</f>
        <v>166666.66666666669</v>
      </c>
      <c r="AV55" s="164">
        <f>SUMIFS('FY22 QoS'!AT:AT,'FY22 QoS'!$A:$A,$C55,'FY22 QoS'!$F:$F,$B55)</f>
        <v>223958.33333333334</v>
      </c>
      <c r="AX55" s="164">
        <f>IF(K55=1,COUNTIFS($I$7:$I55,$I55),0)</f>
        <v>0</v>
      </c>
      <c r="AY55" s="164">
        <f>IF(L55=1,COUNTIFS($I$7:$I55,$I55),0)</f>
        <v>0</v>
      </c>
      <c r="AZ55" s="164">
        <f>IF(M55=1,COUNTIFS($I$7:$I55,$I55),0)</f>
        <v>0</v>
      </c>
      <c r="BA55" s="164">
        <f>IF(N55=1,COUNTIFS($I$7:$I55,$I55),0)</f>
        <v>0</v>
      </c>
      <c r="BB55" s="164">
        <f>IF(O55=1,COUNTIFS($I$7:$I55,$I55),0)</f>
        <v>0</v>
      </c>
      <c r="BC55" s="164">
        <f>IF(P55=1,COUNTIFS($I$7:$I55,$I55),0)</f>
        <v>0</v>
      </c>
      <c r="BD55" s="164">
        <f>IF(Q55=1,COUNTIFS($I$7:$I55,$I55),0)</f>
        <v>0</v>
      </c>
      <c r="BE55" s="164">
        <f>IF(R55=1,COUNTIFS($I$7:$I55,$I55),0)</f>
        <v>0</v>
      </c>
      <c r="BF55" s="164">
        <f>IF(S55=1,COUNTIFS($I$7:$I55,$I55),0)</f>
        <v>0</v>
      </c>
      <c r="BG55" s="164">
        <f>IF(T55=1,COUNTIFS($I$7:$I55,$I55),0)</f>
        <v>0</v>
      </c>
      <c r="BH55" s="164">
        <f>IF(U55=1,COUNTIFS($I$7:$I55,$I55),0)</f>
        <v>0</v>
      </c>
      <c r="BI55" s="164">
        <f>IF(V55=1,COUNTIFS($I$7:$I55,$I55),0)</f>
        <v>0</v>
      </c>
    </row>
    <row r="56" spans="2:61" x14ac:dyDescent="0.25">
      <c r="B56" t="s">
        <v>18</v>
      </c>
      <c r="C56" t="s">
        <v>93</v>
      </c>
      <c r="D56" s="165">
        <v>44256</v>
      </c>
      <c r="E56" s="165" t="s">
        <v>86</v>
      </c>
      <c r="F56" t="s">
        <v>89</v>
      </c>
      <c r="G56" s="164">
        <v>1250000</v>
      </c>
      <c r="H56" s="163"/>
      <c r="I56" s="163"/>
      <c r="K56" s="164">
        <v>0</v>
      </c>
      <c r="L56" s="164">
        <v>1</v>
      </c>
      <c r="M56" s="164">
        <v>1</v>
      </c>
      <c r="N56" s="164">
        <v>1</v>
      </c>
      <c r="O56" s="164">
        <v>1</v>
      </c>
      <c r="P56" s="164">
        <v>1</v>
      </c>
      <c r="Q56" s="164">
        <v>1</v>
      </c>
      <c r="R56" s="164">
        <v>1</v>
      </c>
      <c r="S56" s="164">
        <v>1</v>
      </c>
      <c r="T56" s="164">
        <v>1</v>
      </c>
      <c r="U56" s="164">
        <v>1</v>
      </c>
      <c r="V56" s="164">
        <v>1</v>
      </c>
      <c r="X56" s="164">
        <f>SUMIFS('FY22 QoS'!K:K,'FY22 QoS'!$A:$A,$C56,'FY22 QoS'!$F:$F,$B56)</f>
        <v>0</v>
      </c>
      <c r="Y56" s="164">
        <f>SUMIFS('FY22 QoS'!L:L,'FY22 QoS'!$A:$A,$C56,'FY22 QoS'!$F:$F,$B56)</f>
        <v>1</v>
      </c>
      <c r="Z56" s="164">
        <f>SUMIFS('FY22 QoS'!M:M,'FY22 QoS'!$A:$A,$C56,'FY22 QoS'!$F:$F,$B56)</f>
        <v>1</v>
      </c>
      <c r="AA56" s="164">
        <f>SUMIFS('FY22 QoS'!N:N,'FY22 QoS'!$A:$A,$C56,'FY22 QoS'!$F:$F,$B56)</f>
        <v>1</v>
      </c>
      <c r="AB56" s="164">
        <f>SUMIFS('FY22 QoS'!O:O,'FY22 QoS'!$A:$A,$C56,'FY22 QoS'!$F:$F,$B56)</f>
        <v>1</v>
      </c>
      <c r="AC56" s="164">
        <f>SUMIFS('FY22 QoS'!P:P,'FY22 QoS'!$A:$A,$C56,'FY22 QoS'!$F:$F,$B56)</f>
        <v>1</v>
      </c>
      <c r="AD56" s="164">
        <f>SUMIFS('FY22 QoS'!Q:Q,'FY22 QoS'!$A:$A,$C56,'FY22 QoS'!$F:$F,$B56)</f>
        <v>1</v>
      </c>
      <c r="AE56" s="164">
        <f>SUMIFS('FY22 QoS'!R:R,'FY22 QoS'!$A:$A,$C56,'FY22 QoS'!$F:$F,$B56)</f>
        <v>1</v>
      </c>
      <c r="AF56" s="164">
        <f>SUMIFS('FY22 QoS'!S:S,'FY22 QoS'!$A:$A,$C56,'FY22 QoS'!$F:$F,$B56)</f>
        <v>1</v>
      </c>
      <c r="AG56" s="164">
        <f>SUMIFS('FY22 QoS'!T:T,'FY22 QoS'!$A:$A,$C56,'FY22 QoS'!$F:$F,$B56)</f>
        <v>1</v>
      </c>
      <c r="AH56" s="164">
        <f>SUMIFS('FY22 QoS'!U:U,'FY22 QoS'!$A:$A,$C56,'FY22 QoS'!$F:$F,$B56)</f>
        <v>1</v>
      </c>
      <c r="AI56" s="164">
        <f>SUMIFS('FY22 QoS'!V:V,'FY22 QoS'!$A:$A,$C56,'FY22 QoS'!$F:$F,$B56)</f>
        <v>1</v>
      </c>
      <c r="AK56" s="164">
        <f>SUMIFS('FY22 QoS'!AI:AI,'FY22 QoS'!$A:$A,$C56,'FY22 QoS'!$F:$F,$B56)</f>
        <v>0</v>
      </c>
      <c r="AL56" s="164">
        <f>SUMIFS('FY22 QoS'!AJ:AJ,'FY22 QoS'!$A:$A,$C56,'FY22 QoS'!$F:$F,$B56)</f>
        <v>104166.66666666667</v>
      </c>
      <c r="AM56" s="164">
        <f>SUMIFS('FY22 QoS'!AK:AK,'FY22 QoS'!$A:$A,$C56,'FY22 QoS'!$F:$F,$B56)</f>
        <v>104166.66666666667</v>
      </c>
      <c r="AN56" s="164">
        <f>SUMIFS('FY22 QoS'!AL:AL,'FY22 QoS'!$A:$A,$C56,'FY22 QoS'!$F:$F,$B56)</f>
        <v>104166.66666666667</v>
      </c>
      <c r="AO56" s="164">
        <f>SUMIFS('FY22 QoS'!AM:AM,'FY22 QoS'!$A:$A,$C56,'FY22 QoS'!$F:$F,$B56)</f>
        <v>104166.66666666667</v>
      </c>
      <c r="AP56" s="164">
        <f>SUMIFS('FY22 QoS'!AN:AN,'FY22 QoS'!$A:$A,$C56,'FY22 QoS'!$F:$F,$B56)</f>
        <v>104166.66666666667</v>
      </c>
      <c r="AQ56" s="164">
        <f>SUMIFS('FY22 QoS'!AO:AO,'FY22 QoS'!$A:$A,$C56,'FY22 QoS'!$F:$F,$B56)</f>
        <v>104166.66666666667</v>
      </c>
      <c r="AR56" s="164">
        <f>SUMIFS('FY22 QoS'!AP:AP,'FY22 QoS'!$A:$A,$C56,'FY22 QoS'!$F:$F,$B56)</f>
        <v>104166.66666666667</v>
      </c>
      <c r="AS56" s="164">
        <f>SUMIFS('FY22 QoS'!AQ:AQ,'FY22 QoS'!$A:$A,$C56,'FY22 QoS'!$F:$F,$B56)</f>
        <v>104166.66666666667</v>
      </c>
      <c r="AT56" s="164">
        <f>SUMIFS('FY22 QoS'!AR:AR,'FY22 QoS'!$A:$A,$C56,'FY22 QoS'!$F:$F,$B56)</f>
        <v>104166.66666666667</v>
      </c>
      <c r="AU56" s="164">
        <f>SUMIFS('FY22 QoS'!AS:AS,'FY22 QoS'!$A:$A,$C56,'FY22 QoS'!$F:$F,$B56)</f>
        <v>104166.66666666667</v>
      </c>
      <c r="AV56" s="164">
        <f>SUMIFS('FY22 QoS'!AT:AT,'FY22 QoS'!$A:$A,$C56,'FY22 QoS'!$F:$F,$B56)</f>
        <v>104166.66666666667</v>
      </c>
      <c r="AX56" s="164">
        <f>IF(K56=1,COUNTIFS($I$7:$I56,$I56),0)</f>
        <v>0</v>
      </c>
      <c r="AY56" s="164">
        <f>IF(L56=1,COUNTIFS($I$7:$I56,$I56),0)</f>
        <v>0</v>
      </c>
      <c r="AZ56" s="164">
        <f>IF(M56=1,COUNTIFS($I$7:$I56,$I56),0)</f>
        <v>0</v>
      </c>
      <c r="BA56" s="164">
        <f>IF(N56=1,COUNTIFS($I$7:$I56,$I56),0)</f>
        <v>0</v>
      </c>
      <c r="BB56" s="164">
        <f>IF(O56=1,COUNTIFS($I$7:$I56,$I56),0)</f>
        <v>0</v>
      </c>
      <c r="BC56" s="164">
        <f>IF(P56=1,COUNTIFS($I$7:$I56,$I56),0)</f>
        <v>0</v>
      </c>
      <c r="BD56" s="164">
        <f>IF(Q56=1,COUNTIFS($I$7:$I56,$I56),0)</f>
        <v>0</v>
      </c>
      <c r="BE56" s="164">
        <f>IF(R56=1,COUNTIFS($I$7:$I56,$I56),0)</f>
        <v>0</v>
      </c>
      <c r="BF56" s="164">
        <f>IF(S56=1,COUNTIFS($I$7:$I56,$I56),0)</f>
        <v>0</v>
      </c>
      <c r="BG56" s="164">
        <f>IF(T56=1,COUNTIFS($I$7:$I56,$I56),0)</f>
        <v>0</v>
      </c>
      <c r="BH56" s="164">
        <f>IF(U56=1,COUNTIFS($I$7:$I56,$I56),0)</f>
        <v>0</v>
      </c>
      <c r="BI56" s="164">
        <f>IF(V56=1,COUNTIFS($I$7:$I56,$I56),0)</f>
        <v>0</v>
      </c>
    </row>
    <row r="57" spans="2:61" x14ac:dyDescent="0.25">
      <c r="B57" t="s">
        <v>18</v>
      </c>
      <c r="C57" t="s">
        <v>92</v>
      </c>
      <c r="D57" s="165">
        <v>44256</v>
      </c>
      <c r="E57" s="165" t="s">
        <v>86</v>
      </c>
      <c r="F57" t="s">
        <v>89</v>
      </c>
      <c r="G57" s="164">
        <v>1250000</v>
      </c>
      <c r="H57" s="163"/>
      <c r="I57" s="163"/>
      <c r="K57" s="164">
        <v>0</v>
      </c>
      <c r="L57" s="164">
        <v>1</v>
      </c>
      <c r="M57" s="164">
        <v>1</v>
      </c>
      <c r="N57" s="164">
        <v>1</v>
      </c>
      <c r="O57" s="164">
        <v>1</v>
      </c>
      <c r="P57" s="164">
        <v>1</v>
      </c>
      <c r="Q57" s="164">
        <v>1</v>
      </c>
      <c r="R57" s="164">
        <v>1</v>
      </c>
      <c r="S57" s="164">
        <v>1</v>
      </c>
      <c r="T57" s="164">
        <v>1</v>
      </c>
      <c r="U57" s="164">
        <v>1</v>
      </c>
      <c r="V57" s="164">
        <v>1</v>
      </c>
      <c r="X57" s="164">
        <f>SUMIFS('FY22 QoS'!K:K,'FY22 QoS'!$A:$A,$C57,'FY22 QoS'!$F:$F,$B57)</f>
        <v>0</v>
      </c>
      <c r="Y57" s="164">
        <f>SUMIFS('FY22 QoS'!L:L,'FY22 QoS'!$A:$A,$C57,'FY22 QoS'!$F:$F,$B57)</f>
        <v>1</v>
      </c>
      <c r="Z57" s="164">
        <f>SUMIFS('FY22 QoS'!M:M,'FY22 QoS'!$A:$A,$C57,'FY22 QoS'!$F:$F,$B57)</f>
        <v>1</v>
      </c>
      <c r="AA57" s="164">
        <f>SUMIFS('FY22 QoS'!N:N,'FY22 QoS'!$A:$A,$C57,'FY22 QoS'!$F:$F,$B57)</f>
        <v>1</v>
      </c>
      <c r="AB57" s="164">
        <f>SUMIFS('FY22 QoS'!O:O,'FY22 QoS'!$A:$A,$C57,'FY22 QoS'!$F:$F,$B57)</f>
        <v>1</v>
      </c>
      <c r="AC57" s="164">
        <f>SUMIFS('FY22 QoS'!P:P,'FY22 QoS'!$A:$A,$C57,'FY22 QoS'!$F:$F,$B57)</f>
        <v>1</v>
      </c>
      <c r="AD57" s="164">
        <f>SUMIFS('FY22 QoS'!Q:Q,'FY22 QoS'!$A:$A,$C57,'FY22 QoS'!$F:$F,$B57)</f>
        <v>1</v>
      </c>
      <c r="AE57" s="164">
        <f>SUMIFS('FY22 QoS'!R:R,'FY22 QoS'!$A:$A,$C57,'FY22 QoS'!$F:$F,$B57)</f>
        <v>1</v>
      </c>
      <c r="AF57" s="164">
        <f>SUMIFS('FY22 QoS'!S:S,'FY22 QoS'!$A:$A,$C57,'FY22 QoS'!$F:$F,$B57)</f>
        <v>1</v>
      </c>
      <c r="AG57" s="164">
        <f>SUMIFS('FY22 QoS'!T:T,'FY22 QoS'!$A:$A,$C57,'FY22 QoS'!$F:$F,$B57)</f>
        <v>1</v>
      </c>
      <c r="AH57" s="164">
        <f>SUMIFS('FY22 QoS'!U:U,'FY22 QoS'!$A:$A,$C57,'FY22 QoS'!$F:$F,$B57)</f>
        <v>1</v>
      </c>
      <c r="AI57" s="164">
        <f>SUMIFS('FY22 QoS'!V:V,'FY22 QoS'!$A:$A,$C57,'FY22 QoS'!$F:$F,$B57)</f>
        <v>1</v>
      </c>
      <c r="AK57" s="164">
        <f>SUMIFS('FY22 QoS'!AI:AI,'FY22 QoS'!$A:$A,$C57,'FY22 QoS'!$F:$F,$B57)</f>
        <v>0</v>
      </c>
      <c r="AL57" s="164">
        <f>SUMIFS('FY22 QoS'!AJ:AJ,'FY22 QoS'!$A:$A,$C57,'FY22 QoS'!$F:$F,$B57)</f>
        <v>104166.66666666667</v>
      </c>
      <c r="AM57" s="164">
        <f>SUMIFS('FY22 QoS'!AK:AK,'FY22 QoS'!$A:$A,$C57,'FY22 QoS'!$F:$F,$B57)</f>
        <v>104166.66666666667</v>
      </c>
      <c r="AN57" s="164">
        <f>SUMIFS('FY22 QoS'!AL:AL,'FY22 QoS'!$A:$A,$C57,'FY22 QoS'!$F:$F,$B57)</f>
        <v>104166.66666666667</v>
      </c>
      <c r="AO57" s="164">
        <f>SUMIFS('FY22 QoS'!AM:AM,'FY22 QoS'!$A:$A,$C57,'FY22 QoS'!$F:$F,$B57)</f>
        <v>104166.66666666667</v>
      </c>
      <c r="AP57" s="164">
        <f>SUMIFS('FY22 QoS'!AN:AN,'FY22 QoS'!$A:$A,$C57,'FY22 QoS'!$F:$F,$B57)</f>
        <v>104166.66666666667</v>
      </c>
      <c r="AQ57" s="164">
        <f>SUMIFS('FY22 QoS'!AO:AO,'FY22 QoS'!$A:$A,$C57,'FY22 QoS'!$F:$F,$B57)</f>
        <v>104166.66666666667</v>
      </c>
      <c r="AR57" s="164">
        <f>SUMIFS('FY22 QoS'!AP:AP,'FY22 QoS'!$A:$A,$C57,'FY22 QoS'!$F:$F,$B57)</f>
        <v>104166.66666666667</v>
      </c>
      <c r="AS57" s="164">
        <f>SUMIFS('FY22 QoS'!AQ:AQ,'FY22 QoS'!$A:$A,$C57,'FY22 QoS'!$F:$F,$B57)</f>
        <v>104166.66666666667</v>
      </c>
      <c r="AT57" s="164">
        <f>SUMIFS('FY22 QoS'!AR:AR,'FY22 QoS'!$A:$A,$C57,'FY22 QoS'!$F:$F,$B57)</f>
        <v>104166.66666666667</v>
      </c>
      <c r="AU57" s="164">
        <f>SUMIFS('FY22 QoS'!AS:AS,'FY22 QoS'!$A:$A,$C57,'FY22 QoS'!$F:$F,$B57)</f>
        <v>104166.66666666667</v>
      </c>
      <c r="AV57" s="164">
        <f>SUMIFS('FY22 QoS'!AT:AT,'FY22 QoS'!$A:$A,$C57,'FY22 QoS'!$F:$F,$B57)</f>
        <v>104166.66666666667</v>
      </c>
      <c r="AX57" s="164">
        <f>IF(K57=1,COUNTIFS($I$7:$I57,$I57),0)</f>
        <v>0</v>
      </c>
      <c r="AY57" s="164">
        <f>IF(L57=1,COUNTIFS($I$7:$I57,$I57),0)</f>
        <v>0</v>
      </c>
      <c r="AZ57" s="164">
        <f>IF(M57=1,COUNTIFS($I$7:$I57,$I57),0)</f>
        <v>0</v>
      </c>
      <c r="BA57" s="164">
        <f>IF(N57=1,COUNTIFS($I$7:$I57,$I57),0)</f>
        <v>0</v>
      </c>
      <c r="BB57" s="164">
        <f>IF(O57=1,COUNTIFS($I$7:$I57,$I57),0)</f>
        <v>0</v>
      </c>
      <c r="BC57" s="164">
        <f>IF(P57=1,COUNTIFS($I$7:$I57,$I57),0)</f>
        <v>0</v>
      </c>
      <c r="BD57" s="164">
        <f>IF(Q57=1,COUNTIFS($I$7:$I57,$I57),0)</f>
        <v>0</v>
      </c>
      <c r="BE57" s="164">
        <f>IF(R57=1,COUNTIFS($I$7:$I57,$I57),0)</f>
        <v>0</v>
      </c>
      <c r="BF57" s="164">
        <f>IF(S57=1,COUNTIFS($I$7:$I57,$I57),0)</f>
        <v>0</v>
      </c>
      <c r="BG57" s="164">
        <f>IF(T57=1,COUNTIFS($I$7:$I57,$I57),0)</f>
        <v>0</v>
      </c>
      <c r="BH57" s="164">
        <f>IF(U57=1,COUNTIFS($I$7:$I57,$I57),0)</f>
        <v>0</v>
      </c>
      <c r="BI57" s="164">
        <f>IF(V57=1,COUNTIFS($I$7:$I57,$I57),0)</f>
        <v>0</v>
      </c>
    </row>
    <row r="58" spans="2:61" x14ac:dyDescent="0.25">
      <c r="B58" t="s">
        <v>18</v>
      </c>
      <c r="C58" t="s">
        <v>91</v>
      </c>
      <c r="D58" s="165">
        <v>44256</v>
      </c>
      <c r="E58" s="165" t="s">
        <v>86</v>
      </c>
      <c r="F58" t="s">
        <v>89</v>
      </c>
      <c r="G58" s="164">
        <v>1250000</v>
      </c>
      <c r="H58" s="163"/>
      <c r="I58" s="163"/>
      <c r="K58" s="164">
        <v>0</v>
      </c>
      <c r="L58" s="164">
        <v>1</v>
      </c>
      <c r="M58" s="164">
        <v>1</v>
      </c>
      <c r="N58" s="164">
        <v>1</v>
      </c>
      <c r="O58" s="164">
        <v>1</v>
      </c>
      <c r="P58" s="164">
        <v>1</v>
      </c>
      <c r="Q58" s="164">
        <v>1</v>
      </c>
      <c r="R58" s="164">
        <v>1</v>
      </c>
      <c r="S58" s="164">
        <v>1</v>
      </c>
      <c r="T58" s="164">
        <v>1</v>
      </c>
      <c r="U58" s="164">
        <v>1</v>
      </c>
      <c r="V58" s="164">
        <v>1</v>
      </c>
      <c r="X58" s="164">
        <f>SUMIFS('FY22 QoS'!K:K,'FY22 QoS'!$A:$A,$C58,'FY22 QoS'!$F:$F,$B58)</f>
        <v>0</v>
      </c>
      <c r="Y58" s="164">
        <f>SUMIFS('FY22 QoS'!L:L,'FY22 QoS'!$A:$A,$C58,'FY22 QoS'!$F:$F,$B58)</f>
        <v>1</v>
      </c>
      <c r="Z58" s="164">
        <f>SUMIFS('FY22 QoS'!M:M,'FY22 QoS'!$A:$A,$C58,'FY22 QoS'!$F:$F,$B58)</f>
        <v>1</v>
      </c>
      <c r="AA58" s="164">
        <f>SUMIFS('FY22 QoS'!N:N,'FY22 QoS'!$A:$A,$C58,'FY22 QoS'!$F:$F,$B58)</f>
        <v>1</v>
      </c>
      <c r="AB58" s="164">
        <f>SUMIFS('FY22 QoS'!O:O,'FY22 QoS'!$A:$A,$C58,'FY22 QoS'!$F:$F,$B58)</f>
        <v>1</v>
      </c>
      <c r="AC58" s="164">
        <f>SUMIFS('FY22 QoS'!P:P,'FY22 QoS'!$A:$A,$C58,'FY22 QoS'!$F:$F,$B58)</f>
        <v>1</v>
      </c>
      <c r="AD58" s="164">
        <f>SUMIFS('FY22 QoS'!Q:Q,'FY22 QoS'!$A:$A,$C58,'FY22 QoS'!$F:$F,$B58)</f>
        <v>1</v>
      </c>
      <c r="AE58" s="164">
        <f>SUMIFS('FY22 QoS'!R:R,'FY22 QoS'!$A:$A,$C58,'FY22 QoS'!$F:$F,$B58)</f>
        <v>1</v>
      </c>
      <c r="AF58" s="164">
        <f>SUMIFS('FY22 QoS'!S:S,'FY22 QoS'!$A:$A,$C58,'FY22 QoS'!$F:$F,$B58)</f>
        <v>1</v>
      </c>
      <c r="AG58" s="164">
        <f>SUMIFS('FY22 QoS'!T:T,'FY22 QoS'!$A:$A,$C58,'FY22 QoS'!$F:$F,$B58)</f>
        <v>1</v>
      </c>
      <c r="AH58" s="164">
        <f>SUMIFS('FY22 QoS'!U:U,'FY22 QoS'!$A:$A,$C58,'FY22 QoS'!$F:$F,$B58)</f>
        <v>1</v>
      </c>
      <c r="AI58" s="164">
        <f>SUMIFS('FY22 QoS'!V:V,'FY22 QoS'!$A:$A,$C58,'FY22 QoS'!$F:$F,$B58)</f>
        <v>1</v>
      </c>
      <c r="AK58" s="164">
        <f>SUMIFS('FY22 QoS'!AI:AI,'FY22 QoS'!$A:$A,$C58,'FY22 QoS'!$F:$F,$B58)</f>
        <v>0</v>
      </c>
      <c r="AL58" s="164">
        <f>SUMIFS('FY22 QoS'!AJ:AJ,'FY22 QoS'!$A:$A,$C58,'FY22 QoS'!$F:$F,$B58)</f>
        <v>104166.66666666667</v>
      </c>
      <c r="AM58" s="164">
        <f>SUMIFS('FY22 QoS'!AK:AK,'FY22 QoS'!$A:$A,$C58,'FY22 QoS'!$F:$F,$B58)</f>
        <v>104166.66666666667</v>
      </c>
      <c r="AN58" s="164">
        <f>SUMIFS('FY22 QoS'!AL:AL,'FY22 QoS'!$A:$A,$C58,'FY22 QoS'!$F:$F,$B58)</f>
        <v>104166.66666666667</v>
      </c>
      <c r="AO58" s="164">
        <f>SUMIFS('FY22 QoS'!AM:AM,'FY22 QoS'!$A:$A,$C58,'FY22 QoS'!$F:$F,$B58)</f>
        <v>104166.66666666667</v>
      </c>
      <c r="AP58" s="164">
        <f>SUMIFS('FY22 QoS'!AN:AN,'FY22 QoS'!$A:$A,$C58,'FY22 QoS'!$F:$F,$B58)</f>
        <v>104166.66666666667</v>
      </c>
      <c r="AQ58" s="164">
        <f>SUMIFS('FY22 QoS'!AO:AO,'FY22 QoS'!$A:$A,$C58,'FY22 QoS'!$F:$F,$B58)</f>
        <v>104166.66666666667</v>
      </c>
      <c r="AR58" s="164">
        <f>SUMIFS('FY22 QoS'!AP:AP,'FY22 QoS'!$A:$A,$C58,'FY22 QoS'!$F:$F,$B58)</f>
        <v>104166.66666666667</v>
      </c>
      <c r="AS58" s="164">
        <f>SUMIFS('FY22 QoS'!AQ:AQ,'FY22 QoS'!$A:$A,$C58,'FY22 QoS'!$F:$F,$B58)</f>
        <v>104166.66666666667</v>
      </c>
      <c r="AT58" s="164">
        <f>SUMIFS('FY22 QoS'!AR:AR,'FY22 QoS'!$A:$A,$C58,'FY22 QoS'!$F:$F,$B58)</f>
        <v>104166.66666666667</v>
      </c>
      <c r="AU58" s="164">
        <f>SUMIFS('FY22 QoS'!AS:AS,'FY22 QoS'!$A:$A,$C58,'FY22 QoS'!$F:$F,$B58)</f>
        <v>104166.66666666667</v>
      </c>
      <c r="AV58" s="164">
        <f>SUMIFS('FY22 QoS'!AT:AT,'FY22 QoS'!$A:$A,$C58,'FY22 QoS'!$F:$F,$B58)</f>
        <v>104166.66666666667</v>
      </c>
      <c r="AX58" s="164">
        <f>IF(K58=1,COUNTIFS($I$7:$I58,$I58),0)</f>
        <v>0</v>
      </c>
      <c r="AY58" s="164">
        <f>IF(L58=1,COUNTIFS($I$7:$I58,$I58),0)</f>
        <v>0</v>
      </c>
      <c r="AZ58" s="164">
        <f>IF(M58=1,COUNTIFS($I$7:$I58,$I58),0)</f>
        <v>0</v>
      </c>
      <c r="BA58" s="164">
        <f>IF(N58=1,COUNTIFS($I$7:$I58,$I58),0)</f>
        <v>0</v>
      </c>
      <c r="BB58" s="164">
        <f>IF(O58=1,COUNTIFS($I$7:$I58,$I58),0)</f>
        <v>0</v>
      </c>
      <c r="BC58" s="164">
        <f>IF(P58=1,COUNTIFS($I$7:$I58,$I58),0)</f>
        <v>0</v>
      </c>
      <c r="BD58" s="164">
        <f>IF(Q58=1,COUNTIFS($I$7:$I58,$I58),0)</f>
        <v>0</v>
      </c>
      <c r="BE58" s="164">
        <f>IF(R58=1,COUNTIFS($I$7:$I58,$I58),0)</f>
        <v>0</v>
      </c>
      <c r="BF58" s="164">
        <f>IF(S58=1,COUNTIFS($I$7:$I58,$I58),0)</f>
        <v>0</v>
      </c>
      <c r="BG58" s="164">
        <f>IF(T58=1,COUNTIFS($I$7:$I58,$I58),0)</f>
        <v>0</v>
      </c>
      <c r="BH58" s="164">
        <f>IF(U58=1,COUNTIFS($I$7:$I58,$I58),0)</f>
        <v>0</v>
      </c>
      <c r="BI58" s="164">
        <f>IF(V58=1,COUNTIFS($I$7:$I58,$I58),0)</f>
        <v>0</v>
      </c>
    </row>
    <row r="59" spans="2:61" x14ac:dyDescent="0.25">
      <c r="B59" t="s">
        <v>18</v>
      </c>
      <c r="C59" t="s">
        <v>90</v>
      </c>
      <c r="D59" s="165">
        <v>44256</v>
      </c>
      <c r="E59" s="165" t="s">
        <v>86</v>
      </c>
      <c r="F59" t="s">
        <v>89</v>
      </c>
      <c r="G59" s="164">
        <v>1250000</v>
      </c>
      <c r="H59" s="163"/>
      <c r="I59" s="163"/>
      <c r="K59" s="164">
        <v>0</v>
      </c>
      <c r="L59" s="164">
        <v>1</v>
      </c>
      <c r="M59" s="164">
        <v>1</v>
      </c>
      <c r="N59" s="164">
        <v>1</v>
      </c>
      <c r="O59" s="164">
        <v>1</v>
      </c>
      <c r="P59" s="164">
        <v>1</v>
      </c>
      <c r="Q59" s="164">
        <v>1</v>
      </c>
      <c r="R59" s="164">
        <v>1</v>
      </c>
      <c r="S59" s="164">
        <v>1</v>
      </c>
      <c r="T59" s="164">
        <v>1</v>
      </c>
      <c r="U59" s="164">
        <v>1</v>
      </c>
      <c r="V59" s="164">
        <v>1</v>
      </c>
      <c r="X59" s="164">
        <f>SUMIFS('FY22 QoS'!K:K,'FY22 QoS'!$A:$A,$C59,'FY22 QoS'!$F:$F,$B59)</f>
        <v>0</v>
      </c>
      <c r="Y59" s="164">
        <f>SUMIFS('FY22 QoS'!L:L,'FY22 QoS'!$A:$A,$C59,'FY22 QoS'!$F:$F,$B59)</f>
        <v>1</v>
      </c>
      <c r="Z59" s="164">
        <f>SUMIFS('FY22 QoS'!M:M,'FY22 QoS'!$A:$A,$C59,'FY22 QoS'!$F:$F,$B59)</f>
        <v>1</v>
      </c>
      <c r="AA59" s="164">
        <f>SUMIFS('FY22 QoS'!N:N,'FY22 QoS'!$A:$A,$C59,'FY22 QoS'!$F:$F,$B59)</f>
        <v>1</v>
      </c>
      <c r="AB59" s="164">
        <f>SUMIFS('FY22 QoS'!O:O,'FY22 QoS'!$A:$A,$C59,'FY22 QoS'!$F:$F,$B59)</f>
        <v>1</v>
      </c>
      <c r="AC59" s="164">
        <f>SUMIFS('FY22 QoS'!P:P,'FY22 QoS'!$A:$A,$C59,'FY22 QoS'!$F:$F,$B59)</f>
        <v>1</v>
      </c>
      <c r="AD59" s="164">
        <f>SUMIFS('FY22 QoS'!Q:Q,'FY22 QoS'!$A:$A,$C59,'FY22 QoS'!$F:$F,$B59)</f>
        <v>1</v>
      </c>
      <c r="AE59" s="164">
        <f>SUMIFS('FY22 QoS'!R:R,'FY22 QoS'!$A:$A,$C59,'FY22 QoS'!$F:$F,$B59)</f>
        <v>1</v>
      </c>
      <c r="AF59" s="164">
        <f>SUMIFS('FY22 QoS'!S:S,'FY22 QoS'!$A:$A,$C59,'FY22 QoS'!$F:$F,$B59)</f>
        <v>1</v>
      </c>
      <c r="AG59" s="164">
        <f>SUMIFS('FY22 QoS'!T:T,'FY22 QoS'!$A:$A,$C59,'FY22 QoS'!$F:$F,$B59)</f>
        <v>1</v>
      </c>
      <c r="AH59" s="164">
        <f>SUMIFS('FY22 QoS'!U:U,'FY22 QoS'!$A:$A,$C59,'FY22 QoS'!$F:$F,$B59)</f>
        <v>1</v>
      </c>
      <c r="AI59" s="164">
        <f>SUMIFS('FY22 QoS'!V:V,'FY22 QoS'!$A:$A,$C59,'FY22 QoS'!$F:$F,$B59)</f>
        <v>1</v>
      </c>
      <c r="AK59" s="164">
        <f>SUMIFS('FY22 QoS'!AI:AI,'FY22 QoS'!$A:$A,$C59,'FY22 QoS'!$F:$F,$B59)</f>
        <v>0</v>
      </c>
      <c r="AL59" s="164">
        <f>SUMIFS('FY22 QoS'!AJ:AJ,'FY22 QoS'!$A:$A,$C59,'FY22 QoS'!$F:$F,$B59)</f>
        <v>104166.66666666667</v>
      </c>
      <c r="AM59" s="164">
        <f>SUMIFS('FY22 QoS'!AK:AK,'FY22 QoS'!$A:$A,$C59,'FY22 QoS'!$F:$F,$B59)</f>
        <v>104166.66666666667</v>
      </c>
      <c r="AN59" s="164">
        <f>SUMIFS('FY22 QoS'!AL:AL,'FY22 QoS'!$A:$A,$C59,'FY22 QoS'!$F:$F,$B59)</f>
        <v>104166.66666666667</v>
      </c>
      <c r="AO59" s="164">
        <f>SUMIFS('FY22 QoS'!AM:AM,'FY22 QoS'!$A:$A,$C59,'FY22 QoS'!$F:$F,$B59)</f>
        <v>104166.66666666667</v>
      </c>
      <c r="AP59" s="164">
        <f>SUMIFS('FY22 QoS'!AN:AN,'FY22 QoS'!$A:$A,$C59,'FY22 QoS'!$F:$F,$B59)</f>
        <v>104166.66666666667</v>
      </c>
      <c r="AQ59" s="164">
        <f>SUMIFS('FY22 QoS'!AO:AO,'FY22 QoS'!$A:$A,$C59,'FY22 QoS'!$F:$F,$B59)</f>
        <v>104166.66666666667</v>
      </c>
      <c r="AR59" s="164">
        <f>SUMIFS('FY22 QoS'!AP:AP,'FY22 QoS'!$A:$A,$C59,'FY22 QoS'!$F:$F,$B59)</f>
        <v>104166.66666666667</v>
      </c>
      <c r="AS59" s="164">
        <f>SUMIFS('FY22 QoS'!AQ:AQ,'FY22 QoS'!$A:$A,$C59,'FY22 QoS'!$F:$F,$B59)</f>
        <v>104166.66666666667</v>
      </c>
      <c r="AT59" s="164">
        <f>SUMIFS('FY22 QoS'!AR:AR,'FY22 QoS'!$A:$A,$C59,'FY22 QoS'!$F:$F,$B59)</f>
        <v>104166.66666666667</v>
      </c>
      <c r="AU59" s="164">
        <f>SUMIFS('FY22 QoS'!AS:AS,'FY22 QoS'!$A:$A,$C59,'FY22 QoS'!$F:$F,$B59)</f>
        <v>104166.66666666667</v>
      </c>
      <c r="AV59" s="164">
        <f>SUMIFS('FY22 QoS'!AT:AT,'FY22 QoS'!$A:$A,$C59,'FY22 QoS'!$F:$F,$B59)</f>
        <v>104166.66666666667</v>
      </c>
      <c r="AX59" s="164">
        <f>IF(K59=1,COUNTIFS($I$7:$I59,$I59),0)</f>
        <v>0</v>
      </c>
      <c r="AY59" s="164">
        <f>IF(L59=1,COUNTIFS($I$7:$I59,$I59),0)</f>
        <v>0</v>
      </c>
      <c r="AZ59" s="164">
        <f>IF(M59=1,COUNTIFS($I$7:$I59,$I59),0)</f>
        <v>0</v>
      </c>
      <c r="BA59" s="164">
        <f>IF(N59=1,COUNTIFS($I$7:$I59,$I59),0)</f>
        <v>0</v>
      </c>
      <c r="BB59" s="164">
        <f>IF(O59=1,COUNTIFS($I$7:$I59,$I59),0)</f>
        <v>0</v>
      </c>
      <c r="BC59" s="164">
        <f>IF(P59=1,COUNTIFS($I$7:$I59,$I59),0)</f>
        <v>0</v>
      </c>
      <c r="BD59" s="164">
        <f>IF(Q59=1,COUNTIFS($I$7:$I59,$I59),0)</f>
        <v>0</v>
      </c>
      <c r="BE59" s="164">
        <f>IF(R59=1,COUNTIFS($I$7:$I59,$I59),0)</f>
        <v>0</v>
      </c>
      <c r="BF59" s="164">
        <f>IF(S59=1,COUNTIFS($I$7:$I59,$I59),0)</f>
        <v>0</v>
      </c>
      <c r="BG59" s="164">
        <f>IF(T59=1,COUNTIFS($I$7:$I59,$I59),0)</f>
        <v>0</v>
      </c>
      <c r="BH59" s="164">
        <f>IF(U59=1,COUNTIFS($I$7:$I59,$I59),0)</f>
        <v>0</v>
      </c>
      <c r="BI59" s="164">
        <f>IF(V59=1,COUNTIFS($I$7:$I59,$I59),0)</f>
        <v>0</v>
      </c>
    </row>
    <row r="60" spans="2:61" x14ac:dyDescent="0.25">
      <c r="B60" t="s">
        <v>18</v>
      </c>
      <c r="C60" t="s">
        <v>84</v>
      </c>
      <c r="D60" s="165">
        <v>44317</v>
      </c>
      <c r="E60" s="165" t="s">
        <v>86</v>
      </c>
      <c r="F60" t="s">
        <v>89</v>
      </c>
      <c r="G60" s="164">
        <v>1250000</v>
      </c>
      <c r="H60" s="163"/>
      <c r="I60" s="163"/>
      <c r="K60" s="164">
        <v>0</v>
      </c>
      <c r="L60" s="164">
        <v>0</v>
      </c>
      <c r="M60" s="164">
        <v>0</v>
      </c>
      <c r="N60" s="164">
        <v>1</v>
      </c>
      <c r="O60" s="164">
        <v>1</v>
      </c>
      <c r="P60" s="164">
        <v>1</v>
      </c>
      <c r="Q60" s="164">
        <v>1</v>
      </c>
      <c r="R60" s="164">
        <v>1</v>
      </c>
      <c r="S60" s="164">
        <v>1</v>
      </c>
      <c r="T60" s="164">
        <v>1</v>
      </c>
      <c r="U60" s="164">
        <v>1</v>
      </c>
      <c r="V60" s="164">
        <v>1</v>
      </c>
      <c r="X60" s="164">
        <f>SUMIFS('FY22 QoS'!K:K,'FY22 QoS'!$A:$A,$C60,'FY22 QoS'!$F:$F,$B60)</f>
        <v>0</v>
      </c>
      <c r="Y60" s="164">
        <f>SUMIFS('FY22 QoS'!L:L,'FY22 QoS'!$A:$A,$C60,'FY22 QoS'!$F:$F,$B60)</f>
        <v>0</v>
      </c>
      <c r="Z60" s="164">
        <f>SUMIFS('FY22 QoS'!M:M,'FY22 QoS'!$A:$A,$C60,'FY22 QoS'!$F:$F,$B60)</f>
        <v>0</v>
      </c>
      <c r="AA60" s="164">
        <f>SUMIFS('FY22 QoS'!N:N,'FY22 QoS'!$A:$A,$C60,'FY22 QoS'!$F:$F,$B60)</f>
        <v>0</v>
      </c>
      <c r="AB60" s="164">
        <f>SUMIFS('FY22 QoS'!O:O,'FY22 QoS'!$A:$A,$C60,'FY22 QoS'!$F:$F,$B60)</f>
        <v>0</v>
      </c>
      <c r="AC60" s="164">
        <f>SUMIFS('FY22 QoS'!P:P,'FY22 QoS'!$A:$A,$C60,'FY22 QoS'!$F:$F,$B60)</f>
        <v>0</v>
      </c>
      <c r="AD60" s="164">
        <f>SUMIFS('FY22 QoS'!Q:Q,'FY22 QoS'!$A:$A,$C60,'FY22 QoS'!$F:$F,$B60)</f>
        <v>0</v>
      </c>
      <c r="AE60" s="164">
        <f>SUMIFS('FY22 QoS'!R:R,'FY22 QoS'!$A:$A,$C60,'FY22 QoS'!$F:$F,$B60)</f>
        <v>0</v>
      </c>
      <c r="AF60" s="164">
        <f>SUMIFS('FY22 QoS'!S:S,'FY22 QoS'!$A:$A,$C60,'FY22 QoS'!$F:$F,$B60)</f>
        <v>0.25</v>
      </c>
      <c r="AG60" s="164">
        <f>SUMIFS('FY22 QoS'!T:T,'FY22 QoS'!$A:$A,$C60,'FY22 QoS'!$F:$F,$B60)</f>
        <v>0.35</v>
      </c>
      <c r="AH60" s="164">
        <f>SUMIFS('FY22 QoS'!U:U,'FY22 QoS'!$A:$A,$C60,'FY22 QoS'!$F:$F,$B60)</f>
        <v>0.5</v>
      </c>
      <c r="AI60" s="164">
        <f>SUMIFS('FY22 QoS'!V:V,'FY22 QoS'!$A:$A,$C60,'FY22 QoS'!$F:$F,$B60)</f>
        <v>0.65</v>
      </c>
      <c r="AK60" s="164">
        <f>SUMIFS('FY22 QoS'!AI:AI,'FY22 QoS'!$A:$A,$C60,'FY22 QoS'!$F:$F,$B60)</f>
        <v>0</v>
      </c>
      <c r="AL60" s="164">
        <f>SUMIFS('FY22 QoS'!AJ:AJ,'FY22 QoS'!$A:$A,$C60,'FY22 QoS'!$F:$F,$B60)</f>
        <v>0</v>
      </c>
      <c r="AM60" s="164">
        <f>SUMIFS('FY22 QoS'!AK:AK,'FY22 QoS'!$A:$A,$C60,'FY22 QoS'!$F:$F,$B60)</f>
        <v>0</v>
      </c>
      <c r="AN60" s="164">
        <f>SUMIFS('FY22 QoS'!AL:AL,'FY22 QoS'!$A:$A,$C60,'FY22 QoS'!$F:$F,$B60)</f>
        <v>0</v>
      </c>
      <c r="AO60" s="164">
        <f>SUMIFS('FY22 QoS'!AM:AM,'FY22 QoS'!$A:$A,$C60,'FY22 QoS'!$F:$F,$B60)</f>
        <v>0</v>
      </c>
      <c r="AP60" s="164">
        <f>SUMIFS('FY22 QoS'!AN:AN,'FY22 QoS'!$A:$A,$C60,'FY22 QoS'!$F:$F,$B60)</f>
        <v>0</v>
      </c>
      <c r="AQ60" s="164">
        <f>SUMIFS('FY22 QoS'!AO:AO,'FY22 QoS'!$A:$A,$C60,'FY22 QoS'!$F:$F,$B60)</f>
        <v>0</v>
      </c>
      <c r="AR60" s="164">
        <f>SUMIFS('FY22 QoS'!AP:AP,'FY22 QoS'!$A:$A,$C60,'FY22 QoS'!$F:$F,$B60)</f>
        <v>0</v>
      </c>
      <c r="AS60" s="164">
        <f>SUMIFS('FY22 QoS'!AQ:AQ,'FY22 QoS'!$A:$A,$C60,'FY22 QoS'!$F:$F,$B60)</f>
        <v>26041.666666666668</v>
      </c>
      <c r="AT60" s="164">
        <f>SUMIFS('FY22 QoS'!AR:AR,'FY22 QoS'!$A:$A,$C60,'FY22 QoS'!$F:$F,$B60)</f>
        <v>36458.333333333336</v>
      </c>
      <c r="AU60" s="164">
        <f>SUMIFS('FY22 QoS'!AS:AS,'FY22 QoS'!$A:$A,$C60,'FY22 QoS'!$F:$F,$B60)</f>
        <v>52083.333333333336</v>
      </c>
      <c r="AV60" s="164">
        <f>SUMIFS('FY22 QoS'!AT:AT,'FY22 QoS'!$A:$A,$C60,'FY22 QoS'!$F:$F,$B60)</f>
        <v>67708.333333333343</v>
      </c>
      <c r="AX60" s="164">
        <f>IF(K60=1,COUNTIFS($I$7:$I60,$I60),0)</f>
        <v>0</v>
      </c>
      <c r="AY60" s="164">
        <f>IF(L60=1,COUNTIFS($I$7:$I60,$I60),0)</f>
        <v>0</v>
      </c>
      <c r="AZ60" s="164">
        <f>IF(M60=1,COUNTIFS($I$7:$I60,$I60),0)</f>
        <v>0</v>
      </c>
      <c r="BA60" s="164">
        <f>IF(N60=1,COUNTIFS($I$7:$I60,$I60),0)</f>
        <v>0</v>
      </c>
      <c r="BB60" s="164">
        <f>IF(O60=1,COUNTIFS($I$7:$I60,$I60),0)</f>
        <v>0</v>
      </c>
      <c r="BC60" s="164">
        <f>IF(P60=1,COUNTIFS($I$7:$I60,$I60),0)</f>
        <v>0</v>
      </c>
      <c r="BD60" s="164">
        <f>IF(Q60=1,COUNTIFS($I$7:$I60,$I60),0)</f>
        <v>0</v>
      </c>
      <c r="BE60" s="164">
        <f>IF(R60=1,COUNTIFS($I$7:$I60,$I60),0)</f>
        <v>0</v>
      </c>
      <c r="BF60" s="164">
        <f>IF(S60=1,COUNTIFS($I$7:$I60,$I60),0)</f>
        <v>0</v>
      </c>
      <c r="BG60" s="164">
        <f>IF(T60=1,COUNTIFS($I$7:$I60,$I60),0)</f>
        <v>0</v>
      </c>
      <c r="BH60" s="164">
        <f>IF(U60=1,COUNTIFS($I$7:$I60,$I60),0)</f>
        <v>0</v>
      </c>
      <c r="BI60" s="164">
        <f>IF(V60=1,COUNTIFS($I$7:$I60,$I60),0)</f>
        <v>0</v>
      </c>
    </row>
    <row r="61" spans="2:61" x14ac:dyDescent="0.25">
      <c r="B61" t="s">
        <v>18</v>
      </c>
      <c r="C61" t="s">
        <v>84</v>
      </c>
      <c r="D61" s="165">
        <v>44348</v>
      </c>
      <c r="E61" s="165" t="s">
        <v>86</v>
      </c>
      <c r="F61" t="s">
        <v>89</v>
      </c>
      <c r="G61" s="164">
        <v>1250000</v>
      </c>
      <c r="H61" s="163"/>
      <c r="I61" s="163"/>
      <c r="K61" s="164">
        <v>0</v>
      </c>
      <c r="L61" s="164">
        <v>0</v>
      </c>
      <c r="M61" s="164">
        <v>0</v>
      </c>
      <c r="N61" s="164">
        <v>0</v>
      </c>
      <c r="O61" s="164">
        <v>1</v>
      </c>
      <c r="P61" s="164">
        <v>1</v>
      </c>
      <c r="Q61" s="164">
        <v>1</v>
      </c>
      <c r="R61" s="164">
        <v>1</v>
      </c>
      <c r="S61" s="164">
        <v>1</v>
      </c>
      <c r="T61" s="164">
        <v>1</v>
      </c>
      <c r="U61" s="164">
        <v>1</v>
      </c>
      <c r="V61" s="164">
        <v>1</v>
      </c>
      <c r="X61" s="164">
        <f>SUMIFS('FY22 QoS'!K:K,'FY22 QoS'!$A:$A,$C61,'FY22 QoS'!$F:$F,$B61)</f>
        <v>0</v>
      </c>
      <c r="Y61" s="164">
        <f>SUMIFS('FY22 QoS'!L:L,'FY22 QoS'!$A:$A,$C61,'FY22 QoS'!$F:$F,$B61)</f>
        <v>0</v>
      </c>
      <c r="Z61" s="164">
        <f>SUMIFS('FY22 QoS'!M:M,'FY22 QoS'!$A:$A,$C61,'FY22 QoS'!$F:$F,$B61)</f>
        <v>0</v>
      </c>
      <c r="AA61" s="164">
        <f>SUMIFS('FY22 QoS'!N:N,'FY22 QoS'!$A:$A,$C61,'FY22 QoS'!$F:$F,$B61)</f>
        <v>0</v>
      </c>
      <c r="AB61" s="164">
        <f>SUMIFS('FY22 QoS'!O:O,'FY22 QoS'!$A:$A,$C61,'FY22 QoS'!$F:$F,$B61)</f>
        <v>0</v>
      </c>
      <c r="AC61" s="164">
        <f>SUMIFS('FY22 QoS'!P:P,'FY22 QoS'!$A:$A,$C61,'FY22 QoS'!$F:$F,$B61)</f>
        <v>0</v>
      </c>
      <c r="AD61" s="164">
        <f>SUMIFS('FY22 QoS'!Q:Q,'FY22 QoS'!$A:$A,$C61,'FY22 QoS'!$F:$F,$B61)</f>
        <v>0</v>
      </c>
      <c r="AE61" s="164">
        <f>SUMIFS('FY22 QoS'!R:R,'FY22 QoS'!$A:$A,$C61,'FY22 QoS'!$F:$F,$B61)</f>
        <v>0</v>
      </c>
      <c r="AF61" s="164">
        <f>SUMIFS('FY22 QoS'!S:S,'FY22 QoS'!$A:$A,$C61,'FY22 QoS'!$F:$F,$B61)</f>
        <v>0.25</v>
      </c>
      <c r="AG61" s="164">
        <f>SUMIFS('FY22 QoS'!T:T,'FY22 QoS'!$A:$A,$C61,'FY22 QoS'!$F:$F,$B61)</f>
        <v>0.35</v>
      </c>
      <c r="AH61" s="164">
        <f>SUMIFS('FY22 QoS'!U:U,'FY22 QoS'!$A:$A,$C61,'FY22 QoS'!$F:$F,$B61)</f>
        <v>0.5</v>
      </c>
      <c r="AI61" s="164">
        <f>SUMIFS('FY22 QoS'!V:V,'FY22 QoS'!$A:$A,$C61,'FY22 QoS'!$F:$F,$B61)</f>
        <v>0.65</v>
      </c>
      <c r="AK61" s="164">
        <f>SUMIFS('FY22 QoS'!AI:AI,'FY22 QoS'!$A:$A,$C61,'FY22 QoS'!$F:$F,$B61)</f>
        <v>0</v>
      </c>
      <c r="AL61" s="164">
        <f>SUMIFS('FY22 QoS'!AJ:AJ,'FY22 QoS'!$A:$A,$C61,'FY22 QoS'!$F:$F,$B61)</f>
        <v>0</v>
      </c>
      <c r="AM61" s="164">
        <f>SUMIFS('FY22 QoS'!AK:AK,'FY22 QoS'!$A:$A,$C61,'FY22 QoS'!$F:$F,$B61)</f>
        <v>0</v>
      </c>
      <c r="AN61" s="164">
        <f>SUMIFS('FY22 QoS'!AL:AL,'FY22 QoS'!$A:$A,$C61,'FY22 QoS'!$F:$F,$B61)</f>
        <v>0</v>
      </c>
      <c r="AO61" s="164">
        <f>SUMIFS('FY22 QoS'!AM:AM,'FY22 QoS'!$A:$A,$C61,'FY22 QoS'!$F:$F,$B61)</f>
        <v>0</v>
      </c>
      <c r="AP61" s="164">
        <f>SUMIFS('FY22 QoS'!AN:AN,'FY22 QoS'!$A:$A,$C61,'FY22 QoS'!$F:$F,$B61)</f>
        <v>0</v>
      </c>
      <c r="AQ61" s="164">
        <f>SUMIFS('FY22 QoS'!AO:AO,'FY22 QoS'!$A:$A,$C61,'FY22 QoS'!$F:$F,$B61)</f>
        <v>0</v>
      </c>
      <c r="AR61" s="164">
        <f>SUMIFS('FY22 QoS'!AP:AP,'FY22 QoS'!$A:$A,$C61,'FY22 QoS'!$F:$F,$B61)</f>
        <v>0</v>
      </c>
      <c r="AS61" s="164">
        <f>SUMIFS('FY22 QoS'!AQ:AQ,'FY22 QoS'!$A:$A,$C61,'FY22 QoS'!$F:$F,$B61)</f>
        <v>26041.666666666668</v>
      </c>
      <c r="AT61" s="164">
        <f>SUMIFS('FY22 QoS'!AR:AR,'FY22 QoS'!$A:$A,$C61,'FY22 QoS'!$F:$F,$B61)</f>
        <v>36458.333333333336</v>
      </c>
      <c r="AU61" s="164">
        <f>SUMIFS('FY22 QoS'!AS:AS,'FY22 QoS'!$A:$A,$C61,'FY22 QoS'!$F:$F,$B61)</f>
        <v>52083.333333333336</v>
      </c>
      <c r="AV61" s="164">
        <f>SUMIFS('FY22 QoS'!AT:AT,'FY22 QoS'!$A:$A,$C61,'FY22 QoS'!$F:$F,$B61)</f>
        <v>67708.333333333343</v>
      </c>
      <c r="AX61" s="164">
        <f>IF(K61=1,COUNTIFS($I$7:$I61,$I61),0)</f>
        <v>0</v>
      </c>
      <c r="AY61" s="164">
        <f>IF(L61=1,COUNTIFS($I$7:$I61,$I61),0)</f>
        <v>0</v>
      </c>
      <c r="AZ61" s="164">
        <f>IF(M61=1,COUNTIFS($I$7:$I61,$I61),0)</f>
        <v>0</v>
      </c>
      <c r="BA61" s="164">
        <f>IF(N61=1,COUNTIFS($I$7:$I61,$I61),0)</f>
        <v>0</v>
      </c>
      <c r="BB61" s="164">
        <f>IF(O61=1,COUNTIFS($I$7:$I61,$I61),0)</f>
        <v>0</v>
      </c>
      <c r="BC61" s="164">
        <f>IF(P61=1,COUNTIFS($I$7:$I61,$I61),0)</f>
        <v>0</v>
      </c>
      <c r="BD61" s="164">
        <f>IF(Q61=1,COUNTIFS($I$7:$I61,$I61),0)</f>
        <v>0</v>
      </c>
      <c r="BE61" s="164">
        <f>IF(R61=1,COUNTIFS($I$7:$I61,$I61),0)</f>
        <v>0</v>
      </c>
      <c r="BF61" s="164">
        <f>IF(S61=1,COUNTIFS($I$7:$I61,$I61),0)</f>
        <v>0</v>
      </c>
      <c r="BG61" s="164">
        <f>IF(T61=1,COUNTIFS($I$7:$I61,$I61),0)</f>
        <v>0</v>
      </c>
      <c r="BH61" s="164">
        <f>IF(U61=1,COUNTIFS($I$7:$I61,$I61),0)</f>
        <v>0</v>
      </c>
      <c r="BI61" s="164">
        <f>IF(V61=1,COUNTIFS($I$7:$I61,$I61),0)</f>
        <v>0</v>
      </c>
    </row>
    <row r="62" spans="2:61" x14ac:dyDescent="0.25">
      <c r="B62" t="s">
        <v>20</v>
      </c>
      <c r="C62" t="s">
        <v>294</v>
      </c>
      <c r="D62" s="165">
        <v>44312</v>
      </c>
      <c r="E62" s="165" t="s">
        <v>86</v>
      </c>
      <c r="F62" t="s">
        <v>23</v>
      </c>
      <c r="G62" s="164">
        <v>1050000</v>
      </c>
      <c r="H62" s="163"/>
      <c r="I62" s="163"/>
      <c r="K62" s="164">
        <v>0</v>
      </c>
      <c r="L62" s="164">
        <v>0</v>
      </c>
      <c r="M62" s="164">
        <v>1</v>
      </c>
      <c r="N62" s="164">
        <v>1</v>
      </c>
      <c r="O62" s="164">
        <v>1</v>
      </c>
      <c r="P62" s="164">
        <v>1</v>
      </c>
      <c r="Q62" s="164">
        <v>1</v>
      </c>
      <c r="R62" s="164">
        <v>1</v>
      </c>
      <c r="S62" s="164">
        <v>1</v>
      </c>
      <c r="T62" s="164">
        <v>1</v>
      </c>
      <c r="U62" s="164">
        <v>1</v>
      </c>
      <c r="V62" s="164">
        <v>1</v>
      </c>
      <c r="X62" s="164">
        <f>SUMIFS('FY22 QoS'!K:K,'FY22 QoS'!$A:$A,$C62,'FY22 QoS'!$F:$F,$B62)</f>
        <v>0</v>
      </c>
      <c r="Y62" s="164">
        <f>SUMIFS('FY22 QoS'!L:L,'FY22 QoS'!$A:$A,$C62,'FY22 QoS'!$F:$F,$B62)</f>
        <v>0</v>
      </c>
      <c r="Z62" s="164">
        <f>SUMIFS('FY22 QoS'!M:M,'FY22 QoS'!$A:$A,$C62,'FY22 QoS'!$F:$F,$B62)</f>
        <v>0</v>
      </c>
      <c r="AA62" s="164">
        <f>SUMIFS('FY22 QoS'!N:N,'FY22 QoS'!$A:$A,$C62,'FY22 QoS'!$F:$F,$B62)</f>
        <v>0</v>
      </c>
      <c r="AB62" s="164">
        <f>SUMIFS('FY22 QoS'!O:O,'FY22 QoS'!$A:$A,$C62,'FY22 QoS'!$F:$F,$B62)</f>
        <v>0</v>
      </c>
      <c r="AC62" s="164">
        <f>SUMIFS('FY22 QoS'!P:P,'FY22 QoS'!$A:$A,$C62,'FY22 QoS'!$F:$F,$B62)</f>
        <v>0</v>
      </c>
      <c r="AD62" s="164">
        <f>SUMIFS('FY22 QoS'!Q:Q,'FY22 QoS'!$A:$A,$C62,'FY22 QoS'!$F:$F,$B62)</f>
        <v>0.25</v>
      </c>
      <c r="AE62" s="164">
        <f>SUMIFS('FY22 QoS'!R:R,'FY22 QoS'!$A:$A,$C62,'FY22 QoS'!$F:$F,$B62)</f>
        <v>0.35</v>
      </c>
      <c r="AF62" s="164">
        <f>SUMIFS('FY22 QoS'!S:S,'FY22 QoS'!$A:$A,$C62,'FY22 QoS'!$F:$F,$B62)</f>
        <v>0.5</v>
      </c>
      <c r="AG62" s="164">
        <f>SUMIFS('FY22 QoS'!T:T,'FY22 QoS'!$A:$A,$C62,'FY22 QoS'!$F:$F,$B62)</f>
        <v>0.65</v>
      </c>
      <c r="AH62" s="164">
        <f>SUMIFS('FY22 QoS'!U:U,'FY22 QoS'!$A:$A,$C62,'FY22 QoS'!$F:$F,$B62)</f>
        <v>0.85</v>
      </c>
      <c r="AI62" s="164">
        <f>SUMIFS('FY22 QoS'!V:V,'FY22 QoS'!$A:$A,$C62,'FY22 QoS'!$F:$F,$B62)</f>
        <v>1</v>
      </c>
      <c r="AK62" s="164">
        <f>SUMIFS('FY22 QoS'!AI:AI,'FY22 QoS'!$A:$A,$C62,'FY22 QoS'!$F:$F,$B62)</f>
        <v>0</v>
      </c>
      <c r="AL62" s="164">
        <f>SUMIFS('FY22 QoS'!AJ:AJ,'FY22 QoS'!$A:$A,$C62,'FY22 QoS'!$F:$F,$B62)</f>
        <v>0</v>
      </c>
      <c r="AM62" s="164">
        <f>SUMIFS('FY22 QoS'!AK:AK,'FY22 QoS'!$A:$A,$C62,'FY22 QoS'!$F:$F,$B62)</f>
        <v>0</v>
      </c>
      <c r="AN62" s="164">
        <f>SUMIFS('FY22 QoS'!AL:AL,'FY22 QoS'!$A:$A,$C62,'FY22 QoS'!$F:$F,$B62)</f>
        <v>0</v>
      </c>
      <c r="AO62" s="164">
        <f>SUMIFS('FY22 QoS'!AM:AM,'FY22 QoS'!$A:$A,$C62,'FY22 QoS'!$F:$F,$B62)</f>
        <v>0</v>
      </c>
      <c r="AP62" s="164">
        <f>SUMIFS('FY22 QoS'!AN:AN,'FY22 QoS'!$A:$A,$C62,'FY22 QoS'!$F:$F,$B62)</f>
        <v>0</v>
      </c>
      <c r="AQ62" s="164">
        <f>SUMIFS('FY22 QoS'!AO:AO,'FY22 QoS'!$A:$A,$C62,'FY22 QoS'!$F:$F,$B62)</f>
        <v>21875</v>
      </c>
      <c r="AR62" s="164">
        <f>SUMIFS('FY22 QoS'!AP:AP,'FY22 QoS'!$A:$A,$C62,'FY22 QoS'!$F:$F,$B62)</f>
        <v>30624.999999999996</v>
      </c>
      <c r="AS62" s="164">
        <f>SUMIFS('FY22 QoS'!AQ:AQ,'FY22 QoS'!$A:$A,$C62,'FY22 QoS'!$F:$F,$B62)</f>
        <v>43750</v>
      </c>
      <c r="AT62" s="164">
        <f>SUMIFS('FY22 QoS'!AR:AR,'FY22 QoS'!$A:$A,$C62,'FY22 QoS'!$F:$F,$B62)</f>
        <v>56875</v>
      </c>
      <c r="AU62" s="164">
        <f>SUMIFS('FY22 QoS'!AS:AS,'FY22 QoS'!$A:$A,$C62,'FY22 QoS'!$F:$F,$B62)</f>
        <v>74375</v>
      </c>
      <c r="AV62" s="164">
        <f>SUMIFS('FY22 QoS'!AT:AT,'FY22 QoS'!$A:$A,$C62,'FY22 QoS'!$F:$F,$B62)</f>
        <v>87500</v>
      </c>
      <c r="AX62" s="164">
        <f>IF(K62=1,COUNTIFS($I$7:$I62,$I62),0)</f>
        <v>0</v>
      </c>
      <c r="AY62" s="164">
        <f>IF(L62=1,COUNTIFS($I$7:$I62,$I62),0)</f>
        <v>0</v>
      </c>
      <c r="AZ62" s="164">
        <f>IF(M62=1,COUNTIFS($I$7:$I62,$I62),0)</f>
        <v>0</v>
      </c>
      <c r="BA62" s="164">
        <f>IF(N62=1,COUNTIFS($I$7:$I62,$I62),0)</f>
        <v>0</v>
      </c>
      <c r="BB62" s="164">
        <f>IF(O62=1,COUNTIFS($I$7:$I62,$I62),0)</f>
        <v>0</v>
      </c>
      <c r="BC62" s="164">
        <f>IF(P62=1,COUNTIFS($I$7:$I62,$I62),0)</f>
        <v>0</v>
      </c>
      <c r="BD62" s="164">
        <f>IF(Q62=1,COUNTIFS($I$7:$I62,$I62),0)</f>
        <v>0</v>
      </c>
      <c r="BE62" s="164">
        <f>IF(R62=1,COUNTIFS($I$7:$I62,$I62),0)</f>
        <v>0</v>
      </c>
      <c r="BF62" s="164">
        <f>IF(S62=1,COUNTIFS($I$7:$I62,$I62),0)</f>
        <v>0</v>
      </c>
      <c r="BG62" s="164">
        <f>IF(T62=1,COUNTIFS($I$7:$I62,$I62),0)</f>
        <v>0</v>
      </c>
      <c r="BH62" s="164">
        <f>IF(U62=1,COUNTIFS($I$7:$I62,$I62),0)</f>
        <v>0</v>
      </c>
      <c r="BI62" s="164">
        <f>IF(V62=1,COUNTIFS($I$7:$I62,$I62),0)</f>
        <v>0</v>
      </c>
    </row>
    <row r="63" spans="2:61" x14ac:dyDescent="0.25">
      <c r="B63" t="s">
        <v>20</v>
      </c>
      <c r="C63" t="s">
        <v>295</v>
      </c>
      <c r="D63" s="165">
        <v>44312</v>
      </c>
      <c r="E63" s="165" t="s">
        <v>86</v>
      </c>
      <c r="F63" t="s">
        <v>89</v>
      </c>
      <c r="G63" s="164">
        <v>1250000</v>
      </c>
      <c r="H63" s="163"/>
      <c r="I63" s="163"/>
      <c r="K63" s="164">
        <v>0</v>
      </c>
      <c r="L63" s="164">
        <v>0</v>
      </c>
      <c r="M63" s="164">
        <v>1</v>
      </c>
      <c r="N63" s="164">
        <v>1</v>
      </c>
      <c r="O63" s="164">
        <v>1</v>
      </c>
      <c r="P63" s="164">
        <v>1</v>
      </c>
      <c r="Q63" s="164">
        <v>1</v>
      </c>
      <c r="R63" s="164">
        <v>1</v>
      </c>
      <c r="S63" s="164">
        <v>1</v>
      </c>
      <c r="T63" s="164">
        <v>1</v>
      </c>
      <c r="U63" s="164">
        <v>1</v>
      </c>
      <c r="V63" s="164">
        <v>1</v>
      </c>
      <c r="X63" s="164"/>
      <c r="Y63" s="164"/>
      <c r="Z63" s="164"/>
      <c r="AA63" s="164"/>
      <c r="AB63" s="164"/>
      <c r="AC63" s="164"/>
      <c r="AD63" s="164"/>
      <c r="AE63" s="164"/>
      <c r="AF63" s="164"/>
      <c r="AG63" s="164"/>
      <c r="AH63" s="164"/>
      <c r="AI63" s="164"/>
      <c r="AK63" s="164"/>
      <c r="AL63" s="164"/>
      <c r="AM63" s="164"/>
      <c r="AN63" s="164"/>
      <c r="AO63" s="164"/>
      <c r="AP63" s="164"/>
      <c r="AQ63" s="164"/>
      <c r="AR63" s="164"/>
      <c r="AS63" s="164"/>
      <c r="AT63" s="164"/>
      <c r="AU63" s="164"/>
      <c r="AV63" s="164"/>
      <c r="AX63" s="164"/>
      <c r="AY63" s="164"/>
      <c r="AZ63" s="164"/>
      <c r="BA63" s="164"/>
      <c r="BB63" s="164"/>
      <c r="BC63" s="164"/>
      <c r="BD63" s="164"/>
      <c r="BE63" s="164"/>
      <c r="BF63" s="164"/>
      <c r="BG63" s="164"/>
      <c r="BH63" s="164"/>
      <c r="BI63" s="164"/>
    </row>
    <row r="64" spans="2:61" x14ac:dyDescent="0.25">
      <c r="B64" t="s">
        <v>22</v>
      </c>
      <c r="C64" t="s">
        <v>298</v>
      </c>
      <c r="D64" s="165">
        <v>44312</v>
      </c>
      <c r="E64" s="165">
        <v>44317</v>
      </c>
      <c r="F64" t="s">
        <v>23</v>
      </c>
      <c r="G64" s="164">
        <v>1050000</v>
      </c>
      <c r="H64" s="163"/>
      <c r="I64" s="163"/>
      <c r="K64" s="164">
        <v>0</v>
      </c>
      <c r="L64" s="164">
        <v>0</v>
      </c>
      <c r="M64" s="164">
        <v>1</v>
      </c>
      <c r="N64" s="164">
        <v>0</v>
      </c>
      <c r="O64" s="164">
        <v>0</v>
      </c>
      <c r="P64" s="164">
        <v>0</v>
      </c>
      <c r="Q64" s="164">
        <v>0</v>
      </c>
      <c r="R64" s="164">
        <v>0</v>
      </c>
      <c r="S64" s="164">
        <v>0</v>
      </c>
      <c r="T64" s="164">
        <v>0</v>
      </c>
      <c r="U64" s="164">
        <v>0</v>
      </c>
      <c r="V64" s="164">
        <v>0</v>
      </c>
      <c r="X64" s="164"/>
      <c r="Y64" s="164"/>
      <c r="Z64" s="164"/>
      <c r="AA64" s="164"/>
      <c r="AB64" s="164"/>
      <c r="AC64" s="164"/>
      <c r="AD64" s="164"/>
      <c r="AE64" s="164"/>
      <c r="AF64" s="164"/>
      <c r="AG64" s="164"/>
      <c r="AH64" s="164"/>
      <c r="AI64" s="164"/>
      <c r="AK64" s="164"/>
      <c r="AL64" s="164"/>
      <c r="AM64" s="164"/>
      <c r="AN64" s="164"/>
      <c r="AO64" s="164"/>
      <c r="AP64" s="164"/>
      <c r="AQ64" s="164"/>
      <c r="AR64" s="164"/>
      <c r="AS64" s="164"/>
      <c r="AT64" s="164"/>
      <c r="AU64" s="164"/>
      <c r="AV64" s="164"/>
      <c r="AX64" s="164"/>
      <c r="AY64" s="164"/>
      <c r="AZ64" s="164"/>
      <c r="BA64" s="164"/>
      <c r="BB64" s="164"/>
      <c r="BC64" s="164"/>
      <c r="BD64" s="164"/>
      <c r="BE64" s="164"/>
      <c r="BF64" s="164"/>
      <c r="BG64" s="164"/>
      <c r="BH64" s="164"/>
      <c r="BI64" s="164"/>
    </row>
    <row r="65" spans="2:61" x14ac:dyDescent="0.25">
      <c r="B65" t="s">
        <v>31</v>
      </c>
      <c r="C65" t="s">
        <v>298</v>
      </c>
      <c r="D65" s="165">
        <v>44317</v>
      </c>
      <c r="E65" s="165"/>
      <c r="F65" t="s">
        <v>23</v>
      </c>
      <c r="G65" s="164">
        <v>1050000</v>
      </c>
      <c r="H65" s="163"/>
      <c r="I65" s="163"/>
      <c r="K65" s="164">
        <v>0</v>
      </c>
      <c r="L65" s="164">
        <v>0</v>
      </c>
      <c r="M65" s="164">
        <v>0</v>
      </c>
      <c r="N65" s="164">
        <v>1</v>
      </c>
      <c r="O65" s="164">
        <v>1</v>
      </c>
      <c r="P65" s="164">
        <v>1</v>
      </c>
      <c r="Q65" s="164">
        <v>1</v>
      </c>
      <c r="R65" s="164">
        <v>1</v>
      </c>
      <c r="S65" s="164">
        <v>1</v>
      </c>
      <c r="T65" s="164">
        <v>1</v>
      </c>
      <c r="U65" s="164">
        <v>1</v>
      </c>
      <c r="V65" s="164">
        <v>1</v>
      </c>
      <c r="X65" s="164"/>
      <c r="Y65" s="164"/>
      <c r="Z65" s="164"/>
      <c r="AA65" s="164"/>
      <c r="AB65" s="164"/>
      <c r="AC65" s="164"/>
      <c r="AD65" s="164"/>
      <c r="AE65" s="164"/>
      <c r="AF65" s="164"/>
      <c r="AG65" s="164"/>
      <c r="AH65" s="164"/>
      <c r="AI65" s="164"/>
      <c r="AK65" s="164"/>
      <c r="AL65" s="164"/>
      <c r="AM65" s="164"/>
      <c r="AN65" s="164"/>
      <c r="AO65" s="164"/>
      <c r="AP65" s="164"/>
      <c r="AQ65" s="164"/>
      <c r="AR65" s="164"/>
      <c r="AS65" s="164"/>
      <c r="AT65" s="164"/>
      <c r="AU65" s="164"/>
      <c r="AV65" s="164"/>
      <c r="AX65" s="164"/>
      <c r="AY65" s="164"/>
      <c r="AZ65" s="164"/>
      <c r="BA65" s="164"/>
      <c r="BB65" s="164"/>
      <c r="BC65" s="164"/>
      <c r="BD65" s="164"/>
      <c r="BE65" s="164"/>
      <c r="BF65" s="164"/>
      <c r="BG65" s="164"/>
      <c r="BH65" s="164"/>
      <c r="BI65" s="164"/>
    </row>
    <row r="66" spans="2:61" x14ac:dyDescent="0.25">
      <c r="D66" s="165"/>
      <c r="E66" s="165"/>
      <c r="G66" s="164"/>
      <c r="H66" s="163"/>
      <c r="I66" s="163"/>
    </row>
    <row r="67" spans="2:61" x14ac:dyDescent="0.25">
      <c r="D67" s="165"/>
      <c r="E67" s="165"/>
      <c r="G67" s="164"/>
      <c r="H67" s="163"/>
      <c r="I67" s="16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DFC74-BEDD-4ADA-8651-091A3FB0D390}">
  <sheetPr>
    <tabColor theme="1"/>
  </sheetPr>
  <dimension ref="A1"/>
  <sheetViews>
    <sheetView workbookViewId="0"/>
  </sheetViews>
  <sheetFormatPr defaultColWidth="8.85546875"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2F060-FA4E-4A26-82F9-3F4DDC59CCF5}">
  <dimension ref="A1:A12"/>
  <sheetViews>
    <sheetView workbookViewId="0">
      <selection activeCell="A2" sqref="A2:A12"/>
    </sheetView>
  </sheetViews>
  <sheetFormatPr defaultColWidth="8.85546875" defaultRowHeight="15" x14ac:dyDescent="0.25"/>
  <sheetData>
    <row r="1" spans="1:1" x14ac:dyDescent="0.25">
      <c r="A1" s="167"/>
    </row>
    <row r="2" spans="1:1" x14ac:dyDescent="0.25">
      <c r="A2" s="167" t="s">
        <v>209</v>
      </c>
    </row>
    <row r="3" spans="1:1" x14ac:dyDescent="0.25">
      <c r="A3" s="167" t="s">
        <v>208</v>
      </c>
    </row>
    <row r="4" spans="1:1" x14ac:dyDescent="0.25">
      <c r="A4" t="s">
        <v>84</v>
      </c>
    </row>
    <row r="5" spans="1:1" x14ac:dyDescent="0.25">
      <c r="A5" t="s">
        <v>204</v>
      </c>
    </row>
    <row r="6" spans="1:1" x14ac:dyDescent="0.25">
      <c r="A6" t="s">
        <v>203</v>
      </c>
    </row>
    <row r="7" spans="1:1" x14ac:dyDescent="0.25">
      <c r="A7" t="s">
        <v>270</v>
      </c>
    </row>
    <row r="8" spans="1:1" x14ac:dyDescent="0.25">
      <c r="A8" t="s">
        <v>207</v>
      </c>
    </row>
    <row r="9" spans="1:1" x14ac:dyDescent="0.25">
      <c r="A9" t="s">
        <v>206</v>
      </c>
    </row>
    <row r="10" spans="1:1" x14ac:dyDescent="0.25">
      <c r="A10" t="s">
        <v>205</v>
      </c>
    </row>
    <row r="11" spans="1:1" x14ac:dyDescent="0.25">
      <c r="A11" t="s">
        <v>202</v>
      </c>
    </row>
    <row r="12" spans="1:1" x14ac:dyDescent="0.25">
      <c r="A12" t="s">
        <v>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01F2C-9DDF-4A3F-A705-934382A47955}">
  <dimension ref="B2:Z38"/>
  <sheetViews>
    <sheetView showGridLines="0" zoomScaleNormal="100" workbookViewId="0">
      <selection activeCell="P35" sqref="P35"/>
    </sheetView>
  </sheetViews>
  <sheetFormatPr defaultRowHeight="15" x14ac:dyDescent="0.25"/>
  <cols>
    <col min="1" max="1" width="2" customWidth="1"/>
    <col min="2" max="2" width="21.5703125" customWidth="1"/>
    <col min="3" max="6" width="9.42578125" customWidth="1"/>
    <col min="7" max="7" width="2" customWidth="1"/>
    <col min="8" max="8" width="21.5703125" customWidth="1"/>
    <col min="9" max="12" width="9.42578125" customWidth="1"/>
    <col min="13" max="13" width="2" customWidth="1"/>
    <col min="14" max="14" width="21.5703125" customWidth="1"/>
    <col min="15" max="18" width="9.42578125" customWidth="1"/>
    <col min="19" max="19" width="2" customWidth="1"/>
    <col min="20" max="20" width="21.5703125" customWidth="1"/>
    <col min="21" max="24" width="9.42578125" customWidth="1"/>
  </cols>
  <sheetData>
    <row r="2" spans="2:26" ht="21" x14ac:dyDescent="0.35">
      <c r="B2" s="314" t="s">
        <v>30</v>
      </c>
    </row>
    <row r="4" spans="2:26" x14ac:dyDescent="0.25">
      <c r="B4" s="308" t="s">
        <v>407</v>
      </c>
      <c r="C4" s="309"/>
      <c r="D4" s="309"/>
      <c r="E4" s="309"/>
      <c r="F4" s="309"/>
      <c r="H4" s="308" t="s">
        <v>440</v>
      </c>
      <c r="I4" s="309"/>
      <c r="J4" s="309"/>
      <c r="K4" s="309"/>
      <c r="L4" s="309"/>
      <c r="N4" s="308" t="s">
        <v>413</v>
      </c>
      <c r="O4" s="309"/>
      <c r="P4" s="309"/>
      <c r="Q4" s="309"/>
      <c r="R4" s="309"/>
      <c r="T4" s="308" t="s">
        <v>414</v>
      </c>
      <c r="U4" s="309"/>
      <c r="V4" s="309"/>
      <c r="W4" s="309"/>
      <c r="X4" s="309"/>
    </row>
    <row r="6" spans="2:26" x14ac:dyDescent="0.25">
      <c r="C6" s="4" t="s">
        <v>42</v>
      </c>
      <c r="D6" s="4" t="s">
        <v>41</v>
      </c>
      <c r="E6" s="4" t="s">
        <v>40</v>
      </c>
      <c r="F6" s="294" t="s">
        <v>411</v>
      </c>
      <c r="I6" s="4" t="s">
        <v>42</v>
      </c>
      <c r="J6" s="4" t="s">
        <v>41</v>
      </c>
      <c r="K6" s="4" t="s">
        <v>40</v>
      </c>
      <c r="L6" s="294" t="s">
        <v>411</v>
      </c>
      <c r="O6" s="4" t="s">
        <v>42</v>
      </c>
      <c r="P6" s="4" t="s">
        <v>41</v>
      </c>
      <c r="Q6" s="4" t="s">
        <v>40</v>
      </c>
      <c r="R6" s="294" t="s">
        <v>411</v>
      </c>
      <c r="U6" s="4" t="s">
        <v>42</v>
      </c>
      <c r="V6" s="4" t="s">
        <v>41</v>
      </c>
      <c r="W6" s="4" t="s">
        <v>40</v>
      </c>
      <c r="X6" s="294" t="s">
        <v>411</v>
      </c>
      <c r="Z6" s="313" t="s">
        <v>418</v>
      </c>
    </row>
    <row r="7" spans="2:26" x14ac:dyDescent="0.25">
      <c r="B7" t="s">
        <v>424</v>
      </c>
      <c r="C7" s="212">
        <f>Targets!J6</f>
        <v>2566.9208333333331</v>
      </c>
      <c r="D7" s="212">
        <f>Targets!K6</f>
        <v>2872.5124999999998</v>
      </c>
      <c r="E7" s="212">
        <f>Targets!L6</f>
        <v>3816.6916666666671</v>
      </c>
      <c r="F7" s="295">
        <f>SUM(C7:E7)</f>
        <v>9256.125</v>
      </c>
      <c r="H7" t="s">
        <v>424</v>
      </c>
      <c r="I7" s="212">
        <f>Targets!D6</f>
        <v>2984.7919999999999</v>
      </c>
      <c r="J7" s="212">
        <f>Targets!E6</f>
        <v>3682.7080000000001</v>
      </c>
      <c r="K7" s="212">
        <f>Targets!F6</f>
        <v>4194.1660000000002</v>
      </c>
      <c r="L7" s="295">
        <f>SUM(I7:K7)</f>
        <v>10861.666000000001</v>
      </c>
      <c r="N7" t="s">
        <v>424</v>
      </c>
      <c r="O7" s="28">
        <f>C7/I7</f>
        <v>0.85999990395757331</v>
      </c>
      <c r="P7" s="28">
        <f>D7/J7</f>
        <v>0.78000007060022125</v>
      </c>
      <c r="Q7" s="28">
        <f>E7/K7</f>
        <v>0.91000014464536383</v>
      </c>
      <c r="R7" s="300">
        <f t="shared" ref="R7" si="0">F7/L7</f>
        <v>0.85218280510558864</v>
      </c>
      <c r="T7" t="s">
        <v>415</v>
      </c>
      <c r="U7" s="311">
        <f ca="1">I15</f>
        <v>2170.833333333333</v>
      </c>
      <c r="V7" s="311">
        <f ca="1">J15</f>
        <v>3380.208333333333</v>
      </c>
      <c r="W7" s="311">
        <f ca="1">K15</f>
        <v>4145.8333333333339</v>
      </c>
      <c r="X7" s="312">
        <f ca="1">L15</f>
        <v>9696.875</v>
      </c>
      <c r="Z7" s="2" t="s">
        <v>439</v>
      </c>
    </row>
    <row r="8" spans="2:26" x14ac:dyDescent="0.25">
      <c r="C8" s="212"/>
      <c r="D8" s="212"/>
      <c r="E8" s="212"/>
      <c r="F8" s="295"/>
      <c r="I8" s="212"/>
      <c r="J8" s="212"/>
      <c r="K8" s="212"/>
      <c r="L8" s="295"/>
      <c r="N8" t="s">
        <v>346</v>
      </c>
      <c r="O8" s="28">
        <f>C9/I9</f>
        <v>0.85999990395757331</v>
      </c>
      <c r="P8" s="28">
        <f>D9/J9</f>
        <v>0.79560007201222571</v>
      </c>
      <c r="Q8" s="28">
        <f>E9/K9</f>
        <v>0.92820014753827118</v>
      </c>
      <c r="R8" s="300">
        <f>F9/L9</f>
        <v>0.86449989194413923</v>
      </c>
      <c r="U8" s="212"/>
      <c r="V8" s="212"/>
      <c r="W8" s="212"/>
      <c r="X8" s="295"/>
      <c r="Z8" s="2" t="s">
        <v>438</v>
      </c>
    </row>
    <row r="9" spans="2:26" x14ac:dyDescent="0.25">
      <c r="B9" s="5" t="s">
        <v>346</v>
      </c>
      <c r="C9" s="164">
        <f>Targets!P6</f>
        <v>2566.9208333333331</v>
      </c>
      <c r="D9" s="164">
        <f>Targets!Q6</f>
        <v>2929.9627499999997</v>
      </c>
      <c r="E9" s="164">
        <f>Targets!R6</f>
        <v>3893.0255000000006</v>
      </c>
      <c r="F9" s="301">
        <f t="shared" ref="F9:F15" si="1">SUM(C9:E9)</f>
        <v>9389.9090833333321</v>
      </c>
      <c r="H9" t="s">
        <v>346</v>
      </c>
      <c r="I9" s="212">
        <f>I7</f>
        <v>2984.7919999999999</v>
      </c>
      <c r="J9" s="212">
        <f t="shared" ref="J9:L9" si="2">J7</f>
        <v>3682.7080000000001</v>
      </c>
      <c r="K9" s="212">
        <f t="shared" si="2"/>
        <v>4194.1660000000002</v>
      </c>
      <c r="L9" s="295">
        <f t="shared" si="2"/>
        <v>10861.666000000001</v>
      </c>
      <c r="N9" t="s">
        <v>345</v>
      </c>
      <c r="O9" s="28">
        <f>C12/I12</f>
        <v>0.85999990395757331</v>
      </c>
      <c r="P9" s="28">
        <f>D12/J12</f>
        <v>0.81120007342423017</v>
      </c>
      <c r="Q9" s="28">
        <f>E12/K12</f>
        <v>0.94640015043117831</v>
      </c>
      <c r="R9" s="300">
        <f>F12/L12</f>
        <v>0.87681697878269016</v>
      </c>
      <c r="T9" t="s">
        <v>412</v>
      </c>
      <c r="U9" s="320">
        <f ca="1">C7/U$7</f>
        <v>1.1824587332053744</v>
      </c>
      <c r="V9" s="196">
        <f ca="1">D7/V$7</f>
        <v>0.84980338983050852</v>
      </c>
      <c r="W9" s="196">
        <f ca="1">E7/W$7</f>
        <v>0.92060904522613063</v>
      </c>
      <c r="X9" s="305">
        <f ca="1">F7/X$7</f>
        <v>0.95454721237512086</v>
      </c>
      <c r="Z9" s="2" t="s">
        <v>427</v>
      </c>
    </row>
    <row r="10" spans="2:26" x14ac:dyDescent="0.25">
      <c r="B10" s="293" t="s">
        <v>409</v>
      </c>
      <c r="C10" s="28">
        <f>C9/C$7</f>
        <v>1</v>
      </c>
      <c r="D10" s="28">
        <f>D9/D$7</f>
        <v>1.02</v>
      </c>
      <c r="E10" s="28">
        <f>E9/E$7</f>
        <v>1.02</v>
      </c>
      <c r="F10" s="300">
        <f t="shared" ref="F10" si="3">F9/F$7</f>
        <v>1.0144535735346414</v>
      </c>
      <c r="H10" s="293" t="s">
        <v>409</v>
      </c>
      <c r="I10" s="28">
        <f t="shared" ref="I10:L10" si="4">I9/I$7</f>
        <v>1</v>
      </c>
      <c r="J10" s="28">
        <f t="shared" si="4"/>
        <v>1</v>
      </c>
      <c r="K10" s="28">
        <f t="shared" si="4"/>
        <v>1</v>
      </c>
      <c r="L10" s="300">
        <f t="shared" si="4"/>
        <v>1</v>
      </c>
      <c r="N10" t="s">
        <v>408</v>
      </c>
      <c r="O10" s="28">
        <f ca="1">C15/I15</f>
        <v>1.099654510556622</v>
      </c>
      <c r="P10" s="28">
        <f ca="1">D15/J15</f>
        <v>0.8837955254237293</v>
      </c>
      <c r="Q10" s="28">
        <f ca="1">E15/K15</f>
        <v>0.97370015477053917</v>
      </c>
      <c r="R10" s="300">
        <f ca="1">F15/L15</f>
        <v>0.97055785755577917</v>
      </c>
      <c r="T10" t="s">
        <v>346</v>
      </c>
      <c r="U10" s="320">
        <f ca="1">C9/U$7</f>
        <v>1.1824587332053744</v>
      </c>
      <c r="V10" s="196">
        <f ca="1">D9/V$7</f>
        <v>0.86679945762711863</v>
      </c>
      <c r="W10" s="196">
        <f ca="1">E9/W$7</f>
        <v>0.93902122613065331</v>
      </c>
      <c r="X10" s="305">
        <f ca="1">F9/X$7</f>
        <v>0.96834383070147156</v>
      </c>
      <c r="Z10" s="2"/>
    </row>
    <row r="11" spans="2:26" x14ac:dyDescent="0.25">
      <c r="B11" s="293"/>
      <c r="C11" s="28"/>
      <c r="D11" s="28"/>
      <c r="E11" s="28"/>
      <c r="F11" s="300"/>
      <c r="H11" s="293"/>
      <c r="I11" s="28"/>
      <c r="J11" s="28"/>
      <c r="K11" s="28"/>
      <c r="L11" s="300"/>
      <c r="N11" s="293"/>
      <c r="O11" s="28"/>
      <c r="P11" s="28"/>
      <c r="Q11" s="28"/>
      <c r="R11" s="300"/>
      <c r="T11" t="s">
        <v>345</v>
      </c>
      <c r="U11" s="320">
        <f ca="1">C12/U$7</f>
        <v>1.1824587332053744</v>
      </c>
      <c r="V11" s="196">
        <f ca="1">D12/V$7</f>
        <v>0.88379552542372886</v>
      </c>
      <c r="W11" s="196">
        <f ca="1">E12/W$7</f>
        <v>0.95743340703517588</v>
      </c>
      <c r="X11" s="305">
        <f ca="1">F12/X$7</f>
        <v>0.9821404490278226</v>
      </c>
      <c r="Z11" s="318"/>
    </row>
    <row r="12" spans="2:26" x14ac:dyDescent="0.25">
      <c r="B12" s="5" t="s">
        <v>345</v>
      </c>
      <c r="C12" s="164">
        <f>Targets!V6</f>
        <v>2566.9208333333331</v>
      </c>
      <c r="D12" s="164">
        <f>Targets!W6</f>
        <v>2987.413</v>
      </c>
      <c r="E12" s="164">
        <f>Targets!X6</f>
        <v>3969.3593333333338</v>
      </c>
      <c r="F12" s="301">
        <f t="shared" si="1"/>
        <v>9523.6931666666678</v>
      </c>
      <c r="H12" t="s">
        <v>345</v>
      </c>
      <c r="I12" s="212">
        <f>I9</f>
        <v>2984.7919999999999</v>
      </c>
      <c r="J12" s="212">
        <f>J9</f>
        <v>3682.7080000000001</v>
      </c>
      <c r="K12" s="212">
        <f>K9</f>
        <v>4194.1660000000002</v>
      </c>
      <c r="L12" s="295">
        <f>L9</f>
        <v>10861.666000000001</v>
      </c>
      <c r="T12" t="s">
        <v>408</v>
      </c>
      <c r="U12" s="320">
        <f ca="1">C15/U$7</f>
        <v>1.099654510556622</v>
      </c>
      <c r="V12" s="326">
        <f ca="1">D15/V$7</f>
        <v>0.8837955254237293</v>
      </c>
      <c r="W12" s="326">
        <f ca="1">E15/W$7</f>
        <v>0.97370015477053917</v>
      </c>
      <c r="X12" s="305">
        <f ca="1">F15/X$7</f>
        <v>0.97055785755577917</v>
      </c>
    </row>
    <row r="13" spans="2:26" x14ac:dyDescent="0.25">
      <c r="B13" s="293" t="s">
        <v>409</v>
      </c>
      <c r="C13" s="28">
        <f>C12/C$7</f>
        <v>1</v>
      </c>
      <c r="D13" s="28">
        <f>D12/D$7</f>
        <v>1.04</v>
      </c>
      <c r="E13" s="28">
        <f>E12/E$7</f>
        <v>1.04</v>
      </c>
      <c r="F13" s="300">
        <f t="shared" ref="F13" si="5">F12/F$7</f>
        <v>1.028907147069283</v>
      </c>
      <c r="H13" s="293" t="s">
        <v>409</v>
      </c>
      <c r="I13" s="28">
        <f t="shared" ref="I13:L13" si="6">I12/I$7</f>
        <v>1</v>
      </c>
      <c r="J13" s="28">
        <f t="shared" si="6"/>
        <v>1</v>
      </c>
      <c r="K13" s="28">
        <f t="shared" si="6"/>
        <v>1</v>
      </c>
      <c r="L13" s="300">
        <f t="shared" si="6"/>
        <v>1</v>
      </c>
      <c r="U13" s="319"/>
      <c r="V13" s="319"/>
      <c r="W13" s="319"/>
    </row>
    <row r="14" spans="2:26" x14ac:dyDescent="0.25">
      <c r="B14" s="293"/>
      <c r="C14" s="28"/>
      <c r="D14" s="28"/>
      <c r="E14" s="28"/>
      <c r="F14" s="300"/>
      <c r="H14" s="293"/>
      <c r="I14" s="28"/>
      <c r="J14" s="28"/>
      <c r="K14" s="28"/>
      <c r="L14" s="300"/>
    </row>
    <row r="15" spans="2:26" x14ac:dyDescent="0.25">
      <c r="B15" s="5" t="s">
        <v>408</v>
      </c>
      <c r="C15" s="188">
        <f ca="1">C24</f>
        <v>2387.1666666666665</v>
      </c>
      <c r="D15" s="188">
        <f t="shared" ref="D15:E15" ca="1" si="7">D24</f>
        <v>2987.4130000000014</v>
      </c>
      <c r="E15" s="188">
        <f t="shared" ca="1" si="7"/>
        <v>4036.7985583195277</v>
      </c>
      <c r="F15" s="301">
        <f t="shared" ca="1" si="1"/>
        <v>9411.3782249861961</v>
      </c>
      <c r="H15" t="s">
        <v>408</v>
      </c>
      <c r="I15" s="212">
        <f ca="1">I24</f>
        <v>2170.833333333333</v>
      </c>
      <c r="J15" s="212">
        <f t="shared" ref="J15:K15" ca="1" si="8">J24</f>
        <v>3380.208333333333</v>
      </c>
      <c r="K15" s="212">
        <f t="shared" ca="1" si="8"/>
        <v>4145.8333333333339</v>
      </c>
      <c r="L15" s="295">
        <f t="shared" ref="L15" ca="1" si="9">SUM(I15:K15)</f>
        <v>9696.875</v>
      </c>
    </row>
    <row r="16" spans="2:26" x14ac:dyDescent="0.25">
      <c r="B16" s="293" t="s">
        <v>409</v>
      </c>
      <c r="C16" s="28">
        <f ca="1">C15/C$7</f>
        <v>0.92997284359828003</v>
      </c>
      <c r="D16" s="28">
        <f ca="1">D15/D$7</f>
        <v>1.0400000000000005</v>
      </c>
      <c r="E16" s="28">
        <f ca="1">E15/E$7</f>
        <v>1.0576695501958355</v>
      </c>
      <c r="F16" s="300">
        <f t="shared" ref="F16" ca="1" si="10">F15/F$7</f>
        <v>1.0167730259677992</v>
      </c>
      <c r="H16" s="293" t="s">
        <v>409</v>
      </c>
      <c r="I16" s="28">
        <f t="shared" ref="I16:L16" ca="1" si="11">I15/I$7</f>
        <v>0.72729802724388604</v>
      </c>
      <c r="J16" s="28">
        <f t="shared" ca="1" si="11"/>
        <v>0.91785944835521383</v>
      </c>
      <c r="K16" s="28">
        <f t="shared" ca="1" si="11"/>
        <v>0.98847621513629502</v>
      </c>
      <c r="L16" s="300">
        <f t="shared" ca="1" si="11"/>
        <v>0.89276129463012388</v>
      </c>
    </row>
    <row r="17" spans="2:18" x14ac:dyDescent="0.25">
      <c r="B17" s="293"/>
      <c r="H17" s="293"/>
    </row>
    <row r="18" spans="2:18" s="167" customFormat="1" x14ac:dyDescent="0.25">
      <c r="B18" s="292" t="s">
        <v>408</v>
      </c>
      <c r="H18" s="292" t="s">
        <v>408</v>
      </c>
      <c r="N18" s="292" t="s">
        <v>408</v>
      </c>
      <c r="R18" s="300"/>
    </row>
    <row r="19" spans="2:18" x14ac:dyDescent="0.25">
      <c r="C19" s="4" t="s">
        <v>42</v>
      </c>
      <c r="D19" s="4" t="s">
        <v>41</v>
      </c>
      <c r="E19" s="4" t="s">
        <v>40</v>
      </c>
      <c r="F19" s="294" t="s">
        <v>411</v>
      </c>
      <c r="I19" s="4" t="s">
        <v>42</v>
      </c>
      <c r="J19" s="4" t="s">
        <v>41</v>
      </c>
      <c r="K19" s="4" t="s">
        <v>40</v>
      </c>
      <c r="L19" s="294" t="s">
        <v>411</v>
      </c>
      <c r="O19" s="4" t="s">
        <v>42</v>
      </c>
      <c r="P19" s="4" t="s">
        <v>41</v>
      </c>
      <c r="Q19" s="4" t="s">
        <v>40</v>
      </c>
      <c r="R19" s="294" t="s">
        <v>411</v>
      </c>
    </row>
    <row r="20" spans="2:18" x14ac:dyDescent="0.25">
      <c r="B20" t="s">
        <v>29</v>
      </c>
      <c r="C20" s="212">
        <f ca="1">'Corp Quotas'!E13</f>
        <v>449.07141074856065</v>
      </c>
      <c r="D20" s="343"/>
      <c r="E20" s="343"/>
      <c r="F20" s="295">
        <f ca="1">SUM(C20:E20)</f>
        <v>449.07141074856065</v>
      </c>
      <c r="H20" t="s">
        <v>29</v>
      </c>
      <c r="I20" s="212">
        <f ca="1">'Corp Quotas'!E11</f>
        <v>408.375</v>
      </c>
      <c r="J20" s="343"/>
      <c r="K20" s="343"/>
      <c r="L20" s="295">
        <f ca="1">SUM(I20:K20)</f>
        <v>408.375</v>
      </c>
      <c r="N20" t="s">
        <v>29</v>
      </c>
      <c r="O20" s="28">
        <f ca="1">IFERROR(C20/I20,"")</f>
        <v>1.0996545105566224</v>
      </c>
      <c r="P20" s="343"/>
      <c r="Q20" s="343"/>
      <c r="R20" s="300">
        <f t="shared" ref="P20:R24" ca="1" si="12">IFERROR(F20/L20,"")</f>
        <v>1.0996545105566224</v>
      </c>
    </row>
    <row r="21" spans="2:18" x14ac:dyDescent="0.25">
      <c r="B21" t="s">
        <v>28</v>
      </c>
      <c r="C21" s="212">
        <f ca="1">'Corp Quotas'!E22</f>
        <v>792.70833333333348</v>
      </c>
      <c r="D21" s="212">
        <f ca="1">'Corp Quotas'!F22</f>
        <v>714.70825649717563</v>
      </c>
      <c r="E21" s="212">
        <f ca="1">'Corp Quotas'!G22</f>
        <v>787.41238210437018</v>
      </c>
      <c r="F21" s="295">
        <f t="shared" ref="F21:F23" ca="1" si="13">SUM(C21:E21)</f>
        <v>2294.8289719348795</v>
      </c>
      <c r="H21" t="s">
        <v>28</v>
      </c>
      <c r="I21" s="212">
        <f ca="1">'Corp Quotas'!E20</f>
        <v>754.17390046296305</v>
      </c>
      <c r="J21" s="212">
        <f ca="1">'Corp Quotas'!F20</f>
        <v>808.68055555555566</v>
      </c>
      <c r="K21" s="212">
        <f ca="1">'Corp Quotas'!G20</f>
        <v>808.68055555555566</v>
      </c>
      <c r="L21" s="295">
        <f t="shared" ref="L21:L23" ca="1" si="14">SUM(I21:K21)</f>
        <v>2371.5350115740744</v>
      </c>
      <c r="N21" t="s">
        <v>28</v>
      </c>
      <c r="O21" s="28">
        <f t="shared" ref="O21:O24" ca="1" si="15">IFERROR(C21/I21,"")</f>
        <v>1.051094890510949</v>
      </c>
      <c r="P21" s="28">
        <f t="shared" ca="1" si="12"/>
        <v>0.8837955254237293</v>
      </c>
      <c r="Q21" s="28">
        <f t="shared" ca="1" si="12"/>
        <v>0.97370015477053917</v>
      </c>
      <c r="R21" s="300">
        <f t="shared" ca="1" si="12"/>
        <v>0.96765553143224214</v>
      </c>
    </row>
    <row r="22" spans="2:18" x14ac:dyDescent="0.25">
      <c r="B22" t="s">
        <v>27</v>
      </c>
      <c r="C22" s="211">
        <f ca="1">'Corp Quotas'!E31</f>
        <v>911.45833333333348</v>
      </c>
      <c r="D22" s="211">
        <f ca="1">'Corp Quotas'!F31</f>
        <v>777.77074971751449</v>
      </c>
      <c r="E22" s="211">
        <f ca="1">'Corp Quotas'!G31</f>
        <v>856.88994523122619</v>
      </c>
      <c r="F22" s="322">
        <f t="shared" ca="1" si="13"/>
        <v>2546.1190282820744</v>
      </c>
      <c r="G22" s="167"/>
      <c r="H22" t="s">
        <v>27</v>
      </c>
      <c r="I22" s="211">
        <f ca="1">'Corp Quotas'!E29</f>
        <v>867.15133101851848</v>
      </c>
      <c r="J22" s="211">
        <f ca="1">'Corp Quotas'!F29</f>
        <v>880.03472222222217</v>
      </c>
      <c r="K22" s="211">
        <f ca="1">'Corp Quotas'!G29</f>
        <v>880.03472222222217</v>
      </c>
      <c r="L22" s="322">
        <f t="shared" ca="1" si="14"/>
        <v>2627.2207754629626</v>
      </c>
      <c r="M22" s="167"/>
      <c r="N22" t="s">
        <v>27</v>
      </c>
      <c r="O22" s="229">
        <f t="shared" ca="1" si="15"/>
        <v>1.0510948905109492</v>
      </c>
      <c r="P22" s="229">
        <f t="shared" ca="1" si="12"/>
        <v>0.8837955254237293</v>
      </c>
      <c r="Q22" s="229">
        <f t="shared" ca="1" si="12"/>
        <v>0.97370015477053917</v>
      </c>
      <c r="R22" s="323">
        <f t="shared" ca="1" si="12"/>
        <v>0.96913021245175079</v>
      </c>
    </row>
    <row r="23" spans="2:18" x14ac:dyDescent="0.25">
      <c r="B23" t="s">
        <v>434</v>
      </c>
      <c r="C23" s="296">
        <f ca="1">'Corp Quotas'!E40</f>
        <v>233.92858925143918</v>
      </c>
      <c r="D23" s="296">
        <f ca="1">'Corp Quotas'!F40</f>
        <v>1494.933993785311</v>
      </c>
      <c r="E23" s="296">
        <f ca="1">'Corp Quotas'!G40</f>
        <v>2392.4962309839311</v>
      </c>
      <c r="F23" s="297">
        <f t="shared" ca="1" si="13"/>
        <v>4121.3588140206812</v>
      </c>
      <c r="G23" s="167"/>
      <c r="H23" t="s">
        <v>434</v>
      </c>
      <c r="I23" s="296">
        <f ca="1">'Corp Quotas'!E38</f>
        <v>141.13310185185145</v>
      </c>
      <c r="J23" s="296">
        <f ca="1">'Corp Quotas'!F38</f>
        <v>1691.4930555555552</v>
      </c>
      <c r="K23" s="296">
        <f ca="1">'Corp Quotas'!G38</f>
        <v>2457.1180555555557</v>
      </c>
      <c r="L23" s="297">
        <f t="shared" ca="1" si="14"/>
        <v>4289.7442129629626</v>
      </c>
      <c r="M23" s="167"/>
      <c r="N23" t="s">
        <v>434</v>
      </c>
      <c r="O23" s="202">
        <f t="shared" ca="1" si="15"/>
        <v>1.6575033509643677</v>
      </c>
      <c r="P23" s="202">
        <f t="shared" ca="1" si="12"/>
        <v>0.88379552542372919</v>
      </c>
      <c r="Q23" s="202">
        <f t="shared" ca="1" si="12"/>
        <v>0.97370015477053928</v>
      </c>
      <c r="R23" s="302">
        <f t="shared" ca="1" si="12"/>
        <v>0.96074698383333768</v>
      </c>
    </row>
    <row r="24" spans="2:18" x14ac:dyDescent="0.25">
      <c r="B24" t="s">
        <v>410</v>
      </c>
      <c r="C24" s="298">
        <f t="shared" ref="C24:F24" ca="1" si="16">SUM(C20:C23)</f>
        <v>2387.1666666666665</v>
      </c>
      <c r="D24" s="298">
        <f t="shared" ca="1" si="16"/>
        <v>2987.4130000000014</v>
      </c>
      <c r="E24" s="298">
        <f ca="1">SUM(E20:E23)</f>
        <v>4036.7985583195277</v>
      </c>
      <c r="F24" s="324">
        <f t="shared" ca="1" si="16"/>
        <v>9411.3782249861961</v>
      </c>
      <c r="H24" t="s">
        <v>410</v>
      </c>
      <c r="I24" s="298">
        <f t="shared" ref="I24:L24" ca="1" si="17">SUM(I20:I23)</f>
        <v>2170.833333333333</v>
      </c>
      <c r="J24" s="298">
        <f t="shared" ca="1" si="17"/>
        <v>3380.208333333333</v>
      </c>
      <c r="K24" s="298">
        <f t="shared" ca="1" si="17"/>
        <v>4145.8333333333339</v>
      </c>
      <c r="L24" s="324">
        <f t="shared" ca="1" si="17"/>
        <v>9696.875</v>
      </c>
      <c r="N24" t="s">
        <v>410</v>
      </c>
      <c r="O24" s="303">
        <f t="shared" ca="1" si="15"/>
        <v>1.099654510556622</v>
      </c>
      <c r="P24" s="303">
        <f t="shared" ca="1" si="12"/>
        <v>0.8837955254237293</v>
      </c>
      <c r="Q24" s="303">
        <f t="shared" ca="1" si="12"/>
        <v>0.97370015477053917</v>
      </c>
      <c r="R24" s="304">
        <f t="shared" ca="1" si="12"/>
        <v>0.97055785755577917</v>
      </c>
    </row>
    <row r="26" spans="2:18" x14ac:dyDescent="0.25">
      <c r="B26" s="292"/>
      <c r="C26" s="167"/>
      <c r="D26" s="167"/>
      <c r="E26" s="167"/>
      <c r="F26" s="167"/>
      <c r="G26" s="167"/>
      <c r="H26" s="292" t="s">
        <v>441</v>
      </c>
      <c r="I26" s="167"/>
      <c r="J26" s="167"/>
      <c r="K26" s="167"/>
      <c r="L26" s="167"/>
      <c r="N26" s="292" t="s">
        <v>441</v>
      </c>
      <c r="O26" s="167"/>
      <c r="P26" s="167"/>
      <c r="Q26" s="167"/>
      <c r="R26" s="300"/>
    </row>
    <row r="27" spans="2:18" x14ac:dyDescent="0.25">
      <c r="I27" s="4" t="s">
        <v>42</v>
      </c>
      <c r="J27" s="4" t="s">
        <v>41</v>
      </c>
      <c r="K27" s="4" t="s">
        <v>40</v>
      </c>
      <c r="L27" s="294" t="s">
        <v>411</v>
      </c>
      <c r="O27" s="4" t="s">
        <v>42</v>
      </c>
      <c r="P27" s="4" t="s">
        <v>41</v>
      </c>
      <c r="Q27" s="4" t="s">
        <v>40</v>
      </c>
      <c r="R27" s="294" t="s">
        <v>411</v>
      </c>
    </row>
    <row r="28" spans="2:18" x14ac:dyDescent="0.25">
      <c r="H28" t="s">
        <v>29</v>
      </c>
      <c r="I28" s="212">
        <f ca="1">'Corp Quotas'!E9</f>
        <v>458.33333333333337</v>
      </c>
      <c r="J28" s="343"/>
      <c r="K28" s="343"/>
      <c r="L28" s="295">
        <f ca="1">SUM(I28:K28)</f>
        <v>458.33333333333337</v>
      </c>
      <c r="N28" t="s">
        <v>29</v>
      </c>
      <c r="O28" s="378">
        <f ca="1">IFERROR(C20/I28,"")</f>
        <v>0.97979216890595044</v>
      </c>
      <c r="P28" s="343"/>
      <c r="Q28" s="343"/>
      <c r="R28" s="300">
        <f t="shared" ref="R28" ca="1" si="18">IFERROR(F20/L28,"")</f>
        <v>0.97979216890595044</v>
      </c>
    </row>
    <row r="29" spans="2:18" x14ac:dyDescent="0.25">
      <c r="H29" t="s">
        <v>28</v>
      </c>
      <c r="I29" s="212">
        <f ca="1">'Corp Quotas'!E18</f>
        <v>792.70833333333348</v>
      </c>
      <c r="J29" s="212">
        <f ca="1">'Corp Quotas'!F18</f>
        <v>850.00000000000011</v>
      </c>
      <c r="K29" s="212">
        <f ca="1">'Corp Quotas'!G18</f>
        <v>850.00000000000011</v>
      </c>
      <c r="L29" s="295">
        <f t="shared" ref="L29:L31" ca="1" si="19">SUM(I29:K29)</f>
        <v>2492.7083333333335</v>
      </c>
      <c r="N29" t="s">
        <v>28</v>
      </c>
      <c r="O29" s="378">
        <f t="shared" ref="O29:R32" ca="1" si="20">IFERROR(C21/I29,"")</f>
        <v>1</v>
      </c>
      <c r="P29" s="28">
        <f t="shared" ca="1" si="20"/>
        <v>0.84083324293785355</v>
      </c>
      <c r="Q29" s="28">
        <f t="shared" ca="1" si="20"/>
        <v>0.92636750835808246</v>
      </c>
      <c r="R29" s="300">
        <f t="shared" ca="1" si="20"/>
        <v>0.92061672087650825</v>
      </c>
    </row>
    <row r="30" spans="2:18" x14ac:dyDescent="0.25">
      <c r="H30" t="s">
        <v>27</v>
      </c>
      <c r="I30" s="211">
        <f ca="1">'Corp Quotas'!E27</f>
        <v>911.45833333333326</v>
      </c>
      <c r="J30" s="211">
        <f ca="1">'Corp Quotas'!F27</f>
        <v>925</v>
      </c>
      <c r="K30" s="211">
        <f ca="1">'Corp Quotas'!G27</f>
        <v>925</v>
      </c>
      <c r="L30" s="322">
        <f t="shared" ca="1" si="19"/>
        <v>2761.458333333333</v>
      </c>
      <c r="N30" t="s">
        <v>27</v>
      </c>
      <c r="O30" s="379">
        <f t="shared" ca="1" si="20"/>
        <v>1.0000000000000002</v>
      </c>
      <c r="P30" s="229">
        <f t="shared" ca="1" si="20"/>
        <v>0.84083324293785355</v>
      </c>
      <c r="Q30" s="229">
        <f t="shared" ca="1" si="20"/>
        <v>0.92636750835808235</v>
      </c>
      <c r="R30" s="323">
        <f t="shared" ca="1" si="20"/>
        <v>0.92201971601312394</v>
      </c>
    </row>
    <row r="31" spans="2:18" x14ac:dyDescent="0.25">
      <c r="H31" t="s">
        <v>434</v>
      </c>
      <c r="I31" s="296">
        <f ca="1">'Corp Quotas'!E36</f>
        <v>191.66666666666626</v>
      </c>
      <c r="J31" s="296">
        <f ca="1">'Corp Quotas'!F36</f>
        <v>1926.041666666667</v>
      </c>
      <c r="K31" s="296">
        <f ca="1">'Corp Quotas'!G36</f>
        <v>2875</v>
      </c>
      <c r="L31" s="297">
        <f t="shared" ca="1" si="19"/>
        <v>4992.708333333333</v>
      </c>
      <c r="N31" t="s">
        <v>434</v>
      </c>
      <c r="O31" s="380">
        <f t="shared" ca="1" si="20"/>
        <v>1.2204969873988156</v>
      </c>
      <c r="P31" s="202">
        <f t="shared" ca="1" si="20"/>
        <v>0.77616908276576435</v>
      </c>
      <c r="Q31" s="202">
        <f t="shared" ca="1" si="20"/>
        <v>0.83217260208136734</v>
      </c>
      <c r="R31" s="302">
        <f t="shared" ca="1" si="20"/>
        <v>0.82547558136028665</v>
      </c>
    </row>
    <row r="32" spans="2:18" x14ac:dyDescent="0.25">
      <c r="H32" t="s">
        <v>410</v>
      </c>
      <c r="I32" s="298">
        <f ca="1">SUM(I28:I31)</f>
        <v>2354.1666666666661</v>
      </c>
      <c r="J32" s="298">
        <f t="shared" ref="J32:L32" ca="1" si="21">SUM(J28:J31)</f>
        <v>3701.041666666667</v>
      </c>
      <c r="K32" s="298">
        <f t="shared" ca="1" si="21"/>
        <v>4650</v>
      </c>
      <c r="L32" s="299">
        <f t="shared" ca="1" si="21"/>
        <v>10705.208333333332</v>
      </c>
      <c r="N32" t="s">
        <v>410</v>
      </c>
      <c r="O32" s="303">
        <f t="shared" ca="1" si="20"/>
        <v>1.0140176991150445</v>
      </c>
      <c r="P32" s="303">
        <f t="shared" ca="1" si="20"/>
        <v>0.8071816718266257</v>
      </c>
      <c r="Q32" s="303">
        <f t="shared" ca="1" si="20"/>
        <v>0.8681287222192533</v>
      </c>
      <c r="R32" s="304">
        <f t="shared" ca="1" si="20"/>
        <v>0.87914012805164443</v>
      </c>
    </row>
    <row r="38" spans="9:11" x14ac:dyDescent="0.25">
      <c r="I38" s="212"/>
      <c r="J38" s="212"/>
      <c r="K38" s="2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23863-3A47-4D08-86A8-F84B04368A99}">
  <dimension ref="B2:Z48"/>
  <sheetViews>
    <sheetView showGridLines="0" zoomScale="115" zoomScaleNormal="115" workbookViewId="0">
      <selection activeCell="I15" sqref="I15"/>
    </sheetView>
  </sheetViews>
  <sheetFormatPr defaultRowHeight="15" outlineLevelRow="1" x14ac:dyDescent="0.25"/>
  <cols>
    <col min="1" max="1" width="2" customWidth="1"/>
    <col min="2" max="2" width="28.140625" customWidth="1"/>
    <col min="3" max="6" width="9.42578125" customWidth="1"/>
    <col min="7" max="7" width="2" customWidth="1"/>
    <col min="8" max="8" width="27" customWidth="1"/>
    <col min="9" max="12" width="9.42578125" customWidth="1"/>
    <col min="13" max="13" width="2" customWidth="1"/>
    <col min="14" max="14" width="27" customWidth="1"/>
    <col min="15" max="18" width="9.42578125" customWidth="1"/>
    <col min="19" max="19" width="2" customWidth="1"/>
    <col min="20" max="20" width="21.5703125" customWidth="1"/>
    <col min="21" max="24" width="9.42578125" customWidth="1"/>
  </cols>
  <sheetData>
    <row r="2" spans="2:26" ht="21" x14ac:dyDescent="0.35">
      <c r="B2" s="314" t="s">
        <v>36</v>
      </c>
    </row>
    <row r="4" spans="2:26" x14ac:dyDescent="0.25">
      <c r="B4" s="308" t="s">
        <v>407</v>
      </c>
      <c r="C4" s="309"/>
      <c r="D4" s="309"/>
      <c r="E4" s="309"/>
      <c r="F4" s="309"/>
      <c r="H4" s="308" t="s">
        <v>440</v>
      </c>
      <c r="I4" s="309"/>
      <c r="J4" s="309"/>
      <c r="K4" s="309"/>
      <c r="L4" s="309"/>
      <c r="N4" s="308" t="s">
        <v>413</v>
      </c>
      <c r="O4" s="309"/>
      <c r="P4" s="309"/>
      <c r="Q4" s="309"/>
      <c r="R4" s="309"/>
      <c r="T4" s="308" t="s">
        <v>414</v>
      </c>
      <c r="U4" s="309"/>
      <c r="V4" s="309"/>
      <c r="W4" s="309"/>
      <c r="X4" s="309"/>
    </row>
    <row r="6" spans="2:26" x14ac:dyDescent="0.25">
      <c r="C6" s="4" t="s">
        <v>42</v>
      </c>
      <c r="D6" s="4" t="s">
        <v>41</v>
      </c>
      <c r="E6" s="4" t="s">
        <v>40</v>
      </c>
      <c r="F6" s="294" t="s">
        <v>411</v>
      </c>
      <c r="I6" s="4" t="s">
        <v>42</v>
      </c>
      <c r="J6" s="4" t="s">
        <v>41</v>
      </c>
      <c r="K6" s="4" t="s">
        <v>40</v>
      </c>
      <c r="L6" s="294" t="s">
        <v>411</v>
      </c>
      <c r="O6" s="4" t="s">
        <v>42</v>
      </c>
      <c r="P6" s="4" t="s">
        <v>41</v>
      </c>
      <c r="Q6" s="4" t="s">
        <v>40</v>
      </c>
      <c r="R6" s="294" t="s">
        <v>411</v>
      </c>
      <c r="U6" s="4" t="s">
        <v>42</v>
      </c>
      <c r="V6" s="4" t="s">
        <v>41</v>
      </c>
      <c r="W6" s="4" t="s">
        <v>40</v>
      </c>
      <c r="X6" s="294" t="s">
        <v>411</v>
      </c>
      <c r="Z6" s="313" t="s">
        <v>418</v>
      </c>
    </row>
    <row r="7" spans="2:26" x14ac:dyDescent="0.25">
      <c r="B7" t="s">
        <v>424</v>
      </c>
      <c r="C7" s="212">
        <f>Targets!J5</f>
        <v>3145.9875000000002</v>
      </c>
      <c r="D7" s="212">
        <f>Targets!K5</f>
        <v>3474.9</v>
      </c>
      <c r="E7" s="212">
        <f>Targets!L5</f>
        <v>4577.3</v>
      </c>
      <c r="F7" s="295">
        <f>SUM(C7:E7)</f>
        <v>11198.1875</v>
      </c>
      <c r="H7" t="s">
        <v>424</v>
      </c>
      <c r="I7" s="356">
        <f>Targets!D5</f>
        <v>3658.125</v>
      </c>
      <c r="J7" s="212">
        <f>Targets!E5</f>
        <v>4455</v>
      </c>
      <c r="K7" s="212">
        <f>Targets!F5</f>
        <v>5030</v>
      </c>
      <c r="L7" s="295">
        <f>SUM(I7:K7)</f>
        <v>13143.125</v>
      </c>
      <c r="N7" t="s">
        <v>424</v>
      </c>
      <c r="O7" s="28">
        <f>C7/I7</f>
        <v>0.8600000000000001</v>
      </c>
      <c r="P7" s="28">
        <f>D7/J7</f>
        <v>0.78</v>
      </c>
      <c r="Q7" s="28">
        <f>E7/K7</f>
        <v>0.91</v>
      </c>
      <c r="R7" s="300">
        <f t="shared" ref="R7" si="0">F7/L7</f>
        <v>0.85201864092443769</v>
      </c>
      <c r="T7" t="s">
        <v>415</v>
      </c>
      <c r="U7" s="311">
        <f ca="1">I15</f>
        <v>2784.5833333333335</v>
      </c>
      <c r="V7" s="311">
        <f ca="1">J15</f>
        <v>3834.5833333333339</v>
      </c>
      <c r="W7" s="311">
        <f ca="1">K15</f>
        <v>4953.75</v>
      </c>
      <c r="X7" s="312">
        <f ca="1">L15</f>
        <v>11572.916666666668</v>
      </c>
      <c r="Z7" s="2" t="s">
        <v>439</v>
      </c>
    </row>
    <row r="8" spans="2:26" x14ac:dyDescent="0.25">
      <c r="C8" s="212"/>
      <c r="D8" s="212"/>
      <c r="E8" s="212"/>
      <c r="F8" s="295"/>
      <c r="I8" s="212"/>
      <c r="J8" s="212"/>
      <c r="K8" s="212"/>
      <c r="L8" s="295"/>
      <c r="N8" t="s">
        <v>346</v>
      </c>
      <c r="O8" s="28">
        <f>C9/I9</f>
        <v>0.8600000000000001</v>
      </c>
      <c r="P8" s="28">
        <f>D9/J9</f>
        <v>0.78</v>
      </c>
      <c r="Q8" s="28">
        <f>E9/K9</f>
        <v>0.92820000000000014</v>
      </c>
      <c r="R8" s="300">
        <f>F9/L9</f>
        <v>0.8589839554900377</v>
      </c>
      <c r="U8" s="212"/>
      <c r="V8" s="212"/>
      <c r="W8" s="212"/>
      <c r="X8" s="295"/>
      <c r="Z8" s="2" t="s">
        <v>438</v>
      </c>
    </row>
    <row r="9" spans="2:26" x14ac:dyDescent="0.25">
      <c r="B9" s="5" t="s">
        <v>346</v>
      </c>
      <c r="C9" s="164">
        <f>Targets!P5</f>
        <v>3145.9875000000002</v>
      </c>
      <c r="D9" s="164">
        <f>Targets!Q5</f>
        <v>3474.9</v>
      </c>
      <c r="E9" s="164">
        <f>Targets!R5</f>
        <v>4668.8460000000005</v>
      </c>
      <c r="F9" s="301">
        <f t="shared" ref="F9:F15" si="1">SUM(C9:E9)</f>
        <v>11289.733500000002</v>
      </c>
      <c r="H9" t="s">
        <v>346</v>
      </c>
      <c r="I9" s="212">
        <f>I7</f>
        <v>3658.125</v>
      </c>
      <c r="J9" s="212">
        <f t="shared" ref="J9:L9" si="2">J7</f>
        <v>4455</v>
      </c>
      <c r="K9" s="212">
        <f t="shared" si="2"/>
        <v>5030</v>
      </c>
      <c r="L9" s="295">
        <f t="shared" si="2"/>
        <v>13143.125</v>
      </c>
      <c r="N9" t="s">
        <v>345</v>
      </c>
      <c r="O9" s="28">
        <f>C12/I12</f>
        <v>0.8600000000000001</v>
      </c>
      <c r="P9" s="28">
        <f>D12/J12</f>
        <v>0.78</v>
      </c>
      <c r="Q9" s="28">
        <f>E12/K12</f>
        <v>0.94640000000000013</v>
      </c>
      <c r="R9" s="300">
        <f>F12/L12</f>
        <v>0.86594927005563749</v>
      </c>
      <c r="T9" t="s">
        <v>412</v>
      </c>
      <c r="U9" s="320">
        <f ca="1">C7/U$7</f>
        <v>1.1297875205745922</v>
      </c>
      <c r="V9" s="196">
        <f ca="1">D7/V$7</f>
        <v>0.90620015212430716</v>
      </c>
      <c r="W9" s="196">
        <f ca="1">E7/W$7</f>
        <v>0.92400706535452948</v>
      </c>
      <c r="X9" s="305">
        <f ca="1">F7/X$7</f>
        <v>0.96762016201620149</v>
      </c>
      <c r="Z9" s="2" t="s">
        <v>427</v>
      </c>
    </row>
    <row r="10" spans="2:26" x14ac:dyDescent="0.25">
      <c r="B10" s="293" t="s">
        <v>409</v>
      </c>
      <c r="C10" s="28">
        <f>C9/C$7</f>
        <v>1</v>
      </c>
      <c r="D10" s="28">
        <f>D9/D$7</f>
        <v>1</v>
      </c>
      <c r="E10" s="28">
        <f>E9/E$7</f>
        <v>1.02</v>
      </c>
      <c r="F10" s="300">
        <f t="shared" ref="F10" si="3">F9/F$7</f>
        <v>1.0081750729749794</v>
      </c>
      <c r="H10" s="293" t="s">
        <v>409</v>
      </c>
      <c r="I10" s="28">
        <f t="shared" ref="I10:L10" si="4">I9/I$7</f>
        <v>1</v>
      </c>
      <c r="J10" s="28">
        <f t="shared" si="4"/>
        <v>1</v>
      </c>
      <c r="K10" s="28">
        <f t="shared" si="4"/>
        <v>1</v>
      </c>
      <c r="L10" s="300">
        <f t="shared" si="4"/>
        <v>1</v>
      </c>
      <c r="N10" t="s">
        <v>408</v>
      </c>
      <c r="O10" s="28">
        <f ca="1">C15/I15</f>
        <v>1.0001795600778092</v>
      </c>
      <c r="P10" s="28">
        <f ca="1">D15/J15</f>
        <v>0.92504686373467893</v>
      </c>
      <c r="Q10" s="28">
        <f ca="1">E15/K15</f>
        <v>0.97370000000000001</v>
      </c>
      <c r="R10" s="300">
        <f ca="1">F15/L15</f>
        <v>0.96395051618182714</v>
      </c>
      <c r="T10" t="s">
        <v>346</v>
      </c>
      <c r="U10" s="320">
        <f ca="1">C9/U$7</f>
        <v>1.1297875205745922</v>
      </c>
      <c r="V10" s="196">
        <f ca="1">D9/V$7</f>
        <v>0.90620015212430716</v>
      </c>
      <c r="W10" s="196">
        <f ca="1">E9/W$7</f>
        <v>0.94248720666162011</v>
      </c>
      <c r="X10" s="305">
        <f ca="1">F9/X$7</f>
        <v>0.97553052745274538</v>
      </c>
      <c r="Z10" s="2"/>
    </row>
    <row r="11" spans="2:26" x14ac:dyDescent="0.25">
      <c r="B11" s="293"/>
      <c r="C11" s="28"/>
      <c r="D11" s="28"/>
      <c r="E11" s="28"/>
      <c r="F11" s="300"/>
      <c r="H11" s="293"/>
      <c r="I11" s="28"/>
      <c r="J11" s="28"/>
      <c r="K11" s="28"/>
      <c r="L11" s="300"/>
      <c r="N11" s="293"/>
      <c r="O11" s="28"/>
      <c r="P11" s="28"/>
      <c r="Q11" s="28"/>
      <c r="R11" s="300"/>
      <c r="T11" t="s">
        <v>345</v>
      </c>
      <c r="U11" s="320">
        <f ca="1">C12/U$7</f>
        <v>1.1297875205745922</v>
      </c>
      <c r="V11" s="196">
        <f ca="1">D12/V$7</f>
        <v>0.90620015212430716</v>
      </c>
      <c r="W11" s="196">
        <f ca="1">E12/W$7</f>
        <v>0.96096734796871075</v>
      </c>
      <c r="X11" s="305">
        <f ca="1">F12/X$7</f>
        <v>0.98344089288928882</v>
      </c>
      <c r="Z11" s="318"/>
    </row>
    <row r="12" spans="2:26" x14ac:dyDescent="0.25">
      <c r="B12" s="5" t="s">
        <v>345</v>
      </c>
      <c r="C12" s="164">
        <f>Targets!V5</f>
        <v>3145.9875000000002</v>
      </c>
      <c r="D12" s="164">
        <f>Targets!W5</f>
        <v>3474.9</v>
      </c>
      <c r="E12" s="164">
        <f>Targets!X5</f>
        <v>4760.3920000000007</v>
      </c>
      <c r="F12" s="301">
        <f t="shared" si="1"/>
        <v>11381.279500000001</v>
      </c>
      <c r="H12" t="s">
        <v>345</v>
      </c>
      <c r="I12" s="212">
        <f>I9</f>
        <v>3658.125</v>
      </c>
      <c r="J12" s="212">
        <f>J9</f>
        <v>4455</v>
      </c>
      <c r="K12" s="212">
        <f>K9</f>
        <v>5030</v>
      </c>
      <c r="L12" s="295">
        <f>L9</f>
        <v>13143.125</v>
      </c>
      <c r="T12" t="s">
        <v>408</v>
      </c>
      <c r="U12" s="320">
        <f ca="1">C15/U$7</f>
        <v>1.0001795600778092</v>
      </c>
      <c r="V12" s="320">
        <f ca="1">D15/V$7</f>
        <v>0.92504686373467893</v>
      </c>
      <c r="W12" s="326">
        <f ca="1">E15/W$7</f>
        <v>0.97370000000000001</v>
      </c>
      <c r="X12" s="305">
        <f ca="1">F15/X$7</f>
        <v>0.96395051618182714</v>
      </c>
    </row>
    <row r="13" spans="2:26" x14ac:dyDescent="0.25">
      <c r="B13" s="293" t="s">
        <v>409</v>
      </c>
      <c r="C13" s="28">
        <f>C12/C$7</f>
        <v>1</v>
      </c>
      <c r="D13" s="28">
        <f>D12/D$7</f>
        <v>1</v>
      </c>
      <c r="E13" s="28">
        <f>E12/E$7</f>
        <v>1.04</v>
      </c>
      <c r="F13" s="300">
        <f t="shared" ref="F13" si="5">F12/F$7</f>
        <v>1.0163501459499584</v>
      </c>
      <c r="H13" s="293" t="s">
        <v>409</v>
      </c>
      <c r="I13" s="28">
        <f t="shared" ref="I13:L13" si="6">I12/I$7</f>
        <v>1</v>
      </c>
      <c r="J13" s="28">
        <f t="shared" si="6"/>
        <v>1</v>
      </c>
      <c r="K13" s="28">
        <f t="shared" si="6"/>
        <v>1</v>
      </c>
      <c r="L13" s="300">
        <f t="shared" si="6"/>
        <v>1</v>
      </c>
      <c r="U13" s="319"/>
      <c r="V13" s="319"/>
      <c r="W13" s="319"/>
    </row>
    <row r="14" spans="2:26" x14ac:dyDescent="0.25">
      <c r="B14" s="293"/>
      <c r="C14" s="28"/>
      <c r="D14" s="28"/>
      <c r="E14" s="28"/>
      <c r="F14" s="300"/>
      <c r="H14" s="293"/>
      <c r="I14" s="28"/>
      <c r="J14" s="28"/>
      <c r="K14" s="28"/>
      <c r="L14" s="300"/>
    </row>
    <row r="15" spans="2:26" x14ac:dyDescent="0.25">
      <c r="B15" s="5" t="s">
        <v>408</v>
      </c>
      <c r="C15" s="188">
        <f ca="1">C26</f>
        <v>2785.083333333333</v>
      </c>
      <c r="D15" s="188">
        <f t="shared" ref="D15:E15" ca="1" si="7">D26</f>
        <v>3547.1692862292716</v>
      </c>
      <c r="E15" s="188">
        <f t="shared" ca="1" si="7"/>
        <v>4823.466375</v>
      </c>
      <c r="F15" s="301">
        <f t="shared" ca="1" si="1"/>
        <v>11155.718994562605</v>
      </c>
      <c r="H15" t="s">
        <v>408</v>
      </c>
      <c r="I15" s="356">
        <f ca="1">I26</f>
        <v>2784.5833333333335</v>
      </c>
      <c r="J15" s="212">
        <f t="shared" ref="J15:K15" ca="1" si="8">J26</f>
        <v>3834.5833333333339</v>
      </c>
      <c r="K15" s="212">
        <f t="shared" ca="1" si="8"/>
        <v>4953.75</v>
      </c>
      <c r="L15" s="295">
        <f t="shared" ref="L15" ca="1" si="9">SUM(I15:K15)</f>
        <v>11572.916666666668</v>
      </c>
    </row>
    <row r="16" spans="2:26" x14ac:dyDescent="0.25">
      <c r="B16" s="293" t="s">
        <v>409</v>
      </c>
      <c r="C16" s="28">
        <f ca="1">C15/C$7</f>
        <v>0.88528111867365422</v>
      </c>
      <c r="D16" s="28">
        <f ca="1">D15/D$7</f>
        <v>1.0207975153901614</v>
      </c>
      <c r="E16" s="28">
        <f ca="1">E15/E$7</f>
        <v>1.0537798210735585</v>
      </c>
      <c r="F16" s="300">
        <f t="shared" ref="F16" ca="1" si="10">F15/F$7</f>
        <v>0.9962075554247154</v>
      </c>
      <c r="H16" s="293" t="s">
        <v>409</v>
      </c>
      <c r="I16" s="28">
        <f t="shared" ref="I16:L16" ca="1" si="11">I15/I$7</f>
        <v>0.76120508001594633</v>
      </c>
      <c r="J16" s="28">
        <f t="shared" ca="1" si="11"/>
        <v>0.86073699962588868</v>
      </c>
      <c r="K16" s="28">
        <f t="shared" ca="1" si="11"/>
        <v>0.98484095427435392</v>
      </c>
      <c r="L16" s="300">
        <f t="shared" ca="1" si="11"/>
        <v>0.8805300616608811</v>
      </c>
    </row>
    <row r="17" spans="2:18" x14ac:dyDescent="0.25">
      <c r="B17" s="293"/>
      <c r="H17" s="293"/>
    </row>
    <row r="18" spans="2:18" s="167" customFormat="1" x14ac:dyDescent="0.25">
      <c r="B18" s="292" t="s">
        <v>408</v>
      </c>
      <c r="H18" s="292" t="s">
        <v>408</v>
      </c>
      <c r="N18" s="292" t="s">
        <v>408</v>
      </c>
      <c r="R18" s="300"/>
    </row>
    <row r="19" spans="2:18" x14ac:dyDescent="0.25">
      <c r="C19" s="4" t="s">
        <v>42</v>
      </c>
      <c r="D19" s="4" t="s">
        <v>41</v>
      </c>
      <c r="E19" s="4" t="s">
        <v>40</v>
      </c>
      <c r="F19" s="294" t="s">
        <v>411</v>
      </c>
      <c r="I19" s="4" t="s">
        <v>42</v>
      </c>
      <c r="J19" s="4" t="s">
        <v>41</v>
      </c>
      <c r="K19" s="4" t="s">
        <v>40</v>
      </c>
      <c r="L19" s="294" t="s">
        <v>411</v>
      </c>
      <c r="O19" s="4" t="s">
        <v>42</v>
      </c>
      <c r="P19" s="4" t="s">
        <v>41</v>
      </c>
      <c r="Q19" s="4" t="s">
        <v>40</v>
      </c>
      <c r="R19" s="294" t="s">
        <v>411</v>
      </c>
    </row>
    <row r="20" spans="2:18" x14ac:dyDescent="0.25">
      <c r="B20" t="s">
        <v>33</v>
      </c>
      <c r="C20" s="212">
        <f>'Comm Quotas'!E13</f>
        <v>437.5</v>
      </c>
      <c r="D20" s="212">
        <f ca="1">'Comm Quotas'!F13</f>
        <v>635.30257578837472</v>
      </c>
      <c r="E20" s="212">
        <f ca="1">'Comm Quotas'!G13</f>
        <v>945.0952201070146</v>
      </c>
      <c r="F20" s="295">
        <f t="shared" ref="F20:F25" ca="1" si="12">SUM(C20:E20)</f>
        <v>2017.8977958953892</v>
      </c>
      <c r="H20" t="s">
        <v>33</v>
      </c>
      <c r="I20" s="212">
        <f ca="1">'Comm Quotas'!E11</f>
        <v>437.5</v>
      </c>
      <c r="J20" s="212">
        <f ca="1">'Comm Quotas'!F11</f>
        <v>686.77880083120999</v>
      </c>
      <c r="K20" s="212">
        <f ca="1">'Comm Quotas'!G11</f>
        <v>970.62259433810686</v>
      </c>
      <c r="L20" s="295">
        <f t="shared" ref="L20:L25" ca="1" si="13">SUM(I20:K20)</f>
        <v>2094.9013951693169</v>
      </c>
      <c r="N20" t="s">
        <v>33</v>
      </c>
      <c r="O20" s="28">
        <f t="shared" ref="O20:O26" ca="1" si="14">IFERROR(C20/I20,"")</f>
        <v>1</v>
      </c>
      <c r="P20" s="28">
        <f t="shared" ref="P20:R26" ca="1" si="15">IFERROR(D20/J20,"")</f>
        <v>0.92504686373467926</v>
      </c>
      <c r="Q20" s="28">
        <f t="shared" ca="1" si="15"/>
        <v>0.9736999999999999</v>
      </c>
      <c r="R20" s="300">
        <f t="shared" ca="1" si="15"/>
        <v>0.96324237529675993</v>
      </c>
    </row>
    <row r="21" spans="2:18" x14ac:dyDescent="0.25">
      <c r="B21" t="s">
        <v>278</v>
      </c>
      <c r="C21" s="164">
        <f>'Comm Quotas'!E22</f>
        <v>662.5</v>
      </c>
      <c r="D21" s="164">
        <f ca="1">'Comm Quotas'!F22</f>
        <v>802.0352611333642</v>
      </c>
      <c r="E21" s="164">
        <f ca="1">'Comm Quotas'!G22</f>
        <v>1017.9130513695923</v>
      </c>
      <c r="F21" s="301">
        <f t="shared" ca="1" si="12"/>
        <v>2482.4483125029565</v>
      </c>
      <c r="H21" t="s">
        <v>278</v>
      </c>
      <c r="I21" s="164">
        <f ca="1">'Comm Quotas'!E20</f>
        <v>662.5</v>
      </c>
      <c r="J21" s="164">
        <f ca="1">'Comm Quotas'!F20</f>
        <v>867.02122084422649</v>
      </c>
      <c r="K21" s="164">
        <f ca="1">'Comm Quotas'!G20</f>
        <v>1045.407262369921</v>
      </c>
      <c r="L21" s="301">
        <f ca="1">SUM(I21:K21)</f>
        <v>2574.9284832141475</v>
      </c>
      <c r="N21" t="s">
        <v>278</v>
      </c>
      <c r="O21" s="28">
        <f t="shared" ref="O21:O25" ca="1" si="16">IFERROR(C21/I21,"")</f>
        <v>1</v>
      </c>
      <c r="P21" s="28">
        <f t="shared" ref="P21:P25" ca="1" si="17">IFERROR(D21/J21,"")</f>
        <v>0.92504686373467904</v>
      </c>
      <c r="Q21" s="28">
        <f t="shared" ref="Q21:Q25" ca="1" si="18">IFERROR(E21/K21,"")</f>
        <v>0.97370000000000023</v>
      </c>
      <c r="R21" s="300">
        <f t="shared" ref="R21:R25" ca="1" si="19">IFERROR(F21/L21,"")</f>
        <v>0.96408437309460615</v>
      </c>
    </row>
    <row r="22" spans="2:18" x14ac:dyDescent="0.25">
      <c r="B22" t="s">
        <v>32</v>
      </c>
      <c r="C22" s="164">
        <f>'Comm Quotas'!E31</f>
        <v>961.33333333333326</v>
      </c>
      <c r="D22" s="164">
        <f ca="1">'Comm Quotas'!F31</f>
        <v>1136.8289341830152</v>
      </c>
      <c r="E22" s="164">
        <f ca="1">'Comm Quotas'!G31</f>
        <v>1265.0059057913163</v>
      </c>
      <c r="F22" s="301">
        <f t="shared" ca="1" si="12"/>
        <v>3363.1681733076648</v>
      </c>
      <c r="H22" t="s">
        <v>32</v>
      </c>
      <c r="I22" s="164">
        <f ca="1">'Comm Quotas'!E29</f>
        <v>960.83333333333348</v>
      </c>
      <c r="J22" s="164">
        <f ca="1">'Comm Quotas'!F29</f>
        <v>1228.9419906720307</v>
      </c>
      <c r="K22" s="164">
        <f ca="1">'Comm Quotas'!G29</f>
        <v>1299.1741869069695</v>
      </c>
      <c r="L22" s="301">
        <f t="shared" ref="L22:L24" ca="1" si="20">SUM(I22:K22)</f>
        <v>3488.9495109123336</v>
      </c>
      <c r="N22" t="s">
        <v>32</v>
      </c>
      <c r="O22" s="28">
        <f t="shared" ca="1" si="16"/>
        <v>1.0005203816131827</v>
      </c>
      <c r="P22" s="28">
        <f t="shared" ca="1" si="17"/>
        <v>0.92504686373467915</v>
      </c>
      <c r="Q22" s="28">
        <f t="shared" ca="1" si="18"/>
        <v>0.97370000000000012</v>
      </c>
      <c r="R22" s="300">
        <f t="shared" ca="1" si="19"/>
        <v>0.96394865067228275</v>
      </c>
    </row>
    <row r="23" spans="2:18" x14ac:dyDescent="0.25">
      <c r="B23" t="s">
        <v>283</v>
      </c>
      <c r="C23" s="164">
        <f>'Comm Quotas'!E40</f>
        <v>723.75</v>
      </c>
      <c r="D23" s="164">
        <f ca="1">'Comm Quotas'!F40</f>
        <v>927.93653942411379</v>
      </c>
      <c r="E23" s="164">
        <f ca="1">'Comm Quotas'!G40</f>
        <v>1065.8304327652831</v>
      </c>
      <c r="F23" s="301">
        <f t="shared" ca="1" si="12"/>
        <v>2717.5169721893972</v>
      </c>
      <c r="H23" t="s">
        <v>283</v>
      </c>
      <c r="I23" s="164">
        <f ca="1">'Comm Quotas'!E38</f>
        <v>723.75</v>
      </c>
      <c r="J23" s="164">
        <f ca="1">'Comm Quotas'!F38</f>
        <v>1003.123815454893</v>
      </c>
      <c r="K23" s="164">
        <f ca="1">'Comm Quotas'!G38</f>
        <v>1094.6189101009377</v>
      </c>
      <c r="L23" s="301">
        <f t="shared" ca="1" si="20"/>
        <v>2821.4927255558305</v>
      </c>
      <c r="N23" t="s">
        <v>283</v>
      </c>
      <c r="O23" s="28">
        <f t="shared" ca="1" si="16"/>
        <v>1</v>
      </c>
      <c r="P23" s="28">
        <f t="shared" ca="1" si="17"/>
        <v>0.92504686373467904</v>
      </c>
      <c r="Q23" s="28">
        <f t="shared" ca="1" si="18"/>
        <v>0.97370000000000012</v>
      </c>
      <c r="R23" s="300">
        <f t="shared" ca="1" si="19"/>
        <v>0.96314867218169053</v>
      </c>
    </row>
    <row r="24" spans="2:18" hidden="1" outlineLevel="1" x14ac:dyDescent="0.25">
      <c r="B24" t="s">
        <v>35</v>
      </c>
      <c r="C24" s="164">
        <f ca="1">'Comm Quotas'!E49</f>
        <v>0</v>
      </c>
      <c r="D24" s="164">
        <f ca="1">'Comm Quotas'!F49</f>
        <v>0</v>
      </c>
      <c r="E24" s="164">
        <f ca="1">'Comm Quotas'!G49</f>
        <v>0</v>
      </c>
      <c r="F24" s="301">
        <f t="shared" ca="1" si="12"/>
        <v>0</v>
      </c>
      <c r="H24" t="s">
        <v>35</v>
      </c>
      <c r="I24" s="164">
        <f ca="1">'Comm Quotas'!E47</f>
        <v>0</v>
      </c>
      <c r="J24" s="164">
        <f ca="1">'Comm Quotas'!F47</f>
        <v>0</v>
      </c>
      <c r="K24" s="164">
        <f ca="1">'Comm Quotas'!G47</f>
        <v>0</v>
      </c>
      <c r="L24" s="301">
        <f t="shared" ca="1" si="20"/>
        <v>0</v>
      </c>
      <c r="N24" t="s">
        <v>35</v>
      </c>
      <c r="O24" s="28" t="str">
        <f t="shared" ca="1" si="16"/>
        <v/>
      </c>
      <c r="P24" s="28" t="str">
        <f t="shared" ca="1" si="17"/>
        <v/>
      </c>
      <c r="Q24" s="28" t="str">
        <f t="shared" ca="1" si="18"/>
        <v/>
      </c>
      <c r="R24" s="300" t="str">
        <f t="shared" ca="1" si="19"/>
        <v/>
      </c>
    </row>
    <row r="25" spans="2:18" collapsed="1" x14ac:dyDescent="0.25">
      <c r="B25" t="s">
        <v>279</v>
      </c>
      <c r="C25" s="208">
        <f ca="1">'Comm Quotas'!E58</f>
        <v>0</v>
      </c>
      <c r="D25" s="208">
        <f ca="1">'Comm Quotas'!F58</f>
        <v>45.065975700403882</v>
      </c>
      <c r="E25" s="208">
        <f ca="1">'Comm Quotas'!G58</f>
        <v>529.62176496679376</v>
      </c>
      <c r="F25" s="355">
        <f t="shared" ca="1" si="12"/>
        <v>574.68774066719766</v>
      </c>
      <c r="G25" s="167"/>
      <c r="H25" t="s">
        <v>279</v>
      </c>
      <c r="I25" s="208">
        <f ca="1">'Comm Quotas'!E56</f>
        <v>0</v>
      </c>
      <c r="J25" s="208">
        <f ca="1">'Comm Quotas'!F56</f>
        <v>48.717505530973455</v>
      </c>
      <c r="K25" s="208">
        <f ca="1">'Comm Quotas'!G56</f>
        <v>543.92704628406455</v>
      </c>
      <c r="L25" s="355">
        <f t="shared" ca="1" si="13"/>
        <v>592.64455181503797</v>
      </c>
      <c r="M25" s="167"/>
      <c r="N25" t="s">
        <v>279</v>
      </c>
      <c r="O25" s="202" t="str">
        <f t="shared" ca="1" si="16"/>
        <v/>
      </c>
      <c r="P25" s="202">
        <f t="shared" ca="1" si="17"/>
        <v>0.92504686373467926</v>
      </c>
      <c r="Q25" s="202">
        <f t="shared" ca="1" si="18"/>
        <v>0.97370000000000023</v>
      </c>
      <c r="R25" s="302">
        <f t="shared" ca="1" si="19"/>
        <v>0.96970053788085009</v>
      </c>
    </row>
    <row r="26" spans="2:18" x14ac:dyDescent="0.25">
      <c r="B26" t="s">
        <v>410</v>
      </c>
      <c r="C26" s="298">
        <f ca="1">SUM(C20:C25)</f>
        <v>2785.083333333333</v>
      </c>
      <c r="D26" s="298">
        <f ca="1">SUM(D20:D25)</f>
        <v>3547.1692862292716</v>
      </c>
      <c r="E26" s="298">
        <f ca="1">SUM(E20:E25)</f>
        <v>4823.466375</v>
      </c>
      <c r="F26" s="324">
        <f ca="1">SUM(F20:F25)</f>
        <v>11155.718994562605</v>
      </c>
      <c r="H26" t="s">
        <v>410</v>
      </c>
      <c r="I26" s="298">
        <f ca="1">SUM(I20:I25)</f>
        <v>2784.5833333333335</v>
      </c>
      <c r="J26" s="298">
        <f ca="1">SUM(J20:J25)</f>
        <v>3834.5833333333339</v>
      </c>
      <c r="K26" s="298">
        <f ca="1">SUM(K20:K25)</f>
        <v>4953.75</v>
      </c>
      <c r="L26" s="324">
        <f ca="1">SUM(L20:L25)</f>
        <v>11572.916666666666</v>
      </c>
      <c r="N26" t="s">
        <v>410</v>
      </c>
      <c r="O26" s="303">
        <f t="shared" ca="1" si="14"/>
        <v>1.0001795600778092</v>
      </c>
      <c r="P26" s="303">
        <f t="shared" ca="1" si="15"/>
        <v>0.92504686373467893</v>
      </c>
      <c r="Q26" s="303">
        <f t="shared" ca="1" si="15"/>
        <v>0.97370000000000001</v>
      </c>
      <c r="R26" s="304">
        <f t="shared" ca="1" si="15"/>
        <v>0.96395051618182737</v>
      </c>
    </row>
    <row r="28" spans="2:18" x14ac:dyDescent="0.25">
      <c r="B28" s="292"/>
      <c r="C28" s="167"/>
      <c r="D28" s="167"/>
      <c r="E28" s="167"/>
      <c r="F28" s="167"/>
      <c r="G28" s="167"/>
      <c r="H28" s="292" t="s">
        <v>441</v>
      </c>
      <c r="I28" s="167"/>
      <c r="J28" s="167"/>
      <c r="K28" s="167"/>
      <c r="L28" s="167"/>
      <c r="N28" s="292" t="s">
        <v>441</v>
      </c>
      <c r="O28" s="167"/>
      <c r="P28" s="167"/>
      <c r="Q28" s="167"/>
      <c r="R28" s="300"/>
    </row>
    <row r="29" spans="2:18" x14ac:dyDescent="0.25">
      <c r="I29" s="4" t="s">
        <v>42</v>
      </c>
      <c r="J29" s="4" t="s">
        <v>41</v>
      </c>
      <c r="K29" s="4" t="s">
        <v>40</v>
      </c>
      <c r="L29" s="294" t="s">
        <v>411</v>
      </c>
      <c r="O29" s="4" t="s">
        <v>42</v>
      </c>
      <c r="P29" s="4" t="s">
        <v>41</v>
      </c>
      <c r="Q29" s="4" t="s">
        <v>40</v>
      </c>
      <c r="R29" s="294" t="s">
        <v>411</v>
      </c>
    </row>
    <row r="30" spans="2:18" x14ac:dyDescent="0.25">
      <c r="H30" t="s">
        <v>33</v>
      </c>
      <c r="I30" s="212">
        <f ca="1">'Comm Quotas'!E9</f>
        <v>437.5</v>
      </c>
      <c r="J30" s="212">
        <f ca="1">'Comm Quotas'!F9</f>
        <v>721.875</v>
      </c>
      <c r="K30" s="212">
        <f ca="1">'Comm Quotas'!G9</f>
        <v>1056.25</v>
      </c>
      <c r="L30" s="295">
        <f t="shared" ref="L30:L35" ca="1" si="21">SUM(I30:K30)</f>
        <v>2215.625</v>
      </c>
      <c r="N30" t="s">
        <v>33</v>
      </c>
      <c r="O30" s="28">
        <f ca="1">IFERROR(C20/I30,"")</f>
        <v>1</v>
      </c>
      <c r="P30" s="28">
        <f ca="1">IFERROR(D20/J30,"")</f>
        <v>0.88007283226095201</v>
      </c>
      <c r="Q30" s="28">
        <f ca="1">IFERROR(E20/K30,"")</f>
        <v>0.89476470542675934</v>
      </c>
      <c r="R30" s="300">
        <f ca="1">IFERROR(F20/L30,"")</f>
        <v>0.91075782043233366</v>
      </c>
    </row>
    <row r="31" spans="2:18" x14ac:dyDescent="0.25">
      <c r="H31" t="s">
        <v>278</v>
      </c>
      <c r="I31" s="164">
        <f ca="1">'Comm Quotas'!E18</f>
        <v>662.5</v>
      </c>
      <c r="J31" s="164">
        <f ca="1">'Comm Quotas'!F18</f>
        <v>909.375</v>
      </c>
      <c r="K31" s="164">
        <f ca="1">'Comm Quotas'!G18</f>
        <v>1137.5</v>
      </c>
      <c r="L31" s="301">
        <f ca="1">SUM(I31:K31)</f>
        <v>2709.375</v>
      </c>
      <c r="N31" t="s">
        <v>278</v>
      </c>
      <c r="O31" s="28">
        <f t="shared" ref="O31:R31" ca="1" si="22">IFERROR(C21/I31,"")</f>
        <v>1</v>
      </c>
      <c r="P31" s="28">
        <f t="shared" ca="1" si="22"/>
        <v>0.88196317375490219</v>
      </c>
      <c r="Q31" s="28">
        <f t="shared" ca="1" si="22"/>
        <v>0.89486861658865258</v>
      </c>
      <c r="R31" s="300">
        <f t="shared" ca="1" si="22"/>
        <v>0.91624389850166787</v>
      </c>
    </row>
    <row r="32" spans="2:18" x14ac:dyDescent="0.25">
      <c r="H32" t="s">
        <v>32</v>
      </c>
      <c r="I32" s="164">
        <f ca="1">'Comm Quotas'!E27</f>
        <v>960.83333333333348</v>
      </c>
      <c r="J32" s="164">
        <f ca="1">'Comm Quotas'!F27</f>
        <v>1286.4583333333335</v>
      </c>
      <c r="K32" s="164">
        <f ca="1">'Comm Quotas'!G27</f>
        <v>1413.1250000000002</v>
      </c>
      <c r="L32" s="301">
        <f t="shared" ref="L32:L34" ca="1" si="23">SUM(I32:K32)</f>
        <v>3660.416666666667</v>
      </c>
      <c r="N32" t="s">
        <v>32</v>
      </c>
      <c r="O32" s="28">
        <f t="shared" ref="O32:R32" ca="1" si="24">IFERROR(C22/I32,"")</f>
        <v>1.0005203816131827</v>
      </c>
      <c r="P32" s="28">
        <f t="shared" ca="1" si="24"/>
        <v>0.88368888810987412</v>
      </c>
      <c r="Q32" s="28">
        <f t="shared" ca="1" si="24"/>
        <v>0.89518330352326658</v>
      </c>
      <c r="R32" s="300">
        <f t="shared" ca="1" si="24"/>
        <v>0.91879380944091005</v>
      </c>
    </row>
    <row r="33" spans="8:18" x14ac:dyDescent="0.25">
      <c r="H33" t="s">
        <v>283</v>
      </c>
      <c r="I33" s="164">
        <f ca="1">'Comm Quotas'!E36</f>
        <v>723.75</v>
      </c>
      <c r="J33" s="164">
        <f ca="1">'Comm Quotas'!F36</f>
        <v>1051.25</v>
      </c>
      <c r="K33" s="164">
        <f ca="1">'Comm Quotas'!G36</f>
        <v>1190.625</v>
      </c>
      <c r="L33" s="301">
        <f t="shared" ca="1" si="23"/>
        <v>2965.625</v>
      </c>
      <c r="N33" t="s">
        <v>283</v>
      </c>
      <c r="O33" s="28">
        <f t="shared" ref="O33:R33" ca="1" si="25">IFERROR(C23/I33,"")</f>
        <v>1</v>
      </c>
      <c r="P33" s="28">
        <f t="shared" ca="1" si="25"/>
        <v>0.88269825391116652</v>
      </c>
      <c r="Q33" s="28">
        <f t="shared" ca="1" si="25"/>
        <v>0.89518566531467347</v>
      </c>
      <c r="R33" s="300">
        <f t="shared" ca="1" si="25"/>
        <v>0.91633870505859549</v>
      </c>
    </row>
    <row r="34" spans="8:18" hidden="1" outlineLevel="1" x14ac:dyDescent="0.25">
      <c r="H34" t="s">
        <v>35</v>
      </c>
      <c r="I34" s="164">
        <f ca="1">'Comm Quotas'!E45</f>
        <v>0</v>
      </c>
      <c r="J34" s="164">
        <f ca="1">'Comm Quotas'!F45</f>
        <v>0</v>
      </c>
      <c r="K34" s="164">
        <f ca="1">'Comm Quotas'!G45</f>
        <v>0</v>
      </c>
      <c r="L34" s="301">
        <f t="shared" ca="1" si="23"/>
        <v>0</v>
      </c>
      <c r="N34" t="s">
        <v>35</v>
      </c>
      <c r="O34" s="28" t="str">
        <f t="shared" ref="O34:R34" ca="1" si="26">IFERROR(C24/I34,"")</f>
        <v/>
      </c>
      <c r="P34" s="28" t="str">
        <f t="shared" ca="1" si="26"/>
        <v/>
      </c>
      <c r="Q34" s="28" t="str">
        <f t="shared" ca="1" si="26"/>
        <v/>
      </c>
      <c r="R34" s="300" t="str">
        <f t="shared" ca="1" si="26"/>
        <v/>
      </c>
    </row>
    <row r="35" spans="8:18" collapsed="1" x14ac:dyDescent="0.25">
      <c r="H35" t="s">
        <v>279</v>
      </c>
      <c r="I35" s="208">
        <f ca="1">'Comm Quotas'!E54</f>
        <v>0</v>
      </c>
      <c r="J35" s="208">
        <f ca="1">'Comm Quotas'!F54</f>
        <v>53.125</v>
      </c>
      <c r="K35" s="208">
        <f ca="1">'Comm Quotas'!G54</f>
        <v>593.75</v>
      </c>
      <c r="L35" s="355">
        <f t="shared" ca="1" si="21"/>
        <v>646.875</v>
      </c>
      <c r="N35" t="s">
        <v>279</v>
      </c>
      <c r="O35" s="202" t="str">
        <f t="shared" ref="O35:R35" ca="1" si="27">IFERROR(C25/I35,"")</f>
        <v/>
      </c>
      <c r="P35" s="202">
        <f t="shared" ca="1" si="27"/>
        <v>0.84830071906642601</v>
      </c>
      <c r="Q35" s="202">
        <f t="shared" ca="1" si="27"/>
        <v>0.8919945515230211</v>
      </c>
      <c r="R35" s="302">
        <f t="shared" ca="1" si="27"/>
        <v>0.8884061691473587</v>
      </c>
    </row>
    <row r="36" spans="8:18" x14ac:dyDescent="0.25">
      <c r="H36" t="s">
        <v>410</v>
      </c>
      <c r="I36" s="298">
        <f ca="1">SUM(I30:I35)</f>
        <v>2784.5833333333335</v>
      </c>
      <c r="J36" s="298">
        <f ca="1">SUM(J30:J35)</f>
        <v>4022.0833333333335</v>
      </c>
      <c r="K36" s="298">
        <f ca="1">SUM(K30:K35)</f>
        <v>5391.25</v>
      </c>
      <c r="L36" s="299">
        <f ca="1">SUM(L30:L35)</f>
        <v>12197.916666666668</v>
      </c>
      <c r="N36" t="s">
        <v>410</v>
      </c>
      <c r="O36" s="303">
        <f ca="1">IFERROR(C26/I36,"")</f>
        <v>1.0001795600778092</v>
      </c>
      <c r="P36" s="303">
        <f ca="1">IFERROR(D26/J36,"")</f>
        <v>0.88192336962086937</v>
      </c>
      <c r="Q36" s="303">
        <f ca="1">IFERROR(E26/K36,"")</f>
        <v>0.89468423371203343</v>
      </c>
      <c r="R36" s="304">
        <f ca="1">IFERROR(F26/L36,"")</f>
        <v>0.91455937103160545</v>
      </c>
    </row>
    <row r="39" spans="8:18" x14ac:dyDescent="0.25">
      <c r="I39" s="164"/>
      <c r="J39" s="164"/>
      <c r="K39" s="164"/>
    </row>
    <row r="42" spans="8:18" x14ac:dyDescent="0.25">
      <c r="I42" s="212"/>
      <c r="J42" s="212"/>
      <c r="K42" s="212"/>
    </row>
    <row r="45" spans="8:18" x14ac:dyDescent="0.25">
      <c r="H45" t="s">
        <v>469</v>
      </c>
      <c r="I45" s="164">
        <v>237.5</v>
      </c>
      <c r="J45" s="188"/>
    </row>
    <row r="46" spans="8:18" x14ac:dyDescent="0.25">
      <c r="H46" t="s">
        <v>470</v>
      </c>
      <c r="I46" s="164">
        <v>330</v>
      </c>
    </row>
    <row r="47" spans="8:18" x14ac:dyDescent="0.25">
      <c r="H47" t="s">
        <v>471</v>
      </c>
      <c r="I47" s="208">
        <f ca="1">I48-I45-I46</f>
        <v>306.04166666666652</v>
      </c>
    </row>
    <row r="48" spans="8:18" x14ac:dyDescent="0.25">
      <c r="I48" s="27">
        <f ca="1">I7-I15</f>
        <v>873.54166666666652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FB35-8DD4-4305-B37B-7780F37C1F56}">
  <dimension ref="B2:Z36"/>
  <sheetViews>
    <sheetView showGridLines="0" zoomScaleNormal="100" workbookViewId="0">
      <selection activeCell="C12" sqref="C12"/>
    </sheetView>
  </sheetViews>
  <sheetFormatPr defaultRowHeight="15" x14ac:dyDescent="0.25"/>
  <cols>
    <col min="1" max="1" width="2" customWidth="1"/>
    <col min="2" max="2" width="21.5703125" customWidth="1"/>
    <col min="3" max="6" width="9.42578125" customWidth="1"/>
    <col min="7" max="7" width="2" customWidth="1"/>
    <col min="8" max="8" width="21.5703125" customWidth="1"/>
    <col min="9" max="12" width="9.42578125" customWidth="1"/>
    <col min="13" max="13" width="2" customWidth="1"/>
    <col min="14" max="14" width="21.5703125" customWidth="1"/>
    <col min="15" max="18" width="9.42578125" customWidth="1"/>
    <col min="19" max="19" width="2" customWidth="1"/>
    <col min="20" max="20" width="21.5703125" customWidth="1"/>
    <col min="21" max="24" width="9.42578125" customWidth="1"/>
  </cols>
  <sheetData>
    <row r="2" spans="2:26" ht="21" x14ac:dyDescent="0.35">
      <c r="B2" s="314" t="s">
        <v>23</v>
      </c>
    </row>
    <row r="4" spans="2:26" x14ac:dyDescent="0.25">
      <c r="B4" s="308" t="s">
        <v>407</v>
      </c>
      <c r="C4" s="309"/>
      <c r="D4" s="309"/>
      <c r="E4" s="309"/>
      <c r="F4" s="309"/>
      <c r="H4" s="308" t="s">
        <v>440</v>
      </c>
      <c r="I4" s="309"/>
      <c r="J4" s="309"/>
      <c r="K4" s="309"/>
      <c r="L4" s="309"/>
      <c r="N4" s="308" t="s">
        <v>413</v>
      </c>
      <c r="O4" s="309"/>
      <c r="P4" s="309"/>
      <c r="Q4" s="309"/>
      <c r="R4" s="309"/>
      <c r="T4" s="308" t="s">
        <v>414</v>
      </c>
      <c r="U4" s="309"/>
      <c r="V4" s="309"/>
      <c r="W4" s="309"/>
      <c r="X4" s="309"/>
    </row>
    <row r="6" spans="2:26" x14ac:dyDescent="0.25">
      <c r="C6" s="4" t="s">
        <v>42</v>
      </c>
      <c r="D6" s="4" t="s">
        <v>41</v>
      </c>
      <c r="E6" s="4" t="s">
        <v>40</v>
      </c>
      <c r="F6" s="294" t="s">
        <v>411</v>
      </c>
      <c r="I6" s="4" t="s">
        <v>42</v>
      </c>
      <c r="J6" s="4" t="s">
        <v>41</v>
      </c>
      <c r="K6" s="4" t="s">
        <v>40</v>
      </c>
      <c r="L6" s="294" t="s">
        <v>411</v>
      </c>
      <c r="O6" s="4" t="s">
        <v>42</v>
      </c>
      <c r="P6" s="4" t="s">
        <v>41</v>
      </c>
      <c r="Q6" s="4" t="s">
        <v>40</v>
      </c>
      <c r="R6" s="294" t="s">
        <v>411</v>
      </c>
      <c r="U6" s="4" t="s">
        <v>42</v>
      </c>
      <c r="V6" s="4" t="s">
        <v>41</v>
      </c>
      <c r="W6" s="4" t="s">
        <v>40</v>
      </c>
      <c r="X6" s="294" t="s">
        <v>411</v>
      </c>
      <c r="Z6" s="313" t="s">
        <v>418</v>
      </c>
    </row>
    <row r="7" spans="2:26" x14ac:dyDescent="0.25">
      <c r="B7" t="s">
        <v>424</v>
      </c>
      <c r="C7" s="212">
        <f>Targets!J7</f>
        <v>4125.9687499999991</v>
      </c>
      <c r="D7" s="212">
        <f>Targets!K7</f>
        <v>4879.6000000000004</v>
      </c>
      <c r="E7" s="212">
        <f>Targets!L7</f>
        <v>6035.4687499999991</v>
      </c>
      <c r="F7" s="295">
        <f>SUM(C7:E7)</f>
        <v>15041.037499999999</v>
      </c>
      <c r="H7" t="s">
        <v>424</v>
      </c>
      <c r="I7" s="212">
        <f>Targets!D7</f>
        <v>4343.125</v>
      </c>
      <c r="J7" s="212">
        <f>Targets!E7</f>
        <v>5545</v>
      </c>
      <c r="K7" s="212">
        <f>Targets!F7</f>
        <v>6353.125</v>
      </c>
      <c r="L7" s="295">
        <f>SUM(I7:K7)</f>
        <v>16241.25</v>
      </c>
      <c r="N7" t="s">
        <v>424</v>
      </c>
      <c r="O7" s="28">
        <f>C7/I7</f>
        <v>0.94999999999999984</v>
      </c>
      <c r="P7" s="28">
        <f t="shared" ref="P7:R7" si="0">D7/J7</f>
        <v>0.88000000000000012</v>
      </c>
      <c r="Q7" s="28">
        <f t="shared" si="0"/>
        <v>0.94999999999999984</v>
      </c>
      <c r="R7" s="300">
        <f t="shared" si="0"/>
        <v>0.92610097744939579</v>
      </c>
      <c r="T7" t="s">
        <v>415</v>
      </c>
      <c r="U7" s="311">
        <f ca="1">I15</f>
        <v>4283.3333333333339</v>
      </c>
      <c r="V7" s="311">
        <f ca="1">J15</f>
        <v>5397.5000000000009</v>
      </c>
      <c r="W7" s="311">
        <f ca="1">K15</f>
        <v>6879.583333333333</v>
      </c>
      <c r="X7" s="312">
        <f ca="1">L15</f>
        <v>16560.416666666668</v>
      </c>
      <c r="Z7" s="2" t="s">
        <v>421</v>
      </c>
    </row>
    <row r="8" spans="2:26" x14ac:dyDescent="0.25">
      <c r="C8" s="212"/>
      <c r="D8" s="212"/>
      <c r="E8" s="212"/>
      <c r="F8" s="295"/>
      <c r="I8" s="212"/>
      <c r="J8" s="212"/>
      <c r="K8" s="212"/>
      <c r="L8" s="295"/>
      <c r="N8" t="s">
        <v>346</v>
      </c>
      <c r="O8" s="28">
        <f>C9/I9</f>
        <v>0.9594999999999998</v>
      </c>
      <c r="P8" s="28">
        <f>D9/J9</f>
        <v>0.89759999999999995</v>
      </c>
      <c r="Q8" s="28">
        <f>E9/K9</f>
        <v>0.96899999999999986</v>
      </c>
      <c r="R8" s="300">
        <f>F9/L9</f>
        <v>0.94208257138459162</v>
      </c>
      <c r="U8" s="212"/>
      <c r="V8" s="212"/>
      <c r="W8" s="212"/>
      <c r="X8" s="295"/>
      <c r="Z8" s="2" t="s">
        <v>420</v>
      </c>
    </row>
    <row r="9" spans="2:26" x14ac:dyDescent="0.25">
      <c r="B9" s="5" t="s">
        <v>346</v>
      </c>
      <c r="C9" s="327">
        <f>Targets!P7</f>
        <v>4167.228437499999</v>
      </c>
      <c r="D9" s="164">
        <f>Targets!Q7</f>
        <v>4977.192</v>
      </c>
      <c r="E9" s="164">
        <f>Targets!R7</f>
        <v>6156.1781249999995</v>
      </c>
      <c r="F9" s="301">
        <f t="shared" ref="F9:F15" si="1">SUM(C9:E9)</f>
        <v>15300.598562499999</v>
      </c>
      <c r="H9" t="s">
        <v>346</v>
      </c>
      <c r="I9" s="212">
        <f>I7</f>
        <v>4343.125</v>
      </c>
      <c r="J9" s="212">
        <f t="shared" ref="J9:L9" si="2">J7</f>
        <v>5545</v>
      </c>
      <c r="K9" s="212">
        <f t="shared" si="2"/>
        <v>6353.125</v>
      </c>
      <c r="L9" s="295">
        <f t="shared" si="2"/>
        <v>16241.25</v>
      </c>
      <c r="N9" t="s">
        <v>345</v>
      </c>
      <c r="O9" s="28">
        <f>C12/I12</f>
        <v>0.96899999999999975</v>
      </c>
      <c r="P9" s="28">
        <f>D12/J12</f>
        <v>0.91520000000000012</v>
      </c>
      <c r="Q9" s="28">
        <f>E12/K12</f>
        <v>0.98799999999999988</v>
      </c>
      <c r="R9" s="300">
        <f>F12/L12</f>
        <v>0.95806416531978744</v>
      </c>
      <c r="T9" t="s">
        <v>412</v>
      </c>
      <c r="U9" s="196">
        <f ca="1">C7/U$7</f>
        <v>0.96326118677042771</v>
      </c>
      <c r="V9" s="196">
        <f ca="1">D7/V$7</f>
        <v>0.90404817044928198</v>
      </c>
      <c r="W9" s="196">
        <f ca="1">E7/W$7</f>
        <v>0.87730149597238194</v>
      </c>
      <c r="X9" s="305">
        <f ca="1">F7/X$7</f>
        <v>0.90825235878726873</v>
      </c>
      <c r="Z9" s="2" t="s">
        <v>425</v>
      </c>
    </row>
    <row r="10" spans="2:26" x14ac:dyDescent="0.25">
      <c r="B10" s="293" t="s">
        <v>409</v>
      </c>
      <c r="C10" s="289">
        <f>C9/C$7</f>
        <v>1.01</v>
      </c>
      <c r="D10" s="28">
        <f t="shared" ref="D10" si="3">D9/D$7</f>
        <v>1.02</v>
      </c>
      <c r="E10" s="28">
        <f t="shared" ref="E10" si="4">E9/E$7</f>
        <v>1.02</v>
      </c>
      <c r="F10" s="300">
        <f t="shared" ref="F10" si="5">F9/F$7</f>
        <v>1.0172568589434074</v>
      </c>
      <c r="H10" s="293" t="s">
        <v>409</v>
      </c>
      <c r="I10" s="28">
        <f t="shared" ref="I10" si="6">I9/I$7</f>
        <v>1</v>
      </c>
      <c r="J10" s="28">
        <f t="shared" ref="J10" si="7">J9/J$7</f>
        <v>1</v>
      </c>
      <c r="K10" s="28">
        <f t="shared" ref="K10" si="8">K9/K$7</f>
        <v>1</v>
      </c>
      <c r="L10" s="300">
        <f t="shared" ref="L10" si="9">L9/L$7</f>
        <v>1</v>
      </c>
      <c r="N10" t="s">
        <v>408</v>
      </c>
      <c r="O10" s="28">
        <f ca="1">C15/I15</f>
        <v>0.9930000000000001</v>
      </c>
      <c r="P10" s="28">
        <f ca="1">D15/J15</f>
        <v>0.94999999999999984</v>
      </c>
      <c r="Q10" s="28">
        <f ca="1">E15/K15</f>
        <v>0.94</v>
      </c>
      <c r="R10" s="300">
        <f ca="1">F15/L15</f>
        <v>0.95696766888916851</v>
      </c>
      <c r="T10" t="s">
        <v>346</v>
      </c>
      <c r="U10" s="196">
        <f ca="1">C9/U$7</f>
        <v>0.97289379863813197</v>
      </c>
      <c r="V10" s="196">
        <f ca="1">D9/V$7</f>
        <v>0.92212913385826756</v>
      </c>
      <c r="W10" s="196">
        <f ca="1">E9/W$7</f>
        <v>0.8948475258918297</v>
      </c>
      <c r="X10" s="305">
        <f ca="1">F9/X$7</f>
        <v>0.92392594162787767</v>
      </c>
      <c r="Z10" s="2" t="s">
        <v>419</v>
      </c>
    </row>
    <row r="11" spans="2:26" x14ac:dyDescent="0.25">
      <c r="B11" s="293"/>
      <c r="C11" s="289"/>
      <c r="D11" s="28"/>
      <c r="E11" s="28"/>
      <c r="F11" s="300"/>
      <c r="H11" s="293"/>
      <c r="I11" s="28"/>
      <c r="J11" s="28"/>
      <c r="K11" s="28"/>
      <c r="L11" s="300"/>
      <c r="N11" s="293"/>
      <c r="O11" s="28"/>
      <c r="P11" s="28"/>
      <c r="Q11" s="28"/>
      <c r="R11" s="300"/>
      <c r="T11" t="s">
        <v>345</v>
      </c>
      <c r="U11" s="196">
        <f ca="1">C12/U$7</f>
        <v>0.98252641050583622</v>
      </c>
      <c r="V11" s="196">
        <f ca="1">D12/V$7</f>
        <v>0.94021009726725335</v>
      </c>
      <c r="W11" s="196">
        <f ca="1">E12/W$7</f>
        <v>0.91239355581127723</v>
      </c>
      <c r="X11" s="305">
        <f ca="1">F12/X$7</f>
        <v>0.93959952446848649</v>
      </c>
      <c r="Z11" s="318" t="s">
        <v>101</v>
      </c>
    </row>
    <row r="12" spans="2:26" x14ac:dyDescent="0.25">
      <c r="B12" s="5" t="s">
        <v>345</v>
      </c>
      <c r="C12" s="327">
        <f>Targets!V7</f>
        <v>4208.4881249999989</v>
      </c>
      <c r="D12" s="164">
        <f>Targets!W7</f>
        <v>5074.7840000000006</v>
      </c>
      <c r="E12" s="164">
        <f>Targets!X7</f>
        <v>6276.8874999999989</v>
      </c>
      <c r="F12" s="301">
        <f t="shared" si="1"/>
        <v>15560.159624999998</v>
      </c>
      <c r="H12" t="s">
        <v>345</v>
      </c>
      <c r="I12" s="212">
        <f>I9</f>
        <v>4343.125</v>
      </c>
      <c r="J12" s="212">
        <f>J9</f>
        <v>5545</v>
      </c>
      <c r="K12" s="212">
        <f>K9</f>
        <v>6353.125</v>
      </c>
      <c r="L12" s="295">
        <f>L9</f>
        <v>16241.25</v>
      </c>
      <c r="T12" t="s">
        <v>408</v>
      </c>
      <c r="U12" s="326">
        <f ca="1">C15/U$7</f>
        <v>0.9930000000000001</v>
      </c>
      <c r="V12" s="326">
        <f ca="1">D15/V$7</f>
        <v>0.94999999999999984</v>
      </c>
      <c r="W12" s="326">
        <f ca="1">E15/W$7</f>
        <v>0.94</v>
      </c>
      <c r="X12" s="305">
        <f ca="1">F15/X$7</f>
        <v>0.95696766888916851</v>
      </c>
    </row>
    <row r="13" spans="2:26" x14ac:dyDescent="0.25">
      <c r="B13" s="293" t="s">
        <v>409</v>
      </c>
      <c r="C13" s="289">
        <f>C12/C$7</f>
        <v>1.02</v>
      </c>
      <c r="D13" s="28">
        <f t="shared" ref="D13" si="10">D12/D$7</f>
        <v>1.04</v>
      </c>
      <c r="E13" s="28">
        <f t="shared" ref="E13" si="11">E12/E$7</f>
        <v>1.04</v>
      </c>
      <c r="F13" s="300">
        <f t="shared" ref="F13" si="12">F12/F$7</f>
        <v>1.0345137178868147</v>
      </c>
      <c r="H13" s="293" t="s">
        <v>409</v>
      </c>
      <c r="I13" s="28">
        <f t="shared" ref="I13" si="13">I12/I$7</f>
        <v>1</v>
      </c>
      <c r="J13" s="28">
        <f t="shared" ref="J13" si="14">J12/J$7</f>
        <v>1</v>
      </c>
      <c r="K13" s="28">
        <f t="shared" ref="K13" si="15">K12/K$7</f>
        <v>1</v>
      </c>
      <c r="L13" s="300">
        <f t="shared" ref="L13" si="16">L12/L$7</f>
        <v>1</v>
      </c>
      <c r="U13" s="319"/>
      <c r="V13" s="319"/>
      <c r="W13" s="319"/>
    </row>
    <row r="14" spans="2:26" x14ac:dyDescent="0.25">
      <c r="B14" s="293"/>
      <c r="C14" s="289"/>
      <c r="D14" s="28"/>
      <c r="E14" s="28"/>
      <c r="F14" s="300"/>
      <c r="H14" s="293"/>
      <c r="I14" s="28"/>
      <c r="J14" s="28"/>
      <c r="K14" s="28"/>
      <c r="L14" s="300"/>
    </row>
    <row r="15" spans="2:26" x14ac:dyDescent="0.25">
      <c r="B15" s="5" t="s">
        <v>408</v>
      </c>
      <c r="C15" s="328">
        <f ca="1">C26</f>
        <v>4253.3500000000013</v>
      </c>
      <c r="D15" s="188">
        <f t="shared" ref="D15:E15" ca="1" si="17">D26</f>
        <v>5127.625</v>
      </c>
      <c r="E15" s="188">
        <f t="shared" ca="1" si="17"/>
        <v>6466.8083333333325</v>
      </c>
      <c r="F15" s="301">
        <f t="shared" ca="1" si="1"/>
        <v>15847.783333333335</v>
      </c>
      <c r="H15" t="s">
        <v>408</v>
      </c>
      <c r="I15" s="212">
        <f ca="1">I26</f>
        <v>4283.3333333333339</v>
      </c>
      <c r="J15" s="212">
        <f t="shared" ref="J15:K15" ca="1" si="18">J26</f>
        <v>5397.5000000000009</v>
      </c>
      <c r="K15" s="212">
        <f t="shared" ca="1" si="18"/>
        <v>6879.583333333333</v>
      </c>
      <c r="L15" s="295">
        <f t="shared" ref="L15" ca="1" si="19">SUM(I15:K15)</f>
        <v>16560.416666666668</v>
      </c>
    </row>
    <row r="16" spans="2:26" x14ac:dyDescent="0.25">
      <c r="B16" s="293" t="s">
        <v>409</v>
      </c>
      <c r="C16" s="289">
        <f ca="1">C15/C$7</f>
        <v>1.0308730525406917</v>
      </c>
      <c r="D16" s="28">
        <f t="shared" ref="D16:F16" ca="1" si="20">D15/D$7</f>
        <v>1.0508289613902777</v>
      </c>
      <c r="E16" s="28">
        <f t="shared" ca="1" si="20"/>
        <v>1.0714674536809312</v>
      </c>
      <c r="F16" s="300">
        <f t="shared" ca="1" si="20"/>
        <v>1.0536363155356361</v>
      </c>
      <c r="H16" s="293" t="s">
        <v>409</v>
      </c>
      <c r="I16" s="28">
        <f t="shared" ref="I16:L16" ca="1" si="21">I15/I$7</f>
        <v>0.98623303113157779</v>
      </c>
      <c r="J16" s="28">
        <f t="shared" ca="1" si="21"/>
        <v>0.97339945897204705</v>
      </c>
      <c r="K16" s="28">
        <f t="shared" ca="1" si="21"/>
        <v>1.0828660436137072</v>
      </c>
      <c r="L16" s="300">
        <f t="shared" ca="1" si="21"/>
        <v>1.0196516072757127</v>
      </c>
    </row>
    <row r="17" spans="2:18" x14ac:dyDescent="0.25">
      <c r="B17" s="293"/>
      <c r="H17" s="293"/>
    </row>
    <row r="18" spans="2:18" s="167" customFormat="1" x14ac:dyDescent="0.25">
      <c r="B18" s="292" t="s">
        <v>408</v>
      </c>
      <c r="H18" s="292" t="s">
        <v>408</v>
      </c>
      <c r="N18" s="292" t="s">
        <v>408</v>
      </c>
      <c r="R18" s="300"/>
    </row>
    <row r="19" spans="2:18" x14ac:dyDescent="0.25">
      <c r="C19" s="4" t="s">
        <v>42</v>
      </c>
      <c r="D19" s="4" t="s">
        <v>41</v>
      </c>
      <c r="E19" s="4" t="s">
        <v>40</v>
      </c>
      <c r="F19" s="294" t="s">
        <v>411</v>
      </c>
      <c r="I19" s="4" t="s">
        <v>42</v>
      </c>
      <c r="J19" s="4" t="s">
        <v>41</v>
      </c>
      <c r="K19" s="4" t="s">
        <v>40</v>
      </c>
      <c r="L19" s="294" t="s">
        <v>411</v>
      </c>
      <c r="O19" s="4" t="s">
        <v>42</v>
      </c>
      <c r="P19" s="4" t="s">
        <v>41</v>
      </c>
      <c r="Q19" s="4" t="s">
        <v>40</v>
      </c>
      <c r="R19" s="294" t="s">
        <v>411</v>
      </c>
    </row>
    <row r="20" spans="2:18" x14ac:dyDescent="0.25">
      <c r="B20" t="s">
        <v>20</v>
      </c>
      <c r="C20" s="212">
        <f ca="1">Overview!V45</f>
        <v>566.14277891952838</v>
      </c>
      <c r="D20" s="212">
        <f ca="1">Overview!W45</f>
        <v>896.56927263395846</v>
      </c>
      <c r="E20" s="212">
        <f ca="1">Overview!X45</f>
        <v>1179.5073613813227</v>
      </c>
      <c r="F20" s="295">
        <f ca="1">SUM(C20:E20)</f>
        <v>2642.2194129348095</v>
      </c>
      <c r="H20" t="s">
        <v>20</v>
      </c>
      <c r="I20" s="212">
        <f ca="1">Overview!Q45</f>
        <v>570.13371492399642</v>
      </c>
      <c r="J20" s="212">
        <f ca="1">Overview!R45</f>
        <v>943.7571290883775</v>
      </c>
      <c r="K20" s="212">
        <f ca="1">Overview!S45</f>
        <v>1254.7950652992795</v>
      </c>
      <c r="L20" s="295">
        <f ca="1">SUM(I20:K20)</f>
        <v>2768.6859093116536</v>
      </c>
      <c r="N20" t="s">
        <v>20</v>
      </c>
      <c r="O20" s="28">
        <f t="shared" ref="O20:R26" ca="1" si="22">C20/I20</f>
        <v>0.99299999999999988</v>
      </c>
      <c r="P20" s="28">
        <f t="shared" ca="1" si="22"/>
        <v>0.94999999999999984</v>
      </c>
      <c r="Q20" s="28">
        <f t="shared" ca="1" si="22"/>
        <v>0.94</v>
      </c>
      <c r="R20" s="300">
        <f t="shared" ca="1" si="22"/>
        <v>0.95432255571081159</v>
      </c>
    </row>
    <row r="21" spans="2:18" x14ac:dyDescent="0.25">
      <c r="B21" t="s">
        <v>370</v>
      </c>
      <c r="C21" s="212">
        <f ca="1">Overview!V46</f>
        <v>710.02226720329429</v>
      </c>
      <c r="D21" s="212">
        <f ca="1">Overview!W46</f>
        <v>953.67491858168285</v>
      </c>
      <c r="E21" s="212">
        <f ca="1">Overview!X46</f>
        <v>1087.3355127725667</v>
      </c>
      <c r="F21" s="295">
        <f t="shared" ref="F21:F26" ca="1" si="23">SUM(C21:E21)</f>
        <v>2751.0326985575439</v>
      </c>
      <c r="H21" t="s">
        <v>370</v>
      </c>
      <c r="I21" s="212">
        <f ca="1">Overview!Q46</f>
        <v>715.02745941922888</v>
      </c>
      <c r="J21" s="212">
        <f ca="1">Overview!R46</f>
        <v>1003.8683353491399</v>
      </c>
      <c r="K21" s="212">
        <f ca="1">Overview!S46</f>
        <v>1156.7399072048584</v>
      </c>
      <c r="L21" s="295">
        <f t="shared" ref="L21:L26" ca="1" si="24">SUM(I21:K21)</f>
        <v>2875.6357019732272</v>
      </c>
      <c r="N21" t="s">
        <v>370</v>
      </c>
      <c r="O21" s="28">
        <f t="shared" ca="1" si="22"/>
        <v>0.99299999999999999</v>
      </c>
      <c r="P21" s="28">
        <f t="shared" ca="1" si="22"/>
        <v>0.95</v>
      </c>
      <c r="Q21" s="28">
        <f t="shared" ca="1" si="22"/>
        <v>0.94</v>
      </c>
      <c r="R21" s="300">
        <f t="shared" ca="1" si="22"/>
        <v>0.95666940588817206</v>
      </c>
    </row>
    <row r="22" spans="2:18" x14ac:dyDescent="0.25">
      <c r="B22" t="s">
        <v>287</v>
      </c>
      <c r="C22" s="212">
        <f ca="1">Overview!V47</f>
        <v>572.70427160100371</v>
      </c>
      <c r="D22" s="212">
        <f ca="1">Overview!W47</f>
        <v>313.28250727497812</v>
      </c>
      <c r="E22" s="212">
        <f ca="1">Overview!X47</f>
        <v>668.48042705288162</v>
      </c>
      <c r="F22" s="295">
        <f t="shared" ca="1" si="23"/>
        <v>1554.4672059288635</v>
      </c>
      <c r="H22" t="s">
        <v>287</v>
      </c>
      <c r="I22" s="212">
        <f ca="1">Overview!Q47</f>
        <v>576.74146183384062</v>
      </c>
      <c r="J22" s="212">
        <f ca="1">Overview!R47</f>
        <v>329.7710602894507</v>
      </c>
      <c r="K22" s="212">
        <f ca="1">Overview!S47</f>
        <v>711.14939048178894</v>
      </c>
      <c r="L22" s="295">
        <f t="shared" ca="1" si="24"/>
        <v>1617.6619126050803</v>
      </c>
      <c r="N22" t="s">
        <v>287</v>
      </c>
      <c r="O22" s="28">
        <f t="shared" ca="1" si="22"/>
        <v>0.99299999999999999</v>
      </c>
      <c r="P22" s="28">
        <f t="shared" ca="1" si="22"/>
        <v>0.94999999999999984</v>
      </c>
      <c r="Q22" s="28">
        <f t="shared" ca="1" si="22"/>
        <v>0.94000000000000006</v>
      </c>
      <c r="R22" s="300">
        <f t="shared" ca="1" si="22"/>
        <v>0.96093454003967482</v>
      </c>
    </row>
    <row r="23" spans="2:18" x14ac:dyDescent="0.25">
      <c r="B23" t="s">
        <v>19</v>
      </c>
      <c r="C23" s="212">
        <f ca="1">Overview!V48</f>
        <v>612.55940397463974</v>
      </c>
      <c r="D23" s="212">
        <f ca="1">Overview!W48</f>
        <v>1060.0665002948544</v>
      </c>
      <c r="E23" s="212">
        <f ca="1">Overview!X48</f>
        <v>1287.477887660247</v>
      </c>
      <c r="F23" s="295">
        <f t="shared" ca="1" si="23"/>
        <v>2960.1037919297414</v>
      </c>
      <c r="H23" t="s">
        <v>19</v>
      </c>
      <c r="I23" s="212">
        <f ca="1">Overview!Q48</f>
        <v>616.87754680225555</v>
      </c>
      <c r="J23" s="212">
        <f ca="1">Overview!R48</f>
        <v>1115.8594739945838</v>
      </c>
      <c r="K23" s="212">
        <f ca="1">Overview!S48</f>
        <v>1369.6573272981352</v>
      </c>
      <c r="L23" s="295">
        <f t="shared" ca="1" si="24"/>
        <v>3102.3943480949747</v>
      </c>
      <c r="N23" t="s">
        <v>19</v>
      </c>
      <c r="O23" s="28">
        <f t="shared" ca="1" si="22"/>
        <v>0.99299999999999999</v>
      </c>
      <c r="P23" s="28">
        <f t="shared" ca="1" si="22"/>
        <v>0.94999999999999984</v>
      </c>
      <c r="Q23" s="28">
        <f t="shared" ca="1" si="22"/>
        <v>0.94</v>
      </c>
      <c r="R23" s="300">
        <f t="shared" ca="1" si="22"/>
        <v>0.95413524516874948</v>
      </c>
    </row>
    <row r="24" spans="2:18" x14ac:dyDescent="0.25">
      <c r="B24" t="s">
        <v>18</v>
      </c>
      <c r="C24" s="212">
        <f ca="1">Overview!V49</f>
        <v>1265.0333484286114</v>
      </c>
      <c r="D24" s="212">
        <f ca="1">Overview!W49</f>
        <v>1308.9920221391449</v>
      </c>
      <c r="E24" s="212">
        <f ca="1">Overview!X49</f>
        <v>1378.2020855768162</v>
      </c>
      <c r="F24" s="295">
        <f t="shared" ca="1" si="23"/>
        <v>3952.227456144572</v>
      </c>
      <c r="H24" t="s">
        <v>18</v>
      </c>
      <c r="I24" s="212">
        <f ca="1">Overview!Q49</f>
        <v>1273.9510054668795</v>
      </c>
      <c r="J24" s="212">
        <f ca="1">Overview!R49</f>
        <v>1377.8863390938368</v>
      </c>
      <c r="K24" s="212">
        <f ca="1">Overview!S49</f>
        <v>1466.1724314646983</v>
      </c>
      <c r="L24" s="295">
        <f t="shared" ca="1" si="24"/>
        <v>4118.0097760254148</v>
      </c>
      <c r="N24" t="s">
        <v>18</v>
      </c>
      <c r="O24" s="28">
        <f t="shared" ca="1" si="22"/>
        <v>0.9930000000000001</v>
      </c>
      <c r="P24" s="28">
        <f t="shared" ca="1" si="22"/>
        <v>0.95</v>
      </c>
      <c r="Q24" s="28">
        <f t="shared" ca="1" si="22"/>
        <v>0.93999999999999984</v>
      </c>
      <c r="R24" s="300">
        <f t="shared" ca="1" si="22"/>
        <v>0.95974212571179196</v>
      </c>
    </row>
    <row r="25" spans="2:18" x14ac:dyDescent="0.25">
      <c r="B25" t="s">
        <v>31</v>
      </c>
      <c r="C25" s="296">
        <f ca="1">Overview!V50</f>
        <v>526.88792987292322</v>
      </c>
      <c r="D25" s="296">
        <f ca="1">Overview!W50</f>
        <v>595.03977907538172</v>
      </c>
      <c r="E25" s="296">
        <f ca="1">Overview!X50</f>
        <v>865.8050588894987</v>
      </c>
      <c r="F25" s="297">
        <f t="shared" ca="1" si="23"/>
        <v>1987.7327678378035</v>
      </c>
      <c r="H25" t="s">
        <v>31</v>
      </c>
      <c r="I25" s="296">
        <f ca="1">Overview!Q50</f>
        <v>530.60214488713314</v>
      </c>
      <c r="J25" s="296">
        <f ca="1">Overview!R50</f>
        <v>626.35766218461231</v>
      </c>
      <c r="K25" s="296">
        <f ca="1">Overview!S50</f>
        <v>921.06921158457328</v>
      </c>
      <c r="L25" s="297">
        <f t="shared" ca="1" si="24"/>
        <v>2078.0290186563188</v>
      </c>
      <c r="N25" t="s">
        <v>31</v>
      </c>
      <c r="O25" s="28">
        <f t="shared" ca="1" si="22"/>
        <v>0.99299999999999999</v>
      </c>
      <c r="P25" s="28">
        <f t="shared" ca="1" si="22"/>
        <v>0.95000000000000007</v>
      </c>
      <c r="Q25" s="28">
        <f t="shared" ca="1" si="22"/>
        <v>0.93999999999999984</v>
      </c>
      <c r="R25" s="300">
        <f t="shared" ca="1" si="22"/>
        <v>0.95654716560363429</v>
      </c>
    </row>
    <row r="26" spans="2:18" x14ac:dyDescent="0.25">
      <c r="B26" t="s">
        <v>410</v>
      </c>
      <c r="C26" s="298">
        <f ca="1">SUM(C20:C25)</f>
        <v>4253.3500000000013</v>
      </c>
      <c r="D26" s="298">
        <f t="shared" ref="D26:E26" ca="1" si="25">SUM(D20:D25)</f>
        <v>5127.625</v>
      </c>
      <c r="E26" s="298">
        <f t="shared" ca="1" si="25"/>
        <v>6466.8083333333325</v>
      </c>
      <c r="F26" s="324">
        <f t="shared" ca="1" si="23"/>
        <v>15847.783333333335</v>
      </c>
      <c r="H26" t="s">
        <v>410</v>
      </c>
      <c r="I26" s="298">
        <f ca="1">SUM(I20:I25)</f>
        <v>4283.3333333333339</v>
      </c>
      <c r="J26" s="298">
        <f t="shared" ref="J26" ca="1" si="26">SUM(J20:J25)</f>
        <v>5397.5000000000009</v>
      </c>
      <c r="K26" s="298">
        <f t="shared" ref="K26" ca="1" si="27">SUM(K20:K25)</f>
        <v>6879.583333333333</v>
      </c>
      <c r="L26" s="324">
        <f t="shared" ca="1" si="24"/>
        <v>16560.416666666668</v>
      </c>
      <c r="N26" t="s">
        <v>410</v>
      </c>
      <c r="O26" s="28">
        <f t="shared" ca="1" si="22"/>
        <v>0.9930000000000001</v>
      </c>
      <c r="P26" s="28">
        <f t="shared" ca="1" si="22"/>
        <v>0.94999999999999984</v>
      </c>
      <c r="Q26" s="28">
        <f t="shared" ca="1" si="22"/>
        <v>0.94</v>
      </c>
      <c r="R26" s="300">
        <f t="shared" ca="1" si="22"/>
        <v>0.95696766888916851</v>
      </c>
    </row>
    <row r="28" spans="2:18" x14ac:dyDescent="0.25">
      <c r="B28" s="292"/>
      <c r="C28" s="167"/>
      <c r="D28" s="167"/>
      <c r="E28" s="167"/>
      <c r="F28" s="167"/>
      <c r="G28" s="167"/>
      <c r="H28" s="292" t="s">
        <v>441</v>
      </c>
      <c r="I28" s="167"/>
      <c r="J28" s="167"/>
      <c r="K28" s="167"/>
      <c r="L28" s="167"/>
      <c r="N28" s="292" t="s">
        <v>441</v>
      </c>
      <c r="O28" s="167"/>
      <c r="P28" s="167"/>
      <c r="Q28" s="167"/>
      <c r="R28" s="300"/>
    </row>
    <row r="29" spans="2:18" x14ac:dyDescent="0.25">
      <c r="I29" s="4" t="s">
        <v>42</v>
      </c>
      <c r="J29" s="4" t="s">
        <v>41</v>
      </c>
      <c r="K29" s="4" t="s">
        <v>40</v>
      </c>
      <c r="L29" s="294" t="s">
        <v>411</v>
      </c>
      <c r="O29" s="4" t="s">
        <v>42</v>
      </c>
      <c r="P29" s="4" t="s">
        <v>41</v>
      </c>
      <c r="Q29" s="4" t="s">
        <v>40</v>
      </c>
      <c r="R29" s="294" t="s">
        <v>411</v>
      </c>
    </row>
    <row r="30" spans="2:18" x14ac:dyDescent="0.25">
      <c r="H30" t="s">
        <v>20</v>
      </c>
      <c r="I30" s="212">
        <f ca="1">'Ent Quotas'!E9</f>
        <v>619.79166666666674</v>
      </c>
      <c r="J30" s="212">
        <f ca="1">'Ent Quotas'!F9</f>
        <v>1044.1666666666667</v>
      </c>
      <c r="K30" s="212">
        <f ca="1">'Ent Quotas'!G9</f>
        <v>1416.6666666666667</v>
      </c>
      <c r="L30" s="295">
        <f ca="1">SUM(I30:K30)</f>
        <v>3080.625</v>
      </c>
      <c r="N30" t="s">
        <v>20</v>
      </c>
      <c r="O30" s="28">
        <f ca="1">C20/I30</f>
        <v>0.91344045002142382</v>
      </c>
      <c r="P30" s="28">
        <f t="shared" ref="P30:R30" ca="1" si="28">D20/J30</f>
        <v>0.85864575192398251</v>
      </c>
      <c r="Q30" s="28">
        <f t="shared" ca="1" si="28"/>
        <v>0.83259343156328658</v>
      </c>
      <c r="R30" s="300">
        <f t="shared" ca="1" si="28"/>
        <v>0.85768940164246199</v>
      </c>
    </row>
    <row r="31" spans="2:18" x14ac:dyDescent="0.25">
      <c r="H31" t="s">
        <v>370</v>
      </c>
      <c r="I31" s="212">
        <f ca="1">'Ent Quotas'!E18</f>
        <v>777.08333333333337</v>
      </c>
      <c r="J31" s="212">
        <f ca="1">'Ent Quotas'!F18</f>
        <v>1110.8333333333335</v>
      </c>
      <c r="K31" s="212">
        <f ca="1">'Ent Quotas'!G18</f>
        <v>1306.25</v>
      </c>
      <c r="L31" s="295">
        <f t="shared" ref="L31:L36" ca="1" si="29">SUM(I31:K31)</f>
        <v>3194.166666666667</v>
      </c>
      <c r="N31" t="s">
        <v>370</v>
      </c>
      <c r="O31" s="28">
        <f t="shared" ref="O31:R31" ca="1" si="30">C21/I31</f>
        <v>0.91370157709807309</v>
      </c>
      <c r="P31" s="28">
        <f t="shared" ca="1" si="30"/>
        <v>0.85852205723782393</v>
      </c>
      <c r="Q31" s="28">
        <f t="shared" ca="1" si="30"/>
        <v>0.83240996193115158</v>
      </c>
      <c r="R31" s="300">
        <f t="shared" ca="1" si="30"/>
        <v>0.86126773761258868</v>
      </c>
    </row>
    <row r="32" spans="2:18" x14ac:dyDescent="0.25">
      <c r="H32" t="s">
        <v>287</v>
      </c>
      <c r="I32" s="212">
        <f ca="1">'Ent Quotas'!E27</f>
        <v>625.00000000000034</v>
      </c>
      <c r="J32" s="212">
        <f ca="1">'Ent Quotas'!F27</f>
        <v>364.58333333333337</v>
      </c>
      <c r="K32" s="212">
        <f ca="1">'Ent Quotas'!G27</f>
        <v>802.08333333333337</v>
      </c>
      <c r="L32" s="295">
        <f t="shared" ca="1" si="29"/>
        <v>1791.666666666667</v>
      </c>
      <c r="N32" t="s">
        <v>287</v>
      </c>
      <c r="O32" s="28">
        <f t="shared" ref="O32:R32" ca="1" si="31">C22/I32</f>
        <v>0.91632683456160546</v>
      </c>
      <c r="P32" s="28">
        <f t="shared" ca="1" si="31"/>
        <v>0.85928916281136847</v>
      </c>
      <c r="Q32" s="28">
        <f t="shared" ca="1" si="31"/>
        <v>0.83343014281917704</v>
      </c>
      <c r="R32" s="300">
        <f t="shared" ca="1" si="31"/>
        <v>0.86760960330913295</v>
      </c>
    </row>
    <row r="33" spans="8:18" x14ac:dyDescent="0.25">
      <c r="H33" t="s">
        <v>19</v>
      </c>
      <c r="I33" s="212">
        <f ca="1">'Ent Quotas'!E36</f>
        <v>671.875</v>
      </c>
      <c r="J33" s="212">
        <f ca="1">'Ent Quotas'!F36</f>
        <v>1234.375</v>
      </c>
      <c r="K33" s="212">
        <f ca="1">'Ent Quotas'!G36</f>
        <v>1546.875</v>
      </c>
      <c r="L33" s="295">
        <f t="shared" ca="1" si="29"/>
        <v>3453.125</v>
      </c>
      <c r="N33" t="s">
        <v>19</v>
      </c>
      <c r="O33" s="28">
        <f t="shared" ref="O33:R33" ca="1" si="32">C23/I33</f>
        <v>0.91171632219481258</v>
      </c>
      <c r="P33" s="28">
        <f t="shared" ca="1" si="32"/>
        <v>0.85878805087178078</v>
      </c>
      <c r="Q33" s="28">
        <f t="shared" ca="1" si="32"/>
        <v>0.83230893747733137</v>
      </c>
      <c r="R33" s="300">
        <f t="shared" ca="1" si="32"/>
        <v>0.85722462752716488</v>
      </c>
    </row>
    <row r="34" spans="8:18" x14ac:dyDescent="0.25">
      <c r="H34" t="s">
        <v>18</v>
      </c>
      <c r="I34" s="212">
        <f ca="1">'Ent Quotas'!E45</f>
        <v>1381.2500000000002</v>
      </c>
      <c r="J34" s="212">
        <f ca="1">'Ent Quotas'!F45</f>
        <v>1525.416666666667</v>
      </c>
      <c r="K34" s="212">
        <f ca="1">'Ent Quotas'!G45</f>
        <v>1655.6250000000005</v>
      </c>
      <c r="L34" s="295">
        <f t="shared" ca="1" si="29"/>
        <v>4562.2916666666679</v>
      </c>
      <c r="N34" t="s">
        <v>18</v>
      </c>
      <c r="O34" s="28">
        <f t="shared" ref="O34:R34" ca="1" si="33">C24/I34</f>
        <v>0.91586124773112121</v>
      </c>
      <c r="P34" s="28">
        <f t="shared" ca="1" si="33"/>
        <v>0.85812096507346269</v>
      </c>
      <c r="Q34" s="28">
        <f t="shared" ca="1" si="33"/>
        <v>0.83243614077874872</v>
      </c>
      <c r="R34" s="300">
        <f t="shared" ca="1" si="33"/>
        <v>0.8662811904422093</v>
      </c>
    </row>
    <row r="35" spans="8:18" x14ac:dyDescent="0.25">
      <c r="H35" t="s">
        <v>31</v>
      </c>
      <c r="I35" s="296">
        <f ca="1">'Ent Quotas'!E54</f>
        <v>575</v>
      </c>
      <c r="J35" s="296">
        <f ca="1">'Ent Quotas'!F54</f>
        <v>693.125</v>
      </c>
      <c r="K35" s="296">
        <f ca="1">'Ent Quotas'!G54</f>
        <v>1039.5833333333335</v>
      </c>
      <c r="L35" s="297">
        <f t="shared" ca="1" si="29"/>
        <v>2307.7083333333335</v>
      </c>
      <c r="N35" t="s">
        <v>31</v>
      </c>
      <c r="O35" s="28">
        <f t="shared" ref="O35:R35" ca="1" si="34">C25/I35</f>
        <v>0.91632683456160557</v>
      </c>
      <c r="P35" s="28">
        <f t="shared" ca="1" si="34"/>
        <v>0.85848840984725949</v>
      </c>
      <c r="Q35" s="28">
        <f t="shared" ca="1" si="34"/>
        <v>0.83283853360112092</v>
      </c>
      <c r="R35" s="300">
        <f t="shared" ca="1" si="34"/>
        <v>0.86134488450135016</v>
      </c>
    </row>
    <row r="36" spans="8:18" x14ac:dyDescent="0.25">
      <c r="H36" t="s">
        <v>410</v>
      </c>
      <c r="I36" s="298">
        <f ca="1">SUM(I30:I35)</f>
        <v>4650.0000000000009</v>
      </c>
      <c r="J36" s="298">
        <f t="shared" ref="J36" ca="1" si="35">SUM(J30:J35)</f>
        <v>5972.5</v>
      </c>
      <c r="K36" s="298">
        <f t="shared" ref="K36" ca="1" si="36">SUM(K30:K35)</f>
        <v>7767.0833333333339</v>
      </c>
      <c r="L36" s="299">
        <f t="shared" ca="1" si="29"/>
        <v>18389.583333333336</v>
      </c>
      <c r="N36" t="s">
        <v>410</v>
      </c>
      <c r="O36" s="28">
        <f t="shared" ref="O36:R36" ca="1" si="37">C26/I36</f>
        <v>0.91469892473118286</v>
      </c>
      <c r="P36" s="28">
        <f t="shared" ca="1" si="37"/>
        <v>0.85853913771452495</v>
      </c>
      <c r="Q36" s="28">
        <f t="shared" ca="1" si="37"/>
        <v>0.83259159916313485</v>
      </c>
      <c r="R36" s="300">
        <f t="shared" ca="1" si="37"/>
        <v>0.86178044635776585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0344B-78F5-4F6F-8472-F3DF500570D0}">
  <dimension ref="B2:Z36"/>
  <sheetViews>
    <sheetView showGridLines="0" zoomScaleNormal="100" workbookViewId="0">
      <selection activeCell="C12" sqref="C12:E12"/>
    </sheetView>
  </sheetViews>
  <sheetFormatPr defaultRowHeight="15" x14ac:dyDescent="0.25"/>
  <cols>
    <col min="1" max="1" width="2" customWidth="1"/>
    <col min="2" max="2" width="21.5703125" customWidth="1"/>
    <col min="3" max="6" width="9.42578125" customWidth="1"/>
    <col min="7" max="7" width="2" customWidth="1"/>
    <col min="8" max="8" width="21.5703125" customWidth="1"/>
    <col min="9" max="12" width="9.42578125" customWidth="1"/>
    <col min="13" max="13" width="2" customWidth="1"/>
    <col min="14" max="14" width="21.5703125" customWidth="1"/>
    <col min="15" max="18" width="9.42578125" customWidth="1"/>
    <col min="19" max="19" width="2" customWidth="1"/>
    <col min="20" max="20" width="21.5703125" customWidth="1"/>
    <col min="21" max="24" width="9.42578125" customWidth="1"/>
  </cols>
  <sheetData>
    <row r="2" spans="2:26" ht="21" x14ac:dyDescent="0.35">
      <c r="B2" s="314" t="s">
        <v>428</v>
      </c>
    </row>
    <row r="4" spans="2:26" x14ac:dyDescent="0.25">
      <c r="B4" s="308" t="s">
        <v>407</v>
      </c>
      <c r="C4" s="309"/>
      <c r="D4" s="309"/>
      <c r="E4" s="309"/>
      <c r="F4" s="309"/>
      <c r="H4" s="308" t="s">
        <v>440</v>
      </c>
      <c r="I4" s="309"/>
      <c r="J4" s="309"/>
      <c r="K4" s="309"/>
      <c r="L4" s="309"/>
      <c r="N4" s="308" t="s">
        <v>413</v>
      </c>
      <c r="O4" s="309"/>
      <c r="P4" s="309"/>
      <c r="Q4" s="309"/>
      <c r="R4" s="309"/>
      <c r="T4" s="308" t="s">
        <v>414</v>
      </c>
      <c r="U4" s="309"/>
      <c r="V4" s="309"/>
      <c r="W4" s="309"/>
      <c r="X4" s="309"/>
    </row>
    <row r="6" spans="2:26" x14ac:dyDescent="0.25">
      <c r="C6" s="4" t="s">
        <v>42</v>
      </c>
      <c r="D6" s="4" t="s">
        <v>41</v>
      </c>
      <c r="E6" s="4" t="s">
        <v>40</v>
      </c>
      <c r="F6" s="294" t="s">
        <v>411</v>
      </c>
      <c r="I6" s="4" t="s">
        <v>42</v>
      </c>
      <c r="J6" s="4" t="s">
        <v>41</v>
      </c>
      <c r="K6" s="4" t="s">
        <v>40</v>
      </c>
      <c r="L6" s="294" t="s">
        <v>411</v>
      </c>
      <c r="O6" s="4" t="s">
        <v>42</v>
      </c>
      <c r="P6" s="4" t="s">
        <v>41</v>
      </c>
      <c r="Q6" s="4" t="s">
        <v>40</v>
      </c>
      <c r="R6" s="294" t="s">
        <v>411</v>
      </c>
      <c r="U6" s="4" t="s">
        <v>42</v>
      </c>
      <c r="V6" s="4" t="s">
        <v>41</v>
      </c>
      <c r="W6" s="4" t="s">
        <v>40</v>
      </c>
      <c r="X6" s="294" t="s">
        <v>411</v>
      </c>
      <c r="Z6" s="313" t="s">
        <v>418</v>
      </c>
    </row>
    <row r="7" spans="2:26" x14ac:dyDescent="0.25">
      <c r="B7" t="s">
        <v>424</v>
      </c>
      <c r="C7" s="212">
        <f>Targets!J8</f>
        <v>1329.75</v>
      </c>
      <c r="D7" s="212">
        <f>Targets!K8</f>
        <v>1559.8</v>
      </c>
      <c r="E7" s="212">
        <f>Targets!L8</f>
        <v>1926.925</v>
      </c>
      <c r="F7" s="295">
        <f>SUM(C7:E7)</f>
        <v>4816.4750000000004</v>
      </c>
      <c r="H7" t="s">
        <v>424</v>
      </c>
      <c r="I7" s="212">
        <f>Targets!D8</f>
        <v>1477.5</v>
      </c>
      <c r="J7" s="212">
        <f>Targets!E8</f>
        <v>1772.5</v>
      </c>
      <c r="K7" s="212">
        <f>Targets!F8</f>
        <v>2117.5</v>
      </c>
      <c r="L7" s="295">
        <f>SUM(I7:K7)</f>
        <v>5367.5</v>
      </c>
      <c r="N7" t="s">
        <v>424</v>
      </c>
      <c r="O7" s="28">
        <f>C7/I7</f>
        <v>0.9</v>
      </c>
      <c r="P7" s="28">
        <f>D7/J7</f>
        <v>0.88</v>
      </c>
      <c r="Q7" s="28">
        <f>E7/K7</f>
        <v>0.91</v>
      </c>
      <c r="R7" s="300">
        <f t="shared" ref="R7" si="0">F7/L7</f>
        <v>0.89734047508150916</v>
      </c>
      <c r="T7" t="s">
        <v>415</v>
      </c>
      <c r="U7" s="311">
        <f ca="1">I15</f>
        <v>1427.5</v>
      </c>
      <c r="V7" s="311">
        <f ca="1">J15</f>
        <v>1780</v>
      </c>
      <c r="W7" s="311">
        <f ca="1">K15</f>
        <v>2050</v>
      </c>
      <c r="X7" s="312">
        <f ca="1">L15</f>
        <v>5257.5</v>
      </c>
      <c r="Z7" s="2" t="s">
        <v>429</v>
      </c>
    </row>
    <row r="8" spans="2:26" x14ac:dyDescent="0.25">
      <c r="C8" s="212"/>
      <c r="D8" s="212"/>
      <c r="E8" s="212"/>
      <c r="F8" s="295"/>
      <c r="I8" s="212"/>
      <c r="J8" s="212"/>
      <c r="K8" s="212"/>
      <c r="L8" s="295"/>
      <c r="N8" t="s">
        <v>346</v>
      </c>
      <c r="O8" s="28">
        <f>C9/I9</f>
        <v>0.91800000000000004</v>
      </c>
      <c r="P8" s="28">
        <f>D9/J9</f>
        <v>0.89760000000000006</v>
      </c>
      <c r="Q8" s="28">
        <f>E9/K9</f>
        <v>0.92820000000000003</v>
      </c>
      <c r="R8" s="300">
        <f>F9/L9</f>
        <v>0.91528728458313935</v>
      </c>
      <c r="U8" s="212"/>
      <c r="V8" s="212"/>
      <c r="W8" s="212"/>
      <c r="X8" s="295"/>
      <c r="Z8" s="2"/>
    </row>
    <row r="9" spans="2:26" x14ac:dyDescent="0.25">
      <c r="B9" s="5" t="s">
        <v>346</v>
      </c>
      <c r="C9" s="164">
        <f>Targets!P8</f>
        <v>1356.345</v>
      </c>
      <c r="D9" s="164">
        <f>Targets!Q8</f>
        <v>1590.9960000000001</v>
      </c>
      <c r="E9" s="164">
        <f>Targets!R8</f>
        <v>1965.4635000000001</v>
      </c>
      <c r="F9" s="301">
        <f t="shared" ref="F9:F15" si="1">SUM(C9:E9)</f>
        <v>4912.8045000000002</v>
      </c>
      <c r="H9" t="s">
        <v>346</v>
      </c>
      <c r="I9" s="212">
        <f>I7</f>
        <v>1477.5</v>
      </c>
      <c r="J9" s="212">
        <f t="shared" ref="J9:L9" si="2">J7</f>
        <v>1772.5</v>
      </c>
      <c r="K9" s="212">
        <f t="shared" si="2"/>
        <v>2117.5</v>
      </c>
      <c r="L9" s="295">
        <f t="shared" si="2"/>
        <v>5367.5</v>
      </c>
      <c r="N9" t="s">
        <v>345</v>
      </c>
      <c r="O9" s="28">
        <f>C12/I12</f>
        <v>0.93600000000000005</v>
      </c>
      <c r="P9" s="28">
        <f>D12/J12</f>
        <v>0.91520000000000001</v>
      </c>
      <c r="Q9" s="28">
        <f>E12/K12</f>
        <v>0.94640000000000002</v>
      </c>
      <c r="R9" s="300">
        <f>F12/L12</f>
        <v>0.93323409408476943</v>
      </c>
      <c r="T9" t="s">
        <v>412</v>
      </c>
      <c r="U9" s="196">
        <f ca="1">C7/U$7</f>
        <v>0.93152364273204902</v>
      </c>
      <c r="V9" s="196">
        <f ca="1">D7/V$7</f>
        <v>0.87629213483146062</v>
      </c>
      <c r="W9" s="196">
        <f ca="1">E7/W$7</f>
        <v>0.93996341463414634</v>
      </c>
      <c r="X9" s="305">
        <f ca="1">F7/X$7</f>
        <v>0.91611507370423206</v>
      </c>
      <c r="Z9" s="2"/>
    </row>
    <row r="10" spans="2:26" x14ac:dyDescent="0.25">
      <c r="B10" s="293" t="s">
        <v>409</v>
      </c>
      <c r="C10" s="28">
        <f>C9/C$7</f>
        <v>1.02</v>
      </c>
      <c r="D10" s="28">
        <f>D9/D$7</f>
        <v>1.02</v>
      </c>
      <c r="E10" s="28">
        <f>E9/E$7</f>
        <v>1.02</v>
      </c>
      <c r="F10" s="300">
        <f t="shared" ref="F10" si="3">F9/F$7</f>
        <v>1.02</v>
      </c>
      <c r="H10" s="293" t="s">
        <v>409</v>
      </c>
      <c r="I10" s="28">
        <f t="shared" ref="I10:L10" si="4">I9/I$7</f>
        <v>1</v>
      </c>
      <c r="J10" s="28">
        <f t="shared" si="4"/>
        <v>1</v>
      </c>
      <c r="K10" s="28">
        <f t="shared" si="4"/>
        <v>1</v>
      </c>
      <c r="L10" s="300">
        <f t="shared" si="4"/>
        <v>1</v>
      </c>
      <c r="N10" t="s">
        <v>408</v>
      </c>
      <c r="O10" s="28">
        <f ca="1">C15/I15</f>
        <v>0.98899999999999988</v>
      </c>
      <c r="P10" s="28">
        <f ca="1">D15/J15</f>
        <v>0.9416000000000001</v>
      </c>
      <c r="Q10" s="28">
        <f ca="1">E15/K15</f>
        <v>0.98499999999999999</v>
      </c>
      <c r="R10" s="300">
        <f ca="1">F15/L15</f>
        <v>0.97139239182120785</v>
      </c>
      <c r="T10" t="s">
        <v>346</v>
      </c>
      <c r="U10" s="196">
        <f ca="1">C9/U$7</f>
        <v>0.95015411558669005</v>
      </c>
      <c r="V10" s="196">
        <f ca="1">D9/V$7</f>
        <v>0.89381797752808989</v>
      </c>
      <c r="W10" s="196">
        <f ca="1">E9/W$7</f>
        <v>0.95876268292682931</v>
      </c>
      <c r="X10" s="305">
        <f ca="1">F9/X$7</f>
        <v>0.93443737517831671</v>
      </c>
      <c r="Z10" s="2"/>
    </row>
    <row r="11" spans="2:26" x14ac:dyDescent="0.25">
      <c r="B11" s="293"/>
      <c r="C11" s="28"/>
      <c r="D11" s="28"/>
      <c r="E11" s="28"/>
      <c r="F11" s="300"/>
      <c r="H11" s="293"/>
      <c r="I11" s="28"/>
      <c r="J11" s="28"/>
      <c r="K11" s="28"/>
      <c r="L11" s="300"/>
      <c r="N11" s="293"/>
      <c r="O11" s="28"/>
      <c r="P11" s="28"/>
      <c r="Q11" s="28"/>
      <c r="R11" s="300"/>
      <c r="T11" t="s">
        <v>345</v>
      </c>
      <c r="U11" s="196">
        <f ca="1">C12/U$7</f>
        <v>0.96878458844133108</v>
      </c>
      <c r="V11" s="196">
        <f ca="1">D12/V$7</f>
        <v>0.91134382022471916</v>
      </c>
      <c r="W11" s="196">
        <f ca="1">E12/W$7</f>
        <v>0.97756195121951217</v>
      </c>
      <c r="X11" s="305">
        <f ca="1">F12/X$7</f>
        <v>0.95275967665240135</v>
      </c>
      <c r="Z11" s="318"/>
    </row>
    <row r="12" spans="2:26" x14ac:dyDescent="0.25">
      <c r="B12" s="5" t="s">
        <v>345</v>
      </c>
      <c r="C12" s="164">
        <f>Targets!V8</f>
        <v>1382.94</v>
      </c>
      <c r="D12" s="164">
        <f>Targets!W8</f>
        <v>1622.192</v>
      </c>
      <c r="E12" s="164">
        <f>Targets!X8</f>
        <v>2004.002</v>
      </c>
      <c r="F12" s="301">
        <f t="shared" si="1"/>
        <v>5009.134</v>
      </c>
      <c r="H12" t="s">
        <v>345</v>
      </c>
      <c r="I12" s="212">
        <f>I9</f>
        <v>1477.5</v>
      </c>
      <c r="J12" s="212">
        <f>J9</f>
        <v>1772.5</v>
      </c>
      <c r="K12" s="212">
        <f>K9</f>
        <v>2117.5</v>
      </c>
      <c r="L12" s="295">
        <f>L9</f>
        <v>5367.5</v>
      </c>
      <c r="T12" t="s">
        <v>408</v>
      </c>
      <c r="U12" s="326">
        <f ca="1">C15/U$7</f>
        <v>0.98899999999999988</v>
      </c>
      <c r="V12" s="326">
        <f ca="1">D15/V$7</f>
        <v>0.9416000000000001</v>
      </c>
      <c r="W12" s="326">
        <f ca="1">E15/W$7</f>
        <v>0.98499999999999999</v>
      </c>
      <c r="X12" s="305">
        <f ca="1">F15/X$7</f>
        <v>0.97139239182120785</v>
      </c>
    </row>
    <row r="13" spans="2:26" x14ac:dyDescent="0.25">
      <c r="B13" s="293" t="s">
        <v>409</v>
      </c>
      <c r="C13" s="28">
        <f>C12/C$7</f>
        <v>1.04</v>
      </c>
      <c r="D13" s="28">
        <f>D12/D$7</f>
        <v>1.04</v>
      </c>
      <c r="E13" s="28">
        <f>E12/E$7</f>
        <v>1.04</v>
      </c>
      <c r="F13" s="300">
        <f t="shared" ref="F13" si="5">F12/F$7</f>
        <v>1.04</v>
      </c>
      <c r="H13" s="293" t="s">
        <v>409</v>
      </c>
      <c r="I13" s="28">
        <f t="shared" ref="I13:L13" si="6">I12/I$7</f>
        <v>1</v>
      </c>
      <c r="J13" s="28">
        <f t="shared" si="6"/>
        <v>1</v>
      </c>
      <c r="K13" s="28">
        <f t="shared" si="6"/>
        <v>1</v>
      </c>
      <c r="L13" s="300">
        <f t="shared" si="6"/>
        <v>1</v>
      </c>
      <c r="U13" s="319"/>
      <c r="V13" s="319"/>
      <c r="W13" s="319"/>
    </row>
    <row r="14" spans="2:26" x14ac:dyDescent="0.25">
      <c r="B14" s="293"/>
      <c r="C14" s="28"/>
      <c r="D14" s="28"/>
      <c r="E14" s="28"/>
      <c r="F14" s="300"/>
      <c r="H14" s="293"/>
      <c r="I14" s="28"/>
      <c r="J14" s="28"/>
      <c r="K14" s="28"/>
      <c r="L14" s="300"/>
    </row>
    <row r="15" spans="2:26" x14ac:dyDescent="0.25">
      <c r="B15" s="5" t="s">
        <v>408</v>
      </c>
      <c r="C15" s="188">
        <f ca="1">C23</f>
        <v>1411.7974999999999</v>
      </c>
      <c r="D15" s="188">
        <f t="shared" ref="D15:E15" ca="1" si="7">D23</f>
        <v>1676.0480000000002</v>
      </c>
      <c r="E15" s="188">
        <f t="shared" ca="1" si="7"/>
        <v>2019.25</v>
      </c>
      <c r="F15" s="301">
        <f t="shared" ca="1" si="1"/>
        <v>5107.0955000000004</v>
      </c>
      <c r="H15" t="s">
        <v>408</v>
      </c>
      <c r="I15" s="212">
        <f ca="1">I23</f>
        <v>1427.5</v>
      </c>
      <c r="J15" s="212">
        <f t="shared" ref="J15:K15" ca="1" si="8">J23</f>
        <v>1780</v>
      </c>
      <c r="K15" s="212">
        <f t="shared" ca="1" si="8"/>
        <v>2050</v>
      </c>
      <c r="L15" s="295">
        <f t="shared" ref="L15" ca="1" si="9">SUM(I15:K15)</f>
        <v>5257.5</v>
      </c>
      <c r="W15" s="326"/>
      <c r="X15" s="164"/>
    </row>
    <row r="16" spans="2:26" x14ac:dyDescent="0.25">
      <c r="B16" s="293" t="s">
        <v>409</v>
      </c>
      <c r="C16" s="28">
        <f ca="1">C15/C$7</f>
        <v>1.0617014476405338</v>
      </c>
      <c r="D16" s="28">
        <f ca="1">D15/D$7</f>
        <v>1.0745275035260933</v>
      </c>
      <c r="E16" s="28">
        <f ca="1">E15/E$7</f>
        <v>1.0479131258352037</v>
      </c>
      <c r="F16" s="300">
        <f t="shared" ref="F16" ca="1" si="10">F15/F$7</f>
        <v>1.0603388370125455</v>
      </c>
      <c r="H16" s="293" t="s">
        <v>409</v>
      </c>
      <c r="I16" s="28">
        <f t="shared" ref="I16:L16" ca="1" si="11">I15/I$7</f>
        <v>0.96615905245346867</v>
      </c>
      <c r="J16" s="28">
        <f t="shared" ca="1" si="11"/>
        <v>1.004231311706629</v>
      </c>
      <c r="K16" s="28">
        <f t="shared" ca="1" si="11"/>
        <v>0.96812278630460447</v>
      </c>
      <c r="L16" s="300">
        <f t="shared" ca="1" si="11"/>
        <v>0.97950628784350258</v>
      </c>
      <c r="W16" s="326"/>
      <c r="X16" s="164"/>
    </row>
    <row r="17" spans="2:24" x14ac:dyDescent="0.25">
      <c r="B17" s="293"/>
      <c r="H17" s="293"/>
      <c r="W17" s="326"/>
      <c r="X17" s="164"/>
    </row>
    <row r="18" spans="2:24" s="167" customFormat="1" x14ac:dyDescent="0.25">
      <c r="B18" s="292" t="s">
        <v>408</v>
      </c>
      <c r="H18" s="292" t="s">
        <v>408</v>
      </c>
      <c r="N18" s="292" t="s">
        <v>408</v>
      </c>
      <c r="R18" s="300"/>
    </row>
    <row r="19" spans="2:24" x14ac:dyDescent="0.25">
      <c r="C19" s="4" t="s">
        <v>42</v>
      </c>
      <c r="D19" s="4" t="s">
        <v>41</v>
      </c>
      <c r="E19" s="4" t="s">
        <v>40</v>
      </c>
      <c r="F19" s="294" t="s">
        <v>411</v>
      </c>
      <c r="I19" s="4" t="s">
        <v>42</v>
      </c>
      <c r="J19" s="4" t="s">
        <v>41</v>
      </c>
      <c r="K19" s="4" t="s">
        <v>40</v>
      </c>
      <c r="L19" s="294" t="s">
        <v>411</v>
      </c>
      <c r="O19" s="4" t="s">
        <v>42</v>
      </c>
      <c r="P19" s="4" t="s">
        <v>41</v>
      </c>
      <c r="Q19" s="4" t="s">
        <v>40</v>
      </c>
      <c r="R19" s="294" t="s">
        <v>411</v>
      </c>
    </row>
    <row r="20" spans="2:24" x14ac:dyDescent="0.25">
      <c r="B20" t="s">
        <v>15</v>
      </c>
      <c r="C20" s="212">
        <f ca="1">Overview!V54</f>
        <v>521.69749999999999</v>
      </c>
      <c r="D20" s="212">
        <f ca="1">Overview!W54</f>
        <v>577.81132744917909</v>
      </c>
      <c r="E20" s="212">
        <f ca="1">Overview!X54</f>
        <v>609.03832149671405</v>
      </c>
      <c r="F20" s="295">
        <f ca="1">SUM(C20:E20)</f>
        <v>1708.5471489458932</v>
      </c>
      <c r="H20" t="s">
        <v>15</v>
      </c>
      <c r="I20" s="212">
        <f ca="1">Overview!Q54</f>
        <v>527.5</v>
      </c>
      <c r="J20" s="212">
        <f ca="1">Overview!R54</f>
        <v>613.64839363761587</v>
      </c>
      <c r="K20" s="212">
        <f ca="1">Overview!S54</f>
        <v>618.31301674793303</v>
      </c>
      <c r="L20" s="295">
        <f ca="1">SUM(I20:K20)</f>
        <v>1759.4614103855488</v>
      </c>
      <c r="N20" t="s">
        <v>15</v>
      </c>
      <c r="O20" s="28">
        <f ca="1">IFERROR(C20/I20,"")</f>
        <v>0.98899999999999999</v>
      </c>
      <c r="P20" s="28">
        <f t="shared" ref="P20:R23" ca="1" si="12">IFERROR(D20/J20,"")</f>
        <v>0.94159999999999999</v>
      </c>
      <c r="Q20" s="28">
        <f t="shared" ca="1" si="12"/>
        <v>0.98499999999999999</v>
      </c>
      <c r="R20" s="300">
        <f t="shared" ca="1" si="12"/>
        <v>0.97106258702855053</v>
      </c>
    </row>
    <row r="21" spans="2:24" x14ac:dyDescent="0.25">
      <c r="B21" t="s">
        <v>275</v>
      </c>
      <c r="C21" s="212">
        <f ca="1">Overview!V55</f>
        <v>0</v>
      </c>
      <c r="D21" s="212">
        <f ca="1">Overview!W55</f>
        <v>31.238689826302735</v>
      </c>
      <c r="E21" s="212">
        <f ca="1">Overview!X55</f>
        <v>229.61431683273267</v>
      </c>
      <c r="F21" s="295">
        <f t="shared" ref="F21:F22" ca="1" si="13">SUM(C21:E21)</f>
        <v>260.85300665903543</v>
      </c>
      <c r="H21" t="s">
        <v>275</v>
      </c>
      <c r="I21" s="212">
        <f ca="1">Overview!Q55</f>
        <v>0</v>
      </c>
      <c r="J21" s="212">
        <f ca="1">Overview!R55</f>
        <v>33.176178660049629</v>
      </c>
      <c r="K21" s="212">
        <f ca="1">Overview!S55</f>
        <v>233.11098155607377</v>
      </c>
      <c r="L21" s="295">
        <f t="shared" ref="L21:L22" ca="1" si="14">SUM(I21:K21)</f>
        <v>266.28716021612343</v>
      </c>
      <c r="N21" t="s">
        <v>275</v>
      </c>
      <c r="O21" s="28" t="str">
        <f t="shared" ref="O21:O22" ca="1" si="15">IFERROR(C21/I21,"")</f>
        <v/>
      </c>
      <c r="P21" s="28">
        <f t="shared" ca="1" si="12"/>
        <v>0.9416000000000001</v>
      </c>
      <c r="Q21" s="28">
        <f t="shared" ca="1" si="12"/>
        <v>0.98499999999999999</v>
      </c>
      <c r="R21" s="300">
        <f t="shared" ca="1" si="12"/>
        <v>0.97959288178717463</v>
      </c>
    </row>
    <row r="22" spans="2:24" x14ac:dyDescent="0.25">
      <c r="B22" t="s">
        <v>276</v>
      </c>
      <c r="C22" s="296">
        <f ca="1">Overview!V56</f>
        <v>890.09999999999991</v>
      </c>
      <c r="D22" s="296">
        <f ca="1">Overview!W56</f>
        <v>1066.9979827245184</v>
      </c>
      <c r="E22" s="296">
        <f ca="1">Overview!X56</f>
        <v>1180.5973616705533</v>
      </c>
      <c r="F22" s="297">
        <f t="shared" ca="1" si="13"/>
        <v>3137.6953443950715</v>
      </c>
      <c r="G22" s="167"/>
      <c r="H22" t="s">
        <v>276</v>
      </c>
      <c r="I22" s="296">
        <f ca="1">Overview!Q56</f>
        <v>900</v>
      </c>
      <c r="J22" s="296">
        <f ca="1">Overview!R56</f>
        <v>1133.1754277023344</v>
      </c>
      <c r="K22" s="296">
        <f ca="1">Overview!S56</f>
        <v>1198.5760016959932</v>
      </c>
      <c r="L22" s="297">
        <f t="shared" ca="1" si="14"/>
        <v>3231.7514293983277</v>
      </c>
      <c r="M22" s="167"/>
      <c r="N22" t="s">
        <v>276</v>
      </c>
      <c r="O22" s="202">
        <f t="shared" ca="1" si="15"/>
        <v>0.98899999999999988</v>
      </c>
      <c r="P22" s="202">
        <f t="shared" ca="1" si="12"/>
        <v>0.94160000000000021</v>
      </c>
      <c r="Q22" s="202">
        <f t="shared" ca="1" si="12"/>
        <v>0.98499999999999999</v>
      </c>
      <c r="R22" s="302">
        <f t="shared" ca="1" si="12"/>
        <v>0.97089625020425319</v>
      </c>
    </row>
    <row r="23" spans="2:24" x14ac:dyDescent="0.25">
      <c r="B23" t="s">
        <v>410</v>
      </c>
      <c r="C23" s="298">
        <f ca="1">SUM(C20:C22)</f>
        <v>1411.7974999999999</v>
      </c>
      <c r="D23" s="298">
        <f ca="1">SUM(D20:D22)</f>
        <v>1676.0480000000002</v>
      </c>
      <c r="E23" s="298">
        <f ca="1">SUM(E20:E22)</f>
        <v>2019.25</v>
      </c>
      <c r="F23" s="324">
        <f ca="1">SUM(F20:F22)</f>
        <v>5107.0955000000004</v>
      </c>
      <c r="H23" t="s">
        <v>410</v>
      </c>
      <c r="I23" s="298">
        <f ca="1">SUM(I20:I22)</f>
        <v>1427.5</v>
      </c>
      <c r="J23" s="298">
        <f ca="1">SUM(J20:J22)</f>
        <v>1780</v>
      </c>
      <c r="K23" s="298">
        <f ca="1">SUM(K20:K22)</f>
        <v>2050</v>
      </c>
      <c r="L23" s="324">
        <f ca="1">SUM(L20:L22)</f>
        <v>5257.5</v>
      </c>
      <c r="N23" t="s">
        <v>410</v>
      </c>
      <c r="O23" s="303">
        <f ca="1">IFERROR(C23/I23,"")</f>
        <v>0.98899999999999988</v>
      </c>
      <c r="P23" s="303">
        <f t="shared" ca="1" si="12"/>
        <v>0.9416000000000001</v>
      </c>
      <c r="Q23" s="303">
        <f t="shared" ca="1" si="12"/>
        <v>0.98499999999999999</v>
      </c>
      <c r="R23" s="304">
        <f t="shared" ca="1" si="12"/>
        <v>0.97139239182120785</v>
      </c>
    </row>
    <row r="25" spans="2:24" x14ac:dyDescent="0.25">
      <c r="B25" s="292"/>
      <c r="C25" s="167"/>
      <c r="D25" s="167"/>
      <c r="E25" s="167"/>
      <c r="F25" s="167"/>
      <c r="G25" s="167"/>
      <c r="H25" s="292" t="s">
        <v>441</v>
      </c>
      <c r="I25" s="167"/>
      <c r="J25" s="167"/>
      <c r="K25" s="167"/>
      <c r="L25" s="167"/>
      <c r="N25" s="292" t="s">
        <v>441</v>
      </c>
      <c r="O25" s="167"/>
      <c r="P25" s="167"/>
      <c r="Q25" s="167"/>
      <c r="R25" s="300"/>
    </row>
    <row r="26" spans="2:24" x14ac:dyDescent="0.25">
      <c r="I26" s="4" t="s">
        <v>42</v>
      </c>
      <c r="J26" s="4" t="s">
        <v>41</v>
      </c>
      <c r="K26" s="4" t="s">
        <v>40</v>
      </c>
      <c r="L26" s="294" t="s">
        <v>411</v>
      </c>
      <c r="O26" s="4" t="s">
        <v>42</v>
      </c>
      <c r="P26" s="4" t="s">
        <v>41</v>
      </c>
      <c r="Q26" s="4" t="s">
        <v>40</v>
      </c>
      <c r="R26" s="294" t="s">
        <v>411</v>
      </c>
    </row>
    <row r="27" spans="2:24" x14ac:dyDescent="0.25">
      <c r="H27" t="s">
        <v>15</v>
      </c>
      <c r="I27" s="212">
        <f ca="1">'SS Quotas'!E9</f>
        <v>527.5</v>
      </c>
      <c r="J27" s="212">
        <f ca="1">'SS Quotas'!F9</f>
        <v>650</v>
      </c>
      <c r="K27" s="212">
        <f ca="1">'SS Quotas'!G9</f>
        <v>650</v>
      </c>
      <c r="L27" s="295">
        <f ca="1">SUM(I27:K27)</f>
        <v>1827.5</v>
      </c>
      <c r="N27" t="s">
        <v>2</v>
      </c>
      <c r="O27" s="28">
        <f t="shared" ref="O27:R30" ca="1" si="16">IFERROR(C20/I27,"")</f>
        <v>0.98899999999999999</v>
      </c>
      <c r="P27" s="28">
        <f t="shared" ca="1" si="16"/>
        <v>0.88894050376796785</v>
      </c>
      <c r="Q27" s="28">
        <f t="shared" ca="1" si="16"/>
        <v>0.93698203307186778</v>
      </c>
      <c r="R27" s="300">
        <f t="shared" ca="1" si="16"/>
        <v>0.93490952062702781</v>
      </c>
    </row>
    <row r="28" spans="2:24" x14ac:dyDescent="0.25">
      <c r="H28" t="s">
        <v>275</v>
      </c>
      <c r="I28" s="212">
        <f ca="1">'SS Quotas'!E18</f>
        <v>0</v>
      </c>
      <c r="J28" s="212">
        <f ca="1">'SS Quotas'!F18</f>
        <v>35</v>
      </c>
      <c r="K28" s="212">
        <f ca="1">'SS Quotas'!G18</f>
        <v>245</v>
      </c>
      <c r="L28" s="295">
        <f t="shared" ref="L28:L29" ca="1" si="17">SUM(I28:K28)</f>
        <v>280</v>
      </c>
      <c r="N28" t="s">
        <v>274</v>
      </c>
      <c r="O28" s="28" t="str">
        <f t="shared" ca="1" si="16"/>
        <v/>
      </c>
      <c r="P28" s="28">
        <f t="shared" ca="1" si="16"/>
        <v>0.89253399503722097</v>
      </c>
      <c r="Q28" s="28">
        <f t="shared" ca="1" si="16"/>
        <v>0.93720129319482726</v>
      </c>
      <c r="R28" s="300">
        <f t="shared" ca="1" si="16"/>
        <v>0.93161788092512654</v>
      </c>
    </row>
    <row r="29" spans="2:24" x14ac:dyDescent="0.25">
      <c r="H29" t="s">
        <v>276</v>
      </c>
      <c r="I29" s="296">
        <f ca="1">'SS Quotas'!E27</f>
        <v>900</v>
      </c>
      <c r="J29" s="296">
        <f ca="1">'SS Quotas'!F27</f>
        <v>1200</v>
      </c>
      <c r="K29" s="296">
        <f ca="1">'SS Quotas'!G27</f>
        <v>1260</v>
      </c>
      <c r="L29" s="297">
        <f t="shared" ca="1" si="17"/>
        <v>3360</v>
      </c>
      <c r="N29" t="s">
        <v>426</v>
      </c>
      <c r="O29" s="202">
        <f t="shared" ca="1" si="16"/>
        <v>0.98899999999999988</v>
      </c>
      <c r="P29" s="202">
        <f t="shared" ca="1" si="16"/>
        <v>0.88916498560376533</v>
      </c>
      <c r="Q29" s="202">
        <f t="shared" ca="1" si="16"/>
        <v>0.93698203307186767</v>
      </c>
      <c r="R29" s="302">
        <f t="shared" ca="1" si="16"/>
        <v>0.93383790011758083</v>
      </c>
    </row>
    <row r="30" spans="2:24" x14ac:dyDescent="0.25">
      <c r="H30" t="s">
        <v>410</v>
      </c>
      <c r="I30" s="298">
        <f ca="1">SUM(I27:I29)</f>
        <v>1427.5</v>
      </c>
      <c r="J30" s="298">
        <f ca="1">SUM(J27:J29)</f>
        <v>1885</v>
      </c>
      <c r="K30" s="298">
        <f ca="1">SUM(K27:K29)</f>
        <v>2155</v>
      </c>
      <c r="L30" s="299">
        <f ca="1">SUM(L27:L29)</f>
        <v>5467.5</v>
      </c>
      <c r="N30" t="s">
        <v>410</v>
      </c>
      <c r="O30" s="303">
        <f t="shared" ca="1" si="16"/>
        <v>0.98899999999999988</v>
      </c>
      <c r="P30" s="303">
        <f t="shared" ca="1" si="16"/>
        <v>0.88915013262599485</v>
      </c>
      <c r="Q30" s="303">
        <f t="shared" ca="1" si="16"/>
        <v>0.93700696055684451</v>
      </c>
      <c r="R30" s="304">
        <f t="shared" ca="1" si="16"/>
        <v>0.93408239597622322</v>
      </c>
    </row>
    <row r="36" spans="9:11" x14ac:dyDescent="0.25">
      <c r="I36" s="212"/>
      <c r="J36" s="212"/>
      <c r="K36" s="2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755AF-CA05-481D-B650-A5672801C556}">
  <dimension ref="B2:Z50"/>
  <sheetViews>
    <sheetView showGridLines="0" zoomScaleNormal="100" workbookViewId="0">
      <selection activeCell="Q39" sqref="Q39"/>
    </sheetView>
  </sheetViews>
  <sheetFormatPr defaultRowHeight="15" x14ac:dyDescent="0.25"/>
  <cols>
    <col min="1" max="1" width="2" customWidth="1"/>
    <col min="2" max="2" width="21.5703125" customWidth="1"/>
    <col min="3" max="6" width="9.42578125" customWidth="1"/>
    <col min="7" max="7" width="2" customWidth="1"/>
    <col min="8" max="8" width="21.5703125" customWidth="1"/>
    <col min="9" max="12" width="9.42578125" customWidth="1"/>
    <col min="13" max="13" width="2" customWidth="1"/>
    <col min="14" max="14" width="21.5703125" customWidth="1"/>
    <col min="15" max="18" width="9.42578125" customWidth="1"/>
    <col min="19" max="19" width="2" customWidth="1"/>
    <col min="20" max="20" width="21.5703125" customWidth="1"/>
    <col min="21" max="24" width="9.42578125" customWidth="1"/>
  </cols>
  <sheetData>
    <row r="2" spans="2:26" ht="21" x14ac:dyDescent="0.35">
      <c r="B2" s="314" t="s">
        <v>24</v>
      </c>
    </row>
    <row r="4" spans="2:26" x14ac:dyDescent="0.25">
      <c r="B4" s="308" t="s">
        <v>407</v>
      </c>
      <c r="C4" s="309"/>
      <c r="D4" s="309"/>
      <c r="E4" s="309"/>
      <c r="F4" s="309"/>
      <c r="H4" s="308" t="s">
        <v>440</v>
      </c>
      <c r="I4" s="309"/>
      <c r="J4" s="309"/>
      <c r="K4" s="309"/>
      <c r="L4" s="309"/>
      <c r="N4" s="308" t="s">
        <v>413</v>
      </c>
      <c r="O4" s="309"/>
      <c r="P4" s="309"/>
      <c r="Q4" s="309"/>
      <c r="R4" s="309"/>
      <c r="T4" s="308" t="s">
        <v>414</v>
      </c>
      <c r="U4" s="309"/>
      <c r="V4" s="309"/>
      <c r="W4" s="309"/>
      <c r="X4" s="309"/>
    </row>
    <row r="6" spans="2:26" x14ac:dyDescent="0.25">
      <c r="C6" s="4" t="s">
        <v>42</v>
      </c>
      <c r="D6" s="4" t="s">
        <v>41</v>
      </c>
      <c r="E6" s="4" t="s">
        <v>40</v>
      </c>
      <c r="F6" s="294" t="s">
        <v>411</v>
      </c>
      <c r="I6" s="4" t="s">
        <v>42</v>
      </c>
      <c r="J6" s="4" t="s">
        <v>41</v>
      </c>
      <c r="K6" s="4" t="s">
        <v>40</v>
      </c>
      <c r="L6" s="294" t="s">
        <v>411</v>
      </c>
      <c r="O6" s="4" t="s">
        <v>42</v>
      </c>
      <c r="P6" s="4" t="s">
        <v>41</v>
      </c>
      <c r="Q6" s="4" t="s">
        <v>40</v>
      </c>
      <c r="R6" s="294" t="s">
        <v>411</v>
      </c>
      <c r="U6" s="4" t="s">
        <v>42</v>
      </c>
      <c r="V6" s="4" t="s">
        <v>41</v>
      </c>
      <c r="W6" s="4" t="s">
        <v>40</v>
      </c>
      <c r="X6" s="294" t="s">
        <v>411</v>
      </c>
      <c r="Z6" s="313" t="s">
        <v>418</v>
      </c>
    </row>
    <row r="7" spans="2:26" x14ac:dyDescent="0.25">
      <c r="B7" t="s">
        <v>424</v>
      </c>
      <c r="C7" s="212">
        <f>Targets!J16</f>
        <v>1385.0416666666667</v>
      </c>
      <c r="D7" s="212">
        <f>Targets!K16</f>
        <v>1651.4937500000001</v>
      </c>
      <c r="E7" s="212">
        <f>Targets!L16</f>
        <v>2487.3333333333335</v>
      </c>
      <c r="F7" s="295">
        <f>SUM(C7:E7)</f>
        <v>5523.8687499999996</v>
      </c>
      <c r="H7" t="s">
        <v>424</v>
      </c>
      <c r="I7" s="212">
        <f>Targets!D16</f>
        <v>1542.5</v>
      </c>
      <c r="J7" s="212">
        <f>Targets!E16</f>
        <v>2110</v>
      </c>
      <c r="K7" s="212">
        <f>Targets!F16</f>
        <v>2733.3339999999998</v>
      </c>
      <c r="L7" s="295">
        <f>SUM(I7:K7)</f>
        <v>6385.8339999999998</v>
      </c>
      <c r="N7" t="s">
        <v>424</v>
      </c>
      <c r="O7" s="28">
        <f>C7/I7</f>
        <v>0.89792004321988117</v>
      </c>
      <c r="P7" s="28">
        <f>D7/J7</f>
        <v>0.78269845971563989</v>
      </c>
      <c r="Q7" s="28">
        <f>E7/K7</f>
        <v>0.9099997780488347</v>
      </c>
      <c r="R7" s="300">
        <f t="shared" ref="R7" si="0">F7/L7</f>
        <v>0.86501915803010221</v>
      </c>
      <c r="T7" t="s">
        <v>415</v>
      </c>
      <c r="U7" s="311">
        <f ca="1">I15</f>
        <v>1502.5</v>
      </c>
      <c r="V7" s="311">
        <f ca="1">J15</f>
        <v>1924.5837637152595</v>
      </c>
      <c r="W7" s="311">
        <f ca="1">K15</f>
        <v>2803.9583333333339</v>
      </c>
      <c r="X7" s="312">
        <f ca="1">L15</f>
        <v>6231.0420970485939</v>
      </c>
      <c r="Z7" s="2" t="s">
        <v>427</v>
      </c>
    </row>
    <row r="8" spans="2:26" x14ac:dyDescent="0.25">
      <c r="C8" s="212"/>
      <c r="D8" s="212"/>
      <c r="E8" s="212"/>
      <c r="F8" s="295"/>
      <c r="I8" s="212"/>
      <c r="J8" s="212"/>
      <c r="K8" s="212"/>
      <c r="L8" s="295"/>
      <c r="N8" t="s">
        <v>346</v>
      </c>
      <c r="O8" s="28">
        <f>C9/I9</f>
        <v>0.91587844408427876</v>
      </c>
      <c r="P8" s="28">
        <f>D9/J9</f>
        <v>0.79835242890995262</v>
      </c>
      <c r="Q8" s="28">
        <f>E9/K9</f>
        <v>0.92819977360981154</v>
      </c>
      <c r="R8" s="300">
        <f>F9/L9</f>
        <v>0.88231954119070433</v>
      </c>
      <c r="U8" s="212"/>
      <c r="V8" s="212"/>
      <c r="W8" s="212"/>
      <c r="X8" s="295"/>
      <c r="Z8" s="2"/>
    </row>
    <row r="9" spans="2:26" x14ac:dyDescent="0.25">
      <c r="B9" s="5" t="s">
        <v>346</v>
      </c>
      <c r="C9" s="164">
        <f>Targets!P16</f>
        <v>1412.7425000000001</v>
      </c>
      <c r="D9" s="164">
        <f>Targets!Q16</f>
        <v>1684.523625</v>
      </c>
      <c r="E9" s="164">
        <f>Targets!R16</f>
        <v>2537.0800000000004</v>
      </c>
      <c r="F9" s="301">
        <f t="shared" ref="F9:F15" si="1">SUM(C9:E9)</f>
        <v>5634.346125</v>
      </c>
      <c r="H9" t="s">
        <v>346</v>
      </c>
      <c r="I9" s="212">
        <f>I7</f>
        <v>1542.5</v>
      </c>
      <c r="J9" s="212">
        <f t="shared" ref="J9:L9" si="2">J7</f>
        <v>2110</v>
      </c>
      <c r="K9" s="212">
        <f t="shared" si="2"/>
        <v>2733.3339999999998</v>
      </c>
      <c r="L9" s="295">
        <f t="shared" si="2"/>
        <v>6385.8339999999998</v>
      </c>
      <c r="N9" t="s">
        <v>345</v>
      </c>
      <c r="O9" s="28">
        <f>C12/I12</f>
        <v>0.93383684494867647</v>
      </c>
      <c r="P9" s="28">
        <f>D12/J12</f>
        <v>0.81400639810426545</v>
      </c>
      <c r="Q9" s="28">
        <f>E12/K12</f>
        <v>0.94639976917078816</v>
      </c>
      <c r="R9" s="300">
        <f>F12/L12</f>
        <v>0.89961992435130644</v>
      </c>
      <c r="T9" t="s">
        <v>412</v>
      </c>
      <c r="U9" s="196">
        <f ca="1">C7/U$7</f>
        <v>0.92182473655019415</v>
      </c>
      <c r="V9" s="196">
        <f ca="1">D7/V$7</f>
        <v>0.85810437619608704</v>
      </c>
      <c r="W9" s="196">
        <f ca="1">E7/W$7</f>
        <v>0.88707927780667195</v>
      </c>
      <c r="X9" s="305">
        <f ca="1">F7/X$7</f>
        <v>0.88650801326096718</v>
      </c>
      <c r="Z9" s="2"/>
    </row>
    <row r="10" spans="2:26" x14ac:dyDescent="0.25">
      <c r="B10" s="293" t="s">
        <v>409</v>
      </c>
      <c r="C10" s="28">
        <f>C9/C$7</f>
        <v>1.02</v>
      </c>
      <c r="D10" s="28">
        <f>D9/D$7</f>
        <v>1.02</v>
      </c>
      <c r="E10" s="28">
        <f>E9/E$7</f>
        <v>1.02</v>
      </c>
      <c r="F10" s="300">
        <f t="shared" ref="F10" si="3">F9/F$7</f>
        <v>1.02</v>
      </c>
      <c r="H10" s="293" t="s">
        <v>409</v>
      </c>
      <c r="I10" s="28">
        <f t="shared" ref="I10:L10" si="4">I9/I$7</f>
        <v>1</v>
      </c>
      <c r="J10" s="28">
        <f t="shared" si="4"/>
        <v>1</v>
      </c>
      <c r="K10" s="28">
        <f t="shared" si="4"/>
        <v>1</v>
      </c>
      <c r="L10" s="300">
        <f t="shared" si="4"/>
        <v>1</v>
      </c>
      <c r="N10" t="s">
        <v>408</v>
      </c>
      <c r="O10" s="28">
        <f ca="1">C15/I15</f>
        <v>0.97899999999999987</v>
      </c>
      <c r="P10" s="28">
        <f ca="1">D15/J15</f>
        <v>0.92</v>
      </c>
      <c r="Q10" s="28">
        <f ca="1">E15/K15</f>
        <v>0.94</v>
      </c>
      <c r="R10" s="300">
        <f ca="1">F15/L15</f>
        <v>0.94322671944957925</v>
      </c>
      <c r="T10" t="s">
        <v>346</v>
      </c>
      <c r="U10" s="196">
        <f ca="1">C9/U$7</f>
        <v>0.9402612312811981</v>
      </c>
      <c r="V10" s="196">
        <f ca="1">D9/V$7</f>
        <v>0.87526646372000871</v>
      </c>
      <c r="W10" s="196">
        <f ca="1">E9/W$7</f>
        <v>0.90482086336280554</v>
      </c>
      <c r="X10" s="305">
        <f ca="1">F9/X$7</f>
        <v>0.90423817352618663</v>
      </c>
      <c r="Z10" s="2"/>
    </row>
    <row r="11" spans="2:26" x14ac:dyDescent="0.25">
      <c r="B11" s="293"/>
      <c r="C11" s="28"/>
      <c r="D11" s="28"/>
      <c r="E11" s="28"/>
      <c r="F11" s="300"/>
      <c r="H11" s="293"/>
      <c r="I11" s="28"/>
      <c r="J11" s="28"/>
      <c r="K11" s="28"/>
      <c r="L11" s="300"/>
      <c r="N11" s="293"/>
      <c r="O11" s="28"/>
      <c r="P11" s="28"/>
      <c r="Q11" s="28"/>
      <c r="R11" s="300"/>
      <c r="T11" t="s">
        <v>345</v>
      </c>
      <c r="U11" s="196">
        <f ca="1">C12/U$7</f>
        <v>0.95869772601220193</v>
      </c>
      <c r="V11" s="196">
        <f ca="1">D12/V$7</f>
        <v>0.89242855124393061</v>
      </c>
      <c r="W11" s="196">
        <f ca="1">E12/W$7</f>
        <v>0.9225624489189389</v>
      </c>
      <c r="X11" s="305">
        <f ca="1">F12/X$7</f>
        <v>0.92196833379140597</v>
      </c>
      <c r="Z11" s="318"/>
    </row>
    <row r="12" spans="2:26" x14ac:dyDescent="0.25">
      <c r="B12" s="5" t="s">
        <v>345</v>
      </c>
      <c r="C12" s="164">
        <f>Targets!V16</f>
        <v>1440.4433333333334</v>
      </c>
      <c r="D12" s="164">
        <f>Targets!W16</f>
        <v>1717.5535000000002</v>
      </c>
      <c r="E12" s="164">
        <f>Targets!X16</f>
        <v>2586.8266666666668</v>
      </c>
      <c r="F12" s="301">
        <f t="shared" si="1"/>
        <v>5744.8235000000004</v>
      </c>
      <c r="H12" t="s">
        <v>345</v>
      </c>
      <c r="I12" s="212">
        <f>I9</f>
        <v>1542.5</v>
      </c>
      <c r="J12" s="212">
        <f>J9</f>
        <v>2110</v>
      </c>
      <c r="K12" s="212">
        <f>K9</f>
        <v>2733.3339999999998</v>
      </c>
      <c r="L12" s="295">
        <f>L9</f>
        <v>6385.8339999999998</v>
      </c>
      <c r="T12" t="s">
        <v>408</v>
      </c>
      <c r="U12" s="326">
        <f ca="1">C15/U$7</f>
        <v>0.97899999999999987</v>
      </c>
      <c r="V12" s="326">
        <f ca="1">D15/V$7</f>
        <v>0.92</v>
      </c>
      <c r="W12" s="326">
        <f ca="1">E15/W$7</f>
        <v>0.94</v>
      </c>
      <c r="X12" s="305">
        <f ca="1">F15/X$7</f>
        <v>0.94322671944957925</v>
      </c>
    </row>
    <row r="13" spans="2:26" x14ac:dyDescent="0.25">
      <c r="B13" s="293" t="s">
        <v>409</v>
      </c>
      <c r="C13" s="28">
        <f>C12/C$7</f>
        <v>1.04</v>
      </c>
      <c r="D13" s="28">
        <f>D12/D$7</f>
        <v>1.04</v>
      </c>
      <c r="E13" s="28">
        <f>E12/E$7</f>
        <v>1.04</v>
      </c>
      <c r="F13" s="300">
        <f t="shared" ref="F13" si="5">F12/F$7</f>
        <v>1.04</v>
      </c>
      <c r="H13" s="293" t="s">
        <v>409</v>
      </c>
      <c r="I13" s="28">
        <f t="shared" ref="I13:L13" si="6">I12/I$7</f>
        <v>1</v>
      </c>
      <c r="J13" s="28">
        <f t="shared" si="6"/>
        <v>1</v>
      </c>
      <c r="K13" s="28">
        <f t="shared" si="6"/>
        <v>1</v>
      </c>
      <c r="L13" s="300">
        <f t="shared" si="6"/>
        <v>1</v>
      </c>
      <c r="U13" s="319"/>
      <c r="V13" s="319"/>
      <c r="W13" s="319"/>
    </row>
    <row r="14" spans="2:26" x14ac:dyDescent="0.25">
      <c r="B14" s="293"/>
      <c r="C14" s="28"/>
      <c r="D14" s="28"/>
      <c r="E14" s="28"/>
      <c r="F14" s="300"/>
      <c r="H14" s="293"/>
      <c r="I14" s="28"/>
      <c r="J14" s="28"/>
      <c r="K14" s="28"/>
      <c r="L14" s="300"/>
    </row>
    <row r="15" spans="2:26" x14ac:dyDescent="0.25">
      <c r="B15" s="5" t="s">
        <v>408</v>
      </c>
      <c r="C15" s="188">
        <f ca="1">C25</f>
        <v>1470.9474999999998</v>
      </c>
      <c r="D15" s="188">
        <f t="shared" ref="D15:E15" ca="1" si="7">D25</f>
        <v>1770.6170626180387</v>
      </c>
      <c r="E15" s="188">
        <f t="shared" ca="1" si="7"/>
        <v>2635.7208333333338</v>
      </c>
      <c r="F15" s="301">
        <f t="shared" ca="1" si="1"/>
        <v>5877.2853959513723</v>
      </c>
      <c r="H15" t="s">
        <v>408</v>
      </c>
      <c r="I15" s="212">
        <f ca="1">I25</f>
        <v>1502.5</v>
      </c>
      <c r="J15" s="212">
        <f t="shared" ref="J15:K15" ca="1" si="8">J25</f>
        <v>1924.5837637152595</v>
      </c>
      <c r="K15" s="212">
        <f t="shared" ca="1" si="8"/>
        <v>2803.9583333333339</v>
      </c>
      <c r="L15" s="295">
        <f t="shared" ref="L15" ca="1" si="9">SUM(I15:K15)</f>
        <v>6231.0420970485939</v>
      </c>
    </row>
    <row r="16" spans="2:26" x14ac:dyDescent="0.25">
      <c r="B16" s="293" t="s">
        <v>409</v>
      </c>
      <c r="C16" s="28">
        <f ca="1">C15/C$7</f>
        <v>1.0620240064979993</v>
      </c>
      <c r="D16" s="28">
        <f ca="1">D15/D$7</f>
        <v>1.0721306469479759</v>
      </c>
      <c r="E16" s="28">
        <f ca="1">E15/E$7</f>
        <v>1.0596572634682391</v>
      </c>
      <c r="F16" s="300">
        <f t="shared" ref="F16" ca="1" si="10">F15/F$7</f>
        <v>1.0639799137065618</v>
      </c>
      <c r="H16" s="293" t="s">
        <v>409</v>
      </c>
      <c r="I16" s="28">
        <f t="shared" ref="I16:L16" ca="1" si="11">I15/I$7</f>
        <v>0.97406807131280393</v>
      </c>
      <c r="J16" s="28">
        <f t="shared" ca="1" si="11"/>
        <v>0.91212500650012296</v>
      </c>
      <c r="K16" s="28">
        <f t="shared" ca="1" si="11"/>
        <v>1.0258381644297163</v>
      </c>
      <c r="L16" s="300">
        <f t="shared" ca="1" si="11"/>
        <v>0.97576011168605292</v>
      </c>
    </row>
    <row r="17" spans="2:18" x14ac:dyDescent="0.25">
      <c r="B17" s="293"/>
      <c r="H17" s="293"/>
    </row>
    <row r="18" spans="2:18" s="167" customFormat="1" x14ac:dyDescent="0.25">
      <c r="B18" s="292" t="s">
        <v>408</v>
      </c>
      <c r="H18" s="292" t="s">
        <v>408</v>
      </c>
      <c r="N18" s="292" t="s">
        <v>408</v>
      </c>
      <c r="R18" s="300"/>
    </row>
    <row r="19" spans="2:18" x14ac:dyDescent="0.25">
      <c r="C19" s="4" t="s">
        <v>42</v>
      </c>
      <c r="D19" s="4" t="s">
        <v>41</v>
      </c>
      <c r="E19" s="4" t="s">
        <v>40</v>
      </c>
      <c r="F19" s="294" t="s">
        <v>411</v>
      </c>
      <c r="I19" s="4" t="s">
        <v>42</v>
      </c>
      <c r="J19" s="4" t="s">
        <v>41</v>
      </c>
      <c r="K19" s="4" t="s">
        <v>40</v>
      </c>
      <c r="L19" s="294" t="s">
        <v>411</v>
      </c>
      <c r="O19" s="4" t="s">
        <v>42</v>
      </c>
      <c r="P19" s="4" t="s">
        <v>41</v>
      </c>
      <c r="Q19" s="4" t="s">
        <v>40</v>
      </c>
      <c r="R19" s="294" t="s">
        <v>411</v>
      </c>
    </row>
    <row r="20" spans="2:18" x14ac:dyDescent="0.25">
      <c r="B20" t="s">
        <v>458</v>
      </c>
      <c r="C20" s="212">
        <f ca="1">Overview!V77</f>
        <v>112.89022367044815</v>
      </c>
      <c r="D20" s="212">
        <f ca="1">Overview!W77</f>
        <v>201.04618012428477</v>
      </c>
      <c r="E20" s="212">
        <f ca="1">Overview!X77</f>
        <v>341.6778245374997</v>
      </c>
      <c r="F20" s="295">
        <f ca="1">SUM(C20:E20)</f>
        <v>655.61422833223264</v>
      </c>
      <c r="H20" t="s">
        <v>458</v>
      </c>
      <c r="I20" s="212">
        <f ca="1">Overview!Q77</f>
        <v>115.31177085847614</v>
      </c>
      <c r="J20" s="212">
        <f ca="1">Overview!R77</f>
        <v>218.52845665683125</v>
      </c>
      <c r="K20" s="212">
        <f ca="1">Overview!S77</f>
        <v>363.48704738031881</v>
      </c>
      <c r="L20" s="295">
        <f ca="1">SUM(I20:K20)</f>
        <v>697.32727489562626</v>
      </c>
      <c r="N20" t="s">
        <v>458</v>
      </c>
      <c r="O20" s="28">
        <f ca="1">IFERROR(C20/I20,"")</f>
        <v>0.97900000000000009</v>
      </c>
      <c r="P20" s="28">
        <f t="shared" ref="P20:P25" ca="1" si="12">IFERROR(D20/J20,"")</f>
        <v>0.92000000000000015</v>
      </c>
      <c r="Q20" s="28">
        <f t="shared" ref="Q20:Q25" ca="1" si="13">IFERROR(E20/K20,"")</f>
        <v>0.94000000000000006</v>
      </c>
      <c r="R20" s="300">
        <f t="shared" ref="R20:R25" ca="1" si="14">IFERROR(F20/L20,"")</f>
        <v>0.94018153589412212</v>
      </c>
    </row>
    <row r="21" spans="2:18" x14ac:dyDescent="0.25">
      <c r="B21" t="s">
        <v>457</v>
      </c>
      <c r="C21" s="212">
        <f ca="1">Overview!V78</f>
        <v>431.3086254500563</v>
      </c>
      <c r="D21" s="212">
        <f ca="1">Overview!W78</f>
        <v>431.33544099391997</v>
      </c>
      <c r="E21" s="212">
        <f ca="1">Overview!X78</f>
        <v>691.41674713599809</v>
      </c>
      <c r="F21" s="295">
        <f t="shared" ref="F21:F24" ca="1" si="15">SUM(C21:E21)</f>
        <v>1554.0608135799744</v>
      </c>
      <c r="H21" t="s">
        <v>457</v>
      </c>
      <c r="I21" s="212">
        <f ca="1">Overview!Q78</f>
        <v>440.56039371813722</v>
      </c>
      <c r="J21" s="212">
        <f ca="1">Overview!R78</f>
        <v>468.8428706455652</v>
      </c>
      <c r="K21" s="212">
        <f ca="1">Overview!S78</f>
        <v>735.54973099574272</v>
      </c>
      <c r="L21" s="295">
        <f t="shared" ref="L21:L24" ca="1" si="16">SUM(I21:K21)</f>
        <v>1644.9529953594451</v>
      </c>
      <c r="N21" t="s">
        <v>457</v>
      </c>
      <c r="O21" s="28">
        <f t="shared" ref="O21:O25" ca="1" si="17">IFERROR(C21/I21,"")</f>
        <v>0.97899999999999987</v>
      </c>
      <c r="P21" s="28">
        <f t="shared" ca="1" si="12"/>
        <v>0.91999999999999993</v>
      </c>
      <c r="Q21" s="28">
        <f t="shared" ca="1" si="13"/>
        <v>0.94</v>
      </c>
      <c r="R21" s="300">
        <f t="shared" ca="1" si="14"/>
        <v>0.94474481517959141</v>
      </c>
    </row>
    <row r="22" spans="2:18" x14ac:dyDescent="0.25">
      <c r="B22" t="s">
        <v>456</v>
      </c>
      <c r="C22" s="211">
        <f ca="1">Overview!V79</f>
        <v>356.52824102904492</v>
      </c>
      <c r="D22" s="211">
        <f ca="1">Overview!W79</f>
        <v>454.58548925933854</v>
      </c>
      <c r="E22" s="211">
        <f ca="1">Overview!X79</f>
        <v>519.09901189053642</v>
      </c>
      <c r="F22" s="322">
        <f t="shared" ca="1" si="15"/>
        <v>1330.2127421789201</v>
      </c>
      <c r="G22" s="167"/>
      <c r="H22" t="s">
        <v>456</v>
      </c>
      <c r="I22" s="211">
        <f ca="1">Overview!Q79</f>
        <v>364.17593567828902</v>
      </c>
      <c r="J22" s="211">
        <f ca="1">Overview!R79</f>
        <v>494.11466223841137</v>
      </c>
      <c r="K22" s="211">
        <f ca="1">Overview!S79</f>
        <v>552.2329913729111</v>
      </c>
      <c r="L22" s="322">
        <f t="shared" ca="1" si="16"/>
        <v>1410.5235892896114</v>
      </c>
      <c r="M22" s="167"/>
      <c r="N22" t="s">
        <v>456</v>
      </c>
      <c r="O22" s="229">
        <f t="shared" ca="1" si="17"/>
        <v>0.97899999999999987</v>
      </c>
      <c r="P22" s="229">
        <f t="shared" ca="1" si="12"/>
        <v>0.92000000000000015</v>
      </c>
      <c r="Q22" s="229">
        <f t="shared" ca="1" si="13"/>
        <v>0.94</v>
      </c>
      <c r="R22" s="323">
        <f t="shared" ca="1" si="14"/>
        <v>0.9430630953494803</v>
      </c>
    </row>
    <row r="23" spans="2:18" x14ac:dyDescent="0.25">
      <c r="B23" t="s">
        <v>23</v>
      </c>
      <c r="C23" s="211">
        <f ca="1">Overview!V80</f>
        <v>432.57343071898379</v>
      </c>
      <c r="D23" s="211">
        <f ca="1">Overview!W80</f>
        <v>492.41316222344358</v>
      </c>
      <c r="E23" s="211">
        <f ca="1">Overview!X80</f>
        <v>823.46577776086087</v>
      </c>
      <c r="F23" s="322">
        <f t="shared" ca="1" si="15"/>
        <v>1748.4523707032881</v>
      </c>
      <c r="G23" s="167"/>
      <c r="H23" t="s">
        <v>23</v>
      </c>
      <c r="I23" s="211">
        <f ca="1">Overview!Q80</f>
        <v>441.85232964145433</v>
      </c>
      <c r="J23" s="211">
        <f ca="1">Overview!R80</f>
        <v>535.23169806896044</v>
      </c>
      <c r="K23" s="211">
        <f ca="1">Overview!S80</f>
        <v>876.0274231498521</v>
      </c>
      <c r="L23" s="322">
        <f t="shared" ca="1" si="16"/>
        <v>1853.1114508602668</v>
      </c>
      <c r="M23" s="167"/>
      <c r="N23" t="s">
        <v>23</v>
      </c>
      <c r="O23" s="229">
        <f t="shared" ref="O23" ca="1" si="18">IFERROR(C23/I23,"")</f>
        <v>0.97899999999999998</v>
      </c>
      <c r="P23" s="229">
        <f t="shared" ref="P23" ca="1" si="19">IFERROR(D23/J23,"")</f>
        <v>0.91999999999999993</v>
      </c>
      <c r="Q23" s="229">
        <f t="shared" ref="Q23" ca="1" si="20">IFERROR(E23/K23,"")</f>
        <v>0.93999999999999984</v>
      </c>
      <c r="R23" s="323">
        <f t="shared" ref="R23" ca="1" si="21">IFERROR(F23/L23,"")</f>
        <v>0.94352251176884527</v>
      </c>
    </row>
    <row r="24" spans="2:18" x14ac:dyDescent="0.25">
      <c r="B24" t="s">
        <v>455</v>
      </c>
      <c r="C24" s="296">
        <f ca="1">Overview!V81</f>
        <v>137.64697913146671</v>
      </c>
      <c r="D24" s="296">
        <f ca="1">Overview!W81</f>
        <v>191.23679001705187</v>
      </c>
      <c r="E24" s="296">
        <f ca="1">Overview!X81</f>
        <v>260.06147200843839</v>
      </c>
      <c r="F24" s="297">
        <f t="shared" ca="1" si="15"/>
        <v>588.94524115695697</v>
      </c>
      <c r="G24" s="167"/>
      <c r="H24" t="s">
        <v>455</v>
      </c>
      <c r="I24" s="296">
        <f ca="1">Overview!Q81</f>
        <v>140.59957010364323</v>
      </c>
      <c r="J24" s="296">
        <f ca="1">Overview!R81</f>
        <v>207.86607610549115</v>
      </c>
      <c r="K24" s="296">
        <f ca="1">Overview!S81</f>
        <v>276.66114043450892</v>
      </c>
      <c r="L24" s="297">
        <f t="shared" ca="1" si="16"/>
        <v>625.1267866436433</v>
      </c>
      <c r="M24" s="167"/>
      <c r="N24" t="s">
        <v>455</v>
      </c>
      <c r="O24" s="202">
        <f t="shared" ref="O24" ca="1" si="22">IFERROR(C24/I24,"")</f>
        <v>0.97899999999999987</v>
      </c>
      <c r="P24" s="202">
        <f t="shared" ref="P24" ca="1" si="23">IFERROR(D24/J24,"")</f>
        <v>0.92</v>
      </c>
      <c r="Q24" s="202">
        <f t="shared" ref="Q24" ca="1" si="24">IFERROR(E24/K24,"")</f>
        <v>0.94</v>
      </c>
      <c r="R24" s="302">
        <f t="shared" ref="R24" ca="1" si="25">IFERROR(F24/L24,"")</f>
        <v>0.94212126842148614</v>
      </c>
    </row>
    <row r="25" spans="2:18" x14ac:dyDescent="0.25">
      <c r="B25" t="s">
        <v>410</v>
      </c>
      <c r="C25" s="298">
        <f t="shared" ref="C25:F25" ca="1" si="26">SUM(C20:C24)</f>
        <v>1470.9474999999998</v>
      </c>
      <c r="D25" s="298">
        <f t="shared" ca="1" si="26"/>
        <v>1770.6170626180387</v>
      </c>
      <c r="E25" s="298">
        <f ca="1">SUM(E20:E24)</f>
        <v>2635.7208333333338</v>
      </c>
      <c r="F25" s="324">
        <f t="shared" ca="1" si="26"/>
        <v>5877.2853959513732</v>
      </c>
      <c r="H25" t="s">
        <v>410</v>
      </c>
      <c r="I25" s="298">
        <f t="shared" ref="I25" ca="1" si="27">SUM(I20:I24)</f>
        <v>1502.5</v>
      </c>
      <c r="J25" s="298">
        <f t="shared" ref="J25" ca="1" si="28">SUM(J20:J24)</f>
        <v>1924.5837637152595</v>
      </c>
      <c r="K25" s="298">
        <f t="shared" ref="K25" ca="1" si="29">SUM(K20:K24)</f>
        <v>2803.9583333333339</v>
      </c>
      <c r="L25" s="324">
        <f t="shared" ref="L25" ca="1" si="30">SUM(L20:L24)</f>
        <v>6231.0420970485939</v>
      </c>
      <c r="N25" t="s">
        <v>410</v>
      </c>
      <c r="O25" s="303">
        <f t="shared" ca="1" si="17"/>
        <v>0.97899999999999987</v>
      </c>
      <c r="P25" s="303">
        <f t="shared" ca="1" si="12"/>
        <v>0.92</v>
      </c>
      <c r="Q25" s="303">
        <f t="shared" ca="1" si="13"/>
        <v>0.94</v>
      </c>
      <c r="R25" s="304">
        <f t="shared" ca="1" si="14"/>
        <v>0.94322671944957948</v>
      </c>
    </row>
    <row r="27" spans="2:18" x14ac:dyDescent="0.25">
      <c r="B27" s="292"/>
      <c r="C27" s="167"/>
      <c r="D27" s="167"/>
      <c r="E27" s="167"/>
      <c r="F27" s="167"/>
      <c r="G27" s="167"/>
      <c r="H27" s="292" t="s">
        <v>441</v>
      </c>
      <c r="I27" s="167"/>
      <c r="J27" s="167"/>
      <c r="K27" s="167"/>
      <c r="L27" s="167"/>
      <c r="N27" s="292" t="s">
        <v>441</v>
      </c>
      <c r="O27" s="167"/>
      <c r="P27" s="167"/>
      <c r="Q27" s="167"/>
      <c r="R27" s="300"/>
    </row>
    <row r="28" spans="2:18" x14ac:dyDescent="0.25">
      <c r="I28" s="4" t="s">
        <v>42</v>
      </c>
      <c r="J28" s="4" t="s">
        <v>41</v>
      </c>
      <c r="K28" s="4" t="s">
        <v>40</v>
      </c>
      <c r="L28" s="294" t="s">
        <v>411</v>
      </c>
      <c r="O28" s="4" t="s">
        <v>42</v>
      </c>
      <c r="P28" s="4" t="s">
        <v>41</v>
      </c>
      <c r="Q28" s="4" t="s">
        <v>40</v>
      </c>
      <c r="R28" s="294" t="s">
        <v>411</v>
      </c>
    </row>
    <row r="29" spans="2:18" x14ac:dyDescent="0.25">
      <c r="H29" t="s">
        <v>458</v>
      </c>
      <c r="I29" s="212">
        <f ca="1">'EMEA Quotas'!E9</f>
        <v>126.04166666666669</v>
      </c>
      <c r="J29" s="212">
        <f ca="1">'EMEA Quotas'!F9</f>
        <v>240.625</v>
      </c>
      <c r="K29" s="212">
        <f ca="1">'EMEA Quotas'!G9</f>
        <v>401.04166666666669</v>
      </c>
      <c r="L29" s="295">
        <f ca="1">SUM(I29:K29)</f>
        <v>767.70833333333337</v>
      </c>
      <c r="N29" t="s">
        <v>458</v>
      </c>
      <c r="O29" s="28">
        <f ca="1">IFERROR(C20/I29,"")</f>
        <v>0.89565797292256366</v>
      </c>
      <c r="P29" s="28">
        <f t="shared" ref="P29:R29" ca="1" si="31">IFERROR(D20/J29,"")</f>
        <v>0.83551659272430034</v>
      </c>
      <c r="Q29" s="28">
        <f t="shared" ca="1" si="31"/>
        <v>0.85197587417142784</v>
      </c>
      <c r="R29" s="300">
        <f t="shared" ca="1" si="31"/>
        <v>0.85398868276654449</v>
      </c>
    </row>
    <row r="30" spans="2:18" x14ac:dyDescent="0.25">
      <c r="H30" t="s">
        <v>457</v>
      </c>
      <c r="I30" s="212">
        <f ca="1">'EMEA Quotas'!E18</f>
        <v>479.375</v>
      </c>
      <c r="J30" s="212">
        <f ca="1">'EMEA Quotas'!F18</f>
        <v>516.25</v>
      </c>
      <c r="K30" s="212">
        <f ca="1">'EMEA Quotas'!G18</f>
        <v>811.24999999999989</v>
      </c>
      <c r="L30" s="295">
        <f t="shared" ref="L30:L33" ca="1" si="32">SUM(I30:K30)</f>
        <v>1806.875</v>
      </c>
      <c r="N30" t="s">
        <v>457</v>
      </c>
      <c r="O30" s="28">
        <f t="shared" ref="O30:R30" ca="1" si="33">IFERROR(C21/I30,"")</f>
        <v>0.89973116130389841</v>
      </c>
      <c r="P30" s="28">
        <f t="shared" ca="1" si="33"/>
        <v>0.83551659272430023</v>
      </c>
      <c r="Q30" s="28">
        <f t="shared" ca="1" si="33"/>
        <v>0.85228566673158479</v>
      </c>
      <c r="R30" s="300">
        <f t="shared" ca="1" si="33"/>
        <v>0.86008208292215804</v>
      </c>
    </row>
    <row r="31" spans="2:18" x14ac:dyDescent="0.25">
      <c r="H31" t="s">
        <v>456</v>
      </c>
      <c r="I31" s="211">
        <f ca="1">'EMEA Quotas'!E27</f>
        <v>395</v>
      </c>
      <c r="J31" s="211">
        <f ca="1">'EMEA Quotas'!F27</f>
        <v>545.83376371525924</v>
      </c>
      <c r="K31" s="211">
        <f ca="1">'EMEA Quotas'!G27</f>
        <v>608.95833333333326</v>
      </c>
      <c r="L31" s="322">
        <f t="shared" ca="1" si="32"/>
        <v>1549.7920970485925</v>
      </c>
      <c r="N31" t="s">
        <v>456</v>
      </c>
      <c r="O31" s="229">
        <f t="shared" ref="O31:R31" ca="1" si="34">IFERROR(C22/I31,"")</f>
        <v>0.90260314184568335</v>
      </c>
      <c r="P31" s="229">
        <f t="shared" ca="1" si="34"/>
        <v>0.83282772059604315</v>
      </c>
      <c r="Q31" s="229">
        <f t="shared" ca="1" si="34"/>
        <v>0.85243765209530453</v>
      </c>
      <c r="R31" s="323">
        <f t="shared" ca="1" si="34"/>
        <v>0.85831689599667138</v>
      </c>
    </row>
    <row r="32" spans="2:18" x14ac:dyDescent="0.25">
      <c r="H32" t="s">
        <v>23</v>
      </c>
      <c r="I32" s="211">
        <f ca="1">'EMEA Quotas'!E36</f>
        <v>481.25</v>
      </c>
      <c r="J32" s="211">
        <f ca="1">'EMEA Quotas'!F36</f>
        <v>590.625</v>
      </c>
      <c r="K32" s="211">
        <f ca="1">'EMEA Quotas'!G36</f>
        <v>966.875</v>
      </c>
      <c r="L32" s="322">
        <f t="shared" ca="1" si="32"/>
        <v>2038.75</v>
      </c>
      <c r="N32" t="s">
        <v>23</v>
      </c>
      <c r="O32" s="229">
        <f t="shared" ref="O32" ca="1" si="35">IFERROR(C23/I32,"")</f>
        <v>0.89885388201347283</v>
      </c>
      <c r="P32" s="229">
        <f t="shared" ref="P32" ca="1" si="36">IFERROR(D23/J32,"")</f>
        <v>0.83371540693916368</v>
      </c>
      <c r="Q32" s="229">
        <f t="shared" ref="Q32" ca="1" si="37">IFERROR(E23/K32,"")</f>
        <v>0.8516775982012782</v>
      </c>
      <c r="R32" s="323">
        <f t="shared" ref="R32" ca="1" si="38">IFERROR(F23/L32,"")</f>
        <v>0.85760999176126951</v>
      </c>
    </row>
    <row r="33" spans="8:18" x14ac:dyDescent="0.25">
      <c r="H33" t="s">
        <v>455</v>
      </c>
      <c r="I33" s="296">
        <f ca="1">'EMEA Quotas'!E45</f>
        <v>152.5</v>
      </c>
      <c r="J33" s="296">
        <f ca="1">'EMEA Quotas'!F45</f>
        <v>228.75</v>
      </c>
      <c r="K33" s="296">
        <f ca="1">'EMEA Quotas'!G45</f>
        <v>305</v>
      </c>
      <c r="L33" s="297">
        <f t="shared" ca="1" si="32"/>
        <v>686.25</v>
      </c>
      <c r="N33" t="s">
        <v>455</v>
      </c>
      <c r="O33" s="202">
        <f t="shared" ref="O33" ca="1" si="39">IFERROR(C24/I33,"")</f>
        <v>0.90260314184568335</v>
      </c>
      <c r="P33" s="202">
        <f t="shared" ref="P33" ca="1" si="40">IFERROR(D24/J33,"")</f>
        <v>0.83600782521115569</v>
      </c>
      <c r="Q33" s="202">
        <f t="shared" ref="Q33" ca="1" si="41">IFERROR(E24/K33,"")</f>
        <v>0.85266056396209311</v>
      </c>
      <c r="R33" s="302">
        <f t="shared" ref="R33" ca="1" si="42">IFERROR(F24/L33,"")</f>
        <v>0.85820800168591183</v>
      </c>
    </row>
    <row r="34" spans="8:18" x14ac:dyDescent="0.25">
      <c r="H34" t="s">
        <v>410</v>
      </c>
      <c r="I34" s="298">
        <f ca="1">SUM(I29:I33)</f>
        <v>1634.1666666666667</v>
      </c>
      <c r="J34" s="298">
        <f t="shared" ref="J34:L34" ca="1" si="43">SUM(J29:J33)</f>
        <v>2122.083763715259</v>
      </c>
      <c r="K34" s="298">
        <f t="shared" ca="1" si="43"/>
        <v>3093.125</v>
      </c>
      <c r="L34" s="299">
        <f t="shared" ca="1" si="43"/>
        <v>6849.375430381926</v>
      </c>
      <c r="N34" t="s">
        <v>410</v>
      </c>
      <c r="O34" s="303">
        <f t="shared" ref="O34" ca="1" si="44">IFERROR(C25/I34,"")</f>
        <v>0.90012085670576214</v>
      </c>
      <c r="P34" s="303">
        <f t="shared" ref="P34" ca="1" si="45">IFERROR(D25/J34,"")</f>
        <v>0.83437661269228769</v>
      </c>
      <c r="Q34" s="303">
        <f t="shared" ref="Q34" ca="1" si="46">IFERROR(E25/K34,"")</f>
        <v>0.85212231427224372</v>
      </c>
      <c r="R34" s="304">
        <f t="shared" ref="R34" ca="1" si="47">IFERROR(F25/L34,"")</f>
        <v>0.85807610572511017</v>
      </c>
    </row>
    <row r="38" spans="8:18" x14ac:dyDescent="0.25">
      <c r="I38" s="164"/>
      <c r="J38" s="164"/>
      <c r="K38" s="164"/>
    </row>
    <row r="40" spans="8:18" x14ac:dyDescent="0.25">
      <c r="I40" s="212"/>
      <c r="J40" s="212"/>
      <c r="K40" s="212"/>
    </row>
    <row r="50" spans="8:8" x14ac:dyDescent="0.25">
      <c r="H50" s="18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52FA-095C-4E3C-A29E-6ED2113CC916}">
  <sheetPr>
    <tabColor theme="1"/>
  </sheetPr>
  <dimension ref="A1"/>
  <sheetViews>
    <sheetView workbookViewId="0"/>
  </sheetViews>
  <sheetFormatPr defaultColWidth="8.8554687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Overview</vt:lpstr>
      <vt:lpstr>QoS Summ</vt:lpstr>
      <vt:lpstr>Summaries -&gt;</vt:lpstr>
      <vt:lpstr>Corp Detail</vt:lpstr>
      <vt:lpstr>Comm Detail</vt:lpstr>
      <vt:lpstr>Enterprise Detail</vt:lpstr>
      <vt:lpstr>SS Detail</vt:lpstr>
      <vt:lpstr>EMEA Detail</vt:lpstr>
      <vt:lpstr>Quota -&gt;</vt:lpstr>
      <vt:lpstr>Corp Quotas</vt:lpstr>
      <vt:lpstr>Comm Quotas</vt:lpstr>
      <vt:lpstr>Ent Quotas</vt:lpstr>
      <vt:lpstr>SS Quotas</vt:lpstr>
      <vt:lpstr>EMEA Quotas</vt:lpstr>
      <vt:lpstr>Teams -&gt;</vt:lpstr>
      <vt:lpstr>Corp Team</vt:lpstr>
      <vt:lpstr>Comm Team</vt:lpstr>
      <vt:lpstr>Ent Team</vt:lpstr>
      <vt:lpstr>SS Team</vt:lpstr>
      <vt:lpstr>EMEA Team</vt:lpstr>
      <vt:lpstr>Data -&gt;</vt:lpstr>
      <vt:lpstr>Targets</vt:lpstr>
      <vt:lpstr>FY22 QoS</vt:lpstr>
      <vt:lpstr>FY22 Overlay</vt:lpstr>
      <vt:lpstr>Models -&gt;</vt:lpstr>
      <vt:lpstr>Comm Model</vt:lpstr>
      <vt:lpstr>Corp Model</vt:lpstr>
      <vt:lpstr>Graveyard -&gt;</vt:lpstr>
      <vt:lpstr>Clean</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dc:creator>
  <cp:lastModifiedBy>Pieter</cp:lastModifiedBy>
  <dcterms:created xsi:type="dcterms:W3CDTF">2021-04-19T17:55:49Z</dcterms:created>
  <dcterms:modified xsi:type="dcterms:W3CDTF">2021-05-06T14:09:05Z</dcterms:modified>
</cp:coreProperties>
</file>