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-optimization-excel" sheetId="1" r:id="rId4"/>
    <sheet state="hidden" name="__OpenSolverCache__" sheetId="2" r:id="rId5"/>
    <sheet state="hidden" name="__OpenSolver__" sheetId="3" r:id="rId6"/>
  </sheets>
  <definedNames/>
  <calcPr/>
</workbook>
</file>

<file path=xl/sharedStrings.xml><?xml version="1.0" encoding="utf-8"?>
<sst xmlns="http://schemas.openxmlformats.org/spreadsheetml/2006/main" count="29" uniqueCount="20">
  <si>
    <t>fazendas</t>
  </si>
  <si>
    <t>area total</t>
  </si>
  <si>
    <t>água total</t>
  </si>
  <si>
    <t>f1</t>
  </si>
  <si>
    <t>Água Constraint</t>
  </si>
  <si>
    <t>Area Constraint</t>
  </si>
  <si>
    <t>Área de Cultivo Constraint</t>
  </si>
  <si>
    <t>Lucro total</t>
  </si>
  <si>
    <t>Não-negativo</t>
  </si>
  <si>
    <t>f2</t>
  </si>
  <si>
    <t>f3</t>
  </si>
  <si>
    <t>Fazenda/Cultivo</t>
  </si>
  <si>
    <t>milho</t>
  </si>
  <si>
    <t>arroz</t>
  </si>
  <si>
    <t>feijão</t>
  </si>
  <si>
    <t>culturas</t>
  </si>
  <si>
    <t>max area</t>
  </si>
  <si>
    <t>consumo de água</t>
  </si>
  <si>
    <t>lucro/área</t>
  </si>
  <si>
    <t>feijao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</si>
</sst>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farm-optimization-excel-style">
      <tableStyleElement dxfId="1" type="headerRow"/>
      <tableStyleElement dxfId="2" type="firstRowStripe"/>
      <tableStyleElement dxfId="3" type="secondRowStripe"/>
    </tableStyle>
    <tableStyle count="3" pivot="0" name="farm-optimization-excel-style 2">
      <tableStyleElement dxfId="1" type="headerRow"/>
      <tableStyleElement dxfId="2" type="firstRowStripe"/>
      <tableStyleElement dxfId="3" type="secondRowStripe"/>
    </tableStyle>
    <tableStyle count="3" pivot="0" name="farm-optimization-excel-style 3">
      <tableStyleElement dxfId="1" type="headerRow"/>
      <tableStyleElement dxfId="2" type="firstRowStripe"/>
      <tableStyleElement dxfId="3" type="secondRowStripe"/>
    </tableStyle>
    <tableStyle count="3" pivot="0" name="farm-optimization-excel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4" displayName="Dados_das_Fazendas" name="Dados_das_Fazendas" id="1">
  <tableColumns count="3">
    <tableColumn name="fazendas" id="1"/>
    <tableColumn name="area total" id="2"/>
    <tableColumn name="água total" id="3"/>
  </tableColumns>
  <tableStyleInfo name="farm-optimization-excel-style" showColumnStripes="0" showFirstColumn="1" showLastColumn="1" showRowStripes="1"/>
</table>
</file>

<file path=xl/tables/table2.xml><?xml version="1.0" encoding="utf-8"?>
<table xmlns="http://schemas.openxmlformats.org/spreadsheetml/2006/main" ref="G2:K5" displayName="Tabela_1" name="Tabela_1" id="2">
  <tableColumns count="5">
    <tableColumn name="Água Constraint" id="1"/>
    <tableColumn name="Area Constraint" id="2"/>
    <tableColumn name="Área de Cultivo Constraint" id="3"/>
    <tableColumn name="Lucro total" id="4"/>
    <tableColumn name="Não-negativo" id="5"/>
  </tableColumns>
  <tableStyleInfo name="farm-optimization-excel-style 2" showColumnStripes="0" showFirstColumn="1" showLastColumn="1" showRowStripes="1"/>
</table>
</file>

<file path=xl/tables/table3.xml><?xml version="1.0" encoding="utf-8"?>
<table xmlns="http://schemas.openxmlformats.org/spreadsheetml/2006/main" ref="A8:D11" displayName="Matriz_de_Áreas_Plantadasde_Áreas_Plantadas" name="Matriz_de_Áreas_Plantadasde_Áreas_Plantadas" id="3">
  <tableColumns count="4">
    <tableColumn name="Fazenda/Cultivo" id="1"/>
    <tableColumn name="milho" id="2"/>
    <tableColumn name="arroz" id="3"/>
    <tableColumn name="feijão" id="4"/>
  </tableColumns>
  <tableStyleInfo name="farm-optimization-excel-style 3" showColumnStripes="0" showFirstColumn="1" showLastColumn="1" showRowStripes="1"/>
</table>
</file>

<file path=xl/tables/table4.xml><?xml version="1.0" encoding="utf-8"?>
<table xmlns="http://schemas.openxmlformats.org/spreadsheetml/2006/main" ref="A13:D16" displayName="Dados_de_Cultivo" name="Dados_de_Cultivo" id="4">
  <tableColumns count="4">
    <tableColumn name="culturas" id="1"/>
    <tableColumn name="max area" id="2"/>
    <tableColumn name="consumo de água" id="3"/>
    <tableColumn name="lucro/área" id="4"/>
  </tableColumns>
  <tableStyleInfo name="farm-optimization-excel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3" max="3" width="18.13"/>
    <col customWidth="1" min="6" max="6" width="9.88"/>
    <col customWidth="1" min="7" max="7" width="21.25"/>
    <col customWidth="1" min="8" max="8" width="15.5"/>
    <col customWidth="1" min="9" max="9" width="23.75"/>
    <col customWidth="1" min="10" max="10" width="13.63"/>
    <col customWidth="1" min="11" max="11" width="15.75"/>
    <col customWidth="1" min="12" max="12" width="18.75"/>
    <col customWidth="1" min="13" max="13" width="16.75"/>
    <col customWidth="1" min="16" max="16" width="26.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</row>
    <row r="2">
      <c r="A2" s="5" t="s">
        <v>3</v>
      </c>
      <c r="B2" s="6">
        <v>435.0</v>
      </c>
      <c r="C2" s="7">
        <v>850.0</v>
      </c>
      <c r="D2" s="4"/>
      <c r="E2" s="4"/>
      <c r="F2" s="4" t="s">
        <v>0</v>
      </c>
      <c r="G2" s="1" t="s">
        <v>4</v>
      </c>
      <c r="H2" s="2" t="s">
        <v>5</v>
      </c>
      <c r="I2" s="2" t="s">
        <v>6</v>
      </c>
      <c r="J2" s="2" t="s">
        <v>7</v>
      </c>
      <c r="K2" s="8" t="s">
        <v>8</v>
      </c>
    </row>
    <row r="3">
      <c r="A3" s="9" t="s">
        <v>9</v>
      </c>
      <c r="B3" s="10">
        <v>405.0</v>
      </c>
      <c r="C3" s="11">
        <v>430.0</v>
      </c>
      <c r="D3" s="4"/>
      <c r="E3" s="4"/>
      <c r="F3" s="4" t="s">
        <v>3</v>
      </c>
      <c r="G3" s="5">
        <f t="array" ref="G3">SUMPRODUCT(C14:C16, TRANSPOSE(B9:D9))</f>
        <v>0</v>
      </c>
      <c r="H3" s="6">
        <f t="shared" ref="H3:H5" si="1">SUM(B9:D9)</f>
        <v>0</v>
      </c>
      <c r="I3" s="6">
        <f>SUM(Matriz_de_Áreas_Plantadasde_Áreas_Plantadas[milho])</f>
        <v>0</v>
      </c>
      <c r="J3" s="12">
        <f>SUMPRODUCT(D14:D16, B9:B11) + SUMPRODUCT(D14:D16, C9:C11) + SUMPRODUCT(D14:D16, C9:C11)
</f>
        <v>0</v>
      </c>
      <c r="K3" s="7">
        <v>0.0</v>
      </c>
    </row>
    <row r="4">
      <c r="A4" s="13" t="s">
        <v>10</v>
      </c>
      <c r="B4" s="14">
        <v>379.0</v>
      </c>
      <c r="C4" s="15">
        <v>670.0</v>
      </c>
      <c r="D4" s="4"/>
      <c r="E4" s="4"/>
      <c r="F4" s="4" t="s">
        <v>9</v>
      </c>
      <c r="G4" s="9">
        <f t="array" ref="G4">SUMPRODUCT(Dados_de_Cultivo[consumo de água],TRANSPOSE(B10:D10))</f>
        <v>0</v>
      </c>
      <c r="H4" s="10">
        <f t="shared" si="1"/>
        <v>0</v>
      </c>
      <c r="I4" s="10">
        <f>SUM(Matriz_de_Áreas_Plantadasde_Áreas_Plantadas[arroz])</f>
        <v>0</v>
      </c>
      <c r="J4" s="16"/>
      <c r="K4" s="17"/>
    </row>
    <row r="5">
      <c r="A5" s="4"/>
      <c r="B5" s="4"/>
      <c r="C5" s="4"/>
      <c r="D5" s="4"/>
      <c r="F5" s="4" t="s">
        <v>10</v>
      </c>
      <c r="G5" s="13">
        <f t="array" ref="G5">SUMPRODUCT(C14:C16,TRANSPOSE(B11:D11))</f>
        <v>0</v>
      </c>
      <c r="H5" s="14">
        <f t="shared" si="1"/>
        <v>0</v>
      </c>
      <c r="I5" s="14">
        <f>SUM(Matriz_de_Áreas_Plantadasde_Áreas_Plantadas[feijão])</f>
        <v>0</v>
      </c>
      <c r="J5" s="18"/>
      <c r="K5" s="19"/>
    </row>
    <row r="6">
      <c r="A6" s="4"/>
      <c r="D6" s="4"/>
    </row>
    <row r="7">
      <c r="A7" s="20"/>
      <c r="B7" s="4"/>
      <c r="C7" s="4"/>
      <c r="D7" s="4"/>
    </row>
    <row r="8">
      <c r="A8" s="21" t="s">
        <v>11</v>
      </c>
      <c r="B8" s="2" t="s">
        <v>12</v>
      </c>
      <c r="C8" s="2" t="s">
        <v>13</v>
      </c>
      <c r="D8" s="3" t="s">
        <v>14</v>
      </c>
    </row>
    <row r="9">
      <c r="A9" s="5" t="s">
        <v>3</v>
      </c>
      <c r="B9" s="22"/>
      <c r="C9" s="22"/>
      <c r="D9" s="23"/>
    </row>
    <row r="10">
      <c r="A10" s="9" t="s">
        <v>9</v>
      </c>
      <c r="B10" s="24"/>
      <c r="C10" s="24"/>
      <c r="D10" s="25"/>
    </row>
    <row r="11">
      <c r="A11" s="13" t="s">
        <v>10</v>
      </c>
      <c r="B11" s="26"/>
      <c r="C11" s="26"/>
      <c r="D11" s="27"/>
    </row>
    <row r="13">
      <c r="A13" s="1" t="s">
        <v>15</v>
      </c>
      <c r="B13" s="2" t="s">
        <v>16</v>
      </c>
      <c r="C13" s="2" t="s">
        <v>17</v>
      </c>
      <c r="D13" s="3" t="s">
        <v>18</v>
      </c>
    </row>
    <row r="14">
      <c r="A14" s="5" t="s">
        <v>12</v>
      </c>
      <c r="B14" s="6">
        <v>66.0</v>
      </c>
      <c r="C14" s="6">
        <v>2.4</v>
      </c>
      <c r="D14" s="7">
        <v>3150.0</v>
      </c>
    </row>
    <row r="15">
      <c r="A15" s="9" t="s">
        <v>13</v>
      </c>
      <c r="B15" s="10">
        <v>55.0</v>
      </c>
      <c r="C15" s="10">
        <v>2.9</v>
      </c>
      <c r="D15" s="11">
        <v>2500.0</v>
      </c>
    </row>
    <row r="16">
      <c r="A16" s="13" t="s">
        <v>19</v>
      </c>
      <c r="B16" s="14">
        <v>79.0</v>
      </c>
      <c r="C16" s="14">
        <v>5.2</v>
      </c>
      <c r="D16" s="15">
        <v>2650.0</v>
      </c>
    </row>
  </sheetData>
  <mergeCells count="1">
    <mergeCell ref="A6:C6"/>
  </mergeCells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tr">
        <f>ModelSheet=farm-optimization-excel!A:Z</f>
        <v>#NAME?</v>
      </c>
    </row>
    <row r="2">
      <c r="A2" s="29" t="str">
        <f>OpenSolver_AdjNum=1</f>
        <v>#NAME?</v>
      </c>
    </row>
    <row r="3">
      <c r="A3" s="29" t="str">
        <f>OpenSolver_ChosenSolver=Google</f>
        <v>#NAME?</v>
      </c>
    </row>
    <row r="4">
      <c r="A4" s="29" t="str">
        <f>OpenSolver_FastBuild=0</f>
        <v>#NAME?</v>
      </c>
    </row>
    <row r="5">
      <c r="A5" s="29" t="str">
        <f>OpenSolver_LinearityCheck=1</f>
        <v>#NAME?</v>
      </c>
    </row>
    <row r="6">
      <c r="A6" s="29" t="str">
        <f>solver_adj=farm-optimization-excel!B9:D11</f>
        <v>#NAME?</v>
      </c>
    </row>
    <row r="7">
      <c r="A7" s="29" t="str">
        <f>solver_lhs1=farm-optimization-excel!G3</f>
        <v>#NAME?</v>
      </c>
    </row>
    <row r="8">
      <c r="A8" s="29" t="str">
        <f>solver_lhs10=farm-optimization-excel!B9:D11</f>
        <v>#NAME?</v>
      </c>
    </row>
    <row r="9">
      <c r="A9" s="29" t="str">
        <f>solver_lhs2=farm-optimization-excel!G4</f>
        <v>#NAME?</v>
      </c>
    </row>
    <row r="10">
      <c r="A10" s="29" t="str">
        <f>solver_lhs3=farm-optimization-excel!G5</f>
        <v>#NAME?</v>
      </c>
    </row>
    <row r="11">
      <c r="A11" s="29" t="str">
        <f>solver_lhs4=farm-optimization-excel!H3</f>
        <v>#NAME?</v>
      </c>
    </row>
    <row r="12">
      <c r="A12" s="29" t="str">
        <f>solver_lhs5=farm-optimization-excel!H4</f>
        <v>#NAME?</v>
      </c>
    </row>
    <row r="13">
      <c r="A13" s="29" t="str">
        <f>solver_lhs6=farm-optimization-excel!H5</f>
        <v>#NAME?</v>
      </c>
    </row>
    <row r="14">
      <c r="A14" s="29" t="str">
        <f>solver_lhs7=farm-optimization-excel!I3</f>
        <v>#NAME?</v>
      </c>
    </row>
    <row r="15">
      <c r="A15" s="29" t="str">
        <f>solver_lhs8=farm-optimization-excel!I4</f>
        <v>#NAME?</v>
      </c>
    </row>
    <row r="16">
      <c r="A16" s="29" t="str">
        <f>solver_lhs9=farm-optimization-excel!I5</f>
        <v>#NAME?</v>
      </c>
    </row>
    <row r="17">
      <c r="A17" s="29" t="str">
        <f>solver_neg=1</f>
        <v>#NAME?</v>
      </c>
    </row>
    <row r="18">
      <c r="A18" s="29" t="str">
        <f>solver_num=10</f>
        <v>#NAME?</v>
      </c>
    </row>
    <row r="19">
      <c r="A19" s="29" t="str">
        <f>solver_opt=farm-optimization-excel!J3</f>
        <v>#NAME?</v>
      </c>
    </row>
    <row r="20">
      <c r="A20" s="29" t="str">
        <f>solver_rel1=1</f>
        <v>#NAME?</v>
      </c>
    </row>
    <row r="21">
      <c r="A21" s="29" t="str">
        <f>solver_rel10=3</f>
        <v>#NAME?</v>
      </c>
    </row>
    <row r="22">
      <c r="A22" s="29" t="str">
        <f>solver_rel2=1</f>
        <v>#NAME?</v>
      </c>
    </row>
    <row r="23">
      <c r="A23" s="29" t="str">
        <f>solver_rel3=1</f>
        <v>#NAME?</v>
      </c>
    </row>
    <row r="24">
      <c r="A24" s="29" t="str">
        <f>solver_rel4=1</f>
        <v>#NAME?</v>
      </c>
    </row>
    <row r="25">
      <c r="A25" s="29" t="str">
        <f>solver_rel5=1</f>
        <v>#NAME?</v>
      </c>
    </row>
    <row r="26">
      <c r="A26" s="29" t="str">
        <f>solver_rel6=1</f>
        <v>#NAME?</v>
      </c>
    </row>
    <row r="27">
      <c r="A27" s="29" t="str">
        <f>solver_rel7=1</f>
        <v>#NAME?</v>
      </c>
    </row>
    <row r="28">
      <c r="A28" s="29" t="str">
        <f>solver_rel8=1</f>
        <v>#NAME?</v>
      </c>
    </row>
    <row r="29">
      <c r="A29" s="29" t="str">
        <f>solver_rel9=1</f>
        <v>#NAME?</v>
      </c>
    </row>
    <row r="30">
      <c r="A30" s="29" t="str">
        <f>solver_rhs1=farm-optimization-excel!C2</f>
        <v>#NAME?</v>
      </c>
    </row>
    <row r="31">
      <c r="A31" s="29" t="str">
        <f>solver_rhs10=farm-optimization-excel!K3</f>
        <v>#NAME?</v>
      </c>
    </row>
    <row r="32">
      <c r="A32" s="29" t="str">
        <f>solver_rhs2=farm-optimization-excel!C3</f>
        <v>#NAME?</v>
      </c>
    </row>
    <row r="33">
      <c r="A33" s="29" t="str">
        <f>solver_rhs3=farm-optimization-excel!C4</f>
        <v>#NAME?</v>
      </c>
    </row>
    <row r="34">
      <c r="A34" s="29" t="str">
        <f>solver_rhs4=farm-optimization-excel!B2</f>
        <v>#NAME?</v>
      </c>
    </row>
    <row r="35">
      <c r="A35" s="29" t="str">
        <f>solver_rhs5=farm-optimization-excel!B3</f>
        <v>#NAME?</v>
      </c>
    </row>
    <row r="36">
      <c r="A36" s="29" t="str">
        <f>solver_rhs6=farm-optimization-excel!B4</f>
        <v>#NAME?</v>
      </c>
    </row>
    <row r="37">
      <c r="A37" s="29" t="str">
        <f>solver_rhs7=farm-optimization-excel!B14</f>
        <v>#NAME?</v>
      </c>
    </row>
    <row r="38">
      <c r="A38" s="29" t="str">
        <f>solver_rhs8=farm-optimization-excel!B15</f>
        <v>#NAME?</v>
      </c>
    </row>
    <row r="39">
      <c r="A39" s="29" t="str">
        <f>solver_rhs9=farm-optimization-excel!B16</f>
        <v>#NAME?</v>
      </c>
    </row>
    <row r="40">
      <c r="A40" s="29" t="str">
        <f>solver_sho=1</f>
        <v>#NAME?</v>
      </c>
    </row>
    <row r="41">
      <c r="A41" s="29" t="str">
        <f>solver_typ=1</f>
        <v>#NAME?</v>
      </c>
    </row>
    <row r="42">
      <c r="A42" s="29" t="str">
        <f>solver_val=0</f>
        <v>#NAME?</v>
      </c>
    </row>
  </sheetData>
  <drawing r:id="rId1"/>
</worksheet>
</file>