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9° SEMESTRE\Dic_13_2019_PROYECTO DE GRADO\DRIVE\MODULO 3\"/>
    </mc:Choice>
  </mc:AlternateContent>
  <xr:revisionPtr revIDLastSave="0" documentId="13_ncr:1_{6D9D474F-7C21-4A49-8727-A95F16BEB034}" xr6:coauthVersionLast="47" xr6:coauthVersionMax="47" xr10:uidLastSave="{00000000-0000-0000-0000-000000000000}"/>
  <bookViews>
    <workbookView xWindow="-120" yWindow="-120" windowWidth="20730" windowHeight="11160" firstSheet="10" activeTab="13" xr2:uid="{00000000-000D-0000-FFFF-FFFF00000000}"/>
  </bookViews>
  <sheets>
    <sheet name="INDICACIONES" sheetId="21" r:id="rId1"/>
    <sheet name="1. Ventas e Ingresos" sheetId="1" r:id="rId2"/>
    <sheet name="2. Materias Primas e Insumos" sheetId="5" r:id="rId3"/>
    <sheet name="3. Proyeccion de Compras" sheetId="6" r:id="rId4"/>
    <sheet name="4. Maquinaria y Equipo" sheetId="7" r:id="rId5"/>
    <sheet name="5. Nomina" sheetId="8" r:id="rId6"/>
    <sheet name="6. Costos de Produccion" sheetId="9" r:id="rId7"/>
    <sheet name="7. Gastos de Administracion" sheetId="10" r:id="rId8"/>
    <sheet name="8. Gastos de Ventas" sheetId="16" r:id="rId9"/>
    <sheet name="9. Inversion" sheetId="11" r:id="rId10"/>
    <sheet name="10. Credito" sheetId="17" r:id="rId11"/>
    <sheet name="11. Estado de Resultados" sheetId="15" r:id="rId12"/>
    <sheet name="12. FLUJO DE CAJA" sheetId="18" r:id="rId13"/>
    <sheet name="13.BALANCE GENERAL" sheetId="19" r:id="rId14"/>
  </sheets>
  <externalReferences>
    <externalReference r:id="rId15"/>
  </externalReferences>
  <definedNames>
    <definedName name="_xlnm.Print_Area" localSheetId="1">'1. Ventas e Ingresos'!$A$1:$F$23</definedName>
    <definedName name="_xlnm.Print_Area" localSheetId="2">'2. Materias Primas e Insumos'!$B$1:$J$59</definedName>
    <definedName name="_xlnm.Print_Area" localSheetId="3">'3. Proyeccion de Compras'!$A$1:$J$61</definedName>
    <definedName name="_xlnm.Print_Area" localSheetId="4">'4. Maquinaria y Equipo'!$B$1:$G$67</definedName>
    <definedName name="_xlnm.Print_Area" localSheetId="5">'5. Nomina'!$A$1:$J$109</definedName>
    <definedName name="_xlnm.Print_Area" localSheetId="6">'6. Costos de Produccion'!$A$1:$I$28</definedName>
    <definedName name="_xlnm.Print_Area" localSheetId="9">'9. Inversion'!$A$1:$F$20</definedName>
  </definedNames>
  <calcPr calcId="181029"/>
</workbook>
</file>

<file path=xl/calcChain.xml><?xml version="1.0" encoding="utf-8"?>
<calcChain xmlns="http://schemas.openxmlformats.org/spreadsheetml/2006/main">
  <c r="E73" i="8" l="1"/>
  <c r="E74" i="8"/>
  <c r="E75" i="8"/>
  <c r="E76" i="8"/>
  <c r="E77" i="8"/>
  <c r="H77" i="8" s="1"/>
  <c r="F73" i="8"/>
  <c r="F74" i="8"/>
  <c r="F75" i="8"/>
  <c r="F76" i="8"/>
  <c r="F77" i="8"/>
  <c r="H73" i="8"/>
  <c r="H74" i="8"/>
  <c r="H75" i="8"/>
  <c r="H76" i="8"/>
  <c r="G73" i="8"/>
  <c r="G74" i="8"/>
  <c r="G75" i="8"/>
  <c r="G76" i="8"/>
  <c r="G77" i="8"/>
  <c r="H72" i="8"/>
  <c r="G72" i="8"/>
  <c r="F72" i="8"/>
  <c r="E72" i="8"/>
  <c r="G21" i="8"/>
  <c r="G22" i="8"/>
  <c r="G23" i="8"/>
  <c r="G24" i="8"/>
  <c r="G25" i="8"/>
  <c r="G26" i="8"/>
  <c r="G20" i="8"/>
  <c r="H63" i="8" l="1"/>
  <c r="G63" i="8"/>
  <c r="F63" i="8"/>
  <c r="E63" i="8"/>
  <c r="D63" i="8"/>
  <c r="C63" i="8"/>
  <c r="D9" i="8"/>
  <c r="G10" i="8"/>
  <c r="C24" i="10"/>
  <c r="A20" i="10"/>
  <c r="A21" i="10"/>
  <c r="A22" i="10"/>
  <c r="A23" i="10"/>
  <c r="H11" i="8"/>
  <c r="E13" i="8"/>
  <c r="C9" i="8"/>
  <c r="G11" i="8"/>
  <c r="G12" i="8"/>
  <c r="C12" i="8"/>
  <c r="D12" i="8"/>
  <c r="E12" i="8"/>
  <c r="F12" i="8"/>
  <c r="H12" i="8"/>
  <c r="F13" i="8"/>
  <c r="C13" i="8"/>
  <c r="D13" i="8"/>
  <c r="H9" i="8" l="1"/>
  <c r="G9" i="8"/>
  <c r="F9" i="8"/>
  <c r="F10" i="8"/>
  <c r="E10" i="8"/>
  <c r="C10" i="8"/>
  <c r="F11" i="8"/>
  <c r="E11" i="8"/>
  <c r="D11" i="8"/>
  <c r="H10" i="8"/>
  <c r="E9" i="8"/>
  <c r="I12" i="8"/>
  <c r="C11" i="8"/>
  <c r="D10" i="8"/>
  <c r="H13" i="8"/>
  <c r="G13" i="8"/>
  <c r="I9" i="8" l="1"/>
  <c r="I10" i="8"/>
  <c r="I13" i="8"/>
  <c r="I11" i="8"/>
  <c r="E28" i="7" l="1"/>
  <c r="E29" i="7"/>
  <c r="E30" i="7"/>
  <c r="E31" i="7"/>
  <c r="E27" i="7"/>
  <c r="E10" i="5"/>
  <c r="I10" i="5" s="1"/>
  <c r="E11" i="5"/>
  <c r="I11" i="5" s="1"/>
  <c r="E12" i="5"/>
  <c r="B10" i="1"/>
  <c r="B18" i="1" s="1"/>
  <c r="B11" i="1" l="1"/>
  <c r="B36" i="18"/>
  <c r="B35" i="18"/>
  <c r="C35" i="18"/>
  <c r="B13" i="18"/>
  <c r="B12" i="19"/>
  <c r="E22" i="7"/>
  <c r="C63" i="7"/>
  <c r="B9" i="11" s="1"/>
  <c r="B14" i="18" s="1"/>
  <c r="B13" i="19" s="1"/>
  <c r="C13" i="19" s="1"/>
  <c r="D13" i="19" s="1"/>
  <c r="E13" i="19" s="1"/>
  <c r="F13" i="19" s="1"/>
  <c r="E35" i="7"/>
  <c r="E36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C8" i="1"/>
  <c r="C9" i="1"/>
  <c r="C10" i="1" s="1"/>
  <c r="C11" i="1"/>
  <c r="D11" i="1" s="1"/>
  <c r="E11" i="1" s="1"/>
  <c r="F11" i="1" s="1"/>
  <c r="G11" i="1" s="1"/>
  <c r="B8" i="18"/>
  <c r="B20" i="8"/>
  <c r="B21" i="8"/>
  <c r="B22" i="8"/>
  <c r="D22" i="8" s="1"/>
  <c r="B23" i="8"/>
  <c r="B38" i="8" s="1"/>
  <c r="C38" i="8" s="1"/>
  <c r="D38" i="8" s="1"/>
  <c r="E38" i="8" s="1"/>
  <c r="F38" i="8" s="1"/>
  <c r="G38" i="8" s="1"/>
  <c r="B24" i="8"/>
  <c r="B39" i="8" s="1"/>
  <c r="C39" i="8" s="1"/>
  <c r="D39" i="8" s="1"/>
  <c r="E39" i="8" s="1"/>
  <c r="F39" i="8" s="1"/>
  <c r="G39" i="8" s="1"/>
  <c r="B25" i="8"/>
  <c r="B40" i="8" s="1"/>
  <c r="C40" i="8" s="1"/>
  <c r="D40" i="8" s="1"/>
  <c r="E40" i="8" s="1"/>
  <c r="F40" i="8" s="1"/>
  <c r="G40" i="8" s="1"/>
  <c r="B26" i="8"/>
  <c r="D26" i="8" s="1"/>
  <c r="B43" i="8"/>
  <c r="B26" i="10"/>
  <c r="B6" i="11" s="1"/>
  <c r="B14" i="10"/>
  <c r="B10" i="11" s="1"/>
  <c r="B12" i="18" s="1"/>
  <c r="H29" i="5"/>
  <c r="C30" i="6"/>
  <c r="B78" i="6"/>
  <c r="B31" i="9" s="1"/>
  <c r="D30" i="6"/>
  <c r="D29" i="5"/>
  <c r="E29" i="5" s="1"/>
  <c r="C12" i="6" s="1"/>
  <c r="H31" i="5"/>
  <c r="I31" i="5" s="1"/>
  <c r="D48" i="5" s="1"/>
  <c r="C32" i="6"/>
  <c r="D32" i="6" s="1"/>
  <c r="E32" i="6" s="1"/>
  <c r="F32" i="6" s="1"/>
  <c r="G32" i="6" s="1"/>
  <c r="H32" i="6" s="1"/>
  <c r="E14" i="5"/>
  <c r="I14" i="5" s="1"/>
  <c r="C48" i="5" s="1"/>
  <c r="H32" i="5"/>
  <c r="C33" i="6"/>
  <c r="D33" i="6" s="1"/>
  <c r="E33" i="6" s="1"/>
  <c r="F33" i="6" s="1"/>
  <c r="G33" i="6" s="1"/>
  <c r="H33" i="6" s="1"/>
  <c r="E15" i="5"/>
  <c r="I15" i="5" s="1"/>
  <c r="C49" i="5" s="1"/>
  <c r="D32" i="5"/>
  <c r="E32" i="5" s="1"/>
  <c r="I32" i="5" s="1"/>
  <c r="D49" i="5" s="1"/>
  <c r="H33" i="5"/>
  <c r="C34" i="6"/>
  <c r="D34" i="6"/>
  <c r="E16" i="5"/>
  <c r="D33" i="5"/>
  <c r="E33" i="5"/>
  <c r="I33" i="5" s="1"/>
  <c r="D50" i="5" s="1"/>
  <c r="H34" i="5"/>
  <c r="C35" i="6" s="1"/>
  <c r="D35" i="6" s="1"/>
  <c r="E35" i="6" s="1"/>
  <c r="F35" i="6" s="1"/>
  <c r="G35" i="6" s="1"/>
  <c r="H35" i="6" s="1"/>
  <c r="E17" i="5"/>
  <c r="D34" i="5"/>
  <c r="E34" i="5"/>
  <c r="H35" i="5"/>
  <c r="C36" i="6"/>
  <c r="D36" i="6"/>
  <c r="E36" i="6" s="1"/>
  <c r="F36" i="6" s="1"/>
  <c r="G36" i="6" s="1"/>
  <c r="H36" i="6" s="1"/>
  <c r="E18" i="5"/>
  <c r="I18" i="5" s="1"/>
  <c r="C52" i="5" s="1"/>
  <c r="D35" i="5"/>
  <c r="E35" i="5"/>
  <c r="I35" i="5" s="1"/>
  <c r="D52" i="5" s="1"/>
  <c r="D28" i="6"/>
  <c r="E28" i="6" s="1"/>
  <c r="D27" i="5"/>
  <c r="C10" i="6"/>
  <c r="D27" i="6"/>
  <c r="E9" i="5"/>
  <c r="I9" i="5" s="1"/>
  <c r="C43" i="5" s="1"/>
  <c r="D26" i="5"/>
  <c r="I26" i="5"/>
  <c r="D43" i="5" s="1"/>
  <c r="E8" i="5"/>
  <c r="C8" i="6" s="1"/>
  <c r="D8" i="6" s="1"/>
  <c r="D25" i="5"/>
  <c r="E7" i="7"/>
  <c r="E8" i="7"/>
  <c r="B13" i="11" s="1"/>
  <c r="C43" i="8"/>
  <c r="D43" i="8" s="1"/>
  <c r="E43" i="8" s="1"/>
  <c r="F43" i="8" s="1"/>
  <c r="G43" i="8" s="1"/>
  <c r="C4" i="16"/>
  <c r="C8" i="16" s="1"/>
  <c r="B19" i="15" s="1"/>
  <c r="B20" i="18" s="1"/>
  <c r="C6" i="16"/>
  <c r="C7" i="16"/>
  <c r="B89" i="8"/>
  <c r="C89" i="8" s="1"/>
  <c r="B90" i="8"/>
  <c r="C90" i="8" s="1"/>
  <c r="D90" i="8" s="1"/>
  <c r="E90" i="8" s="1"/>
  <c r="F90" i="8" s="1"/>
  <c r="G90" i="8" s="1"/>
  <c r="C91" i="8"/>
  <c r="B92" i="8"/>
  <c r="C92" i="8" s="1"/>
  <c r="D92" i="8" s="1"/>
  <c r="E92" i="8" s="1"/>
  <c r="F92" i="8" s="1"/>
  <c r="G92" i="8" s="1"/>
  <c r="B93" i="8"/>
  <c r="C93" i="8"/>
  <c r="D93" i="8" s="1"/>
  <c r="E93" i="8" s="1"/>
  <c r="F93" i="8" s="1"/>
  <c r="G93" i="8" s="1"/>
  <c r="C78" i="8"/>
  <c r="B95" i="8" s="1"/>
  <c r="C95" i="8" s="1"/>
  <c r="D95" i="8" s="1"/>
  <c r="E95" i="8" s="1"/>
  <c r="F95" i="8" s="1"/>
  <c r="G95" i="8" s="1"/>
  <c r="C20" i="10"/>
  <c r="C21" i="10"/>
  <c r="C22" i="10"/>
  <c r="C23" i="10"/>
  <c r="C25" i="10"/>
  <c r="C62" i="6"/>
  <c r="B10" i="15"/>
  <c r="D63" i="6"/>
  <c r="B12" i="15" s="1"/>
  <c r="C8" i="9"/>
  <c r="D8" i="9" s="1"/>
  <c r="C9" i="9"/>
  <c r="D9" i="9" s="1"/>
  <c r="E9" i="9" s="1"/>
  <c r="F9" i="9" s="1"/>
  <c r="G9" i="9" s="1"/>
  <c r="C10" i="9"/>
  <c r="C11" i="9"/>
  <c r="H62" i="8"/>
  <c r="G62" i="8"/>
  <c r="G64" i="8"/>
  <c r="G65" i="8"/>
  <c r="G66" i="8"/>
  <c r="G67" i="8"/>
  <c r="F62" i="8"/>
  <c r="E62" i="8"/>
  <c r="D62" i="8"/>
  <c r="D64" i="8"/>
  <c r="D65" i="8"/>
  <c r="D66" i="8"/>
  <c r="D67" i="8"/>
  <c r="C62" i="8"/>
  <c r="I63" i="8"/>
  <c r="C64" i="8"/>
  <c r="E64" i="8"/>
  <c r="F64" i="8"/>
  <c r="H64" i="8"/>
  <c r="C65" i="8"/>
  <c r="E65" i="8"/>
  <c r="F65" i="8"/>
  <c r="H65" i="8"/>
  <c r="C66" i="8"/>
  <c r="E66" i="8"/>
  <c r="F66" i="8"/>
  <c r="H66" i="8"/>
  <c r="C67" i="8"/>
  <c r="E67" i="8"/>
  <c r="F67" i="8"/>
  <c r="H67" i="8"/>
  <c r="B11" i="6"/>
  <c r="A11" i="6"/>
  <c r="A47" i="6"/>
  <c r="H28" i="5"/>
  <c r="D29" i="6"/>
  <c r="E29" i="6" s="1"/>
  <c r="F29" i="6" s="1"/>
  <c r="G29" i="6" s="1"/>
  <c r="H29" i="6" s="1"/>
  <c r="D28" i="5"/>
  <c r="E28" i="5"/>
  <c r="C11" i="6" s="1"/>
  <c r="B47" i="6"/>
  <c r="E19" i="5"/>
  <c r="I19" i="5" s="1"/>
  <c r="M16" i="8"/>
  <c r="N16" i="8" s="1"/>
  <c r="L16" i="8"/>
  <c r="M23" i="8"/>
  <c r="M21" i="8"/>
  <c r="A35" i="8"/>
  <c r="D9" i="1"/>
  <c r="E9" i="1" s="1"/>
  <c r="F9" i="1" s="1"/>
  <c r="G9" i="1" s="1"/>
  <c r="B17" i="1"/>
  <c r="B72" i="8"/>
  <c r="D72" i="8" s="1"/>
  <c r="I72" i="8" s="1"/>
  <c r="B73" i="8"/>
  <c r="D73" i="8" s="1"/>
  <c r="B74" i="8"/>
  <c r="B75" i="8"/>
  <c r="D75" i="8" s="1"/>
  <c r="B76" i="8"/>
  <c r="D76" i="8" s="1"/>
  <c r="B77" i="8"/>
  <c r="D77" i="8" s="1"/>
  <c r="A77" i="8"/>
  <c r="B68" i="8"/>
  <c r="A18" i="1"/>
  <c r="A17" i="1"/>
  <c r="D31" i="5"/>
  <c r="C44" i="5"/>
  <c r="I25" i="5"/>
  <c r="D42" i="5" s="1"/>
  <c r="F6" i="15"/>
  <c r="F8" i="15"/>
  <c r="F11" i="15"/>
  <c r="F12" i="15"/>
  <c r="F13" i="15"/>
  <c r="D62" i="6"/>
  <c r="C10" i="15" s="1"/>
  <c r="D7" i="16"/>
  <c r="E7" i="16" s="1"/>
  <c r="F7" i="16" s="1"/>
  <c r="G7" i="16" s="1"/>
  <c r="B79" i="6"/>
  <c r="F22" i="19"/>
  <c r="B25" i="19"/>
  <c r="C25" i="19" s="1"/>
  <c r="D25" i="19" s="1"/>
  <c r="E25" i="19" s="1"/>
  <c r="F25" i="19" s="1"/>
  <c r="F9" i="19"/>
  <c r="F8" i="19"/>
  <c r="F7" i="19"/>
  <c r="F29" i="5"/>
  <c r="F26" i="5"/>
  <c r="F25" i="5"/>
  <c r="A9" i="6"/>
  <c r="A27" i="6"/>
  <c r="A8" i="6"/>
  <c r="A26" i="6" s="1"/>
  <c r="F35" i="5"/>
  <c r="F34" i="5"/>
  <c r="C35" i="5"/>
  <c r="B54" i="6"/>
  <c r="C34" i="5"/>
  <c r="B35" i="5"/>
  <c r="B52" i="5"/>
  <c r="B34" i="5"/>
  <c r="F27" i="5"/>
  <c r="A10" i="6"/>
  <c r="A28" i="6" s="1"/>
  <c r="G33" i="5"/>
  <c r="G32" i="5"/>
  <c r="G31" i="5"/>
  <c r="G29" i="5"/>
  <c r="B33" i="5"/>
  <c r="B50" i="5"/>
  <c r="B32" i="5"/>
  <c r="B49" i="5"/>
  <c r="B31" i="5"/>
  <c r="B48" i="5"/>
  <c r="B21" i="5"/>
  <c r="D40" i="5" s="1"/>
  <c r="B4" i="5"/>
  <c r="F33" i="5"/>
  <c r="F32" i="5"/>
  <c r="F31" i="5"/>
  <c r="C33" i="5"/>
  <c r="B52" i="6"/>
  <c r="C32" i="5"/>
  <c r="B51" i="6"/>
  <c r="C31" i="5"/>
  <c r="B50" i="6" s="1"/>
  <c r="B48" i="6"/>
  <c r="B29" i="5"/>
  <c r="B46" i="5"/>
  <c r="A44" i="6"/>
  <c r="B9" i="6"/>
  <c r="B27" i="6" s="1"/>
  <c r="B8" i="6"/>
  <c r="B26" i="6" s="1"/>
  <c r="C63" i="6"/>
  <c r="C73" i="6"/>
  <c r="C72" i="6"/>
  <c r="C61" i="6"/>
  <c r="B53" i="6"/>
  <c r="B18" i="6"/>
  <c r="B36" i="6"/>
  <c r="B17" i="6"/>
  <c r="B35" i="6" s="1"/>
  <c r="B16" i="6"/>
  <c r="B34" i="6"/>
  <c r="B15" i="6"/>
  <c r="B33" i="6"/>
  <c r="B14" i="6"/>
  <c r="B32" i="6"/>
  <c r="A18" i="6"/>
  <c r="A36" i="6" s="1"/>
  <c r="A17" i="6"/>
  <c r="A35" i="6"/>
  <c r="A16" i="6"/>
  <c r="A34" i="6"/>
  <c r="A15" i="6"/>
  <c r="A33" i="6"/>
  <c r="A14" i="6"/>
  <c r="A32" i="6" s="1"/>
  <c r="B12" i="6"/>
  <c r="B30" i="6"/>
  <c r="B10" i="6"/>
  <c r="B29" i="6" s="1"/>
  <c r="A12" i="6"/>
  <c r="A30" i="6"/>
  <c r="A48" i="6"/>
  <c r="B64" i="7"/>
  <c r="B63" i="7"/>
  <c r="B62" i="7"/>
  <c r="A75" i="8"/>
  <c r="A92" i="8" s="1"/>
  <c r="A74" i="8"/>
  <c r="A76" i="8"/>
  <c r="A93" i="8" s="1"/>
  <c r="A73" i="8"/>
  <c r="A90" i="8" s="1"/>
  <c r="A72" i="8"/>
  <c r="A89" i="8" s="1"/>
  <c r="A26" i="8"/>
  <c r="A41" i="8" s="1"/>
  <c r="A25" i="8"/>
  <c r="A40" i="8" s="1"/>
  <c r="A24" i="8"/>
  <c r="A39" i="8" s="1"/>
  <c r="A23" i="8"/>
  <c r="A38" i="8" s="1"/>
  <c r="A22" i="8"/>
  <c r="A37" i="8" s="1"/>
  <c r="A21" i="8"/>
  <c r="A36" i="8" s="1"/>
  <c r="D14" i="8"/>
  <c r="C14" i="8"/>
  <c r="E14" i="8"/>
  <c r="F14" i="8"/>
  <c r="G14" i="8"/>
  <c r="H14" i="8"/>
  <c r="D15" i="8"/>
  <c r="C15" i="8"/>
  <c r="H15" i="8"/>
  <c r="G15" i="8"/>
  <c r="E15" i="8"/>
  <c r="F15" i="8"/>
  <c r="B16" i="8"/>
  <c r="C27" i="8"/>
  <c r="A21" i="9"/>
  <c r="A20" i="9"/>
  <c r="A19" i="9"/>
  <c r="A18" i="9"/>
  <c r="B12" i="9"/>
  <c r="B20" i="9"/>
  <c r="B8" i="16"/>
  <c r="A52" i="6"/>
  <c r="A54" i="6"/>
  <c r="A51" i="6"/>
  <c r="D6" i="16"/>
  <c r="E6" i="16"/>
  <c r="F6" i="16" s="1"/>
  <c r="G6" i="16" s="1"/>
  <c r="E34" i="6"/>
  <c r="F34" i="6"/>
  <c r="G34" i="6"/>
  <c r="H34" i="6"/>
  <c r="I34" i="5"/>
  <c r="D51" i="5" s="1"/>
  <c r="E30" i="6"/>
  <c r="F30" i="6"/>
  <c r="G30" i="6" s="1"/>
  <c r="H30" i="6" s="1"/>
  <c r="C12" i="19"/>
  <c r="D12" i="19"/>
  <c r="E12" i="19"/>
  <c r="F12" i="19" s="1"/>
  <c r="A50" i="6"/>
  <c r="B51" i="5"/>
  <c r="A53" i="6"/>
  <c r="C45" i="5"/>
  <c r="E45" i="5" s="1"/>
  <c r="C14" i="6" l="1"/>
  <c r="D4" i="16"/>
  <c r="B36" i="8"/>
  <c r="C36" i="8" s="1"/>
  <c r="D36" i="8" s="1"/>
  <c r="E36" i="8" s="1"/>
  <c r="F36" i="8" s="1"/>
  <c r="G36" i="8" s="1"/>
  <c r="B35" i="8"/>
  <c r="I8" i="5"/>
  <c r="B28" i="6"/>
  <c r="I28" i="5"/>
  <c r="C18" i="6"/>
  <c r="D18" i="6" s="1"/>
  <c r="C18" i="1"/>
  <c r="E8" i="9"/>
  <c r="D12" i="9"/>
  <c r="B33" i="10"/>
  <c r="D22" i="10" s="1"/>
  <c r="E22" i="10" s="1"/>
  <c r="F22" i="10" s="1"/>
  <c r="G22" i="10" s="1"/>
  <c r="D11" i="9"/>
  <c r="E11" i="9" s="1"/>
  <c r="F11" i="9" s="1"/>
  <c r="G11" i="9" s="1"/>
  <c r="C42" i="5"/>
  <c r="E42" i="5" s="1"/>
  <c r="I12" i="5"/>
  <c r="C12" i="9"/>
  <c r="D8" i="16"/>
  <c r="C19" i="15" s="1"/>
  <c r="C20" i="18" s="1"/>
  <c r="E48" i="5"/>
  <c r="E63" i="7"/>
  <c r="F63" i="7" s="1"/>
  <c r="I73" i="8"/>
  <c r="E4" i="16"/>
  <c r="D20" i="10"/>
  <c r="E20" i="10" s="1"/>
  <c r="F20" i="10" s="1"/>
  <c r="G20" i="10" s="1"/>
  <c r="I65" i="8"/>
  <c r="B78" i="8"/>
  <c r="D74" i="8"/>
  <c r="I67" i="8"/>
  <c r="F68" i="8"/>
  <c r="G68" i="8"/>
  <c r="I66" i="8"/>
  <c r="E68" i="8"/>
  <c r="D68" i="8"/>
  <c r="I64" i="8"/>
  <c r="H68" i="8"/>
  <c r="C68" i="8"/>
  <c r="C94" i="8"/>
  <c r="D89" i="8"/>
  <c r="B94" i="8"/>
  <c r="I62" i="8"/>
  <c r="C26" i="10"/>
  <c r="B21" i="15" s="1"/>
  <c r="B23" i="18" s="1"/>
  <c r="B22" i="15"/>
  <c r="B37" i="8"/>
  <c r="C37" i="8" s="1"/>
  <c r="D37" i="8" s="1"/>
  <c r="E37" i="8" s="1"/>
  <c r="F37" i="8" s="1"/>
  <c r="G37" i="8" s="1"/>
  <c r="B41" i="8"/>
  <c r="C41" i="8" s="1"/>
  <c r="D41" i="8" s="1"/>
  <c r="E41" i="8" s="1"/>
  <c r="F41" i="8" s="1"/>
  <c r="G41" i="8" s="1"/>
  <c r="D21" i="8"/>
  <c r="I14" i="8"/>
  <c r="H16" i="8"/>
  <c r="C16" i="8"/>
  <c r="D23" i="8"/>
  <c r="D20" i="8"/>
  <c r="D24" i="8"/>
  <c r="E24" i="8" s="1"/>
  <c r="H24" i="8" s="1"/>
  <c r="E16" i="8"/>
  <c r="I15" i="8"/>
  <c r="F16" i="8"/>
  <c r="D25" i="8"/>
  <c r="E22" i="8"/>
  <c r="H22" i="8" s="1"/>
  <c r="F22" i="8"/>
  <c r="C35" i="8"/>
  <c r="F26" i="8"/>
  <c r="E26" i="8"/>
  <c r="H26" i="8" s="1"/>
  <c r="G16" i="8"/>
  <c r="D16" i="8"/>
  <c r="B27" i="8"/>
  <c r="E55" i="7"/>
  <c r="C64" i="7" s="1"/>
  <c r="B8" i="11" s="1"/>
  <c r="B16" i="18" s="1"/>
  <c r="B15" i="19" s="1"/>
  <c r="C15" i="19" s="1"/>
  <c r="D15" i="19" s="1"/>
  <c r="E15" i="19" s="1"/>
  <c r="F15" i="19" s="1"/>
  <c r="B7" i="11"/>
  <c r="B15" i="18" s="1"/>
  <c r="B14" i="19" s="1"/>
  <c r="E62" i="7"/>
  <c r="D12" i="6"/>
  <c r="D48" i="6" s="1"/>
  <c r="C48" i="6"/>
  <c r="D10" i="1"/>
  <c r="C15" i="6"/>
  <c r="D15" i="6" s="1"/>
  <c r="I29" i="5"/>
  <c r="D46" i="5" s="1"/>
  <c r="E46" i="5" s="1"/>
  <c r="C47" i="6"/>
  <c r="D11" i="6"/>
  <c r="D47" i="6" s="1"/>
  <c r="E43" i="5"/>
  <c r="E49" i="5"/>
  <c r="B19" i="1"/>
  <c r="B20" i="1" s="1"/>
  <c r="B21" i="1" s="1"/>
  <c r="E52" i="5"/>
  <c r="C9" i="6"/>
  <c r="C16" i="6"/>
  <c r="E8" i="6"/>
  <c r="F8" i="6" s="1"/>
  <c r="G8" i="6" s="1"/>
  <c r="H8" i="6" s="1"/>
  <c r="C17" i="1"/>
  <c r="D9" i="6"/>
  <c r="E9" i="6" s="1"/>
  <c r="F9" i="6" s="1"/>
  <c r="G9" i="6" s="1"/>
  <c r="H9" i="6" s="1"/>
  <c r="D14" i="6"/>
  <c r="C50" i="6"/>
  <c r="C17" i="6"/>
  <c r="I17" i="5"/>
  <c r="C51" i="5" s="1"/>
  <c r="E51" i="5" s="1"/>
  <c r="D8" i="1"/>
  <c r="I16" i="5"/>
  <c r="C50" i="5" s="1"/>
  <c r="E50" i="5" s="1"/>
  <c r="D10" i="6"/>
  <c r="I27" i="5"/>
  <c r="D44" i="5" s="1"/>
  <c r="E44" i="5" s="1"/>
  <c r="F28" i="6"/>
  <c r="E27" i="6"/>
  <c r="D26" i="6"/>
  <c r="C44" i="6"/>
  <c r="C54" i="6" l="1"/>
  <c r="C51" i="6"/>
  <c r="C19" i="1"/>
  <c r="C20" i="1" s="1"/>
  <c r="C21" i="1" s="1"/>
  <c r="B4" i="15" s="1"/>
  <c r="B7" i="18" s="1"/>
  <c r="D24" i="10"/>
  <c r="E24" i="10" s="1"/>
  <c r="F24" i="10" s="1"/>
  <c r="G24" i="10" s="1"/>
  <c r="C20" i="9"/>
  <c r="B16" i="15"/>
  <c r="D23" i="10"/>
  <c r="E23" i="10" s="1"/>
  <c r="F23" i="10" s="1"/>
  <c r="G23" i="10" s="1"/>
  <c r="D25" i="10"/>
  <c r="E25" i="10" s="1"/>
  <c r="F25" i="10" s="1"/>
  <c r="G25" i="10" s="1"/>
  <c r="D21" i="10"/>
  <c r="E21" i="10" s="1"/>
  <c r="F21" i="10" s="1"/>
  <c r="G21" i="10" s="1"/>
  <c r="G26" i="10" s="1"/>
  <c r="F21" i="15" s="1"/>
  <c r="F23" i="18" s="1"/>
  <c r="C16" i="15"/>
  <c r="D20" i="9"/>
  <c r="C54" i="5"/>
  <c r="E12" i="9"/>
  <c r="F8" i="9"/>
  <c r="E10" i="1"/>
  <c r="D18" i="1"/>
  <c r="F4" i="16"/>
  <c r="E8" i="16"/>
  <c r="D19" i="15" s="1"/>
  <c r="D20" i="18" s="1"/>
  <c r="I75" i="8"/>
  <c r="H78" i="8"/>
  <c r="G78" i="8"/>
  <c r="I68" i="8"/>
  <c r="F78" i="8"/>
  <c r="D78" i="8"/>
  <c r="I77" i="8"/>
  <c r="B96" i="8"/>
  <c r="C96" i="8" s="1"/>
  <c r="D96" i="8" s="1"/>
  <c r="E96" i="8" s="1"/>
  <c r="F96" i="8" s="1"/>
  <c r="G96" i="8" s="1"/>
  <c r="B104" i="8"/>
  <c r="B98" i="8"/>
  <c r="C98" i="8" s="1"/>
  <c r="D98" i="8" s="1"/>
  <c r="E98" i="8" s="1"/>
  <c r="F98" i="8" s="1"/>
  <c r="G98" i="8" s="1"/>
  <c r="B102" i="8"/>
  <c r="C102" i="8" s="1"/>
  <c r="D102" i="8" s="1"/>
  <c r="E102" i="8" s="1"/>
  <c r="F102" i="8" s="1"/>
  <c r="G102" i="8" s="1"/>
  <c r="B97" i="8"/>
  <c r="C97" i="8" s="1"/>
  <c r="D97" i="8" s="1"/>
  <c r="E97" i="8" s="1"/>
  <c r="F97" i="8" s="1"/>
  <c r="G97" i="8" s="1"/>
  <c r="B101" i="8"/>
  <c r="C101" i="8" s="1"/>
  <c r="D101" i="8" s="1"/>
  <c r="E101" i="8" s="1"/>
  <c r="F101" i="8" s="1"/>
  <c r="G101" i="8" s="1"/>
  <c r="B99" i="8"/>
  <c r="C99" i="8" s="1"/>
  <c r="D99" i="8" s="1"/>
  <c r="E99" i="8" s="1"/>
  <c r="F99" i="8" s="1"/>
  <c r="G99" i="8" s="1"/>
  <c r="B103" i="8"/>
  <c r="C103" i="8" s="1"/>
  <c r="D103" i="8" s="1"/>
  <c r="E103" i="8" s="1"/>
  <c r="F103" i="8" s="1"/>
  <c r="G103" i="8" s="1"/>
  <c r="B100" i="8"/>
  <c r="C100" i="8" s="1"/>
  <c r="D100" i="8" s="1"/>
  <c r="E100" i="8" s="1"/>
  <c r="F100" i="8" s="1"/>
  <c r="G100" i="8" s="1"/>
  <c r="D94" i="8"/>
  <c r="E89" i="8"/>
  <c r="I76" i="8"/>
  <c r="E23" i="8"/>
  <c r="H23" i="8" s="1"/>
  <c r="E20" i="8"/>
  <c r="H20" i="8" s="1"/>
  <c r="B42" i="8"/>
  <c r="B52" i="8" s="1"/>
  <c r="E21" i="8"/>
  <c r="H21" i="8" s="1"/>
  <c r="F21" i="8"/>
  <c r="F24" i="8"/>
  <c r="F23" i="8"/>
  <c r="F20" i="8"/>
  <c r="I16" i="8"/>
  <c r="D27" i="8"/>
  <c r="E25" i="8"/>
  <c r="H25" i="8" s="1"/>
  <c r="F25" i="8"/>
  <c r="I26" i="8"/>
  <c r="D35" i="8"/>
  <c r="C42" i="8"/>
  <c r="I22" i="8"/>
  <c r="E64" i="7"/>
  <c r="F64" i="7" s="1"/>
  <c r="F62" i="7"/>
  <c r="C14" i="19"/>
  <c r="E11" i="6"/>
  <c r="E47" i="6" s="1"/>
  <c r="E12" i="6"/>
  <c r="F12" i="6" s="1"/>
  <c r="D16" i="6"/>
  <c r="C52" i="6"/>
  <c r="E54" i="5"/>
  <c r="D54" i="5"/>
  <c r="E8" i="1"/>
  <c r="D17" i="1"/>
  <c r="E18" i="6"/>
  <c r="D54" i="6"/>
  <c r="D50" i="6"/>
  <c r="E14" i="6"/>
  <c r="C53" i="6"/>
  <c r="D17" i="6"/>
  <c r="D51" i="6"/>
  <c r="E15" i="6"/>
  <c r="E10" i="6"/>
  <c r="G28" i="6"/>
  <c r="F27" i="6"/>
  <c r="D44" i="6"/>
  <c r="E26" i="6"/>
  <c r="F26" i="10" l="1"/>
  <c r="E21" i="15" s="1"/>
  <c r="E23" i="18" s="1"/>
  <c r="E26" i="10"/>
  <c r="D21" i="15" s="1"/>
  <c r="D23" i="18" s="1"/>
  <c r="C55" i="6"/>
  <c r="B18" i="9" s="1"/>
  <c r="D19" i="1"/>
  <c r="D26" i="10"/>
  <c r="C21" i="15" s="1"/>
  <c r="C23" i="18" s="1"/>
  <c r="G8" i="9"/>
  <c r="G12" i="9" s="1"/>
  <c r="F12" i="9"/>
  <c r="D16" i="15"/>
  <c r="E20" i="9"/>
  <c r="F10" i="1"/>
  <c r="E18" i="1"/>
  <c r="G4" i="16"/>
  <c r="G8" i="16" s="1"/>
  <c r="F19" i="15" s="1"/>
  <c r="F20" i="18" s="1"/>
  <c r="F8" i="16"/>
  <c r="E19" i="15" s="1"/>
  <c r="E20" i="18" s="1"/>
  <c r="I23" i="8"/>
  <c r="I74" i="8"/>
  <c r="I78" i="8" s="1"/>
  <c r="I79" i="8" s="1"/>
  <c r="I81" i="8" s="1"/>
  <c r="E78" i="8"/>
  <c r="B105" i="8"/>
  <c r="C105" i="8" s="1"/>
  <c r="D105" i="8" s="1"/>
  <c r="E105" i="8" s="1"/>
  <c r="F105" i="8" s="1"/>
  <c r="G105" i="8" s="1"/>
  <c r="C104" i="8"/>
  <c r="C106" i="8" s="1"/>
  <c r="B20" i="15" s="1"/>
  <c r="E94" i="8"/>
  <c r="F89" i="8"/>
  <c r="I20" i="8"/>
  <c r="B48" i="8"/>
  <c r="C48" i="8" s="1"/>
  <c r="D48" i="8" s="1"/>
  <c r="E48" i="8" s="1"/>
  <c r="F48" i="8" s="1"/>
  <c r="G48" i="8" s="1"/>
  <c r="B51" i="8"/>
  <c r="C51" i="8" s="1"/>
  <c r="D51" i="8" s="1"/>
  <c r="E51" i="8" s="1"/>
  <c r="F51" i="8" s="1"/>
  <c r="G51" i="8" s="1"/>
  <c r="B47" i="8"/>
  <c r="C47" i="8" s="1"/>
  <c r="D47" i="8" s="1"/>
  <c r="E47" i="8" s="1"/>
  <c r="F47" i="8" s="1"/>
  <c r="G47" i="8" s="1"/>
  <c r="B46" i="8"/>
  <c r="C46" i="8" s="1"/>
  <c r="D46" i="8" s="1"/>
  <c r="E46" i="8" s="1"/>
  <c r="F46" i="8" s="1"/>
  <c r="G46" i="8" s="1"/>
  <c r="B44" i="8"/>
  <c r="C44" i="8" s="1"/>
  <c r="D44" i="8" s="1"/>
  <c r="E44" i="8" s="1"/>
  <c r="F44" i="8" s="1"/>
  <c r="G44" i="8" s="1"/>
  <c r="B49" i="8"/>
  <c r="C49" i="8" s="1"/>
  <c r="D49" i="8" s="1"/>
  <c r="E49" i="8" s="1"/>
  <c r="F49" i="8" s="1"/>
  <c r="G49" i="8" s="1"/>
  <c r="B50" i="8"/>
  <c r="C50" i="8" s="1"/>
  <c r="D50" i="8" s="1"/>
  <c r="E50" i="8" s="1"/>
  <c r="F50" i="8" s="1"/>
  <c r="G50" i="8" s="1"/>
  <c r="B45" i="8"/>
  <c r="C45" i="8" s="1"/>
  <c r="D45" i="8" s="1"/>
  <c r="E45" i="8" s="1"/>
  <c r="F45" i="8" s="1"/>
  <c r="G45" i="8" s="1"/>
  <c r="G27" i="8"/>
  <c r="I21" i="8"/>
  <c r="F27" i="8"/>
  <c r="I24" i="8"/>
  <c r="I25" i="8"/>
  <c r="H27" i="8"/>
  <c r="E27" i="8"/>
  <c r="B53" i="8"/>
  <c r="C52" i="8"/>
  <c r="D42" i="8"/>
  <c r="E35" i="8"/>
  <c r="F65" i="7"/>
  <c r="C21" i="9" s="1"/>
  <c r="D21" i="9" s="1"/>
  <c r="E21" i="9" s="1"/>
  <c r="F21" i="9" s="1"/>
  <c r="G21" i="9" s="1"/>
  <c r="E65" i="7"/>
  <c r="B21" i="9" s="1"/>
  <c r="D14" i="19"/>
  <c r="F11" i="6"/>
  <c r="F47" i="6" s="1"/>
  <c r="E48" i="6"/>
  <c r="E16" i="6"/>
  <c r="D52" i="6"/>
  <c r="F48" i="6"/>
  <c r="G12" i="6"/>
  <c r="D53" i="6"/>
  <c r="E17" i="6"/>
  <c r="D20" i="1"/>
  <c r="D21" i="1" s="1"/>
  <c r="C4" i="15" s="1"/>
  <c r="C7" i="18" s="1"/>
  <c r="C10" i="18" s="1"/>
  <c r="F15" i="6"/>
  <c r="E51" i="6"/>
  <c r="E54" i="6"/>
  <c r="F18" i="6"/>
  <c r="F8" i="1"/>
  <c r="E17" i="1"/>
  <c r="F14" i="6"/>
  <c r="E50" i="6"/>
  <c r="F10" i="6"/>
  <c r="H28" i="6"/>
  <c r="G27" i="6"/>
  <c r="F26" i="6"/>
  <c r="E44" i="6"/>
  <c r="E19" i="1" l="1"/>
  <c r="C66" i="6"/>
  <c r="D61" i="6" s="1"/>
  <c r="B6" i="15" s="1"/>
  <c r="F20" i="9"/>
  <c r="E16" i="15"/>
  <c r="F16" i="15"/>
  <c r="G20" i="9"/>
  <c r="F18" i="1"/>
  <c r="G10" i="1"/>
  <c r="B106" i="8"/>
  <c r="F94" i="8"/>
  <c r="G89" i="8"/>
  <c r="G94" i="8" s="1"/>
  <c r="D104" i="8"/>
  <c r="C22" i="18"/>
  <c r="B21" i="18" s="1"/>
  <c r="I27" i="8"/>
  <c r="E42" i="8"/>
  <c r="F35" i="8"/>
  <c r="D52" i="8"/>
  <c r="C53" i="8"/>
  <c r="D53" i="8" s="1"/>
  <c r="E53" i="8" s="1"/>
  <c r="F53" i="8" s="1"/>
  <c r="G53" i="8" s="1"/>
  <c r="B54" i="8"/>
  <c r="B15" i="15"/>
  <c r="B16" i="19" s="1"/>
  <c r="C15" i="15"/>
  <c r="D15" i="15" s="1"/>
  <c r="E15" i="15" s="1"/>
  <c r="F15" i="15" s="1"/>
  <c r="E14" i="19"/>
  <c r="G11" i="6"/>
  <c r="G47" i="6" s="1"/>
  <c r="H11" i="6"/>
  <c r="H47" i="6" s="1"/>
  <c r="D55" i="6"/>
  <c r="B7" i="15" s="1"/>
  <c r="B12" i="11" s="1"/>
  <c r="F16" i="6"/>
  <c r="E52" i="6"/>
  <c r="H12" i="6"/>
  <c r="H48" i="6" s="1"/>
  <c r="G48" i="6"/>
  <c r="G8" i="1"/>
  <c r="G17" i="1" s="1"/>
  <c r="F17" i="1"/>
  <c r="F19" i="1" s="1"/>
  <c r="G15" i="6"/>
  <c r="F51" i="6"/>
  <c r="E53" i="6"/>
  <c r="E55" i="6" s="1"/>
  <c r="F17" i="6"/>
  <c r="G14" i="6"/>
  <c r="F50" i="6"/>
  <c r="F54" i="6"/>
  <c r="G18" i="6"/>
  <c r="E20" i="1"/>
  <c r="E21" i="1" s="1"/>
  <c r="D4" i="15" s="1"/>
  <c r="D7" i="18" s="1"/>
  <c r="D10" i="18" s="1"/>
  <c r="G10" i="6"/>
  <c r="H27" i="6"/>
  <c r="F44" i="6"/>
  <c r="G26" i="6"/>
  <c r="C71" i="6" l="1"/>
  <c r="G18" i="1"/>
  <c r="G19" i="1" s="1"/>
  <c r="G20" i="1" s="1"/>
  <c r="G21" i="1" s="1"/>
  <c r="F4" i="15" s="1"/>
  <c r="F7" i="18" s="1"/>
  <c r="F10" i="18" s="1"/>
  <c r="D66" i="6"/>
  <c r="E61" i="6" s="1"/>
  <c r="C6" i="15" s="1"/>
  <c r="D68" i="6"/>
  <c r="D73" i="6" s="1"/>
  <c r="E104" i="8"/>
  <c r="D22" i="18"/>
  <c r="D106" i="8"/>
  <c r="C20" i="15" s="1"/>
  <c r="C54" i="8"/>
  <c r="B14" i="15" s="1"/>
  <c r="D54" i="8"/>
  <c r="E52" i="8"/>
  <c r="E54" i="8" s="1"/>
  <c r="D19" i="18"/>
  <c r="C19" i="18"/>
  <c r="B20" i="19" s="1"/>
  <c r="K20" i="8"/>
  <c r="L20" i="8" s="1"/>
  <c r="L21" i="8" s="1"/>
  <c r="B5" i="11"/>
  <c r="B14" i="11" s="1"/>
  <c r="B10" i="17" s="1"/>
  <c r="B19" i="9"/>
  <c r="B22" i="9" s="1"/>
  <c r="F42" i="8"/>
  <c r="G35" i="8"/>
  <c r="G42" i="8" s="1"/>
  <c r="F14" i="19"/>
  <c r="C16" i="19"/>
  <c r="B17" i="19"/>
  <c r="C18" i="9"/>
  <c r="D67" i="6"/>
  <c r="B11" i="15" s="1"/>
  <c r="B17" i="18"/>
  <c r="F52" i="6"/>
  <c r="G16" i="6"/>
  <c r="C7" i="15"/>
  <c r="C17" i="18" s="1"/>
  <c r="E67" i="6"/>
  <c r="F62" i="6" s="1"/>
  <c r="E10" i="15" s="1"/>
  <c r="D18" i="9"/>
  <c r="E68" i="6"/>
  <c r="C13" i="15" s="1"/>
  <c r="E66" i="6"/>
  <c r="H18" i="6"/>
  <c r="H54" i="6" s="1"/>
  <c r="G54" i="6"/>
  <c r="F53" i="6"/>
  <c r="G17" i="6"/>
  <c r="F20" i="1"/>
  <c r="F21" i="1" s="1"/>
  <c r="E4" i="15" s="1"/>
  <c r="E7" i="18" s="1"/>
  <c r="E10" i="18" s="1"/>
  <c r="G50" i="6"/>
  <c r="H14" i="6"/>
  <c r="H50" i="6" s="1"/>
  <c r="H15" i="6"/>
  <c r="H51" i="6" s="1"/>
  <c r="G51" i="6"/>
  <c r="H10" i="6"/>
  <c r="G44" i="6"/>
  <c r="H26" i="6"/>
  <c r="H44" i="6" s="1"/>
  <c r="D71" i="6" l="1"/>
  <c r="E71" i="6"/>
  <c r="B7" i="19"/>
  <c r="B13" i="15"/>
  <c r="B8" i="15"/>
  <c r="B9" i="15" s="1"/>
  <c r="B9" i="19"/>
  <c r="E63" i="6"/>
  <c r="C12" i="15" s="1"/>
  <c r="C21" i="18"/>
  <c r="C20" i="19"/>
  <c r="F104" i="8"/>
  <c r="E22" i="18"/>
  <c r="E106" i="8"/>
  <c r="D20" i="15" s="1"/>
  <c r="D21" i="18" s="1"/>
  <c r="B18" i="18"/>
  <c r="C19" i="9"/>
  <c r="C22" i="9" s="1"/>
  <c r="B17" i="17"/>
  <c r="B24" i="18" s="1"/>
  <c r="B9" i="18"/>
  <c r="B10" i="18" s="1"/>
  <c r="D16" i="17"/>
  <c r="C17" i="17" s="1"/>
  <c r="D14" i="15"/>
  <c r="E19" i="9"/>
  <c r="C14" i="15"/>
  <c r="C18" i="18" s="1"/>
  <c r="D19" i="9"/>
  <c r="D22" i="9" s="1"/>
  <c r="E19" i="18"/>
  <c r="F52" i="8"/>
  <c r="F54" i="8" s="1"/>
  <c r="D16" i="19"/>
  <c r="C17" i="19"/>
  <c r="D72" i="6"/>
  <c r="B8" i="19"/>
  <c r="E62" i="6"/>
  <c r="D10" i="15" s="1"/>
  <c r="C11" i="15"/>
  <c r="F61" i="6"/>
  <c r="D6" i="15" s="1"/>
  <c r="F55" i="6"/>
  <c r="E18" i="9" s="1"/>
  <c r="C8" i="15"/>
  <c r="C9" i="15" s="1"/>
  <c r="H16" i="6"/>
  <c r="H52" i="6" s="1"/>
  <c r="G52" i="6"/>
  <c r="F63" i="6"/>
  <c r="D12" i="15" s="1"/>
  <c r="C9" i="19"/>
  <c r="C8" i="19"/>
  <c r="G53" i="6"/>
  <c r="H17" i="6"/>
  <c r="H53" i="6" s="1"/>
  <c r="C7" i="19"/>
  <c r="D20" i="19" l="1"/>
  <c r="F66" i="6"/>
  <c r="D7" i="19" s="1"/>
  <c r="F67" i="6"/>
  <c r="G62" i="6" s="1"/>
  <c r="F10" i="15" s="1"/>
  <c r="B17" i="15"/>
  <c r="B18" i="15" s="1"/>
  <c r="B23" i="15" s="1"/>
  <c r="E73" i="6"/>
  <c r="E72" i="6"/>
  <c r="D7" i="15"/>
  <c r="D17" i="18" s="1"/>
  <c r="F22" i="18"/>
  <c r="G104" i="8"/>
  <c r="F106" i="8"/>
  <c r="E20" i="15" s="1"/>
  <c r="D17" i="17"/>
  <c r="C18" i="17" s="1"/>
  <c r="B24" i="15" s="1"/>
  <c r="D18" i="18"/>
  <c r="B18" i="17"/>
  <c r="C24" i="18" s="1"/>
  <c r="D24" i="18" s="1"/>
  <c r="E24" i="18" s="1"/>
  <c r="F24" i="18" s="1"/>
  <c r="E22" i="9"/>
  <c r="C17" i="15"/>
  <c r="C18" i="15" s="1"/>
  <c r="C23" i="15" s="1"/>
  <c r="F19" i="9"/>
  <c r="E14" i="15"/>
  <c r="G52" i="8"/>
  <c r="F19" i="18"/>
  <c r="E16" i="19"/>
  <c r="D17" i="19"/>
  <c r="F68" i="6"/>
  <c r="D13" i="15" s="1"/>
  <c r="H55" i="6"/>
  <c r="G18" i="9" s="1"/>
  <c r="G55" i="6"/>
  <c r="G66" i="6" s="1"/>
  <c r="G61" i="6" l="1"/>
  <c r="E6" i="15" s="1"/>
  <c r="D8" i="15"/>
  <c r="D9" i="15" s="1"/>
  <c r="D8" i="19"/>
  <c r="F72" i="6"/>
  <c r="D11" i="15"/>
  <c r="F71" i="6"/>
  <c r="E20" i="19"/>
  <c r="E21" i="18"/>
  <c r="G22" i="18"/>
  <c r="G106" i="8"/>
  <c r="F20" i="15" s="1"/>
  <c r="B19" i="17"/>
  <c r="B20" i="17" s="1"/>
  <c r="B21" i="17" s="1"/>
  <c r="B22" i="17" s="1"/>
  <c r="B23" i="17" s="1"/>
  <c r="B24" i="17" s="1"/>
  <c r="B25" i="17" s="1"/>
  <c r="B26" i="17" s="1"/>
  <c r="D18" i="17"/>
  <c r="C19" i="17" s="1"/>
  <c r="E18" i="18"/>
  <c r="G19" i="18"/>
  <c r="G54" i="8"/>
  <c r="F16" i="19"/>
  <c r="F17" i="19" s="1"/>
  <c r="E17" i="19"/>
  <c r="F18" i="9"/>
  <c r="F22" i="9" s="1"/>
  <c r="F73" i="6"/>
  <c r="G63" i="6"/>
  <c r="E12" i="15" s="1"/>
  <c r="F7" i="15"/>
  <c r="F17" i="18" s="1"/>
  <c r="D9" i="19"/>
  <c r="G68" i="6"/>
  <c r="E13" i="15" s="1"/>
  <c r="G67" i="6"/>
  <c r="E11" i="15" s="1"/>
  <c r="E7" i="19"/>
  <c r="E8" i="15"/>
  <c r="E7" i="15"/>
  <c r="E17" i="18" s="1"/>
  <c r="B25" i="18"/>
  <c r="B27" i="18" s="1"/>
  <c r="B28" i="18" s="1"/>
  <c r="B29" i="18" s="1"/>
  <c r="B25" i="15"/>
  <c r="D17" i="15" l="1"/>
  <c r="D18" i="15" s="1"/>
  <c r="D23" i="15" s="1"/>
  <c r="G71" i="6"/>
  <c r="E9" i="15"/>
  <c r="E17" i="15" s="1"/>
  <c r="E18" i="15" s="1"/>
  <c r="E23" i="15" s="1"/>
  <c r="E8" i="19"/>
  <c r="F20" i="19"/>
  <c r="F21" i="18"/>
  <c r="D19" i="17"/>
  <c r="D20" i="17" s="1"/>
  <c r="B22" i="19"/>
  <c r="F14" i="15"/>
  <c r="F18" i="18" s="1"/>
  <c r="G19" i="9"/>
  <c r="G22" i="9" s="1"/>
  <c r="F9" i="15"/>
  <c r="G72" i="6"/>
  <c r="E9" i="19"/>
  <c r="G73" i="6"/>
  <c r="C5" i="18"/>
  <c r="B6" i="19"/>
  <c r="B10" i="19" s="1"/>
  <c r="B18" i="19" s="1"/>
  <c r="B26" i="15"/>
  <c r="C26" i="18" s="1"/>
  <c r="B21" i="19" s="1"/>
  <c r="B23" i="19" l="1"/>
  <c r="C20" i="17"/>
  <c r="C24" i="15" s="1"/>
  <c r="C25" i="15" s="1"/>
  <c r="F17" i="15"/>
  <c r="F18" i="15" s="1"/>
  <c r="F23" i="15" s="1"/>
  <c r="C22" i="19"/>
  <c r="C21" i="17"/>
  <c r="D21" i="17"/>
  <c r="B27" i="15"/>
  <c r="C25" i="18" l="1"/>
  <c r="C27" i="18" s="1"/>
  <c r="C28" i="18" s="1"/>
  <c r="C29" i="18" s="1"/>
  <c r="D5" i="18" s="1"/>
  <c r="C22" i="17"/>
  <c r="D24" i="15" s="1"/>
  <c r="D22" i="17"/>
  <c r="C26" i="15"/>
  <c r="D26" i="18" s="1"/>
  <c r="C21" i="19" s="1"/>
  <c r="C23" i="19" s="1"/>
  <c r="B28" i="15"/>
  <c r="B26" i="19" s="1"/>
  <c r="C6" i="19" l="1"/>
  <c r="C10" i="19" s="1"/>
  <c r="C18" i="19" s="1"/>
  <c r="C27" i="15"/>
  <c r="C28" i="15" s="1"/>
  <c r="C26" i="19" s="1"/>
  <c r="D25" i="15"/>
  <c r="D25" i="18"/>
  <c r="D27" i="18" s="1"/>
  <c r="D28" i="18" s="1"/>
  <c r="D29" i="18" s="1"/>
  <c r="B29" i="15"/>
  <c r="B28" i="19" s="1"/>
  <c r="C27" i="19" s="1"/>
  <c r="D23" i="17"/>
  <c r="D22" i="19"/>
  <c r="C23" i="17"/>
  <c r="B29" i="19" l="1"/>
  <c r="B30" i="19" s="1"/>
  <c r="B34" i="19" s="1"/>
  <c r="E5" i="18"/>
  <c r="D6" i="19"/>
  <c r="D10" i="19" s="1"/>
  <c r="D18" i="19" s="1"/>
  <c r="D26" i="15"/>
  <c r="E26" i="18" s="1"/>
  <c r="D21" i="19" s="1"/>
  <c r="D23" i="19" s="1"/>
  <c r="C24" i="17"/>
  <c r="E24" i="15" s="1"/>
  <c r="D24" i="17"/>
  <c r="C29" i="15"/>
  <c r="C28" i="19" s="1"/>
  <c r="D27" i="19" s="1"/>
  <c r="E25" i="18" l="1"/>
  <c r="E27" i="18" s="1"/>
  <c r="E28" i="18" s="1"/>
  <c r="E29" i="18" s="1"/>
  <c r="E25" i="15"/>
  <c r="C29" i="19"/>
  <c r="C30" i="19" s="1"/>
  <c r="C34" i="19" s="1"/>
  <c r="D27" i="15"/>
  <c r="E22" i="19"/>
  <c r="D25" i="17"/>
  <c r="C25" i="17"/>
  <c r="E6" i="19" l="1"/>
  <c r="E10" i="19" s="1"/>
  <c r="E18" i="19" s="1"/>
  <c r="F5" i="18"/>
  <c r="D28" i="15"/>
  <c r="D26" i="19" s="1"/>
  <c r="C26" i="17"/>
  <c r="D26" i="17"/>
  <c r="F24" i="15" s="1"/>
  <c r="E26" i="15"/>
  <c r="F26" i="18" s="1"/>
  <c r="E21" i="19" s="1"/>
  <c r="E23" i="19" s="1"/>
  <c r="E27" i="15" l="1"/>
  <c r="E28" i="15" s="1"/>
  <c r="E26" i="19" s="1"/>
  <c r="D29" i="15"/>
  <c r="D28" i="19" s="1"/>
  <c r="E27" i="19" s="1"/>
  <c r="F25" i="15"/>
  <c r="F25" i="18"/>
  <c r="F27" i="18" s="1"/>
  <c r="F28" i="18" s="1"/>
  <c r="F29" i="18" s="1"/>
  <c r="F6" i="19" s="1"/>
  <c r="F10" i="19" s="1"/>
  <c r="F18" i="19" s="1"/>
  <c r="D29" i="19" l="1"/>
  <c r="D30" i="19" s="1"/>
  <c r="D34" i="19" s="1"/>
  <c r="F26" i="15"/>
  <c r="G26" i="18" s="1"/>
  <c r="F21" i="19" s="1"/>
  <c r="F23" i="19" s="1"/>
  <c r="E29" i="15"/>
  <c r="E28" i="19" s="1"/>
  <c r="F27" i="19" s="1"/>
  <c r="F27" i="15" l="1"/>
  <c r="F28" i="15" s="1"/>
  <c r="F26" i="19" s="1"/>
  <c r="E29" i="19"/>
  <c r="E30" i="19" s="1"/>
  <c r="E34" i="19" s="1"/>
  <c r="F29" i="15" l="1"/>
  <c r="F28" i="19" s="1"/>
  <c r="F29" i="19" s="1"/>
  <c r="F30" i="19" s="1"/>
  <c r="F34" i="19" s="1"/>
</calcChain>
</file>

<file path=xl/sharedStrings.xml><?xml version="1.0" encoding="utf-8"?>
<sst xmlns="http://schemas.openxmlformats.org/spreadsheetml/2006/main" count="377" uniqueCount="264">
  <si>
    <t>Proyección de Ventas (Unidades)</t>
  </si>
  <si>
    <t>Producto o Servicio</t>
  </si>
  <si>
    <t>Proyección de Ingresos por Ventas ($)</t>
  </si>
  <si>
    <t>PRECIO DE VENTA POR UNIDAD ($)</t>
  </si>
  <si>
    <t>Cantidad Mensual ($)</t>
  </si>
  <si>
    <t>TOTAL ($)</t>
  </si>
  <si>
    <t>Total con Iva ($)</t>
  </si>
  <si>
    <t>Cantidad Mensual (Unidades)</t>
  </si>
  <si>
    <t>2. MATERIA PRIMAS E INSUMOS.</t>
  </si>
  <si>
    <t>MATERIA PRIMA, INSUMO O REQUERIMIENTO</t>
  </si>
  <si>
    <t>Insumos.</t>
  </si>
  <si>
    <t>Materia Prima.</t>
  </si>
  <si>
    <t>Presentación.</t>
  </si>
  <si>
    <t>Unidad.</t>
  </si>
  <si>
    <t>Margen de desperdicio. %</t>
  </si>
  <si>
    <t>Precio ($)/ Unidad.</t>
  </si>
  <si>
    <t>Precio ($) total.</t>
  </si>
  <si>
    <t>% Total del Material aplicado al producto</t>
  </si>
  <si>
    <t>Precio ($) total./mes</t>
  </si>
  <si>
    <t>Cantidad Aprox./mes</t>
  </si>
  <si>
    <t>COSTO DE LA MATERIA PRIMA / MES. ($/Mes)</t>
  </si>
  <si>
    <t>TOTAL DE MATERIA PRIMA.($)</t>
  </si>
  <si>
    <t>3. PROYECCIÓN DE COMPRAS.</t>
  </si>
  <si>
    <t>3.2 Proyección de precios de las materias e insumos. ($).</t>
  </si>
  <si>
    <t>3.1 Cantidades requeridas de materia prima por año. (Proyección en unidades).</t>
  </si>
  <si>
    <t>Precio de Venta. 2006 ($).</t>
  </si>
  <si>
    <t>3.3 Proyección del total de compras de materias primas. ($).</t>
  </si>
  <si>
    <t>Costo Mensual de la Materia Prima.($).</t>
  </si>
  <si>
    <t>TOTAL DEL CONSUMO DE MATERIA PRIMA. ($).</t>
  </si>
  <si>
    <t>Nombre</t>
  </si>
  <si>
    <t>Cantidad</t>
  </si>
  <si>
    <t>Precio/Unidad ($)</t>
  </si>
  <si>
    <t>Precio Total ($)</t>
  </si>
  <si>
    <t>Total</t>
  </si>
  <si>
    <t>Ubicación.</t>
  </si>
  <si>
    <t>1.2 Proyecciones de ingresos por ventas. ($).</t>
  </si>
  <si>
    <t>1.1 Proyecciones de Ventas. (Unidades).</t>
  </si>
  <si>
    <t>Tipo de construcción.</t>
  </si>
  <si>
    <t>Valor Unitario ($).</t>
  </si>
  <si>
    <t>Valor Total ($).</t>
  </si>
  <si>
    <t>TOTAL</t>
  </si>
  <si>
    <t>La depreciación se llevará a cabo por el método de línea recta, de acuerdo con la legislación nacional y estableciendo la vida útil.</t>
  </si>
  <si>
    <t>Elemento o equipo.</t>
  </si>
  <si>
    <t>Construcciones.</t>
  </si>
  <si>
    <t>Muebles y enseres.</t>
  </si>
  <si>
    <t>TOTAL DEPRECIACIÓN.</t>
  </si>
  <si>
    <t>Período a depreciar. (Meses).</t>
  </si>
  <si>
    <t>Valor Mensual.($).</t>
  </si>
  <si>
    <t>Valor Anual.($).</t>
  </si>
  <si>
    <t>Valor total.($).</t>
  </si>
  <si>
    <t>Nómina</t>
  </si>
  <si>
    <t>Salario básico mensual</t>
  </si>
  <si>
    <t>Cobertura Social</t>
  </si>
  <si>
    <t>Aportes Parafiscales</t>
  </si>
  <si>
    <t>Valor Mensual</t>
  </si>
  <si>
    <t>Pensión</t>
  </si>
  <si>
    <t>Salud</t>
  </si>
  <si>
    <t>ARP</t>
  </si>
  <si>
    <t>Caja</t>
  </si>
  <si>
    <t>I.C.B.F</t>
  </si>
  <si>
    <t>Sena</t>
  </si>
  <si>
    <t xml:space="preserve">Total </t>
  </si>
  <si>
    <t>Auxilio de Transporte</t>
  </si>
  <si>
    <t>Prestaciones Sociales Directas</t>
  </si>
  <si>
    <t>Cesantía</t>
  </si>
  <si>
    <t>Prima</t>
  </si>
  <si>
    <t>Vacaciones</t>
  </si>
  <si>
    <t>Interés</t>
  </si>
  <si>
    <t>Total Nomina Mensual</t>
  </si>
  <si>
    <t xml:space="preserve">Meses </t>
  </si>
  <si>
    <t>Total Nomina Anual</t>
  </si>
  <si>
    <t>5. Mano de Obra.</t>
  </si>
  <si>
    <t>5.1 Mano de obra directa.</t>
  </si>
  <si>
    <t>NÓMINA</t>
  </si>
  <si>
    <t>SALARIO BÁSICO MES ($)</t>
  </si>
  <si>
    <t xml:space="preserve">Total salarios </t>
  </si>
  <si>
    <t>Auxilio de transporte</t>
  </si>
  <si>
    <t>Prima de servicios</t>
  </si>
  <si>
    <t xml:space="preserve">Cesantías </t>
  </si>
  <si>
    <t xml:space="preserve">Intereses de cesantías </t>
  </si>
  <si>
    <t>Total Nómina</t>
  </si>
  <si>
    <t>5.3 Mano de obra indirecta.</t>
  </si>
  <si>
    <t>CONCEPTO.</t>
  </si>
  <si>
    <t>Mantenimiento de Equipos.</t>
  </si>
  <si>
    <t>Vestuario de Seguridad.</t>
  </si>
  <si>
    <t>Montajes y Asistencia Técnica.</t>
  </si>
  <si>
    <t>Energía eléctrica (kwh).</t>
  </si>
  <si>
    <t>Valor Mensual ($).</t>
  </si>
  <si>
    <t xml:space="preserve">TOTAL CONSUMO CIF. </t>
  </si>
  <si>
    <t>6. COSTOS DE PRODUCCIÓN.</t>
  </si>
  <si>
    <t>6.2 Total de Costos de Producción.</t>
  </si>
  <si>
    <t>7. GASTOS OPERACIONALES.</t>
  </si>
  <si>
    <t>7.1 Gastos de constitución de la empresa.</t>
  </si>
  <si>
    <t>Concepto</t>
  </si>
  <si>
    <t>Estudio previo del nombre.</t>
  </si>
  <si>
    <t>Juego de formularios Cámara de Comercio.</t>
  </si>
  <si>
    <t>Impuesto de Registro.</t>
  </si>
  <si>
    <t>Derecho de Matricula Cámara de Comercio.</t>
  </si>
  <si>
    <t>Inscripción de los libros.</t>
  </si>
  <si>
    <t>Valor Estimado. ($).</t>
  </si>
  <si>
    <t>TOTAL GASTOS ANUALES DE ADMINISTRACIÓN.</t>
  </si>
  <si>
    <t>Valor Mensual. ($).</t>
  </si>
  <si>
    <t>Concepto.</t>
  </si>
  <si>
    <t>Valor ($).</t>
  </si>
  <si>
    <t>Un mes de gastos generales.</t>
  </si>
  <si>
    <t>Materia prima e insumos para un mes.</t>
  </si>
  <si>
    <t>TOTAL INVERSIÓN ($).</t>
  </si>
  <si>
    <t xml:space="preserve">Maquinaria y equipo. </t>
  </si>
  <si>
    <t>Materia Prima</t>
  </si>
  <si>
    <t>Depreciación</t>
  </si>
  <si>
    <t>Terrenos</t>
  </si>
  <si>
    <t>Construcciones y Edificios</t>
  </si>
  <si>
    <t>Maquinaria y Equipo</t>
  </si>
  <si>
    <t>Muebles y Enseres</t>
  </si>
  <si>
    <t>Obligaciones Financieras</t>
  </si>
  <si>
    <t>Capital Social</t>
  </si>
  <si>
    <t>Reserva Legal Acumulada</t>
  </si>
  <si>
    <t>Utilidades Retenidas</t>
  </si>
  <si>
    <t>Utilidades del Ejercicio</t>
  </si>
  <si>
    <t>TOTAL PATRIMONIO</t>
  </si>
  <si>
    <t>Inventarios Materias Primas e Insumos</t>
  </si>
  <si>
    <t>Inventarios de Producto en Proceso</t>
  </si>
  <si>
    <t>Inventarios Producto Terminado</t>
  </si>
  <si>
    <t>Total Activo Corriente:</t>
  </si>
  <si>
    <t>Maquinaria y Equipo de Operación</t>
  </si>
  <si>
    <t>TOTAL ACTIVO</t>
  </si>
  <si>
    <t>Impuestos X Pagar</t>
  </si>
  <si>
    <t>TOTAL PASIVO</t>
  </si>
  <si>
    <t>TOTAL PAS + PAT</t>
  </si>
  <si>
    <t>Otros Costos</t>
  </si>
  <si>
    <t>Utilidad Bruta</t>
  </si>
  <si>
    <t>Gasto de Ventas</t>
  </si>
  <si>
    <t>Gastos de Administracion</t>
  </si>
  <si>
    <t>Utilidad Operativa</t>
  </si>
  <si>
    <t xml:space="preserve"> Intereses</t>
  </si>
  <si>
    <t>Utilidad antes de impuestos</t>
  </si>
  <si>
    <t>Impuestos (35%)</t>
  </si>
  <si>
    <t>Utilidad Neta Final</t>
  </si>
  <si>
    <t>Aumento produccion</t>
  </si>
  <si>
    <t>Aumento Precios</t>
  </si>
  <si>
    <t>Aumento precios</t>
  </si>
  <si>
    <t>Consumo por insumo o materia prima</t>
  </si>
  <si>
    <t>TOTAL CONSTRUCCIONES Y ADECUACIONES</t>
  </si>
  <si>
    <t>TOTAL MAQUINARIA Y HERRAMIENTAS</t>
  </si>
  <si>
    <t>TOTAL EQUIPO DE OFICINA</t>
  </si>
  <si>
    <t xml:space="preserve">5.2 Proyección de Mano de obra directa. </t>
  </si>
  <si>
    <t>Aumento Salarial</t>
  </si>
  <si>
    <t>Aumento de precios</t>
  </si>
  <si>
    <t>5.4 Proyección de Mano de obra indirecta</t>
  </si>
  <si>
    <t>TOTAL COSTO DE PRODUCCION</t>
  </si>
  <si>
    <t xml:space="preserve">7.2 Gastos Anuales de Administración. </t>
  </si>
  <si>
    <t>Terreno</t>
  </si>
  <si>
    <t>VENTAS</t>
  </si>
  <si>
    <t>Mano de Obra Directa</t>
  </si>
  <si>
    <t xml:space="preserve">8. Gastos Anuales de Ventas </t>
  </si>
  <si>
    <t>9. Inversión inicial.</t>
  </si>
  <si>
    <t>Nomina Administrativa</t>
  </si>
  <si>
    <t>10. Recursos</t>
  </si>
  <si>
    <t>Recursos Requeridos</t>
  </si>
  <si>
    <t>Recursos Aportados</t>
  </si>
  <si>
    <t>Recursos solicitados</t>
  </si>
  <si>
    <t>Puesta en Marcha</t>
  </si>
  <si>
    <t>Credito</t>
  </si>
  <si>
    <t>Monto:</t>
  </si>
  <si>
    <t>Plazo</t>
  </si>
  <si>
    <t>Tasa</t>
  </si>
  <si>
    <t>años</t>
  </si>
  <si>
    <t>anual</t>
  </si>
  <si>
    <t>Amortizacion</t>
  </si>
  <si>
    <t>Semestral</t>
  </si>
  <si>
    <t>Periodo</t>
  </si>
  <si>
    <t>Intereses</t>
  </si>
  <si>
    <t>Saldo</t>
  </si>
  <si>
    <t>ESTADO DE RESULTADOS PROYECTADOS</t>
  </si>
  <si>
    <t>INGRESOS</t>
  </si>
  <si>
    <t>EGRESOS</t>
  </si>
  <si>
    <t>Cesantias e Intereses</t>
  </si>
  <si>
    <t>Inpuestos</t>
  </si>
  <si>
    <t>FLUJO DE CAJA PROYECTADO</t>
  </si>
  <si>
    <t>FLUJO DE CAJA NETO</t>
  </si>
  <si>
    <t>TOTAL EGRESOS</t>
  </si>
  <si>
    <t>DISPONIBLE</t>
  </si>
  <si>
    <t>APORTE COOPERADOS</t>
  </si>
  <si>
    <t>CREDITO</t>
  </si>
  <si>
    <t>TOTAL INGRESOS</t>
  </si>
  <si>
    <t>Muebles y enseres</t>
  </si>
  <si>
    <t>Construcciones</t>
  </si>
  <si>
    <t>SALDO INICIAL EN CAJA</t>
  </si>
  <si>
    <t>BALANCE GENERAL PROYECTADO</t>
  </si>
  <si>
    <t>ACTIVO</t>
  </si>
  <si>
    <t>ACTIVO CORRIENTE</t>
  </si>
  <si>
    <t>Inventario de Materias Primas 5 dias</t>
  </si>
  <si>
    <t>Inventario de Productos en Proceso 15 dias</t>
  </si>
  <si>
    <t>Inventario de Productos Terminados 5 dias</t>
  </si>
  <si>
    <t>3.4 Inventarios</t>
  </si>
  <si>
    <t>Depreciacion acumulada</t>
  </si>
  <si>
    <t>Total Activo Fijo</t>
  </si>
  <si>
    <t>Cuentas X Pagar Cesantias</t>
  </si>
  <si>
    <t>Reservas 10%</t>
  </si>
  <si>
    <t>ACTIVO FIJO</t>
  </si>
  <si>
    <t>PASIVO</t>
  </si>
  <si>
    <t>PATRIMONIO</t>
  </si>
  <si>
    <t>INVENTARIOS INICIALES</t>
  </si>
  <si>
    <t>INVENTARIOS FINALES</t>
  </si>
  <si>
    <t>VARIACION DE INVENTARIOS</t>
  </si>
  <si>
    <t>Inventario inicial de materia prima</t>
  </si>
  <si>
    <t>+ Compra de materia prima</t>
  </si>
  <si>
    <t>- Inventario final de materia prima</t>
  </si>
  <si>
    <t>= Consumo de materia prima</t>
  </si>
  <si>
    <t>- Inventario inicial de producto terminado</t>
  </si>
  <si>
    <t>+ Inventario final de producto terminado</t>
  </si>
  <si>
    <t>- Inventario inicial de producto proceso</t>
  </si>
  <si>
    <t>+ Inventario final de producto proceso</t>
  </si>
  <si>
    <t>Total costos de operación</t>
  </si>
  <si>
    <t>Gastos de constitucion</t>
  </si>
  <si>
    <t>Utilidad del Ejercicio</t>
  </si>
  <si>
    <t xml:space="preserve">6.1 Costos Indirectos de Fabricación. (CIF). </t>
  </si>
  <si>
    <t>TIR</t>
  </si>
  <si>
    <t xml:space="preserve">1.PROYECCIONES DE VENTA. </t>
  </si>
  <si>
    <t>IVA</t>
  </si>
  <si>
    <t>APRECIADO EMPRENDEDOR</t>
  </si>
  <si>
    <t>ESTAN FORMULADAS, POR LO TANTO NO SE DEBEN CAMBIAR.</t>
  </si>
  <si>
    <t>2.1</t>
  </si>
  <si>
    <t>2.2</t>
  </si>
  <si>
    <t>2.3</t>
  </si>
  <si>
    <t>TOTAL DE MATERIA PRIMA.</t>
  </si>
  <si>
    <t>CANTIDAD</t>
  </si>
  <si>
    <t>4.5</t>
  </si>
  <si>
    <t>Depreciaciones</t>
  </si>
  <si>
    <t>4.4</t>
  </si>
  <si>
    <t>Equipo de oficina. (Muebles y enseres.).</t>
  </si>
  <si>
    <t>4.3</t>
  </si>
  <si>
    <t>Maquinaria y herramientas.</t>
  </si>
  <si>
    <t>4.2</t>
  </si>
  <si>
    <t>Contrucciones y Adecuaciones.</t>
  </si>
  <si>
    <t>4.1</t>
  </si>
  <si>
    <t>4.</t>
  </si>
  <si>
    <t>MAQUINARIA Y EQUIPOS</t>
  </si>
  <si>
    <t>Licencias</t>
  </si>
  <si>
    <t>CUANDO VAYA A IMPRIMIR, DEBES QUITAR ESTE CODIGO DE COLORES.</t>
  </si>
  <si>
    <t>SI NO LE CABE EN LOS CAMPOS, PONLO EN LA PARTE INFERIOR DE LA HOJA, ME LA MANDAS Y YO TE LO ARREGLO.</t>
  </si>
  <si>
    <t>X MESES DE NOMINA</t>
  </si>
  <si>
    <t>TODAS LAS CASILLAS QUE ESTAN DE COLOR AMARILLO, PUEDEN SER CAMBIADAS, LAS QUE NO TIENEN ESTE COLOR</t>
  </si>
  <si>
    <t>MES</t>
  </si>
  <si>
    <t>AÑO</t>
  </si>
  <si>
    <t>TOTAL SEMOVIENTES</t>
  </si>
  <si>
    <t xml:space="preserve"> </t>
  </si>
  <si>
    <t>Gramos</t>
  </si>
  <si>
    <t>Materia Animal</t>
  </si>
  <si>
    <t>mirar</t>
  </si>
  <si>
    <t xml:space="preserve">Un  X de nómina </t>
  </si>
  <si>
    <t>Montajes y asistencia técnica.</t>
  </si>
  <si>
    <t>!</t>
  </si>
  <si>
    <t>SUELDO OPERARIO FIJO 1.020.000, VETERINARIO 350.000 0.P.S.</t>
  </si>
  <si>
    <t>INCREMENTO DEL 4%</t>
  </si>
  <si>
    <t>UNIDAD</t>
  </si>
  <si>
    <t>VAN</t>
  </si>
  <si>
    <t>Costos</t>
  </si>
  <si>
    <t xml:space="preserve">Bomberos </t>
  </si>
  <si>
    <t xml:space="preserve">PAPELERIA </t>
  </si>
  <si>
    <t>Publicidad</t>
  </si>
  <si>
    <t>Iva (19%)</t>
  </si>
  <si>
    <t>COSTO UNITARIO</t>
  </si>
  <si>
    <t>4.17%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</si>
</sst>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&quot;$&quot;\ #,##0.00;[Red]\-&quot;$&quot;\ #,##0.00"/>
    <numFmt numFmtId="164" formatCode="&quot;$&quot;\ #,##0_);[Red]\(&quot;$&quot;\ #,##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&quot;$&quot;\ #,##0;[Red]&quot;$&quot;\ \-#,##0"/>
    <numFmt numFmtId="168" formatCode="_-* #,##0\ _P_t_s_-;\-* #,##0\ _P_t_s_-;_-* &quot;-&quot;\ _P_t_s_-;_-@_-"/>
    <numFmt numFmtId="169" formatCode="_-* #,##0.00\ &quot;Pts&quot;_-;\-* #,##0.00\ &quot;Pts&quot;_-;_-* &quot;-&quot;??\ &quot;Pts&quot;_-;_-@_-"/>
    <numFmt numFmtId="170" formatCode="_-* #,##0.00\ _P_t_s_-;\-* #,##0.00\ _P_t_s_-;_-* &quot;-&quot;??\ _P_t_s_-;_-@_-"/>
    <numFmt numFmtId="171" formatCode="_-* #,##0\ _P_t_s_-;\-* #,##0\ _P_t_s_-;_-* &quot;-&quot;??\ _P_t_s_-;_-@_-"/>
    <numFmt numFmtId="172" formatCode="0.0"/>
    <numFmt numFmtId="173" formatCode="#,##0.0"/>
    <numFmt numFmtId="174" formatCode="_ * #,##0_ ;_ * \-#,##0_ ;_ * &quot;-&quot;??_ ;_ @_ "/>
    <numFmt numFmtId="175" formatCode="0.0%"/>
    <numFmt numFmtId="176" formatCode="_(* #,##0_);_(* \(#,##0\);_(* &quot;-&quot;??_);_(@_)"/>
    <numFmt numFmtId="177" formatCode="[$$-240A]\ #,##0"/>
    <numFmt numFmtId="178" formatCode="&quot;$&quot;\ #,##0"/>
  </numFmts>
  <fonts count="27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i/>
      <sz val="12"/>
      <name val="Arial"/>
      <family val="2"/>
    </font>
    <font>
      <u/>
      <sz val="10"/>
      <color indexed="12"/>
      <name val="Arial"/>
      <family val="2"/>
    </font>
    <font>
      <b/>
      <i/>
      <sz val="11"/>
      <name val="Arial"/>
      <family val="2"/>
    </font>
    <font>
      <sz val="11"/>
      <name val="Dutch823 BT"/>
    </font>
    <font>
      <b/>
      <u/>
      <sz val="1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9" fontId="19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28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Fill="1" applyBorder="1" applyAlignment="1">
      <alignment horizontal="center" wrapText="1"/>
    </xf>
    <xf numFmtId="3" fontId="4" fillId="0" borderId="1" xfId="0" applyNumberFormat="1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left" vertical="top" wrapText="1"/>
    </xf>
    <xf numFmtId="0" fontId="6" fillId="0" borderId="0" xfId="0" applyFont="1"/>
    <xf numFmtId="0" fontId="7" fillId="0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top" wrapText="1"/>
    </xf>
    <xf numFmtId="171" fontId="8" fillId="0" borderId="1" xfId="2" applyNumberFormat="1" applyFont="1" applyFill="1" applyBorder="1" applyAlignment="1">
      <alignment horizontal="right" vertical="top" wrapText="1" readingOrder="1"/>
    </xf>
    <xf numFmtId="171" fontId="7" fillId="0" borderId="1" xfId="2" applyNumberFormat="1" applyFont="1" applyBorder="1" applyAlignment="1">
      <alignment horizontal="right" wrapText="1" readingOrder="1"/>
    </xf>
    <xf numFmtId="171" fontId="8" fillId="0" borderId="1" xfId="2" applyNumberFormat="1" applyFont="1" applyBorder="1" applyAlignment="1">
      <alignment horizontal="right" wrapText="1" readingOrder="1"/>
    </xf>
    <xf numFmtId="171" fontId="7" fillId="2" borderId="1" xfId="2" applyNumberFormat="1" applyFont="1" applyFill="1" applyBorder="1" applyAlignment="1">
      <alignment horizontal="right" wrapText="1" readingOrder="1"/>
    </xf>
    <xf numFmtId="171" fontId="5" fillId="0" borderId="1" xfId="2" applyNumberFormat="1" applyFont="1" applyFill="1" applyBorder="1" applyAlignment="1">
      <alignment horizontal="right" vertical="top" wrapText="1" readingOrder="1"/>
    </xf>
    <xf numFmtId="171" fontId="5" fillId="2" borderId="1" xfId="2" applyNumberFormat="1" applyFont="1" applyFill="1" applyBorder="1" applyAlignment="1">
      <alignment horizontal="right" vertical="top" wrapText="1" readingOrder="1"/>
    </xf>
    <xf numFmtId="0" fontId="5" fillId="0" borderId="1" xfId="0" applyFont="1" applyBorder="1"/>
    <xf numFmtId="0" fontId="9" fillId="0" borderId="0" xfId="0" applyFont="1"/>
    <xf numFmtId="0" fontId="5" fillId="0" borderId="0" xfId="0" applyFont="1"/>
    <xf numFmtId="0" fontId="5" fillId="0" borderId="1" xfId="0" applyFont="1" applyFill="1" applyBorder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3" fontId="5" fillId="0" borderId="1" xfId="0" applyNumberFormat="1" applyFont="1" applyFill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173" fontId="5" fillId="0" borderId="1" xfId="0" applyNumberFormat="1" applyFont="1" applyFill="1" applyBorder="1" applyAlignment="1">
      <alignment horizontal="right"/>
    </xf>
    <xf numFmtId="172" fontId="5" fillId="0" borderId="1" xfId="0" applyNumberFormat="1" applyFont="1" applyFill="1" applyBorder="1" applyAlignment="1">
      <alignment horizontal="right"/>
    </xf>
    <xf numFmtId="0" fontId="3" fillId="0" borderId="0" xfId="0" applyFont="1" applyFill="1" applyBorder="1"/>
    <xf numFmtId="0" fontId="8" fillId="0" borderId="0" xfId="0" applyFont="1"/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/>
    <xf numFmtId="0" fontId="8" fillId="0" borderId="1" xfId="0" applyFont="1" applyBorder="1"/>
    <xf numFmtId="171" fontId="8" fillId="0" borderId="1" xfId="2" applyNumberFormat="1" applyFont="1" applyBorder="1" applyAlignment="1">
      <alignment horizontal="right" wrapText="1"/>
    </xf>
    <xf numFmtId="171" fontId="8" fillId="0" borderId="1" xfId="2" applyNumberFormat="1" applyFont="1" applyBorder="1" applyAlignment="1">
      <alignment horizontal="right" vertical="justify" wrapText="1"/>
    </xf>
    <xf numFmtId="171" fontId="8" fillId="0" borderId="1" xfId="0" applyNumberFormat="1" applyFont="1" applyBorder="1" applyAlignment="1">
      <alignment horizontal="right" vertical="justify" wrapText="1"/>
    </xf>
    <xf numFmtId="171" fontId="8" fillId="0" borderId="1" xfId="0" applyNumberFormat="1" applyFont="1" applyBorder="1" applyAlignment="1">
      <alignment horizontal="right" wrapText="1"/>
    </xf>
    <xf numFmtId="0" fontId="10" fillId="0" borderId="0" xfId="0" applyFont="1"/>
    <xf numFmtId="173" fontId="5" fillId="0" borderId="1" xfId="0" applyNumberFormat="1" applyFont="1" applyBorder="1" applyAlignment="1">
      <alignment horizontal="right"/>
    </xf>
    <xf numFmtId="0" fontId="7" fillId="0" borderId="1" xfId="0" applyFont="1" applyFill="1" applyBorder="1" applyAlignment="1">
      <alignment horizontal="left" vertical="justify" wrapText="1"/>
    </xf>
    <xf numFmtId="171" fontId="7" fillId="0" borderId="1" xfId="0" applyNumberFormat="1" applyFont="1" applyFill="1" applyBorder="1" applyAlignment="1">
      <alignment horizontal="right" vertical="justify" wrapText="1"/>
    </xf>
    <xf numFmtId="0" fontId="12" fillId="0" borderId="0" xfId="0" applyFont="1" applyFill="1" applyBorder="1"/>
    <xf numFmtId="172" fontId="8" fillId="0" borderId="1" xfId="0" applyNumberFormat="1" applyFont="1" applyBorder="1"/>
    <xf numFmtId="3" fontId="7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171" fontId="5" fillId="0" borderId="1" xfId="2" applyNumberFormat="1" applyFont="1" applyFill="1" applyBorder="1" applyAlignment="1">
      <alignment horizontal="right" wrapText="1"/>
    </xf>
    <xf numFmtId="0" fontId="4" fillId="0" borderId="1" xfId="0" applyFont="1" applyBorder="1"/>
    <xf numFmtId="171" fontId="7" fillId="2" borderId="1" xfId="2" applyNumberFormat="1" applyFont="1" applyFill="1" applyBorder="1" applyAlignment="1">
      <alignment horizontal="right" wrapText="1"/>
    </xf>
    <xf numFmtId="171" fontId="7" fillId="2" borderId="1" xfId="0" applyNumberFormat="1" applyFont="1" applyFill="1" applyBorder="1" applyAlignment="1">
      <alignment horizontal="right" wrapText="1"/>
    </xf>
    <xf numFmtId="171" fontId="5" fillId="0" borderId="0" xfId="2" applyNumberFormat="1" applyFont="1" applyFill="1" applyBorder="1" applyAlignment="1">
      <alignment horizontal="right" wrapText="1"/>
    </xf>
    <xf numFmtId="0" fontId="0" fillId="0" borderId="0" xfId="0" applyBorder="1"/>
    <xf numFmtId="0" fontId="7" fillId="0" borderId="0" xfId="0" applyFont="1" applyBorder="1" applyAlignment="1"/>
    <xf numFmtId="0" fontId="7" fillId="0" borderId="0" xfId="0" applyFont="1" applyFill="1" applyBorder="1" applyAlignment="1"/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171" fontId="4" fillId="0" borderId="0" xfId="2" applyNumberFormat="1" applyFont="1" applyFill="1" applyBorder="1" applyAlignment="1">
      <alignment vertical="center"/>
    </xf>
    <xf numFmtId="171" fontId="7" fillId="0" borderId="0" xfId="0" applyNumberFormat="1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0" fillId="0" borderId="0" xfId="0" applyFill="1" applyBorder="1"/>
    <xf numFmtId="0" fontId="3" fillId="0" borderId="0" xfId="0" applyFont="1" applyFill="1" applyBorder="1" applyAlignment="1">
      <alignment wrapText="1"/>
    </xf>
    <xf numFmtId="0" fontId="15" fillId="0" borderId="1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3" fontId="5" fillId="0" borderId="1" xfId="0" applyNumberFormat="1" applyFont="1" applyBorder="1" applyAlignment="1">
      <alignment horizontal="right" wrapText="1"/>
    </xf>
    <xf numFmtId="3" fontId="7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3" fontId="7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justify"/>
    </xf>
    <xf numFmtId="3" fontId="7" fillId="2" borderId="1" xfId="0" applyNumberFormat="1" applyFont="1" applyFill="1" applyBorder="1" applyAlignment="1">
      <alignment horizontal="right"/>
    </xf>
    <xf numFmtId="3" fontId="5" fillId="0" borderId="3" xfId="0" applyNumberFormat="1" applyFont="1" applyBorder="1" applyAlignment="1"/>
    <xf numFmtId="3" fontId="5" fillId="0" borderId="4" xfId="0" applyNumberFormat="1" applyFont="1" applyBorder="1" applyAlignment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10" fontId="7" fillId="3" borderId="1" xfId="0" applyNumberFormat="1" applyFont="1" applyFill="1" applyBorder="1" applyAlignment="1">
      <alignment horizontal="center" wrapText="1"/>
    </xf>
    <xf numFmtId="9" fontId="7" fillId="3" borderId="1" xfId="0" applyNumberFormat="1" applyFont="1" applyFill="1" applyBorder="1" applyAlignment="1">
      <alignment horizontal="center"/>
    </xf>
    <xf numFmtId="9" fontId="7" fillId="3" borderId="1" xfId="0" applyNumberFormat="1" applyFont="1" applyFill="1" applyBorder="1" applyAlignment="1">
      <alignment horizontal="center" wrapText="1"/>
    </xf>
    <xf numFmtId="10" fontId="7" fillId="3" borderId="1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right" wrapText="1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10" fontId="7" fillId="4" borderId="1" xfId="0" applyNumberFormat="1" applyFont="1" applyFill="1" applyBorder="1" applyAlignment="1">
      <alignment horizontal="center" wrapText="1"/>
    </xf>
    <xf numFmtId="9" fontId="7" fillId="4" borderId="1" xfId="0" applyNumberFormat="1" applyFont="1" applyFill="1" applyBorder="1" applyAlignment="1">
      <alignment horizontal="center"/>
    </xf>
    <xf numFmtId="9" fontId="7" fillId="4" borderId="1" xfId="0" applyNumberFormat="1" applyFont="1" applyFill="1" applyBorder="1" applyAlignment="1">
      <alignment horizontal="center" wrapText="1"/>
    </xf>
    <xf numFmtId="10" fontId="7" fillId="4" borderId="1" xfId="0" applyNumberFormat="1" applyFont="1" applyFill="1" applyBorder="1" applyAlignment="1">
      <alignment horizontal="center"/>
    </xf>
    <xf numFmtId="0" fontId="16" fillId="0" borderId="0" xfId="0" applyFont="1"/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167" fontId="5" fillId="0" borderId="0" xfId="0" applyNumberFormat="1" applyFont="1" applyFill="1" applyBorder="1" applyAlignment="1">
      <alignment horizontal="right" wrapText="1"/>
    </xf>
    <xf numFmtId="167" fontId="7" fillId="0" borderId="0" xfId="0" applyNumberFormat="1" applyFont="1" applyFill="1" applyBorder="1" applyAlignment="1">
      <alignment horizontal="right" wrapText="1"/>
    </xf>
    <xf numFmtId="166" fontId="1" fillId="0" borderId="1" xfId="5" applyFont="1" applyBorder="1" applyAlignment="1" applyProtection="1">
      <alignment horizontal="left" indent="1"/>
      <protection hidden="1"/>
    </xf>
    <xf numFmtId="166" fontId="1" fillId="0" borderId="1" xfId="5" applyBorder="1" applyAlignment="1" applyProtection="1">
      <alignment horizontal="left" indent="1"/>
      <protection hidden="1"/>
    </xf>
    <xf numFmtId="166" fontId="17" fillId="0" borderId="1" xfId="5" applyFont="1" applyBorder="1" applyProtection="1">
      <protection hidden="1"/>
    </xf>
    <xf numFmtId="166" fontId="9" fillId="0" borderId="1" xfId="5" quotePrefix="1" applyFont="1" applyBorder="1" applyAlignment="1" applyProtection="1">
      <alignment horizontal="left"/>
      <protection hidden="1"/>
    </xf>
    <xf numFmtId="166" fontId="9" fillId="0" borderId="1" xfId="5" applyFont="1" applyBorder="1" applyProtection="1">
      <protection hidden="1"/>
    </xf>
    <xf numFmtId="166" fontId="1" fillId="0" borderId="1" xfId="5" quotePrefix="1" applyBorder="1" applyAlignment="1" applyProtection="1">
      <alignment horizontal="left"/>
      <protection hidden="1"/>
    </xf>
    <xf numFmtId="166" fontId="17" fillId="0" borderId="1" xfId="5" applyFont="1" applyBorder="1" applyAlignment="1" applyProtection="1">
      <alignment horizontal="left"/>
      <protection hidden="1"/>
    </xf>
    <xf numFmtId="9" fontId="2" fillId="5" borderId="0" xfId="0" applyNumberFormat="1" applyFont="1" applyFill="1"/>
    <xf numFmtId="9" fontId="0" fillId="0" borderId="0" xfId="0" applyNumberFormat="1"/>
    <xf numFmtId="9" fontId="0" fillId="5" borderId="0" xfId="0" applyNumberFormat="1" applyFill="1"/>
    <xf numFmtId="3" fontId="8" fillId="0" borderId="1" xfId="2" applyNumberFormat="1" applyFont="1" applyBorder="1" applyAlignment="1">
      <alignment horizontal="right" vertical="justify" wrapText="1"/>
    </xf>
    <xf numFmtId="3" fontId="0" fillId="0" borderId="0" xfId="0" applyNumberFormat="1"/>
    <xf numFmtId="176" fontId="6" fillId="0" borderId="1" xfId="5" applyNumberFormat="1" applyFont="1" applyBorder="1" applyAlignment="1" applyProtection="1">
      <alignment horizontal="left" indent="1"/>
      <protection hidden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0" fontId="9" fillId="0" borderId="1" xfId="0" applyFont="1" applyBorder="1" applyAlignment="1">
      <alignment horizontal="center"/>
    </xf>
    <xf numFmtId="3" fontId="9" fillId="0" borderId="1" xfId="0" applyNumberFormat="1" applyFont="1" applyBorder="1"/>
    <xf numFmtId="166" fontId="1" fillId="0" borderId="1" xfId="5" applyFont="1" applyFill="1" applyBorder="1" applyAlignment="1" applyProtection="1">
      <alignment horizontal="left" indent="1"/>
      <protection hidden="1"/>
    </xf>
    <xf numFmtId="3" fontId="0" fillId="0" borderId="1" xfId="0" applyNumberFormat="1" applyBorder="1" applyAlignment="1">
      <alignment horizontal="center"/>
    </xf>
    <xf numFmtId="0" fontId="18" fillId="0" borderId="0" xfId="0" applyFont="1"/>
    <xf numFmtId="3" fontId="5" fillId="0" borderId="5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3" fontId="5" fillId="0" borderId="0" xfId="0" applyNumberFormat="1" applyFont="1" applyBorder="1"/>
    <xf numFmtId="0" fontId="5" fillId="0" borderId="0" xfId="0" applyFont="1" applyAlignment="1">
      <alignment horizontal="center"/>
    </xf>
    <xf numFmtId="176" fontId="9" fillId="0" borderId="0" xfId="5" applyNumberFormat="1" applyFont="1" applyFill="1" applyBorder="1" applyProtection="1">
      <protection hidden="1"/>
    </xf>
    <xf numFmtId="176" fontId="1" fillId="0" borderId="2" xfId="5" applyNumberFormat="1" applyFont="1" applyBorder="1" applyAlignment="1" applyProtection="1">
      <alignment horizontal="left"/>
      <protection hidden="1"/>
    </xf>
    <xf numFmtId="176" fontId="1" fillId="0" borderId="2" xfId="5" applyNumberFormat="1" applyBorder="1" applyProtection="1">
      <protection hidden="1"/>
    </xf>
    <xf numFmtId="176" fontId="17" fillId="0" borderId="2" xfId="5" applyNumberFormat="1" applyFont="1" applyBorder="1" applyProtection="1">
      <protection hidden="1"/>
    </xf>
    <xf numFmtId="176" fontId="1" fillId="0" borderId="2" xfId="5" applyNumberFormat="1" applyFont="1" applyBorder="1" applyProtection="1">
      <protection hidden="1"/>
    </xf>
    <xf numFmtId="176" fontId="17" fillId="0" borderId="2" xfId="5" applyNumberFormat="1" applyFont="1" applyBorder="1" applyAlignment="1" applyProtection="1">
      <alignment horizontal="left"/>
      <protection hidden="1"/>
    </xf>
    <xf numFmtId="3" fontId="0" fillId="0" borderId="0" xfId="0" applyNumberFormat="1" applyFill="1" applyBorder="1"/>
    <xf numFmtId="0" fontId="5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3" fontId="8" fillId="0" borderId="1" xfId="2" applyNumberFormat="1" applyFont="1" applyBorder="1" applyAlignment="1">
      <alignment horizontal="right" wrapText="1"/>
    </xf>
    <xf numFmtId="49" fontId="6" fillId="0" borderId="5" xfId="0" applyNumberFormat="1" applyFont="1" applyFill="1" applyBorder="1" applyAlignment="1">
      <alignment horizontal="left" vertical="center"/>
    </xf>
    <xf numFmtId="3" fontId="6" fillId="0" borderId="1" xfId="0" applyNumberFormat="1" applyFont="1" applyFill="1" applyBorder="1" applyAlignment="1">
      <alignment horizontal="right" vertical="center"/>
    </xf>
    <xf numFmtId="0" fontId="0" fillId="0" borderId="0" xfId="0" applyFill="1"/>
    <xf numFmtId="0" fontId="4" fillId="0" borderId="0" xfId="0" applyFont="1"/>
    <xf numFmtId="0" fontId="5" fillId="5" borderId="1" xfId="0" applyFont="1" applyFill="1" applyBorder="1"/>
    <xf numFmtId="171" fontId="8" fillId="5" borderId="1" xfId="2" applyNumberFormat="1" applyFont="1" applyFill="1" applyBorder="1" applyAlignment="1">
      <alignment horizontal="right" wrapText="1"/>
    </xf>
    <xf numFmtId="3" fontId="5" fillId="5" borderId="1" xfId="0" applyNumberFormat="1" applyFont="1" applyFill="1" applyBorder="1" applyAlignment="1">
      <alignment horizontal="right" wrapText="1"/>
    </xf>
    <xf numFmtId="3" fontId="5" fillId="0" borderId="0" xfId="0" applyNumberFormat="1" applyFont="1" applyFill="1" applyBorder="1" applyAlignment="1"/>
    <xf numFmtId="0" fontId="8" fillId="5" borderId="1" xfId="0" applyFont="1" applyFill="1" applyBorder="1"/>
    <xf numFmtId="3" fontId="8" fillId="5" borderId="1" xfId="2" applyNumberFormat="1" applyFont="1" applyFill="1" applyBorder="1" applyAlignment="1">
      <alignment horizontal="right" wrapText="1"/>
    </xf>
    <xf numFmtId="171" fontId="5" fillId="5" borderId="1" xfId="2" applyNumberFormat="1" applyFont="1" applyFill="1" applyBorder="1" applyAlignment="1">
      <alignment horizontal="right" wrapText="1"/>
    </xf>
    <xf numFmtId="0" fontId="5" fillId="5" borderId="1" xfId="0" applyFont="1" applyFill="1" applyBorder="1" applyAlignment="1">
      <alignment horizontal="justify" vertical="top" wrapText="1"/>
    </xf>
    <xf numFmtId="0" fontId="5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1" fontId="5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top" wrapText="1"/>
    </xf>
    <xf numFmtId="0" fontId="0" fillId="5" borderId="0" xfId="0" applyFill="1"/>
    <xf numFmtId="0" fontId="6" fillId="5" borderId="0" xfId="0" applyFont="1" applyFill="1"/>
    <xf numFmtId="3" fontId="0" fillId="0" borderId="2" xfId="0" applyNumberFormat="1" applyBorder="1"/>
    <xf numFmtId="3" fontId="0" fillId="0" borderId="0" xfId="0" applyNumberFormat="1" applyBorder="1"/>
    <xf numFmtId="171" fontId="5" fillId="5" borderId="1" xfId="2" applyNumberFormat="1" applyFont="1" applyFill="1" applyBorder="1" applyAlignment="1">
      <alignment horizontal="right" vertical="top" wrapText="1" readingOrder="1"/>
    </xf>
    <xf numFmtId="171" fontId="8" fillId="5" borderId="1" xfId="2" applyNumberFormat="1" applyFont="1" applyFill="1" applyBorder="1" applyAlignment="1">
      <alignment horizontal="right" wrapText="1" readingOrder="1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right"/>
    </xf>
    <xf numFmtId="173" fontId="5" fillId="5" borderId="1" xfId="0" applyNumberFormat="1" applyFont="1" applyFill="1" applyBorder="1" applyAlignment="1">
      <alignment horizontal="right"/>
    </xf>
    <xf numFmtId="175" fontId="7" fillId="3" borderId="1" xfId="0" applyNumberFormat="1" applyFont="1" applyFill="1" applyBorder="1" applyAlignment="1">
      <alignment horizontal="center"/>
    </xf>
    <xf numFmtId="173" fontId="5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center" vertical="center"/>
    </xf>
    <xf numFmtId="171" fontId="4" fillId="0" borderId="1" xfId="2" applyNumberFormat="1" applyFont="1" applyBorder="1" applyAlignment="1">
      <alignment vertical="center" wrapText="1"/>
    </xf>
    <xf numFmtId="0" fontId="2" fillId="7" borderId="1" xfId="0" applyFont="1" applyFill="1" applyBorder="1" applyAlignment="1">
      <alignment horizontal="left"/>
    </xf>
    <xf numFmtId="0" fontId="2" fillId="0" borderId="0" xfId="0" applyFont="1" applyBorder="1" applyAlignment="1">
      <alignment horizontal="justify" vertical="center"/>
    </xf>
    <xf numFmtId="174" fontId="5" fillId="6" borderId="0" xfId="0" applyNumberFormat="1" applyFont="1" applyFill="1" applyBorder="1"/>
    <xf numFmtId="0" fontId="5" fillId="8" borderId="0" xfId="0" applyFont="1" applyFill="1" applyBorder="1" applyAlignment="1">
      <alignment horizontal="center" wrapText="1"/>
    </xf>
    <xf numFmtId="174" fontId="5" fillId="8" borderId="0" xfId="2" applyNumberFormat="1" applyFont="1" applyFill="1" applyBorder="1" applyAlignment="1">
      <alignment horizontal="right" wrapText="1"/>
    </xf>
    <xf numFmtId="3" fontId="5" fillId="8" borderId="0" xfId="0" applyNumberFormat="1" applyFont="1" applyFill="1" applyBorder="1" applyAlignment="1">
      <alignment horizontal="center" wrapText="1"/>
    </xf>
    <xf numFmtId="3" fontId="5" fillId="8" borderId="0" xfId="0" applyNumberFormat="1" applyFont="1" applyFill="1" applyBorder="1" applyAlignment="1">
      <alignment horizontal="right" wrapText="1"/>
    </xf>
    <xf numFmtId="0" fontId="0" fillId="8" borderId="0" xfId="0" applyFill="1" applyBorder="1"/>
    <xf numFmtId="0" fontId="21" fillId="0" borderId="0" xfId="0" applyFont="1"/>
    <xf numFmtId="0" fontId="22" fillId="0" borderId="0" xfId="0" applyFont="1" applyBorder="1" applyAlignment="1">
      <alignment horizontal="justify" vertical="center"/>
    </xf>
    <xf numFmtId="0" fontId="2" fillId="5" borderId="1" xfId="0" applyFont="1" applyFill="1" applyBorder="1" applyAlignment="1">
      <alignment horizontal="left" wrapText="1"/>
    </xf>
    <xf numFmtId="171" fontId="2" fillId="0" borderId="1" xfId="2" applyNumberFormat="1" applyFont="1" applyBorder="1" applyAlignment="1">
      <alignment horizontal="right" wrapText="1"/>
    </xf>
    <xf numFmtId="171" fontId="4" fillId="2" borderId="1" xfId="0" applyNumberFormat="1" applyFont="1" applyFill="1" applyBorder="1" applyAlignment="1">
      <alignment horizontal="right" wrapText="1"/>
    </xf>
    <xf numFmtId="171" fontId="2" fillId="5" borderId="1" xfId="2" applyNumberFormat="1" applyFont="1" applyFill="1" applyBorder="1" applyAlignment="1">
      <alignment wrapText="1"/>
    </xf>
    <xf numFmtId="0" fontId="2" fillId="7" borderId="1" xfId="0" applyFont="1" applyFill="1" applyBorder="1" applyAlignment="1">
      <alignment horizontal="center"/>
    </xf>
    <xf numFmtId="171" fontId="2" fillId="0" borderId="1" xfId="2" applyNumberFormat="1" applyFont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2" fillId="0" borderId="1" xfId="0" applyFont="1" applyBorder="1"/>
    <xf numFmtId="171" fontId="4" fillId="2" borderId="1" xfId="0" applyNumberFormat="1" applyFont="1" applyFill="1" applyBorder="1" applyAlignment="1">
      <alignment horizontal="left" wrapText="1"/>
    </xf>
    <xf numFmtId="0" fontId="2" fillId="7" borderId="1" xfId="0" applyFont="1" applyFill="1" applyBorder="1"/>
    <xf numFmtId="0" fontId="2" fillId="5" borderId="1" xfId="0" applyFont="1" applyFill="1" applyBorder="1" applyAlignment="1">
      <alignment horizontal="center" wrapText="1"/>
    </xf>
    <xf numFmtId="174" fontId="2" fillId="5" borderId="1" xfId="2" applyNumberFormat="1" applyFont="1" applyFill="1" applyBorder="1" applyAlignment="1">
      <alignment horizontal="right" wrapText="1"/>
    </xf>
    <xf numFmtId="174" fontId="2" fillId="6" borderId="1" xfId="0" applyNumberFormat="1" applyFont="1" applyFill="1" applyBorder="1"/>
    <xf numFmtId="3" fontId="2" fillId="5" borderId="1" xfId="1" applyNumberFormat="1" applyFont="1" applyFill="1" applyBorder="1" applyAlignment="1" applyProtection="1">
      <alignment horizontal="left" wrapText="1"/>
    </xf>
    <xf numFmtId="3" fontId="2" fillId="5" borderId="1" xfId="0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right" wrapText="1"/>
    </xf>
    <xf numFmtId="3" fontId="2" fillId="8" borderId="0" xfId="1" applyNumberFormat="1" applyFont="1" applyFill="1" applyBorder="1" applyAlignment="1" applyProtection="1">
      <alignment horizontal="left" wrapText="1"/>
    </xf>
    <xf numFmtId="3" fontId="4" fillId="0" borderId="1" xfId="0" applyNumberFormat="1" applyFont="1" applyFill="1" applyBorder="1" applyAlignment="1">
      <alignment wrapText="1"/>
    </xf>
    <xf numFmtId="3" fontId="4" fillId="2" borderId="1" xfId="0" applyNumberFormat="1" applyFont="1" applyFill="1" applyBorder="1"/>
    <xf numFmtId="3" fontId="2" fillId="0" borderId="0" xfId="0" applyNumberFormat="1" applyFont="1"/>
    <xf numFmtId="3" fontId="4" fillId="0" borderId="0" xfId="0" applyNumberFormat="1" applyFont="1" applyFill="1" applyBorder="1"/>
    <xf numFmtId="174" fontId="2" fillId="0" borderId="0" xfId="2" applyNumberFormat="1" applyFont="1" applyFill="1" applyBorder="1"/>
    <xf numFmtId="0" fontId="2" fillId="8" borderId="0" xfId="0" applyFont="1" applyFill="1" applyBorder="1"/>
    <xf numFmtId="0" fontId="2" fillId="0" borderId="0" xfId="0" applyFont="1" applyBorder="1"/>
    <xf numFmtId="0" fontId="2" fillId="0" borderId="0" xfId="0" applyFont="1" applyFill="1" applyBorder="1" applyAlignment="1">
      <alignment wrapText="1"/>
    </xf>
    <xf numFmtId="171" fontId="2" fillId="0" borderId="1" xfId="2" applyNumberFormat="1" applyFont="1" applyBorder="1" applyAlignment="1">
      <alignment horizontal="right" vertical="center" wrapText="1"/>
    </xf>
    <xf numFmtId="171" fontId="2" fillId="0" borderId="1" xfId="0" applyNumberFormat="1" applyFont="1" applyBorder="1" applyAlignment="1">
      <alignment horizontal="right" wrapText="1"/>
    </xf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/>
    <xf numFmtId="171" fontId="8" fillId="0" borderId="1" xfId="2" applyNumberFormat="1" applyFont="1" applyFill="1" applyBorder="1" applyAlignment="1">
      <alignment horizontal="right" wrapText="1"/>
    </xf>
    <xf numFmtId="0" fontId="7" fillId="0" borderId="1" xfId="0" applyFont="1" applyFill="1" applyBorder="1"/>
    <xf numFmtId="171" fontId="7" fillId="0" borderId="1" xfId="0" applyNumberFormat="1" applyFont="1" applyFill="1" applyBorder="1" applyAlignment="1">
      <alignment horizontal="right" wrapText="1"/>
    </xf>
    <xf numFmtId="171" fontId="5" fillId="0" borderId="1" xfId="4" applyNumberFormat="1" applyFont="1" applyBorder="1" applyAlignment="1">
      <alignment horizontal="right" wrapText="1"/>
    </xf>
    <xf numFmtId="0" fontId="5" fillId="0" borderId="0" xfId="0" applyFont="1" applyBorder="1"/>
    <xf numFmtId="0" fontId="7" fillId="0" borderId="0" xfId="0" applyFont="1" applyBorder="1"/>
    <xf numFmtId="0" fontId="20" fillId="0" borderId="0" xfId="0" applyFont="1"/>
    <xf numFmtId="0" fontId="20" fillId="0" borderId="0" xfId="0" applyFont="1" applyBorder="1"/>
    <xf numFmtId="164" fontId="0" fillId="0" borderId="0" xfId="0" applyNumberFormat="1"/>
    <xf numFmtId="0" fontId="5" fillId="8" borderId="1" xfId="0" applyFont="1" applyFill="1" applyBorder="1" applyAlignment="1">
      <alignment horizontal="left"/>
    </xf>
    <xf numFmtId="0" fontId="5" fillId="8" borderId="1" xfId="0" applyFont="1" applyFill="1" applyBorder="1"/>
    <xf numFmtId="175" fontId="0" fillId="0" borderId="0" xfId="0" applyNumberFormat="1"/>
    <xf numFmtId="8" fontId="0" fillId="0" borderId="0" xfId="0" applyNumberFormat="1"/>
    <xf numFmtId="0" fontId="24" fillId="7" borderId="12" xfId="0" applyFont="1" applyFill="1" applyBorder="1" applyAlignment="1">
      <alignment vertical="center"/>
    </xf>
    <xf numFmtId="0" fontId="2" fillId="5" borderId="1" xfId="7" applyNumberFormat="1" applyFont="1" applyFill="1" applyBorder="1" applyAlignment="1">
      <alignment horizontal="right" wrapText="1"/>
    </xf>
    <xf numFmtId="178" fontId="24" fillId="11" borderId="1" xfId="0" applyNumberFormat="1" applyFont="1" applyFill="1" applyBorder="1"/>
    <xf numFmtId="178" fontId="24" fillId="7" borderId="1" xfId="0" applyNumberFormat="1" applyFont="1" applyFill="1" applyBorder="1"/>
    <xf numFmtId="0" fontId="25" fillId="7" borderId="1" xfId="0" applyFont="1" applyFill="1" applyBorder="1"/>
    <xf numFmtId="177" fontId="25" fillId="7" borderId="1" xfId="0" applyNumberFormat="1" applyFont="1" applyFill="1" applyBorder="1"/>
    <xf numFmtId="171" fontId="26" fillId="0" borderId="1" xfId="2" applyNumberFormat="1" applyFont="1" applyBorder="1" applyAlignment="1">
      <alignment horizontal="right" wrapText="1" readingOrder="1"/>
    </xf>
    <xf numFmtId="171" fontId="26" fillId="0" borderId="1" xfId="2" applyNumberFormat="1" applyFont="1" applyFill="1" applyBorder="1" applyAlignment="1">
      <alignment horizontal="right" vertical="top" wrapText="1" readingOrder="1"/>
    </xf>
    <xf numFmtId="3" fontId="0" fillId="7" borderId="0" xfId="0" applyNumberFormat="1" applyFill="1"/>
    <xf numFmtId="3" fontId="0" fillId="0" borderId="0" xfId="0" applyNumberFormat="1" applyFill="1"/>
    <xf numFmtId="168" fontId="0" fillId="7" borderId="0" xfId="3" applyFont="1" applyFill="1"/>
    <xf numFmtId="0" fontId="4" fillId="0" borderId="8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 wrapText="1"/>
    </xf>
    <xf numFmtId="0" fontId="7" fillId="0" borderId="2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4" fillId="10" borderId="3" xfId="0" applyNumberFormat="1" applyFont="1" applyFill="1" applyBorder="1" applyAlignment="1">
      <alignment horizontal="center" vertical="center" wrapText="1"/>
    </xf>
    <xf numFmtId="3" fontId="4" fillId="10" borderId="11" xfId="0" applyNumberFormat="1" applyFont="1" applyFill="1" applyBorder="1" applyAlignment="1">
      <alignment horizontal="center" vertical="center" wrapText="1"/>
    </xf>
    <xf numFmtId="3" fontId="4" fillId="10" borderId="4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0" borderId="2" xfId="0" applyFont="1" applyBorder="1"/>
    <xf numFmtId="0" fontId="7" fillId="0" borderId="10" xfId="0" applyFont="1" applyBorder="1"/>
    <xf numFmtId="0" fontId="7" fillId="0" borderId="5" xfId="0" applyFont="1" applyBorder="1"/>
    <xf numFmtId="0" fontId="7" fillId="4" borderId="3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wrapText="1"/>
    </xf>
    <xf numFmtId="0" fontId="7" fillId="4" borderId="11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/>
    </xf>
    <xf numFmtId="0" fontId="15" fillId="0" borderId="3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3" fontId="4" fillId="9" borderId="3" xfId="0" applyNumberFormat="1" applyFont="1" applyFill="1" applyBorder="1" applyAlignment="1">
      <alignment horizontal="center" vertical="center" wrapText="1"/>
    </xf>
    <xf numFmtId="3" fontId="4" fillId="9" borderId="11" xfId="0" applyNumberFormat="1" applyFont="1" applyFill="1" applyBorder="1" applyAlignment="1">
      <alignment horizontal="center" vertical="center" wrapText="1"/>
    </xf>
    <xf numFmtId="3" fontId="4" fillId="9" borderId="4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9" borderId="3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wrapText="1"/>
    </xf>
    <xf numFmtId="0" fontId="15" fillId="6" borderId="11" xfId="0" applyFont="1" applyFill="1" applyBorder="1" applyAlignment="1">
      <alignment horizontal="center" wrapText="1"/>
    </xf>
    <xf numFmtId="0" fontId="15" fillId="6" borderId="4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</cellXfs>
  <cellStyles count="8">
    <cellStyle name="Hipervínculo" xfId="1" builtinId="8"/>
    <cellStyle name="Millares" xfId="2" builtinId="3"/>
    <cellStyle name="Millares [0]" xfId="3" builtinId="6"/>
    <cellStyle name="Millares 2" xfId="4" xr:uid="{00000000-0005-0000-0000-000003000000}"/>
    <cellStyle name="Millares_Modelo Financiero ACME Final" xfId="5" xr:uid="{00000000-0005-0000-0000-000004000000}"/>
    <cellStyle name="Moneda" xfId="7" builtinId="4"/>
    <cellStyle name="Moneda 2" xfId="6" xr:uid="{00000000-0005-0000-0000-000006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TRABAJOS/8%20SEMESTRE/FORMULACION%20DE%20PROYECTO/NOM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O DE OBRA"/>
      <sheetName val="COSTOS "/>
    </sheetNames>
    <sheetDataSet>
      <sheetData sheetId="0"/>
      <sheetData sheetId="1">
        <row r="13">
          <cell r="G13" t="str">
            <v xml:space="preserve">HONORARIOS </v>
          </cell>
        </row>
        <row r="14">
          <cell r="G14" t="str">
            <v>ARRENDAMIENTO</v>
          </cell>
        </row>
        <row r="15">
          <cell r="G15" t="str">
            <v>SERVICIOS PUBLICOS</v>
          </cell>
        </row>
        <row r="16">
          <cell r="G16" t="str">
            <v>INTERNET Y TELEFONIA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9"/>
  <sheetViews>
    <sheetView zoomScale="120" zoomScaleNormal="120" workbookViewId="0">
      <selection activeCell="A5" sqref="A5"/>
    </sheetView>
  </sheetViews>
  <sheetFormatPr baseColWidth="10" defaultColWidth="9.140625" defaultRowHeight="12.75"/>
  <cols>
    <col min="1" max="256" width="11.42578125" customWidth="1"/>
  </cols>
  <sheetData>
    <row r="2" spans="1:1">
      <c r="A2" t="s">
        <v>220</v>
      </c>
    </row>
    <row r="4" spans="1:1">
      <c r="A4" t="s">
        <v>242</v>
      </c>
    </row>
    <row r="5" spans="1:1">
      <c r="A5" t="s">
        <v>221</v>
      </c>
    </row>
    <row r="7" spans="1:1">
      <c r="A7" t="s">
        <v>239</v>
      </c>
    </row>
    <row r="9" spans="1:1">
      <c r="A9" t="s">
        <v>240</v>
      </c>
    </row>
  </sheetData>
  <phoneticPr fontId="0" type="noConversion"/>
  <pageMargins left="0.75" right="0.75" top="1" bottom="1" header="0" footer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26"/>
  <sheetViews>
    <sheetView zoomScale="75" zoomScaleNormal="75" zoomScaleSheetLayoutView="75" workbookViewId="0">
      <selection activeCell="A16" sqref="A16"/>
    </sheetView>
  </sheetViews>
  <sheetFormatPr baseColWidth="10" defaultColWidth="9.140625" defaultRowHeight="12.75"/>
  <cols>
    <col min="1" max="1" width="51.140625" customWidth="1"/>
    <col min="2" max="2" width="18" customWidth="1"/>
    <col min="3" max="3" width="11.42578125" customWidth="1"/>
    <col min="4" max="4" width="14.42578125" bestFit="1" customWidth="1"/>
    <col min="5" max="5" width="25.5703125" customWidth="1"/>
    <col min="6" max="256" width="11.42578125" customWidth="1"/>
  </cols>
  <sheetData>
    <row r="2" spans="1:14" ht="15.75">
      <c r="A2" s="2" t="s">
        <v>155</v>
      </c>
    </row>
    <row r="4" spans="1:14" ht="30.75" customHeight="1">
      <c r="A4" s="144" t="s">
        <v>102</v>
      </c>
      <c r="B4" s="198" t="s">
        <v>103</v>
      </c>
      <c r="D4" t="s">
        <v>241</v>
      </c>
    </row>
    <row r="5" spans="1:14" ht="18" customHeight="1">
      <c r="A5" s="19" t="s">
        <v>250</v>
      </c>
      <c r="B5" s="200">
        <f>'5. Nomina'!B54*D5</f>
        <v>0</v>
      </c>
      <c r="D5" s="148">
        <v>1</v>
      </c>
      <c r="F5" s="204"/>
      <c r="G5" s="50"/>
      <c r="H5" s="50"/>
      <c r="I5" s="50"/>
      <c r="J5" s="50"/>
      <c r="K5" s="50"/>
      <c r="L5" s="50"/>
      <c r="M5" s="50"/>
      <c r="N5" s="50"/>
    </row>
    <row r="6" spans="1:14" ht="18" customHeight="1">
      <c r="A6" s="199" t="s">
        <v>104</v>
      </c>
      <c r="B6" s="200">
        <f>+'7. Gastos de Administracion'!B26*D6</f>
        <v>0</v>
      </c>
      <c r="D6" s="148">
        <v>1</v>
      </c>
      <c r="F6" s="204"/>
      <c r="G6" s="50"/>
      <c r="H6" s="50"/>
      <c r="I6" s="50"/>
      <c r="J6" s="50"/>
      <c r="K6" s="50"/>
      <c r="L6" s="204"/>
      <c r="M6" s="50"/>
      <c r="N6" s="50"/>
    </row>
    <row r="7" spans="1:14" ht="18" customHeight="1">
      <c r="A7" s="199" t="s">
        <v>107</v>
      </c>
      <c r="B7" s="200">
        <f>+'4. Maquinaria y Equipo'!C62</f>
        <v>0</v>
      </c>
      <c r="D7" s="6" t="s">
        <v>246</v>
      </c>
      <c r="F7" s="204"/>
      <c r="G7" s="50"/>
      <c r="H7" s="50"/>
      <c r="I7" s="50"/>
      <c r="J7" s="50"/>
      <c r="K7" s="50"/>
      <c r="L7" s="204"/>
      <c r="M7" s="50"/>
      <c r="N7" s="50"/>
    </row>
    <row r="8" spans="1:14" ht="18" customHeight="1">
      <c r="A8" s="199" t="s">
        <v>44</v>
      </c>
      <c r="B8" s="200">
        <f>+'4. Maquinaria y Equipo'!C64</f>
        <v>0</v>
      </c>
      <c r="F8" s="204"/>
      <c r="G8" s="50"/>
      <c r="H8" s="50"/>
      <c r="I8" s="50"/>
      <c r="J8" s="50"/>
      <c r="K8" s="50"/>
      <c r="L8" s="204"/>
      <c r="M8" s="50"/>
      <c r="N8" s="50"/>
    </row>
    <row r="9" spans="1:14" ht="18" customHeight="1">
      <c r="A9" s="19" t="s">
        <v>43</v>
      </c>
      <c r="B9" s="200">
        <f>+'4. Maquinaria y Equipo'!C63</f>
        <v>0</v>
      </c>
      <c r="F9" s="204"/>
      <c r="G9" s="50"/>
      <c r="H9" s="50"/>
      <c r="I9" s="50"/>
      <c r="J9" s="50"/>
      <c r="K9" s="50"/>
      <c r="L9" s="204"/>
      <c r="M9" s="50"/>
      <c r="N9" s="50"/>
    </row>
    <row r="10" spans="1:14" ht="18" customHeight="1">
      <c r="A10" s="199" t="s">
        <v>161</v>
      </c>
      <c r="B10" s="200">
        <f>+'7. Gastos de Administracion'!B14</f>
        <v>0</v>
      </c>
      <c r="F10" s="204"/>
      <c r="G10" s="50"/>
      <c r="H10" s="50"/>
      <c r="I10" s="50"/>
      <c r="J10" s="50"/>
      <c r="K10" s="50"/>
      <c r="L10" s="204"/>
      <c r="M10" s="50"/>
      <c r="N10" s="50"/>
    </row>
    <row r="11" spans="1:14" ht="18" customHeight="1">
      <c r="A11" s="16" t="s">
        <v>251</v>
      </c>
      <c r="B11" s="203">
        <v>0</v>
      </c>
      <c r="D11">
        <v>0</v>
      </c>
      <c r="F11" s="204"/>
      <c r="G11" s="50"/>
      <c r="H11" s="50"/>
      <c r="I11" s="50"/>
      <c r="J11" s="50"/>
      <c r="K11" s="50"/>
      <c r="L11" s="204"/>
      <c r="M11" s="50"/>
      <c r="N11" s="50"/>
    </row>
    <row r="12" spans="1:14" ht="18" customHeight="1">
      <c r="A12" s="199" t="s">
        <v>105</v>
      </c>
      <c r="B12" s="200">
        <f>+('11. Estado de Resultados'!B7/12)*D12</f>
        <v>0</v>
      </c>
      <c r="D12" s="147">
        <v>1</v>
      </c>
      <c r="F12" s="204"/>
      <c r="G12" s="50"/>
      <c r="H12" s="50"/>
      <c r="I12" s="50"/>
      <c r="J12" s="50"/>
      <c r="K12" s="50"/>
      <c r="L12" s="204"/>
      <c r="M12" s="50"/>
      <c r="N12" s="50"/>
    </row>
    <row r="13" spans="1:14" ht="18" customHeight="1">
      <c r="A13" s="16" t="s">
        <v>151</v>
      </c>
      <c r="B13" s="200">
        <f>+'4. Maquinaria y Equipo'!E8</f>
        <v>0</v>
      </c>
      <c r="D13" s="147"/>
      <c r="F13" s="204"/>
      <c r="G13" s="50"/>
      <c r="H13" s="50"/>
      <c r="I13" s="50"/>
      <c r="J13" s="50"/>
      <c r="K13" s="50"/>
      <c r="L13" s="204"/>
      <c r="M13" s="50"/>
      <c r="N13" s="50"/>
    </row>
    <row r="14" spans="1:14" ht="20.100000000000001" customHeight="1">
      <c r="A14" s="201" t="s">
        <v>106</v>
      </c>
      <c r="B14" s="202">
        <f>SUM(B5:B13)</f>
        <v>0</v>
      </c>
      <c r="F14" s="204"/>
      <c r="G14" s="50"/>
      <c r="H14" s="50"/>
      <c r="I14" s="50"/>
      <c r="J14" s="50"/>
      <c r="K14" s="50"/>
      <c r="L14" s="204"/>
      <c r="M14" s="50"/>
      <c r="N14" s="50"/>
    </row>
    <row r="15" spans="1:14" ht="15">
      <c r="F15" s="205"/>
      <c r="G15" s="50"/>
      <c r="H15" s="50"/>
      <c r="I15" s="50"/>
      <c r="J15" s="50"/>
      <c r="K15" s="50"/>
      <c r="L15" s="204"/>
      <c r="M15" s="50"/>
      <c r="N15" s="50"/>
    </row>
    <row r="16" spans="1:14" ht="15">
      <c r="F16" s="50"/>
      <c r="G16" s="50"/>
      <c r="H16" s="50"/>
      <c r="I16" s="50"/>
      <c r="J16" s="50"/>
      <c r="K16" s="50"/>
      <c r="L16" s="205"/>
      <c r="M16" s="50"/>
      <c r="N16" s="50"/>
    </row>
    <row r="17" spans="2:14">
      <c r="F17" s="50"/>
      <c r="G17" s="50"/>
      <c r="H17" s="50"/>
      <c r="I17" s="50"/>
      <c r="J17" s="50"/>
      <c r="K17" s="50"/>
      <c r="L17" s="50"/>
      <c r="M17" s="50"/>
      <c r="N17" s="50"/>
    </row>
    <row r="18" spans="2:14" ht="18">
      <c r="D18" s="206"/>
      <c r="E18" s="206"/>
      <c r="F18" s="207"/>
      <c r="G18" s="50"/>
      <c r="H18" s="50"/>
      <c r="I18" s="50"/>
      <c r="J18" s="50"/>
      <c r="K18" s="50"/>
      <c r="L18" s="50"/>
      <c r="M18" s="50"/>
      <c r="N18" s="50"/>
    </row>
    <row r="19" spans="2:14" ht="18">
      <c r="B19">
        <v>69629657</v>
      </c>
      <c r="D19" s="206"/>
      <c r="E19" s="206"/>
      <c r="F19" s="206"/>
    </row>
    <row r="20" spans="2:14" ht="18">
      <c r="B20" s="6"/>
      <c r="D20" s="206"/>
      <c r="E20" s="206"/>
      <c r="F20" s="206"/>
    </row>
    <row r="22" spans="2:14" ht="57.75" customHeight="1"/>
    <row r="26" spans="2:14">
      <c r="E26" t="s">
        <v>252</v>
      </c>
    </row>
  </sheetData>
  <phoneticPr fontId="0" type="noConversion"/>
  <pageMargins left="0.75" right="0.75" top="1" bottom="1" header="0" footer="0"/>
  <pageSetup paperSize="9" scale="76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8"/>
  <sheetViews>
    <sheetView workbookViewId="0">
      <selection activeCell="D12" sqref="D12"/>
    </sheetView>
  </sheetViews>
  <sheetFormatPr baseColWidth="10" defaultColWidth="9.140625" defaultRowHeight="12.75"/>
  <cols>
    <col min="1" max="1" width="18.85546875" bestFit="1" customWidth="1"/>
    <col min="2" max="2" width="12.7109375" bestFit="1" customWidth="1"/>
    <col min="3" max="3" width="11.42578125" customWidth="1"/>
    <col min="4" max="4" width="12.7109375" bestFit="1" customWidth="1"/>
    <col min="5" max="256" width="11.42578125" customWidth="1"/>
  </cols>
  <sheetData>
    <row r="1" spans="1:4">
      <c r="A1" s="84" t="s">
        <v>157</v>
      </c>
    </row>
    <row r="4" spans="1:4">
      <c r="A4" t="s">
        <v>158</v>
      </c>
      <c r="B4" s="100"/>
    </row>
    <row r="5" spans="1:4">
      <c r="A5" t="s">
        <v>159</v>
      </c>
      <c r="B5" s="222"/>
    </row>
    <row r="6" spans="1:4">
      <c r="A6" t="s">
        <v>160</v>
      </c>
      <c r="B6" s="221"/>
    </row>
    <row r="9" spans="1:4">
      <c r="A9" s="17" t="s">
        <v>162</v>
      </c>
    </row>
    <row r="10" spans="1:4">
      <c r="A10" t="s">
        <v>163</v>
      </c>
      <c r="B10" s="100">
        <f>+B6</f>
        <v>0</v>
      </c>
    </row>
    <row r="11" spans="1:4">
      <c r="A11" t="s">
        <v>164</v>
      </c>
      <c r="B11" s="147">
        <v>5</v>
      </c>
      <c r="C11" t="s">
        <v>166</v>
      </c>
    </row>
    <row r="12" spans="1:4">
      <c r="A12" t="s">
        <v>165</v>
      </c>
      <c r="B12" s="98">
        <v>0.16</v>
      </c>
      <c r="C12" t="s">
        <v>167</v>
      </c>
    </row>
    <row r="13" spans="1:4">
      <c r="A13" t="s">
        <v>168</v>
      </c>
      <c r="B13" t="s">
        <v>169</v>
      </c>
    </row>
    <row r="15" spans="1:4">
      <c r="A15" s="106" t="s">
        <v>170</v>
      </c>
      <c r="B15" s="106" t="s">
        <v>168</v>
      </c>
      <c r="C15" s="106" t="s">
        <v>171</v>
      </c>
      <c r="D15" s="106" t="s">
        <v>172</v>
      </c>
    </row>
    <row r="16" spans="1:4">
      <c r="A16" s="104">
        <v>0</v>
      </c>
      <c r="B16" s="103">
        <v>0</v>
      </c>
      <c r="C16" s="103">
        <v>0</v>
      </c>
      <c r="D16" s="105">
        <f>+B10</f>
        <v>0</v>
      </c>
    </row>
    <row r="17" spans="1:4">
      <c r="A17" s="104">
        <v>1</v>
      </c>
      <c r="B17" s="105">
        <f>+B10/10</f>
        <v>0</v>
      </c>
      <c r="C17" s="105">
        <f>+D16*0.08</f>
        <v>0</v>
      </c>
      <c r="D17" s="105">
        <f>+D16-B17</f>
        <v>0</v>
      </c>
    </row>
    <row r="18" spans="1:4">
      <c r="A18" s="104">
        <v>2</v>
      </c>
      <c r="B18" s="105">
        <f>+B17</f>
        <v>0</v>
      </c>
      <c r="C18" s="105">
        <f t="shared" ref="C18:C26" si="0">+D17*0.08</f>
        <v>0</v>
      </c>
      <c r="D18" s="105">
        <f t="shared" ref="D18:D26" si="1">+D17-B18</f>
        <v>0</v>
      </c>
    </row>
    <row r="19" spans="1:4">
      <c r="A19" s="104">
        <v>3</v>
      </c>
      <c r="B19" s="105">
        <f t="shared" ref="B19:B26" si="2">+B18</f>
        <v>0</v>
      </c>
      <c r="C19" s="105">
        <f t="shared" si="0"/>
        <v>0</v>
      </c>
      <c r="D19" s="105">
        <f t="shared" si="1"/>
        <v>0</v>
      </c>
    </row>
    <row r="20" spans="1:4">
      <c r="A20" s="104">
        <v>4</v>
      </c>
      <c r="B20" s="105">
        <f t="shared" si="2"/>
        <v>0</v>
      </c>
      <c r="C20" s="105">
        <f t="shared" si="0"/>
        <v>0</v>
      </c>
      <c r="D20" s="105">
        <f t="shared" si="1"/>
        <v>0</v>
      </c>
    </row>
    <row r="21" spans="1:4">
      <c r="A21" s="104">
        <v>5</v>
      </c>
      <c r="B21" s="105">
        <f t="shared" si="2"/>
        <v>0</v>
      </c>
      <c r="C21" s="105">
        <f t="shared" si="0"/>
        <v>0</v>
      </c>
      <c r="D21" s="105">
        <f t="shared" si="1"/>
        <v>0</v>
      </c>
    </row>
    <row r="22" spans="1:4">
      <c r="A22" s="104">
        <v>6</v>
      </c>
      <c r="B22" s="105">
        <f t="shared" si="2"/>
        <v>0</v>
      </c>
      <c r="C22" s="105">
        <f t="shared" si="0"/>
        <v>0</v>
      </c>
      <c r="D22" s="105">
        <f t="shared" si="1"/>
        <v>0</v>
      </c>
    </row>
    <row r="23" spans="1:4">
      <c r="A23" s="104">
        <v>7</v>
      </c>
      <c r="B23" s="105">
        <f t="shared" si="2"/>
        <v>0</v>
      </c>
      <c r="C23" s="105">
        <f t="shared" si="0"/>
        <v>0</v>
      </c>
      <c r="D23" s="105">
        <f t="shared" si="1"/>
        <v>0</v>
      </c>
    </row>
    <row r="24" spans="1:4">
      <c r="A24" s="104">
        <v>8</v>
      </c>
      <c r="B24" s="105">
        <f t="shared" si="2"/>
        <v>0</v>
      </c>
      <c r="C24" s="105">
        <f t="shared" si="0"/>
        <v>0</v>
      </c>
      <c r="D24" s="105">
        <f t="shared" si="1"/>
        <v>0</v>
      </c>
    </row>
    <row r="25" spans="1:4">
      <c r="A25" s="104">
        <v>9</v>
      </c>
      <c r="B25" s="105">
        <f t="shared" si="2"/>
        <v>0</v>
      </c>
      <c r="C25" s="105">
        <f t="shared" si="0"/>
        <v>0</v>
      </c>
      <c r="D25" s="105">
        <f t="shared" si="1"/>
        <v>0</v>
      </c>
    </row>
    <row r="26" spans="1:4">
      <c r="A26" s="104">
        <v>10</v>
      </c>
      <c r="B26" s="105">
        <f t="shared" si="2"/>
        <v>0</v>
      </c>
      <c r="C26" s="105">
        <f t="shared" si="0"/>
        <v>0</v>
      </c>
      <c r="D26" s="105">
        <f t="shared" si="1"/>
        <v>0</v>
      </c>
    </row>
    <row r="28" spans="1:4">
      <c r="C28" s="124"/>
    </row>
  </sheetData>
  <phoneticPr fontId="0" type="noConversion"/>
  <pageMargins left="0.75" right="0.75" top="1" bottom="1" header="0" footer="0"/>
  <pageSetup orientation="portrait" horizontalDpi="4294967293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5"/>
  <sheetViews>
    <sheetView topLeftCell="A16" workbookViewId="0">
      <selection activeCell="I17" sqref="I17"/>
    </sheetView>
  </sheetViews>
  <sheetFormatPr baseColWidth="10" defaultColWidth="9.140625" defaultRowHeight="12.75"/>
  <cols>
    <col min="1" max="1" width="31.85546875" bestFit="1" customWidth="1"/>
    <col min="2" max="6" width="17.42578125" bestFit="1" customWidth="1"/>
    <col min="7" max="256" width="11.42578125" customWidth="1"/>
  </cols>
  <sheetData>
    <row r="1" spans="1:6">
      <c r="A1" s="279" t="s">
        <v>173</v>
      </c>
      <c r="B1" s="279"/>
      <c r="C1" s="279"/>
      <c r="D1" s="279"/>
      <c r="E1" s="279"/>
    </row>
    <row r="3" spans="1:6" ht="15.75">
      <c r="B3" s="159">
        <v>2019</v>
      </c>
      <c r="C3" s="159">
        <v>2020</v>
      </c>
      <c r="D3" s="159">
        <v>2021</v>
      </c>
      <c r="E3" s="159">
        <v>2022</v>
      </c>
      <c r="F3" s="159">
        <v>2023</v>
      </c>
    </row>
    <row r="4" spans="1:6">
      <c r="A4" s="103" t="s">
        <v>152</v>
      </c>
      <c r="B4" s="107">
        <f>+'1. Ventas e Ingresos'!C21</f>
        <v>0</v>
      </c>
      <c r="C4" s="107">
        <f>+'1. Ventas e Ingresos'!D21</f>
        <v>0</v>
      </c>
      <c r="D4" s="107">
        <f>+'1. Ventas e Ingresos'!E21</f>
        <v>0</v>
      </c>
      <c r="E4" s="107">
        <f>+'1. Ventas e Ingresos'!F21</f>
        <v>0</v>
      </c>
      <c r="F4" s="107">
        <f>+'1. Ventas e Ingresos'!G21</f>
        <v>0</v>
      </c>
    </row>
    <row r="5" spans="1:6">
      <c r="B5" s="100"/>
      <c r="C5" s="100"/>
      <c r="D5" s="100"/>
      <c r="E5" s="100"/>
      <c r="F5" s="100"/>
    </row>
    <row r="6" spans="1:6">
      <c r="A6" s="128" t="s">
        <v>205</v>
      </c>
      <c r="B6" s="129">
        <f>+'3. Proyeccion de Compras'!D61</f>
        <v>0</v>
      </c>
      <c r="C6" s="129">
        <f>+'3. Proyeccion de Compras'!E61</f>
        <v>0</v>
      </c>
      <c r="D6" s="129">
        <f>+'3. Proyeccion de Compras'!F61</f>
        <v>0</v>
      </c>
      <c r="E6" s="129">
        <f>+'3. Proyeccion de Compras'!G61</f>
        <v>0</v>
      </c>
      <c r="F6" s="129">
        <f>+'3. Proyeccion de Compras'!H61</f>
        <v>0</v>
      </c>
    </row>
    <row r="7" spans="1:6">
      <c r="A7" s="128" t="s">
        <v>206</v>
      </c>
      <c r="B7" s="129">
        <f>+'3. Proyeccion de Compras'!D55</f>
        <v>0</v>
      </c>
      <c r="C7" s="129">
        <f>+'3. Proyeccion de Compras'!E55</f>
        <v>0</v>
      </c>
      <c r="D7" s="129">
        <f>+'3. Proyeccion de Compras'!F55</f>
        <v>0</v>
      </c>
      <c r="E7" s="129">
        <f>+'3. Proyeccion de Compras'!G55</f>
        <v>0</v>
      </c>
      <c r="F7" s="129">
        <f>+'3. Proyeccion de Compras'!H55</f>
        <v>0</v>
      </c>
    </row>
    <row r="8" spans="1:6">
      <c r="A8" s="128" t="s">
        <v>207</v>
      </c>
      <c r="B8" s="129">
        <f>+'3. Proyeccion de Compras'!D66</f>
        <v>0</v>
      </c>
      <c r="C8" s="129">
        <f>+'3. Proyeccion de Compras'!E66</f>
        <v>0</v>
      </c>
      <c r="D8" s="129">
        <f>+'3. Proyeccion de Compras'!F66</f>
        <v>0</v>
      </c>
      <c r="E8" s="129">
        <f>+'3. Proyeccion de Compras'!G66</f>
        <v>0</v>
      </c>
      <c r="F8" s="129">
        <f>+'3. Proyeccion de Compras'!H66</f>
        <v>0</v>
      </c>
    </row>
    <row r="9" spans="1:6">
      <c r="A9" s="128" t="s">
        <v>208</v>
      </c>
      <c r="B9" s="129">
        <f>+B6+B7-B8</f>
        <v>0</v>
      </c>
      <c r="C9" s="129">
        <f>+C6+C7-C8</f>
        <v>0</v>
      </c>
      <c r="D9" s="129">
        <f>+D6+D7-D8</f>
        <v>0</v>
      </c>
      <c r="E9" s="129">
        <f>+E6+E7-E8</f>
        <v>0</v>
      </c>
      <c r="F9" s="129">
        <f>+F6+F7-F8</f>
        <v>0</v>
      </c>
    </row>
    <row r="10" spans="1:6">
      <c r="A10" s="128" t="s">
        <v>211</v>
      </c>
      <c r="B10" s="129">
        <f>+'3. Proyeccion de Compras'!C62</f>
        <v>0</v>
      </c>
      <c r="C10" s="129">
        <f>+'3. Proyeccion de Compras'!D62</f>
        <v>0</v>
      </c>
      <c r="D10" s="129">
        <f>+'3. Proyeccion de Compras'!E62</f>
        <v>0</v>
      </c>
      <c r="E10" s="129">
        <f>+'3. Proyeccion de Compras'!F62</f>
        <v>0</v>
      </c>
      <c r="F10" s="129">
        <f>+'3. Proyeccion de Compras'!G62</f>
        <v>0</v>
      </c>
    </row>
    <row r="11" spans="1:6">
      <c r="A11" s="128" t="s">
        <v>212</v>
      </c>
      <c r="B11" s="129">
        <f>+'3. Proyeccion de Compras'!D67</f>
        <v>0</v>
      </c>
      <c r="C11" s="129">
        <f>+'3. Proyeccion de Compras'!E67</f>
        <v>0</v>
      </c>
      <c r="D11" s="129">
        <f>+'3. Proyeccion de Compras'!F67</f>
        <v>0</v>
      </c>
      <c r="E11" s="129">
        <f>+'3. Proyeccion de Compras'!G67</f>
        <v>0</v>
      </c>
      <c r="F11" s="129">
        <f>+'3. Proyeccion de Compras'!H67</f>
        <v>0</v>
      </c>
    </row>
    <row r="12" spans="1:6">
      <c r="A12" s="128" t="s">
        <v>209</v>
      </c>
      <c r="B12" s="129">
        <f>+'3. Proyeccion de Compras'!D63</f>
        <v>0</v>
      </c>
      <c r="C12" s="129">
        <f>+'3. Proyeccion de Compras'!E63</f>
        <v>0</v>
      </c>
      <c r="D12" s="129">
        <f>+'3. Proyeccion de Compras'!F63</f>
        <v>0</v>
      </c>
      <c r="E12" s="129">
        <f>+'3. Proyeccion de Compras'!G63</f>
        <v>0</v>
      </c>
      <c r="F12" s="129">
        <f>+'3. Proyeccion de Compras'!H63</f>
        <v>0</v>
      </c>
    </row>
    <row r="13" spans="1:6">
      <c r="A13" s="128" t="s">
        <v>210</v>
      </c>
      <c r="B13" s="129">
        <f>+'3. Proyeccion de Compras'!D68</f>
        <v>0</v>
      </c>
      <c r="C13" s="129">
        <f>+'3. Proyeccion de Compras'!E68</f>
        <v>0</v>
      </c>
      <c r="D13" s="129">
        <f>+'3. Proyeccion de Compras'!F68</f>
        <v>0</v>
      </c>
      <c r="E13" s="129">
        <f>+'3. Proyeccion de Compras'!G68</f>
        <v>0</v>
      </c>
      <c r="F13" s="129">
        <f>+'3. Proyeccion de Compras'!H68</f>
        <v>0</v>
      </c>
    </row>
    <row r="14" spans="1:6">
      <c r="A14" s="89" t="s">
        <v>153</v>
      </c>
      <c r="B14" s="105">
        <f>+'5. Nomina'!C54</f>
        <v>0</v>
      </c>
      <c r="C14" s="105">
        <f>+'5. Nomina'!D54</f>
        <v>0</v>
      </c>
      <c r="D14" s="105">
        <f>+'5. Nomina'!E54</f>
        <v>0</v>
      </c>
      <c r="E14" s="105">
        <f>+'5. Nomina'!F54</f>
        <v>0</v>
      </c>
      <c r="F14" s="105">
        <f>+'5. Nomina'!G54</f>
        <v>0</v>
      </c>
    </row>
    <row r="15" spans="1:6">
      <c r="A15" s="90" t="s">
        <v>109</v>
      </c>
      <c r="B15" s="105" t="e">
        <f>+'4. Maquinaria y Equipo'!F65</f>
        <v>#DIV/0!</v>
      </c>
      <c r="C15" s="105" t="e">
        <f>+B15</f>
        <v>#DIV/0!</v>
      </c>
      <c r="D15" s="105" t="e">
        <f>+C15</f>
        <v>#DIV/0!</v>
      </c>
      <c r="E15" s="105" t="e">
        <f>+D15</f>
        <v>#DIV/0!</v>
      </c>
      <c r="F15" s="105" t="e">
        <f>+E15</f>
        <v>#DIV/0!</v>
      </c>
    </row>
    <row r="16" spans="1:6">
      <c r="A16" s="90" t="s">
        <v>129</v>
      </c>
      <c r="B16" s="105">
        <f>+'6. Costos de Produccion'!C12</f>
        <v>0</v>
      </c>
      <c r="C16" s="105">
        <f>+'6. Costos de Produccion'!D12</f>
        <v>0</v>
      </c>
      <c r="D16" s="105">
        <f>+'6. Costos de Produccion'!E12</f>
        <v>0</v>
      </c>
      <c r="E16" s="105">
        <f>+'6. Costos de Produccion'!F12</f>
        <v>0</v>
      </c>
      <c r="F16" s="105">
        <f>+'6. Costos de Produccion'!G12</f>
        <v>0</v>
      </c>
    </row>
    <row r="17" spans="1:6">
      <c r="A17" s="89" t="s">
        <v>213</v>
      </c>
      <c r="B17" s="105" t="e">
        <f>+B9-B10+B11-B12+B13+B14+B15+B16</f>
        <v>#DIV/0!</v>
      </c>
      <c r="C17" s="105" t="e">
        <f>+C9-C10+C11-C12+C13+C14+C15+C16</f>
        <v>#DIV/0!</v>
      </c>
      <c r="D17" s="105" t="e">
        <f>+D9-D10+D11-D12+D13+D14+D15+D16</f>
        <v>#DIV/0!</v>
      </c>
      <c r="E17" s="105" t="e">
        <f>+E9-E10+E11-E12+E13+E14+E15+E16</f>
        <v>#DIV/0!</v>
      </c>
      <c r="F17" s="105" t="e">
        <f>+F9-F10+F11-F12+F13+F14+F15+F16</f>
        <v>#DIV/0!</v>
      </c>
    </row>
    <row r="18" spans="1:6">
      <c r="A18" s="91" t="s">
        <v>130</v>
      </c>
      <c r="B18" s="107" t="e">
        <f>+B4-B17</f>
        <v>#DIV/0!</v>
      </c>
      <c r="C18" s="107" t="e">
        <f>+C4-C17</f>
        <v>#DIV/0!</v>
      </c>
      <c r="D18" s="107" t="e">
        <f>+D4-D17</f>
        <v>#DIV/0!</v>
      </c>
      <c r="E18" s="107" t="e">
        <f>+E4-E17</f>
        <v>#DIV/0!</v>
      </c>
      <c r="F18" s="107" t="e">
        <f>+F4-F17</f>
        <v>#DIV/0!</v>
      </c>
    </row>
    <row r="19" spans="1:6">
      <c r="A19" s="90" t="s">
        <v>131</v>
      </c>
      <c r="B19" s="105">
        <f>+'8. Gastos de Ventas'!C8</f>
        <v>0</v>
      </c>
      <c r="C19" s="105">
        <f>+'8. Gastos de Ventas'!D8</f>
        <v>0</v>
      </c>
      <c r="D19" s="105">
        <f>+'8. Gastos de Ventas'!E8</f>
        <v>0</v>
      </c>
      <c r="E19" s="105">
        <f>+'8. Gastos de Ventas'!F8</f>
        <v>0</v>
      </c>
      <c r="F19" s="105">
        <f>+'8. Gastos de Ventas'!G8</f>
        <v>0</v>
      </c>
    </row>
    <row r="20" spans="1:6">
      <c r="A20" s="89" t="s">
        <v>156</v>
      </c>
      <c r="B20" s="105" t="e">
        <f>+'5. Nomina'!C106</f>
        <v>#VALUE!</v>
      </c>
      <c r="C20" s="105" t="e">
        <f>+'5. Nomina'!D106</f>
        <v>#VALUE!</v>
      </c>
      <c r="D20" s="105" t="e">
        <f>+'5. Nomina'!E106</f>
        <v>#VALUE!</v>
      </c>
      <c r="E20" s="105" t="e">
        <f>+'5. Nomina'!F106</f>
        <v>#VALUE!</v>
      </c>
      <c r="F20" s="105" t="e">
        <f>+'5. Nomina'!G106</f>
        <v>#VALUE!</v>
      </c>
    </row>
    <row r="21" spans="1:6">
      <c r="A21" s="90" t="s">
        <v>132</v>
      </c>
      <c r="B21" s="105">
        <f>+'7. Gastos de Administracion'!C26</f>
        <v>0</v>
      </c>
      <c r="C21" s="105">
        <f>+'7. Gastos de Administracion'!D26</f>
        <v>0</v>
      </c>
      <c r="D21" s="105">
        <f>+'7. Gastos de Administracion'!E26</f>
        <v>0</v>
      </c>
      <c r="E21" s="105">
        <f>+'7. Gastos de Administracion'!F26</f>
        <v>0</v>
      </c>
      <c r="F21" s="105">
        <f>+'7. Gastos de Administracion'!G26</f>
        <v>0</v>
      </c>
    </row>
    <row r="22" spans="1:6">
      <c r="A22" s="89" t="s">
        <v>214</v>
      </c>
      <c r="B22" s="105">
        <f>+'9. Inversion'!B10</f>
        <v>0</v>
      </c>
      <c r="C22" s="105"/>
      <c r="D22" s="105"/>
      <c r="E22" s="105"/>
      <c r="F22" s="105"/>
    </row>
    <row r="23" spans="1:6">
      <c r="A23" s="92" t="s">
        <v>133</v>
      </c>
      <c r="B23" s="105" t="e">
        <f>+B18-B19-B20-B21-B22</f>
        <v>#DIV/0!</v>
      </c>
      <c r="C23" s="105" t="e">
        <f>+C18-C19-C20-C21-C22</f>
        <v>#DIV/0!</v>
      </c>
      <c r="D23" s="105" t="e">
        <f>+D18-D19-D20-D21-D22</f>
        <v>#DIV/0!</v>
      </c>
      <c r="E23" s="105" t="e">
        <f>+E18-E19-E20-E21-E22</f>
        <v>#DIV/0!</v>
      </c>
      <c r="F23" s="105" t="e">
        <f>+F18-F19-F20-F21-F22</f>
        <v>#DIV/0!</v>
      </c>
    </row>
    <row r="24" spans="1:6">
      <c r="A24" s="101" t="s">
        <v>134</v>
      </c>
      <c r="B24" s="105">
        <f>+'10. Credito'!C17+'10. Credito'!C18</f>
        <v>0</v>
      </c>
      <c r="C24" s="105">
        <f>+'10. Credito'!C20+'10. Credito'!C19</f>
        <v>0</v>
      </c>
      <c r="D24" s="105">
        <f>+'10. Credito'!C22+'10. Credito'!C21</f>
        <v>0</v>
      </c>
      <c r="E24" s="105">
        <f>+'10. Credito'!C24+'10. Credito'!C23</f>
        <v>0</v>
      </c>
      <c r="F24" s="105">
        <f>+'10. Credito'!D26+'10. Credito'!D25</f>
        <v>0</v>
      </c>
    </row>
    <row r="25" spans="1:6">
      <c r="A25" s="93" t="s">
        <v>135</v>
      </c>
      <c r="B25" s="105" t="e">
        <f>+B23-B24</f>
        <v>#DIV/0!</v>
      </c>
      <c r="C25" s="105" t="e">
        <f>+C23-C24</f>
        <v>#DIV/0!</v>
      </c>
      <c r="D25" s="105" t="e">
        <f>+D23-D24</f>
        <v>#DIV/0!</v>
      </c>
      <c r="E25" s="105" t="e">
        <f>+E23-E24</f>
        <v>#DIV/0!</v>
      </c>
      <c r="F25" s="105" t="e">
        <f>+F23-F24</f>
        <v>#DIV/0!</v>
      </c>
    </row>
    <row r="26" spans="1:6">
      <c r="A26" s="94" t="s">
        <v>136</v>
      </c>
      <c r="B26" s="105" t="e">
        <f>+B25*0.35</f>
        <v>#DIV/0!</v>
      </c>
      <c r="C26" s="105" t="e">
        <f>+C25*0.35</f>
        <v>#DIV/0!</v>
      </c>
      <c r="D26" s="105" t="e">
        <f>+D25*0.35</f>
        <v>#DIV/0!</v>
      </c>
      <c r="E26" s="105" t="e">
        <f>+E25*0.35</f>
        <v>#DIV/0!</v>
      </c>
      <c r="F26" s="105" t="e">
        <f>+F25*0.35</f>
        <v>#DIV/0!</v>
      </c>
    </row>
    <row r="27" spans="1:6">
      <c r="A27" s="95" t="s">
        <v>137</v>
      </c>
      <c r="B27" s="105" t="e">
        <f>+B25-B26</f>
        <v>#DIV/0!</v>
      </c>
      <c r="C27" s="105" t="e">
        <f>+C25-C26</f>
        <v>#DIV/0!</v>
      </c>
      <c r="D27" s="105" t="e">
        <f>+D25-D26</f>
        <v>#DIV/0!</v>
      </c>
      <c r="E27" s="105" t="e">
        <f>+E25-E26</f>
        <v>#DIV/0!</v>
      </c>
      <c r="F27" s="105" t="e">
        <f>+F25-F26</f>
        <v>#DIV/0!</v>
      </c>
    </row>
    <row r="28" spans="1:6">
      <c r="A28" s="105" t="s">
        <v>198</v>
      </c>
      <c r="B28" s="105" t="e">
        <f>+B27*0.1</f>
        <v>#DIV/0!</v>
      </c>
      <c r="C28" s="105" t="e">
        <f>+C27*0.1</f>
        <v>#DIV/0!</v>
      </c>
      <c r="D28" s="105" t="e">
        <f>+D27*0.1</f>
        <v>#DIV/0!</v>
      </c>
      <c r="E28" s="105" t="e">
        <f>+E27*0.1</f>
        <v>#DIV/0!</v>
      </c>
      <c r="F28" s="105" t="e">
        <f>+F27*0.1</f>
        <v>#DIV/0!</v>
      </c>
    </row>
    <row r="29" spans="1:6">
      <c r="A29" s="107" t="s">
        <v>215</v>
      </c>
      <c r="B29" s="105" t="e">
        <f>+B27-B28</f>
        <v>#DIV/0!</v>
      </c>
      <c r="C29" s="105" t="e">
        <f>+C27-C28</f>
        <v>#DIV/0!</v>
      </c>
      <c r="D29" s="105" t="e">
        <f>+D27-D28</f>
        <v>#DIV/0!</v>
      </c>
      <c r="E29" s="105" t="e">
        <f>+E27-E28</f>
        <v>#DIV/0!</v>
      </c>
      <c r="F29" s="105" t="e">
        <f>+F27-F28</f>
        <v>#DIV/0!</v>
      </c>
    </row>
    <row r="33" spans="5:5">
      <c r="E33" s="100"/>
    </row>
    <row r="35" spans="5:5">
      <c r="E35" s="100"/>
    </row>
  </sheetData>
  <mergeCells count="1">
    <mergeCell ref="A1:E1"/>
  </mergeCells>
  <phoneticPr fontId="0" type="noConversion"/>
  <pageMargins left="0.75" right="0.75" top="1" bottom="1" header="0" footer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6"/>
  <sheetViews>
    <sheetView workbookViewId="0">
      <selection activeCell="J30" sqref="J30"/>
    </sheetView>
  </sheetViews>
  <sheetFormatPr baseColWidth="10" defaultColWidth="9.140625" defaultRowHeight="12.75"/>
  <cols>
    <col min="1" max="1" width="25.5703125" bestFit="1" customWidth="1"/>
    <col min="2" max="2" width="17.42578125" customWidth="1"/>
    <col min="3" max="7" width="15.5703125" bestFit="1" customWidth="1"/>
    <col min="8" max="256" width="11.42578125" customWidth="1"/>
  </cols>
  <sheetData>
    <row r="1" spans="1:6">
      <c r="A1" s="279" t="s">
        <v>178</v>
      </c>
      <c r="B1" s="279"/>
      <c r="C1" s="279"/>
      <c r="D1" s="279"/>
      <c r="E1" s="279"/>
    </row>
    <row r="4" spans="1:6" ht="15.75">
      <c r="B4" s="159">
        <v>2019</v>
      </c>
      <c r="C4" s="159">
        <v>2020</v>
      </c>
      <c r="D4" s="159">
        <v>2021</v>
      </c>
      <c r="E4" s="159">
        <v>2022</v>
      </c>
      <c r="F4" s="159">
        <v>2023</v>
      </c>
    </row>
    <row r="5" spans="1:6">
      <c r="A5" s="103" t="s">
        <v>187</v>
      </c>
      <c r="B5" s="109">
        <v>0</v>
      </c>
      <c r="C5" s="109" t="e">
        <f>+B29</f>
        <v>#VALUE!</v>
      </c>
      <c r="D5" s="109" t="e">
        <f>+C29</f>
        <v>#VALUE!</v>
      </c>
      <c r="E5" s="109" t="e">
        <f>+D29</f>
        <v>#VALUE!</v>
      </c>
      <c r="F5" s="109" t="e">
        <f>+E29</f>
        <v>#VALUE!</v>
      </c>
    </row>
    <row r="6" spans="1:6">
      <c r="A6" s="103" t="s">
        <v>174</v>
      </c>
      <c r="B6" s="104"/>
      <c r="C6" s="104"/>
      <c r="D6" s="104"/>
      <c r="E6" s="104"/>
      <c r="F6" s="104"/>
    </row>
    <row r="7" spans="1:6">
      <c r="A7" s="103" t="s">
        <v>152</v>
      </c>
      <c r="B7" s="105">
        <f>+'11. Estado de Resultados'!B4</f>
        <v>0</v>
      </c>
      <c r="C7" s="105">
        <f>+'11. Estado de Resultados'!C4</f>
        <v>0</v>
      </c>
      <c r="D7" s="105">
        <f>+'11. Estado de Resultados'!D4</f>
        <v>0</v>
      </c>
      <c r="E7" s="105">
        <f>+'11. Estado de Resultados'!E4</f>
        <v>0</v>
      </c>
      <c r="F7" s="105">
        <f>+'11. Estado de Resultados'!F4</f>
        <v>0</v>
      </c>
    </row>
    <row r="8" spans="1:6">
      <c r="A8" s="103" t="s">
        <v>182</v>
      </c>
      <c r="B8" s="105">
        <f>+'10. Credito'!B5</f>
        <v>0</v>
      </c>
      <c r="C8" s="105"/>
      <c r="D8" s="105"/>
      <c r="E8" s="105"/>
      <c r="F8" s="105"/>
    </row>
    <row r="9" spans="1:6">
      <c r="A9" s="103" t="s">
        <v>183</v>
      </c>
      <c r="B9" s="105">
        <f>+'10. Credito'!B10</f>
        <v>0</v>
      </c>
      <c r="C9" s="105"/>
      <c r="D9" s="105"/>
      <c r="E9" s="105"/>
      <c r="F9" s="105"/>
    </row>
    <row r="10" spans="1:6">
      <c r="A10" s="103" t="s">
        <v>184</v>
      </c>
      <c r="B10" s="105">
        <f>SUM(B7:B9)</f>
        <v>0</v>
      </c>
      <c r="C10" s="105">
        <f>SUM(C7:C9)</f>
        <v>0</v>
      </c>
      <c r="D10" s="105">
        <f>SUM(D7:D9)</f>
        <v>0</v>
      </c>
      <c r="E10" s="105">
        <f>SUM(E7:E9)</f>
        <v>0</v>
      </c>
      <c r="F10" s="105">
        <f>SUM(F7:F9)</f>
        <v>0</v>
      </c>
    </row>
    <row r="11" spans="1:6">
      <c r="A11" s="103" t="s">
        <v>175</v>
      </c>
      <c r="B11" s="103"/>
      <c r="C11" s="103"/>
      <c r="D11" s="103"/>
      <c r="E11" s="103"/>
      <c r="F11" s="103"/>
    </row>
    <row r="12" spans="1:6">
      <c r="A12" s="89" t="s">
        <v>161</v>
      </c>
      <c r="B12" s="105">
        <f>+'9. Inversion'!B10</f>
        <v>0</v>
      </c>
      <c r="C12" s="103"/>
      <c r="D12" s="103"/>
      <c r="E12" s="103"/>
      <c r="F12" s="103"/>
    </row>
    <row r="13" spans="1:6">
      <c r="A13" s="89" t="s">
        <v>151</v>
      </c>
      <c r="B13" s="105">
        <f>+'9. Inversion'!B11</f>
        <v>0</v>
      </c>
      <c r="C13" s="103"/>
      <c r="D13" s="103"/>
      <c r="E13" s="103"/>
      <c r="F13" s="103"/>
    </row>
    <row r="14" spans="1:6">
      <c r="A14" s="89" t="s">
        <v>186</v>
      </c>
      <c r="B14" s="105">
        <f>+'9. Inversion'!B9</f>
        <v>0</v>
      </c>
      <c r="C14" s="103"/>
      <c r="D14" s="103"/>
      <c r="E14" s="103"/>
      <c r="F14" s="103"/>
    </row>
    <row r="15" spans="1:6">
      <c r="A15" s="89" t="s">
        <v>112</v>
      </c>
      <c r="B15" s="105">
        <f>+'9. Inversion'!B7</f>
        <v>0</v>
      </c>
      <c r="C15" s="103"/>
      <c r="D15" s="103"/>
      <c r="E15" s="103"/>
      <c r="F15" s="103"/>
    </row>
    <row r="16" spans="1:6">
      <c r="A16" s="89" t="s">
        <v>185</v>
      </c>
      <c r="B16" s="105">
        <f>+'9. Inversion'!B8</f>
        <v>0</v>
      </c>
      <c r="C16" s="103"/>
      <c r="D16" s="103"/>
      <c r="E16" s="103"/>
      <c r="F16" s="103"/>
    </row>
    <row r="17" spans="1:7">
      <c r="A17" s="89" t="s">
        <v>108</v>
      </c>
      <c r="B17" s="105">
        <f>+'11. Estado de Resultados'!B7</f>
        <v>0</v>
      </c>
      <c r="C17" s="105">
        <f>+'11. Estado de Resultados'!C7</f>
        <v>0</v>
      </c>
      <c r="D17" s="105">
        <f>+'11. Estado de Resultados'!D7</f>
        <v>0</v>
      </c>
      <c r="E17" s="105">
        <f>+'11. Estado de Resultados'!E7</f>
        <v>0</v>
      </c>
      <c r="F17" s="105">
        <f>+'11. Estado de Resultados'!F7</f>
        <v>0</v>
      </c>
    </row>
    <row r="18" spans="1:7">
      <c r="A18" s="89" t="s">
        <v>153</v>
      </c>
      <c r="B18" s="105">
        <f>+'11. Estado de Resultados'!B14-C19</f>
        <v>0</v>
      </c>
      <c r="C18" s="105">
        <f>+'11. Estado de Resultados'!C14-D19</f>
        <v>0</v>
      </c>
      <c r="D18" s="105">
        <f>+'11. Estado de Resultados'!D14-E19</f>
        <v>0</v>
      </c>
      <c r="E18" s="105">
        <f>+'11. Estado de Resultados'!E14-F19</f>
        <v>0</v>
      </c>
      <c r="F18" s="105">
        <f>+'11. Estado de Resultados'!F14-G19</f>
        <v>0</v>
      </c>
    </row>
    <row r="19" spans="1:7">
      <c r="A19" s="89" t="s">
        <v>176</v>
      </c>
      <c r="B19" s="105">
        <v>0</v>
      </c>
      <c r="C19" s="105">
        <f>+'5. Nomina'!C52+'5. Nomina'!C53</f>
        <v>0</v>
      </c>
      <c r="D19" s="105">
        <f>+'5. Nomina'!D52+'5. Nomina'!D53</f>
        <v>0</v>
      </c>
      <c r="E19" s="105">
        <f>+'5. Nomina'!E52+'5. Nomina'!E53</f>
        <v>0</v>
      </c>
      <c r="F19" s="105">
        <f>+'5. Nomina'!F52+'5. Nomina'!F53</f>
        <v>0</v>
      </c>
      <c r="G19" s="105">
        <f>+'5. Nomina'!G52+'5. Nomina'!G53</f>
        <v>0</v>
      </c>
    </row>
    <row r="20" spans="1:7">
      <c r="A20" s="90" t="s">
        <v>131</v>
      </c>
      <c r="B20" s="105">
        <f>+'11. Estado de Resultados'!B19</f>
        <v>0</v>
      </c>
      <c r="C20" s="105">
        <f>+'11. Estado de Resultados'!C19</f>
        <v>0</v>
      </c>
      <c r="D20" s="105">
        <f>+'11. Estado de Resultados'!D19</f>
        <v>0</v>
      </c>
      <c r="E20" s="105">
        <f>+'11. Estado de Resultados'!E19</f>
        <v>0</v>
      </c>
      <c r="F20" s="105">
        <f>+'11. Estado de Resultados'!F19</f>
        <v>0</v>
      </c>
    </row>
    <row r="21" spans="1:7">
      <c r="A21" s="89" t="s">
        <v>156</v>
      </c>
      <c r="B21" s="105" t="e">
        <f>+'11. Estado de Resultados'!B20-C22</f>
        <v>#VALUE!</v>
      </c>
      <c r="C21" s="105" t="e">
        <f>+'11. Estado de Resultados'!C20-D22</f>
        <v>#VALUE!</v>
      </c>
      <c r="D21" s="105" t="e">
        <f>+'11. Estado de Resultados'!D20-E22</f>
        <v>#VALUE!</v>
      </c>
      <c r="E21" s="105" t="e">
        <f>+'11. Estado de Resultados'!E20-F22</f>
        <v>#VALUE!</v>
      </c>
      <c r="F21" s="105" t="e">
        <f>+'11. Estado de Resultados'!F20-G22</f>
        <v>#VALUE!</v>
      </c>
    </row>
    <row r="22" spans="1:7">
      <c r="A22" s="89" t="s">
        <v>176</v>
      </c>
      <c r="B22" s="105">
        <v>0</v>
      </c>
      <c r="C22" s="105">
        <f>+'5. Nomina'!C104+'5. Nomina'!C105</f>
        <v>0</v>
      </c>
      <c r="D22" s="105">
        <f>+'5. Nomina'!D104+'5. Nomina'!D105</f>
        <v>0</v>
      </c>
      <c r="E22" s="105">
        <f>+'5. Nomina'!E104+'5. Nomina'!E105</f>
        <v>0</v>
      </c>
      <c r="F22" s="105">
        <f>+'5. Nomina'!F104+'5. Nomina'!F105</f>
        <v>0</v>
      </c>
      <c r="G22" s="105">
        <f>+'5. Nomina'!G104+'5. Nomina'!G105</f>
        <v>0</v>
      </c>
    </row>
    <row r="23" spans="1:7">
      <c r="A23" s="90" t="s">
        <v>132</v>
      </c>
      <c r="B23" s="105">
        <f>+'11. Estado de Resultados'!B21</f>
        <v>0</v>
      </c>
      <c r="C23" s="105">
        <f>+'11. Estado de Resultados'!C21</f>
        <v>0</v>
      </c>
      <c r="D23" s="105">
        <f>+'11. Estado de Resultados'!D21</f>
        <v>0</v>
      </c>
      <c r="E23" s="105">
        <f>+'11. Estado de Resultados'!E21</f>
        <v>0</v>
      </c>
      <c r="F23" s="105">
        <f>+'11. Estado de Resultados'!F21</f>
        <v>0</v>
      </c>
    </row>
    <row r="24" spans="1:7">
      <c r="A24" s="89" t="s">
        <v>168</v>
      </c>
      <c r="B24" s="105">
        <f>+'10. Credito'!B17*2</f>
        <v>0</v>
      </c>
      <c r="C24" s="105">
        <f>+'10. Credito'!B18*2</f>
        <v>0</v>
      </c>
      <c r="D24" s="105">
        <f>+C24</f>
        <v>0</v>
      </c>
      <c r="E24" s="105">
        <f>+D24</f>
        <v>0</v>
      </c>
      <c r="F24" s="149">
        <f>+E24</f>
        <v>0</v>
      </c>
      <c r="G24" s="150"/>
    </row>
    <row r="25" spans="1:7">
      <c r="A25" s="101" t="s">
        <v>134</v>
      </c>
      <c r="B25" s="105">
        <f>+'11. Estado de Resultados'!B24</f>
        <v>0</v>
      </c>
      <c r="C25" s="105">
        <f>+'11. Estado de Resultados'!C24</f>
        <v>0</v>
      </c>
      <c r="D25" s="105">
        <f>+'11. Estado de Resultados'!D24</f>
        <v>0</v>
      </c>
      <c r="E25" s="105">
        <f>+'11. Estado de Resultados'!E24</f>
        <v>0</v>
      </c>
      <c r="F25" s="105">
        <f>+'11. Estado de Resultados'!F24</f>
        <v>0</v>
      </c>
    </row>
    <row r="26" spans="1:7">
      <c r="A26" s="108" t="s">
        <v>177</v>
      </c>
      <c r="B26" s="105">
        <v>0</v>
      </c>
      <c r="C26" s="105" t="e">
        <f>+'11. Estado de Resultados'!B26</f>
        <v>#DIV/0!</v>
      </c>
      <c r="D26" s="105" t="e">
        <f>+'11. Estado de Resultados'!C26</f>
        <v>#DIV/0!</v>
      </c>
      <c r="E26" s="105" t="e">
        <f>+'11. Estado de Resultados'!D26</f>
        <v>#DIV/0!</v>
      </c>
      <c r="F26" s="105" t="e">
        <f>+'11. Estado de Resultados'!E26</f>
        <v>#DIV/0!</v>
      </c>
      <c r="G26" s="105" t="e">
        <f>+'11. Estado de Resultados'!F26</f>
        <v>#DIV/0!</v>
      </c>
    </row>
    <row r="27" spans="1:7">
      <c r="A27" s="108" t="s">
        <v>180</v>
      </c>
      <c r="B27" s="105" t="e">
        <f>SUM(B12:B26)</f>
        <v>#VALUE!</v>
      </c>
      <c r="C27" s="105" t="e">
        <f>SUM(C12:C26)</f>
        <v>#VALUE!</v>
      </c>
      <c r="D27" s="105" t="e">
        <f>SUM(D12:D26)</f>
        <v>#VALUE!</v>
      </c>
      <c r="E27" s="105" t="e">
        <f>SUM(E12:E26)</f>
        <v>#VALUE!</v>
      </c>
      <c r="F27" s="105" t="e">
        <f>SUM(F12:F26)</f>
        <v>#VALUE!</v>
      </c>
    </row>
    <row r="28" spans="1:7">
      <c r="A28" s="108" t="s">
        <v>181</v>
      </c>
      <c r="B28" s="105" t="e">
        <f>+B10-B27</f>
        <v>#VALUE!</v>
      </c>
      <c r="C28" s="105" t="e">
        <f>+C10-C27</f>
        <v>#VALUE!</v>
      </c>
      <c r="D28" s="105" t="e">
        <f>+D10-D27</f>
        <v>#VALUE!</v>
      </c>
      <c r="E28" s="105" t="e">
        <f>+E10-E27</f>
        <v>#VALUE!</v>
      </c>
      <c r="F28" s="105" t="e">
        <f>+F10-F27</f>
        <v>#VALUE!</v>
      </c>
    </row>
    <row r="29" spans="1:7">
      <c r="A29" s="103" t="s">
        <v>179</v>
      </c>
      <c r="B29" s="105" t="e">
        <f>+B5+B28</f>
        <v>#VALUE!</v>
      </c>
      <c r="C29" s="105" t="e">
        <f>+C5+C28</f>
        <v>#VALUE!</v>
      </c>
      <c r="D29" s="105" t="e">
        <f>+D5+D28</f>
        <v>#VALUE!</v>
      </c>
      <c r="E29" s="105" t="e">
        <f>+E5+E28</f>
        <v>#VALUE!</v>
      </c>
      <c r="F29" s="105" t="e">
        <f>+F5+F28</f>
        <v>#VALUE!</v>
      </c>
    </row>
    <row r="31" spans="1:7">
      <c r="B31" s="100"/>
      <c r="C31" s="100"/>
      <c r="D31" s="100"/>
      <c r="E31" s="100"/>
    </row>
    <row r="32" spans="1:7">
      <c r="B32" s="100"/>
      <c r="C32" s="100"/>
      <c r="D32" s="100"/>
      <c r="E32" s="100"/>
    </row>
    <row r="33" spans="1:7">
      <c r="B33" s="223">
        <v>-69629657</v>
      </c>
      <c r="C33" s="223">
        <v>165297876</v>
      </c>
      <c r="D33" s="223">
        <v>239333916</v>
      </c>
      <c r="E33" s="223">
        <v>323742190</v>
      </c>
      <c r="F33" s="223">
        <v>419377429</v>
      </c>
      <c r="G33" s="223">
        <v>521806452</v>
      </c>
    </row>
    <row r="35" spans="1:7">
      <c r="A35" t="s">
        <v>217</v>
      </c>
      <c r="B35" s="211">
        <f>IRR(B33:G33)</f>
        <v>2.7650347979555083</v>
      </c>
      <c r="C35" t="e">
        <f>tir</f>
        <v>#NAME?</v>
      </c>
    </row>
    <row r="36" spans="1:7">
      <c r="A36" t="s">
        <v>256</v>
      </c>
      <c r="B36" s="212">
        <f>NPV(0.16,C33:G33)-69629657</f>
        <v>938197781.64706349</v>
      </c>
    </row>
  </sheetData>
  <mergeCells count="1">
    <mergeCell ref="A1:E1"/>
  </mergeCells>
  <phoneticPr fontId="0" type="noConversion"/>
  <pageMargins left="0.75" right="0.75" top="1" bottom="1" header="0" footer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5"/>
  <sheetViews>
    <sheetView tabSelected="1" workbookViewId="0">
      <selection activeCell="D33" sqref="D33"/>
    </sheetView>
  </sheetViews>
  <sheetFormatPr baseColWidth="10" defaultColWidth="9.140625" defaultRowHeight="12.75"/>
  <cols>
    <col min="1" max="1" width="30.7109375" bestFit="1" customWidth="1"/>
    <col min="2" max="4" width="17.42578125" bestFit="1" customWidth="1"/>
    <col min="5" max="6" width="18.42578125" bestFit="1" customWidth="1"/>
    <col min="7" max="256" width="11.42578125" customWidth="1"/>
  </cols>
  <sheetData>
    <row r="1" spans="1:6">
      <c r="A1" s="279" t="s">
        <v>188</v>
      </c>
      <c r="B1" s="279"/>
      <c r="C1" s="279"/>
      <c r="D1" s="279"/>
      <c r="E1" s="279"/>
    </row>
    <row r="3" spans="1:6" ht="15.75">
      <c r="B3" s="159">
        <v>2019</v>
      </c>
      <c r="C3" s="159">
        <v>2020</v>
      </c>
      <c r="D3" s="159">
        <v>2021</v>
      </c>
      <c r="E3" s="159">
        <v>2022</v>
      </c>
      <c r="F3" s="159">
        <v>2023</v>
      </c>
    </row>
    <row r="4" spans="1:6">
      <c r="A4" s="17" t="s">
        <v>189</v>
      </c>
      <c r="B4" s="102"/>
      <c r="C4" s="102"/>
      <c r="D4" s="102"/>
      <c r="E4" s="102"/>
    </row>
    <row r="5" spans="1:6">
      <c r="A5" s="17" t="s">
        <v>190</v>
      </c>
      <c r="B5" s="102"/>
      <c r="C5" s="102"/>
      <c r="D5" s="102"/>
      <c r="E5" s="102"/>
    </row>
    <row r="6" spans="1:6">
      <c r="A6" s="119" t="s">
        <v>58</v>
      </c>
      <c r="B6" s="105" t="e">
        <f>+'12. FLUJO DE CAJA'!B29</f>
        <v>#VALUE!</v>
      </c>
      <c r="C6" s="105" t="e">
        <f>+'12. FLUJO DE CAJA'!C29</f>
        <v>#VALUE!</v>
      </c>
      <c r="D6" s="105" t="e">
        <f>+'12. FLUJO DE CAJA'!D29</f>
        <v>#VALUE!</v>
      </c>
      <c r="E6" s="105" t="e">
        <f>+'12. FLUJO DE CAJA'!E29</f>
        <v>#VALUE!</v>
      </c>
      <c r="F6" s="105" t="e">
        <f>+'12. FLUJO DE CAJA'!F29</f>
        <v>#VALUE!</v>
      </c>
    </row>
    <row r="7" spans="1:6">
      <c r="A7" s="120" t="s">
        <v>120</v>
      </c>
      <c r="B7" s="105">
        <f>+'3. Proyeccion de Compras'!D66</f>
        <v>0</v>
      </c>
      <c r="C7" s="105">
        <f>+'3. Proyeccion de Compras'!E66</f>
        <v>0</v>
      </c>
      <c r="D7" s="105">
        <f>+'3. Proyeccion de Compras'!F66</f>
        <v>0</v>
      </c>
      <c r="E7" s="105">
        <f>+'3. Proyeccion de Compras'!G66</f>
        <v>0</v>
      </c>
      <c r="F7" s="105">
        <f>+'3. Proyeccion de Compras'!H66</f>
        <v>0</v>
      </c>
    </row>
    <row r="8" spans="1:6">
      <c r="A8" s="120" t="s">
        <v>121</v>
      </c>
      <c r="B8" s="105">
        <f>+'3. Proyeccion de Compras'!D67</f>
        <v>0</v>
      </c>
      <c r="C8" s="105">
        <f>+'3. Proyeccion de Compras'!E67</f>
        <v>0</v>
      </c>
      <c r="D8" s="105">
        <f>+'3. Proyeccion de Compras'!F67</f>
        <v>0</v>
      </c>
      <c r="E8" s="105">
        <f>+'3. Proyeccion de Compras'!G67</f>
        <v>0</v>
      </c>
      <c r="F8" s="105">
        <f>+'3. Proyeccion de Compras'!H67</f>
        <v>0</v>
      </c>
    </row>
    <row r="9" spans="1:6">
      <c r="A9" s="120" t="s">
        <v>122</v>
      </c>
      <c r="B9" s="105">
        <f>+'3. Proyeccion de Compras'!D68</f>
        <v>0</v>
      </c>
      <c r="C9" s="105">
        <f>+'3. Proyeccion de Compras'!E68</f>
        <v>0</v>
      </c>
      <c r="D9" s="105">
        <f>+'3. Proyeccion de Compras'!F68</f>
        <v>0</v>
      </c>
      <c r="E9" s="105">
        <f>+'3. Proyeccion de Compras'!G68</f>
        <v>0</v>
      </c>
      <c r="F9" s="105">
        <f>+'3. Proyeccion de Compras'!H68</f>
        <v>0</v>
      </c>
    </row>
    <row r="10" spans="1:6">
      <c r="A10" s="121" t="s">
        <v>123</v>
      </c>
      <c r="B10" s="107" t="e">
        <f>SUM(B6:B9)</f>
        <v>#VALUE!</v>
      </c>
      <c r="C10" s="107" t="e">
        <f>SUM(C6:C9)</f>
        <v>#VALUE!</v>
      </c>
      <c r="D10" s="107" t="e">
        <f>SUM(D6:D9)</f>
        <v>#VALUE!</v>
      </c>
      <c r="E10" s="107" t="e">
        <f>SUM(E6:E9)</f>
        <v>#VALUE!</v>
      </c>
      <c r="F10" s="107" t="e">
        <f>SUM(F6:F9)</f>
        <v>#VALUE!</v>
      </c>
    </row>
    <row r="11" spans="1:6">
      <c r="A11" s="121" t="s">
        <v>199</v>
      </c>
      <c r="B11" s="107"/>
      <c r="C11" s="107"/>
      <c r="D11" s="107"/>
      <c r="E11" s="107"/>
      <c r="F11" s="107"/>
    </row>
    <row r="12" spans="1:6">
      <c r="A12" s="120" t="s">
        <v>110</v>
      </c>
      <c r="B12" s="105">
        <f>+'12. FLUJO DE CAJA'!B13</f>
        <v>0</v>
      </c>
      <c r="C12" s="105">
        <f t="shared" ref="C12:E15" si="0">+B12</f>
        <v>0</v>
      </c>
      <c r="D12" s="105">
        <f t="shared" si="0"/>
        <v>0</v>
      </c>
      <c r="E12" s="105">
        <f t="shared" si="0"/>
        <v>0</v>
      </c>
      <c r="F12" s="105">
        <f>+E12</f>
        <v>0</v>
      </c>
    </row>
    <row r="13" spans="1:6">
      <c r="A13" s="122" t="s">
        <v>111</v>
      </c>
      <c r="B13" s="105">
        <f>+'12. FLUJO DE CAJA'!B14</f>
        <v>0</v>
      </c>
      <c r="C13" s="105">
        <f t="shared" si="0"/>
        <v>0</v>
      </c>
      <c r="D13" s="105">
        <f t="shared" si="0"/>
        <v>0</v>
      </c>
      <c r="E13" s="105">
        <f t="shared" si="0"/>
        <v>0</v>
      </c>
      <c r="F13" s="105">
        <f>+E13</f>
        <v>0</v>
      </c>
    </row>
    <row r="14" spans="1:6">
      <c r="A14" s="122" t="s">
        <v>124</v>
      </c>
      <c r="B14" s="105">
        <f>+'12. FLUJO DE CAJA'!B15</f>
        <v>0</v>
      </c>
      <c r="C14" s="105">
        <f t="shared" si="0"/>
        <v>0</v>
      </c>
      <c r="D14" s="105">
        <f t="shared" si="0"/>
        <v>0</v>
      </c>
      <c r="E14" s="105">
        <f t="shared" si="0"/>
        <v>0</v>
      </c>
      <c r="F14" s="105">
        <f>+E14</f>
        <v>0</v>
      </c>
    </row>
    <row r="15" spans="1:6">
      <c r="A15" s="122" t="s">
        <v>113</v>
      </c>
      <c r="B15" s="105">
        <f>+'12. FLUJO DE CAJA'!B16</f>
        <v>0</v>
      </c>
      <c r="C15" s="105">
        <f t="shared" si="0"/>
        <v>0</v>
      </c>
      <c r="D15" s="105">
        <f t="shared" si="0"/>
        <v>0</v>
      </c>
      <c r="E15" s="105">
        <f t="shared" si="0"/>
        <v>0</v>
      </c>
      <c r="F15" s="105">
        <f>+E15</f>
        <v>0</v>
      </c>
    </row>
    <row r="16" spans="1:6">
      <c r="A16" s="123" t="s">
        <v>195</v>
      </c>
      <c r="B16" s="105" t="e">
        <f>+'11. Estado de Resultados'!B15</f>
        <v>#DIV/0!</v>
      </c>
      <c r="C16" s="105" t="e">
        <f>+B16+'11. Estado de Resultados'!C15</f>
        <v>#DIV/0!</v>
      </c>
      <c r="D16" s="105" t="e">
        <f>+C16+'11. Estado de Resultados'!D15</f>
        <v>#DIV/0!</v>
      </c>
      <c r="E16" s="105" t="e">
        <f>+D16+'11. Estado de Resultados'!E15</f>
        <v>#DIV/0!</v>
      </c>
      <c r="F16" s="105" t="e">
        <f>+E16+'11. Estado de Resultados'!F15</f>
        <v>#DIV/0!</v>
      </c>
    </row>
    <row r="17" spans="1:6">
      <c r="A17" s="123" t="s">
        <v>196</v>
      </c>
      <c r="B17" s="107" t="e">
        <f>+B12+B13+B14+B15+-B16</f>
        <v>#DIV/0!</v>
      </c>
      <c r="C17" s="107" t="e">
        <f>+C12+C13+C14+C15+-C16</f>
        <v>#DIV/0!</v>
      </c>
      <c r="D17" s="107" t="e">
        <f>+D12+D13+D14+D15+-D16</f>
        <v>#DIV/0!</v>
      </c>
      <c r="E17" s="107" t="e">
        <f>+E12+E13+E14+E15+-E16</f>
        <v>#DIV/0!</v>
      </c>
      <c r="F17" s="107" t="e">
        <f>+F12+F13+F14+F15+-F16</f>
        <v>#DIV/0!</v>
      </c>
    </row>
    <row r="18" spans="1:6">
      <c r="A18" s="121" t="s">
        <v>125</v>
      </c>
      <c r="B18" s="107" t="e">
        <f>+B17+B10</f>
        <v>#DIV/0!</v>
      </c>
      <c r="C18" s="107" t="e">
        <f>+C17+C10</f>
        <v>#DIV/0!</v>
      </c>
      <c r="D18" s="107" t="e">
        <f>+D17+D10</f>
        <v>#DIV/0!</v>
      </c>
      <c r="E18" s="107" t="e">
        <f>+E17+E10</f>
        <v>#DIV/0!</v>
      </c>
      <c r="F18" s="107" t="e">
        <f>+F17+F10</f>
        <v>#DIV/0!</v>
      </c>
    </row>
    <row r="19" spans="1:6">
      <c r="A19" s="118" t="s">
        <v>200</v>
      </c>
      <c r="B19" s="103"/>
      <c r="C19" s="103"/>
      <c r="D19" s="103"/>
      <c r="E19" s="103"/>
      <c r="F19" s="103"/>
    </row>
    <row r="20" spans="1:6">
      <c r="A20" s="122" t="s">
        <v>197</v>
      </c>
      <c r="B20" s="105">
        <f>+'12. FLUJO DE CAJA'!C19+'12. FLUJO DE CAJA'!C22</f>
        <v>0</v>
      </c>
      <c r="C20" s="105">
        <f>+'12. FLUJO DE CAJA'!D19+'12. FLUJO DE CAJA'!D22</f>
        <v>0</v>
      </c>
      <c r="D20" s="105">
        <f>+'12. FLUJO DE CAJA'!E19+'12. FLUJO DE CAJA'!E22</f>
        <v>0</v>
      </c>
      <c r="E20" s="105">
        <f>+'12. FLUJO DE CAJA'!F19+'12. FLUJO DE CAJA'!F22</f>
        <v>0</v>
      </c>
      <c r="F20" s="105">
        <f>+'12. FLUJO DE CAJA'!G19+'12. FLUJO DE CAJA'!G22</f>
        <v>0</v>
      </c>
    </row>
    <row r="21" spans="1:6">
      <c r="A21" s="120" t="s">
        <v>126</v>
      </c>
      <c r="B21" s="105" t="e">
        <f>+'12. FLUJO DE CAJA'!C26</f>
        <v>#DIV/0!</v>
      </c>
      <c r="C21" s="105" t="e">
        <f>+'12. FLUJO DE CAJA'!D26</f>
        <v>#DIV/0!</v>
      </c>
      <c r="D21" s="105" t="e">
        <f>+'12. FLUJO DE CAJA'!E26</f>
        <v>#DIV/0!</v>
      </c>
      <c r="E21" s="105" t="e">
        <f>+'12. FLUJO DE CAJA'!F26</f>
        <v>#DIV/0!</v>
      </c>
      <c r="F21" s="105" t="e">
        <f>+'12. FLUJO DE CAJA'!G26</f>
        <v>#DIV/0!</v>
      </c>
    </row>
    <row r="22" spans="1:6">
      <c r="A22" s="120" t="s">
        <v>114</v>
      </c>
      <c r="B22" s="105">
        <f>+'10. Credito'!D18</f>
        <v>0</v>
      </c>
      <c r="C22" s="105">
        <f>+'10. Credito'!D20</f>
        <v>0</v>
      </c>
      <c r="D22" s="105">
        <f>+'10. Credito'!D22</f>
        <v>0</v>
      </c>
      <c r="E22" s="105">
        <f>+'10. Credito'!D24</f>
        <v>0</v>
      </c>
      <c r="F22" s="105">
        <f>+'10. Credito'!E26</f>
        <v>0</v>
      </c>
    </row>
    <row r="23" spans="1:6">
      <c r="A23" s="121" t="s">
        <v>127</v>
      </c>
      <c r="B23" s="105" t="e">
        <f>SUM(B20:B22)</f>
        <v>#DIV/0!</v>
      </c>
      <c r="C23" s="105" t="e">
        <f>SUM(C20:C22)</f>
        <v>#DIV/0!</v>
      </c>
      <c r="D23" s="105" t="e">
        <f>SUM(D20:D22)</f>
        <v>#DIV/0!</v>
      </c>
      <c r="E23" s="105" t="e">
        <f>SUM(E20:E22)</f>
        <v>#DIV/0!</v>
      </c>
      <c r="F23" s="105" t="e">
        <f>SUM(F20:F22)</f>
        <v>#DIV/0!</v>
      </c>
    </row>
    <row r="24" spans="1:6">
      <c r="A24" s="118" t="s">
        <v>201</v>
      </c>
      <c r="B24" s="103"/>
      <c r="C24" s="103"/>
      <c r="D24" s="103"/>
      <c r="E24" s="103"/>
      <c r="F24" s="103"/>
    </row>
    <row r="25" spans="1:6">
      <c r="A25" s="122" t="s">
        <v>115</v>
      </c>
      <c r="B25" s="105">
        <f>+'10. Credito'!B5</f>
        <v>0</v>
      </c>
      <c r="C25" s="105">
        <f>+B25</f>
        <v>0</v>
      </c>
      <c r="D25" s="105">
        <f>+C25</f>
        <v>0</v>
      </c>
      <c r="E25" s="105">
        <f>+D25</f>
        <v>0</v>
      </c>
      <c r="F25" s="105">
        <f>+E25</f>
        <v>0</v>
      </c>
    </row>
    <row r="26" spans="1:6">
      <c r="A26" s="122" t="s">
        <v>116</v>
      </c>
      <c r="B26" s="105" t="e">
        <f>+'11. Estado de Resultados'!B28</f>
        <v>#DIV/0!</v>
      </c>
      <c r="C26" s="105" t="e">
        <f>+B26+'11. Estado de Resultados'!C28</f>
        <v>#DIV/0!</v>
      </c>
      <c r="D26" s="105" t="e">
        <f>+C26+'11. Estado de Resultados'!D28</f>
        <v>#DIV/0!</v>
      </c>
      <c r="E26" s="105" t="e">
        <f>+D26+'11. Estado de Resultados'!E28</f>
        <v>#DIV/0!</v>
      </c>
      <c r="F26" s="105" t="e">
        <f>+E26+'11. Estado de Resultados'!F28</f>
        <v>#DIV/0!</v>
      </c>
    </row>
    <row r="27" spans="1:6">
      <c r="A27" s="122" t="s">
        <v>117</v>
      </c>
      <c r="B27" s="105">
        <v>0</v>
      </c>
      <c r="C27" s="105" t="e">
        <f>+B27+B28</f>
        <v>#DIV/0!</v>
      </c>
      <c r="D27" s="105" t="e">
        <f>+C27+C28</f>
        <v>#DIV/0!</v>
      </c>
      <c r="E27" s="105" t="e">
        <f>+D27+D28</f>
        <v>#DIV/0!</v>
      </c>
      <c r="F27" s="105" t="e">
        <f>+E27+E28</f>
        <v>#DIV/0!</v>
      </c>
    </row>
    <row r="28" spans="1:6">
      <c r="A28" s="122" t="s">
        <v>118</v>
      </c>
      <c r="B28" s="105" t="e">
        <f>+'11. Estado de Resultados'!B29</f>
        <v>#DIV/0!</v>
      </c>
      <c r="C28" s="105" t="e">
        <f>+'11. Estado de Resultados'!C29</f>
        <v>#DIV/0!</v>
      </c>
      <c r="D28" s="105" t="e">
        <f>+'11. Estado de Resultados'!D29</f>
        <v>#DIV/0!</v>
      </c>
      <c r="E28" s="105" t="e">
        <f>+'11. Estado de Resultados'!E29</f>
        <v>#DIV/0!</v>
      </c>
      <c r="F28" s="105" t="e">
        <f>+'11. Estado de Resultados'!F29</f>
        <v>#DIV/0!</v>
      </c>
    </row>
    <row r="29" spans="1:6">
      <c r="A29" s="121" t="s">
        <v>119</v>
      </c>
      <c r="B29" s="107" t="e">
        <f>SUM(B25:B28)</f>
        <v>#DIV/0!</v>
      </c>
      <c r="C29" s="107" t="e">
        <f>SUM(C25:C28)</f>
        <v>#DIV/0!</v>
      </c>
      <c r="D29" s="107" t="e">
        <f>SUM(D25:D28)</f>
        <v>#DIV/0!</v>
      </c>
      <c r="E29" s="107" t="e">
        <f>SUM(E25:E28)</f>
        <v>#DIV/0!</v>
      </c>
      <c r="F29" s="107" t="e">
        <f>SUM(F25:F28)</f>
        <v>#DIV/0!</v>
      </c>
    </row>
    <row r="30" spans="1:6">
      <c r="A30" s="121" t="s">
        <v>128</v>
      </c>
      <c r="B30" s="107" t="e">
        <f>+B29+B23</f>
        <v>#DIV/0!</v>
      </c>
      <c r="C30" s="107" t="e">
        <f>+C29+C23</f>
        <v>#DIV/0!</v>
      </c>
      <c r="D30" s="107" t="e">
        <f>+D29+D23</f>
        <v>#DIV/0!</v>
      </c>
      <c r="E30" s="107" t="e">
        <f>+E29+E23</f>
        <v>#DIV/0!</v>
      </c>
      <c r="F30" s="107" t="e">
        <f>+F29+F23</f>
        <v>#DIV/0!</v>
      </c>
    </row>
    <row r="32" spans="1:6">
      <c r="B32" s="100"/>
      <c r="C32" s="100"/>
      <c r="D32" s="100"/>
      <c r="E32" s="100"/>
      <c r="F32" s="100"/>
    </row>
    <row r="33" spans="2:6">
      <c r="B33" s="100"/>
      <c r="C33" s="100"/>
      <c r="D33" s="100"/>
      <c r="E33" s="100"/>
      <c r="F33" s="100"/>
    </row>
    <row r="34" spans="2:6">
      <c r="B34" s="100" t="e">
        <f>+B18-B30</f>
        <v>#DIV/0!</v>
      </c>
      <c r="C34" s="100" t="e">
        <f>+C18-C30</f>
        <v>#DIV/0!</v>
      </c>
      <c r="D34" s="100" t="e">
        <f>+D18-D30</f>
        <v>#DIV/0!</v>
      </c>
      <c r="E34" s="100" t="e">
        <f>+E18-E30</f>
        <v>#DIV/0!</v>
      </c>
      <c r="F34" s="100" t="e">
        <f>+F18-F30</f>
        <v>#DIV/0!</v>
      </c>
    </row>
    <row r="35" spans="2:6">
      <c r="B35" s="100"/>
      <c r="C35" s="100"/>
      <c r="D35" s="100"/>
      <c r="E35" s="100"/>
    </row>
  </sheetData>
  <mergeCells count="1">
    <mergeCell ref="A1:E1"/>
  </mergeCells>
  <phoneticPr fontId="0" type="noConversion"/>
  <pageMargins left="0.75" right="0.75" top="1" bottom="1" header="0" footer="0"/>
  <pageSetup scale="0" firstPageNumber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2:G66"/>
  <sheetViews>
    <sheetView topLeftCell="A22" zoomScale="90" zoomScaleNormal="90" zoomScaleSheetLayoutView="75" workbookViewId="0">
      <selection activeCell="B26" sqref="B26:B29"/>
    </sheetView>
  </sheetViews>
  <sheetFormatPr baseColWidth="10" defaultColWidth="11.42578125" defaultRowHeight="15.95" customHeight="1"/>
  <cols>
    <col min="1" max="1" width="37.7109375" style="1" customWidth="1"/>
    <col min="2" max="2" width="26.140625" style="1" bestFit="1" customWidth="1"/>
    <col min="3" max="7" width="23.140625" style="1" bestFit="1" customWidth="1"/>
    <col min="8" max="51" width="13.42578125" style="1" customWidth="1"/>
    <col min="52" max="16384" width="11.42578125" style="1"/>
  </cols>
  <sheetData>
    <row r="2" spans="1:7" ht="15.95" customHeight="1">
      <c r="A2" s="2" t="s">
        <v>218</v>
      </c>
      <c r="B2" s="2"/>
      <c r="C2" s="2"/>
      <c r="D2" s="2"/>
      <c r="E2" s="2"/>
      <c r="F2" s="2"/>
    </row>
    <row r="4" spans="1:7" ht="15.95" customHeight="1">
      <c r="A4" s="2" t="s">
        <v>36</v>
      </c>
      <c r="B4" s="2"/>
    </row>
    <row r="5" spans="1:7" ht="15.95" customHeight="1">
      <c r="A5" s="2"/>
      <c r="B5" s="2"/>
    </row>
    <row r="6" spans="1:7" ht="21.75" customHeight="1">
      <c r="A6" s="224" t="s">
        <v>0</v>
      </c>
      <c r="B6" s="225"/>
      <c r="C6" s="225"/>
      <c r="D6" s="225"/>
      <c r="E6" s="225"/>
      <c r="F6" s="225"/>
      <c r="G6" s="225"/>
    </row>
    <row r="7" spans="1:7" ht="51" customHeight="1">
      <c r="A7" s="57" t="s">
        <v>1</v>
      </c>
      <c r="B7" s="57" t="s">
        <v>7</v>
      </c>
      <c r="C7" s="44">
        <v>2019</v>
      </c>
      <c r="D7" s="44">
        <v>2020</v>
      </c>
      <c r="E7" s="44">
        <v>2021</v>
      </c>
      <c r="F7" s="44">
        <v>2022</v>
      </c>
      <c r="G7" s="44">
        <v>2023</v>
      </c>
    </row>
    <row r="8" spans="1:7" ht="16.5" customHeight="1">
      <c r="A8" s="146" t="s">
        <v>1</v>
      </c>
      <c r="B8" s="151"/>
      <c r="C8" s="14">
        <f>+B8*12</f>
        <v>0</v>
      </c>
      <c r="D8" s="14">
        <f>+C8*$B$26+C8</f>
        <v>0</v>
      </c>
      <c r="E8" s="14">
        <f t="shared" ref="E8:F10" si="0">+D8*$B$26+D8</f>
        <v>0</v>
      </c>
      <c r="F8" s="14">
        <f t="shared" si="0"/>
        <v>0</v>
      </c>
      <c r="G8" s="14">
        <f>+F8*$B$26+F8</f>
        <v>0</v>
      </c>
    </row>
    <row r="9" spans="1:7" ht="15.95" customHeight="1">
      <c r="A9" s="8" t="s">
        <v>3</v>
      </c>
      <c r="B9" s="151"/>
      <c r="C9" s="15">
        <f>+B9</f>
        <v>0</v>
      </c>
      <c r="D9" s="15">
        <f t="shared" ref="D9:F11" si="1">+C9*$B$27+C9</f>
        <v>0</v>
      </c>
      <c r="E9" s="15">
        <f t="shared" si="1"/>
        <v>0</v>
      </c>
      <c r="F9" s="15">
        <f t="shared" si="1"/>
        <v>0</v>
      </c>
      <c r="G9" s="15">
        <f>+F9*$B$27+F9</f>
        <v>0</v>
      </c>
    </row>
    <row r="10" spans="1:7" ht="15.95" customHeight="1">
      <c r="A10" s="146" t="s">
        <v>219</v>
      </c>
      <c r="B10" s="151">
        <f>B9*19%</f>
        <v>0</v>
      </c>
      <c r="C10" s="14">
        <f>C9*19%</f>
        <v>0</v>
      </c>
      <c r="D10" s="14">
        <f>+C10*$B$26+C10</f>
        <v>0</v>
      </c>
      <c r="E10" s="14">
        <f t="shared" si="0"/>
        <v>0</v>
      </c>
      <c r="F10" s="14">
        <f t="shared" si="0"/>
        <v>0</v>
      </c>
      <c r="G10" s="14">
        <f>+F10*$B$26+F10</f>
        <v>0</v>
      </c>
    </row>
    <row r="11" spans="1:7" ht="15.95" customHeight="1">
      <c r="A11" s="8" t="s">
        <v>3</v>
      </c>
      <c r="B11" s="152">
        <f>SUM(B9:B10)</f>
        <v>0</v>
      </c>
      <c r="C11" s="15">
        <f>+B11</f>
        <v>0</v>
      </c>
      <c r="D11" s="15">
        <f t="shared" si="1"/>
        <v>0</v>
      </c>
      <c r="E11" s="15">
        <f t="shared" si="1"/>
        <v>0</v>
      </c>
      <c r="F11" s="15">
        <f t="shared" si="1"/>
        <v>0</v>
      </c>
      <c r="G11" s="15">
        <f>+F11*$B$27+F11</f>
        <v>0</v>
      </c>
    </row>
    <row r="13" spans="1:7" ht="15.95" customHeight="1">
      <c r="A13" s="2" t="s">
        <v>35</v>
      </c>
      <c r="B13" s="6"/>
    </row>
    <row r="15" spans="1:7" ht="21.75" customHeight="1">
      <c r="A15" s="224" t="s">
        <v>2</v>
      </c>
      <c r="B15" s="225"/>
      <c r="C15" s="225"/>
      <c r="D15" s="225"/>
      <c r="E15" s="225"/>
      <c r="F15" s="225"/>
      <c r="G15" s="225"/>
    </row>
    <row r="16" spans="1:7" ht="33.75" customHeight="1">
      <c r="A16" s="3" t="s">
        <v>1</v>
      </c>
      <c r="B16" s="3" t="s">
        <v>4</v>
      </c>
      <c r="C16" s="4">
        <v>2019</v>
      </c>
      <c r="D16" s="4">
        <v>2013</v>
      </c>
      <c r="E16" s="4">
        <v>2014</v>
      </c>
      <c r="F16" s="4">
        <v>2015</v>
      </c>
      <c r="G16" s="4">
        <v>2016</v>
      </c>
    </row>
    <row r="17" spans="1:7" ht="15.95" customHeight="1">
      <c r="A17" s="5" t="str">
        <f>+A8</f>
        <v>Producto o Servicio</v>
      </c>
      <c r="B17" s="12">
        <f t="shared" ref="B17:G17" si="2">B8*B9</f>
        <v>0</v>
      </c>
      <c r="C17" s="10">
        <f t="shared" si="2"/>
        <v>0</v>
      </c>
      <c r="D17" s="10">
        <f t="shared" si="2"/>
        <v>0</v>
      </c>
      <c r="E17" s="10">
        <f t="shared" si="2"/>
        <v>0</v>
      </c>
      <c r="F17" s="10">
        <f t="shared" si="2"/>
        <v>0</v>
      </c>
      <c r="G17" s="10">
        <f t="shared" si="2"/>
        <v>0</v>
      </c>
    </row>
    <row r="18" spans="1:7" ht="15.95" customHeight="1">
      <c r="A18" s="5" t="str">
        <f>+A10</f>
        <v>IVA</v>
      </c>
      <c r="B18" s="219">
        <f>B10*B8</f>
        <v>0</v>
      </c>
      <c r="C18" s="220">
        <f>C10*C8</f>
        <v>0</v>
      </c>
      <c r="D18" s="10">
        <f>D10*D8</f>
        <v>0</v>
      </c>
      <c r="E18" s="10">
        <f t="shared" ref="E18:G18" si="3">E10*E8</f>
        <v>0</v>
      </c>
      <c r="F18" s="10">
        <f t="shared" si="3"/>
        <v>0</v>
      </c>
      <c r="G18" s="10">
        <f t="shared" si="3"/>
        <v>0</v>
      </c>
    </row>
    <row r="19" spans="1:7" ht="15.95" customHeight="1">
      <c r="A19" s="7" t="s">
        <v>5</v>
      </c>
      <c r="B19" s="11">
        <f t="shared" ref="B19:G19" si="4">SUM(B17:B18)</f>
        <v>0</v>
      </c>
      <c r="C19" s="11">
        <f>SUM(C17:C18)</f>
        <v>0</v>
      </c>
      <c r="D19" s="11">
        <f t="shared" si="4"/>
        <v>0</v>
      </c>
      <c r="E19" s="11">
        <f t="shared" si="4"/>
        <v>0</v>
      </c>
      <c r="F19" s="11">
        <f t="shared" si="4"/>
        <v>0</v>
      </c>
      <c r="G19" s="11">
        <f t="shared" si="4"/>
        <v>0</v>
      </c>
    </row>
    <row r="20" spans="1:7" ht="15.95" customHeight="1">
      <c r="A20" s="7" t="s">
        <v>261</v>
      </c>
      <c r="B20" s="12">
        <f t="shared" ref="B20:G20" si="5">B19*$B$28</f>
        <v>0</v>
      </c>
      <c r="C20" s="12">
        <f t="shared" si="5"/>
        <v>0</v>
      </c>
      <c r="D20" s="12">
        <f t="shared" si="5"/>
        <v>0</v>
      </c>
      <c r="E20" s="12">
        <f t="shared" si="5"/>
        <v>0</v>
      </c>
      <c r="F20" s="12">
        <f t="shared" si="5"/>
        <v>0</v>
      </c>
      <c r="G20" s="12">
        <f t="shared" si="5"/>
        <v>0</v>
      </c>
    </row>
    <row r="21" spans="1:7" ht="15.95" customHeight="1">
      <c r="A21" s="9" t="s">
        <v>6</v>
      </c>
      <c r="B21" s="13">
        <f t="shared" ref="B21:G21" si="6">SUM(B19:B20)</f>
        <v>0</v>
      </c>
      <c r="C21" s="13">
        <f t="shared" si="6"/>
        <v>0</v>
      </c>
      <c r="D21" s="13">
        <f t="shared" si="6"/>
        <v>0</v>
      </c>
      <c r="E21" s="13">
        <f t="shared" si="6"/>
        <v>0</v>
      </c>
      <c r="F21" s="13">
        <f t="shared" si="6"/>
        <v>0</v>
      </c>
      <c r="G21" s="13">
        <f t="shared" si="6"/>
        <v>0</v>
      </c>
    </row>
    <row r="24" spans="1:7" ht="54" customHeight="1"/>
    <row r="26" spans="1:7" ht="15.95" customHeight="1">
      <c r="A26" s="1" t="s">
        <v>138</v>
      </c>
      <c r="B26" s="96">
        <v>0.1</v>
      </c>
    </row>
    <row r="27" spans="1:7" ht="15.95" customHeight="1">
      <c r="A27" s="1" t="s">
        <v>139</v>
      </c>
      <c r="B27" s="96">
        <v>0.04</v>
      </c>
    </row>
    <row r="28" spans="1:7" ht="15.95" customHeight="1">
      <c r="A28" s="1" t="s">
        <v>219</v>
      </c>
      <c r="B28" s="96">
        <v>0</v>
      </c>
    </row>
    <row r="38" ht="54.75" customHeight="1"/>
    <row r="51" ht="46.5" customHeight="1"/>
    <row r="66" ht="36.75" customHeight="1"/>
  </sheetData>
  <mergeCells count="2">
    <mergeCell ref="A6:G6"/>
    <mergeCell ref="A15:G15"/>
  </mergeCells>
  <phoneticPr fontId="0" type="noConversion"/>
  <pageMargins left="0.75" right="0.75" top="1" bottom="1" header="0" footer="0"/>
  <pageSetup paperSize="9" scale="4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54"/>
  <sheetViews>
    <sheetView zoomScaleNormal="75" zoomScaleSheetLayoutView="75" workbookViewId="0">
      <selection activeCell="D42" sqref="D42"/>
    </sheetView>
  </sheetViews>
  <sheetFormatPr baseColWidth="10" defaultColWidth="9.140625" defaultRowHeight="12.75"/>
  <cols>
    <col min="1" max="1" width="4.5703125" customWidth="1"/>
    <col min="2" max="2" width="47" customWidth="1"/>
    <col min="3" max="3" width="20.5703125" customWidth="1"/>
    <col min="4" max="4" width="25.140625" customWidth="1"/>
    <col min="5" max="5" width="21.42578125" customWidth="1"/>
    <col min="6" max="6" width="19.42578125" customWidth="1"/>
    <col min="7" max="7" width="17.85546875" customWidth="1"/>
    <col min="8" max="8" width="15.28515625" customWidth="1"/>
    <col min="9" max="9" width="18.28515625" bestFit="1" customWidth="1"/>
    <col min="10" max="256" width="11.42578125" customWidth="1"/>
  </cols>
  <sheetData>
    <row r="2" spans="1:17" ht="15.75">
      <c r="A2" s="2" t="s">
        <v>8</v>
      </c>
      <c r="C2" s="2"/>
      <c r="D2" s="2"/>
      <c r="E2" s="2"/>
    </row>
    <row r="4" spans="1:17" ht="15.75">
      <c r="A4" s="131" t="s">
        <v>222</v>
      </c>
      <c r="B4" s="2" t="str">
        <f>+'1. Ventas e Ingresos'!A8</f>
        <v>Producto o Servicio</v>
      </c>
      <c r="C4" s="2"/>
      <c r="D4" s="2"/>
      <c r="E4" s="2"/>
    </row>
    <row r="6" spans="1:17" ht="61.5" customHeight="1">
      <c r="B6" s="20" t="s">
        <v>9</v>
      </c>
      <c r="C6" s="21" t="s">
        <v>13</v>
      </c>
      <c r="D6" s="30" t="s">
        <v>141</v>
      </c>
      <c r="E6" s="29" t="s">
        <v>19</v>
      </c>
      <c r="F6" s="21" t="s">
        <v>12</v>
      </c>
      <c r="G6" s="20" t="s">
        <v>14</v>
      </c>
      <c r="H6" s="20" t="s">
        <v>15</v>
      </c>
      <c r="I6" s="20" t="s">
        <v>18</v>
      </c>
    </row>
    <row r="7" spans="1:17" ht="15.95" customHeight="1">
      <c r="B7" s="232" t="s">
        <v>257</v>
      </c>
      <c r="C7" s="232"/>
      <c r="D7" s="232"/>
      <c r="E7" s="232"/>
      <c r="F7" s="232"/>
      <c r="G7" s="232"/>
      <c r="H7" s="232"/>
      <c r="I7" s="232"/>
    </row>
    <row r="8" spans="1:17" ht="15.95" customHeight="1">
      <c r="B8" s="153"/>
      <c r="C8" s="153" t="s">
        <v>255</v>
      </c>
      <c r="D8" s="154"/>
      <c r="E8" s="22">
        <f>+D8*'1. Ventas e Ingresos'!$B$8</f>
        <v>0</v>
      </c>
      <c r="F8" s="153" t="s">
        <v>255</v>
      </c>
      <c r="G8" s="142">
        <v>0</v>
      </c>
      <c r="H8" s="154"/>
      <c r="I8" s="24">
        <f>E8*H8</f>
        <v>0</v>
      </c>
    </row>
    <row r="9" spans="1:17" ht="15.95" customHeight="1">
      <c r="B9" s="153"/>
      <c r="C9" s="153"/>
      <c r="D9" s="154"/>
      <c r="E9" s="22">
        <f>+D9*'1. Ventas e Ingresos'!$B$8</f>
        <v>0</v>
      </c>
      <c r="F9" s="153"/>
      <c r="G9" s="142">
        <v>0</v>
      </c>
      <c r="H9" s="154"/>
      <c r="I9" s="24">
        <f t="shared" ref="I9:I11" si="0">E9*H9</f>
        <v>0</v>
      </c>
      <c r="K9" s="6" t="s">
        <v>253</v>
      </c>
      <c r="Q9" s="208">
        <v>1370000</v>
      </c>
    </row>
    <row r="10" spans="1:17" ht="15.95" customHeight="1">
      <c r="B10" s="153"/>
      <c r="C10" s="153"/>
      <c r="D10" s="154"/>
      <c r="E10" s="22">
        <f>+D10*'1. Ventas e Ingresos'!$B$8</f>
        <v>0</v>
      </c>
      <c r="F10" s="153"/>
      <c r="G10" s="142">
        <v>0</v>
      </c>
      <c r="H10" s="154"/>
      <c r="I10" s="24">
        <f t="shared" si="0"/>
        <v>0</v>
      </c>
      <c r="K10">
        <v>1020</v>
      </c>
    </row>
    <row r="11" spans="1:17" ht="15.95" customHeight="1">
      <c r="B11" s="132"/>
      <c r="C11" s="153"/>
      <c r="D11" s="154"/>
      <c r="E11" s="22">
        <f>+D11*'1. Ventas e Ingresos'!$B$8</f>
        <v>0</v>
      </c>
      <c r="F11" s="153"/>
      <c r="G11" s="142"/>
      <c r="H11" s="154"/>
      <c r="I11" s="24">
        <f t="shared" si="0"/>
        <v>0</v>
      </c>
    </row>
    <row r="12" spans="1:17" ht="15.95" customHeight="1">
      <c r="B12" s="132"/>
      <c r="C12" s="153"/>
      <c r="D12" s="154"/>
      <c r="E12" s="22">
        <f>+D12*'1. Ventas e Ingresos'!$B$8</f>
        <v>0</v>
      </c>
      <c r="F12" s="153"/>
      <c r="G12" s="143"/>
      <c r="H12" s="155"/>
      <c r="I12" s="23">
        <f>SUM(I8:I11)</f>
        <v>0</v>
      </c>
    </row>
    <row r="13" spans="1:17" ht="15.95" customHeight="1">
      <c r="B13" s="233" t="s">
        <v>248</v>
      </c>
      <c r="C13" s="233"/>
      <c r="D13" s="233"/>
      <c r="E13" s="233"/>
      <c r="F13" s="233"/>
      <c r="G13" s="233"/>
      <c r="H13" s="233"/>
      <c r="I13" s="233"/>
    </row>
    <row r="14" spans="1:17" ht="15.95" customHeight="1">
      <c r="B14" s="132" t="s">
        <v>246</v>
      </c>
      <c r="C14" s="153" t="s">
        <v>246</v>
      </c>
      <c r="D14" s="154">
        <v>0</v>
      </c>
      <c r="E14" s="140">
        <f>+D14*'1. Ventas e Ingresos'!$B$8</f>
        <v>0</v>
      </c>
      <c r="F14" s="153"/>
      <c r="G14" s="143">
        <v>0</v>
      </c>
      <c r="H14" s="155">
        <v>0</v>
      </c>
      <c r="I14" s="23">
        <f t="shared" ref="I14:I19" si="1">E14*H14</f>
        <v>0</v>
      </c>
    </row>
    <row r="15" spans="1:17" ht="15.95" customHeight="1">
      <c r="B15" s="132"/>
      <c r="C15" s="153"/>
      <c r="D15" s="154"/>
      <c r="E15" s="22">
        <f>+D15*'1. Ventas e Ingresos'!$B$8</f>
        <v>0</v>
      </c>
      <c r="F15" s="153"/>
      <c r="G15" s="22">
        <v>0</v>
      </c>
      <c r="H15" s="155"/>
      <c r="I15" s="23">
        <f t="shared" si="1"/>
        <v>0</v>
      </c>
    </row>
    <row r="16" spans="1:17" ht="15.95" customHeight="1">
      <c r="B16" s="132"/>
      <c r="C16" s="153"/>
      <c r="D16" s="154"/>
      <c r="E16" s="23">
        <f>+D16*'1. Ventas e Ingresos'!$B$8</f>
        <v>0</v>
      </c>
      <c r="F16" s="153"/>
      <c r="G16" s="22">
        <v>0</v>
      </c>
      <c r="H16" s="155"/>
      <c r="I16" s="23">
        <f t="shared" si="1"/>
        <v>0</v>
      </c>
    </row>
    <row r="17" spans="1:9" ht="15.95" customHeight="1">
      <c r="B17" s="132"/>
      <c r="C17" s="153"/>
      <c r="D17" s="154"/>
      <c r="E17" s="23">
        <f>+D17*'1. Ventas e Ingresos'!$B$8</f>
        <v>0</v>
      </c>
      <c r="F17" s="153"/>
      <c r="G17" s="22">
        <v>0</v>
      </c>
      <c r="H17" s="155"/>
      <c r="I17" s="23">
        <f t="shared" si="1"/>
        <v>0</v>
      </c>
    </row>
    <row r="18" spans="1:9" ht="15.95" customHeight="1">
      <c r="B18" s="132"/>
      <c r="C18" s="153"/>
      <c r="D18" s="154"/>
      <c r="E18" s="23">
        <f>+D18*'1. Ventas e Ingresos'!$B$8</f>
        <v>0</v>
      </c>
      <c r="F18" s="153"/>
      <c r="G18" s="22">
        <v>0</v>
      </c>
      <c r="H18" s="155"/>
      <c r="I18" s="23">
        <f t="shared" si="1"/>
        <v>0</v>
      </c>
    </row>
    <row r="19" spans="1:9" ht="14.25">
      <c r="B19" s="132"/>
      <c r="C19" s="153"/>
      <c r="D19" s="154"/>
      <c r="E19" s="23">
        <f>+D19*'1. Ventas e Ingresos'!$B$8</f>
        <v>0</v>
      </c>
      <c r="F19" s="153"/>
      <c r="G19" s="22">
        <v>0</v>
      </c>
      <c r="H19" s="155"/>
      <c r="I19" s="23">
        <f t="shared" si="1"/>
        <v>0</v>
      </c>
    </row>
    <row r="20" spans="1:9">
      <c r="B20" s="130"/>
      <c r="C20" s="130"/>
      <c r="D20" s="130"/>
      <c r="E20" s="130"/>
      <c r="F20" s="130"/>
      <c r="G20" s="130"/>
      <c r="H20" s="130"/>
      <c r="I20" s="130"/>
    </row>
    <row r="21" spans="1:9" ht="15.75">
      <c r="A21" s="131" t="s">
        <v>223</v>
      </c>
      <c r="B21" s="27" t="str">
        <f>+'1. Ventas e Ingresos'!A10</f>
        <v>IVA</v>
      </c>
      <c r="C21" s="130"/>
      <c r="D21" s="130"/>
      <c r="E21" s="130"/>
      <c r="F21" s="130"/>
      <c r="G21" s="130"/>
      <c r="H21" s="130"/>
      <c r="I21" s="130"/>
    </row>
    <row r="22" spans="1:9">
      <c r="B22" s="130"/>
      <c r="C22" s="130"/>
      <c r="D22" s="130"/>
      <c r="E22" s="130"/>
      <c r="F22" s="130"/>
      <c r="G22" s="130"/>
      <c r="H22" s="130"/>
      <c r="I22" s="130"/>
    </row>
    <row r="23" spans="1:9" ht="31.5">
      <c r="B23" s="3" t="s">
        <v>9</v>
      </c>
      <c r="C23" s="144" t="s">
        <v>13</v>
      </c>
      <c r="D23" s="145" t="s">
        <v>17</v>
      </c>
      <c r="E23" s="57" t="s">
        <v>19</v>
      </c>
      <c r="F23" s="144" t="s">
        <v>12</v>
      </c>
      <c r="G23" s="3" t="s">
        <v>14</v>
      </c>
      <c r="H23" s="3" t="s">
        <v>15</v>
      </c>
      <c r="I23" s="3" t="s">
        <v>16</v>
      </c>
    </row>
    <row r="24" spans="1:9" ht="15.95" customHeight="1">
      <c r="B24" s="233" t="s">
        <v>10</v>
      </c>
      <c r="C24" s="233"/>
      <c r="D24" s="233"/>
      <c r="E24" s="233"/>
      <c r="F24" s="233"/>
      <c r="G24" s="233"/>
      <c r="H24" s="233"/>
      <c r="I24" s="233"/>
    </row>
    <row r="25" spans="1:9" ht="15.95" customHeight="1">
      <c r="B25" s="209"/>
      <c r="C25" s="140"/>
      <c r="D25" s="22">
        <f t="shared" ref="D25:D28" si="2">+D8</f>
        <v>0</v>
      </c>
      <c r="E25" s="22"/>
      <c r="F25" s="140">
        <f>+F9</f>
        <v>0</v>
      </c>
      <c r="G25" s="22">
        <v>0</v>
      </c>
      <c r="H25" s="25"/>
      <c r="I25" s="23">
        <f>E25*H25</f>
        <v>0</v>
      </c>
    </row>
    <row r="26" spans="1:9" ht="15.95" customHeight="1">
      <c r="B26" s="209"/>
      <c r="C26" s="140"/>
      <c r="D26" s="22">
        <f t="shared" si="2"/>
        <v>0</v>
      </c>
      <c r="E26" s="22"/>
      <c r="F26" s="140">
        <f>+F10</f>
        <v>0</v>
      </c>
      <c r="G26" s="22">
        <v>0</v>
      </c>
      <c r="H26" s="25"/>
      <c r="I26" s="23">
        <f>E26*H26</f>
        <v>0</v>
      </c>
    </row>
    <row r="27" spans="1:9" ht="15.95" customHeight="1">
      <c r="B27" s="19"/>
      <c r="C27" s="140"/>
      <c r="D27" s="22">
        <f t="shared" si="2"/>
        <v>0</v>
      </c>
      <c r="E27" s="22"/>
      <c r="F27" s="140">
        <f>+F12</f>
        <v>0</v>
      </c>
      <c r="G27" s="22">
        <v>0</v>
      </c>
      <c r="H27" s="25"/>
      <c r="I27" s="23">
        <f>E27*H27</f>
        <v>0</v>
      </c>
    </row>
    <row r="28" spans="1:9" ht="15.95" customHeight="1">
      <c r="B28" s="19"/>
      <c r="C28" s="140"/>
      <c r="D28" s="22">
        <f t="shared" si="2"/>
        <v>0</v>
      </c>
      <c r="E28" s="22">
        <f>+D28*'1. Ventas e Ingresos'!$B$10</f>
        <v>0</v>
      </c>
      <c r="F28" s="140" t="s">
        <v>247</v>
      </c>
      <c r="G28" s="22">
        <v>0</v>
      </c>
      <c r="H28" s="25">
        <f>+H11</f>
        <v>0</v>
      </c>
      <c r="I28" s="23">
        <f>E28*H28</f>
        <v>0</v>
      </c>
    </row>
    <row r="29" spans="1:9" ht="16.5" customHeight="1">
      <c r="B29" s="19">
        <f>+B12</f>
        <v>0</v>
      </c>
      <c r="C29" s="140"/>
      <c r="D29" s="22">
        <f>+D12</f>
        <v>0</v>
      </c>
      <c r="E29" s="22">
        <f>+D29*'1. Ventas e Ingresos'!$B$10</f>
        <v>0</v>
      </c>
      <c r="F29" s="140">
        <f>+F12</f>
        <v>0</v>
      </c>
      <c r="G29" s="143">
        <f>+G12</f>
        <v>0</v>
      </c>
      <c r="H29" s="25">
        <f>+H12</f>
        <v>0</v>
      </c>
      <c r="I29" s="23">
        <f>E29*H29</f>
        <v>0</v>
      </c>
    </row>
    <row r="30" spans="1:9" ht="15.95" customHeight="1">
      <c r="B30" s="233" t="s">
        <v>11</v>
      </c>
      <c r="C30" s="233"/>
      <c r="D30" s="233"/>
      <c r="E30" s="233"/>
      <c r="F30" s="233"/>
      <c r="G30" s="233"/>
      <c r="H30" s="233"/>
      <c r="I30" s="233"/>
    </row>
    <row r="31" spans="1:9" ht="15.95" customHeight="1">
      <c r="B31" s="19" t="str">
        <f t="shared" ref="B31:D33" si="3">+B14</f>
        <v xml:space="preserve"> </v>
      </c>
      <c r="C31" s="140" t="str">
        <f t="shared" si="3"/>
        <v xml:space="preserve"> </v>
      </c>
      <c r="D31" s="22">
        <f>+D14</f>
        <v>0</v>
      </c>
      <c r="E31" s="26">
        <v>0</v>
      </c>
      <c r="F31" s="140">
        <f t="shared" ref="F31:H33" si="4">+F14</f>
        <v>0</v>
      </c>
      <c r="G31" s="143">
        <f t="shared" si="4"/>
        <v>0</v>
      </c>
      <c r="H31" s="25">
        <f>+H14</f>
        <v>0</v>
      </c>
      <c r="I31" s="23">
        <f>E31*H31</f>
        <v>0</v>
      </c>
    </row>
    <row r="32" spans="1:9" ht="15.95" customHeight="1">
      <c r="B32" s="19">
        <f t="shared" si="3"/>
        <v>0</v>
      </c>
      <c r="C32" s="140">
        <f t="shared" si="3"/>
        <v>0</v>
      </c>
      <c r="D32" s="22">
        <f>+D15</f>
        <v>0</v>
      </c>
      <c r="E32" s="22">
        <f>+D32*'1. Ventas e Ingresos'!$B$10</f>
        <v>0</v>
      </c>
      <c r="F32" s="140">
        <f t="shared" si="4"/>
        <v>0</v>
      </c>
      <c r="G32" s="22">
        <f t="shared" si="4"/>
        <v>0</v>
      </c>
      <c r="H32" s="25">
        <f t="shared" si="4"/>
        <v>0</v>
      </c>
      <c r="I32" s="23">
        <f>E32*H32</f>
        <v>0</v>
      </c>
    </row>
    <row r="33" spans="1:9" ht="15.95" customHeight="1">
      <c r="B33" s="19">
        <f t="shared" si="3"/>
        <v>0</v>
      </c>
      <c r="C33" s="140">
        <f t="shared" si="3"/>
        <v>0</v>
      </c>
      <c r="D33" s="22">
        <f t="shared" si="3"/>
        <v>0</v>
      </c>
      <c r="E33" s="26">
        <f>+D33*'1. Ventas e Ingresos'!$B$10</f>
        <v>0</v>
      </c>
      <c r="F33" s="140">
        <f t="shared" si="4"/>
        <v>0</v>
      </c>
      <c r="G33" s="22">
        <f t="shared" si="4"/>
        <v>0</v>
      </c>
      <c r="H33" s="25">
        <f t="shared" si="4"/>
        <v>0</v>
      </c>
      <c r="I33" s="23">
        <f>E33*H33</f>
        <v>0</v>
      </c>
    </row>
    <row r="34" spans="1:9" ht="15.95" customHeight="1">
      <c r="B34" s="19">
        <f t="shared" ref="B34:D35" si="5">+B17</f>
        <v>0</v>
      </c>
      <c r="C34" s="140">
        <f t="shared" si="5"/>
        <v>0</v>
      </c>
      <c r="D34" s="22">
        <f t="shared" si="5"/>
        <v>0</v>
      </c>
      <c r="E34" s="26">
        <f>+D34*'1. Ventas e Ingresos'!$B$10</f>
        <v>0</v>
      </c>
      <c r="F34" s="140">
        <f>+F17</f>
        <v>0</v>
      </c>
      <c r="G34" s="22">
        <v>0</v>
      </c>
      <c r="H34" s="25">
        <f>+H17</f>
        <v>0</v>
      </c>
      <c r="I34" s="23">
        <f>E34*H34</f>
        <v>0</v>
      </c>
    </row>
    <row r="35" spans="1:9" ht="15.95" customHeight="1">
      <c r="B35" s="19">
        <f t="shared" si="5"/>
        <v>0</v>
      </c>
      <c r="C35" s="140">
        <f t="shared" si="5"/>
        <v>0</v>
      </c>
      <c r="D35" s="22">
        <f t="shared" si="5"/>
        <v>0</v>
      </c>
      <c r="E35" s="26">
        <f>+D35*'1. Ventas e Ingresos'!$B$10</f>
        <v>0</v>
      </c>
      <c r="F35" s="140">
        <f>+F18</f>
        <v>0</v>
      </c>
      <c r="G35" s="22">
        <v>0</v>
      </c>
      <c r="H35" s="25">
        <f>+H18</f>
        <v>0</v>
      </c>
      <c r="I35" s="23">
        <f>E35*H35</f>
        <v>0</v>
      </c>
    </row>
    <row r="38" spans="1:9" ht="15.75">
      <c r="A38" s="131" t="s">
        <v>224</v>
      </c>
      <c r="B38" s="27" t="s">
        <v>225</v>
      </c>
    </row>
    <row r="40" spans="1:9" ht="31.5">
      <c r="B40" s="20" t="s">
        <v>9</v>
      </c>
      <c r="C40" s="29" t="s">
        <v>262</v>
      </c>
      <c r="D40" s="29" t="str">
        <f>+B21</f>
        <v>IVA</v>
      </c>
      <c r="E40" s="30" t="s">
        <v>21</v>
      </c>
    </row>
    <row r="41" spans="1:9" ht="15.95" customHeight="1">
      <c r="B41" s="226" t="s">
        <v>10</v>
      </c>
      <c r="C41" s="227"/>
      <c r="D41" s="227"/>
      <c r="E41" s="228"/>
    </row>
    <row r="42" spans="1:9" ht="15.95" customHeight="1">
      <c r="B42" s="209"/>
      <c r="C42" s="99">
        <f>+I8</f>
        <v>0</v>
      </c>
      <c r="D42" s="34">
        <f>+I25</f>
        <v>0</v>
      </c>
      <c r="E42" s="35">
        <f>C42+D42</f>
        <v>0</v>
      </c>
    </row>
    <row r="43" spans="1:9" ht="15.95" customHeight="1">
      <c r="B43" s="209"/>
      <c r="C43" s="99">
        <f>+I9</f>
        <v>0</v>
      </c>
      <c r="D43" s="34">
        <f>+I26</f>
        <v>0</v>
      </c>
      <c r="E43" s="35">
        <f>C43+D43</f>
        <v>0</v>
      </c>
    </row>
    <row r="44" spans="1:9" ht="15.95" customHeight="1">
      <c r="B44" s="209"/>
      <c r="C44" s="99">
        <f>+I10</f>
        <v>0</v>
      </c>
      <c r="D44" s="34">
        <f>+I27</f>
        <v>0</v>
      </c>
      <c r="E44" s="35">
        <f>C44+D44</f>
        <v>0</v>
      </c>
    </row>
    <row r="45" spans="1:9" ht="15.95" customHeight="1">
      <c r="B45" s="210"/>
      <c r="C45" s="99">
        <f>+I11</f>
        <v>0</v>
      </c>
      <c r="D45" s="34"/>
      <c r="E45" s="35">
        <f>C45+D45</f>
        <v>0</v>
      </c>
    </row>
    <row r="46" spans="1:9" ht="16.5" customHeight="1">
      <c r="B46" s="32">
        <f>+B12</f>
        <v>0</v>
      </c>
      <c r="C46" s="99"/>
      <c r="D46" s="34">
        <f>+I29</f>
        <v>0</v>
      </c>
      <c r="E46" s="35">
        <f>C46+D46</f>
        <v>0</v>
      </c>
    </row>
    <row r="47" spans="1:9" ht="15.95" customHeight="1">
      <c r="B47" s="229" t="s">
        <v>11</v>
      </c>
      <c r="C47" s="230"/>
      <c r="D47" s="230"/>
      <c r="E47" s="231"/>
    </row>
    <row r="48" spans="1:9" ht="15.95" customHeight="1">
      <c r="B48" s="32" t="str">
        <f>+B31</f>
        <v xml:space="preserve"> </v>
      </c>
      <c r="C48" s="33">
        <f>+I14</f>
        <v>0</v>
      </c>
      <c r="D48" s="34">
        <f>+I31</f>
        <v>0</v>
      </c>
      <c r="E48" s="35">
        <f>C48+D48</f>
        <v>0</v>
      </c>
    </row>
    <row r="49" spans="2:5" ht="15.95" customHeight="1">
      <c r="B49" s="32">
        <f>+B32</f>
        <v>0</v>
      </c>
      <c r="C49" s="33">
        <f>+I15</f>
        <v>0</v>
      </c>
      <c r="D49" s="33">
        <f>+I32</f>
        <v>0</v>
      </c>
      <c r="E49" s="35">
        <f>C49+D49</f>
        <v>0</v>
      </c>
    </row>
    <row r="50" spans="2:5" ht="15.95" customHeight="1">
      <c r="B50" s="32">
        <f>+B33</f>
        <v>0</v>
      </c>
      <c r="C50" s="33">
        <f>+I16</f>
        <v>0</v>
      </c>
      <c r="D50" s="33">
        <f>+I33</f>
        <v>0</v>
      </c>
      <c r="E50" s="35">
        <f>C50+D50</f>
        <v>0</v>
      </c>
    </row>
    <row r="51" spans="2:5" ht="15.95" customHeight="1">
      <c r="B51" s="32">
        <f>+B34</f>
        <v>0</v>
      </c>
      <c r="C51" s="33">
        <f>+I17</f>
        <v>0</v>
      </c>
      <c r="D51" s="33">
        <f>+I34</f>
        <v>0</v>
      </c>
      <c r="E51" s="35">
        <f>C51+D51</f>
        <v>0</v>
      </c>
    </row>
    <row r="52" spans="2:5" ht="15.95" customHeight="1">
      <c r="B52" s="32">
        <f>+B35</f>
        <v>0</v>
      </c>
      <c r="C52" s="33">
        <f>+I18</f>
        <v>0</v>
      </c>
      <c r="D52" s="33">
        <f>+I35</f>
        <v>0</v>
      </c>
      <c r="E52" s="35">
        <f>C52+D52</f>
        <v>0</v>
      </c>
    </row>
    <row r="53" spans="2:5" ht="15.95" customHeight="1">
      <c r="B53" s="32"/>
      <c r="C53" s="33"/>
      <c r="D53" s="33"/>
      <c r="E53" s="35"/>
    </row>
    <row r="54" spans="2:5" ht="15.95" customHeight="1">
      <c r="B54" s="39" t="s">
        <v>20</v>
      </c>
      <c r="C54" s="40">
        <f>C46+C48+C49+C50+C51+C52+C44+C43+C42</f>
        <v>0</v>
      </c>
      <c r="D54" s="40">
        <f>D46+D48+D49+D50+D51+D52+D44+D43+D42</f>
        <v>0</v>
      </c>
      <c r="E54" s="40">
        <f>E46+E48+E49+E50+E51+E52+E44+E43+E42</f>
        <v>0</v>
      </c>
    </row>
  </sheetData>
  <mergeCells count="6">
    <mergeCell ref="B41:E41"/>
    <mergeCell ref="B47:E47"/>
    <mergeCell ref="B7:I7"/>
    <mergeCell ref="B13:I13"/>
    <mergeCell ref="B24:I24"/>
    <mergeCell ref="B30:I30"/>
  </mergeCells>
  <phoneticPr fontId="0" type="noConversion"/>
  <pageMargins left="0.75" right="0.75" top="1" bottom="1" header="0" footer="0"/>
  <pageSetup paperSize="9" scale="44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79"/>
  <sheetViews>
    <sheetView topLeftCell="A64" zoomScale="75" zoomScaleNormal="75" zoomScaleSheetLayoutView="75" workbookViewId="0">
      <selection activeCell="E22" sqref="E22"/>
    </sheetView>
  </sheetViews>
  <sheetFormatPr baseColWidth="10" defaultColWidth="9.140625" defaultRowHeight="12.75"/>
  <cols>
    <col min="1" max="1" width="37.5703125" customWidth="1"/>
    <col min="2" max="2" width="22.5703125" customWidth="1"/>
    <col min="3" max="3" width="16.5703125" customWidth="1"/>
    <col min="4" max="4" width="20.140625" customWidth="1"/>
    <col min="5" max="6" width="17.85546875" bestFit="1" customWidth="1"/>
    <col min="7" max="7" width="17.85546875" customWidth="1"/>
    <col min="8" max="8" width="19.140625" bestFit="1" customWidth="1"/>
    <col min="9" max="9" width="16.28515625" customWidth="1"/>
    <col min="10" max="256" width="11.42578125" customWidth="1"/>
  </cols>
  <sheetData>
    <row r="2" spans="1:10" ht="15.75">
      <c r="A2" s="2" t="s">
        <v>22</v>
      </c>
      <c r="B2" s="2"/>
    </row>
    <row r="4" spans="1:10" ht="15.75">
      <c r="A4" s="2" t="s">
        <v>24</v>
      </c>
      <c r="B4" s="2"/>
      <c r="C4" s="2"/>
      <c r="D4" s="37"/>
    </row>
    <row r="6" spans="1:10" ht="67.5" customHeight="1">
      <c r="A6" s="20" t="s">
        <v>9</v>
      </c>
      <c r="B6" s="29" t="s">
        <v>13</v>
      </c>
      <c r="C6" s="29" t="s">
        <v>19</v>
      </c>
      <c r="D6" s="44">
        <v>2019</v>
      </c>
      <c r="E6" s="44">
        <v>2020</v>
      </c>
      <c r="F6" s="44">
        <v>2021</v>
      </c>
      <c r="G6" s="44">
        <v>2022</v>
      </c>
      <c r="H6" s="44">
        <v>2023</v>
      </c>
    </row>
    <row r="7" spans="1:10" ht="15.95" customHeight="1">
      <c r="A7" s="226" t="s">
        <v>10</v>
      </c>
      <c r="B7" s="227"/>
      <c r="C7" s="227"/>
      <c r="D7" s="227"/>
      <c r="E7" s="227"/>
      <c r="F7" s="227"/>
      <c r="G7" s="227"/>
      <c r="H7" s="227"/>
    </row>
    <row r="8" spans="1:10" ht="15.95" customHeight="1">
      <c r="A8" s="112">
        <f>+'2. Materias Primas e Insumos'!B25</f>
        <v>0</v>
      </c>
      <c r="B8" s="140" t="str">
        <f>+'2. Materias Primas e Insumos'!C8</f>
        <v>UNIDAD</v>
      </c>
      <c r="C8" s="22">
        <f>+'2. Materias Primas e Insumos'!E8+'2. Materias Primas e Insumos'!E25</f>
        <v>0</v>
      </c>
      <c r="D8" s="38">
        <f>+C8*12</f>
        <v>0</v>
      </c>
      <c r="E8" s="42">
        <f t="shared" ref="E8:H12" si="0">+D8*$B$79+D8</f>
        <v>0</v>
      </c>
      <c r="F8" s="42">
        <f t="shared" si="0"/>
        <v>0</v>
      </c>
      <c r="G8" s="42">
        <f t="shared" si="0"/>
        <v>0</v>
      </c>
      <c r="H8" s="42">
        <f t="shared" si="0"/>
        <v>0</v>
      </c>
      <c r="J8" t="s">
        <v>254</v>
      </c>
    </row>
    <row r="9" spans="1:10" ht="15.95" customHeight="1">
      <c r="A9" s="112">
        <f>+'2. Materias Primas e Insumos'!B26</f>
        <v>0</v>
      </c>
      <c r="B9" s="140">
        <f>+'2. Materias Primas e Insumos'!C9</f>
        <v>0</v>
      </c>
      <c r="C9" s="22">
        <f>+'2. Materias Primas e Insumos'!E9+'2. Materias Primas e Insumos'!E26</f>
        <v>0</v>
      </c>
      <c r="D9" s="38">
        <f>+C9*12</f>
        <v>0</v>
      </c>
      <c r="E9" s="42">
        <f t="shared" si="0"/>
        <v>0</v>
      </c>
      <c r="F9" s="42">
        <f t="shared" si="0"/>
        <v>0</v>
      </c>
      <c r="G9" s="42">
        <f t="shared" si="0"/>
        <v>0</v>
      </c>
      <c r="H9" s="42">
        <f t="shared" si="0"/>
        <v>0</v>
      </c>
    </row>
    <row r="10" spans="1:10" ht="15.95" customHeight="1">
      <c r="A10" s="112">
        <f>+'2. Materias Primas e Insumos'!B27</f>
        <v>0</v>
      </c>
      <c r="B10" s="140">
        <f>+'2. Materias Primas e Insumos'!C10</f>
        <v>0</v>
      </c>
      <c r="C10" s="22">
        <f>+'2. Materias Primas e Insumos'!E10+'2. Materias Primas e Insumos'!E27</f>
        <v>0</v>
      </c>
      <c r="D10" s="38">
        <f>+C10*12</f>
        <v>0</v>
      </c>
      <c r="E10" s="42">
        <f t="shared" si="0"/>
        <v>0</v>
      </c>
      <c r="F10" s="42">
        <f t="shared" si="0"/>
        <v>0</v>
      </c>
      <c r="G10" s="42">
        <f t="shared" si="0"/>
        <v>0</v>
      </c>
      <c r="H10" s="42">
        <f t="shared" si="0"/>
        <v>0</v>
      </c>
    </row>
    <row r="11" spans="1:10" ht="15.95" customHeight="1">
      <c r="A11" s="112">
        <f>+'2. Materias Primas e Insumos'!B28</f>
        <v>0</v>
      </c>
      <c r="B11" s="140">
        <f>+'2. Materias Primas e Insumos'!C11</f>
        <v>0</v>
      </c>
      <c r="C11" s="22">
        <f>+'2. Materias Primas e Insumos'!E11+'2. Materias Primas e Insumos'!E28</f>
        <v>0</v>
      </c>
      <c r="D11" s="38">
        <f>+C11*12</f>
        <v>0</v>
      </c>
      <c r="E11" s="42">
        <f t="shared" si="0"/>
        <v>0</v>
      </c>
      <c r="F11" s="42">
        <f t="shared" si="0"/>
        <v>0</v>
      </c>
      <c r="G11" s="42">
        <f t="shared" si="0"/>
        <v>0</v>
      </c>
      <c r="H11" s="42">
        <f t="shared" si="0"/>
        <v>0</v>
      </c>
    </row>
    <row r="12" spans="1:10" ht="15.95" customHeight="1">
      <c r="A12" s="112">
        <f>+'2. Materias Primas e Insumos'!B29</f>
        <v>0</v>
      </c>
      <c r="B12" s="140">
        <f>+'2. Materias Primas e Insumos'!C12</f>
        <v>0</v>
      </c>
      <c r="C12" s="22">
        <f>+'2. Materias Primas e Insumos'!E12+'2. Materias Primas e Insumos'!E29</f>
        <v>0</v>
      </c>
      <c r="D12" s="38">
        <f>+C12*12</f>
        <v>0</v>
      </c>
      <c r="E12" s="42">
        <f t="shared" si="0"/>
        <v>0</v>
      </c>
      <c r="F12" s="42">
        <f t="shared" si="0"/>
        <v>0</v>
      </c>
      <c r="G12" s="42">
        <f t="shared" si="0"/>
        <v>0</v>
      </c>
      <c r="H12" s="42">
        <f t="shared" si="0"/>
        <v>0</v>
      </c>
    </row>
    <row r="13" spans="1:10" ht="15.95" customHeight="1">
      <c r="A13" s="238" t="s">
        <v>11</v>
      </c>
      <c r="B13" s="239"/>
      <c r="C13" s="239"/>
      <c r="D13" s="239"/>
      <c r="E13" s="239"/>
      <c r="F13" s="239"/>
      <c r="G13" s="239"/>
      <c r="H13" s="239"/>
    </row>
    <row r="14" spans="1:10" ht="15.95" customHeight="1">
      <c r="A14" s="19" t="str">
        <f>+'2. Materias Primas e Insumos'!B14</f>
        <v xml:space="preserve"> </v>
      </c>
      <c r="B14" s="140" t="str">
        <f>+'2. Materias Primas e Insumos'!C14</f>
        <v xml:space="preserve"> </v>
      </c>
      <c r="C14" s="22">
        <f>+'2. Materias Primas e Insumos'!E14+'2. Materias Primas e Insumos'!E31</f>
        <v>0</v>
      </c>
      <c r="D14" s="38">
        <f>+C14*12</f>
        <v>0</v>
      </c>
      <c r="E14" s="42">
        <f>+D14*$B$79+D14</f>
        <v>0</v>
      </c>
      <c r="F14" s="42">
        <f>+E14*$B$79+E14</f>
        <v>0</v>
      </c>
      <c r="G14" s="42">
        <f>+F14*$B$79+F14</f>
        <v>0</v>
      </c>
      <c r="H14" s="42">
        <f>+G14*$B$79+G14</f>
        <v>0</v>
      </c>
      <c r="I14" s="168"/>
      <c r="J14" s="168" t="s">
        <v>249</v>
      </c>
    </row>
    <row r="15" spans="1:10" ht="15.95" customHeight="1">
      <c r="A15" s="19">
        <f>+'2. Materias Primas e Insumos'!B15</f>
        <v>0</v>
      </c>
      <c r="B15" s="140">
        <f>+'2. Materias Primas e Insumos'!C15</f>
        <v>0</v>
      </c>
      <c r="C15" s="22">
        <f>+'2. Materias Primas e Insumos'!E15+'2. Materias Primas e Insumos'!E32</f>
        <v>0</v>
      </c>
      <c r="D15" s="38">
        <f>+C15*12</f>
        <v>0</v>
      </c>
      <c r="E15" s="42">
        <f t="shared" ref="E15:H18" si="1">+D15*$B$79+D15</f>
        <v>0</v>
      </c>
      <c r="F15" s="42">
        <f t="shared" si="1"/>
        <v>0</v>
      </c>
      <c r="G15" s="42">
        <f t="shared" si="1"/>
        <v>0</v>
      </c>
      <c r="H15" s="42">
        <f t="shared" si="1"/>
        <v>0</v>
      </c>
    </row>
    <row r="16" spans="1:10" ht="15.95" customHeight="1">
      <c r="A16" s="19">
        <f>+'2. Materias Primas e Insumos'!B16</f>
        <v>0</v>
      </c>
      <c r="B16" s="140">
        <f>+'2. Materias Primas e Insumos'!C16</f>
        <v>0</v>
      </c>
      <c r="C16" s="26">
        <f>+'2. Materias Primas e Insumos'!E16+'2. Materias Primas e Insumos'!E33</f>
        <v>0</v>
      </c>
      <c r="D16" s="38">
        <f>+C16*12</f>
        <v>0</v>
      </c>
      <c r="E16" s="42">
        <f t="shared" si="1"/>
        <v>0</v>
      </c>
      <c r="F16" s="42">
        <f t="shared" si="1"/>
        <v>0</v>
      </c>
      <c r="G16" s="42">
        <f t="shared" si="1"/>
        <v>0</v>
      </c>
      <c r="H16" s="42">
        <f t="shared" si="1"/>
        <v>0</v>
      </c>
    </row>
    <row r="17" spans="1:9" ht="15.95" customHeight="1">
      <c r="A17" s="19">
        <f>+'2. Materias Primas e Insumos'!B17</f>
        <v>0</v>
      </c>
      <c r="B17" s="140">
        <f>+'2. Materias Primas e Insumos'!C17</f>
        <v>0</v>
      </c>
      <c r="C17" s="26">
        <f>+'2. Materias Primas e Insumos'!E17+'2. Materias Primas e Insumos'!E34</f>
        <v>0</v>
      </c>
      <c r="D17" s="38">
        <f>+C17*12</f>
        <v>0</v>
      </c>
      <c r="E17" s="42">
        <f t="shared" si="1"/>
        <v>0</v>
      </c>
      <c r="F17" s="42">
        <f t="shared" si="1"/>
        <v>0</v>
      </c>
      <c r="G17" s="42">
        <f t="shared" si="1"/>
        <v>0</v>
      </c>
      <c r="H17" s="42">
        <f t="shared" si="1"/>
        <v>0</v>
      </c>
    </row>
    <row r="18" spans="1:9" ht="15.95" customHeight="1">
      <c r="A18" s="19">
        <f>+'2. Materias Primas e Insumos'!B18</f>
        <v>0</v>
      </c>
      <c r="B18" s="140">
        <f>+'2. Materias Primas e Insumos'!C18</f>
        <v>0</v>
      </c>
      <c r="C18" s="26">
        <f>+'2. Materias Primas e Insumos'!E18+'2. Materias Primas e Insumos'!E35</f>
        <v>0</v>
      </c>
      <c r="D18" s="38">
        <f>+C18*12</f>
        <v>0</v>
      </c>
      <c r="E18" s="42">
        <f t="shared" si="1"/>
        <v>0</v>
      </c>
      <c r="F18" s="42">
        <f t="shared" si="1"/>
        <v>0</v>
      </c>
      <c r="G18" s="42">
        <f t="shared" si="1"/>
        <v>0</v>
      </c>
      <c r="H18" s="42">
        <f t="shared" si="1"/>
        <v>0</v>
      </c>
    </row>
    <row r="20" spans="1:9" ht="18" customHeight="1">
      <c r="A20" s="41"/>
    </row>
    <row r="22" spans="1:9" ht="15.75">
      <c r="A22" s="2" t="s">
        <v>23</v>
      </c>
      <c r="B22" s="2"/>
      <c r="C22" s="2"/>
    </row>
    <row r="24" spans="1:9" ht="47.25">
      <c r="A24" s="20" t="s">
        <v>9</v>
      </c>
      <c r="B24" s="29" t="s">
        <v>13</v>
      </c>
      <c r="C24" s="44" t="s">
        <v>25</v>
      </c>
      <c r="D24" s="44">
        <v>2012</v>
      </c>
      <c r="E24" s="44">
        <v>2013</v>
      </c>
      <c r="F24" s="44">
        <v>2014</v>
      </c>
      <c r="G24" s="44">
        <v>2015</v>
      </c>
      <c r="H24" s="44">
        <v>2016</v>
      </c>
    </row>
    <row r="25" spans="1:9" ht="18" customHeight="1">
      <c r="A25" s="226" t="s">
        <v>10</v>
      </c>
      <c r="B25" s="227"/>
      <c r="C25" s="227"/>
      <c r="D25" s="227"/>
      <c r="E25" s="227"/>
      <c r="F25" s="227"/>
      <c r="G25" s="228"/>
      <c r="H25" s="51"/>
    </row>
    <row r="26" spans="1:9" ht="18" customHeight="1">
      <c r="A26" s="141">
        <f t="shared" ref="A26:B28" si="2">+A8</f>
        <v>0</v>
      </c>
      <c r="B26" s="141" t="str">
        <f t="shared" si="2"/>
        <v>UNIDAD</v>
      </c>
      <c r="C26" s="142"/>
      <c r="D26" s="23">
        <f t="shared" ref="D26:H30" si="3">+C26*$B$78+C26</f>
        <v>0</v>
      </c>
      <c r="E26" s="23">
        <f t="shared" si="3"/>
        <v>0</v>
      </c>
      <c r="F26" s="23">
        <f t="shared" si="3"/>
        <v>0</v>
      </c>
      <c r="G26" s="23">
        <f t="shared" si="3"/>
        <v>0</v>
      </c>
      <c r="H26" s="23">
        <f t="shared" si="3"/>
        <v>0</v>
      </c>
    </row>
    <row r="27" spans="1:9" ht="18" customHeight="1">
      <c r="A27" s="141">
        <f t="shared" si="2"/>
        <v>0</v>
      </c>
      <c r="B27" s="141">
        <f t="shared" si="2"/>
        <v>0</v>
      </c>
      <c r="C27" s="142"/>
      <c r="D27" s="23">
        <f t="shared" si="3"/>
        <v>0</v>
      </c>
      <c r="E27" s="23">
        <f t="shared" si="3"/>
        <v>0</v>
      </c>
      <c r="F27" s="23">
        <f t="shared" si="3"/>
        <v>0</v>
      </c>
      <c r="G27" s="23">
        <f t="shared" si="3"/>
        <v>0</v>
      </c>
      <c r="H27" s="23">
        <f t="shared" si="3"/>
        <v>0</v>
      </c>
    </row>
    <row r="28" spans="1:9" ht="18" customHeight="1">
      <c r="A28" s="141">
        <f t="shared" si="2"/>
        <v>0</v>
      </c>
      <c r="B28" s="141">
        <f t="shared" si="2"/>
        <v>0</v>
      </c>
      <c r="C28" s="142"/>
      <c r="D28" s="23">
        <f t="shared" si="3"/>
        <v>0</v>
      </c>
      <c r="E28" s="23">
        <f t="shared" si="3"/>
        <v>0</v>
      </c>
      <c r="F28" s="23">
        <f t="shared" si="3"/>
        <v>0</v>
      </c>
      <c r="G28" s="23">
        <f t="shared" si="3"/>
        <v>0</v>
      </c>
      <c r="H28" s="23">
        <f t="shared" si="3"/>
        <v>0</v>
      </c>
    </row>
    <row r="29" spans="1:9" ht="18" customHeight="1">
      <c r="A29" s="141"/>
      <c r="B29" s="140">
        <f>+B10</f>
        <v>0</v>
      </c>
      <c r="C29" s="142"/>
      <c r="D29" s="23">
        <f t="shared" si="3"/>
        <v>0</v>
      </c>
      <c r="E29" s="23">
        <f t="shared" si="3"/>
        <v>0</v>
      </c>
      <c r="F29" s="23">
        <f t="shared" si="3"/>
        <v>0</v>
      </c>
      <c r="G29" s="23">
        <f t="shared" si="3"/>
        <v>0</v>
      </c>
      <c r="H29" s="23">
        <f t="shared" si="3"/>
        <v>0</v>
      </c>
    </row>
    <row r="30" spans="1:9" ht="18" customHeight="1">
      <c r="A30" s="141">
        <f>+A12</f>
        <v>0</v>
      </c>
      <c r="B30" s="140">
        <f>+B12</f>
        <v>0</v>
      </c>
      <c r="C30" s="23">
        <f>+'2. Materias Primas e Insumos'!H29</f>
        <v>0</v>
      </c>
      <c r="D30" s="23">
        <f t="shared" si="3"/>
        <v>0</v>
      </c>
      <c r="E30" s="23">
        <f t="shared" si="3"/>
        <v>0</v>
      </c>
      <c r="F30" s="23">
        <f t="shared" si="3"/>
        <v>0</v>
      </c>
      <c r="G30" s="23">
        <f t="shared" si="3"/>
        <v>0</v>
      </c>
      <c r="H30" s="23">
        <f t="shared" si="3"/>
        <v>0</v>
      </c>
    </row>
    <row r="31" spans="1:9" ht="18" customHeight="1">
      <c r="A31" s="238" t="s">
        <v>11</v>
      </c>
      <c r="B31" s="239"/>
      <c r="C31" s="239"/>
      <c r="D31" s="239"/>
      <c r="E31" s="239"/>
      <c r="F31" s="239"/>
      <c r="G31" s="240"/>
      <c r="H31" s="52"/>
    </row>
    <row r="32" spans="1:9" ht="18" customHeight="1">
      <c r="A32" s="19" t="str">
        <f t="shared" ref="A32:B36" si="4">+A14</f>
        <v xml:space="preserve"> </v>
      </c>
      <c r="B32" s="140" t="str">
        <f t="shared" si="4"/>
        <v xml:space="preserve"> </v>
      </c>
      <c r="C32" s="45">
        <f>+'2. Materias Primas e Insumos'!H31</f>
        <v>0</v>
      </c>
      <c r="D32" s="23">
        <f>+C32*$B$78+C32</f>
        <v>0</v>
      </c>
      <c r="E32" s="23">
        <f>+D32*$B$78+D32</f>
        <v>0</v>
      </c>
      <c r="F32" s="23">
        <f>+E32*$B$78+E32</f>
        <v>0</v>
      </c>
      <c r="G32" s="23">
        <f>+F32*$B$78+F32</f>
        <v>0</v>
      </c>
      <c r="H32" s="23">
        <f>+G32*$B$78+G32</f>
        <v>0</v>
      </c>
      <c r="I32" s="168"/>
    </row>
    <row r="33" spans="1:9" ht="18" customHeight="1">
      <c r="A33" s="19">
        <f t="shared" si="4"/>
        <v>0</v>
      </c>
      <c r="B33" s="140">
        <f t="shared" si="4"/>
        <v>0</v>
      </c>
      <c r="C33" s="45">
        <f>+'2. Materias Primas e Insumos'!H32</f>
        <v>0</v>
      </c>
      <c r="D33" s="23">
        <f t="shared" ref="D33:H36" si="5">+C33*$B$78+C33</f>
        <v>0</v>
      </c>
      <c r="E33" s="23">
        <f t="shared" si="5"/>
        <v>0</v>
      </c>
      <c r="F33" s="23">
        <f t="shared" si="5"/>
        <v>0</v>
      </c>
      <c r="G33" s="23">
        <f t="shared" si="5"/>
        <v>0</v>
      </c>
      <c r="H33" s="23">
        <f t="shared" si="5"/>
        <v>0</v>
      </c>
    </row>
    <row r="34" spans="1:9" ht="18" customHeight="1">
      <c r="A34" s="19">
        <f t="shared" si="4"/>
        <v>0</v>
      </c>
      <c r="B34" s="140">
        <f t="shared" si="4"/>
        <v>0</v>
      </c>
      <c r="C34" s="45">
        <f>+'2. Materias Primas e Insumos'!H33</f>
        <v>0</v>
      </c>
      <c r="D34" s="23">
        <f t="shared" si="5"/>
        <v>0</v>
      </c>
      <c r="E34" s="23">
        <f t="shared" si="5"/>
        <v>0</v>
      </c>
      <c r="F34" s="23">
        <f t="shared" si="5"/>
        <v>0</v>
      </c>
      <c r="G34" s="23">
        <f t="shared" si="5"/>
        <v>0</v>
      </c>
      <c r="H34" s="23">
        <f t="shared" si="5"/>
        <v>0</v>
      </c>
    </row>
    <row r="35" spans="1:9" ht="18" customHeight="1">
      <c r="A35" s="19">
        <f t="shared" si="4"/>
        <v>0</v>
      </c>
      <c r="B35" s="140">
        <f t="shared" si="4"/>
        <v>0</v>
      </c>
      <c r="C35" s="45">
        <f>+'2. Materias Primas e Insumos'!H34</f>
        <v>0</v>
      </c>
      <c r="D35" s="23">
        <f t="shared" si="5"/>
        <v>0</v>
      </c>
      <c r="E35" s="23">
        <f t="shared" si="5"/>
        <v>0</v>
      </c>
      <c r="F35" s="23">
        <f t="shared" si="5"/>
        <v>0</v>
      </c>
      <c r="G35" s="23">
        <f t="shared" si="5"/>
        <v>0</v>
      </c>
      <c r="H35" s="23">
        <f t="shared" si="5"/>
        <v>0</v>
      </c>
    </row>
    <row r="36" spans="1:9" ht="18" customHeight="1">
      <c r="A36" s="19">
        <f t="shared" si="4"/>
        <v>0</v>
      </c>
      <c r="B36" s="140">
        <f t="shared" si="4"/>
        <v>0</v>
      </c>
      <c r="C36" s="45">
        <f>+'2. Materias Primas e Insumos'!H35</f>
        <v>0</v>
      </c>
      <c r="D36" s="23">
        <f t="shared" si="5"/>
        <v>0</v>
      </c>
      <c r="E36" s="23">
        <f t="shared" si="5"/>
        <v>0</v>
      </c>
      <c r="F36" s="23">
        <f t="shared" si="5"/>
        <v>0</v>
      </c>
      <c r="G36" s="23">
        <f t="shared" si="5"/>
        <v>0</v>
      </c>
      <c r="H36" s="23">
        <f t="shared" si="5"/>
        <v>0</v>
      </c>
    </row>
    <row r="37" spans="1:9">
      <c r="H37" s="50"/>
    </row>
    <row r="38" spans="1:9" ht="18" customHeight="1">
      <c r="A38" s="41"/>
    </row>
    <row r="40" spans="1:9" ht="15.75">
      <c r="A40" s="2" t="s">
        <v>26</v>
      </c>
      <c r="B40" s="2"/>
      <c r="C40" s="2"/>
    </row>
    <row r="42" spans="1:9" ht="64.5" customHeight="1">
      <c r="A42" s="20" t="s">
        <v>9</v>
      </c>
      <c r="B42" s="29" t="s">
        <v>13</v>
      </c>
      <c r="C42" s="43" t="s">
        <v>27</v>
      </c>
      <c r="D42" s="44">
        <v>2019</v>
      </c>
      <c r="E42" s="44">
        <v>2020</v>
      </c>
      <c r="F42" s="44">
        <v>2021</v>
      </c>
      <c r="G42" s="44">
        <v>2022</v>
      </c>
      <c r="H42" s="44">
        <v>2023</v>
      </c>
      <c r="I42" s="55"/>
    </row>
    <row r="43" spans="1:9" ht="18" customHeight="1">
      <c r="A43" s="226" t="s">
        <v>10</v>
      </c>
      <c r="B43" s="227"/>
      <c r="C43" s="227"/>
      <c r="D43" s="227"/>
      <c r="E43" s="227"/>
      <c r="F43" s="227"/>
      <c r="G43" s="227"/>
      <c r="H43" s="228"/>
      <c r="I43" s="52"/>
    </row>
    <row r="44" spans="1:9" ht="18" customHeight="1">
      <c r="A44" s="19">
        <f>+'2. Materias Primas e Insumos'!B8</f>
        <v>0</v>
      </c>
      <c r="B44" s="140">
        <v>0</v>
      </c>
      <c r="C44" s="23">
        <f t="shared" ref="C44:H44" si="6">C26*C8</f>
        <v>0</v>
      </c>
      <c r="D44" s="23">
        <f t="shared" si="6"/>
        <v>0</v>
      </c>
      <c r="E44" s="23">
        <f t="shared" si="6"/>
        <v>0</v>
      </c>
      <c r="F44" s="53">
        <f t="shared" si="6"/>
        <v>0</v>
      </c>
      <c r="G44" s="23">
        <f t="shared" si="6"/>
        <v>0</v>
      </c>
      <c r="H44" s="23">
        <f t="shared" si="6"/>
        <v>0</v>
      </c>
      <c r="I44" s="52"/>
    </row>
    <row r="45" spans="1:9" ht="18" customHeight="1">
      <c r="A45" s="19"/>
      <c r="B45" s="140"/>
      <c r="C45" s="23"/>
      <c r="D45" s="23"/>
      <c r="E45" s="23"/>
      <c r="F45" s="53"/>
      <c r="G45" s="23"/>
      <c r="H45" s="23"/>
      <c r="I45" s="52"/>
    </row>
    <row r="46" spans="1:9" ht="18" customHeight="1">
      <c r="A46" s="19"/>
      <c r="B46" s="140"/>
      <c r="C46" s="23"/>
      <c r="D46" s="23"/>
      <c r="E46" s="23"/>
      <c r="F46" s="53"/>
      <c r="G46" s="23"/>
      <c r="H46" s="23"/>
      <c r="I46" s="52"/>
    </row>
    <row r="47" spans="1:9" ht="18" customHeight="1">
      <c r="A47" s="19">
        <f>+'2. Materias Primas e Insumos'!B11</f>
        <v>0</v>
      </c>
      <c r="B47" s="140">
        <f>+'2. Materias Primas e Insumos'!C28</f>
        <v>0</v>
      </c>
      <c r="C47" s="23">
        <f t="shared" ref="C47:H47" si="7">C29*C11</f>
        <v>0</v>
      </c>
      <c r="D47" s="23">
        <f t="shared" si="7"/>
        <v>0</v>
      </c>
      <c r="E47" s="23">
        <f t="shared" si="7"/>
        <v>0</v>
      </c>
      <c r="F47" s="23">
        <f t="shared" si="7"/>
        <v>0</v>
      </c>
      <c r="G47" s="23">
        <f t="shared" si="7"/>
        <v>0</v>
      </c>
      <c r="H47" s="23">
        <f t="shared" si="7"/>
        <v>0</v>
      </c>
      <c r="I47" s="52"/>
    </row>
    <row r="48" spans="1:9" ht="18" customHeight="1">
      <c r="A48" s="19">
        <f>+'2. Materias Primas e Insumos'!B12</f>
        <v>0</v>
      </c>
      <c r="B48" s="140">
        <f>+'2. Materias Primas e Insumos'!C29</f>
        <v>0</v>
      </c>
      <c r="C48" s="23">
        <f t="shared" ref="C48:H48" si="8">C30*C12</f>
        <v>0</v>
      </c>
      <c r="D48" s="23">
        <f t="shared" si="8"/>
        <v>0</v>
      </c>
      <c r="E48" s="23">
        <f t="shared" si="8"/>
        <v>0</v>
      </c>
      <c r="F48" s="53">
        <f t="shared" si="8"/>
        <v>0</v>
      </c>
      <c r="G48" s="23">
        <f t="shared" si="8"/>
        <v>0</v>
      </c>
      <c r="H48" s="23">
        <f t="shared" si="8"/>
        <v>0</v>
      </c>
      <c r="I48" s="54"/>
    </row>
    <row r="49" spans="1:9" ht="18" customHeight="1">
      <c r="A49" s="238" t="s">
        <v>11</v>
      </c>
      <c r="B49" s="239"/>
      <c r="C49" s="239"/>
      <c r="D49" s="239"/>
      <c r="E49" s="239"/>
      <c r="F49" s="239"/>
      <c r="G49" s="239"/>
      <c r="H49" s="240"/>
      <c r="I49" s="52"/>
    </row>
    <row r="50" spans="1:9" ht="18" customHeight="1">
      <c r="A50" s="19" t="str">
        <f>+'2. Materias Primas e Insumos'!B31</f>
        <v xml:space="preserve"> </v>
      </c>
      <c r="B50" s="140" t="str">
        <f>+'2. Materias Primas e Insumos'!C31</f>
        <v xml:space="preserve"> </v>
      </c>
      <c r="C50" s="45">
        <f t="shared" ref="C50:H50" si="9">C32*C14</f>
        <v>0</v>
      </c>
      <c r="D50" s="45">
        <f t="shared" si="9"/>
        <v>0</v>
      </c>
      <c r="E50" s="45">
        <f t="shared" si="9"/>
        <v>0</v>
      </c>
      <c r="F50" s="45">
        <f t="shared" si="9"/>
        <v>0</v>
      </c>
      <c r="G50" s="45">
        <f t="shared" si="9"/>
        <v>0</v>
      </c>
      <c r="H50" s="45">
        <f t="shared" si="9"/>
        <v>0</v>
      </c>
      <c r="I50" s="49"/>
    </row>
    <row r="51" spans="1:9" ht="18" customHeight="1">
      <c r="A51" s="32">
        <f>+'2. Materias Primas e Insumos'!B32</f>
        <v>0</v>
      </c>
      <c r="B51" s="140">
        <f>+'2. Materias Primas e Insumos'!C32</f>
        <v>0</v>
      </c>
      <c r="C51" s="45">
        <f t="shared" ref="C51:H54" si="10">C33*C15</f>
        <v>0</v>
      </c>
      <c r="D51" s="45">
        <f t="shared" si="10"/>
        <v>0</v>
      </c>
      <c r="E51" s="45">
        <f t="shared" si="10"/>
        <v>0</v>
      </c>
      <c r="F51" s="45">
        <f t="shared" si="10"/>
        <v>0</v>
      </c>
      <c r="G51" s="45">
        <f t="shared" si="10"/>
        <v>0</v>
      </c>
      <c r="H51" s="45">
        <f t="shared" si="10"/>
        <v>0</v>
      </c>
      <c r="I51" s="49"/>
    </row>
    <row r="52" spans="1:9" ht="18" customHeight="1">
      <c r="A52" s="19">
        <f>+'2. Materias Primas e Insumos'!B33</f>
        <v>0</v>
      </c>
      <c r="B52" s="140">
        <f>+'2. Materias Primas e Insumos'!C33</f>
        <v>0</v>
      </c>
      <c r="C52" s="45">
        <f t="shared" si="10"/>
        <v>0</v>
      </c>
      <c r="D52" s="45">
        <f t="shared" si="10"/>
        <v>0</v>
      </c>
      <c r="E52" s="45">
        <f t="shared" si="10"/>
        <v>0</v>
      </c>
      <c r="F52" s="45">
        <f t="shared" si="10"/>
        <v>0</v>
      </c>
      <c r="G52" s="45">
        <f t="shared" si="10"/>
        <v>0</v>
      </c>
      <c r="H52" s="45">
        <f t="shared" si="10"/>
        <v>0</v>
      </c>
      <c r="I52" s="49"/>
    </row>
    <row r="53" spans="1:9" ht="18" customHeight="1">
      <c r="A53" s="19">
        <f>+'2. Materias Primas e Insumos'!B34</f>
        <v>0</v>
      </c>
      <c r="B53" s="140">
        <f>+'2. Materias Primas e Insumos'!C34</f>
        <v>0</v>
      </c>
      <c r="C53" s="45">
        <f t="shared" si="10"/>
        <v>0</v>
      </c>
      <c r="D53" s="45">
        <f t="shared" si="10"/>
        <v>0</v>
      </c>
      <c r="E53" s="45">
        <f t="shared" si="10"/>
        <v>0</v>
      </c>
      <c r="F53" s="45">
        <f t="shared" si="10"/>
        <v>0</v>
      </c>
      <c r="G53" s="45">
        <f t="shared" si="10"/>
        <v>0</v>
      </c>
      <c r="H53" s="45">
        <f t="shared" si="10"/>
        <v>0</v>
      </c>
      <c r="I53" s="49"/>
    </row>
    <row r="54" spans="1:9" ht="18" customHeight="1">
      <c r="A54" s="19">
        <f>+'2. Materias Primas e Insumos'!B35</f>
        <v>0</v>
      </c>
      <c r="B54" s="140">
        <f>+'2. Materias Primas e Insumos'!C35</f>
        <v>0</v>
      </c>
      <c r="C54" s="45">
        <f t="shared" si="10"/>
        <v>0</v>
      </c>
      <c r="D54" s="45">
        <f t="shared" si="10"/>
        <v>0</v>
      </c>
      <c r="E54" s="45">
        <f t="shared" si="10"/>
        <v>0</v>
      </c>
      <c r="F54" s="45">
        <f t="shared" si="10"/>
        <v>0</v>
      </c>
      <c r="G54" s="45">
        <f t="shared" si="10"/>
        <v>0</v>
      </c>
      <c r="H54" s="45">
        <f t="shared" si="10"/>
        <v>0</v>
      </c>
      <c r="I54" s="49"/>
    </row>
    <row r="55" spans="1:9" ht="18" customHeight="1">
      <c r="A55" s="238" t="s">
        <v>28</v>
      </c>
      <c r="B55" s="240"/>
      <c r="C55" s="48">
        <f t="shared" ref="C55:H55" si="11">C48+C50+C51+C52+C53+C54+C46+C45+C44</f>
        <v>0</v>
      </c>
      <c r="D55" s="48">
        <f t="shared" si="11"/>
        <v>0</v>
      </c>
      <c r="E55" s="48">
        <f t="shared" si="11"/>
        <v>0</v>
      </c>
      <c r="F55" s="48">
        <f t="shared" si="11"/>
        <v>0</v>
      </c>
      <c r="G55" s="48">
        <f t="shared" si="11"/>
        <v>0</v>
      </c>
      <c r="H55" s="48">
        <f t="shared" si="11"/>
        <v>0</v>
      </c>
      <c r="I55" s="56"/>
    </row>
    <row r="59" spans="1:9" ht="15.75">
      <c r="A59" s="110" t="s">
        <v>194</v>
      </c>
      <c r="B59" s="18"/>
      <c r="C59" s="44">
        <v>2019</v>
      </c>
      <c r="D59" s="44">
        <v>2020</v>
      </c>
      <c r="E59" s="44">
        <v>2021</v>
      </c>
      <c r="F59" s="44">
        <v>2022</v>
      </c>
      <c r="G59" s="44">
        <v>2023</v>
      </c>
      <c r="H59" s="18"/>
    </row>
    <row r="60" spans="1:9" ht="15">
      <c r="A60" s="110" t="s">
        <v>202</v>
      </c>
      <c r="B60" s="18"/>
      <c r="C60" s="117"/>
      <c r="D60" s="117"/>
      <c r="E60" s="117"/>
      <c r="F60" s="117"/>
      <c r="G60" s="117"/>
      <c r="H60" s="18"/>
    </row>
    <row r="61" spans="1:9" ht="14.25">
      <c r="A61" s="236" t="s">
        <v>191</v>
      </c>
      <c r="B61" s="237"/>
      <c r="C61" s="111">
        <f>+(D43/360)*5</f>
        <v>0</v>
      </c>
      <c r="D61" s="111">
        <f t="shared" ref="D61:G63" si="12">+C66</f>
        <v>0</v>
      </c>
      <c r="E61" s="111">
        <f t="shared" si="12"/>
        <v>0</v>
      </c>
      <c r="F61" s="111">
        <f t="shared" si="12"/>
        <v>0</v>
      </c>
      <c r="G61" s="111">
        <f t="shared" si="12"/>
        <v>0</v>
      </c>
      <c r="H61" s="116"/>
    </row>
    <row r="62" spans="1:9" ht="14.25">
      <c r="A62" s="234" t="s">
        <v>192</v>
      </c>
      <c r="B62" s="235"/>
      <c r="C62" s="111">
        <f>+(D43/360)*15</f>
        <v>0</v>
      </c>
      <c r="D62" s="111">
        <f t="shared" si="12"/>
        <v>0</v>
      </c>
      <c r="E62" s="111">
        <f t="shared" si="12"/>
        <v>0</v>
      </c>
      <c r="F62" s="111">
        <f t="shared" si="12"/>
        <v>0</v>
      </c>
      <c r="G62" s="111">
        <f t="shared" si="12"/>
        <v>0</v>
      </c>
      <c r="H62" s="116"/>
    </row>
    <row r="63" spans="1:9" ht="14.25">
      <c r="A63" s="234" t="s">
        <v>193</v>
      </c>
      <c r="B63" s="235"/>
      <c r="C63" s="111">
        <f>+(D43/360)*5</f>
        <v>0</v>
      </c>
      <c r="D63" s="111">
        <f t="shared" si="12"/>
        <v>0</v>
      </c>
      <c r="E63" s="111">
        <f t="shared" si="12"/>
        <v>0</v>
      </c>
      <c r="F63" s="111">
        <f t="shared" si="12"/>
        <v>0</v>
      </c>
      <c r="G63" s="111">
        <f t="shared" si="12"/>
        <v>0</v>
      </c>
      <c r="H63" s="116"/>
    </row>
    <row r="65" spans="1:7">
      <c r="A65" s="17" t="s">
        <v>203</v>
      </c>
    </row>
    <row r="66" spans="1:7" ht="14.25">
      <c r="A66" s="114" t="s">
        <v>191</v>
      </c>
      <c r="B66" s="115"/>
      <c r="C66" s="111">
        <f>+(+C55/360)*0</f>
        <v>0</v>
      </c>
      <c r="D66" s="111">
        <f>+(D55/360)*0</f>
        <v>0</v>
      </c>
      <c r="E66" s="111">
        <f>+(E55/360)*0</f>
        <v>0</v>
      </c>
      <c r="F66" s="111">
        <f>+(F55/360)*0</f>
        <v>0</v>
      </c>
      <c r="G66" s="111">
        <f>+(G55/360)*0</f>
        <v>0</v>
      </c>
    </row>
    <row r="67" spans="1:7" ht="14.25">
      <c r="A67" s="112" t="s">
        <v>192</v>
      </c>
      <c r="B67" s="113"/>
      <c r="C67" s="111">
        <v>0</v>
      </c>
      <c r="D67" s="111">
        <f>+(D55/360)*0</f>
        <v>0</v>
      </c>
      <c r="E67" s="111">
        <f>+(E55/360)*0</f>
        <v>0</v>
      </c>
      <c r="F67" s="111">
        <f>+(F55/360)*0</f>
        <v>0</v>
      </c>
      <c r="G67" s="111">
        <f>+(G55/360)*0</f>
        <v>0</v>
      </c>
    </row>
    <row r="68" spans="1:7" ht="14.25">
      <c r="A68" s="234" t="s">
        <v>193</v>
      </c>
      <c r="B68" s="235"/>
      <c r="C68" s="111">
        <v>0</v>
      </c>
      <c r="D68" s="111">
        <f>+(D55/360)*0</f>
        <v>0</v>
      </c>
      <c r="E68" s="111">
        <f>+(E55/360)*0</f>
        <v>0</v>
      </c>
      <c r="F68" s="111">
        <f>+(F55/360)*0</f>
        <v>0</v>
      </c>
      <c r="G68" s="111">
        <f>+(G55/360)*0</f>
        <v>0</v>
      </c>
    </row>
    <row r="69" spans="1:7" ht="14.25">
      <c r="A69" s="125"/>
      <c r="B69" s="125"/>
      <c r="C69" s="116"/>
      <c r="D69" s="116"/>
      <c r="E69" s="116"/>
      <c r="F69" s="116"/>
      <c r="G69" s="116"/>
    </row>
    <row r="70" spans="1:7" ht="15">
      <c r="A70" s="126" t="s">
        <v>204</v>
      </c>
    </row>
    <row r="71" spans="1:7" ht="14.25">
      <c r="A71" s="114" t="s">
        <v>191</v>
      </c>
      <c r="B71" s="115"/>
      <c r="C71" s="111">
        <f>+C66-C61</f>
        <v>0</v>
      </c>
      <c r="D71" s="111">
        <f t="shared" ref="D71:G73" si="13">+D66-D61</f>
        <v>0</v>
      </c>
      <c r="E71" s="111">
        <f t="shared" si="13"/>
        <v>0</v>
      </c>
      <c r="F71" s="111">
        <f t="shared" si="13"/>
        <v>0</v>
      </c>
      <c r="G71" s="111">
        <f t="shared" si="13"/>
        <v>0</v>
      </c>
    </row>
    <row r="72" spans="1:7" ht="14.25">
      <c r="A72" s="112" t="s">
        <v>192</v>
      </c>
      <c r="B72" s="113"/>
      <c r="C72" s="111">
        <f>+C67-C62</f>
        <v>0</v>
      </c>
      <c r="D72" s="111">
        <f t="shared" si="13"/>
        <v>0</v>
      </c>
      <c r="E72" s="111">
        <f t="shared" si="13"/>
        <v>0</v>
      </c>
      <c r="F72" s="111">
        <f t="shared" si="13"/>
        <v>0</v>
      </c>
      <c r="G72" s="111">
        <f t="shared" si="13"/>
        <v>0</v>
      </c>
    </row>
    <row r="73" spans="1:7" ht="14.25">
      <c r="A73" s="234" t="s">
        <v>193</v>
      </c>
      <c r="B73" s="235"/>
      <c r="C73" s="111">
        <f>+C68-C63</f>
        <v>0</v>
      </c>
      <c r="D73" s="111">
        <f t="shared" si="13"/>
        <v>0</v>
      </c>
      <c r="E73" s="111">
        <f t="shared" si="13"/>
        <v>0</v>
      </c>
      <c r="F73" s="111">
        <f t="shared" si="13"/>
        <v>0</v>
      </c>
      <c r="G73" s="111">
        <f t="shared" si="13"/>
        <v>0</v>
      </c>
    </row>
    <row r="74" spans="1:7" ht="14.25">
      <c r="A74" s="125"/>
      <c r="B74" s="125"/>
      <c r="C74" s="116"/>
      <c r="D74" s="116"/>
      <c r="E74" s="116"/>
      <c r="F74" s="116"/>
      <c r="G74" s="116"/>
    </row>
    <row r="75" spans="1:7" ht="14.25">
      <c r="A75" s="125"/>
      <c r="B75" s="125"/>
      <c r="C75" s="116"/>
      <c r="D75" s="116"/>
      <c r="E75" s="116"/>
      <c r="F75" s="116"/>
      <c r="G75" s="116"/>
    </row>
    <row r="76" spans="1:7" ht="14.25">
      <c r="A76" s="125"/>
      <c r="B76" s="125"/>
      <c r="C76" s="116"/>
      <c r="D76" s="116"/>
      <c r="E76" s="116"/>
      <c r="F76" s="116"/>
      <c r="G76" s="116"/>
    </row>
    <row r="78" spans="1:7">
      <c r="A78" t="s">
        <v>140</v>
      </c>
      <c r="B78" s="97">
        <f>+'1. Ventas e Ingresos'!B27</f>
        <v>0.04</v>
      </c>
    </row>
    <row r="79" spans="1:7">
      <c r="A79" t="s">
        <v>138</v>
      </c>
      <c r="B79" s="97">
        <f>+'1. Ventas e Ingresos'!B26</f>
        <v>0.1</v>
      </c>
    </row>
  </sheetData>
  <mergeCells count="12">
    <mergeCell ref="A43:H43"/>
    <mergeCell ref="A49:H49"/>
    <mergeCell ref="A55:B55"/>
    <mergeCell ref="A7:H7"/>
    <mergeCell ref="A13:H13"/>
    <mergeCell ref="A25:G25"/>
    <mergeCell ref="A31:G31"/>
    <mergeCell ref="A73:B73"/>
    <mergeCell ref="A68:B68"/>
    <mergeCell ref="A61:B61"/>
    <mergeCell ref="A62:B62"/>
    <mergeCell ref="A63:B63"/>
  </mergeCells>
  <phoneticPr fontId="0" type="noConversion"/>
  <pageMargins left="0.75" right="0.75" top="1" bottom="1" header="0" footer="0"/>
  <pageSetup paperSize="9" scale="45" orientation="portrait" horizontalDpi="300" verticalDpi="300" r:id="rId1"/>
  <headerFooter alignWithMargins="0"/>
  <colBreaks count="1" manualBreakCount="1">
    <brk id="10" max="3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83"/>
  <sheetViews>
    <sheetView topLeftCell="A61" zoomScale="70" zoomScaleNormal="70" zoomScaleSheetLayoutView="75" workbookViewId="0">
      <selection activeCell="B14" sqref="B14"/>
    </sheetView>
  </sheetViews>
  <sheetFormatPr baseColWidth="10" defaultColWidth="9.140625" defaultRowHeight="12.75"/>
  <cols>
    <col min="1" max="1" width="4.42578125" customWidth="1"/>
    <col min="2" max="2" width="51.7109375" customWidth="1"/>
    <col min="3" max="3" width="18.7109375" customWidth="1"/>
    <col min="4" max="4" width="19.28515625" customWidth="1"/>
    <col min="5" max="5" width="18.42578125" customWidth="1"/>
    <col min="6" max="6" width="19.85546875" customWidth="1"/>
    <col min="7" max="7" width="31.42578125" customWidth="1"/>
    <col min="8" max="256" width="11.42578125" customWidth="1"/>
  </cols>
  <sheetData>
    <row r="2" spans="1:7" ht="15.75">
      <c r="A2" s="131" t="s">
        <v>236</v>
      </c>
      <c r="B2" s="2" t="s">
        <v>237</v>
      </c>
      <c r="C2" s="1"/>
      <c r="D2" s="1"/>
      <c r="E2" s="1"/>
      <c r="F2" s="1"/>
      <c r="G2" s="1"/>
    </row>
    <row r="3" spans="1:7" ht="15.75">
      <c r="B3" s="2"/>
      <c r="C3" s="1"/>
      <c r="D3" s="1"/>
      <c r="E3" s="1"/>
      <c r="F3" s="1"/>
      <c r="G3" s="1"/>
    </row>
    <row r="4" spans="1:7" ht="15.75">
      <c r="A4" s="131" t="s">
        <v>235</v>
      </c>
      <c r="B4" s="2" t="s">
        <v>110</v>
      </c>
      <c r="C4" s="1"/>
      <c r="D4" s="1"/>
      <c r="E4" s="1"/>
      <c r="F4" s="1"/>
      <c r="G4" s="1"/>
    </row>
    <row r="5" spans="1:7" ht="15.75">
      <c r="B5" s="2"/>
      <c r="C5" s="1"/>
      <c r="D5" s="1"/>
      <c r="E5" s="1"/>
      <c r="F5" s="1"/>
      <c r="G5" s="1"/>
    </row>
    <row r="6" spans="1:7" ht="34.5" customHeight="1">
      <c r="B6" s="21" t="s">
        <v>34</v>
      </c>
      <c r="C6" s="21" t="s">
        <v>38</v>
      </c>
      <c r="D6" s="21" t="s">
        <v>226</v>
      </c>
      <c r="E6" s="21" t="s">
        <v>39</v>
      </c>
      <c r="F6" s="1"/>
      <c r="G6" s="1"/>
    </row>
    <row r="7" spans="1:7" ht="27.75" customHeight="1">
      <c r="B7" s="170"/>
      <c r="C7" s="173"/>
      <c r="D7" s="174"/>
      <c r="E7" s="175">
        <f>+D7*C7</f>
        <v>0</v>
      </c>
      <c r="F7" s="1"/>
      <c r="G7" s="1"/>
    </row>
    <row r="8" spans="1:7" ht="15.75">
      <c r="B8" s="244" t="s">
        <v>245</v>
      </c>
      <c r="C8" s="244"/>
      <c r="D8" s="244"/>
      <c r="E8" s="172">
        <f>SUM(E7)</f>
        <v>0</v>
      </c>
      <c r="F8" s="1"/>
      <c r="G8" s="1"/>
    </row>
    <row r="9" spans="1:7" ht="15.75">
      <c r="B9" s="2"/>
      <c r="C9" s="1"/>
      <c r="D9" s="1"/>
      <c r="E9" s="1"/>
      <c r="F9" s="1"/>
      <c r="G9" s="1"/>
    </row>
    <row r="10" spans="1:7" ht="15.75">
      <c r="A10" s="131" t="s">
        <v>233</v>
      </c>
      <c r="B10" s="2" t="s">
        <v>234</v>
      </c>
      <c r="C10" s="1"/>
      <c r="D10" s="1"/>
      <c r="E10" s="1"/>
      <c r="F10" s="1"/>
      <c r="G10" s="1"/>
    </row>
    <row r="11" spans="1:7" ht="15.75">
      <c r="B11" s="2"/>
      <c r="C11" s="1"/>
      <c r="D11" s="1"/>
      <c r="E11" s="1"/>
      <c r="F11" s="1"/>
      <c r="G11" s="1"/>
    </row>
    <row r="12" spans="1:7" ht="30.75" customHeight="1">
      <c r="B12" s="21" t="s">
        <v>37</v>
      </c>
      <c r="C12" s="21" t="s">
        <v>38</v>
      </c>
      <c r="D12" s="21" t="s">
        <v>226</v>
      </c>
      <c r="E12" s="21" t="s">
        <v>39</v>
      </c>
      <c r="F12" s="1"/>
      <c r="G12" s="1"/>
    </row>
    <row r="13" spans="1:7" ht="21.75" customHeight="1">
      <c r="B13" s="160"/>
      <c r="C13" s="173"/>
      <c r="D13" s="174"/>
      <c r="E13" s="175"/>
      <c r="F13" s="1"/>
      <c r="G13" s="1"/>
    </row>
    <row r="14" spans="1:7" ht="20.25" customHeight="1">
      <c r="B14" s="160"/>
      <c r="C14" s="173"/>
      <c r="D14" s="174"/>
      <c r="E14" s="175"/>
      <c r="F14" s="1"/>
      <c r="G14" s="1"/>
    </row>
    <row r="15" spans="1:7" ht="19.5" customHeight="1">
      <c r="B15" s="160"/>
      <c r="C15" s="173"/>
      <c r="D15" s="174"/>
      <c r="E15" s="175"/>
      <c r="F15" s="1"/>
      <c r="G15" s="1"/>
    </row>
    <row r="16" spans="1:7" ht="20.25" customHeight="1">
      <c r="B16" s="160"/>
      <c r="C16" s="173"/>
      <c r="D16" s="174"/>
      <c r="E16" s="175"/>
      <c r="F16" s="1"/>
      <c r="G16" s="1"/>
    </row>
    <row r="17" spans="1:11" ht="19.5" customHeight="1">
      <c r="B17" s="160"/>
      <c r="C17" s="173"/>
      <c r="D17" s="174"/>
      <c r="E17" s="175"/>
      <c r="F17" s="1"/>
      <c r="G17" s="1"/>
    </row>
    <row r="18" spans="1:11" ht="18" customHeight="1">
      <c r="B18" s="160"/>
      <c r="C18" s="173"/>
      <c r="D18" s="174"/>
      <c r="E18" s="175"/>
      <c r="F18" s="1"/>
      <c r="G18" s="1"/>
    </row>
    <row r="19" spans="1:11" ht="18" customHeight="1">
      <c r="B19" s="160"/>
      <c r="C19" s="173"/>
      <c r="D19" s="174"/>
      <c r="E19" s="175"/>
      <c r="F19" s="176" t="s">
        <v>246</v>
      </c>
      <c r="G19" s="1"/>
    </row>
    <row r="20" spans="1:11" ht="18" customHeight="1">
      <c r="B20" s="160"/>
      <c r="C20" s="173"/>
      <c r="D20" s="174"/>
      <c r="E20" s="175"/>
      <c r="F20" s="1"/>
      <c r="G20" s="1"/>
    </row>
    <row r="21" spans="1:11" ht="18" customHeight="1">
      <c r="B21" s="160"/>
      <c r="C21" s="173"/>
      <c r="D21" s="174"/>
      <c r="E21" s="175"/>
      <c r="F21" s="1"/>
      <c r="G21" s="177"/>
    </row>
    <row r="22" spans="1:11" ht="20.25" customHeight="1">
      <c r="B22" s="241" t="s">
        <v>142</v>
      </c>
      <c r="C22" s="243"/>
      <c r="D22" s="178"/>
      <c r="E22" s="179">
        <f>SUM(E13:E21)</f>
        <v>0</v>
      </c>
      <c r="F22" s="1"/>
      <c r="G22" s="1"/>
    </row>
    <row r="23" spans="1:11" ht="15.75">
      <c r="B23" s="2"/>
      <c r="C23" s="1"/>
      <c r="D23" s="1"/>
      <c r="E23" s="1"/>
      <c r="F23" s="1"/>
      <c r="G23" s="1"/>
    </row>
    <row r="24" spans="1:11" ht="15.75">
      <c r="A24" s="131" t="s">
        <v>231</v>
      </c>
      <c r="B24" s="2" t="s">
        <v>232</v>
      </c>
      <c r="C24" s="1"/>
      <c r="D24" s="1"/>
      <c r="E24" s="1"/>
      <c r="F24" s="1"/>
      <c r="G24" s="1"/>
    </row>
    <row r="25" spans="1:11" ht="15">
      <c r="B25" s="1"/>
      <c r="C25" s="1"/>
      <c r="D25" s="1"/>
      <c r="E25" s="1"/>
      <c r="F25" s="1"/>
      <c r="G25" s="161"/>
      <c r="H25" s="50"/>
      <c r="I25" s="50"/>
      <c r="J25" s="50"/>
      <c r="K25" s="50"/>
    </row>
    <row r="26" spans="1:11" ht="38.25" customHeight="1">
      <c r="B26" s="57" t="s">
        <v>29</v>
      </c>
      <c r="C26" s="57" t="s">
        <v>30</v>
      </c>
      <c r="D26" s="57" t="s">
        <v>31</v>
      </c>
      <c r="E26" s="57" t="s">
        <v>32</v>
      </c>
      <c r="F26" s="1"/>
      <c r="G26" s="161"/>
      <c r="H26" s="50"/>
      <c r="I26" s="50"/>
      <c r="J26" s="50"/>
      <c r="K26" s="50"/>
    </row>
    <row r="27" spans="1:11" ht="18" customHeight="1" thickBot="1">
      <c r="B27" s="213"/>
      <c r="C27" s="181"/>
      <c r="D27" s="182"/>
      <c r="E27" s="183">
        <f>C27*D27</f>
        <v>0</v>
      </c>
      <c r="F27" s="1"/>
      <c r="G27" s="169"/>
      <c r="H27" s="50"/>
      <c r="I27" s="50"/>
      <c r="J27" s="50"/>
      <c r="K27" s="50"/>
    </row>
    <row r="28" spans="1:11" ht="18" customHeight="1" thickBot="1">
      <c r="B28" s="213"/>
      <c r="C28" s="185"/>
      <c r="D28" s="186"/>
      <c r="E28" s="183">
        <f t="shared" ref="E28:E31" si="0">C28*D28</f>
        <v>0</v>
      </c>
      <c r="F28" s="1"/>
      <c r="G28" s="161"/>
      <c r="H28" s="50"/>
      <c r="I28" s="50"/>
      <c r="J28" s="50"/>
      <c r="K28" s="50"/>
    </row>
    <row r="29" spans="1:11" ht="18" customHeight="1" thickBot="1">
      <c r="B29" s="213"/>
      <c r="C29" s="185"/>
      <c r="D29" s="186"/>
      <c r="E29" s="183">
        <f t="shared" si="0"/>
        <v>0</v>
      </c>
      <c r="F29" s="1"/>
      <c r="G29" s="161"/>
      <c r="H29" s="50"/>
      <c r="I29" s="50"/>
      <c r="J29" s="50"/>
      <c r="K29" s="50"/>
    </row>
    <row r="30" spans="1:11" ht="18" customHeight="1" thickBot="1">
      <c r="B30" s="213"/>
      <c r="C30" s="185"/>
      <c r="D30" s="214"/>
      <c r="E30" s="183">
        <f t="shared" si="0"/>
        <v>0</v>
      </c>
      <c r="F30" s="1"/>
      <c r="G30" s="161"/>
      <c r="H30" s="50"/>
      <c r="I30" s="50"/>
      <c r="J30" s="50"/>
      <c r="K30" s="50"/>
    </row>
    <row r="31" spans="1:11" ht="18" customHeight="1" thickBot="1">
      <c r="B31" s="213"/>
      <c r="C31" s="185"/>
      <c r="D31" s="186"/>
      <c r="E31" s="183">
        <f t="shared" si="0"/>
        <v>0</v>
      </c>
      <c r="F31" s="1"/>
      <c r="G31" s="161"/>
      <c r="H31" s="50"/>
      <c r="I31" s="50"/>
      <c r="J31" s="50"/>
      <c r="K31" s="50"/>
    </row>
    <row r="32" spans="1:11" ht="18" customHeight="1">
      <c r="B32" s="170"/>
      <c r="C32" s="185"/>
      <c r="D32" s="186"/>
      <c r="E32" s="183"/>
      <c r="F32" s="1"/>
      <c r="G32" s="161"/>
      <c r="H32" s="50"/>
      <c r="I32" s="50"/>
      <c r="J32" s="50"/>
      <c r="K32" s="50"/>
    </row>
    <row r="33" spans="1:11" ht="18" customHeight="1">
      <c r="B33" s="170"/>
      <c r="C33" s="185"/>
      <c r="D33" s="186"/>
      <c r="E33" s="183"/>
      <c r="F33" s="1"/>
      <c r="G33" s="176"/>
      <c r="H33" s="163"/>
      <c r="I33" s="164"/>
      <c r="J33" s="162"/>
      <c r="K33" s="50"/>
    </row>
    <row r="34" spans="1:11" ht="18" customHeight="1">
      <c r="B34" s="184"/>
      <c r="C34" s="185"/>
      <c r="D34" s="186"/>
      <c r="E34" s="183"/>
      <c r="F34" s="1"/>
      <c r="G34" s="176"/>
      <c r="H34" s="163"/>
      <c r="I34" s="164"/>
      <c r="J34" s="162"/>
      <c r="K34" s="50"/>
    </row>
    <row r="35" spans="1:11" ht="18" customHeight="1">
      <c r="B35" s="170" t="s">
        <v>246</v>
      </c>
      <c r="C35" s="185"/>
      <c r="D35" s="186"/>
      <c r="E35" s="183">
        <f>D35*C35</f>
        <v>0</v>
      </c>
      <c r="F35" s="1"/>
      <c r="G35" s="187"/>
      <c r="H35" s="165"/>
      <c r="I35" s="166"/>
      <c r="J35" s="162"/>
      <c r="K35" s="50"/>
    </row>
    <row r="36" spans="1:11" ht="18" customHeight="1">
      <c r="B36" s="241" t="s">
        <v>143</v>
      </c>
      <c r="C36" s="243"/>
      <c r="D36" s="188"/>
      <c r="E36" s="189">
        <f>SUM(E27:E35)</f>
        <v>0</v>
      </c>
      <c r="F36" s="1"/>
      <c r="G36" s="187"/>
      <c r="H36" s="165"/>
      <c r="I36" s="166"/>
      <c r="J36" s="162"/>
      <c r="K36" s="50"/>
    </row>
    <row r="37" spans="1:11" ht="15">
      <c r="B37" s="190"/>
      <c r="C37" s="190"/>
      <c r="D37" s="190"/>
      <c r="E37" s="190"/>
      <c r="F37" s="1"/>
      <c r="G37" s="187"/>
      <c r="H37" s="165"/>
      <c r="I37" s="166"/>
      <c r="J37" s="162"/>
      <c r="K37" s="50"/>
    </row>
    <row r="38" spans="1:11" ht="15.75">
      <c r="A38" s="131" t="s">
        <v>229</v>
      </c>
      <c r="B38" s="2" t="s">
        <v>230</v>
      </c>
      <c r="C38" s="1"/>
      <c r="D38" s="1"/>
      <c r="E38" s="191"/>
      <c r="F38" s="192"/>
      <c r="G38" s="176"/>
      <c r="H38" s="165"/>
      <c r="I38" s="166"/>
      <c r="J38" s="162"/>
      <c r="K38" s="50"/>
    </row>
    <row r="39" spans="1:11" ht="15">
      <c r="B39" s="1"/>
      <c r="C39" s="1"/>
      <c r="D39" s="1"/>
      <c r="E39" s="1"/>
      <c r="F39" s="1"/>
      <c r="G39" s="176"/>
      <c r="H39" s="165"/>
      <c r="I39" s="166"/>
      <c r="J39" s="162"/>
      <c r="K39" s="50"/>
    </row>
    <row r="40" spans="1:11" ht="40.5" customHeight="1">
      <c r="B40" s="57" t="s">
        <v>29</v>
      </c>
      <c r="C40" s="57" t="s">
        <v>30</v>
      </c>
      <c r="D40" s="57" t="s">
        <v>31</v>
      </c>
      <c r="E40" s="57" t="s">
        <v>32</v>
      </c>
      <c r="F40" s="1"/>
      <c r="G40" s="176"/>
      <c r="H40" s="165"/>
      <c r="I40" s="166"/>
      <c r="J40" s="162"/>
      <c r="K40" s="50"/>
    </row>
    <row r="41" spans="1:11" ht="18" customHeight="1">
      <c r="B41" s="170"/>
      <c r="C41" s="181"/>
      <c r="D41" s="182"/>
      <c r="E41" s="183">
        <f>D41*C41</f>
        <v>0</v>
      </c>
      <c r="F41" s="1"/>
      <c r="G41" s="176"/>
      <c r="H41" s="165"/>
      <c r="I41" s="166"/>
      <c r="J41" s="162"/>
      <c r="K41" s="50"/>
    </row>
    <row r="42" spans="1:11" ht="18" customHeight="1">
      <c r="B42" s="184"/>
      <c r="C42" s="185"/>
      <c r="D42" s="186"/>
      <c r="E42" s="183">
        <f>D42*C42</f>
        <v>0</v>
      </c>
      <c r="F42" s="1"/>
      <c r="G42" s="176"/>
      <c r="H42" s="165"/>
      <c r="I42" s="166"/>
      <c r="J42" s="162"/>
      <c r="K42" s="50"/>
    </row>
    <row r="43" spans="1:11" ht="18" customHeight="1">
      <c r="B43" s="184"/>
      <c r="C43" s="185"/>
      <c r="D43" s="186"/>
      <c r="E43" s="183">
        <f>D43*C43</f>
        <v>0</v>
      </c>
      <c r="F43" s="1"/>
      <c r="G43" s="193"/>
      <c r="H43" s="167"/>
      <c r="I43" s="167"/>
      <c r="J43" s="50"/>
      <c r="K43" s="50"/>
    </row>
    <row r="44" spans="1:11" ht="18" customHeight="1">
      <c r="B44" s="184"/>
      <c r="C44" s="185"/>
      <c r="D44" s="186"/>
      <c r="E44" s="183">
        <f>D44*C44</f>
        <v>0</v>
      </c>
      <c r="F44" s="1"/>
      <c r="G44" s="193"/>
      <c r="H44" s="167"/>
      <c r="I44" s="167"/>
      <c r="J44" s="50"/>
      <c r="K44" s="50"/>
    </row>
    <row r="45" spans="1:11" ht="18" customHeight="1">
      <c r="B45" s="184"/>
      <c r="C45" s="185"/>
      <c r="D45" s="186"/>
      <c r="E45" s="183">
        <f t="shared" ref="E45:E54" si="1">D45*C45</f>
        <v>0</v>
      </c>
      <c r="F45" s="1"/>
      <c r="G45" s="193"/>
      <c r="H45" s="167"/>
      <c r="I45" s="167"/>
      <c r="J45" s="50"/>
      <c r="K45" s="50"/>
    </row>
    <row r="46" spans="1:11" ht="18" customHeight="1">
      <c r="B46" s="170"/>
      <c r="C46" s="185"/>
      <c r="D46" s="186"/>
      <c r="E46" s="183">
        <f t="shared" si="1"/>
        <v>0</v>
      </c>
      <c r="F46" s="1"/>
      <c r="G46" s="193"/>
      <c r="H46" s="167"/>
      <c r="I46" s="167"/>
      <c r="J46" s="50"/>
      <c r="K46" s="50"/>
    </row>
    <row r="47" spans="1:11" ht="18" customHeight="1">
      <c r="B47" s="170"/>
      <c r="C47" s="185"/>
      <c r="D47" s="186"/>
      <c r="E47" s="183">
        <f t="shared" si="1"/>
        <v>0</v>
      </c>
      <c r="F47" s="1"/>
      <c r="G47" s="194"/>
      <c r="H47" s="50"/>
      <c r="I47" s="50"/>
      <c r="J47" s="50"/>
      <c r="K47" s="50"/>
    </row>
    <row r="48" spans="1:11" ht="18" customHeight="1">
      <c r="B48" s="170"/>
      <c r="C48" s="185"/>
      <c r="D48" s="186"/>
      <c r="E48" s="183">
        <f t="shared" si="1"/>
        <v>0</v>
      </c>
      <c r="F48" s="1"/>
      <c r="G48" s="1"/>
    </row>
    <row r="49" spans="1:7" ht="18" customHeight="1">
      <c r="B49" s="170"/>
      <c r="C49" s="185"/>
      <c r="D49" s="186"/>
      <c r="E49" s="183">
        <f t="shared" si="1"/>
        <v>0</v>
      </c>
      <c r="F49" s="1"/>
      <c r="G49" s="1"/>
    </row>
    <row r="50" spans="1:7" ht="18" customHeight="1">
      <c r="B50" s="170"/>
      <c r="C50" s="185"/>
      <c r="D50" s="186"/>
      <c r="E50" s="183">
        <f t="shared" si="1"/>
        <v>0</v>
      </c>
      <c r="F50" s="1"/>
      <c r="G50" s="1"/>
    </row>
    <row r="51" spans="1:7" ht="18" customHeight="1">
      <c r="B51" s="170"/>
      <c r="C51" s="185"/>
      <c r="D51" s="186"/>
      <c r="E51" s="183">
        <f t="shared" si="1"/>
        <v>0</v>
      </c>
      <c r="F51" s="1"/>
      <c r="G51" s="1"/>
    </row>
    <row r="52" spans="1:7" ht="18" customHeight="1">
      <c r="B52" s="170"/>
      <c r="C52" s="185"/>
      <c r="D52" s="186"/>
      <c r="E52" s="183">
        <f t="shared" si="1"/>
        <v>0</v>
      </c>
      <c r="F52" s="1"/>
      <c r="G52" s="1"/>
    </row>
    <row r="53" spans="1:7" ht="18" customHeight="1">
      <c r="B53" s="170"/>
      <c r="C53" s="185"/>
      <c r="D53" s="186"/>
      <c r="E53" s="183">
        <f t="shared" si="1"/>
        <v>0</v>
      </c>
      <c r="F53" s="1"/>
      <c r="G53" s="1"/>
    </row>
    <row r="54" spans="1:7" ht="18" customHeight="1">
      <c r="B54" s="170"/>
      <c r="C54" s="185"/>
      <c r="D54" s="186"/>
      <c r="E54" s="183">
        <f t="shared" si="1"/>
        <v>0</v>
      </c>
      <c r="F54" s="1"/>
      <c r="G54" s="1"/>
    </row>
    <row r="55" spans="1:7" ht="18" customHeight="1">
      <c r="B55" s="241" t="s">
        <v>144</v>
      </c>
      <c r="C55" s="243"/>
      <c r="D55" s="188"/>
      <c r="E55" s="189">
        <f>SUM(E41:E54)</f>
        <v>0</v>
      </c>
      <c r="F55" s="1"/>
      <c r="G55" s="1"/>
    </row>
    <row r="56" spans="1:7" ht="12.75" customHeight="1">
      <c r="B56" s="1"/>
      <c r="C56" s="1"/>
      <c r="D56" s="1"/>
      <c r="E56" s="1"/>
      <c r="F56" s="1"/>
      <c r="G56" s="1"/>
    </row>
    <row r="57" spans="1:7" ht="12.75" customHeight="1">
      <c r="A57" s="131" t="s">
        <v>227</v>
      </c>
      <c r="B57" s="60" t="s">
        <v>228</v>
      </c>
      <c r="C57" s="1"/>
      <c r="D57" s="1"/>
      <c r="E57" s="1"/>
      <c r="F57" s="1"/>
      <c r="G57" s="1"/>
    </row>
    <row r="58" spans="1:7" ht="12.75" customHeight="1">
      <c r="B58" s="195"/>
      <c r="C58" s="1"/>
      <c r="D58" s="1"/>
      <c r="E58" s="1"/>
      <c r="F58" s="1"/>
      <c r="G58" s="1"/>
    </row>
    <row r="59" spans="1:7" ht="18" customHeight="1">
      <c r="B59" s="1" t="s">
        <v>41</v>
      </c>
      <c r="C59" s="1"/>
      <c r="D59" s="1"/>
      <c r="E59" s="1"/>
      <c r="F59" s="1"/>
      <c r="G59" s="1"/>
    </row>
    <row r="60" spans="1:7" ht="15">
      <c r="B60" s="1"/>
      <c r="C60" s="1"/>
      <c r="D60" s="1"/>
      <c r="E60" s="1"/>
      <c r="F60" s="1"/>
      <c r="G60" s="1"/>
    </row>
    <row r="61" spans="1:7" ht="47.25">
      <c r="B61" s="21" t="s">
        <v>42</v>
      </c>
      <c r="C61" s="29" t="s">
        <v>49</v>
      </c>
      <c r="D61" s="29" t="s">
        <v>46</v>
      </c>
      <c r="E61" s="29" t="s">
        <v>47</v>
      </c>
      <c r="F61" s="29" t="s">
        <v>48</v>
      </c>
      <c r="G61" s="1"/>
    </row>
    <row r="62" spans="1:7" ht="18" customHeight="1">
      <c r="B62" s="178" t="str">
        <f>+B24</f>
        <v>Maquinaria y herramientas.</v>
      </c>
      <c r="C62" s="196"/>
      <c r="D62" s="180"/>
      <c r="E62" s="171" t="e">
        <f>C62/D62</f>
        <v>#DIV/0!</v>
      </c>
      <c r="F62" s="197" t="e">
        <f>E62*12</f>
        <v>#DIV/0!</v>
      </c>
      <c r="G62" s="1"/>
    </row>
    <row r="63" spans="1:7" ht="18" customHeight="1">
      <c r="B63" s="178" t="str">
        <f>+B10</f>
        <v>Contrucciones y Adecuaciones.</v>
      </c>
      <c r="C63" s="196">
        <f>+E22</f>
        <v>0</v>
      </c>
      <c r="D63" s="180"/>
      <c r="E63" s="171" t="e">
        <f>C63/D63</f>
        <v>#DIV/0!</v>
      </c>
      <c r="F63" s="197" t="e">
        <f>E63*12</f>
        <v>#DIV/0!</v>
      </c>
      <c r="G63" s="1"/>
    </row>
    <row r="64" spans="1:7" ht="18" customHeight="1">
      <c r="B64" s="178" t="str">
        <f>+B38</f>
        <v>Equipo de oficina. (Muebles y enseres.).</v>
      </c>
      <c r="C64" s="196">
        <f>+E55</f>
        <v>0</v>
      </c>
      <c r="D64" s="180"/>
      <c r="E64" s="171" t="e">
        <f>C64/D64</f>
        <v>#DIV/0!</v>
      </c>
      <c r="F64" s="197" t="e">
        <f>E64*12</f>
        <v>#DIV/0!</v>
      </c>
      <c r="G64" s="1"/>
    </row>
    <row r="65" spans="2:7" ht="18" customHeight="1">
      <c r="B65" s="241" t="s">
        <v>45</v>
      </c>
      <c r="C65" s="242"/>
      <c r="D65" s="243"/>
      <c r="E65" s="172" t="e">
        <f>SUM(E62:E64)</f>
        <v>#DIV/0!</v>
      </c>
      <c r="F65" s="172" t="e">
        <f>SUM(F62:F64)</f>
        <v>#DIV/0!</v>
      </c>
      <c r="G65" s="1"/>
    </row>
    <row r="66" spans="2:7" ht="15">
      <c r="B66" s="1"/>
      <c r="C66" s="1"/>
      <c r="D66" s="1"/>
      <c r="E66" s="1"/>
      <c r="F66" s="1"/>
      <c r="G66" s="1"/>
    </row>
    <row r="67" spans="2:7" ht="15">
      <c r="B67" s="1"/>
      <c r="C67" s="1"/>
      <c r="D67" s="1"/>
      <c r="E67" s="1"/>
      <c r="F67" s="1"/>
      <c r="G67" s="1"/>
    </row>
    <row r="68" spans="2:7" ht="15">
      <c r="B68" s="1"/>
      <c r="C68" s="1"/>
      <c r="D68" s="1"/>
      <c r="E68" s="1"/>
      <c r="F68" s="1"/>
      <c r="G68" s="1"/>
    </row>
    <row r="69" spans="2:7" ht="15">
      <c r="B69" s="1"/>
      <c r="C69" s="1"/>
      <c r="D69" s="1"/>
      <c r="E69" s="1"/>
      <c r="F69" s="1"/>
      <c r="G69" s="1"/>
    </row>
    <row r="70" spans="2:7" ht="15">
      <c r="B70" s="1"/>
      <c r="C70" s="1"/>
      <c r="D70" s="1"/>
      <c r="E70" s="1"/>
      <c r="F70" s="1"/>
      <c r="G70" s="1"/>
    </row>
    <row r="71" spans="2:7" ht="15">
      <c r="B71" s="1"/>
      <c r="C71" s="1"/>
      <c r="D71" s="1"/>
      <c r="E71" s="1"/>
      <c r="F71" s="1"/>
      <c r="G71" s="1"/>
    </row>
    <row r="72" spans="2:7" ht="15">
      <c r="B72" s="1"/>
      <c r="C72" s="1"/>
      <c r="D72" s="1"/>
      <c r="E72" s="1"/>
      <c r="F72" s="1"/>
      <c r="G72" s="1"/>
    </row>
    <row r="73" spans="2:7" ht="15">
      <c r="B73" s="1"/>
      <c r="C73" s="1"/>
      <c r="D73" s="1"/>
      <c r="E73" s="1"/>
      <c r="F73" s="1"/>
      <c r="G73" s="1"/>
    </row>
    <row r="74" spans="2:7" ht="15">
      <c r="B74" s="1"/>
      <c r="C74" s="1"/>
      <c r="D74" s="1"/>
      <c r="E74" s="1"/>
      <c r="F74" s="1"/>
      <c r="G74" s="1"/>
    </row>
    <row r="75" spans="2:7" ht="15">
      <c r="B75" s="1"/>
      <c r="C75" s="1"/>
      <c r="D75" s="1"/>
      <c r="E75" s="1"/>
      <c r="F75" s="1"/>
      <c r="G75" s="1"/>
    </row>
    <row r="76" spans="2:7" ht="15">
      <c r="B76" s="1"/>
      <c r="C76" s="1"/>
      <c r="D76" s="1"/>
      <c r="E76" s="1"/>
      <c r="F76" s="1"/>
      <c r="G76" s="1"/>
    </row>
    <row r="77" spans="2:7" ht="15">
      <c r="B77" s="1"/>
      <c r="C77" s="1"/>
      <c r="D77" s="1"/>
      <c r="E77" s="1"/>
      <c r="F77" s="1"/>
      <c r="G77" s="1"/>
    </row>
    <row r="78" spans="2:7" ht="15">
      <c r="B78" s="1"/>
      <c r="C78" s="1"/>
      <c r="D78" s="1"/>
      <c r="E78" s="1"/>
      <c r="F78" s="1"/>
      <c r="G78" s="1"/>
    </row>
    <row r="79" spans="2:7" ht="15">
      <c r="B79" s="1"/>
      <c r="C79" s="1"/>
      <c r="D79" s="1"/>
      <c r="E79" s="1"/>
      <c r="F79" s="1"/>
      <c r="G79" s="1"/>
    </row>
    <row r="80" spans="2:7" ht="15">
      <c r="B80" s="1"/>
      <c r="C80" s="1"/>
      <c r="D80" s="1"/>
      <c r="E80" s="1"/>
      <c r="F80" s="1"/>
      <c r="G80" s="1"/>
    </row>
    <row r="81" spans="2:7" ht="15">
      <c r="B81" s="1"/>
      <c r="C81" s="1"/>
      <c r="D81" s="1"/>
      <c r="E81" s="1"/>
      <c r="F81" s="1"/>
      <c r="G81" s="1"/>
    </row>
    <row r="82" spans="2:7" ht="15">
      <c r="B82" s="1"/>
      <c r="C82" s="1"/>
      <c r="D82" s="1"/>
      <c r="E82" s="1"/>
      <c r="F82" s="1"/>
      <c r="G82" s="1"/>
    </row>
    <row r="83" spans="2:7" ht="15">
      <c r="B83" s="1"/>
      <c r="C83" s="1"/>
      <c r="D83" s="1"/>
      <c r="E83" s="1"/>
      <c r="F83" s="1"/>
      <c r="G83" s="1"/>
    </row>
  </sheetData>
  <mergeCells count="5">
    <mergeCell ref="B65:D65"/>
    <mergeCell ref="B8:D8"/>
    <mergeCell ref="B22:C22"/>
    <mergeCell ref="B36:C36"/>
    <mergeCell ref="B55:C55"/>
  </mergeCells>
  <phoneticPr fontId="0" type="noConversion"/>
  <pageMargins left="0.75" right="0.75" top="1" bottom="1" header="0" footer="0"/>
  <pageSetup paperSize="9" scale="56" orientation="portrait" horizontalDpi="300" verticalDpi="300" r:id="rId1"/>
  <headerFooter alignWithMargins="0"/>
  <colBreaks count="1" manualBreakCount="1">
    <brk id="8" max="18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13"/>
  <sheetViews>
    <sheetView topLeftCell="A64" zoomScale="70" zoomScaleNormal="70" zoomScaleSheetLayoutView="75" workbookViewId="0">
      <selection activeCell="B102" sqref="B102"/>
    </sheetView>
  </sheetViews>
  <sheetFormatPr baseColWidth="10" defaultColWidth="9.140625" defaultRowHeight="12.75"/>
  <cols>
    <col min="1" max="1" width="42.140625" customWidth="1"/>
    <col min="2" max="2" width="31.42578125" bestFit="1" customWidth="1"/>
    <col min="3" max="3" width="18.28515625" bestFit="1" customWidth="1"/>
    <col min="4" max="4" width="17.42578125" bestFit="1" customWidth="1"/>
    <col min="5" max="6" width="17.85546875" bestFit="1" customWidth="1"/>
    <col min="7" max="7" width="17.42578125" bestFit="1" customWidth="1"/>
    <col min="8" max="8" width="13.28515625" customWidth="1"/>
    <col min="9" max="9" width="17.85546875" bestFit="1" customWidth="1"/>
    <col min="10" max="256" width="11.42578125" customWidth="1"/>
  </cols>
  <sheetData>
    <row r="1" spans="1:14">
      <c r="A1" s="17"/>
    </row>
    <row r="2" spans="1:14" ht="15.75">
      <c r="A2" s="259" t="s">
        <v>71</v>
      </c>
      <c r="B2" s="259"/>
    </row>
    <row r="3" spans="1:14" ht="15.75">
      <c r="A3" s="62"/>
      <c r="B3" s="62"/>
    </row>
    <row r="4" spans="1:14" ht="15.75">
      <c r="A4" s="62" t="s">
        <v>72</v>
      </c>
      <c r="B4" s="62"/>
    </row>
    <row r="6" spans="1:14" ht="14.25">
      <c r="A6" s="260" t="s">
        <v>50</v>
      </c>
      <c r="B6" s="261" t="s">
        <v>51</v>
      </c>
      <c r="C6" s="262" t="s">
        <v>52</v>
      </c>
      <c r="D6" s="262"/>
      <c r="E6" s="262"/>
      <c r="F6" s="262" t="s">
        <v>53</v>
      </c>
      <c r="G6" s="262"/>
      <c r="H6" s="262"/>
      <c r="I6" s="261" t="s">
        <v>54</v>
      </c>
    </row>
    <row r="7" spans="1:14" ht="15">
      <c r="A7" s="260"/>
      <c r="B7" s="261"/>
      <c r="C7" s="72" t="s">
        <v>55</v>
      </c>
      <c r="D7" s="71" t="s">
        <v>56</v>
      </c>
      <c r="E7" s="72" t="s">
        <v>57</v>
      </c>
      <c r="F7" s="72" t="s">
        <v>58</v>
      </c>
      <c r="G7" s="71" t="s">
        <v>59</v>
      </c>
      <c r="H7" s="72" t="s">
        <v>60</v>
      </c>
      <c r="I7" s="261"/>
    </row>
    <row r="8" spans="1:14" ht="15">
      <c r="A8" s="260"/>
      <c r="B8" s="261"/>
      <c r="C8" s="73">
        <v>0.16</v>
      </c>
      <c r="D8" s="156">
        <v>0.125</v>
      </c>
      <c r="E8" s="73">
        <v>5.22E-4</v>
      </c>
      <c r="F8" s="75">
        <v>0.04</v>
      </c>
      <c r="G8" s="74">
        <v>0.03</v>
      </c>
      <c r="H8" s="75">
        <v>0.02</v>
      </c>
      <c r="I8" s="261"/>
    </row>
    <row r="9" spans="1:14" ht="18" customHeight="1">
      <c r="A9" s="132"/>
      <c r="B9" s="134"/>
      <c r="C9" s="63">
        <f t="shared" ref="C9:C15" si="0">B9*0.15</f>
        <v>0</v>
      </c>
      <c r="D9" s="63">
        <f t="shared" ref="D9:D15" si="1">B9*0.12</f>
        <v>0</v>
      </c>
      <c r="E9" s="157">
        <f t="shared" ref="E9:E15" si="2">B9*0.0052</f>
        <v>0</v>
      </c>
      <c r="F9" s="63">
        <f t="shared" ref="F9:F15" si="3">B9*0.04</f>
        <v>0</v>
      </c>
      <c r="G9" s="63">
        <f t="shared" ref="G9:G15" si="4">B9*0.03</f>
        <v>0</v>
      </c>
      <c r="H9" s="63">
        <f t="shared" ref="H9:H15" si="5">B9*0.02</f>
        <v>0</v>
      </c>
      <c r="I9" s="63">
        <f>C9+D9+E9+F9+G9+H9</f>
        <v>0</v>
      </c>
    </row>
    <row r="10" spans="1:14" ht="18" customHeight="1">
      <c r="A10" s="132"/>
      <c r="B10" s="134"/>
      <c r="C10" s="63">
        <f t="shared" si="0"/>
        <v>0</v>
      </c>
      <c r="D10" s="63">
        <f t="shared" si="1"/>
        <v>0</v>
      </c>
      <c r="E10" s="63">
        <f t="shared" si="2"/>
        <v>0</v>
      </c>
      <c r="F10" s="63">
        <f t="shared" si="3"/>
        <v>0</v>
      </c>
      <c r="G10" s="63">
        <f t="shared" si="4"/>
        <v>0</v>
      </c>
      <c r="H10" s="63">
        <f t="shared" si="5"/>
        <v>0</v>
      </c>
      <c r="I10" s="63">
        <f t="shared" ref="I10:I15" si="6">C10+D10+E10+F10+G10+H10</f>
        <v>0</v>
      </c>
    </row>
    <row r="11" spans="1:14" ht="18" customHeight="1">
      <c r="A11" s="132"/>
      <c r="B11" s="134"/>
      <c r="C11" s="63">
        <f t="shared" si="0"/>
        <v>0</v>
      </c>
      <c r="D11" s="63">
        <f t="shared" si="1"/>
        <v>0</v>
      </c>
      <c r="E11" s="63">
        <f t="shared" si="2"/>
        <v>0</v>
      </c>
      <c r="F11" s="63">
        <f t="shared" si="3"/>
        <v>0</v>
      </c>
      <c r="G11" s="63">
        <f t="shared" si="4"/>
        <v>0</v>
      </c>
      <c r="H11" s="63">
        <f t="shared" si="5"/>
        <v>0</v>
      </c>
      <c r="I11" s="63">
        <f t="shared" si="6"/>
        <v>0</v>
      </c>
    </row>
    <row r="12" spans="1:14" ht="18" customHeight="1">
      <c r="A12" s="132"/>
      <c r="B12" s="134"/>
      <c r="C12" s="63">
        <f t="shared" si="0"/>
        <v>0</v>
      </c>
      <c r="D12" s="63">
        <f t="shared" si="1"/>
        <v>0</v>
      </c>
      <c r="E12" s="63">
        <f t="shared" si="2"/>
        <v>0</v>
      </c>
      <c r="F12" s="63">
        <f t="shared" si="3"/>
        <v>0</v>
      </c>
      <c r="G12" s="63">
        <f t="shared" si="4"/>
        <v>0</v>
      </c>
      <c r="H12" s="63">
        <f t="shared" si="5"/>
        <v>0</v>
      </c>
      <c r="I12" s="63">
        <f t="shared" si="6"/>
        <v>0</v>
      </c>
    </row>
    <row r="13" spans="1:14" ht="18" customHeight="1">
      <c r="A13" s="132"/>
      <c r="B13" s="134"/>
      <c r="C13" s="63">
        <f t="shared" si="0"/>
        <v>0</v>
      </c>
      <c r="D13" s="63">
        <f t="shared" si="1"/>
        <v>0</v>
      </c>
      <c r="E13" s="63">
        <f t="shared" si="2"/>
        <v>0</v>
      </c>
      <c r="F13" s="63">
        <f t="shared" si="3"/>
        <v>0</v>
      </c>
      <c r="G13" s="63">
        <f t="shared" si="4"/>
        <v>0</v>
      </c>
      <c r="H13" s="63">
        <f t="shared" si="5"/>
        <v>0</v>
      </c>
      <c r="I13" s="63">
        <f t="shared" si="6"/>
        <v>0</v>
      </c>
    </row>
    <row r="14" spans="1:14" ht="18" customHeight="1">
      <c r="A14" s="132"/>
      <c r="B14" s="134"/>
      <c r="C14" s="63">
        <f t="shared" si="0"/>
        <v>0</v>
      </c>
      <c r="D14" s="63">
        <f t="shared" si="1"/>
        <v>0</v>
      </c>
      <c r="E14" s="63">
        <f t="shared" si="2"/>
        <v>0</v>
      </c>
      <c r="F14" s="63">
        <f t="shared" si="3"/>
        <v>0</v>
      </c>
      <c r="G14" s="63">
        <f t="shared" si="4"/>
        <v>0</v>
      </c>
      <c r="H14" s="63">
        <f t="shared" si="5"/>
        <v>0</v>
      </c>
      <c r="I14" s="63">
        <f t="shared" si="6"/>
        <v>0</v>
      </c>
    </row>
    <row r="15" spans="1:14" ht="18" customHeight="1">
      <c r="A15" s="132"/>
      <c r="B15" s="134"/>
      <c r="C15" s="63">
        <f t="shared" si="0"/>
        <v>0</v>
      </c>
      <c r="D15" s="63">
        <f t="shared" si="1"/>
        <v>0</v>
      </c>
      <c r="E15" s="63">
        <f t="shared" si="2"/>
        <v>0</v>
      </c>
      <c r="F15" s="63">
        <f t="shared" si="3"/>
        <v>0</v>
      </c>
      <c r="G15" s="63">
        <f t="shared" si="4"/>
        <v>0</v>
      </c>
      <c r="H15" s="63">
        <f t="shared" si="5"/>
        <v>0</v>
      </c>
      <c r="I15" s="63">
        <f t="shared" si="6"/>
        <v>0</v>
      </c>
      <c r="K15">
        <v>2012</v>
      </c>
      <c r="M15">
        <v>2013</v>
      </c>
    </row>
    <row r="16" spans="1:14" ht="18" customHeight="1">
      <c r="A16" s="58" t="s">
        <v>61</v>
      </c>
      <c r="B16" s="64">
        <f t="shared" ref="B16:I16" si="7">SUM(B9:B15)</f>
        <v>0</v>
      </c>
      <c r="C16" s="64">
        <f t="shared" si="7"/>
        <v>0</v>
      </c>
      <c r="D16" s="64">
        <f t="shared" si="7"/>
        <v>0</v>
      </c>
      <c r="E16" s="64">
        <f t="shared" si="7"/>
        <v>0</v>
      </c>
      <c r="F16" s="64">
        <f t="shared" si="7"/>
        <v>0</v>
      </c>
      <c r="G16" s="64">
        <f t="shared" si="7"/>
        <v>0</v>
      </c>
      <c r="H16" s="64">
        <f t="shared" si="7"/>
        <v>0</v>
      </c>
      <c r="I16" s="64">
        <f t="shared" si="7"/>
        <v>0</v>
      </c>
      <c r="K16">
        <v>971791</v>
      </c>
      <c r="L16">
        <f>+K16*12</f>
        <v>11661492</v>
      </c>
      <c r="M16">
        <f>+K16*1.05</f>
        <v>1020380.55</v>
      </c>
      <c r="N16">
        <f>+M16*12</f>
        <v>12244566.600000001</v>
      </c>
    </row>
    <row r="17" spans="1:14" ht="14.25">
      <c r="A17" s="260" t="s">
        <v>50</v>
      </c>
      <c r="B17" s="261" t="s">
        <v>51</v>
      </c>
      <c r="C17" s="261" t="s">
        <v>62</v>
      </c>
      <c r="D17" s="261" t="s">
        <v>33</v>
      </c>
      <c r="E17" s="262" t="s">
        <v>63</v>
      </c>
      <c r="F17" s="262"/>
      <c r="G17" s="262"/>
      <c r="H17" s="262"/>
      <c r="I17" s="276"/>
    </row>
    <row r="18" spans="1:14" ht="15">
      <c r="A18" s="260"/>
      <c r="B18" s="261"/>
      <c r="C18" s="261"/>
      <c r="D18" s="261"/>
      <c r="E18" s="72" t="s">
        <v>64</v>
      </c>
      <c r="F18" s="71" t="s">
        <v>65</v>
      </c>
      <c r="G18" s="72" t="s">
        <v>66</v>
      </c>
      <c r="H18" s="72" t="s">
        <v>67</v>
      </c>
      <c r="I18" s="277"/>
    </row>
    <row r="19" spans="1:14" ht="15">
      <c r="A19" s="260"/>
      <c r="B19" s="261"/>
      <c r="C19" s="261"/>
      <c r="D19" s="261"/>
      <c r="E19" s="73">
        <v>8.3299999999999999E-2</v>
      </c>
      <c r="F19" s="76">
        <v>8.3299999999999999E-2</v>
      </c>
      <c r="G19" s="73">
        <v>4.1660000000000003E-2</v>
      </c>
      <c r="H19" s="75">
        <v>0.12</v>
      </c>
      <c r="I19" s="278"/>
      <c r="K19" s="100"/>
      <c r="M19" s="269">
        <v>2013</v>
      </c>
      <c r="N19" s="269"/>
    </row>
    <row r="20" spans="1:14" ht="18" customHeight="1">
      <c r="A20" s="210"/>
      <c r="B20" s="63">
        <f>+B9</f>
        <v>0</v>
      </c>
      <c r="C20" s="134"/>
      <c r="D20" s="63">
        <f t="shared" ref="D20:D26" si="8">B20+C20</f>
        <v>0</v>
      </c>
      <c r="E20" s="63">
        <f t="shared" ref="E20:E26" si="9">D20*0.0833</f>
        <v>0</v>
      </c>
      <c r="F20" s="63">
        <f t="shared" ref="F20:F26" si="10">D20*0.0833</f>
        <v>0</v>
      </c>
      <c r="G20" s="63">
        <f>B20*0.0417</f>
        <v>0</v>
      </c>
      <c r="H20" s="63">
        <f>E20*$H$19</f>
        <v>0</v>
      </c>
      <c r="I20" s="63">
        <f t="shared" ref="I20:I26" si="11">D20+E20+F20+G20+H20</f>
        <v>0</v>
      </c>
      <c r="K20" s="100">
        <f>+B54</f>
        <v>0</v>
      </c>
      <c r="L20">
        <f>+K20*1.05</f>
        <v>0</v>
      </c>
      <c r="M20" s="105">
        <v>963088</v>
      </c>
      <c r="N20" s="103" t="s">
        <v>243</v>
      </c>
    </row>
    <row r="21" spans="1:14" ht="18" customHeight="1">
      <c r="A21" s="19">
        <f>+A10</f>
        <v>0</v>
      </c>
      <c r="B21" s="63">
        <f>+B10</f>
        <v>0</v>
      </c>
      <c r="C21" s="134"/>
      <c r="D21" s="63">
        <f t="shared" si="8"/>
        <v>0</v>
      </c>
      <c r="E21" s="63">
        <f t="shared" si="9"/>
        <v>0</v>
      </c>
      <c r="F21" s="63">
        <f t="shared" si="10"/>
        <v>0</v>
      </c>
      <c r="G21" s="63">
        <f t="shared" ref="G21:G26" si="12">B21*0.0417</f>
        <v>0</v>
      </c>
      <c r="H21" s="63">
        <f t="shared" ref="H21:H26" si="13">E21*$H$19</f>
        <v>0</v>
      </c>
      <c r="I21" s="63">
        <f t="shared" si="11"/>
        <v>0</v>
      </c>
      <c r="L21">
        <f>+L20*12</f>
        <v>0</v>
      </c>
      <c r="M21" s="105">
        <f>+M20*12</f>
        <v>11557056</v>
      </c>
      <c r="N21" s="103" t="s">
        <v>244</v>
      </c>
    </row>
    <row r="22" spans="1:14" ht="18" customHeight="1">
      <c r="A22" s="19">
        <f>+A11</f>
        <v>0</v>
      </c>
      <c r="B22" s="63">
        <f>+B11</f>
        <v>0</v>
      </c>
      <c r="C22" s="134"/>
      <c r="D22" s="63">
        <f t="shared" si="8"/>
        <v>0</v>
      </c>
      <c r="E22" s="63">
        <f t="shared" si="9"/>
        <v>0</v>
      </c>
      <c r="F22" s="63">
        <f t="shared" si="10"/>
        <v>0</v>
      </c>
      <c r="G22" s="63">
        <f t="shared" si="12"/>
        <v>0</v>
      </c>
      <c r="H22" s="63">
        <f t="shared" si="13"/>
        <v>0</v>
      </c>
      <c r="I22" s="63">
        <f t="shared" si="11"/>
        <v>0</v>
      </c>
    </row>
    <row r="23" spans="1:14" ht="18" customHeight="1">
      <c r="A23" s="19">
        <f>+A12</f>
        <v>0</v>
      </c>
      <c r="B23" s="63">
        <f>+B12</f>
        <v>0</v>
      </c>
      <c r="C23" s="134"/>
      <c r="D23" s="63">
        <f t="shared" si="8"/>
        <v>0</v>
      </c>
      <c r="E23" s="63">
        <f t="shared" si="9"/>
        <v>0</v>
      </c>
      <c r="F23" s="63">
        <f t="shared" si="10"/>
        <v>0</v>
      </c>
      <c r="G23" s="63">
        <f t="shared" si="12"/>
        <v>0</v>
      </c>
      <c r="H23" s="63">
        <f t="shared" si="13"/>
        <v>0</v>
      </c>
      <c r="I23" s="63">
        <f t="shared" si="11"/>
        <v>0</v>
      </c>
      <c r="L23">
        <v>350000</v>
      </c>
      <c r="M23">
        <f>+L23*12</f>
        <v>4200000</v>
      </c>
    </row>
    <row r="24" spans="1:14" ht="18" customHeight="1">
      <c r="A24" s="19">
        <f>+A13</f>
        <v>0</v>
      </c>
      <c r="B24" s="63">
        <f>+B13</f>
        <v>0</v>
      </c>
      <c r="C24" s="134"/>
      <c r="D24" s="63">
        <f t="shared" si="8"/>
        <v>0</v>
      </c>
      <c r="E24" s="63">
        <f t="shared" si="9"/>
        <v>0</v>
      </c>
      <c r="F24" s="63">
        <f t="shared" si="10"/>
        <v>0</v>
      </c>
      <c r="G24" s="63">
        <f t="shared" si="12"/>
        <v>0</v>
      </c>
      <c r="H24" s="63">
        <f t="shared" si="13"/>
        <v>0</v>
      </c>
      <c r="I24" s="63">
        <f t="shared" si="11"/>
        <v>0</v>
      </c>
    </row>
    <row r="25" spans="1:14" ht="18" customHeight="1">
      <c r="A25" s="19">
        <f t="shared" ref="A25:A26" si="14">+A14</f>
        <v>0</v>
      </c>
      <c r="B25" s="63">
        <f t="shared" ref="B25:B26" si="15">+B14</f>
        <v>0</v>
      </c>
      <c r="C25" s="134"/>
      <c r="D25" s="63">
        <f t="shared" si="8"/>
        <v>0</v>
      </c>
      <c r="E25" s="63">
        <f t="shared" si="9"/>
        <v>0</v>
      </c>
      <c r="F25" s="63">
        <f t="shared" si="10"/>
        <v>0</v>
      </c>
      <c r="G25" s="63">
        <f t="shared" si="12"/>
        <v>0</v>
      </c>
      <c r="H25" s="63">
        <f t="shared" si="13"/>
        <v>0</v>
      </c>
      <c r="I25" s="63">
        <f t="shared" si="11"/>
        <v>0</v>
      </c>
    </row>
    <row r="26" spans="1:14" ht="18" customHeight="1">
      <c r="A26" s="19">
        <f t="shared" si="14"/>
        <v>0</v>
      </c>
      <c r="B26" s="63">
        <f t="shared" si="15"/>
        <v>0</v>
      </c>
      <c r="C26" s="134"/>
      <c r="D26" s="63">
        <f t="shared" si="8"/>
        <v>0</v>
      </c>
      <c r="E26" s="63">
        <f t="shared" si="9"/>
        <v>0</v>
      </c>
      <c r="F26" s="63">
        <f t="shared" si="10"/>
        <v>0</v>
      </c>
      <c r="G26" s="63">
        <f t="shared" si="12"/>
        <v>0</v>
      </c>
      <c r="H26" s="63">
        <f t="shared" si="13"/>
        <v>0</v>
      </c>
      <c r="I26" s="63">
        <f t="shared" si="11"/>
        <v>0</v>
      </c>
    </row>
    <row r="27" spans="1:14" ht="18" customHeight="1">
      <c r="A27" s="58" t="s">
        <v>61</v>
      </c>
      <c r="B27" s="64">
        <f t="shared" ref="B27:I27" si="16">SUM(B20:B26)</f>
        <v>0</v>
      </c>
      <c r="C27" s="64">
        <f t="shared" si="16"/>
        <v>0</v>
      </c>
      <c r="D27" s="64">
        <f t="shared" si="16"/>
        <v>0</v>
      </c>
      <c r="E27" s="64">
        <f t="shared" si="16"/>
        <v>0</v>
      </c>
      <c r="F27" s="64">
        <f t="shared" si="16"/>
        <v>0</v>
      </c>
      <c r="G27" s="64">
        <f t="shared" si="16"/>
        <v>0</v>
      </c>
      <c r="H27" s="64">
        <f t="shared" si="16"/>
        <v>0</v>
      </c>
      <c r="I27" s="64">
        <f t="shared" si="16"/>
        <v>0</v>
      </c>
    </row>
    <row r="30" spans="1:14" ht="15.75">
      <c r="A30" s="62" t="s">
        <v>145</v>
      </c>
      <c r="B30" s="62"/>
      <c r="C30" s="17"/>
      <c r="D30" s="17"/>
    </row>
    <row r="32" spans="1:14" ht="15" customHeight="1">
      <c r="A32" s="270" t="s">
        <v>73</v>
      </c>
      <c r="B32" s="273" t="s">
        <v>74</v>
      </c>
      <c r="C32" s="266">
        <v>2019</v>
      </c>
      <c r="D32" s="266">
        <v>2020</v>
      </c>
      <c r="E32" s="266">
        <v>2021</v>
      </c>
      <c r="F32" s="266">
        <v>2022</v>
      </c>
      <c r="G32" s="266">
        <v>2023</v>
      </c>
    </row>
    <row r="33" spans="1:7" ht="15" customHeight="1">
      <c r="A33" s="271"/>
      <c r="B33" s="274"/>
      <c r="C33" s="267"/>
      <c r="D33" s="267">
        <v>2013</v>
      </c>
      <c r="E33" s="267">
        <v>2014</v>
      </c>
      <c r="F33" s="267">
        <v>2015</v>
      </c>
      <c r="G33" s="267">
        <v>2016</v>
      </c>
    </row>
    <row r="34" spans="1:7" ht="15" customHeight="1">
      <c r="A34" s="272"/>
      <c r="B34" s="275"/>
      <c r="C34" s="268"/>
      <c r="D34" s="268">
        <v>2013</v>
      </c>
      <c r="E34" s="268">
        <v>2014</v>
      </c>
      <c r="F34" s="268">
        <v>2015</v>
      </c>
      <c r="G34" s="268">
        <v>2016</v>
      </c>
    </row>
    <row r="35" spans="1:7" ht="18" customHeight="1">
      <c r="A35" s="16">
        <f>+A20</f>
        <v>0</v>
      </c>
      <c r="B35" s="63">
        <f>+B20</f>
        <v>0</v>
      </c>
      <c r="C35" s="69">
        <f t="shared" ref="C35:C41" si="17">+B35*12</f>
        <v>0</v>
      </c>
      <c r="D35" s="69">
        <f t="shared" ref="D35:F39" si="18">+C35*$B$113+C35</f>
        <v>0</v>
      </c>
      <c r="E35" s="69">
        <f t="shared" si="18"/>
        <v>0</v>
      </c>
      <c r="F35" s="69">
        <f t="shared" si="18"/>
        <v>0</v>
      </c>
      <c r="G35" s="69">
        <f t="shared" ref="G35:G40" si="19">+F35*$B$113+F35</f>
        <v>0</v>
      </c>
    </row>
    <row r="36" spans="1:7" ht="18" customHeight="1">
      <c r="A36" s="16">
        <f>+A21</f>
        <v>0</v>
      </c>
      <c r="B36" s="63">
        <f>+B21</f>
        <v>0</v>
      </c>
      <c r="C36" s="69">
        <f t="shared" si="17"/>
        <v>0</v>
      </c>
      <c r="D36" s="69">
        <f t="shared" si="18"/>
        <v>0</v>
      </c>
      <c r="E36" s="69">
        <f t="shared" si="18"/>
        <v>0</v>
      </c>
      <c r="F36" s="69">
        <f t="shared" si="18"/>
        <v>0</v>
      </c>
      <c r="G36" s="69">
        <f t="shared" si="19"/>
        <v>0</v>
      </c>
    </row>
    <row r="37" spans="1:7" ht="18" customHeight="1">
      <c r="A37" s="16">
        <f>+A22</f>
        <v>0</v>
      </c>
      <c r="B37" s="63">
        <f>+B22*20</f>
        <v>0</v>
      </c>
      <c r="C37" s="69">
        <f t="shared" si="17"/>
        <v>0</v>
      </c>
      <c r="D37" s="69">
        <f t="shared" si="18"/>
        <v>0</v>
      </c>
      <c r="E37" s="69">
        <f t="shared" si="18"/>
        <v>0</v>
      </c>
      <c r="F37" s="69">
        <f t="shared" si="18"/>
        <v>0</v>
      </c>
      <c r="G37" s="69">
        <f t="shared" si="19"/>
        <v>0</v>
      </c>
    </row>
    <row r="38" spans="1:7" ht="18" customHeight="1">
      <c r="A38" s="16">
        <f>+A23</f>
        <v>0</v>
      </c>
      <c r="B38" s="63">
        <f>+B23*10</f>
        <v>0</v>
      </c>
      <c r="C38" s="69">
        <f t="shared" si="17"/>
        <v>0</v>
      </c>
      <c r="D38" s="69">
        <f t="shared" si="18"/>
        <v>0</v>
      </c>
      <c r="E38" s="69">
        <f t="shared" si="18"/>
        <v>0</v>
      </c>
      <c r="F38" s="69">
        <f t="shared" si="18"/>
        <v>0</v>
      </c>
      <c r="G38" s="69">
        <f t="shared" si="19"/>
        <v>0</v>
      </c>
    </row>
    <row r="39" spans="1:7" ht="18" customHeight="1">
      <c r="A39" s="16">
        <f>+A24</f>
        <v>0</v>
      </c>
      <c r="B39" s="63">
        <f>+B24*16</f>
        <v>0</v>
      </c>
      <c r="C39" s="69">
        <f t="shared" si="17"/>
        <v>0</v>
      </c>
      <c r="D39" s="69">
        <f t="shared" si="18"/>
        <v>0</v>
      </c>
      <c r="E39" s="69">
        <f t="shared" si="18"/>
        <v>0</v>
      </c>
      <c r="F39" s="69">
        <f t="shared" si="18"/>
        <v>0</v>
      </c>
      <c r="G39" s="69">
        <f t="shared" si="19"/>
        <v>0</v>
      </c>
    </row>
    <row r="40" spans="1:7" ht="18" customHeight="1">
      <c r="A40" s="16">
        <f>+A25</f>
        <v>0</v>
      </c>
      <c r="B40" s="63">
        <f>+B25*8</f>
        <v>0</v>
      </c>
      <c r="C40" s="69">
        <f t="shared" si="17"/>
        <v>0</v>
      </c>
      <c r="D40" s="69">
        <f t="shared" ref="D40:F41" si="20">+C40*$B$113+C40</f>
        <v>0</v>
      </c>
      <c r="E40" s="69">
        <f t="shared" si="20"/>
        <v>0</v>
      </c>
      <c r="F40" s="69">
        <f t="shared" si="20"/>
        <v>0</v>
      </c>
      <c r="G40" s="69">
        <f t="shared" si="19"/>
        <v>0</v>
      </c>
    </row>
    <row r="41" spans="1:7" ht="31.5" customHeight="1">
      <c r="A41" s="16">
        <f>+A26</f>
        <v>0</v>
      </c>
      <c r="B41" s="63">
        <f>+B26*7</f>
        <v>0</v>
      </c>
      <c r="C41" s="69">
        <f t="shared" si="17"/>
        <v>0</v>
      </c>
      <c r="D41" s="69">
        <f t="shared" si="20"/>
        <v>0</v>
      </c>
      <c r="E41" s="69">
        <f t="shared" si="20"/>
        <v>0</v>
      </c>
      <c r="F41" s="69">
        <f t="shared" si="20"/>
        <v>0</v>
      </c>
      <c r="G41" s="69">
        <f t="shared" ref="G41:G53" si="21">+F41*$B$113+F41</f>
        <v>0</v>
      </c>
    </row>
    <row r="42" spans="1:7" ht="21.75" customHeight="1">
      <c r="A42" s="58" t="s">
        <v>75</v>
      </c>
      <c r="B42" s="66">
        <f t="shared" ref="B42:G42" si="22">SUM(B35:B41)</f>
        <v>0</v>
      </c>
      <c r="C42" s="66">
        <f t="shared" si="22"/>
        <v>0</v>
      </c>
      <c r="D42" s="66">
        <f t="shared" si="22"/>
        <v>0</v>
      </c>
      <c r="E42" s="66">
        <f t="shared" si="22"/>
        <v>0</v>
      </c>
      <c r="F42" s="66">
        <f t="shared" si="22"/>
        <v>0</v>
      </c>
      <c r="G42" s="66">
        <f t="shared" si="22"/>
        <v>0</v>
      </c>
    </row>
    <row r="43" spans="1:7" ht="18" customHeight="1">
      <c r="A43" s="16" t="s">
        <v>76</v>
      </c>
      <c r="B43" s="70">
        <f>+C20</f>
        <v>0</v>
      </c>
      <c r="C43" s="69">
        <f t="shared" ref="C43:C53" si="23">+B43*12</f>
        <v>0</v>
      </c>
      <c r="D43" s="69">
        <f t="shared" ref="D43:F53" si="24">+C43*$B$113+C43</f>
        <v>0</v>
      </c>
      <c r="E43" s="69">
        <f t="shared" si="24"/>
        <v>0</v>
      </c>
      <c r="F43" s="69">
        <f t="shared" si="24"/>
        <v>0</v>
      </c>
      <c r="G43" s="69">
        <f t="shared" si="21"/>
        <v>0</v>
      </c>
    </row>
    <row r="44" spans="1:7" ht="18" customHeight="1">
      <c r="A44" s="16" t="s">
        <v>55</v>
      </c>
      <c r="B44" s="70">
        <f>+B42*$C$8</f>
        <v>0</v>
      </c>
      <c r="C44" s="69">
        <f t="shared" si="23"/>
        <v>0</v>
      </c>
      <c r="D44" s="69">
        <f t="shared" si="24"/>
        <v>0</v>
      </c>
      <c r="E44" s="69">
        <f t="shared" si="24"/>
        <v>0</v>
      </c>
      <c r="F44" s="69">
        <f t="shared" si="24"/>
        <v>0</v>
      </c>
      <c r="G44" s="69">
        <f t="shared" si="21"/>
        <v>0</v>
      </c>
    </row>
    <row r="45" spans="1:7" ht="18" customHeight="1">
      <c r="A45" s="16" t="s">
        <v>56</v>
      </c>
      <c r="B45" s="70">
        <f>+B42*$D$8</f>
        <v>0</v>
      </c>
      <c r="C45" s="69">
        <f t="shared" si="23"/>
        <v>0</v>
      </c>
      <c r="D45" s="69">
        <f t="shared" si="24"/>
        <v>0</v>
      </c>
      <c r="E45" s="69">
        <f t="shared" si="24"/>
        <v>0</v>
      </c>
      <c r="F45" s="69">
        <f t="shared" si="24"/>
        <v>0</v>
      </c>
      <c r="G45" s="69">
        <f t="shared" si="21"/>
        <v>0</v>
      </c>
    </row>
    <row r="46" spans="1:7" ht="18" customHeight="1">
      <c r="A46" s="16" t="s">
        <v>57</v>
      </c>
      <c r="B46" s="70">
        <f>+B42*$E$8</f>
        <v>0</v>
      </c>
      <c r="C46" s="69">
        <f t="shared" si="23"/>
        <v>0</v>
      </c>
      <c r="D46" s="69">
        <f t="shared" si="24"/>
        <v>0</v>
      </c>
      <c r="E46" s="69">
        <f t="shared" si="24"/>
        <v>0</v>
      </c>
      <c r="F46" s="69">
        <f t="shared" si="24"/>
        <v>0</v>
      </c>
      <c r="G46" s="69">
        <f t="shared" si="21"/>
        <v>0</v>
      </c>
    </row>
    <row r="47" spans="1:7" ht="18" customHeight="1">
      <c r="A47" s="16" t="s">
        <v>58</v>
      </c>
      <c r="B47" s="70">
        <f>+B42*$F$8</f>
        <v>0</v>
      </c>
      <c r="C47" s="69">
        <f t="shared" si="23"/>
        <v>0</v>
      </c>
      <c r="D47" s="69">
        <f t="shared" si="24"/>
        <v>0</v>
      </c>
      <c r="E47" s="69">
        <f t="shared" si="24"/>
        <v>0</v>
      </c>
      <c r="F47" s="69">
        <f t="shared" si="24"/>
        <v>0</v>
      </c>
      <c r="G47" s="69">
        <f t="shared" si="21"/>
        <v>0</v>
      </c>
    </row>
    <row r="48" spans="1:7" ht="18" customHeight="1">
      <c r="A48" s="16" t="s">
        <v>59</v>
      </c>
      <c r="B48" s="70">
        <f>+B42*$G$8</f>
        <v>0</v>
      </c>
      <c r="C48" s="69">
        <f t="shared" si="23"/>
        <v>0</v>
      </c>
      <c r="D48" s="69">
        <f t="shared" si="24"/>
        <v>0</v>
      </c>
      <c r="E48" s="69">
        <f t="shared" si="24"/>
        <v>0</v>
      </c>
      <c r="F48" s="69">
        <f t="shared" si="24"/>
        <v>0</v>
      </c>
      <c r="G48" s="69">
        <f t="shared" si="21"/>
        <v>0</v>
      </c>
    </row>
    <row r="49" spans="1:9" ht="18" customHeight="1">
      <c r="A49" s="16" t="s">
        <v>60</v>
      </c>
      <c r="B49" s="24">
        <f>+B42*$H$8</f>
        <v>0</v>
      </c>
      <c r="C49" s="69">
        <f t="shared" si="23"/>
        <v>0</v>
      </c>
      <c r="D49" s="69">
        <f t="shared" si="24"/>
        <v>0</v>
      </c>
      <c r="E49" s="69">
        <f t="shared" si="24"/>
        <v>0</v>
      </c>
      <c r="F49" s="69">
        <f t="shared" si="24"/>
        <v>0</v>
      </c>
      <c r="G49" s="69">
        <f t="shared" si="21"/>
        <v>0</v>
      </c>
    </row>
    <row r="50" spans="1:9" ht="18" customHeight="1">
      <c r="A50" s="16" t="s">
        <v>66</v>
      </c>
      <c r="B50" s="24">
        <f>+B42*$G$19</f>
        <v>0</v>
      </c>
      <c r="C50" s="69">
        <f t="shared" si="23"/>
        <v>0</v>
      </c>
      <c r="D50" s="69">
        <f t="shared" si="24"/>
        <v>0</v>
      </c>
      <c r="E50" s="69">
        <f t="shared" si="24"/>
        <v>0</v>
      </c>
      <c r="F50" s="69">
        <f t="shared" si="24"/>
        <v>0</v>
      </c>
      <c r="G50" s="69">
        <f t="shared" si="21"/>
        <v>0</v>
      </c>
    </row>
    <row r="51" spans="1:9" ht="18" customHeight="1">
      <c r="A51" s="16" t="s">
        <v>77</v>
      </c>
      <c r="B51" s="24">
        <f>+B42*$F$19</f>
        <v>0</v>
      </c>
      <c r="C51" s="69">
        <f t="shared" si="23"/>
        <v>0</v>
      </c>
      <c r="D51" s="69">
        <f t="shared" si="24"/>
        <v>0</v>
      </c>
      <c r="E51" s="69">
        <f t="shared" si="24"/>
        <v>0</v>
      </c>
      <c r="F51" s="69">
        <f t="shared" si="24"/>
        <v>0</v>
      </c>
      <c r="G51" s="69">
        <f t="shared" si="21"/>
        <v>0</v>
      </c>
    </row>
    <row r="52" spans="1:9" ht="18" customHeight="1">
      <c r="A52" s="16" t="s">
        <v>78</v>
      </c>
      <c r="B52" s="24">
        <f>+B42*$E$19</f>
        <v>0</v>
      </c>
      <c r="C52" s="69">
        <f t="shared" si="23"/>
        <v>0</v>
      </c>
      <c r="D52" s="69">
        <f t="shared" si="24"/>
        <v>0</v>
      </c>
      <c r="E52" s="69">
        <f t="shared" si="24"/>
        <v>0</v>
      </c>
      <c r="F52" s="69">
        <f t="shared" si="24"/>
        <v>0</v>
      </c>
      <c r="G52" s="69">
        <f t="shared" si="21"/>
        <v>0</v>
      </c>
    </row>
    <row r="53" spans="1:9" ht="18" customHeight="1">
      <c r="A53" s="16" t="s">
        <v>79</v>
      </c>
      <c r="B53" s="24">
        <f>+B52*$H$19</f>
        <v>0</v>
      </c>
      <c r="C53" s="69">
        <f t="shared" si="23"/>
        <v>0</v>
      </c>
      <c r="D53" s="69">
        <f t="shared" si="24"/>
        <v>0</v>
      </c>
      <c r="E53" s="69">
        <f t="shared" si="24"/>
        <v>0</v>
      </c>
      <c r="F53" s="69">
        <f t="shared" si="24"/>
        <v>0</v>
      </c>
      <c r="G53" s="69">
        <f t="shared" si="21"/>
        <v>0</v>
      </c>
    </row>
    <row r="54" spans="1:9" ht="18" customHeight="1">
      <c r="A54" s="67" t="s">
        <v>80</v>
      </c>
      <c r="B54" s="68">
        <f t="shared" ref="B54:G54" si="25">SUM(B42:B53)</f>
        <v>0</v>
      </c>
      <c r="C54" s="68">
        <f t="shared" si="25"/>
        <v>0</v>
      </c>
      <c r="D54" s="68">
        <f t="shared" si="25"/>
        <v>0</v>
      </c>
      <c r="E54" s="68">
        <f t="shared" si="25"/>
        <v>0</v>
      </c>
      <c r="F54" s="68">
        <f t="shared" si="25"/>
        <v>0</v>
      </c>
      <c r="G54" s="68">
        <f t="shared" si="25"/>
        <v>0</v>
      </c>
    </row>
    <row r="57" spans="1:9" ht="15.75">
      <c r="A57" s="62" t="s">
        <v>81</v>
      </c>
      <c r="B57" s="62"/>
    </row>
    <row r="59" spans="1:9" ht="14.25">
      <c r="A59" s="265" t="s">
        <v>50</v>
      </c>
      <c r="B59" s="249" t="s">
        <v>51</v>
      </c>
      <c r="C59" s="248" t="s">
        <v>52</v>
      </c>
      <c r="D59" s="248"/>
      <c r="E59" s="248"/>
      <c r="F59" s="248" t="s">
        <v>53</v>
      </c>
      <c r="G59" s="248"/>
      <c r="H59" s="248"/>
      <c r="I59" s="249" t="s">
        <v>54</v>
      </c>
    </row>
    <row r="60" spans="1:9" ht="15">
      <c r="A60" s="265"/>
      <c r="B60" s="249"/>
      <c r="C60" s="79" t="s">
        <v>55</v>
      </c>
      <c r="D60" s="78" t="s">
        <v>56</v>
      </c>
      <c r="E60" s="79" t="s">
        <v>57</v>
      </c>
      <c r="F60" s="79" t="s">
        <v>58</v>
      </c>
      <c r="G60" s="78" t="s">
        <v>59</v>
      </c>
      <c r="H60" s="79" t="s">
        <v>60</v>
      </c>
      <c r="I60" s="249"/>
    </row>
    <row r="61" spans="1:9" ht="15">
      <c r="A61" s="265"/>
      <c r="B61" s="249"/>
      <c r="C61" s="80">
        <v>0.16</v>
      </c>
      <c r="D61" s="81">
        <v>0.12</v>
      </c>
      <c r="E61" s="80">
        <v>5.2199999999999998E-3</v>
      </c>
      <c r="F61" s="82">
        <v>0.04</v>
      </c>
      <c r="G61" s="81">
        <v>0.03</v>
      </c>
      <c r="H61" s="82">
        <v>0.02</v>
      </c>
      <c r="I61" s="249"/>
    </row>
    <row r="62" spans="1:9" ht="18" customHeight="1">
      <c r="A62" s="132"/>
      <c r="B62" s="218"/>
      <c r="C62" s="63">
        <f t="shared" ref="C62:C67" si="26">B62*0.15</f>
        <v>0</v>
      </c>
      <c r="D62" s="63">
        <f t="shared" ref="D62:D67" si="27">B62*0.12</f>
        <v>0</v>
      </c>
      <c r="E62" s="157">
        <f t="shared" ref="E62:E67" si="28">B62*0.0052</f>
        <v>0</v>
      </c>
      <c r="F62" s="63">
        <f t="shared" ref="F62:F67" si="29">B62*0.04</f>
        <v>0</v>
      </c>
      <c r="G62" s="63">
        <f t="shared" ref="G62:G67" si="30">B62*0.03</f>
        <v>0</v>
      </c>
      <c r="H62" s="63">
        <f t="shared" ref="H62:H67" si="31">B62*0.02</f>
        <v>0</v>
      </c>
      <c r="I62" s="63">
        <f t="shared" ref="I62:I67" si="32">C62+D62+E62+F62+G62+H62</f>
        <v>0</v>
      </c>
    </row>
    <row r="63" spans="1:9" ht="18" customHeight="1">
      <c r="A63" s="217"/>
      <c r="B63" s="218"/>
      <c r="C63" s="63">
        <f t="shared" si="26"/>
        <v>0</v>
      </c>
      <c r="D63" s="63">
        <f t="shared" si="27"/>
        <v>0</v>
      </c>
      <c r="E63" s="157">
        <f t="shared" si="28"/>
        <v>0</v>
      </c>
      <c r="F63" s="63">
        <f t="shared" si="29"/>
        <v>0</v>
      </c>
      <c r="G63" s="63">
        <f t="shared" si="30"/>
        <v>0</v>
      </c>
      <c r="H63" s="63">
        <f t="shared" si="31"/>
        <v>0</v>
      </c>
      <c r="I63" s="63">
        <f t="shared" si="32"/>
        <v>0</v>
      </c>
    </row>
    <row r="64" spans="1:9" ht="18" customHeight="1">
      <c r="A64" s="217"/>
      <c r="B64" s="218"/>
      <c r="C64" s="63">
        <f t="shared" si="26"/>
        <v>0</v>
      </c>
      <c r="D64" s="63">
        <f t="shared" si="27"/>
        <v>0</v>
      </c>
      <c r="E64" s="63">
        <f t="shared" si="28"/>
        <v>0</v>
      </c>
      <c r="F64" s="63">
        <f t="shared" si="29"/>
        <v>0</v>
      </c>
      <c r="G64" s="63">
        <f t="shared" si="30"/>
        <v>0</v>
      </c>
      <c r="H64" s="63">
        <f t="shared" si="31"/>
        <v>0</v>
      </c>
      <c r="I64" s="63">
        <f t="shared" si="32"/>
        <v>0</v>
      </c>
    </row>
    <row r="65" spans="1:9" ht="18" customHeight="1">
      <c r="A65" s="217"/>
      <c r="B65" s="218"/>
      <c r="C65" s="63">
        <f t="shared" si="26"/>
        <v>0</v>
      </c>
      <c r="D65" s="63">
        <f t="shared" si="27"/>
        <v>0</v>
      </c>
      <c r="E65" s="63">
        <f t="shared" si="28"/>
        <v>0</v>
      </c>
      <c r="F65" s="63">
        <f t="shared" si="29"/>
        <v>0</v>
      </c>
      <c r="G65" s="63">
        <f t="shared" si="30"/>
        <v>0</v>
      </c>
      <c r="H65" s="63">
        <f t="shared" si="31"/>
        <v>0</v>
      </c>
      <c r="I65" s="63">
        <f t="shared" si="32"/>
        <v>0</v>
      </c>
    </row>
    <row r="66" spans="1:9" ht="18" customHeight="1">
      <c r="A66" s="217"/>
      <c r="B66" s="218"/>
      <c r="C66" s="63">
        <f t="shared" si="26"/>
        <v>0</v>
      </c>
      <c r="D66" s="63">
        <f t="shared" si="27"/>
        <v>0</v>
      </c>
      <c r="E66" s="63">
        <f t="shared" si="28"/>
        <v>0</v>
      </c>
      <c r="F66" s="63">
        <f t="shared" si="29"/>
        <v>0</v>
      </c>
      <c r="G66" s="63">
        <f t="shared" si="30"/>
        <v>0</v>
      </c>
      <c r="H66" s="63">
        <f t="shared" si="31"/>
        <v>0</v>
      </c>
      <c r="I66" s="63">
        <f t="shared" si="32"/>
        <v>0</v>
      </c>
    </row>
    <row r="67" spans="1:9" ht="18" customHeight="1">
      <c r="A67" s="132"/>
      <c r="B67" s="134"/>
      <c r="C67" s="63">
        <f t="shared" si="26"/>
        <v>0</v>
      </c>
      <c r="D67" s="63">
        <f t="shared" si="27"/>
        <v>0</v>
      </c>
      <c r="E67" s="63">
        <f t="shared" si="28"/>
        <v>0</v>
      </c>
      <c r="F67" s="63">
        <f t="shared" si="29"/>
        <v>0</v>
      </c>
      <c r="G67" s="63">
        <f t="shared" si="30"/>
        <v>0</v>
      </c>
      <c r="H67" s="63">
        <f t="shared" si="31"/>
        <v>0</v>
      </c>
      <c r="I67" s="63">
        <f t="shared" si="32"/>
        <v>0</v>
      </c>
    </row>
    <row r="68" spans="1:9" ht="18" customHeight="1">
      <c r="A68" s="58" t="s">
        <v>61</v>
      </c>
      <c r="B68" s="64">
        <f>SUM(B62:B67)</f>
        <v>0</v>
      </c>
      <c r="C68" s="64">
        <f t="shared" ref="C68:I68" si="33">SUM(C62:C67)</f>
        <v>0</v>
      </c>
      <c r="D68" s="64">
        <f t="shared" si="33"/>
        <v>0</v>
      </c>
      <c r="E68" s="64">
        <f t="shared" si="33"/>
        <v>0</v>
      </c>
      <c r="F68" s="64">
        <f t="shared" si="33"/>
        <v>0</v>
      </c>
      <c r="G68" s="64">
        <f t="shared" si="33"/>
        <v>0</v>
      </c>
      <c r="H68" s="64">
        <f t="shared" si="33"/>
        <v>0</v>
      </c>
      <c r="I68" s="64">
        <f t="shared" si="33"/>
        <v>0</v>
      </c>
    </row>
    <row r="69" spans="1:9" ht="14.25">
      <c r="A69" s="265" t="s">
        <v>50</v>
      </c>
      <c r="B69" s="249" t="s">
        <v>51</v>
      </c>
      <c r="C69" s="249" t="s">
        <v>62</v>
      </c>
      <c r="D69" s="249" t="s">
        <v>33</v>
      </c>
      <c r="E69" s="248" t="s">
        <v>63</v>
      </c>
      <c r="F69" s="248"/>
      <c r="G69" s="248"/>
      <c r="H69" s="248"/>
      <c r="I69" s="263"/>
    </row>
    <row r="70" spans="1:9" ht="15">
      <c r="A70" s="265"/>
      <c r="B70" s="249"/>
      <c r="C70" s="249"/>
      <c r="D70" s="249"/>
      <c r="E70" s="79" t="s">
        <v>64</v>
      </c>
      <c r="F70" s="78" t="s">
        <v>65</v>
      </c>
      <c r="G70" s="79" t="s">
        <v>66</v>
      </c>
      <c r="H70" s="79" t="s">
        <v>67</v>
      </c>
      <c r="I70" s="264"/>
    </row>
    <row r="71" spans="1:9" ht="15">
      <c r="A71" s="265"/>
      <c r="B71" s="249"/>
      <c r="C71" s="249"/>
      <c r="D71" s="249"/>
      <c r="E71" s="80">
        <v>8.3299999999999999E-2</v>
      </c>
      <c r="F71" s="83">
        <v>8.3299999999999999E-2</v>
      </c>
      <c r="G71" s="80" t="s">
        <v>263</v>
      </c>
      <c r="H71" s="82">
        <v>0.12</v>
      </c>
      <c r="I71" s="61"/>
    </row>
    <row r="72" spans="1:9" ht="18" customHeight="1">
      <c r="A72" s="16">
        <f t="shared" ref="A72:B76" si="34">+A62</f>
        <v>0</v>
      </c>
      <c r="B72" s="63">
        <f t="shared" si="34"/>
        <v>0</v>
      </c>
      <c r="C72" s="134"/>
      <c r="D72" s="63">
        <f t="shared" ref="D72:D77" si="35">B72+C72</f>
        <v>0</v>
      </c>
      <c r="E72" s="63">
        <f>D72*0.0833</f>
        <v>0</v>
      </c>
      <c r="F72" s="63">
        <f>D72*0.0833</f>
        <v>0</v>
      </c>
      <c r="G72" s="63">
        <f>B72*0.0417</f>
        <v>0</v>
      </c>
      <c r="H72" s="63">
        <f>E72*0.12</f>
        <v>0</v>
      </c>
      <c r="I72" s="63">
        <f t="shared" ref="I72:I77" si="36">D72+E72+F72+G72+H72</f>
        <v>0</v>
      </c>
    </row>
    <row r="73" spans="1:9" ht="18" customHeight="1">
      <c r="A73" s="16">
        <f t="shared" si="34"/>
        <v>0</v>
      </c>
      <c r="B73" s="63">
        <f t="shared" si="34"/>
        <v>0</v>
      </c>
      <c r="C73" s="134"/>
      <c r="D73" s="63">
        <f t="shared" si="35"/>
        <v>0</v>
      </c>
      <c r="E73" s="63">
        <f t="shared" ref="E73:E77" si="37">D73*0.0833</f>
        <v>0</v>
      </c>
      <c r="F73" s="63">
        <f t="shared" ref="F73:F77" si="38">D73*0.0833</f>
        <v>0</v>
      </c>
      <c r="G73" s="63">
        <f t="shared" ref="G73:G77" si="39">B73*0.0417</f>
        <v>0</v>
      </c>
      <c r="H73" s="63">
        <f t="shared" ref="H73:H77" si="40">E73*0.12</f>
        <v>0</v>
      </c>
      <c r="I73" s="63">
        <f t="shared" si="36"/>
        <v>0</v>
      </c>
    </row>
    <row r="74" spans="1:9" ht="18" customHeight="1">
      <c r="A74" s="16">
        <f t="shared" si="34"/>
        <v>0</v>
      </c>
      <c r="B74" s="63">
        <f t="shared" si="34"/>
        <v>0</v>
      </c>
      <c r="C74" s="134"/>
      <c r="D74" s="63">
        <f t="shared" si="35"/>
        <v>0</v>
      </c>
      <c r="E74" s="63">
        <f t="shared" si="37"/>
        <v>0</v>
      </c>
      <c r="F74" s="63">
        <f t="shared" si="38"/>
        <v>0</v>
      </c>
      <c r="G74" s="63">
        <f t="shared" si="39"/>
        <v>0</v>
      </c>
      <c r="H74" s="63">
        <f t="shared" si="40"/>
        <v>0</v>
      </c>
      <c r="I74" s="63">
        <f t="shared" si="36"/>
        <v>0</v>
      </c>
    </row>
    <row r="75" spans="1:9" ht="18" customHeight="1">
      <c r="A75" s="16">
        <f t="shared" si="34"/>
        <v>0</v>
      </c>
      <c r="B75" s="63">
        <f t="shared" si="34"/>
        <v>0</v>
      </c>
      <c r="C75" s="134"/>
      <c r="D75" s="63">
        <f t="shared" si="35"/>
        <v>0</v>
      </c>
      <c r="E75" s="63">
        <f t="shared" si="37"/>
        <v>0</v>
      </c>
      <c r="F75" s="63">
        <f t="shared" si="38"/>
        <v>0</v>
      </c>
      <c r="G75" s="63">
        <f t="shared" si="39"/>
        <v>0</v>
      </c>
      <c r="H75" s="63">
        <f t="shared" si="40"/>
        <v>0</v>
      </c>
      <c r="I75" s="63">
        <f t="shared" si="36"/>
        <v>0</v>
      </c>
    </row>
    <row r="76" spans="1:9" ht="18" customHeight="1">
      <c r="A76" s="16">
        <f t="shared" si="34"/>
        <v>0</v>
      </c>
      <c r="B76" s="63">
        <f t="shared" si="34"/>
        <v>0</v>
      </c>
      <c r="C76" s="134"/>
      <c r="D76" s="63">
        <f t="shared" si="35"/>
        <v>0</v>
      </c>
      <c r="E76" s="63">
        <f t="shared" si="37"/>
        <v>0</v>
      </c>
      <c r="F76" s="63">
        <f t="shared" si="38"/>
        <v>0</v>
      </c>
      <c r="G76" s="63">
        <f t="shared" si="39"/>
        <v>0</v>
      </c>
      <c r="H76" s="63">
        <f t="shared" si="40"/>
        <v>0</v>
      </c>
      <c r="I76" s="63">
        <f t="shared" si="36"/>
        <v>0</v>
      </c>
    </row>
    <row r="77" spans="1:9" ht="18" customHeight="1">
      <c r="A77" s="16">
        <f>+A67</f>
        <v>0</v>
      </c>
      <c r="B77" s="63">
        <f>+B67</f>
        <v>0</v>
      </c>
      <c r="C77" s="134"/>
      <c r="D77" s="63">
        <f t="shared" si="35"/>
        <v>0</v>
      </c>
      <c r="E77" s="63">
        <f t="shared" si="37"/>
        <v>0</v>
      </c>
      <c r="F77" s="63">
        <f t="shared" si="38"/>
        <v>0</v>
      </c>
      <c r="G77" s="63">
        <f t="shared" si="39"/>
        <v>0</v>
      </c>
      <c r="H77" s="63">
        <f t="shared" si="40"/>
        <v>0</v>
      </c>
      <c r="I77" s="63">
        <f t="shared" si="36"/>
        <v>0</v>
      </c>
    </row>
    <row r="78" spans="1:9" ht="18" customHeight="1">
      <c r="A78" s="58" t="s">
        <v>61</v>
      </c>
      <c r="B78" s="64">
        <f>SUM(B72:B77)</f>
        <v>0</v>
      </c>
      <c r="C78" s="64">
        <f t="shared" ref="C78:I78" si="41">SUM(C72:C77)</f>
        <v>0</v>
      </c>
      <c r="D78" s="64">
        <f t="shared" si="41"/>
        <v>0</v>
      </c>
      <c r="E78" s="64">
        <f t="shared" si="41"/>
        <v>0</v>
      </c>
      <c r="F78" s="64">
        <f t="shared" si="41"/>
        <v>0</v>
      </c>
      <c r="G78" s="64">
        <f t="shared" si="41"/>
        <v>0</v>
      </c>
      <c r="H78" s="64">
        <f t="shared" si="41"/>
        <v>0</v>
      </c>
      <c r="I78" s="64">
        <f t="shared" si="41"/>
        <v>0</v>
      </c>
    </row>
    <row r="79" spans="1:9" ht="18" customHeight="1">
      <c r="A79" s="250" t="s">
        <v>68</v>
      </c>
      <c r="B79" s="251"/>
      <c r="C79" s="251"/>
      <c r="D79" s="251"/>
      <c r="E79" s="251"/>
      <c r="F79" s="251"/>
      <c r="G79" s="251"/>
      <c r="H79" s="252"/>
      <c r="I79" s="63">
        <f>I68+I78</f>
        <v>0</v>
      </c>
    </row>
    <row r="80" spans="1:9" ht="18" customHeight="1">
      <c r="A80" s="250" t="s">
        <v>69</v>
      </c>
      <c r="B80" s="251"/>
      <c r="C80" s="251"/>
      <c r="D80" s="251"/>
      <c r="E80" s="251"/>
      <c r="F80" s="251"/>
      <c r="G80" s="251"/>
      <c r="H80" s="252"/>
      <c r="I80" s="65">
        <v>12</v>
      </c>
    </row>
    <row r="81" spans="1:9" ht="18" customHeight="1">
      <c r="A81" s="250" t="s">
        <v>70</v>
      </c>
      <c r="B81" s="251"/>
      <c r="C81" s="251"/>
      <c r="D81" s="251"/>
      <c r="E81" s="251"/>
      <c r="F81" s="251"/>
      <c r="G81" s="251"/>
      <c r="H81" s="252"/>
      <c r="I81" s="77">
        <f>I79*12</f>
        <v>0</v>
      </c>
    </row>
    <row r="84" spans="1:9" ht="15.75">
      <c r="A84" s="62" t="s">
        <v>148</v>
      </c>
      <c r="B84" s="62"/>
      <c r="C84" s="17"/>
      <c r="D84" s="17"/>
    </row>
    <row r="86" spans="1:9" ht="12.75" customHeight="1">
      <c r="A86" s="253" t="s">
        <v>73</v>
      </c>
      <c r="B86" s="256" t="s">
        <v>74</v>
      </c>
      <c r="C86" s="245">
        <v>2012</v>
      </c>
      <c r="D86" s="245">
        <v>2013</v>
      </c>
      <c r="E86" s="245">
        <v>2014</v>
      </c>
      <c r="F86" s="245">
        <v>2015</v>
      </c>
      <c r="G86" s="245">
        <v>2016</v>
      </c>
    </row>
    <row r="87" spans="1:9" ht="12.75" customHeight="1">
      <c r="A87" s="254"/>
      <c r="B87" s="257"/>
      <c r="C87" s="246"/>
      <c r="D87" s="246">
        <v>2013</v>
      </c>
      <c r="E87" s="246">
        <v>2014</v>
      </c>
      <c r="F87" s="246">
        <v>2015</v>
      </c>
      <c r="G87" s="246">
        <v>2016</v>
      </c>
    </row>
    <row r="88" spans="1:9" ht="22.5" customHeight="1">
      <c r="A88" s="255"/>
      <c r="B88" s="258"/>
      <c r="C88" s="247"/>
      <c r="D88" s="247">
        <v>2013</v>
      </c>
      <c r="E88" s="247">
        <v>2014</v>
      </c>
      <c r="F88" s="247">
        <v>2015</v>
      </c>
      <c r="G88" s="247">
        <v>2016</v>
      </c>
    </row>
    <row r="89" spans="1:9" ht="18" customHeight="1">
      <c r="A89" s="16">
        <f>+A72</f>
        <v>0</v>
      </c>
      <c r="B89" s="63">
        <f>+B62</f>
        <v>0</v>
      </c>
      <c r="C89" s="69">
        <f>+B89*12</f>
        <v>0</v>
      </c>
      <c r="D89" s="69">
        <f t="shared" ref="D89:F90" si="42">+C89*$B$113+C89</f>
        <v>0</v>
      </c>
      <c r="E89" s="69">
        <f t="shared" si="42"/>
        <v>0</v>
      </c>
      <c r="F89" s="69">
        <f t="shared" si="42"/>
        <v>0</v>
      </c>
      <c r="G89" s="69">
        <f>+F89*$B$113+F89</f>
        <v>0</v>
      </c>
    </row>
    <row r="90" spans="1:9" ht="18" customHeight="1">
      <c r="A90" s="16">
        <f>+A73</f>
        <v>0</v>
      </c>
      <c r="B90" s="63">
        <f>+B63</f>
        <v>0</v>
      </c>
      <c r="C90" s="69">
        <f>+B90*12</f>
        <v>0</v>
      </c>
      <c r="D90" s="69">
        <f t="shared" si="42"/>
        <v>0</v>
      </c>
      <c r="E90" s="69">
        <f t="shared" si="42"/>
        <v>0</v>
      </c>
      <c r="F90" s="69">
        <f t="shared" si="42"/>
        <v>0</v>
      </c>
      <c r="G90" s="69">
        <f>+F90*$B$113+F90</f>
        <v>0</v>
      </c>
    </row>
    <row r="91" spans="1:9" ht="18" customHeight="1">
      <c r="A91" s="16"/>
      <c r="B91" s="63"/>
      <c r="C91" s="69">
        <f>+B91*12</f>
        <v>0</v>
      </c>
      <c r="D91" s="69"/>
      <c r="E91" s="69"/>
      <c r="F91" s="69"/>
      <c r="G91" s="69"/>
    </row>
    <row r="92" spans="1:9" ht="18" customHeight="1">
      <c r="A92" s="16">
        <f>+A75</f>
        <v>0</v>
      </c>
      <c r="B92" s="63">
        <f>+B65</f>
        <v>0</v>
      </c>
      <c r="C92" s="69">
        <f>+B92*12</f>
        <v>0</v>
      </c>
      <c r="D92" s="69">
        <f t="shared" ref="D92:F93" si="43">+C92*$B$113+C92</f>
        <v>0</v>
      </c>
      <c r="E92" s="69">
        <f t="shared" si="43"/>
        <v>0</v>
      </c>
      <c r="F92" s="69">
        <f t="shared" si="43"/>
        <v>0</v>
      </c>
      <c r="G92" s="69">
        <f>+F92*$B$113+F92</f>
        <v>0</v>
      </c>
    </row>
    <row r="93" spans="1:9" ht="18" customHeight="1">
      <c r="A93" s="16">
        <f>+A76</f>
        <v>0</v>
      </c>
      <c r="B93" s="63">
        <f>+B66</f>
        <v>0</v>
      </c>
      <c r="C93" s="69">
        <f>+B93*12</f>
        <v>0</v>
      </c>
      <c r="D93" s="69">
        <f t="shared" si="43"/>
        <v>0</v>
      </c>
      <c r="E93" s="69">
        <f t="shared" si="43"/>
        <v>0</v>
      </c>
      <c r="F93" s="69">
        <f t="shared" si="43"/>
        <v>0</v>
      </c>
      <c r="G93" s="69">
        <f>+F93*$B$113+F93</f>
        <v>0</v>
      </c>
    </row>
    <row r="94" spans="1:9" ht="21.75" customHeight="1">
      <c r="A94" s="58" t="s">
        <v>75</v>
      </c>
      <c r="B94" s="66">
        <f t="shared" ref="B94:G94" si="44">SUM(B89:B93)</f>
        <v>0</v>
      </c>
      <c r="C94" s="66">
        <f t="shared" si="44"/>
        <v>0</v>
      </c>
      <c r="D94" s="66">
        <f t="shared" si="44"/>
        <v>0</v>
      </c>
      <c r="E94" s="66">
        <f t="shared" si="44"/>
        <v>0</v>
      </c>
      <c r="F94" s="66">
        <f t="shared" si="44"/>
        <v>0</v>
      </c>
      <c r="G94" s="66">
        <f t="shared" si="44"/>
        <v>0</v>
      </c>
    </row>
    <row r="95" spans="1:9" ht="18" customHeight="1">
      <c r="A95" s="16" t="s">
        <v>76</v>
      </c>
      <c r="B95" s="70">
        <f>+C78</f>
        <v>0</v>
      </c>
      <c r="C95" s="69">
        <f t="shared" ref="C95:C105" si="45">+B95*12</f>
        <v>0</v>
      </c>
      <c r="D95" s="69">
        <f t="shared" ref="D95:F105" si="46">+C95*$B$113+C95</f>
        <v>0</v>
      </c>
      <c r="E95" s="69">
        <f t="shared" si="46"/>
        <v>0</v>
      </c>
      <c r="F95" s="69">
        <f t="shared" si="46"/>
        <v>0</v>
      </c>
      <c r="G95" s="69">
        <f t="shared" ref="G95:G105" si="47">+F95*$B$113+F95</f>
        <v>0</v>
      </c>
    </row>
    <row r="96" spans="1:9" ht="18" customHeight="1">
      <c r="A96" s="16" t="s">
        <v>55</v>
      </c>
      <c r="B96" s="70">
        <f>+B94*C61</f>
        <v>0</v>
      </c>
      <c r="C96" s="69">
        <f t="shared" si="45"/>
        <v>0</v>
      </c>
      <c r="D96" s="69">
        <f t="shared" si="46"/>
        <v>0</v>
      </c>
      <c r="E96" s="69">
        <f t="shared" si="46"/>
        <v>0</v>
      </c>
      <c r="F96" s="69">
        <f t="shared" si="46"/>
        <v>0</v>
      </c>
      <c r="G96" s="69">
        <f t="shared" si="47"/>
        <v>0</v>
      </c>
    </row>
    <row r="97" spans="1:7" ht="18" customHeight="1">
      <c r="A97" s="16" t="s">
        <v>56</v>
      </c>
      <c r="B97" s="70">
        <f>+B94*D61</f>
        <v>0</v>
      </c>
      <c r="C97" s="69">
        <f t="shared" si="45"/>
        <v>0</v>
      </c>
      <c r="D97" s="69">
        <f t="shared" si="46"/>
        <v>0</v>
      </c>
      <c r="E97" s="69">
        <f t="shared" si="46"/>
        <v>0</v>
      </c>
      <c r="F97" s="69">
        <f t="shared" si="46"/>
        <v>0</v>
      </c>
      <c r="G97" s="69">
        <f t="shared" si="47"/>
        <v>0</v>
      </c>
    </row>
    <row r="98" spans="1:7" ht="18" customHeight="1">
      <c r="A98" s="16" t="s">
        <v>57</v>
      </c>
      <c r="B98" s="70">
        <f>+B94*E61</f>
        <v>0</v>
      </c>
      <c r="C98" s="69">
        <f t="shared" si="45"/>
        <v>0</v>
      </c>
      <c r="D98" s="69">
        <f t="shared" si="46"/>
        <v>0</v>
      </c>
      <c r="E98" s="69">
        <f t="shared" si="46"/>
        <v>0</v>
      </c>
      <c r="F98" s="69">
        <f t="shared" si="46"/>
        <v>0</v>
      </c>
      <c r="G98" s="69">
        <f t="shared" si="47"/>
        <v>0</v>
      </c>
    </row>
    <row r="99" spans="1:7" ht="18" customHeight="1">
      <c r="A99" s="16" t="s">
        <v>58</v>
      </c>
      <c r="B99" s="70">
        <f>+B94*F61</f>
        <v>0</v>
      </c>
      <c r="C99" s="69">
        <f t="shared" si="45"/>
        <v>0</v>
      </c>
      <c r="D99" s="69">
        <f t="shared" si="46"/>
        <v>0</v>
      </c>
      <c r="E99" s="69">
        <f t="shared" si="46"/>
        <v>0</v>
      </c>
      <c r="F99" s="69">
        <f t="shared" si="46"/>
        <v>0</v>
      </c>
      <c r="G99" s="69">
        <f t="shared" si="47"/>
        <v>0</v>
      </c>
    </row>
    <row r="100" spans="1:7" ht="18" customHeight="1">
      <c r="A100" s="16" t="s">
        <v>59</v>
      </c>
      <c r="B100" s="70">
        <f>+B94*G61</f>
        <v>0</v>
      </c>
      <c r="C100" s="69">
        <f t="shared" si="45"/>
        <v>0</v>
      </c>
      <c r="D100" s="69">
        <f t="shared" si="46"/>
        <v>0</v>
      </c>
      <c r="E100" s="69">
        <f t="shared" si="46"/>
        <v>0</v>
      </c>
      <c r="F100" s="69">
        <f t="shared" si="46"/>
        <v>0</v>
      </c>
      <c r="G100" s="69">
        <f t="shared" si="47"/>
        <v>0</v>
      </c>
    </row>
    <row r="101" spans="1:7" ht="18" customHeight="1">
      <c r="A101" s="16" t="s">
        <v>60</v>
      </c>
      <c r="B101" s="24">
        <f>+B94*H61</f>
        <v>0</v>
      </c>
      <c r="C101" s="69">
        <f t="shared" si="45"/>
        <v>0</v>
      </c>
      <c r="D101" s="69">
        <f t="shared" si="46"/>
        <v>0</v>
      </c>
      <c r="E101" s="69">
        <f t="shared" si="46"/>
        <v>0</v>
      </c>
      <c r="F101" s="69">
        <f t="shared" si="46"/>
        <v>0</v>
      </c>
      <c r="G101" s="69">
        <f t="shared" si="47"/>
        <v>0</v>
      </c>
    </row>
    <row r="102" spans="1:7" ht="18" customHeight="1">
      <c r="A102" s="16" t="s">
        <v>66</v>
      </c>
      <c r="B102" s="24" t="e">
        <f>+B94*G71</f>
        <v>#VALUE!</v>
      </c>
      <c r="C102" s="69" t="e">
        <f t="shared" si="45"/>
        <v>#VALUE!</v>
      </c>
      <c r="D102" s="69" t="e">
        <f t="shared" si="46"/>
        <v>#VALUE!</v>
      </c>
      <c r="E102" s="69" t="e">
        <f t="shared" si="46"/>
        <v>#VALUE!</v>
      </c>
      <c r="F102" s="69" t="e">
        <f t="shared" si="46"/>
        <v>#VALUE!</v>
      </c>
      <c r="G102" s="69" t="e">
        <f t="shared" si="47"/>
        <v>#VALUE!</v>
      </c>
    </row>
    <row r="103" spans="1:7" ht="18" customHeight="1">
      <c r="A103" s="16" t="s">
        <v>77</v>
      </c>
      <c r="B103" s="24">
        <f>+B94*F71</f>
        <v>0</v>
      </c>
      <c r="C103" s="69">
        <f t="shared" si="45"/>
        <v>0</v>
      </c>
      <c r="D103" s="69">
        <f t="shared" si="46"/>
        <v>0</v>
      </c>
      <c r="E103" s="69">
        <f t="shared" si="46"/>
        <v>0</v>
      </c>
      <c r="F103" s="69">
        <f t="shared" si="46"/>
        <v>0</v>
      </c>
      <c r="G103" s="69">
        <f t="shared" si="47"/>
        <v>0</v>
      </c>
    </row>
    <row r="104" spans="1:7" ht="18" customHeight="1">
      <c r="A104" s="16" t="s">
        <v>78</v>
      </c>
      <c r="B104" s="24">
        <f>+B94*E71</f>
        <v>0</v>
      </c>
      <c r="C104" s="69">
        <f t="shared" si="45"/>
        <v>0</v>
      </c>
      <c r="D104" s="69">
        <f t="shared" si="46"/>
        <v>0</v>
      </c>
      <c r="E104" s="69">
        <f t="shared" si="46"/>
        <v>0</v>
      </c>
      <c r="F104" s="69">
        <f t="shared" si="46"/>
        <v>0</v>
      </c>
      <c r="G104" s="69">
        <f t="shared" si="47"/>
        <v>0</v>
      </c>
    </row>
    <row r="105" spans="1:7" ht="18" customHeight="1">
      <c r="A105" s="16" t="s">
        <v>79</v>
      </c>
      <c r="B105" s="24">
        <f>+B104*$H$71</f>
        <v>0</v>
      </c>
      <c r="C105" s="69">
        <f t="shared" si="45"/>
        <v>0</v>
      </c>
      <c r="D105" s="69">
        <f t="shared" si="46"/>
        <v>0</v>
      </c>
      <c r="E105" s="69">
        <f t="shared" si="46"/>
        <v>0</v>
      </c>
      <c r="F105" s="69">
        <f t="shared" si="46"/>
        <v>0</v>
      </c>
      <c r="G105" s="69">
        <f t="shared" si="47"/>
        <v>0</v>
      </c>
    </row>
    <row r="106" spans="1:7" ht="21.75" customHeight="1">
      <c r="A106" s="67" t="s">
        <v>80</v>
      </c>
      <c r="B106" s="68" t="e">
        <f t="shared" ref="B106:G106" si="48">SUM(B94:B105)</f>
        <v>#VALUE!</v>
      </c>
      <c r="C106" s="68" t="e">
        <f t="shared" si="48"/>
        <v>#VALUE!</v>
      </c>
      <c r="D106" s="68" t="e">
        <f t="shared" si="48"/>
        <v>#VALUE!</v>
      </c>
      <c r="E106" s="68" t="e">
        <f t="shared" si="48"/>
        <v>#VALUE!</v>
      </c>
      <c r="F106" s="68" t="e">
        <f t="shared" si="48"/>
        <v>#VALUE!</v>
      </c>
      <c r="G106" s="68" t="e">
        <f t="shared" si="48"/>
        <v>#VALUE!</v>
      </c>
    </row>
    <row r="107" spans="1:7" ht="14.25">
      <c r="C107" s="135"/>
    </row>
    <row r="113" spans="1:2">
      <c r="A113" t="s">
        <v>146</v>
      </c>
      <c r="B113" s="98">
        <v>0.04</v>
      </c>
    </row>
  </sheetData>
  <mergeCells count="41">
    <mergeCell ref="M19:N19"/>
    <mergeCell ref="A32:A34"/>
    <mergeCell ref="B32:B34"/>
    <mergeCell ref="I17:I19"/>
    <mergeCell ref="I59:I61"/>
    <mergeCell ref="A59:A61"/>
    <mergeCell ref="B59:B61"/>
    <mergeCell ref="I69:I70"/>
    <mergeCell ref="A17:A19"/>
    <mergeCell ref="B17:B19"/>
    <mergeCell ref="C17:C19"/>
    <mergeCell ref="D69:D71"/>
    <mergeCell ref="B69:B71"/>
    <mergeCell ref="A69:A71"/>
    <mergeCell ref="G32:G34"/>
    <mergeCell ref="F32:F34"/>
    <mergeCell ref="E17:H17"/>
    <mergeCell ref="F59:H59"/>
    <mergeCell ref="C59:E59"/>
    <mergeCell ref="D17:D19"/>
    <mergeCell ref="C32:C34"/>
    <mergeCell ref="D32:D34"/>
    <mergeCell ref="E32:E34"/>
    <mergeCell ref="A2:B2"/>
    <mergeCell ref="A6:A8"/>
    <mergeCell ref="B6:B8"/>
    <mergeCell ref="C6:E6"/>
    <mergeCell ref="I6:I8"/>
    <mergeCell ref="F6:H6"/>
    <mergeCell ref="C86:C88"/>
    <mergeCell ref="E69:H69"/>
    <mergeCell ref="C69:C71"/>
    <mergeCell ref="E86:E88"/>
    <mergeCell ref="F86:F88"/>
    <mergeCell ref="D86:D88"/>
    <mergeCell ref="A81:H81"/>
    <mergeCell ref="A86:A88"/>
    <mergeCell ref="B86:B88"/>
    <mergeCell ref="A80:H80"/>
    <mergeCell ref="G86:G88"/>
    <mergeCell ref="A79:H79"/>
  </mergeCells>
  <phoneticPr fontId="0" type="noConversion"/>
  <pageMargins left="0.75" right="0.75" top="1" bottom="1" header="0" footer="0"/>
  <pageSetup paperSize="9" scale="36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31"/>
  <sheetViews>
    <sheetView zoomScale="75" zoomScaleNormal="75" zoomScaleSheetLayoutView="75" workbookViewId="0">
      <selection activeCell="C19" sqref="C19"/>
    </sheetView>
  </sheetViews>
  <sheetFormatPr baseColWidth="10" defaultColWidth="9.140625" defaultRowHeight="12.75"/>
  <cols>
    <col min="1" max="1" width="37.42578125" customWidth="1"/>
    <col min="2" max="2" width="20.5703125" customWidth="1"/>
    <col min="3" max="3" width="18" customWidth="1"/>
    <col min="4" max="4" width="18.42578125" customWidth="1"/>
    <col min="5" max="5" width="18.5703125" customWidth="1"/>
    <col min="6" max="6" width="18.42578125" customWidth="1"/>
    <col min="7" max="7" width="19.140625" bestFit="1" customWidth="1"/>
    <col min="8" max="256" width="11.42578125" customWidth="1"/>
  </cols>
  <sheetData>
    <row r="2" spans="1:7" ht="15.75">
      <c r="A2" s="2" t="s">
        <v>89</v>
      </c>
    </row>
    <row r="4" spans="1:7" ht="15.75">
      <c r="A4" s="2" t="s">
        <v>216</v>
      </c>
      <c r="B4" s="2"/>
      <c r="C4" s="37"/>
      <c r="D4" s="37"/>
    </row>
    <row r="7" spans="1:7" ht="66" customHeight="1">
      <c r="A7" s="158" t="s">
        <v>82</v>
      </c>
      <c r="B7" s="158" t="s">
        <v>87</v>
      </c>
      <c r="C7" s="159">
        <v>2019</v>
      </c>
      <c r="D7" s="159">
        <v>2020</v>
      </c>
      <c r="E7" s="159">
        <v>2021</v>
      </c>
      <c r="F7" s="159">
        <v>2022</v>
      </c>
      <c r="G7" s="159">
        <v>2023</v>
      </c>
    </row>
    <row r="8" spans="1:7" ht="18" customHeight="1">
      <c r="A8" s="136" t="s">
        <v>83</v>
      </c>
      <c r="B8" s="133"/>
      <c r="C8" s="33">
        <f>+B8*12</f>
        <v>0</v>
      </c>
      <c r="D8" s="33">
        <f t="shared" ref="D8:F9" si="0">C8*$B$31+C8</f>
        <v>0</v>
      </c>
      <c r="E8" s="33">
        <f t="shared" si="0"/>
        <v>0</v>
      </c>
      <c r="F8" s="33">
        <f t="shared" si="0"/>
        <v>0</v>
      </c>
      <c r="G8" s="33">
        <f>F8*$B$31+F8</f>
        <v>0</v>
      </c>
    </row>
    <row r="9" spans="1:7" ht="18" customHeight="1">
      <c r="A9" s="136" t="s">
        <v>84</v>
      </c>
      <c r="B9" s="133"/>
      <c r="C9" s="33">
        <f>+B9*12</f>
        <v>0</v>
      </c>
      <c r="D9" s="33">
        <f t="shared" si="0"/>
        <v>0</v>
      </c>
      <c r="E9" s="33">
        <f t="shared" si="0"/>
        <v>0</v>
      </c>
      <c r="F9" s="33">
        <f t="shared" si="0"/>
        <v>0</v>
      </c>
      <c r="G9" s="33">
        <f>F9*$B$31+F9</f>
        <v>0</v>
      </c>
    </row>
    <row r="10" spans="1:7" ht="18" customHeight="1">
      <c r="A10" s="136" t="s">
        <v>85</v>
      </c>
      <c r="B10" s="133"/>
      <c r="C10" s="33">
        <f>+B10*12</f>
        <v>0</v>
      </c>
      <c r="D10" s="33">
        <v>0</v>
      </c>
      <c r="E10" s="33">
        <v>0</v>
      </c>
      <c r="F10" s="33">
        <v>0</v>
      </c>
      <c r="G10" s="33">
        <v>0</v>
      </c>
    </row>
    <row r="11" spans="1:7" ht="18" customHeight="1">
      <c r="A11" s="136" t="s">
        <v>86</v>
      </c>
      <c r="B11" s="137"/>
      <c r="C11" s="33">
        <f>+B11*12</f>
        <v>0</v>
      </c>
      <c r="D11" s="33">
        <f>C11*$B$31+C11</f>
        <v>0</v>
      </c>
      <c r="E11" s="33">
        <f>D11*$B$31+D11</f>
        <v>0</v>
      </c>
      <c r="F11" s="33">
        <f>E11*$B$31+E11</f>
        <v>0</v>
      </c>
      <c r="G11" s="33">
        <f>F11*$B$31+F11</f>
        <v>0</v>
      </c>
    </row>
    <row r="12" spans="1:7" ht="20.100000000000001" customHeight="1">
      <c r="A12" s="58" t="s">
        <v>88</v>
      </c>
      <c r="B12" s="47">
        <f t="shared" ref="B12:G12" si="1">SUM(B8:B11)</f>
        <v>0</v>
      </c>
      <c r="C12" s="47">
        <f t="shared" si="1"/>
        <v>0</v>
      </c>
      <c r="D12" s="47">
        <f t="shared" si="1"/>
        <v>0</v>
      </c>
      <c r="E12" s="47">
        <f t="shared" si="1"/>
        <v>0</v>
      </c>
      <c r="F12" s="47">
        <f t="shared" si="1"/>
        <v>0</v>
      </c>
      <c r="G12" s="47">
        <f t="shared" si="1"/>
        <v>0</v>
      </c>
    </row>
    <row r="15" spans="1:7" ht="15.75">
      <c r="A15" s="2" t="s">
        <v>90</v>
      </c>
    </row>
    <row r="17" spans="1:7" ht="15.75">
      <c r="A17" s="21" t="s">
        <v>82</v>
      </c>
      <c r="B17" s="46" t="s">
        <v>87</v>
      </c>
      <c r="C17" s="159">
        <v>2019</v>
      </c>
      <c r="D17" s="159">
        <v>2020</v>
      </c>
      <c r="E17" s="159">
        <v>2021</v>
      </c>
      <c r="F17" s="159">
        <v>2022</v>
      </c>
      <c r="G17" s="159">
        <v>2023</v>
      </c>
    </row>
    <row r="18" spans="1:7" ht="18" customHeight="1">
      <c r="A18" s="32" t="str">
        <f>+'3. Proyeccion de Compras'!A55:B55</f>
        <v>TOTAL DEL CONSUMO DE MATERIA PRIMA. ($).</v>
      </c>
      <c r="B18" s="33">
        <f>+'3. Proyeccion de Compras'!C55</f>
        <v>0</v>
      </c>
      <c r="C18" s="33">
        <f>+'3. Proyeccion de Compras'!D55</f>
        <v>0</v>
      </c>
      <c r="D18" s="33">
        <f>+'3. Proyeccion de Compras'!E55</f>
        <v>0</v>
      </c>
      <c r="E18" s="33">
        <f>+'3. Proyeccion de Compras'!F55</f>
        <v>0</v>
      </c>
      <c r="F18" s="33">
        <f>+'3. Proyeccion de Compras'!G55</f>
        <v>0</v>
      </c>
      <c r="G18" s="33">
        <f>+'3. Proyeccion de Compras'!H55</f>
        <v>0</v>
      </c>
    </row>
    <row r="19" spans="1:7" ht="18" customHeight="1">
      <c r="A19" s="32" t="str">
        <f>+'5. Nomina'!A54</f>
        <v>Total Nómina</v>
      </c>
      <c r="B19" s="33">
        <f>+'5. Nomina'!B54</f>
        <v>0</v>
      </c>
      <c r="C19" s="33">
        <f>+'5. Nomina'!C54</f>
        <v>0</v>
      </c>
      <c r="D19" s="33">
        <f>+'5. Nomina'!D54</f>
        <v>0</v>
      </c>
      <c r="E19" s="33">
        <f>+'5. Nomina'!E54</f>
        <v>0</v>
      </c>
      <c r="F19" s="33">
        <f>+'5. Nomina'!F54</f>
        <v>0</v>
      </c>
      <c r="G19" s="33">
        <f>+'5. Nomina'!G54</f>
        <v>0</v>
      </c>
    </row>
    <row r="20" spans="1:7" ht="18" customHeight="1">
      <c r="A20" s="32" t="str">
        <f t="shared" ref="A20:G20" si="2">+A12</f>
        <v xml:space="preserve">TOTAL CONSUMO CIF. </v>
      </c>
      <c r="B20" s="127">
        <f t="shared" si="2"/>
        <v>0</v>
      </c>
      <c r="C20" s="33">
        <f t="shared" si="2"/>
        <v>0</v>
      </c>
      <c r="D20" s="33">
        <f t="shared" si="2"/>
        <v>0</v>
      </c>
      <c r="E20" s="33">
        <f t="shared" si="2"/>
        <v>0</v>
      </c>
      <c r="F20" s="33">
        <f t="shared" si="2"/>
        <v>0</v>
      </c>
      <c r="G20" s="33">
        <f t="shared" si="2"/>
        <v>0</v>
      </c>
    </row>
    <row r="21" spans="1:7" ht="18" customHeight="1">
      <c r="A21" s="32" t="str">
        <f>+'4. Maquinaria y Equipo'!B57</f>
        <v>Depreciaciones</v>
      </c>
      <c r="B21" s="127" t="e">
        <f>+'4. Maquinaria y Equipo'!E65</f>
        <v>#DIV/0!</v>
      </c>
      <c r="C21" s="33" t="e">
        <f>+'4. Maquinaria y Equipo'!F65</f>
        <v>#DIV/0!</v>
      </c>
      <c r="D21" s="33" t="e">
        <f>+C21</f>
        <v>#DIV/0!</v>
      </c>
      <c r="E21" s="33" t="e">
        <f>+D21</f>
        <v>#DIV/0!</v>
      </c>
      <c r="F21" s="33" t="e">
        <f>+E21</f>
        <v>#DIV/0!</v>
      </c>
      <c r="G21" s="33" t="e">
        <f>+F21</f>
        <v>#DIV/0!</v>
      </c>
    </row>
    <row r="22" spans="1:7" ht="20.100000000000001" customHeight="1">
      <c r="A22" s="58" t="s">
        <v>149</v>
      </c>
      <c r="B22" s="47" t="e">
        <f t="shared" ref="B22:G22" si="3">SUM(B18:B21)</f>
        <v>#DIV/0!</v>
      </c>
      <c r="C22" s="47" t="e">
        <f t="shared" si="3"/>
        <v>#DIV/0!</v>
      </c>
      <c r="D22" s="47" t="e">
        <f t="shared" si="3"/>
        <v>#DIV/0!</v>
      </c>
      <c r="E22" s="47" t="e">
        <f t="shared" si="3"/>
        <v>#DIV/0!</v>
      </c>
      <c r="F22" s="47" t="e">
        <f t="shared" si="3"/>
        <v>#DIV/0!</v>
      </c>
      <c r="G22" s="47" t="e">
        <f t="shared" si="3"/>
        <v>#DIV/0!</v>
      </c>
    </row>
    <row r="24" spans="1:7">
      <c r="C24" s="100"/>
      <c r="D24" s="100"/>
      <c r="E24" s="100"/>
      <c r="F24" s="100"/>
    </row>
    <row r="25" spans="1:7">
      <c r="C25" s="100"/>
      <c r="D25" s="100"/>
      <c r="E25" s="100"/>
      <c r="F25" s="100"/>
    </row>
    <row r="31" spans="1:7">
      <c r="A31" t="s">
        <v>147</v>
      </c>
      <c r="B31" s="97">
        <f>+'3. Proyeccion de Compras'!B78</f>
        <v>0.04</v>
      </c>
    </row>
  </sheetData>
  <phoneticPr fontId="0" type="noConversion"/>
  <pageMargins left="0.75" right="0.75" top="1" bottom="1" header="0" footer="0"/>
  <pageSetup paperSize="9" scale="47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33"/>
  <sheetViews>
    <sheetView topLeftCell="A7" zoomScale="75" workbookViewId="0">
      <selection activeCell="B20" sqref="B20:B24"/>
    </sheetView>
  </sheetViews>
  <sheetFormatPr baseColWidth="10" defaultColWidth="9.140625" defaultRowHeight="12.75"/>
  <cols>
    <col min="1" max="1" width="50" customWidth="1"/>
    <col min="2" max="2" width="19" customWidth="1"/>
    <col min="3" max="6" width="15.5703125" customWidth="1"/>
    <col min="7" max="7" width="15.85546875" customWidth="1"/>
    <col min="8" max="256" width="11.42578125" customWidth="1"/>
  </cols>
  <sheetData>
    <row r="2" spans="1:6" ht="15.75">
      <c r="A2" s="2" t="s">
        <v>91</v>
      </c>
      <c r="B2" s="2"/>
      <c r="C2" s="2"/>
    </row>
    <row r="4" spans="1:6" ht="15.75">
      <c r="A4" s="2" t="s">
        <v>92</v>
      </c>
      <c r="B4" s="84"/>
      <c r="C4" s="84"/>
    </row>
    <row r="6" spans="1:6" ht="30.75" customHeight="1">
      <c r="A6" s="57" t="s">
        <v>93</v>
      </c>
      <c r="B6" s="57" t="s">
        <v>99</v>
      </c>
    </row>
    <row r="7" spans="1:6" ht="18" customHeight="1">
      <c r="A7" s="85" t="s">
        <v>94</v>
      </c>
      <c r="B7" s="138"/>
      <c r="F7" s="87"/>
    </row>
    <row r="8" spans="1:6" ht="18" customHeight="1">
      <c r="A8" s="85" t="s">
        <v>95</v>
      </c>
      <c r="B8" s="138"/>
      <c r="F8" s="87"/>
    </row>
    <row r="9" spans="1:6" ht="18" customHeight="1">
      <c r="A9" s="85" t="s">
        <v>258</v>
      </c>
      <c r="B9" s="138"/>
      <c r="F9" s="87"/>
    </row>
    <row r="10" spans="1:6" ht="18" customHeight="1">
      <c r="A10" s="85" t="s">
        <v>96</v>
      </c>
      <c r="B10" s="138"/>
      <c r="F10" s="87"/>
    </row>
    <row r="11" spans="1:6" ht="18" customHeight="1">
      <c r="A11" s="85" t="s">
        <v>97</v>
      </c>
      <c r="B11" s="138"/>
      <c r="F11" s="87"/>
    </row>
    <row r="12" spans="1:6" ht="18" customHeight="1">
      <c r="A12" s="85" t="s">
        <v>98</v>
      </c>
      <c r="B12" s="138"/>
      <c r="F12" s="87"/>
    </row>
    <row r="13" spans="1:6" ht="18" customHeight="1">
      <c r="A13" s="85" t="s">
        <v>238</v>
      </c>
      <c r="B13" s="138"/>
      <c r="F13" s="87"/>
    </row>
    <row r="14" spans="1:6" ht="20.100000000000001" customHeight="1">
      <c r="A14" s="86" t="s">
        <v>40</v>
      </c>
      <c r="B14" s="48">
        <f>SUM(B7:B13)</f>
        <v>0</v>
      </c>
      <c r="F14" s="88"/>
    </row>
    <row r="15" spans="1:6">
      <c r="F15" s="59"/>
    </row>
    <row r="17" spans="1:7" ht="15.75">
      <c r="A17" s="2" t="s">
        <v>150</v>
      </c>
    </row>
    <row r="19" spans="1:7" ht="65.25" customHeight="1">
      <c r="A19" s="21" t="s">
        <v>82</v>
      </c>
      <c r="B19" s="29" t="s">
        <v>101</v>
      </c>
      <c r="C19" s="159">
        <v>2019</v>
      </c>
      <c r="D19" s="159">
        <v>2020</v>
      </c>
      <c r="E19" s="159">
        <v>2021</v>
      </c>
      <c r="F19" s="159">
        <v>2022</v>
      </c>
      <c r="G19" s="159">
        <v>2023</v>
      </c>
    </row>
    <row r="20" spans="1:7" s="28" customFormat="1" ht="18" customHeight="1">
      <c r="A20" s="32" t="str">
        <f>'[1]COSTOS '!G13</f>
        <v xml:space="preserve">HONORARIOS </v>
      </c>
      <c r="B20" s="215"/>
      <c r="C20" s="36">
        <f t="shared" ref="C20:C25" si="0">+B20*12</f>
        <v>0</v>
      </c>
      <c r="D20" s="36">
        <f t="shared" ref="D20:G25" si="1">+C20*$B$33+C20</f>
        <v>0</v>
      </c>
      <c r="E20" s="36">
        <f t="shared" si="1"/>
        <v>0</v>
      </c>
      <c r="F20" s="36">
        <f t="shared" si="1"/>
        <v>0</v>
      </c>
      <c r="G20" s="36">
        <f t="shared" si="1"/>
        <v>0</v>
      </c>
    </row>
    <row r="21" spans="1:7" s="28" customFormat="1" ht="18" customHeight="1">
      <c r="A21" s="32" t="str">
        <f>'[1]COSTOS '!G14</f>
        <v>ARRENDAMIENTO</v>
      </c>
      <c r="B21" s="216"/>
      <c r="C21" s="36">
        <f t="shared" si="0"/>
        <v>0</v>
      </c>
      <c r="D21" s="36">
        <f t="shared" si="1"/>
        <v>0</v>
      </c>
      <c r="E21" s="36">
        <f t="shared" si="1"/>
        <v>0</v>
      </c>
      <c r="F21" s="36">
        <f t="shared" si="1"/>
        <v>0</v>
      </c>
      <c r="G21" s="36">
        <f t="shared" si="1"/>
        <v>0</v>
      </c>
    </row>
    <row r="22" spans="1:7" s="28" customFormat="1" ht="18" customHeight="1">
      <c r="A22" s="16" t="str">
        <f>'[1]COSTOS '!G15</f>
        <v>SERVICIOS PUBLICOS</v>
      </c>
      <c r="B22" s="215"/>
      <c r="C22" s="36">
        <f t="shared" si="0"/>
        <v>0</v>
      </c>
      <c r="D22" s="36">
        <f t="shared" si="1"/>
        <v>0</v>
      </c>
      <c r="E22" s="36">
        <f t="shared" si="1"/>
        <v>0</v>
      </c>
      <c r="F22" s="36">
        <f t="shared" si="1"/>
        <v>0</v>
      </c>
      <c r="G22" s="36">
        <f t="shared" si="1"/>
        <v>0</v>
      </c>
    </row>
    <row r="23" spans="1:7" s="28" customFormat="1" ht="18" customHeight="1">
      <c r="A23" s="16" t="str">
        <f>'[1]COSTOS '!G16</f>
        <v>INTERNET Y TELEFONIA</v>
      </c>
      <c r="B23" s="216"/>
      <c r="C23" s="36">
        <f t="shared" si="0"/>
        <v>0</v>
      </c>
      <c r="D23" s="36">
        <f t="shared" si="1"/>
        <v>0</v>
      </c>
      <c r="E23" s="36">
        <f t="shared" si="1"/>
        <v>0</v>
      </c>
      <c r="F23" s="36">
        <f t="shared" si="1"/>
        <v>0</v>
      </c>
      <c r="G23" s="36">
        <f t="shared" si="1"/>
        <v>0</v>
      </c>
    </row>
    <row r="24" spans="1:7" s="28" customFormat="1" ht="18" customHeight="1">
      <c r="A24" s="16" t="s">
        <v>259</v>
      </c>
      <c r="B24" s="133"/>
      <c r="C24" s="36">
        <f t="shared" si="0"/>
        <v>0</v>
      </c>
      <c r="D24" s="36">
        <f t="shared" si="1"/>
        <v>0</v>
      </c>
      <c r="E24" s="36">
        <f t="shared" si="1"/>
        <v>0</v>
      </c>
      <c r="F24" s="36">
        <f t="shared" si="1"/>
        <v>0</v>
      </c>
      <c r="G24" s="36">
        <f t="shared" si="1"/>
        <v>0</v>
      </c>
    </row>
    <row r="25" spans="1:7" s="28" customFormat="1" ht="18" customHeight="1">
      <c r="A25" s="32"/>
      <c r="B25" s="133"/>
      <c r="C25" s="36">
        <f t="shared" si="0"/>
        <v>0</v>
      </c>
      <c r="D25" s="36">
        <f t="shared" si="1"/>
        <v>0</v>
      </c>
      <c r="E25" s="36">
        <f t="shared" si="1"/>
        <v>0</v>
      </c>
      <c r="F25" s="36">
        <f t="shared" si="1"/>
        <v>0</v>
      </c>
      <c r="G25" s="36">
        <f t="shared" si="1"/>
        <v>0</v>
      </c>
    </row>
    <row r="26" spans="1:7" s="28" customFormat="1" ht="18" customHeight="1">
      <c r="A26" s="58" t="s">
        <v>100</v>
      </c>
      <c r="B26" s="47">
        <f t="shared" ref="B26:G26" si="2">SUM(B20:B25)</f>
        <v>0</v>
      </c>
      <c r="C26" s="47">
        <f t="shared" si="2"/>
        <v>0</v>
      </c>
      <c r="D26" s="47">
        <f t="shared" si="2"/>
        <v>0</v>
      </c>
      <c r="E26" s="47">
        <f t="shared" si="2"/>
        <v>0</v>
      </c>
      <c r="F26" s="47">
        <f t="shared" si="2"/>
        <v>0</v>
      </c>
      <c r="G26" s="47">
        <f t="shared" si="2"/>
        <v>0</v>
      </c>
    </row>
    <row r="27" spans="1:7" s="28" customFormat="1" ht="18" customHeight="1">
      <c r="A27"/>
      <c r="B27"/>
      <c r="C27"/>
      <c r="D27"/>
      <c r="E27"/>
      <c r="F27"/>
      <c r="G27"/>
    </row>
    <row r="28" spans="1:7" s="31" customFormat="1" ht="20.100000000000001" customHeight="1">
      <c r="A28"/>
      <c r="B28"/>
      <c r="C28"/>
      <c r="D28"/>
      <c r="E28"/>
      <c r="F28"/>
      <c r="G28"/>
    </row>
    <row r="33" spans="1:2">
      <c r="A33" t="s">
        <v>140</v>
      </c>
      <c r="B33" s="98">
        <f>+'6. Costos de Produccion'!B31</f>
        <v>0.04</v>
      </c>
    </row>
  </sheetData>
  <phoneticPr fontId="0" type="noConversion"/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5"/>
  <sheetViews>
    <sheetView workbookViewId="0">
      <selection activeCell="B4" sqref="B4"/>
    </sheetView>
  </sheetViews>
  <sheetFormatPr baseColWidth="10" defaultColWidth="9.140625" defaultRowHeight="12.75"/>
  <cols>
    <col min="1" max="1" width="17.28515625" bestFit="1" customWidth="1"/>
    <col min="2" max="2" width="11.85546875" bestFit="1" customWidth="1"/>
    <col min="3" max="7" width="14.7109375" bestFit="1" customWidth="1"/>
    <col min="8" max="256" width="11.42578125" customWidth="1"/>
  </cols>
  <sheetData>
    <row r="1" spans="1:7" ht="15.75">
      <c r="A1" s="2" t="s">
        <v>154</v>
      </c>
    </row>
    <row r="3" spans="1:7" ht="47.25">
      <c r="A3" s="21" t="s">
        <v>82</v>
      </c>
      <c r="B3" s="29" t="s">
        <v>101</v>
      </c>
      <c r="C3" s="159">
        <v>2019</v>
      </c>
      <c r="D3" s="159">
        <v>2020</v>
      </c>
      <c r="E3" s="159">
        <v>2021</v>
      </c>
      <c r="F3" s="159">
        <v>2022</v>
      </c>
      <c r="G3" s="159">
        <v>2023</v>
      </c>
    </row>
    <row r="4" spans="1:7" ht="14.25">
      <c r="A4" s="139" t="s">
        <v>260</v>
      </c>
      <c r="B4" s="133"/>
      <c r="C4" s="36">
        <f>+B4*12</f>
        <v>0</v>
      </c>
      <c r="D4" s="36">
        <f t="shared" ref="D4:G4" si="0">+C4*$B$15+C4</f>
        <v>0</v>
      </c>
      <c r="E4" s="36">
        <f t="shared" si="0"/>
        <v>0</v>
      </c>
      <c r="F4" s="36">
        <f t="shared" si="0"/>
        <v>0</v>
      </c>
      <c r="G4" s="36">
        <f t="shared" si="0"/>
        <v>0</v>
      </c>
    </row>
    <row r="5" spans="1:7" ht="14.25">
      <c r="A5" s="139"/>
      <c r="B5" s="133"/>
      <c r="C5" s="36"/>
      <c r="D5" s="36"/>
      <c r="E5" s="36"/>
      <c r="F5" s="36"/>
      <c r="G5" s="36"/>
    </row>
    <row r="6" spans="1:7" ht="14.25">
      <c r="A6" s="139"/>
      <c r="B6" s="133"/>
      <c r="C6" s="36">
        <f>+B6*12</f>
        <v>0</v>
      </c>
      <c r="D6" s="36">
        <f t="shared" ref="D6:G7" si="1">+C6*$B$15+C6</f>
        <v>0</v>
      </c>
      <c r="E6" s="36">
        <f t="shared" si="1"/>
        <v>0</v>
      </c>
      <c r="F6" s="36">
        <f t="shared" si="1"/>
        <v>0</v>
      </c>
      <c r="G6" s="36">
        <f t="shared" si="1"/>
        <v>0</v>
      </c>
    </row>
    <row r="7" spans="1:7" ht="14.25">
      <c r="A7" s="139"/>
      <c r="B7" s="133"/>
      <c r="C7" s="36">
        <f>+B7*12</f>
        <v>0</v>
      </c>
      <c r="D7" s="36">
        <f t="shared" si="1"/>
        <v>0</v>
      </c>
      <c r="E7" s="36">
        <f t="shared" si="1"/>
        <v>0</v>
      </c>
      <c r="F7" s="36">
        <f t="shared" si="1"/>
        <v>0</v>
      </c>
      <c r="G7" s="36">
        <f t="shared" si="1"/>
        <v>0</v>
      </c>
    </row>
    <row r="8" spans="1:7" ht="15">
      <c r="A8" s="58" t="s">
        <v>100</v>
      </c>
      <c r="B8" s="47">
        <f t="shared" ref="B8:G8" si="2">SUM(B4:B7)</f>
        <v>0</v>
      </c>
      <c r="C8" s="47">
        <f t="shared" si="2"/>
        <v>0</v>
      </c>
      <c r="D8" s="47">
        <f t="shared" si="2"/>
        <v>0</v>
      </c>
      <c r="E8" s="47">
        <f t="shared" si="2"/>
        <v>0</v>
      </c>
      <c r="F8" s="47">
        <f t="shared" si="2"/>
        <v>0</v>
      </c>
      <c r="G8" s="47">
        <f t="shared" si="2"/>
        <v>0</v>
      </c>
    </row>
    <row r="15" spans="1:7">
      <c r="A15" t="s">
        <v>140</v>
      </c>
      <c r="B15" s="98">
        <v>0.04</v>
      </c>
    </row>
  </sheetData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7</vt:i4>
      </vt:variant>
    </vt:vector>
  </HeadingPairs>
  <TitlesOfParts>
    <vt:vector size="21" baseType="lpstr">
      <vt:lpstr>INDICACIONES</vt:lpstr>
      <vt:lpstr>1. Ventas e Ingresos</vt:lpstr>
      <vt:lpstr>2. Materias Primas e Insumos</vt:lpstr>
      <vt:lpstr>3. Proyeccion de Compras</vt:lpstr>
      <vt:lpstr>4. Maquinaria y Equipo</vt:lpstr>
      <vt:lpstr>5. Nomina</vt:lpstr>
      <vt:lpstr>6. Costos de Produccion</vt:lpstr>
      <vt:lpstr>7. Gastos de Administracion</vt:lpstr>
      <vt:lpstr>8. Gastos de Ventas</vt:lpstr>
      <vt:lpstr>9. Inversion</vt:lpstr>
      <vt:lpstr>10. Credito</vt:lpstr>
      <vt:lpstr>11. Estado de Resultados</vt:lpstr>
      <vt:lpstr>12. FLUJO DE CAJA</vt:lpstr>
      <vt:lpstr>13.BALANCE GENERAL</vt:lpstr>
      <vt:lpstr>'1. Ventas e Ingresos'!Área_de_impresión</vt:lpstr>
      <vt:lpstr>'2. Materias Primas e Insumos'!Área_de_impresión</vt:lpstr>
      <vt:lpstr>'3. Proyeccion de Compras'!Área_de_impresión</vt:lpstr>
      <vt:lpstr>'4. Maquinaria y Equipo'!Área_de_impresión</vt:lpstr>
      <vt:lpstr>'5. Nomina'!Área_de_impresión</vt:lpstr>
      <vt:lpstr>'6. Costos de Produccion'!Área_de_impresión</vt:lpstr>
      <vt:lpstr>'9. Inversion'!Área_de_impresión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Lenovo</cp:lastModifiedBy>
  <cp:lastPrinted>2006-03-16T16:44:53Z</cp:lastPrinted>
  <dcterms:created xsi:type="dcterms:W3CDTF">1996-11-27T10:00:04Z</dcterms:created>
  <dcterms:modified xsi:type="dcterms:W3CDTF">2021-06-07T15:39:09Z</dcterms:modified>
</cp:coreProperties>
</file>