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03_nhom2\phan1\"/>
    </mc:Choice>
  </mc:AlternateContent>
  <bookViews>
    <workbookView xWindow="0" yWindow="0" windowWidth="25130" windowHeight="11730" firstSheet="2" activeTab="4"/>
  </bookViews>
  <sheets>
    <sheet name="Tổng hợp điểm" sheetId="1" r:id="rId1"/>
    <sheet name="Điểm TH các buổi" sheetId="2" r:id="rId2"/>
    <sheet name="Điểm bài tập lớn" sheetId="3" r:id="rId3"/>
    <sheet name="Điểm lý thuyết" sheetId="4" r:id="rId4"/>
    <sheet name="Các bảng tham chiếu &amp; Thống kê" sheetId="5" r:id="rId5"/>
    <sheet name="Sinh viên điểm &lt;7" sheetId="6" r:id="rId6"/>
    <sheet name="Sinh viên điểm &gt;=7" sheetId="7" r:id="rId7"/>
  </sheets>
  <definedNames>
    <definedName name="_xlnm._FilterDatabase" localSheetId="5" hidden="1">'Sinh viên điểm &lt;7'!$A$1:$K$15</definedName>
    <definedName name="_xlnm._FilterDatabase" localSheetId="6" hidden="1">'Sinh viên điểm &gt;=7'!$A$1:$K$15</definedName>
    <definedName name="_xlnm._FilterDatabase" localSheetId="0" hidden="1">'Tổng hợp điểm'!$A$1:$K$20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5" l="1"/>
  <c r="F27" i="5" a="1"/>
  <c r="F27" i="5" s="1"/>
  <c r="J7" i="1"/>
  <c r="F24" i="5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H15" i="7" l="1"/>
  <c r="G15" i="7"/>
  <c r="F15" i="7"/>
  <c r="E15" i="7"/>
  <c r="D15" i="7"/>
  <c r="I15" i="7" s="1"/>
  <c r="J15" i="7" s="1"/>
  <c r="K15" i="7" s="1"/>
  <c r="C15" i="7"/>
  <c r="H14" i="7"/>
  <c r="I14" i="7" s="1"/>
  <c r="G14" i="7"/>
  <c r="J14" i="7" s="1"/>
  <c r="K14" i="7" s="1"/>
  <c r="F14" i="7"/>
  <c r="E14" i="7"/>
  <c r="D14" i="7"/>
  <c r="C14" i="7"/>
  <c r="H13" i="7"/>
  <c r="G13" i="7"/>
  <c r="F13" i="7"/>
  <c r="E13" i="7"/>
  <c r="D13" i="7"/>
  <c r="C13" i="7"/>
  <c r="H12" i="7"/>
  <c r="I12" i="7" s="1"/>
  <c r="G12" i="7"/>
  <c r="J12" i="7" s="1"/>
  <c r="K12" i="7" s="1"/>
  <c r="F12" i="7"/>
  <c r="E12" i="7"/>
  <c r="D12" i="7"/>
  <c r="C12" i="7"/>
  <c r="H11" i="7"/>
  <c r="G11" i="7"/>
  <c r="F11" i="7"/>
  <c r="E11" i="7"/>
  <c r="D11" i="7"/>
  <c r="C11" i="7"/>
  <c r="H10" i="7"/>
  <c r="I10" i="7" s="1"/>
  <c r="G10" i="7"/>
  <c r="F10" i="7"/>
  <c r="E10" i="7"/>
  <c r="D10" i="7"/>
  <c r="C10" i="7"/>
  <c r="H9" i="7"/>
  <c r="G9" i="7"/>
  <c r="J9" i="7" s="1"/>
  <c r="K9" i="7" s="1"/>
  <c r="F9" i="7"/>
  <c r="E9" i="7"/>
  <c r="D9" i="7"/>
  <c r="C9" i="7"/>
  <c r="H8" i="7"/>
  <c r="G8" i="7"/>
  <c r="F8" i="7"/>
  <c r="E8" i="7"/>
  <c r="D8" i="7"/>
  <c r="C8" i="7"/>
  <c r="H7" i="7"/>
  <c r="G7" i="7"/>
  <c r="F7" i="7"/>
  <c r="E7" i="7"/>
  <c r="D7" i="7"/>
  <c r="C7" i="7"/>
  <c r="H6" i="7"/>
  <c r="G6" i="7"/>
  <c r="F6" i="7"/>
  <c r="E6" i="7"/>
  <c r="D6" i="7"/>
  <c r="C6" i="7"/>
  <c r="H5" i="7"/>
  <c r="G5" i="7"/>
  <c r="F5" i="7"/>
  <c r="E5" i="7"/>
  <c r="D5" i="7"/>
  <c r="C5" i="7"/>
  <c r="H4" i="7"/>
  <c r="G4" i="7"/>
  <c r="F4" i="7"/>
  <c r="E4" i="7"/>
  <c r="D4" i="7"/>
  <c r="C4" i="7"/>
  <c r="H3" i="7"/>
  <c r="G3" i="7"/>
  <c r="F3" i="7"/>
  <c r="E3" i="7"/>
  <c r="D3" i="7"/>
  <c r="C3" i="7"/>
  <c r="H2" i="7"/>
  <c r="G2" i="7"/>
  <c r="F2" i="7"/>
  <c r="E2" i="7"/>
  <c r="D2" i="7"/>
  <c r="C2" i="7"/>
  <c r="D2" i="6"/>
  <c r="E2" i="6"/>
  <c r="F2" i="6"/>
  <c r="G2" i="6"/>
  <c r="H2" i="6"/>
  <c r="D3" i="6"/>
  <c r="E3" i="6"/>
  <c r="F3" i="6"/>
  <c r="I3" i="6" s="1"/>
  <c r="G3" i="6"/>
  <c r="H3" i="6"/>
  <c r="D4" i="6"/>
  <c r="E4" i="6"/>
  <c r="F4" i="6"/>
  <c r="G4" i="6"/>
  <c r="H4" i="6"/>
  <c r="D5" i="6"/>
  <c r="E5" i="6"/>
  <c r="F5" i="6"/>
  <c r="G5" i="6"/>
  <c r="H5" i="6"/>
  <c r="D6" i="6"/>
  <c r="E6" i="6"/>
  <c r="F6" i="6"/>
  <c r="G6" i="6"/>
  <c r="H6" i="6"/>
  <c r="D7" i="6"/>
  <c r="E7" i="6"/>
  <c r="F7" i="6"/>
  <c r="G7" i="6"/>
  <c r="H7" i="6"/>
  <c r="D8" i="6"/>
  <c r="I8" i="6" s="1"/>
  <c r="E8" i="6"/>
  <c r="F8" i="6"/>
  <c r="G8" i="6"/>
  <c r="H8" i="6"/>
  <c r="D9" i="6"/>
  <c r="E9" i="6"/>
  <c r="F9" i="6"/>
  <c r="G9" i="6"/>
  <c r="J9" i="6" s="1"/>
  <c r="K9" i="6" s="1"/>
  <c r="H9" i="6"/>
  <c r="D10" i="6"/>
  <c r="I10" i="6" s="1"/>
  <c r="J10" i="6" s="1"/>
  <c r="K10" i="6" s="1"/>
  <c r="E10" i="6"/>
  <c r="F10" i="6"/>
  <c r="G10" i="6"/>
  <c r="H10" i="6"/>
  <c r="D11" i="6"/>
  <c r="E11" i="6"/>
  <c r="I11" i="6" s="1"/>
  <c r="F11" i="6"/>
  <c r="G11" i="6"/>
  <c r="J11" i="6" s="1"/>
  <c r="K11" i="6" s="1"/>
  <c r="H11" i="6"/>
  <c r="D12" i="6"/>
  <c r="E12" i="6"/>
  <c r="F12" i="6"/>
  <c r="G12" i="6"/>
  <c r="J12" i="6" s="1"/>
  <c r="K12" i="6" s="1"/>
  <c r="H12" i="6"/>
  <c r="I12" i="6" s="1"/>
  <c r="D13" i="6"/>
  <c r="E13" i="6"/>
  <c r="F13" i="6"/>
  <c r="G13" i="6"/>
  <c r="H13" i="6"/>
  <c r="D14" i="6"/>
  <c r="E14" i="6"/>
  <c r="F14" i="6"/>
  <c r="G14" i="6"/>
  <c r="J14" i="6" s="1"/>
  <c r="K14" i="6" s="1"/>
  <c r="H14" i="6"/>
  <c r="I14" i="6"/>
  <c r="D15" i="6"/>
  <c r="E15" i="6"/>
  <c r="F15" i="6"/>
  <c r="G15" i="6"/>
  <c r="H15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I8" i="7" l="1"/>
  <c r="I4" i="7"/>
  <c r="I2" i="7"/>
  <c r="I6" i="7"/>
  <c r="J6" i="7" s="1"/>
  <c r="K6" i="7" s="1"/>
  <c r="I13" i="7"/>
  <c r="J13" i="7" s="1"/>
  <c r="K13" i="7" s="1"/>
  <c r="J2" i="7"/>
  <c r="K2" i="7" s="1"/>
  <c r="I3" i="7"/>
  <c r="J10" i="7"/>
  <c r="K10" i="7" s="1"/>
  <c r="I11" i="7"/>
  <c r="J11" i="7" s="1"/>
  <c r="K11" i="7" s="1"/>
  <c r="I5" i="7"/>
  <c r="J5" i="7" s="1"/>
  <c r="K5" i="7" s="1"/>
  <c r="I7" i="7"/>
  <c r="J7" i="7" s="1"/>
  <c r="K7" i="7" s="1"/>
  <c r="J4" i="7"/>
  <c r="K4" i="7" s="1"/>
  <c r="J8" i="7"/>
  <c r="K8" i="7" s="1"/>
  <c r="I9" i="7"/>
  <c r="J3" i="7"/>
  <c r="K3" i="7" s="1"/>
  <c r="I9" i="6"/>
  <c r="I4" i="6"/>
  <c r="J4" i="6" s="1"/>
  <c r="K4" i="6" s="1"/>
  <c r="I15" i="6"/>
  <c r="I6" i="6"/>
  <c r="I2" i="6"/>
  <c r="J2" i="6" s="1"/>
  <c r="K2" i="6" s="1"/>
  <c r="I13" i="6"/>
  <c r="I7" i="6"/>
  <c r="J7" i="6" s="1"/>
  <c r="K7" i="6" s="1"/>
  <c r="I5" i="6"/>
  <c r="J5" i="6" s="1"/>
  <c r="K5" i="6" s="1"/>
  <c r="J3" i="6"/>
  <c r="K3" i="6" s="1"/>
  <c r="J8" i="6"/>
  <c r="K8" i="6" s="1"/>
  <c r="J13" i="6"/>
  <c r="K13" i="6" s="1"/>
  <c r="J6" i="6"/>
  <c r="K6" i="6" s="1"/>
  <c r="J15" i="6"/>
  <c r="K15" i="6" s="1"/>
  <c r="C7" i="1"/>
  <c r="H7" i="1"/>
  <c r="G7" i="1"/>
  <c r="F7" i="1"/>
  <c r="E7" i="1"/>
  <c r="D8" i="1"/>
  <c r="D7" i="1"/>
  <c r="I7" i="1" l="1"/>
  <c r="K7" i="1" s="1"/>
  <c r="H8" i="1"/>
  <c r="H9" i="1"/>
  <c r="H10" i="1"/>
  <c r="H11" i="1"/>
  <c r="H12" i="1"/>
  <c r="H13" i="1"/>
  <c r="H14" i="1"/>
  <c r="H15" i="1"/>
  <c r="H16" i="1"/>
  <c r="H17" i="1"/>
  <c r="I17" i="1" s="1"/>
  <c r="H18" i="1"/>
  <c r="H19" i="1"/>
  <c r="I19" i="1" s="1"/>
  <c r="H20" i="1"/>
  <c r="G8" i="1"/>
  <c r="G9" i="1"/>
  <c r="G10" i="1"/>
  <c r="G11" i="1"/>
  <c r="G12" i="1"/>
  <c r="G13" i="1"/>
  <c r="G14" i="1"/>
  <c r="K14" i="1" s="1"/>
  <c r="G15" i="1"/>
  <c r="G16" i="1"/>
  <c r="G17" i="1"/>
  <c r="K17" i="1" s="1"/>
  <c r="G18" i="1"/>
  <c r="G19" i="1"/>
  <c r="K19" i="1" s="1"/>
  <c r="G20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D9" i="1"/>
  <c r="D10" i="1"/>
  <c r="D11" i="1"/>
  <c r="D12" i="1"/>
  <c r="D13" i="1"/>
  <c r="D14" i="1"/>
  <c r="D15" i="1"/>
  <c r="D16" i="1"/>
  <c r="D17" i="1"/>
  <c r="D18" i="1"/>
  <c r="D19" i="1"/>
  <c r="D20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F20" i="5" l="1"/>
  <c r="I15" i="1"/>
  <c r="K15" i="1" s="1"/>
  <c r="I14" i="1"/>
  <c r="I13" i="1"/>
  <c r="K13" i="1" s="1"/>
  <c r="I20" i="1"/>
  <c r="I12" i="1"/>
  <c r="K12" i="1" s="1"/>
  <c r="I11" i="1"/>
  <c r="K11" i="1" s="1"/>
  <c r="I18" i="1"/>
  <c r="K18" i="1" s="1"/>
  <c r="I10" i="1"/>
  <c r="K10" i="1" s="1"/>
  <c r="K20" i="1"/>
  <c r="I9" i="1"/>
  <c r="K9" i="1" s="1"/>
  <c r="F15" i="5" s="1"/>
  <c r="I16" i="1"/>
  <c r="K16" i="1" s="1"/>
  <c r="I8" i="1"/>
  <c r="K8" i="1" s="1"/>
  <c r="F16" i="5" s="1"/>
  <c r="F21" i="5" l="1"/>
  <c r="F14" i="5"/>
  <c r="F19" i="5"/>
  <c r="F17" i="5"/>
  <c r="F18" i="5"/>
</calcChain>
</file>

<file path=xl/sharedStrings.xml><?xml version="1.0" encoding="utf-8"?>
<sst xmlns="http://schemas.openxmlformats.org/spreadsheetml/2006/main" count="248" uniqueCount="76">
  <si>
    <t>ĐIỂM THI HKI-2018-2019 (CT428)</t>
  </si>
  <si>
    <t>Ma CB</t>
  </si>
  <si>
    <t>Ma MH</t>
  </si>
  <si>
    <t>Nam hoc</t>
  </si>
  <si>
    <t>CT428</t>
  </si>
  <si>
    <t>2020-2021</t>
  </si>
  <si>
    <t>Ma NH</t>
  </si>
  <si>
    <t>Hoc ky</t>
  </si>
  <si>
    <t>Nguyen Minh Trung</t>
  </si>
  <si>
    <t>STT</t>
  </si>
  <si>
    <t>Họ và tên</t>
  </si>
  <si>
    <t>Điểm
 TH1</t>
  </si>
  <si>
    <t>Điểm
 TH2</t>
  </si>
  <si>
    <t>Điểm 
TH3</t>
  </si>
  <si>
    <t>Điểm 
LT</t>
  </si>
  <si>
    <t>Điểm
 tổng</t>
  </si>
  <si>
    <t>Điểm 
theo
 thang
 điểm 
10</t>
  </si>
  <si>
    <t>0B1505719</t>
  </si>
  <si>
    <t>Điểm 
chữ</t>
  </si>
  <si>
    <t>Điểm thực hành các buổi</t>
  </si>
  <si>
    <t>Điểm TH1</t>
  </si>
  <si>
    <t>Điểm TH2</t>
  </si>
  <si>
    <t>Nguyễn Văn Hiếu</t>
  </si>
  <si>
    <t>Lý Minh Trí</t>
  </si>
  <si>
    <t>Nguyễn Kiều Mi</t>
  </si>
  <si>
    <t>Đặng Duy Linh</t>
  </si>
  <si>
    <t>Lê Thị Trúc Linh</t>
  </si>
  <si>
    <t>Phạm Thị Huỳnh</t>
  </si>
  <si>
    <t>Lê Minh Thông</t>
  </si>
  <si>
    <t>Huỳnh Thị Diễm</t>
  </si>
  <si>
    <t>Trần Thanh Nguyên</t>
  </si>
  <si>
    <t>Nguyễn Thị Đào</t>
  </si>
  <si>
    <t>Nguyễn Chí Thanh</t>
  </si>
  <si>
    <t>Nguyễn Hải Anh</t>
  </si>
  <si>
    <t>Trần Nam Dương</t>
  </si>
  <si>
    <t>Nguyễn Duy Khanh</t>
  </si>
  <si>
    <t>Điểm bài tập lớn</t>
  </si>
  <si>
    <t>Điểm BT lớn</t>
  </si>
  <si>
    <t>Điểm Lý Thuyết</t>
  </si>
  <si>
    <t>Bảng quy đổi điểm</t>
  </si>
  <si>
    <t>Bảng Điểm Chuyên Cần</t>
  </si>
  <si>
    <t>Điểm theo thang điểm 10</t>
  </si>
  <si>
    <t>Điểm chữ</t>
  </si>
  <si>
    <t>Điểm theo thang điểm 4</t>
  </si>
  <si>
    <t>Số buổi vắng</t>
  </si>
  <si>
    <t>Điểm CT</t>
  </si>
  <si>
    <t>F</t>
  </si>
  <si>
    <t>D</t>
  </si>
  <si>
    <t>D+</t>
  </si>
  <si>
    <t>C</t>
  </si>
  <si>
    <t>C+</t>
  </si>
  <si>
    <t>B</t>
  </si>
  <si>
    <t>B+</t>
  </si>
  <si>
    <t>A</t>
  </si>
  <si>
    <t>Danh sách Sinh Viên</t>
  </si>
  <si>
    <t>Bảng thống kê theo điểm chữ</t>
  </si>
  <si>
    <t>Số lượng sinh viên</t>
  </si>
  <si>
    <t>Bảng thống kê SV</t>
  </si>
  <si>
    <t>Số sinh viên điểm BT lớn = 0 hoặc điểm LT =-3</t>
  </si>
  <si>
    <t>Số SV nghỉ TH&gt;2</t>
  </si>
  <si>
    <t>Mã SV</t>
  </si>
  <si>
    <t>1B1505915</t>
  </si>
  <si>
    <t>0B1609773</t>
  </si>
  <si>
    <t>0B1509874</t>
  </si>
  <si>
    <t>0B1509929</t>
  </si>
  <si>
    <t>2B1605223</t>
  </si>
  <si>
    <t>0B1605235</t>
  </si>
  <si>
    <t>0B1605249</t>
  </si>
  <si>
    <t>0B1605285</t>
  </si>
  <si>
    <t>0B1605291</t>
  </si>
  <si>
    <t>1B1605344</t>
  </si>
  <si>
    <t>4B1607025</t>
  </si>
  <si>
    <t>2B1609759</t>
  </si>
  <si>
    <t>5B1609765</t>
  </si>
  <si>
    <t>Điểm
 BT
 lớn</t>
  </si>
  <si>
    <t>Số SV có Điểm theo thang điểm 10 &gt;= 7 
và có Điểm chữ là B+ hoặc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</si>
</sst>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b/>
      <sz val="11"/>
      <color theme="4" tint="-0.499984740745262"/>
      <name val="Times New Roman"/>
      <family val="1"/>
      <charset val="163"/>
      <scheme val="major"/>
    </font>
    <font>
      <sz val="11"/>
      <color theme="4" tint="-0.499984740745262"/>
      <name val="Times New Roman"/>
      <family val="1"/>
      <charset val="163"/>
      <scheme val="major"/>
    </font>
    <font>
      <sz val="11"/>
      <color rgb="FF081B3A"/>
      <name val="Times New Roman"/>
      <family val="1"/>
      <charset val="163"/>
      <scheme val="major"/>
    </font>
    <font>
      <sz val="11"/>
      <name val="Times New Roman"/>
      <family val="1"/>
      <charset val="163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255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20" fontId="1" fillId="0" borderId="0" xfId="0" applyNumberFormat="1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/>
    <xf numFmtId="0" fontId="6" fillId="7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Thống kê tổng số lượng Sinh viên theo điểm chữ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'Các bảng tham chiếu &amp; Thống kê'!$F$13</c:f>
              <c:strCache>
                <c:ptCount val="1"/>
                <c:pt idx="0">
                  <c:v>Số lượng sinh viên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.11981255468066486"/>
                  <c:y val="-6.684456109652968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'Các bảng tham chiếu &amp; 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'Các bảng tham chiếu &amp; Thống kê'!$F$14:$F$21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187325</xdr:colOff>
      <xdr:row>10</xdr:row>
      <xdr:rowOff>0</xdr:rowOff>
    </xdr:from>
    <xdr:to>
      <xdr:col>13</xdr:col>
      <xdr:colOff>136525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7" sqref="J7"/>
    </sheetView>
  </sheetViews>
  <sheetFormatPr defaultRowHeight="14" x14ac:dyDescent="0.3"/>
  <cols>
    <col min="1" max="1" width="4.25" style="3" customWidth="1"/>
    <col min="2" max="2" width="13.1640625" style="3" customWidth="1"/>
    <col min="3" max="3" width="17.25" style="3" customWidth="1"/>
    <col min="4" max="4" width="8.1640625" style="3" customWidth="1"/>
    <col min="5" max="5" width="8.6640625" style="3"/>
    <col min="6" max="6" width="7.1640625" style="3" customWidth="1"/>
    <col min="7" max="7" width="10.58203125" style="3" customWidth="1"/>
    <col min="8" max="8" width="7.58203125" style="3" customWidth="1"/>
    <col min="9" max="9" width="7.75" style="3" customWidth="1"/>
    <col min="10" max="10" width="8.58203125" style="3" customWidth="1"/>
    <col min="11" max="16384" width="8.6640625" style="3"/>
  </cols>
  <sheetData>
    <row r="1" spans="1:11" x14ac:dyDescent="0.3">
      <c r="A1" s="1"/>
      <c r="B1" s="31" t="s">
        <v>0</v>
      </c>
      <c r="C1" s="31"/>
      <c r="D1" s="31"/>
      <c r="E1" s="31"/>
      <c r="F1" s="31"/>
      <c r="G1" s="31"/>
      <c r="H1" s="31"/>
      <c r="I1" s="1"/>
      <c r="J1" s="1"/>
      <c r="K1" s="2"/>
    </row>
    <row r="2" spans="1:11" x14ac:dyDescent="0.3">
      <c r="A2" s="1"/>
      <c r="B2" s="1" t="s">
        <v>1</v>
      </c>
      <c r="C2" s="1">
        <v>1043</v>
      </c>
      <c r="D2" s="32" t="s">
        <v>10</v>
      </c>
      <c r="E2" s="32"/>
      <c r="F2" s="32" t="s">
        <v>8</v>
      </c>
      <c r="G2" s="32"/>
      <c r="H2" s="32"/>
      <c r="I2" s="1"/>
      <c r="J2" s="1"/>
      <c r="K2" s="2"/>
    </row>
    <row r="3" spans="1:11" x14ac:dyDescent="0.3">
      <c r="A3" s="1"/>
      <c r="B3" s="1" t="s">
        <v>2</v>
      </c>
      <c r="C3" s="1" t="s">
        <v>4</v>
      </c>
      <c r="D3" s="32" t="s">
        <v>6</v>
      </c>
      <c r="E3" s="32"/>
      <c r="F3" s="32">
        <v>8</v>
      </c>
      <c r="G3" s="32"/>
      <c r="H3" s="32"/>
      <c r="I3" s="1"/>
      <c r="J3" s="1"/>
      <c r="K3" s="2"/>
    </row>
    <row r="4" spans="1:11" x14ac:dyDescent="0.3">
      <c r="A4" s="1"/>
      <c r="B4" s="1" t="s">
        <v>3</v>
      </c>
      <c r="C4" s="1" t="s">
        <v>5</v>
      </c>
      <c r="D4" s="32" t="s">
        <v>7</v>
      </c>
      <c r="E4" s="32"/>
      <c r="F4" s="32">
        <v>1</v>
      </c>
      <c r="G4" s="32"/>
      <c r="H4" s="32"/>
      <c r="I4" s="1"/>
      <c r="J4" s="1"/>
      <c r="K4" s="2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2"/>
    </row>
    <row r="6" spans="1:11" ht="84" customHeight="1" x14ac:dyDescent="0.3">
      <c r="A6" s="5" t="s">
        <v>9</v>
      </c>
      <c r="B6" s="6" t="s">
        <v>60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74</v>
      </c>
      <c r="H6" s="7" t="s">
        <v>14</v>
      </c>
      <c r="I6" s="7" t="s">
        <v>15</v>
      </c>
      <c r="J6" s="7" t="s">
        <v>16</v>
      </c>
      <c r="K6" s="7" t="s">
        <v>18</v>
      </c>
    </row>
    <row r="7" spans="1:11" x14ac:dyDescent="0.3">
      <c r="A7" s="8">
        <v>1</v>
      </c>
      <c r="B7" s="4" t="s">
        <v>17</v>
      </c>
      <c r="C7" s="8" t="str">
        <f>VLOOKUP(B7,'Các bảng tham chiếu &amp; Thống kê'!$B$14:$C$27,2,FALSE)</f>
        <v>Nguyễn Văn Hiếu</v>
      </c>
      <c r="D7" s="22">
        <f>VLOOKUP(B7, 'Điểm TH các buổi'!$B$3:$D$16, 3, FALSE)</f>
        <v>0.45</v>
      </c>
      <c r="E7" s="8">
        <f>VLOOKUP(B7, 'Điểm TH các buổi'!$B$3:$E$16, 4, FALSE)</f>
        <v>0.25</v>
      </c>
      <c r="F7" s="8">
        <f>VLOOKUP(B7, 'Điểm TH các buổi'!$B$3:$F$16, 5, FALSE)</f>
        <v>0.3</v>
      </c>
      <c r="G7" s="8">
        <f>VLOOKUP(B7, 'Điểm bài tập lớn'!$B$3:$D$16, 3, FALSE)</f>
        <v>0.5</v>
      </c>
      <c r="H7" s="8">
        <f>VLOOKUP(B7, 'Điểm lý thuyết'!$B$3:$D$16, 3, FALSE)</f>
        <v>4.2</v>
      </c>
      <c r="I7" s="26">
        <f>IF(H7=-3, 0, D7+E7+F7+G7+(H7*0.6))</f>
        <v>4.0199999999999996</v>
      </c>
      <c r="J7" s="27">
        <f>IF(OR(G7=0, VALUE(LEFT(B7, 1))&gt;2), 0, I7+ VLOOKUP(VALUE(LEFT(B7,1)),'Các bảng tham chiếu &amp; Thống kê'!$E$3:$F$5,2,0))</f>
        <v>5.0199999999999996</v>
      </c>
      <c r="K7" s="28" t="str">
        <f>VLOOKUP(J7,'Các bảng tham chiếu &amp; Thống kê'!$A$2:$C$10, 2, TRUE)</f>
        <v>D+</v>
      </c>
    </row>
    <row r="8" spans="1:11" x14ac:dyDescent="0.3">
      <c r="A8" s="8">
        <v>2</v>
      </c>
      <c r="B8" s="4" t="s">
        <v>61</v>
      </c>
      <c r="C8" s="8" t="str">
        <f>VLOOKUP(B8,'Các bảng tham chiếu &amp; Thống kê'!$B$14:$C$27,2,FALSE)</f>
        <v>Lý Minh Trí</v>
      </c>
      <c r="D8" s="22">
        <f>VLOOKUP(B8, 'Điểm TH các buổi'!$B$3:$D$16, 3, FALSE)</f>
        <v>0.5</v>
      </c>
      <c r="E8" s="8">
        <f>VLOOKUP(B8, 'Điểm TH các buổi'!$B$3:$E$16, 4, FALSE)</f>
        <v>0.35</v>
      </c>
      <c r="F8" s="8">
        <f>VLOOKUP(B8, 'Điểm TH các buổi'!$B$3:$F$16, 5, FALSE)</f>
        <v>0.4</v>
      </c>
      <c r="G8" s="8">
        <f>VLOOKUP(B8, 'Điểm bài tập lớn'!$B$3:$D$16, 3, FALSE)</f>
        <v>1</v>
      </c>
      <c r="H8" s="8">
        <f>VLOOKUP(B8, 'Điểm lý thuyết'!$B$3:$D$16, 3, FALSE)</f>
        <v>5.8</v>
      </c>
      <c r="I8" s="26">
        <f t="shared" ref="I8:I20" si="0">IF(H8=-3, 0, D8+E8+F8+G8+(H8*0.6))</f>
        <v>5.73</v>
      </c>
      <c r="J8" s="27">
        <f>IF(OR(G8=0, VALUE(LEFT(B8, 1))&gt;2), 0, I8+ VLOOKUP(VALUE(LEFT(B8,1)),'Các bảng tham chiếu &amp; Thống kê'!$E$3:$F$5,2,0))</f>
        <v>6.23</v>
      </c>
      <c r="K8" s="28" t="str">
        <f>VLOOKUP(J8,'Các bảng tham chiếu &amp; Thống kê'!$A$2:$C$10, 2, TRUE)</f>
        <v>C</v>
      </c>
    </row>
    <row r="9" spans="1:11" x14ac:dyDescent="0.3">
      <c r="A9" s="8">
        <v>3</v>
      </c>
      <c r="B9" s="4" t="s">
        <v>63</v>
      </c>
      <c r="C9" s="8" t="str">
        <f>VLOOKUP(B9,'Các bảng tham chiếu &amp; Thống kê'!$B$14:$C$27,2,FALSE)</f>
        <v>Nguyễn Kiều Mi</v>
      </c>
      <c r="D9" s="22">
        <f>VLOOKUP(B9, 'Điểm TH các buổi'!$B$3:$D$16, 3, FALSE)</f>
        <v>0.25</v>
      </c>
      <c r="E9" s="8">
        <f>VLOOKUP(B9, 'Điểm TH các buổi'!$B$3:$E$16, 4, FALSE)</f>
        <v>0.25</v>
      </c>
      <c r="F9" s="8">
        <f>VLOOKUP(B9, 'Điểm TH các buổi'!$B$3:$F$16, 5, FALSE)</f>
        <v>0.3</v>
      </c>
      <c r="G9" s="8">
        <f>VLOOKUP(B9, 'Điểm bài tập lớn'!$B$3:$D$16, 3, FALSE)</f>
        <v>0.5</v>
      </c>
      <c r="H9" s="8">
        <f>VLOOKUP(B9, 'Điểm lý thuyết'!$B$3:$D$16, 3, FALSE)</f>
        <v>5.8</v>
      </c>
      <c r="I9" s="26">
        <f t="shared" si="0"/>
        <v>4.78</v>
      </c>
      <c r="J9" s="27">
        <f>IF(OR(G9=0, VALUE(LEFT(B9, 1))&gt;2), 0, I9+ VLOOKUP(VALUE(LEFT(B9,1)),'Các bảng tham chiếu &amp; Thống kê'!$E$3:$F$5,2,0))</f>
        <v>5.78</v>
      </c>
      <c r="K9" s="28" t="str">
        <f>VLOOKUP(J9,'Các bảng tham chiếu &amp; Thống kê'!$A$2:$C$10, 2, TRUE)</f>
        <v>C</v>
      </c>
    </row>
    <row r="10" spans="1:11" x14ac:dyDescent="0.3">
      <c r="A10" s="8">
        <v>4</v>
      </c>
      <c r="B10" s="4" t="s">
        <v>64</v>
      </c>
      <c r="C10" s="8" t="str">
        <f>VLOOKUP(B10,'Các bảng tham chiếu &amp; Thống kê'!$B$14:$C$27,2,FALSE)</f>
        <v>Đặng Duy Linh</v>
      </c>
      <c r="D10" s="22">
        <f>VLOOKUP(B10, 'Điểm TH các buổi'!$B$3:$D$16, 3, FALSE)</f>
        <v>0.4</v>
      </c>
      <c r="E10" s="8">
        <f>VLOOKUP(B10, 'Điểm TH các buổi'!$B$3:$E$16, 4, FALSE)</f>
        <v>0.25</v>
      </c>
      <c r="F10" s="8">
        <f>VLOOKUP(B10, 'Điểm TH các buổi'!$B$3:$F$16, 5, FALSE)</f>
        <v>0.35</v>
      </c>
      <c r="G10" s="8">
        <f>VLOOKUP(B10, 'Điểm bài tập lớn'!$B$3:$D$16, 3, FALSE)</f>
        <v>1</v>
      </c>
      <c r="H10" s="8">
        <f>VLOOKUP(B10, 'Điểm lý thuyết'!$B$3:$D$16, 3, FALSE)</f>
        <v>4.5</v>
      </c>
      <c r="I10" s="26">
        <f t="shared" si="0"/>
        <v>4.6999999999999993</v>
      </c>
      <c r="J10" s="27">
        <f>IF(OR(G10=0, VALUE(LEFT(B10, 1))&gt;2), 0, I10+ VLOOKUP(VALUE(LEFT(B10,1)),'Các bảng tham chiếu &amp; Thống kê'!$E$3:$F$5,2,0))</f>
        <v>5.6999999999999993</v>
      </c>
      <c r="K10" s="28" t="str">
        <f>VLOOKUP(J10,'Các bảng tham chiếu &amp; Thống kê'!$A$2:$C$10, 2, TRUE)</f>
        <v>C</v>
      </c>
    </row>
    <row r="11" spans="1:11" x14ac:dyDescent="0.3">
      <c r="A11" s="8">
        <v>5</v>
      </c>
      <c r="B11" s="4" t="s">
        <v>65</v>
      </c>
      <c r="C11" s="8" t="str">
        <f>VLOOKUP(B11,'Các bảng tham chiếu &amp; Thống kê'!$B$14:$C$27,2,FALSE)</f>
        <v>Lê Thị Trúc Linh</v>
      </c>
      <c r="D11" s="22">
        <f>VLOOKUP(B11, 'Điểm TH các buổi'!$B$3:$D$16, 3, FALSE)</f>
        <v>0.45</v>
      </c>
      <c r="E11" s="8">
        <f>VLOOKUP(B11, 'Điểm TH các buổi'!$B$3:$E$16, 4, FALSE)</f>
        <v>0.4</v>
      </c>
      <c r="F11" s="8">
        <f>VLOOKUP(B11, 'Điểm TH các buổi'!$B$3:$F$16, 5, FALSE)</f>
        <v>0.35</v>
      </c>
      <c r="G11" s="8">
        <f>VLOOKUP(B11, 'Điểm bài tập lớn'!$B$3:$D$16, 3, FALSE)</f>
        <v>0.75</v>
      </c>
      <c r="H11" s="8">
        <f>VLOOKUP(B11, 'Điểm lý thuyết'!$B$3:$D$16, 3, FALSE)</f>
        <v>5.5</v>
      </c>
      <c r="I11" s="26">
        <f t="shared" si="0"/>
        <v>5.25</v>
      </c>
      <c r="J11" s="27">
        <f>IF(OR(G11=0, VALUE(LEFT(B11, 1))&gt;2), 0, I11+ VLOOKUP(VALUE(LEFT(B11,1)),'Các bảng tham chiếu &amp; Thống kê'!$E$3:$F$5,2,0))</f>
        <v>5.5</v>
      </c>
      <c r="K11" s="28" t="str">
        <f>VLOOKUP(J11,'Các bảng tham chiếu &amp; Thống kê'!$A$2:$C$10, 2, TRUE)</f>
        <v>C</v>
      </c>
    </row>
    <row r="12" spans="1:11" x14ac:dyDescent="0.3">
      <c r="A12" s="8">
        <v>6</v>
      </c>
      <c r="B12" s="4" t="s">
        <v>66</v>
      </c>
      <c r="C12" s="8" t="str">
        <f>VLOOKUP(B12,'Các bảng tham chiếu &amp; Thống kê'!$B$14:$C$27,2,FALSE)</f>
        <v>Phạm Thị Huỳnh</v>
      </c>
      <c r="D12" s="22">
        <f>VLOOKUP(B12, 'Điểm TH các buổi'!$B$3:$D$16, 3, FALSE)</f>
        <v>0.4</v>
      </c>
      <c r="E12" s="8">
        <f>VLOOKUP(B12, 'Điểm TH các buổi'!$B$3:$E$16, 4, FALSE)</f>
        <v>0.45</v>
      </c>
      <c r="F12" s="8">
        <f>VLOOKUP(B12, 'Điểm TH các buổi'!$B$3:$F$16, 5, FALSE)</f>
        <v>0.5</v>
      </c>
      <c r="G12" s="8">
        <f>VLOOKUP(B12, 'Điểm bài tập lớn'!$B$3:$D$16, 3, FALSE)</f>
        <v>1.2</v>
      </c>
      <c r="H12" s="8">
        <f>VLOOKUP(B12, 'Điểm lý thuyết'!$B$3:$D$16, 3, FALSE)</f>
        <v>7.5</v>
      </c>
      <c r="I12" s="26">
        <f t="shared" si="0"/>
        <v>7.05</v>
      </c>
      <c r="J12" s="27">
        <f>IF(OR(G12=0, VALUE(LEFT(B12, 1))&gt;2), 0, I12+ VLOOKUP(VALUE(LEFT(B12,1)),'Các bảng tham chiếu &amp; Thống kê'!$E$3:$F$5,2,0))</f>
        <v>8.0500000000000007</v>
      </c>
      <c r="K12" s="28" t="str">
        <f>VLOOKUP(J12,'Các bảng tham chiếu &amp; Thống kê'!$A$2:$C$10, 2, TRUE)</f>
        <v>B+</v>
      </c>
    </row>
    <row r="13" spans="1:11" x14ac:dyDescent="0.3">
      <c r="A13" s="8">
        <v>7</v>
      </c>
      <c r="B13" s="4" t="s">
        <v>67</v>
      </c>
      <c r="C13" s="8" t="str">
        <f>VLOOKUP(B13,'Các bảng tham chiếu &amp; Thống kê'!$B$14:$C$27,2,FALSE)</f>
        <v>Lê Minh Thông</v>
      </c>
      <c r="D13" s="22">
        <f>VLOOKUP(B13, 'Điểm TH các buổi'!$B$3:$D$16, 3, FALSE)</f>
        <v>0.4</v>
      </c>
      <c r="E13" s="8">
        <f>VLOOKUP(B13, 'Điểm TH các buổi'!$B$3:$E$16, 4, FALSE)</f>
        <v>0.4</v>
      </c>
      <c r="F13" s="8">
        <f>VLOOKUP(B13, 'Điểm TH các buổi'!$B$3:$F$16, 5, FALSE)</f>
        <v>0.4</v>
      </c>
      <c r="G13" s="8">
        <f>VLOOKUP(B13, 'Điểm bài tập lớn'!$B$3:$D$16, 3, FALSE)</f>
        <v>1</v>
      </c>
      <c r="H13" s="8">
        <f>VLOOKUP(B13, 'Điểm lý thuyết'!$B$3:$D$16, 3, FALSE)</f>
        <v>5.3</v>
      </c>
      <c r="I13" s="26">
        <f t="shared" si="0"/>
        <v>5.38</v>
      </c>
      <c r="J13" s="27">
        <f>IF(OR(G13=0, VALUE(LEFT(B13, 1))&gt;2), 0, I13+ VLOOKUP(VALUE(LEFT(B13,1)),'Các bảng tham chiếu &amp; Thống kê'!$E$3:$F$5,2,0))</f>
        <v>6.38</v>
      </c>
      <c r="K13" s="28" t="str">
        <f>VLOOKUP(J13,'Các bảng tham chiếu &amp; Thống kê'!$A$2:$C$10, 2, TRUE)</f>
        <v>C</v>
      </c>
    </row>
    <row r="14" spans="1:11" x14ac:dyDescent="0.3">
      <c r="A14" s="8">
        <v>8</v>
      </c>
      <c r="B14" s="4" t="s">
        <v>68</v>
      </c>
      <c r="C14" s="8" t="str">
        <f>VLOOKUP(B14,'Các bảng tham chiếu &amp; Thống kê'!$B$14:$C$27,2,FALSE)</f>
        <v>Huỳnh Thị Diễm</v>
      </c>
      <c r="D14" s="22">
        <f>VLOOKUP(B14, 'Điểm TH các buổi'!$B$3:$D$16, 3, FALSE)</f>
        <v>0.45</v>
      </c>
      <c r="E14" s="8">
        <f>VLOOKUP(B14, 'Điểm TH các buổi'!$B$3:$E$16, 4, FALSE)</f>
        <v>0.4</v>
      </c>
      <c r="F14" s="8">
        <f>VLOOKUP(B14, 'Điểm TH các buổi'!$B$3:$F$16, 5, FALSE)</f>
        <v>0.45</v>
      </c>
      <c r="G14" s="8">
        <f>VLOOKUP(B14, 'Điểm bài tập lớn'!$B$3:$D$16, 3, FALSE)</f>
        <v>0</v>
      </c>
      <c r="H14" s="8">
        <f>VLOOKUP(B14, 'Điểm lý thuyết'!$B$3:$D$16, 3, FALSE)</f>
        <v>6.8</v>
      </c>
      <c r="I14" s="26">
        <f t="shared" si="0"/>
        <v>5.38</v>
      </c>
      <c r="J14" s="27">
        <f>IF(OR(G14=0, VALUE(LEFT(B14, 1))&gt;2), 0, I14+ VLOOKUP(VALUE(LEFT(B14,1)),'Các bảng tham chiếu &amp; Thống kê'!$E$3:$F$5,2,0))</f>
        <v>0</v>
      </c>
      <c r="K14" s="28" t="str">
        <f>VLOOKUP(J14,'Các bảng tham chiếu &amp; Thống kê'!$A$2:$C$10, 2, TRUE)</f>
        <v>F</v>
      </c>
    </row>
    <row r="15" spans="1:11" x14ac:dyDescent="0.3">
      <c r="A15" s="8">
        <v>9</v>
      </c>
      <c r="B15" s="4" t="s">
        <v>69</v>
      </c>
      <c r="C15" s="8" t="str">
        <f>VLOOKUP(B15,'Các bảng tham chiếu &amp; Thống kê'!$B$14:$C$27,2,FALSE)</f>
        <v>Trần Thanh Nguyên</v>
      </c>
      <c r="D15" s="22">
        <f>VLOOKUP(B15, 'Điểm TH các buổi'!$B$3:$D$16, 3, FALSE)</f>
        <v>0.45</v>
      </c>
      <c r="E15" s="8">
        <f>VLOOKUP(B15, 'Điểm TH các buổi'!$B$3:$E$16, 4, FALSE)</f>
        <v>0.4</v>
      </c>
      <c r="F15" s="8">
        <f>VLOOKUP(B15, 'Điểm TH các buổi'!$B$3:$F$16, 5, FALSE)</f>
        <v>0.4</v>
      </c>
      <c r="G15" s="8">
        <f>VLOOKUP(B15, 'Điểm bài tập lớn'!$B$3:$D$16, 3, FALSE)</f>
        <v>0.75</v>
      </c>
      <c r="H15" s="8">
        <f>VLOOKUP(B15, 'Điểm lý thuyết'!$B$3:$D$16, 3, FALSE)</f>
        <v>6.3</v>
      </c>
      <c r="I15" s="26">
        <f t="shared" si="0"/>
        <v>5.7799999999999994</v>
      </c>
      <c r="J15" s="27">
        <f>IF(OR(G15=0, VALUE(LEFT(B15, 1))&gt;2), 0, I15+ VLOOKUP(VALUE(LEFT(B15,1)),'Các bảng tham chiếu &amp; Thống kê'!$E$3:$F$5,2,0))</f>
        <v>6.7799999999999994</v>
      </c>
      <c r="K15" s="28" t="str">
        <f>VLOOKUP(J15,'Các bảng tham chiếu &amp; Thống kê'!$A$2:$C$10, 2, TRUE)</f>
        <v>C+</v>
      </c>
    </row>
    <row r="16" spans="1:11" x14ac:dyDescent="0.3">
      <c r="A16" s="8">
        <v>10</v>
      </c>
      <c r="B16" s="4" t="s">
        <v>70</v>
      </c>
      <c r="C16" s="8" t="str">
        <f>VLOOKUP(B16,'Các bảng tham chiếu &amp; Thống kê'!$B$14:$C$27,2,FALSE)</f>
        <v>Nguyễn Thị Đào</v>
      </c>
      <c r="D16" s="22">
        <f>VLOOKUP(B16, 'Điểm TH các buổi'!$B$3:$D$16, 3, FALSE)</f>
        <v>0.3</v>
      </c>
      <c r="E16" s="8">
        <f>VLOOKUP(B16, 'Điểm TH các buổi'!$B$3:$E$16, 4, FALSE)</f>
        <v>0.5</v>
      </c>
      <c r="F16" s="8">
        <f>VLOOKUP(B16, 'Điểm TH các buổi'!$B$3:$F$16, 5, FALSE)</f>
        <v>0.45</v>
      </c>
      <c r="G16" s="8">
        <f>VLOOKUP(B16, 'Điểm bài tập lớn'!$B$3:$D$16, 3, FALSE)</f>
        <v>0.3</v>
      </c>
      <c r="H16" s="8">
        <f>VLOOKUP(B16, 'Điểm lý thuyết'!$B$3:$D$16, 3, FALSE)</f>
        <v>8.3000000000000007</v>
      </c>
      <c r="I16" s="26">
        <f t="shared" si="0"/>
        <v>6.53</v>
      </c>
      <c r="J16" s="27">
        <f>IF(OR(G16=0, VALUE(LEFT(B16, 1))&gt;2), 0, I16+ VLOOKUP(VALUE(LEFT(B16,1)),'Các bảng tham chiếu &amp; Thống kê'!$E$3:$F$5,2,0))</f>
        <v>7.03</v>
      </c>
      <c r="K16" s="28" t="str">
        <f>VLOOKUP(J16,'Các bảng tham chiếu &amp; Thống kê'!$A$2:$C$10, 2, TRUE)</f>
        <v>B</v>
      </c>
    </row>
    <row r="17" spans="1:11" x14ac:dyDescent="0.3">
      <c r="A17" s="8">
        <v>11</v>
      </c>
      <c r="B17" s="4" t="s">
        <v>71</v>
      </c>
      <c r="C17" s="8" t="str">
        <f>VLOOKUP(B17,'Các bảng tham chiếu &amp; Thống kê'!$B$14:$C$27,2,FALSE)</f>
        <v>Nguyễn Chí Thanh</v>
      </c>
      <c r="D17" s="22">
        <f>VLOOKUP(B17, 'Điểm TH các buổi'!$B$3:$D$16, 3, FALSE)</f>
        <v>0.4</v>
      </c>
      <c r="E17" s="8">
        <f>VLOOKUP(B17, 'Điểm TH các buổi'!$B$3:$E$16, 4, FALSE)</f>
        <v>0.45</v>
      </c>
      <c r="F17" s="8">
        <f>VLOOKUP(B17, 'Điểm TH các buổi'!$B$3:$F$16, 5, FALSE)</f>
        <v>0.4</v>
      </c>
      <c r="G17" s="8">
        <f>VLOOKUP(B17, 'Điểm bài tập lớn'!$B$3:$D$16, 3, FALSE)</f>
        <v>0.3</v>
      </c>
      <c r="H17" s="8">
        <f>VLOOKUP(B17, 'Điểm lý thuyết'!$B$3:$D$16, 3, FALSE)</f>
        <v>-3</v>
      </c>
      <c r="I17" s="26">
        <f t="shared" si="0"/>
        <v>0</v>
      </c>
      <c r="J17" s="27">
        <f>IF(OR(G17=0, VALUE(LEFT(B17, 1))&gt;2), 0, I17+ VLOOKUP(VALUE(LEFT(B17,1)),'Các bảng tham chiếu &amp; Thống kê'!$E$3:$F$5,2,0))</f>
        <v>0</v>
      </c>
      <c r="K17" s="28" t="str">
        <f>VLOOKUP(J17,'Các bảng tham chiếu &amp; Thống kê'!$A$2:$C$10, 2, TRUE)</f>
        <v>F</v>
      </c>
    </row>
    <row r="18" spans="1:11" x14ac:dyDescent="0.3">
      <c r="A18" s="8">
        <v>12</v>
      </c>
      <c r="B18" s="4" t="s">
        <v>72</v>
      </c>
      <c r="C18" s="8" t="str">
        <f>VLOOKUP(B18,'Các bảng tham chiếu &amp; Thống kê'!$B$14:$C$27,2,FALSE)</f>
        <v>Nguyễn Hải Anh</v>
      </c>
      <c r="D18" s="22">
        <f>VLOOKUP(B18, 'Điểm TH các buổi'!$B$3:$D$16, 3, FALSE)</f>
        <v>0.5</v>
      </c>
      <c r="E18" s="8">
        <f>VLOOKUP(B18, 'Điểm TH các buổi'!$B$3:$E$16, 4, FALSE)</f>
        <v>0.5</v>
      </c>
      <c r="F18" s="8">
        <f>VLOOKUP(B18, 'Điểm TH các buổi'!$B$3:$F$16, 5, FALSE)</f>
        <v>0.45</v>
      </c>
      <c r="G18" s="8">
        <f>VLOOKUP(B18, 'Điểm bài tập lớn'!$B$3:$D$16, 3, FALSE)</f>
        <v>1.5</v>
      </c>
      <c r="H18" s="8">
        <f>VLOOKUP(B18, 'Điểm lý thuyết'!$B$3:$D$16, 3, FALSE)</f>
        <v>7</v>
      </c>
      <c r="I18" s="26">
        <f t="shared" si="0"/>
        <v>7.15</v>
      </c>
      <c r="J18" s="27">
        <f>IF(OR(G18=0, VALUE(LEFT(B18, 1))&gt;2), 0, I18+ VLOOKUP(VALUE(LEFT(B18,1)),'Các bảng tham chiếu &amp; Thống kê'!$E$3:$F$5,2,0))</f>
        <v>7.4</v>
      </c>
      <c r="K18" s="28" t="str">
        <f>VLOOKUP(J18,'Các bảng tham chiếu &amp; Thống kê'!$A$2:$C$10, 2, TRUE)</f>
        <v>B</v>
      </c>
    </row>
    <row r="19" spans="1:11" x14ac:dyDescent="0.3">
      <c r="A19" s="8">
        <v>13</v>
      </c>
      <c r="B19" s="4" t="s">
        <v>73</v>
      </c>
      <c r="C19" s="8" t="str">
        <f>VLOOKUP(B19,'Các bảng tham chiếu &amp; Thống kê'!$B$14:$C$27,2,FALSE)</f>
        <v>Trần Nam Dương</v>
      </c>
      <c r="D19" s="22">
        <f>VLOOKUP(B19, 'Điểm TH các buổi'!$B$3:$D$16, 3, FALSE)</f>
        <v>0.4</v>
      </c>
      <c r="E19" s="8">
        <f>VLOOKUP(B19, 'Điểm TH các buổi'!$B$3:$E$16, 4, FALSE)</f>
        <v>0.4</v>
      </c>
      <c r="F19" s="8">
        <f>VLOOKUP(B19, 'Điểm TH các buổi'!$B$3:$F$16, 5, FALSE)</f>
        <v>0.35</v>
      </c>
      <c r="G19" s="8">
        <f>VLOOKUP(B19, 'Điểm bài tập lớn'!$B$3:$D$16, 3, FALSE)</f>
        <v>1.35</v>
      </c>
      <c r="H19" s="8">
        <f>VLOOKUP(B19, 'Điểm lý thuyết'!$B$3:$D$16, 3, FALSE)</f>
        <v>-3</v>
      </c>
      <c r="I19" s="26">
        <f t="shared" si="0"/>
        <v>0</v>
      </c>
      <c r="J19" s="27">
        <f>IF(OR(G19=0, VALUE(LEFT(B19, 1))&gt;2), 0, I19+ VLOOKUP(VALUE(LEFT(B19,1)),'Các bảng tham chiếu &amp; Thống kê'!$E$3:$F$5,2,0))</f>
        <v>0</v>
      </c>
      <c r="K19" s="28" t="str">
        <f>VLOOKUP(J19,'Các bảng tham chiếu &amp; Thống kê'!$A$2:$C$10, 2, TRUE)</f>
        <v>F</v>
      </c>
    </row>
    <row r="20" spans="1:11" x14ac:dyDescent="0.3">
      <c r="A20" s="8">
        <v>14</v>
      </c>
      <c r="B20" s="4" t="s">
        <v>62</v>
      </c>
      <c r="C20" s="8" t="str">
        <f>VLOOKUP(B20,'Các bảng tham chiếu &amp; Thống kê'!$B$14:$C$27,2,FALSE)</f>
        <v>Nguyễn Duy Khanh</v>
      </c>
      <c r="D20" s="22">
        <f>VLOOKUP(B20, 'Điểm TH các buổi'!$B$3:$D$16, 3, FALSE)</f>
        <v>0.35</v>
      </c>
      <c r="E20" s="8">
        <f>VLOOKUP(B20, 'Điểm TH các buổi'!$B$3:$E$16, 4, FALSE)</f>
        <v>0.4</v>
      </c>
      <c r="F20" s="8">
        <f>VLOOKUP(B20, 'Điểm TH các buổi'!$B$3:$F$16, 5, FALSE)</f>
        <v>0</v>
      </c>
      <c r="G20" s="8">
        <f>VLOOKUP(B20, 'Điểm bài tập lớn'!$B$3:$D$16, 3, FALSE)</f>
        <v>0.85</v>
      </c>
      <c r="H20" s="8">
        <f>VLOOKUP(B20, 'Điểm lý thuyết'!$B$3:$D$16, 3, FALSE)</f>
        <v>6.5</v>
      </c>
      <c r="I20" s="26">
        <f t="shared" si="0"/>
        <v>5.5</v>
      </c>
      <c r="J20" s="27">
        <f>IF(OR(G20=0, VALUE(LEFT(B20, 1))&gt;2), 0, I20+ VLOOKUP(VALUE(LEFT(B20,1)),'Các bảng tham chiếu &amp; Thống kê'!$E$3:$F$5,2,0))</f>
        <v>6.5</v>
      </c>
      <c r="K20" s="28" t="str">
        <f>VLOOKUP(J20,'Các bảng tham chiếu &amp; Thống kê'!$A$2:$C$10, 2, TRUE)</f>
        <v>C+</v>
      </c>
    </row>
    <row r="21" spans="1:11" x14ac:dyDescent="0.3">
      <c r="B21" s="9"/>
    </row>
    <row r="22" spans="1:11" x14ac:dyDescent="0.3">
      <c r="B22" s="9"/>
    </row>
    <row r="23" spans="1:11" x14ac:dyDescent="0.3">
      <c r="B23" s="9"/>
    </row>
    <row r="24" spans="1:11" x14ac:dyDescent="0.3">
      <c r="B24" s="9"/>
    </row>
    <row r="25" spans="1:11" x14ac:dyDescent="0.3">
      <c r="B25" s="9"/>
    </row>
    <row r="26" spans="1:11" x14ac:dyDescent="0.3">
      <c r="B26" s="9"/>
    </row>
    <row r="27" spans="1:11" x14ac:dyDescent="0.3">
      <c r="B27" s="9"/>
    </row>
    <row r="28" spans="1:11" x14ac:dyDescent="0.3">
      <c r="B28" s="9"/>
    </row>
  </sheetData>
  <mergeCells count="7">
    <mergeCell ref="B1:H1"/>
    <mergeCell ref="D2:E2"/>
    <mergeCell ref="F2:H2"/>
    <mergeCell ref="D3:E3"/>
    <mergeCell ref="D4:E4"/>
    <mergeCell ref="F3:H3"/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"/>
    </sheetView>
  </sheetViews>
  <sheetFormatPr defaultRowHeight="14" x14ac:dyDescent="0.3"/>
  <cols>
    <col min="1" max="1" width="8.6640625" style="3"/>
    <col min="2" max="2" width="14" style="3" customWidth="1"/>
    <col min="3" max="3" width="18.4140625" style="3" customWidth="1"/>
    <col min="4" max="16384" width="8.6640625" style="3"/>
  </cols>
  <sheetData>
    <row r="1" spans="1:6" x14ac:dyDescent="0.3">
      <c r="A1" s="33" t="s">
        <v>19</v>
      </c>
      <c r="B1" s="33"/>
      <c r="C1" s="33"/>
      <c r="D1" s="33"/>
      <c r="E1" s="33"/>
      <c r="F1" s="33"/>
    </row>
    <row r="2" spans="1:6" ht="28" x14ac:dyDescent="0.3">
      <c r="A2" s="10" t="s">
        <v>9</v>
      </c>
      <c r="B2" s="11" t="s">
        <v>60</v>
      </c>
      <c r="C2" s="11" t="s">
        <v>10</v>
      </c>
      <c r="D2" s="12" t="s">
        <v>20</v>
      </c>
      <c r="E2" s="12" t="s">
        <v>21</v>
      </c>
      <c r="F2" s="12" t="s">
        <v>13</v>
      </c>
    </row>
    <row r="3" spans="1:6" x14ac:dyDescent="0.3">
      <c r="A3" s="1">
        <v>1</v>
      </c>
      <c r="B3" s="1" t="s">
        <v>17</v>
      </c>
      <c r="C3" s="1" t="s">
        <v>22</v>
      </c>
      <c r="D3" s="1">
        <v>0.45</v>
      </c>
      <c r="E3" s="1">
        <v>0.25</v>
      </c>
      <c r="F3" s="1">
        <v>0.3</v>
      </c>
    </row>
    <row r="4" spans="1:6" x14ac:dyDescent="0.3">
      <c r="A4" s="1">
        <v>2</v>
      </c>
      <c r="B4" s="1" t="s">
        <v>61</v>
      </c>
      <c r="C4" s="1" t="s">
        <v>23</v>
      </c>
      <c r="D4" s="1">
        <v>0.5</v>
      </c>
      <c r="E4" s="1">
        <v>0.35</v>
      </c>
      <c r="F4" s="1">
        <v>0.4</v>
      </c>
    </row>
    <row r="5" spans="1:6" x14ac:dyDescent="0.3">
      <c r="A5" s="1">
        <v>3</v>
      </c>
      <c r="B5" s="1" t="s">
        <v>63</v>
      </c>
      <c r="C5" s="1" t="s">
        <v>24</v>
      </c>
      <c r="D5" s="1">
        <v>0.25</v>
      </c>
      <c r="E5" s="1">
        <v>0.25</v>
      </c>
      <c r="F5" s="1">
        <v>0.3</v>
      </c>
    </row>
    <row r="6" spans="1:6" x14ac:dyDescent="0.3">
      <c r="A6" s="1">
        <v>4</v>
      </c>
      <c r="B6" s="1" t="s">
        <v>64</v>
      </c>
      <c r="C6" s="1" t="s">
        <v>25</v>
      </c>
      <c r="D6" s="1">
        <v>0.4</v>
      </c>
      <c r="E6" s="1">
        <v>0.25</v>
      </c>
      <c r="F6" s="1">
        <v>0.35</v>
      </c>
    </row>
    <row r="7" spans="1:6" x14ac:dyDescent="0.3">
      <c r="A7" s="1">
        <v>5</v>
      </c>
      <c r="B7" s="1" t="s">
        <v>65</v>
      </c>
      <c r="C7" s="1" t="s">
        <v>26</v>
      </c>
      <c r="D7" s="1">
        <v>0.45</v>
      </c>
      <c r="E7" s="1">
        <v>0.4</v>
      </c>
      <c r="F7" s="1">
        <v>0.35</v>
      </c>
    </row>
    <row r="8" spans="1:6" x14ac:dyDescent="0.3">
      <c r="A8" s="1">
        <v>6</v>
      </c>
      <c r="B8" s="1" t="s">
        <v>66</v>
      </c>
      <c r="C8" s="1" t="s">
        <v>27</v>
      </c>
      <c r="D8" s="1">
        <v>0.4</v>
      </c>
      <c r="E8" s="1">
        <v>0.45</v>
      </c>
      <c r="F8" s="1">
        <v>0.5</v>
      </c>
    </row>
    <row r="9" spans="1:6" x14ac:dyDescent="0.3">
      <c r="A9" s="1">
        <v>7</v>
      </c>
      <c r="B9" s="1" t="s">
        <v>67</v>
      </c>
      <c r="C9" s="1" t="s">
        <v>28</v>
      </c>
      <c r="D9" s="1">
        <v>0.4</v>
      </c>
      <c r="E9" s="1">
        <v>0.4</v>
      </c>
      <c r="F9" s="1">
        <v>0.4</v>
      </c>
    </row>
    <row r="10" spans="1:6" x14ac:dyDescent="0.3">
      <c r="A10" s="1">
        <v>8</v>
      </c>
      <c r="B10" s="1" t="s">
        <v>68</v>
      </c>
      <c r="C10" s="1" t="s">
        <v>29</v>
      </c>
      <c r="D10" s="1">
        <v>0.45</v>
      </c>
      <c r="E10" s="1">
        <v>0.4</v>
      </c>
      <c r="F10" s="1">
        <v>0.45</v>
      </c>
    </row>
    <row r="11" spans="1:6" x14ac:dyDescent="0.3">
      <c r="A11" s="1">
        <v>9</v>
      </c>
      <c r="B11" s="1" t="s">
        <v>69</v>
      </c>
      <c r="C11" s="1" t="s">
        <v>30</v>
      </c>
      <c r="D11" s="1">
        <v>0.45</v>
      </c>
      <c r="E11" s="1">
        <v>0.4</v>
      </c>
      <c r="F11" s="1">
        <v>0.4</v>
      </c>
    </row>
    <row r="12" spans="1:6" x14ac:dyDescent="0.3">
      <c r="A12" s="1">
        <v>10</v>
      </c>
      <c r="B12" s="1" t="s">
        <v>70</v>
      </c>
      <c r="C12" s="1" t="s">
        <v>31</v>
      </c>
      <c r="D12" s="1">
        <v>0.3</v>
      </c>
      <c r="E12" s="1">
        <v>0.5</v>
      </c>
      <c r="F12" s="1">
        <v>0.45</v>
      </c>
    </row>
    <row r="13" spans="1:6" x14ac:dyDescent="0.3">
      <c r="A13" s="1">
        <v>11</v>
      </c>
      <c r="B13" s="1" t="s">
        <v>71</v>
      </c>
      <c r="C13" s="1" t="s">
        <v>32</v>
      </c>
      <c r="D13" s="1">
        <v>0.4</v>
      </c>
      <c r="E13" s="1">
        <v>0.45</v>
      </c>
      <c r="F13" s="1">
        <v>0.4</v>
      </c>
    </row>
    <row r="14" spans="1:6" x14ac:dyDescent="0.3">
      <c r="A14" s="1">
        <v>12</v>
      </c>
      <c r="B14" s="1" t="s">
        <v>72</v>
      </c>
      <c r="C14" s="1" t="s">
        <v>33</v>
      </c>
      <c r="D14" s="1">
        <v>0.5</v>
      </c>
      <c r="E14" s="1">
        <v>0.5</v>
      </c>
      <c r="F14" s="1">
        <v>0.45</v>
      </c>
    </row>
    <row r="15" spans="1:6" x14ac:dyDescent="0.3">
      <c r="A15" s="1">
        <v>13</v>
      </c>
      <c r="B15" s="1" t="s">
        <v>73</v>
      </c>
      <c r="C15" s="1" t="s">
        <v>34</v>
      </c>
      <c r="D15" s="1">
        <v>0.4</v>
      </c>
      <c r="E15" s="1">
        <v>0.4</v>
      </c>
      <c r="F15" s="1">
        <v>0.35</v>
      </c>
    </row>
    <row r="16" spans="1:6" x14ac:dyDescent="0.3">
      <c r="A16" s="1">
        <v>14</v>
      </c>
      <c r="B16" s="1" t="s">
        <v>62</v>
      </c>
      <c r="C16" s="1" t="s">
        <v>35</v>
      </c>
      <c r="D16" s="1">
        <v>0.35</v>
      </c>
      <c r="E16" s="1">
        <v>0.4</v>
      </c>
      <c r="F16" s="1">
        <v>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3" sqref="E23"/>
    </sheetView>
  </sheetViews>
  <sheetFormatPr defaultRowHeight="14" x14ac:dyDescent="0.3"/>
  <cols>
    <col min="1" max="1" width="8.6640625" style="3"/>
    <col min="2" max="2" width="14" style="3" customWidth="1"/>
    <col min="3" max="3" width="18.4140625" style="3" customWidth="1"/>
    <col min="4" max="16384" width="8.6640625" style="3"/>
  </cols>
  <sheetData>
    <row r="1" spans="1:4" x14ac:dyDescent="0.3">
      <c r="A1" s="34" t="s">
        <v>36</v>
      </c>
      <c r="B1" s="34"/>
      <c r="C1" s="34"/>
      <c r="D1" s="34"/>
    </row>
    <row r="2" spans="1:4" ht="28" x14ac:dyDescent="0.3">
      <c r="A2" s="13" t="s">
        <v>9</v>
      </c>
      <c r="B2" s="13" t="s">
        <v>60</v>
      </c>
      <c r="C2" s="13" t="s">
        <v>10</v>
      </c>
      <c r="D2" s="14" t="s">
        <v>37</v>
      </c>
    </row>
    <row r="3" spans="1:4" x14ac:dyDescent="0.3">
      <c r="A3" s="15">
        <v>1</v>
      </c>
      <c r="B3" s="1" t="s">
        <v>17</v>
      </c>
      <c r="C3" s="15" t="s">
        <v>22</v>
      </c>
      <c r="D3" s="15">
        <v>0.5</v>
      </c>
    </row>
    <row r="4" spans="1:4" x14ac:dyDescent="0.3">
      <c r="A4" s="15">
        <v>2</v>
      </c>
      <c r="B4" s="1" t="s">
        <v>61</v>
      </c>
      <c r="C4" s="15" t="s">
        <v>23</v>
      </c>
      <c r="D4" s="15">
        <v>1</v>
      </c>
    </row>
    <row r="5" spans="1:4" x14ac:dyDescent="0.3">
      <c r="A5" s="15">
        <v>3</v>
      </c>
      <c r="B5" s="1" t="s">
        <v>63</v>
      </c>
      <c r="C5" s="15" t="s">
        <v>24</v>
      </c>
      <c r="D5" s="15">
        <v>0.5</v>
      </c>
    </row>
    <row r="6" spans="1:4" x14ac:dyDescent="0.3">
      <c r="A6" s="15">
        <v>4</v>
      </c>
      <c r="B6" s="1" t="s">
        <v>64</v>
      </c>
      <c r="C6" s="15" t="s">
        <v>25</v>
      </c>
      <c r="D6" s="15">
        <v>1</v>
      </c>
    </row>
    <row r="7" spans="1:4" x14ac:dyDescent="0.3">
      <c r="A7" s="15">
        <v>5</v>
      </c>
      <c r="B7" s="1" t="s">
        <v>65</v>
      </c>
      <c r="C7" s="15" t="s">
        <v>26</v>
      </c>
      <c r="D7" s="15">
        <v>0.75</v>
      </c>
    </row>
    <row r="8" spans="1:4" x14ac:dyDescent="0.3">
      <c r="A8" s="15">
        <v>6</v>
      </c>
      <c r="B8" s="1" t="s">
        <v>66</v>
      </c>
      <c r="C8" s="15" t="s">
        <v>27</v>
      </c>
      <c r="D8" s="15">
        <v>1.2</v>
      </c>
    </row>
    <row r="9" spans="1:4" x14ac:dyDescent="0.3">
      <c r="A9" s="15">
        <v>7</v>
      </c>
      <c r="B9" s="1" t="s">
        <v>67</v>
      </c>
      <c r="C9" s="15" t="s">
        <v>28</v>
      </c>
      <c r="D9" s="15">
        <v>1</v>
      </c>
    </row>
    <row r="10" spans="1:4" x14ac:dyDescent="0.3">
      <c r="A10" s="15">
        <v>8</v>
      </c>
      <c r="B10" s="1" t="s">
        <v>68</v>
      </c>
      <c r="C10" s="15" t="s">
        <v>29</v>
      </c>
      <c r="D10" s="15">
        <v>0</v>
      </c>
    </row>
    <row r="11" spans="1:4" x14ac:dyDescent="0.3">
      <c r="A11" s="15">
        <v>9</v>
      </c>
      <c r="B11" s="1" t="s">
        <v>69</v>
      </c>
      <c r="C11" s="15" t="s">
        <v>30</v>
      </c>
      <c r="D11" s="15">
        <v>0.75</v>
      </c>
    </row>
    <row r="12" spans="1:4" x14ac:dyDescent="0.3">
      <c r="A12" s="15">
        <v>10</v>
      </c>
      <c r="B12" s="1" t="s">
        <v>70</v>
      </c>
      <c r="C12" s="15" t="s">
        <v>31</v>
      </c>
      <c r="D12" s="15">
        <v>0.3</v>
      </c>
    </row>
    <row r="13" spans="1:4" x14ac:dyDescent="0.3">
      <c r="A13" s="15">
        <v>11</v>
      </c>
      <c r="B13" s="1" t="s">
        <v>71</v>
      </c>
      <c r="C13" s="15" t="s">
        <v>32</v>
      </c>
      <c r="D13" s="15">
        <v>0.3</v>
      </c>
    </row>
    <row r="14" spans="1:4" x14ac:dyDescent="0.3">
      <c r="A14" s="15">
        <v>12</v>
      </c>
      <c r="B14" s="1" t="s">
        <v>72</v>
      </c>
      <c r="C14" s="15" t="s">
        <v>33</v>
      </c>
      <c r="D14" s="15">
        <v>1.5</v>
      </c>
    </row>
    <row r="15" spans="1:4" x14ac:dyDescent="0.3">
      <c r="A15" s="15">
        <v>13</v>
      </c>
      <c r="B15" s="1" t="s">
        <v>73</v>
      </c>
      <c r="C15" s="15" t="s">
        <v>34</v>
      </c>
      <c r="D15" s="15">
        <v>1.35</v>
      </c>
    </row>
    <row r="16" spans="1:4" x14ac:dyDescent="0.3">
      <c r="A16" s="15">
        <v>14</v>
      </c>
      <c r="B16" s="1" t="s">
        <v>62</v>
      </c>
      <c r="C16" s="15" t="s">
        <v>35</v>
      </c>
      <c r="D16" s="15">
        <v>0.85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4" sqref="A24:XFD24"/>
    </sheetView>
  </sheetViews>
  <sheetFormatPr defaultRowHeight="14" x14ac:dyDescent="0.3"/>
  <cols>
    <col min="1" max="1" width="8.6640625" style="3"/>
    <col min="2" max="2" width="12.75" style="3" customWidth="1"/>
    <col min="3" max="3" width="19.4140625" style="3" customWidth="1"/>
    <col min="4" max="4" width="18.25" style="3" customWidth="1"/>
    <col min="5" max="16384" width="8.6640625" style="3"/>
  </cols>
  <sheetData>
    <row r="1" spans="1:4" x14ac:dyDescent="0.3">
      <c r="A1" s="35" t="s">
        <v>38</v>
      </c>
      <c r="B1" s="35"/>
      <c r="C1" s="35"/>
      <c r="D1" s="35"/>
    </row>
    <row r="2" spans="1:4" x14ac:dyDescent="0.3">
      <c r="A2" s="19" t="s">
        <v>9</v>
      </c>
      <c r="B2" s="20" t="s">
        <v>60</v>
      </c>
      <c r="C2" s="20" t="s">
        <v>10</v>
      </c>
      <c r="D2" s="21" t="s">
        <v>38</v>
      </c>
    </row>
    <row r="3" spans="1:4" x14ac:dyDescent="0.3">
      <c r="A3" s="15">
        <v>1</v>
      </c>
      <c r="B3" s="1" t="s">
        <v>17</v>
      </c>
      <c r="C3" s="15" t="s">
        <v>22</v>
      </c>
      <c r="D3" s="15">
        <v>4.2</v>
      </c>
    </row>
    <row r="4" spans="1:4" x14ac:dyDescent="0.3">
      <c r="A4" s="15">
        <v>2</v>
      </c>
      <c r="B4" s="1" t="s">
        <v>61</v>
      </c>
      <c r="C4" s="15" t="s">
        <v>23</v>
      </c>
      <c r="D4" s="15">
        <v>5.8</v>
      </c>
    </row>
    <row r="5" spans="1:4" x14ac:dyDescent="0.3">
      <c r="A5" s="15">
        <v>3</v>
      </c>
      <c r="B5" s="1" t="s">
        <v>63</v>
      </c>
      <c r="C5" s="15" t="s">
        <v>24</v>
      </c>
      <c r="D5" s="15">
        <v>5.8</v>
      </c>
    </row>
    <row r="6" spans="1:4" x14ac:dyDescent="0.3">
      <c r="A6" s="15">
        <v>4</v>
      </c>
      <c r="B6" s="1" t="s">
        <v>64</v>
      </c>
      <c r="C6" s="15" t="s">
        <v>25</v>
      </c>
      <c r="D6" s="15">
        <v>4.5</v>
      </c>
    </row>
    <row r="7" spans="1:4" x14ac:dyDescent="0.3">
      <c r="A7" s="15">
        <v>5</v>
      </c>
      <c r="B7" s="1" t="s">
        <v>65</v>
      </c>
      <c r="C7" s="15" t="s">
        <v>26</v>
      </c>
      <c r="D7" s="15">
        <v>5.5</v>
      </c>
    </row>
    <row r="8" spans="1:4" x14ac:dyDescent="0.3">
      <c r="A8" s="15">
        <v>6</v>
      </c>
      <c r="B8" s="1" t="s">
        <v>66</v>
      </c>
      <c r="C8" s="15" t="s">
        <v>27</v>
      </c>
      <c r="D8" s="15">
        <v>7.5</v>
      </c>
    </row>
    <row r="9" spans="1:4" x14ac:dyDescent="0.3">
      <c r="A9" s="15">
        <v>7</v>
      </c>
      <c r="B9" s="1" t="s">
        <v>67</v>
      </c>
      <c r="C9" s="15" t="s">
        <v>28</v>
      </c>
      <c r="D9" s="15">
        <v>5.3</v>
      </c>
    </row>
    <row r="10" spans="1:4" x14ac:dyDescent="0.3">
      <c r="A10" s="15">
        <v>8</v>
      </c>
      <c r="B10" s="1" t="s">
        <v>68</v>
      </c>
      <c r="C10" s="15" t="s">
        <v>29</v>
      </c>
      <c r="D10" s="15">
        <v>6.8</v>
      </c>
    </row>
    <row r="11" spans="1:4" x14ac:dyDescent="0.3">
      <c r="A11" s="15">
        <v>9</v>
      </c>
      <c r="B11" s="1" t="s">
        <v>69</v>
      </c>
      <c r="C11" s="15" t="s">
        <v>30</v>
      </c>
      <c r="D11" s="15">
        <v>6.3</v>
      </c>
    </row>
    <row r="12" spans="1:4" x14ac:dyDescent="0.3">
      <c r="A12" s="15">
        <v>10</v>
      </c>
      <c r="B12" s="1" t="s">
        <v>70</v>
      </c>
      <c r="C12" s="15" t="s">
        <v>31</v>
      </c>
      <c r="D12" s="15">
        <v>8.3000000000000007</v>
      </c>
    </row>
    <row r="13" spans="1:4" x14ac:dyDescent="0.3">
      <c r="A13" s="15">
        <v>11</v>
      </c>
      <c r="B13" s="1" t="s">
        <v>71</v>
      </c>
      <c r="C13" s="15" t="s">
        <v>32</v>
      </c>
      <c r="D13" s="15">
        <v>-3</v>
      </c>
    </row>
    <row r="14" spans="1:4" x14ac:dyDescent="0.3">
      <c r="A14" s="15">
        <v>12</v>
      </c>
      <c r="B14" s="1" t="s">
        <v>72</v>
      </c>
      <c r="C14" s="15" t="s">
        <v>33</v>
      </c>
      <c r="D14" s="15">
        <v>7</v>
      </c>
    </row>
    <row r="15" spans="1:4" x14ac:dyDescent="0.3">
      <c r="A15" s="15">
        <v>13</v>
      </c>
      <c r="B15" s="1" t="s">
        <v>73</v>
      </c>
      <c r="C15" s="15" t="s">
        <v>34</v>
      </c>
      <c r="D15" s="15">
        <v>-3</v>
      </c>
    </row>
    <row r="16" spans="1:4" x14ac:dyDescent="0.3">
      <c r="A16" s="15">
        <v>14</v>
      </c>
      <c r="B16" s="1" t="s">
        <v>62</v>
      </c>
      <c r="C16" s="15" t="s">
        <v>35</v>
      </c>
      <c r="D16" s="15">
        <v>6.5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E11" workbookViewId="0">
      <selection activeCell="H28" sqref="H28"/>
    </sheetView>
  </sheetViews>
  <sheetFormatPr defaultRowHeight="14" x14ac:dyDescent="0.3"/>
  <cols>
    <col min="1" max="1" width="21.83203125" style="3" customWidth="1"/>
    <col min="2" max="2" width="14.58203125" style="3" customWidth="1"/>
    <col min="3" max="3" width="24.75" style="3" customWidth="1"/>
    <col min="4" max="4" width="8.6640625" style="3"/>
    <col min="5" max="5" width="37.83203125" style="3" customWidth="1"/>
    <col min="6" max="6" width="20" style="3" customWidth="1"/>
    <col min="7" max="16384" width="8.6640625" style="3"/>
  </cols>
  <sheetData>
    <row r="1" spans="1:6" x14ac:dyDescent="0.3">
      <c r="A1" s="37" t="s">
        <v>39</v>
      </c>
      <c r="B1" s="37"/>
      <c r="C1" s="37"/>
      <c r="D1" s="16"/>
      <c r="E1" s="37" t="s">
        <v>40</v>
      </c>
      <c r="F1" s="37"/>
    </row>
    <row r="2" spans="1:6" x14ac:dyDescent="0.3">
      <c r="A2" s="17" t="s">
        <v>41</v>
      </c>
      <c r="B2" s="17" t="s">
        <v>42</v>
      </c>
      <c r="C2" s="17" t="s">
        <v>43</v>
      </c>
      <c r="D2" s="16"/>
      <c r="E2" s="17" t="s">
        <v>44</v>
      </c>
      <c r="F2" s="17" t="s">
        <v>45</v>
      </c>
    </row>
    <row r="3" spans="1:6" x14ac:dyDescent="0.3">
      <c r="A3" s="1">
        <v>0</v>
      </c>
      <c r="B3" s="1" t="s">
        <v>46</v>
      </c>
      <c r="C3" s="1">
        <v>0</v>
      </c>
      <c r="D3" s="1"/>
      <c r="E3" s="1">
        <v>0</v>
      </c>
      <c r="F3" s="1">
        <v>1</v>
      </c>
    </row>
    <row r="4" spans="1:6" x14ac:dyDescent="0.3">
      <c r="A4" s="1">
        <v>4</v>
      </c>
      <c r="B4" s="1" t="s">
        <v>47</v>
      </c>
      <c r="C4" s="1">
        <v>1</v>
      </c>
      <c r="D4" s="1"/>
      <c r="E4" s="1">
        <v>1</v>
      </c>
      <c r="F4" s="1">
        <v>0.5</v>
      </c>
    </row>
    <row r="5" spans="1:6" x14ac:dyDescent="0.3">
      <c r="A5" s="1">
        <v>5</v>
      </c>
      <c r="B5" s="1" t="s">
        <v>48</v>
      </c>
      <c r="C5" s="1">
        <v>1.5</v>
      </c>
      <c r="D5" s="1"/>
      <c r="E5" s="1">
        <v>2</v>
      </c>
      <c r="F5" s="1">
        <v>0.25</v>
      </c>
    </row>
    <row r="6" spans="1:6" x14ac:dyDescent="0.3">
      <c r="A6" s="1">
        <v>5.5</v>
      </c>
      <c r="B6" s="1" t="s">
        <v>49</v>
      </c>
      <c r="C6" s="1">
        <v>2</v>
      </c>
      <c r="D6" s="1"/>
      <c r="E6" s="1"/>
      <c r="F6" s="1"/>
    </row>
    <row r="7" spans="1:6" x14ac:dyDescent="0.3">
      <c r="A7" s="1">
        <v>6.5</v>
      </c>
      <c r="B7" s="1" t="s">
        <v>50</v>
      </c>
      <c r="C7" s="1">
        <v>2.5</v>
      </c>
      <c r="D7" s="1"/>
      <c r="E7" s="1"/>
      <c r="F7" s="1"/>
    </row>
    <row r="8" spans="1:6" x14ac:dyDescent="0.3">
      <c r="A8" s="1">
        <v>7</v>
      </c>
      <c r="B8" s="1" t="s">
        <v>51</v>
      </c>
      <c r="C8" s="1">
        <v>3</v>
      </c>
      <c r="D8" s="1"/>
      <c r="E8" s="1"/>
      <c r="F8" s="1"/>
    </row>
    <row r="9" spans="1:6" x14ac:dyDescent="0.3">
      <c r="A9" s="1">
        <v>8</v>
      </c>
      <c r="B9" s="1" t="s">
        <v>52</v>
      </c>
      <c r="C9" s="1">
        <v>3.5</v>
      </c>
      <c r="D9" s="1"/>
      <c r="E9" s="1"/>
      <c r="F9" s="1"/>
    </row>
    <row r="10" spans="1:6" x14ac:dyDescent="0.3">
      <c r="A10" s="1">
        <v>9</v>
      </c>
      <c r="B10" s="1" t="s">
        <v>53</v>
      </c>
      <c r="C10" s="1">
        <v>4</v>
      </c>
      <c r="D10" s="1"/>
      <c r="E10" s="1"/>
      <c r="F10" s="1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38" t="s">
        <v>54</v>
      </c>
      <c r="B12" s="39"/>
      <c r="C12" s="40"/>
      <c r="D12" s="1"/>
      <c r="E12" s="38" t="s">
        <v>55</v>
      </c>
      <c r="F12" s="40"/>
    </row>
    <row r="13" spans="1:6" x14ac:dyDescent="0.3">
      <c r="A13" s="17" t="s">
        <v>9</v>
      </c>
      <c r="B13" s="17" t="s">
        <v>60</v>
      </c>
      <c r="C13" s="17" t="s">
        <v>10</v>
      </c>
      <c r="D13" s="1"/>
      <c r="E13" s="17" t="s">
        <v>42</v>
      </c>
      <c r="F13" s="18" t="s">
        <v>56</v>
      </c>
    </row>
    <row r="14" spans="1:6" x14ac:dyDescent="0.3">
      <c r="A14" s="1">
        <v>1</v>
      </c>
      <c r="B14" s="1" t="s">
        <v>17</v>
      </c>
      <c r="C14" s="1" t="s">
        <v>22</v>
      </c>
      <c r="D14" s="1"/>
      <c r="E14" s="24" t="s">
        <v>53</v>
      </c>
      <c r="F14" s="24">
        <f>COUNTIF('Tổng hợp điểm'!$K$7:$K$20,"A")</f>
        <v>0</v>
      </c>
    </row>
    <row r="15" spans="1:6" x14ac:dyDescent="0.3">
      <c r="A15" s="1">
        <v>2</v>
      </c>
      <c r="B15" s="1" t="s">
        <v>61</v>
      </c>
      <c r="C15" s="1" t="s">
        <v>23</v>
      </c>
      <c r="D15" s="1"/>
      <c r="E15" s="24" t="s">
        <v>52</v>
      </c>
      <c r="F15" s="24">
        <f>COUNTIF('Tổng hợp điểm'!$K$7:$K$20,"B+")</f>
        <v>1</v>
      </c>
    </row>
    <row r="16" spans="1:6" x14ac:dyDescent="0.3">
      <c r="A16" s="1">
        <v>3</v>
      </c>
      <c r="B16" s="1" t="s">
        <v>63</v>
      </c>
      <c r="C16" s="1" t="s">
        <v>24</v>
      </c>
      <c r="D16" s="1"/>
      <c r="E16" s="24" t="s">
        <v>51</v>
      </c>
      <c r="F16" s="24">
        <f>COUNTIF('Tổng hợp điểm'!$K$7:$K$20,"B")</f>
        <v>2</v>
      </c>
    </row>
    <row r="17" spans="1:6" x14ac:dyDescent="0.3">
      <c r="A17" s="1">
        <v>4</v>
      </c>
      <c r="B17" s="1" t="s">
        <v>64</v>
      </c>
      <c r="C17" s="1" t="s">
        <v>25</v>
      </c>
      <c r="D17" s="1"/>
      <c r="E17" s="24" t="s">
        <v>50</v>
      </c>
      <c r="F17" s="24">
        <f>COUNTIF('Tổng hợp điểm'!$K$7:$K$20,"C+")</f>
        <v>2</v>
      </c>
    </row>
    <row r="18" spans="1:6" x14ac:dyDescent="0.3">
      <c r="A18" s="1">
        <v>5</v>
      </c>
      <c r="B18" s="1" t="s">
        <v>65</v>
      </c>
      <c r="C18" s="1" t="s">
        <v>26</v>
      </c>
      <c r="D18" s="1"/>
      <c r="E18" s="24" t="s">
        <v>49</v>
      </c>
      <c r="F18" s="15">
        <f>COUNTIF('Tổng hợp điểm'!$K$7:$K$20,"C")</f>
        <v>5</v>
      </c>
    </row>
    <row r="19" spans="1:6" x14ac:dyDescent="0.3">
      <c r="A19" s="1">
        <v>6</v>
      </c>
      <c r="B19" s="1" t="s">
        <v>66</v>
      </c>
      <c r="C19" s="1" t="s">
        <v>27</v>
      </c>
      <c r="D19" s="1"/>
      <c r="E19" s="24" t="s">
        <v>48</v>
      </c>
      <c r="F19" s="24">
        <f>COUNTIF('Tổng hợp điểm'!$K$7:$K$20,"D+")</f>
        <v>1</v>
      </c>
    </row>
    <row r="20" spans="1:6" x14ac:dyDescent="0.3">
      <c r="A20" s="1">
        <v>7</v>
      </c>
      <c r="B20" s="1" t="s">
        <v>67</v>
      </c>
      <c r="C20" s="1" t="s">
        <v>28</v>
      </c>
      <c r="D20" s="1"/>
      <c r="E20" s="24" t="s">
        <v>47</v>
      </c>
      <c r="F20" s="24">
        <f>COUNTIF('Tổng hợp điểm'!$K$7:$K$20,"D")</f>
        <v>0</v>
      </c>
    </row>
    <row r="21" spans="1:6" x14ac:dyDescent="0.3">
      <c r="A21" s="1">
        <v>8</v>
      </c>
      <c r="B21" s="1" t="s">
        <v>68</v>
      </c>
      <c r="C21" s="1" t="s">
        <v>29</v>
      </c>
      <c r="D21" s="1"/>
      <c r="E21" s="24" t="s">
        <v>46</v>
      </c>
      <c r="F21" s="24">
        <f>COUNTIF('Tổng hợp điểm'!$K$7:$K$20,"F")</f>
        <v>3</v>
      </c>
    </row>
    <row r="22" spans="1:6" x14ac:dyDescent="0.3">
      <c r="A22" s="1">
        <v>9</v>
      </c>
      <c r="B22" s="1" t="s">
        <v>69</v>
      </c>
      <c r="C22" s="1" t="s">
        <v>30</v>
      </c>
      <c r="D22" s="1"/>
      <c r="E22" s="24"/>
      <c r="F22" s="24"/>
    </row>
    <row r="23" spans="1:6" x14ac:dyDescent="0.3">
      <c r="A23" s="1">
        <v>10</v>
      </c>
      <c r="B23" s="1" t="s">
        <v>70</v>
      </c>
      <c r="C23" s="1" t="s">
        <v>31</v>
      </c>
      <c r="D23" s="1"/>
      <c r="E23" s="38" t="s">
        <v>57</v>
      </c>
      <c r="F23" s="40"/>
    </row>
    <row r="24" spans="1:6" x14ac:dyDescent="0.3">
      <c r="A24" s="1">
        <v>11</v>
      </c>
      <c r="B24" s="1" t="s">
        <v>71</v>
      </c>
      <c r="C24" s="1" t="s">
        <v>32</v>
      </c>
      <c r="D24" s="25"/>
      <c r="E24" s="36" t="s">
        <v>58</v>
      </c>
      <c r="F24" s="32">
        <f>COUNTIF('Tổng hợp điểm'!G7:G20,"=0")+COUNTIF('Tổng hợp điểm'!H7:H20,"=-3")</f>
        <v>3</v>
      </c>
    </row>
    <row r="25" spans="1:6" x14ac:dyDescent="0.3">
      <c r="A25" s="1">
        <v>12</v>
      </c>
      <c r="B25" s="1" t="s">
        <v>72</v>
      </c>
      <c r="C25" s="1" t="s">
        <v>33</v>
      </c>
      <c r="D25" s="25"/>
      <c r="E25" s="36"/>
      <c r="F25" s="32"/>
    </row>
    <row r="26" spans="1:6" x14ac:dyDescent="0.3">
      <c r="A26" s="1">
        <v>13</v>
      </c>
      <c r="B26" s="1" t="s">
        <v>73</v>
      </c>
      <c r="C26" s="1" t="s">
        <v>34</v>
      </c>
      <c r="D26" s="25"/>
      <c r="E26" s="36"/>
      <c r="F26" s="32"/>
    </row>
    <row r="27" spans="1:6" x14ac:dyDescent="0.3">
      <c r="A27" s="1">
        <v>14</v>
      </c>
      <c r="B27" s="1" t="s">
        <v>62</v>
      </c>
      <c r="C27" s="1" t="s">
        <v>35</v>
      </c>
      <c r="D27" s="25"/>
      <c r="E27" s="24" t="s">
        <v>59</v>
      </c>
      <c r="F27" s="29">
        <f t="array" ref="F27">COUNT(IF(LEFT(B14:B27,1)*1&gt;2,1))</f>
        <v>2</v>
      </c>
    </row>
    <row r="28" spans="1:6" ht="31.5" customHeight="1" x14ac:dyDescent="0.3">
      <c r="E28" s="30" t="s">
        <v>75</v>
      </c>
      <c r="F28" s="8">
        <f>COUNTIFS('Tổng hợp điểm'!$J$7:$J$20,"&gt;=7",'Tổng hợp điểm'!$K$7:$K$20,"A") + COUNTIFS('Tổng hợp điểm'!$J$7:$J$20,"&gt;=7",'Tổng hợp điểm'!$K$7:$K$20,"B+")</f>
        <v>1</v>
      </c>
    </row>
  </sheetData>
  <mergeCells count="7">
    <mergeCell ref="E24:E26"/>
    <mergeCell ref="F24:F26"/>
    <mergeCell ref="A1:C1"/>
    <mergeCell ref="E1:F1"/>
    <mergeCell ref="A12:C12"/>
    <mergeCell ref="E12:F12"/>
    <mergeCell ref="E23:F23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5"/>
  <sheetViews>
    <sheetView workbookViewId="0">
      <selection activeCell="J18" sqref="J18"/>
    </sheetView>
  </sheetViews>
  <sheetFormatPr defaultRowHeight="14" x14ac:dyDescent="0.3"/>
  <cols>
    <col min="1" max="1" width="10.83203125" customWidth="1"/>
    <col min="2" max="2" width="15.5" customWidth="1"/>
    <col min="3" max="3" width="21.25" customWidth="1"/>
    <col min="4" max="4" width="20.6640625" customWidth="1"/>
  </cols>
  <sheetData>
    <row r="1" spans="1:11" ht="70" x14ac:dyDescent="0.3">
      <c r="A1" s="5" t="s">
        <v>9</v>
      </c>
      <c r="B1" s="23" t="s">
        <v>60</v>
      </c>
      <c r="C1" s="23" t="s">
        <v>10</v>
      </c>
      <c r="D1" s="7" t="s">
        <v>11</v>
      </c>
      <c r="E1" s="7" t="s">
        <v>12</v>
      </c>
      <c r="F1" s="7" t="s">
        <v>13</v>
      </c>
      <c r="G1" s="7" t="s">
        <v>74</v>
      </c>
      <c r="H1" s="7" t="s">
        <v>14</v>
      </c>
      <c r="I1" s="7" t="s">
        <v>15</v>
      </c>
      <c r="J1" s="7" t="s">
        <v>16</v>
      </c>
      <c r="K1" s="7" t="s">
        <v>18</v>
      </c>
    </row>
    <row r="2" spans="1:11" x14ac:dyDescent="0.3">
      <c r="A2" s="8">
        <v>1</v>
      </c>
      <c r="B2" s="24" t="s">
        <v>17</v>
      </c>
      <c r="C2" s="8" t="str">
        <f>VLOOKUP(B2,'Các bảng tham chiếu &amp; Thống kê'!$B$14:$C$27,2,FALSE)</f>
        <v>Nguyễn Văn Hiếu</v>
      </c>
      <c r="D2" s="22">
        <f>VLOOKUP(B2, 'Điểm TH các buổi'!$B$3:$D$16, 3, FALSE)</f>
        <v>0.45</v>
      </c>
      <c r="E2" s="8">
        <f>VLOOKUP(B2, 'Điểm TH các buổi'!$B$3:$E$16, 4, FALSE)</f>
        <v>0.25</v>
      </c>
      <c r="F2" s="8">
        <f>VLOOKUP(B2, 'Điểm TH các buổi'!$B$3:$F$16, 5, FALSE)</f>
        <v>0.3</v>
      </c>
      <c r="G2" s="8">
        <f>VLOOKUP(B2, 'Điểm bài tập lớn'!$B$3:$D$16, 3, FALSE)</f>
        <v>0.5</v>
      </c>
      <c r="H2" s="8">
        <f>VLOOKUP(B2, 'Điểm lý thuyết'!$B$3:$D$16, 3, FALSE)</f>
        <v>4.2</v>
      </c>
      <c r="I2" s="26">
        <f>IF(H2=-3, 0, D2+E2+F2+G2+(H2*0.6))</f>
        <v>4.0199999999999996</v>
      </c>
      <c r="J2" s="27">
        <f>IF(OR(G2=0, VALUE(LEFT(B2, 1))&gt;2), 0, I2+ IF(VALUE(LEFT(B2, 1))=0, 1, IF(VALUE(LEFT(B2, 1))=1, 0.5, IF(VALUE(LEFT(B2, 1))=2, 0.25, 0))))</f>
        <v>5.0199999999999996</v>
      </c>
      <c r="K2" s="28" t="str">
        <f>VLOOKUP(J2,'Các bảng tham chiếu &amp; Thống kê'!$A$2:$C$10, 2, TRUE)</f>
        <v>D+</v>
      </c>
    </row>
    <row r="3" spans="1:11" x14ac:dyDescent="0.3">
      <c r="A3" s="8">
        <v>2</v>
      </c>
      <c r="B3" s="24" t="s">
        <v>61</v>
      </c>
      <c r="C3" s="8" t="str">
        <f>VLOOKUP(B3,'Các bảng tham chiếu &amp; Thống kê'!$B$14:$C$27,2,FALSE)</f>
        <v>Lý Minh Trí</v>
      </c>
      <c r="D3" s="22">
        <f>VLOOKUP(B3, 'Điểm TH các buổi'!$B$3:$D$16, 3, FALSE)</f>
        <v>0.5</v>
      </c>
      <c r="E3" s="8">
        <f>VLOOKUP(B3, 'Điểm TH các buổi'!$B$3:$E$16, 4, FALSE)</f>
        <v>0.35</v>
      </c>
      <c r="F3" s="8">
        <f>VLOOKUP(B3, 'Điểm TH các buổi'!$B$3:$F$16, 5, FALSE)</f>
        <v>0.4</v>
      </c>
      <c r="G3" s="8">
        <f>VLOOKUP(B3, 'Điểm bài tập lớn'!$B$3:$D$16, 3, FALSE)</f>
        <v>1</v>
      </c>
      <c r="H3" s="8">
        <f>VLOOKUP(B3, 'Điểm lý thuyết'!$B$3:$D$16, 3, FALSE)</f>
        <v>5.8</v>
      </c>
      <c r="I3" s="26">
        <f t="shared" ref="I3:I15" si="0">IF(H3=-3, 0, D3+E3+F3+G3+(H3*0.6))</f>
        <v>5.73</v>
      </c>
      <c r="J3" s="27">
        <f t="shared" ref="J3:J15" si="1">IF(OR(G3=0, VALUE(LEFT(B3, 1))&gt;2), 0, I3+ IF(VALUE(LEFT(B3, 1))=0, 1, IF(VALUE(LEFT(B3, 1))=1, 0.5, IF(VALUE(LEFT(B3, 1))=2, 0.25, 0))))</f>
        <v>6.23</v>
      </c>
      <c r="K3" s="28" t="str">
        <f>VLOOKUP(J3,'Các bảng tham chiếu &amp; Thống kê'!$A$2:$C$10, 2, TRUE)</f>
        <v>C</v>
      </c>
    </row>
    <row r="4" spans="1:11" x14ac:dyDescent="0.3">
      <c r="A4" s="8">
        <v>3</v>
      </c>
      <c r="B4" s="24" t="s">
        <v>63</v>
      </c>
      <c r="C4" s="8" t="str">
        <f>VLOOKUP(B4,'Các bảng tham chiếu &amp; Thống kê'!$B$14:$C$27,2,FALSE)</f>
        <v>Nguyễn Kiều Mi</v>
      </c>
      <c r="D4" s="22">
        <f>VLOOKUP(B4, 'Điểm TH các buổi'!$B$3:$D$16, 3, FALSE)</f>
        <v>0.25</v>
      </c>
      <c r="E4" s="8">
        <f>VLOOKUP(B4, 'Điểm TH các buổi'!$B$3:$E$16, 4, FALSE)</f>
        <v>0.25</v>
      </c>
      <c r="F4" s="8">
        <f>VLOOKUP(B4, 'Điểm TH các buổi'!$B$3:$F$16, 5, FALSE)</f>
        <v>0.3</v>
      </c>
      <c r="G4" s="8">
        <f>VLOOKUP(B4, 'Điểm bài tập lớn'!$B$3:$D$16, 3, FALSE)</f>
        <v>0.5</v>
      </c>
      <c r="H4" s="8">
        <f>VLOOKUP(B4, 'Điểm lý thuyết'!$B$3:$D$16, 3, FALSE)</f>
        <v>5.8</v>
      </c>
      <c r="I4" s="26">
        <f t="shared" si="0"/>
        <v>4.78</v>
      </c>
      <c r="J4" s="27">
        <f t="shared" si="1"/>
        <v>5.78</v>
      </c>
      <c r="K4" s="28" t="str">
        <f>VLOOKUP(J4,'Các bảng tham chiếu &amp; Thống kê'!$A$2:$C$10, 2, TRUE)</f>
        <v>C</v>
      </c>
    </row>
    <row r="5" spans="1:11" x14ac:dyDescent="0.3">
      <c r="A5" s="8">
        <v>4</v>
      </c>
      <c r="B5" s="24" t="s">
        <v>64</v>
      </c>
      <c r="C5" s="8" t="str">
        <f>VLOOKUP(B5,'Các bảng tham chiếu &amp; Thống kê'!$B$14:$C$27,2,FALSE)</f>
        <v>Đặng Duy Linh</v>
      </c>
      <c r="D5" s="22">
        <f>VLOOKUP(B5, 'Điểm TH các buổi'!$B$3:$D$16, 3, FALSE)</f>
        <v>0.4</v>
      </c>
      <c r="E5" s="8">
        <f>VLOOKUP(B5, 'Điểm TH các buổi'!$B$3:$E$16, 4, FALSE)</f>
        <v>0.25</v>
      </c>
      <c r="F5" s="8">
        <f>VLOOKUP(B5, 'Điểm TH các buổi'!$B$3:$F$16, 5, FALSE)</f>
        <v>0.35</v>
      </c>
      <c r="G5" s="8">
        <f>VLOOKUP(B5, 'Điểm bài tập lớn'!$B$3:$D$16, 3, FALSE)</f>
        <v>1</v>
      </c>
      <c r="H5" s="8">
        <f>VLOOKUP(B5, 'Điểm lý thuyết'!$B$3:$D$16, 3, FALSE)</f>
        <v>4.5</v>
      </c>
      <c r="I5" s="26">
        <f t="shared" si="0"/>
        <v>4.6999999999999993</v>
      </c>
      <c r="J5" s="27">
        <f t="shared" si="1"/>
        <v>5.6999999999999993</v>
      </c>
      <c r="K5" s="28" t="str">
        <f>VLOOKUP(J5,'Các bảng tham chiếu &amp; Thống kê'!$A$2:$C$10, 2, TRUE)</f>
        <v>C</v>
      </c>
    </row>
    <row r="6" spans="1:11" x14ac:dyDescent="0.3">
      <c r="A6" s="8">
        <v>5</v>
      </c>
      <c r="B6" s="24" t="s">
        <v>65</v>
      </c>
      <c r="C6" s="8" t="str">
        <f>VLOOKUP(B6,'Các bảng tham chiếu &amp; Thống kê'!$B$14:$C$27,2,FALSE)</f>
        <v>Lê Thị Trúc Linh</v>
      </c>
      <c r="D6" s="22">
        <f>VLOOKUP(B6, 'Điểm TH các buổi'!$B$3:$D$16, 3, FALSE)</f>
        <v>0.45</v>
      </c>
      <c r="E6" s="8">
        <f>VLOOKUP(B6, 'Điểm TH các buổi'!$B$3:$E$16, 4, FALSE)</f>
        <v>0.4</v>
      </c>
      <c r="F6" s="8">
        <f>VLOOKUP(B6, 'Điểm TH các buổi'!$B$3:$F$16, 5, FALSE)</f>
        <v>0.35</v>
      </c>
      <c r="G6" s="8">
        <f>VLOOKUP(B6, 'Điểm bài tập lớn'!$B$3:$D$16, 3, FALSE)</f>
        <v>0.75</v>
      </c>
      <c r="H6" s="8">
        <f>VLOOKUP(B6, 'Điểm lý thuyết'!$B$3:$D$16, 3, FALSE)</f>
        <v>5.5</v>
      </c>
      <c r="I6" s="26">
        <f t="shared" si="0"/>
        <v>5.25</v>
      </c>
      <c r="J6" s="27">
        <f t="shared" si="1"/>
        <v>5.5</v>
      </c>
      <c r="K6" s="28" t="str">
        <f>VLOOKUP(J6,'Các bảng tham chiếu &amp; Thống kê'!$A$2:$C$10, 2, TRUE)</f>
        <v>C</v>
      </c>
    </row>
    <row r="7" spans="1:11" hidden="1" x14ac:dyDescent="0.3">
      <c r="A7" s="8">
        <v>6</v>
      </c>
      <c r="B7" s="24" t="s">
        <v>66</v>
      </c>
      <c r="C7" s="8" t="str">
        <f>VLOOKUP(B7,'Các bảng tham chiếu &amp; Thống kê'!$B$14:$C$27,2,FALSE)</f>
        <v>Phạm Thị Huỳnh</v>
      </c>
      <c r="D7" s="22">
        <f>VLOOKUP(B7, 'Điểm TH các buổi'!$B$3:$D$16, 3, FALSE)</f>
        <v>0.4</v>
      </c>
      <c r="E7" s="8">
        <f>VLOOKUP(B7, 'Điểm TH các buổi'!$B$3:$E$16, 4, FALSE)</f>
        <v>0.45</v>
      </c>
      <c r="F7" s="8">
        <f>VLOOKUP(B7, 'Điểm TH các buổi'!$B$3:$F$16, 5, FALSE)</f>
        <v>0.5</v>
      </c>
      <c r="G7" s="8">
        <f>VLOOKUP(B7, 'Điểm bài tập lớn'!$B$3:$D$16, 3, FALSE)</f>
        <v>1.2</v>
      </c>
      <c r="H7" s="8">
        <f>VLOOKUP(B7, 'Điểm lý thuyết'!$B$3:$D$16, 3, FALSE)</f>
        <v>7.5</v>
      </c>
      <c r="I7" s="26">
        <f t="shared" si="0"/>
        <v>7.05</v>
      </c>
      <c r="J7" s="27">
        <f t="shared" si="1"/>
        <v>8.0500000000000007</v>
      </c>
      <c r="K7" s="28" t="str">
        <f>VLOOKUP(J7,'Các bảng tham chiếu &amp; Thống kê'!$A$2:$C$10, 2, TRUE)</f>
        <v>B+</v>
      </c>
    </row>
    <row r="8" spans="1:11" x14ac:dyDescent="0.3">
      <c r="A8" s="8">
        <v>7</v>
      </c>
      <c r="B8" s="24" t="s">
        <v>67</v>
      </c>
      <c r="C8" s="8" t="str">
        <f>VLOOKUP(B8,'Các bảng tham chiếu &amp; Thống kê'!$B$14:$C$27,2,FALSE)</f>
        <v>Lê Minh Thông</v>
      </c>
      <c r="D8" s="22">
        <f>VLOOKUP(B8, 'Điểm TH các buổi'!$B$3:$D$16, 3, FALSE)</f>
        <v>0.4</v>
      </c>
      <c r="E8" s="8">
        <f>VLOOKUP(B8, 'Điểm TH các buổi'!$B$3:$E$16, 4, FALSE)</f>
        <v>0.4</v>
      </c>
      <c r="F8" s="8">
        <f>VLOOKUP(B8, 'Điểm TH các buổi'!$B$3:$F$16, 5, FALSE)</f>
        <v>0.4</v>
      </c>
      <c r="G8" s="8">
        <f>VLOOKUP(B8, 'Điểm bài tập lớn'!$B$3:$D$16, 3, FALSE)</f>
        <v>1</v>
      </c>
      <c r="H8" s="8">
        <f>VLOOKUP(B8, 'Điểm lý thuyết'!$B$3:$D$16, 3, FALSE)</f>
        <v>5.3</v>
      </c>
      <c r="I8" s="26">
        <f t="shared" si="0"/>
        <v>5.38</v>
      </c>
      <c r="J8" s="27">
        <f t="shared" si="1"/>
        <v>6.38</v>
      </c>
      <c r="K8" s="28" t="str">
        <f>VLOOKUP(J8,'Các bảng tham chiếu &amp; Thống kê'!$A$2:$C$10, 2, TRUE)</f>
        <v>C</v>
      </c>
    </row>
    <row r="9" spans="1:11" x14ac:dyDescent="0.3">
      <c r="A9" s="8">
        <v>8</v>
      </c>
      <c r="B9" s="24" t="s">
        <v>68</v>
      </c>
      <c r="C9" s="8" t="str">
        <f>VLOOKUP(B9,'Các bảng tham chiếu &amp; Thống kê'!$B$14:$C$27,2,FALSE)</f>
        <v>Huỳnh Thị Diễm</v>
      </c>
      <c r="D9" s="22">
        <f>VLOOKUP(B9, 'Điểm TH các buổi'!$B$3:$D$16, 3, FALSE)</f>
        <v>0.45</v>
      </c>
      <c r="E9" s="8">
        <f>VLOOKUP(B9, 'Điểm TH các buổi'!$B$3:$E$16, 4, FALSE)</f>
        <v>0.4</v>
      </c>
      <c r="F9" s="8">
        <f>VLOOKUP(B9, 'Điểm TH các buổi'!$B$3:$F$16, 5, FALSE)</f>
        <v>0.45</v>
      </c>
      <c r="G9" s="8">
        <f>VLOOKUP(B9, 'Điểm bài tập lớn'!$B$3:$D$16, 3, FALSE)</f>
        <v>0</v>
      </c>
      <c r="H9" s="8">
        <f>VLOOKUP(B9, 'Điểm lý thuyết'!$B$3:$D$16, 3, FALSE)</f>
        <v>6.8</v>
      </c>
      <c r="I9" s="26">
        <f t="shared" si="0"/>
        <v>5.38</v>
      </c>
      <c r="J9" s="27">
        <f t="shared" si="1"/>
        <v>0</v>
      </c>
      <c r="K9" s="28" t="str">
        <f>VLOOKUP(J9,'Các bảng tham chiếu &amp; Thống kê'!$A$2:$C$10, 2, TRUE)</f>
        <v>F</v>
      </c>
    </row>
    <row r="10" spans="1:11" x14ac:dyDescent="0.3">
      <c r="A10" s="8">
        <v>9</v>
      </c>
      <c r="B10" s="24" t="s">
        <v>69</v>
      </c>
      <c r="C10" s="8" t="str">
        <f>VLOOKUP(B10,'Các bảng tham chiếu &amp; Thống kê'!$B$14:$C$27,2,FALSE)</f>
        <v>Trần Thanh Nguyên</v>
      </c>
      <c r="D10" s="22">
        <f>VLOOKUP(B10, 'Điểm TH các buổi'!$B$3:$D$16, 3, FALSE)</f>
        <v>0.45</v>
      </c>
      <c r="E10" s="8">
        <f>VLOOKUP(B10, 'Điểm TH các buổi'!$B$3:$E$16, 4, FALSE)</f>
        <v>0.4</v>
      </c>
      <c r="F10" s="8">
        <f>VLOOKUP(B10, 'Điểm TH các buổi'!$B$3:$F$16, 5, FALSE)</f>
        <v>0.4</v>
      </c>
      <c r="G10" s="8">
        <f>VLOOKUP(B10, 'Điểm bài tập lớn'!$B$3:$D$16, 3, FALSE)</f>
        <v>0.75</v>
      </c>
      <c r="H10" s="8">
        <f>VLOOKUP(B10, 'Điểm lý thuyết'!$B$3:$D$16, 3, FALSE)</f>
        <v>6.3</v>
      </c>
      <c r="I10" s="26">
        <f t="shared" si="0"/>
        <v>5.7799999999999994</v>
      </c>
      <c r="J10" s="27">
        <f t="shared" si="1"/>
        <v>6.7799999999999994</v>
      </c>
      <c r="K10" s="28" t="str">
        <f>VLOOKUP(J10,'Các bảng tham chiếu &amp; Thống kê'!$A$2:$C$10, 2, TRUE)</f>
        <v>C+</v>
      </c>
    </row>
    <row r="11" spans="1:11" hidden="1" x14ac:dyDescent="0.3">
      <c r="A11" s="8">
        <v>10</v>
      </c>
      <c r="B11" s="24" t="s">
        <v>70</v>
      </c>
      <c r="C11" s="8" t="str">
        <f>VLOOKUP(B11,'Các bảng tham chiếu &amp; Thống kê'!$B$14:$C$27,2,FALSE)</f>
        <v>Nguyễn Thị Đào</v>
      </c>
      <c r="D11" s="22">
        <f>VLOOKUP(B11, 'Điểm TH các buổi'!$B$3:$D$16, 3, FALSE)</f>
        <v>0.3</v>
      </c>
      <c r="E11" s="8">
        <f>VLOOKUP(B11, 'Điểm TH các buổi'!$B$3:$E$16, 4, FALSE)</f>
        <v>0.5</v>
      </c>
      <c r="F11" s="8">
        <f>VLOOKUP(B11, 'Điểm TH các buổi'!$B$3:$F$16, 5, FALSE)</f>
        <v>0.45</v>
      </c>
      <c r="G11" s="8">
        <f>VLOOKUP(B11, 'Điểm bài tập lớn'!$B$3:$D$16, 3, FALSE)</f>
        <v>0.3</v>
      </c>
      <c r="H11" s="8">
        <f>VLOOKUP(B11, 'Điểm lý thuyết'!$B$3:$D$16, 3, FALSE)</f>
        <v>8.3000000000000007</v>
      </c>
      <c r="I11" s="26">
        <f t="shared" si="0"/>
        <v>6.53</v>
      </c>
      <c r="J11" s="27">
        <f t="shared" si="1"/>
        <v>7.03</v>
      </c>
      <c r="K11" s="28" t="str">
        <f>VLOOKUP(J11,'Các bảng tham chiếu &amp; Thống kê'!$A$2:$C$10, 2, TRUE)</f>
        <v>B</v>
      </c>
    </row>
    <row r="12" spans="1:11" x14ac:dyDescent="0.3">
      <c r="A12" s="8">
        <v>11</v>
      </c>
      <c r="B12" s="24" t="s">
        <v>71</v>
      </c>
      <c r="C12" s="8" t="str">
        <f>VLOOKUP(B12,'Các bảng tham chiếu &amp; Thống kê'!$B$14:$C$27,2,FALSE)</f>
        <v>Nguyễn Chí Thanh</v>
      </c>
      <c r="D12" s="22">
        <f>VLOOKUP(B12, 'Điểm TH các buổi'!$B$3:$D$16, 3, FALSE)</f>
        <v>0.4</v>
      </c>
      <c r="E12" s="8">
        <f>VLOOKUP(B12, 'Điểm TH các buổi'!$B$3:$E$16, 4, FALSE)</f>
        <v>0.45</v>
      </c>
      <c r="F12" s="8">
        <f>VLOOKUP(B12, 'Điểm TH các buổi'!$B$3:$F$16, 5, FALSE)</f>
        <v>0.4</v>
      </c>
      <c r="G12" s="8">
        <f>VLOOKUP(B12, 'Điểm bài tập lớn'!$B$3:$D$16, 3, FALSE)</f>
        <v>0.3</v>
      </c>
      <c r="H12" s="8">
        <f>VLOOKUP(B12, 'Điểm lý thuyết'!$B$3:$D$16, 3, FALSE)</f>
        <v>-3</v>
      </c>
      <c r="I12" s="26">
        <f t="shared" si="0"/>
        <v>0</v>
      </c>
      <c r="J12" s="27">
        <f t="shared" si="1"/>
        <v>0</v>
      </c>
      <c r="K12" s="28" t="str">
        <f>VLOOKUP(J12,'Các bảng tham chiếu &amp; Thống kê'!$A$2:$C$10, 2, TRUE)</f>
        <v>F</v>
      </c>
    </row>
    <row r="13" spans="1:11" hidden="1" x14ac:dyDescent="0.3">
      <c r="A13" s="8">
        <v>12</v>
      </c>
      <c r="B13" s="24" t="s">
        <v>72</v>
      </c>
      <c r="C13" s="8" t="str">
        <f>VLOOKUP(B13,'Các bảng tham chiếu &amp; Thống kê'!$B$14:$C$27,2,FALSE)</f>
        <v>Nguyễn Hải Anh</v>
      </c>
      <c r="D13" s="22">
        <f>VLOOKUP(B13, 'Điểm TH các buổi'!$B$3:$D$16, 3, FALSE)</f>
        <v>0.5</v>
      </c>
      <c r="E13" s="8">
        <f>VLOOKUP(B13, 'Điểm TH các buổi'!$B$3:$E$16, 4, FALSE)</f>
        <v>0.5</v>
      </c>
      <c r="F13" s="8">
        <f>VLOOKUP(B13, 'Điểm TH các buổi'!$B$3:$F$16, 5, FALSE)</f>
        <v>0.45</v>
      </c>
      <c r="G13" s="8">
        <f>VLOOKUP(B13, 'Điểm bài tập lớn'!$B$3:$D$16, 3, FALSE)</f>
        <v>1.5</v>
      </c>
      <c r="H13" s="8">
        <f>VLOOKUP(B13, 'Điểm lý thuyết'!$B$3:$D$16, 3, FALSE)</f>
        <v>7</v>
      </c>
      <c r="I13" s="26">
        <f t="shared" si="0"/>
        <v>7.15</v>
      </c>
      <c r="J13" s="27">
        <f t="shared" si="1"/>
        <v>7.4</v>
      </c>
      <c r="K13" s="28" t="str">
        <f>VLOOKUP(J13,'Các bảng tham chiếu &amp; Thống kê'!$A$2:$C$10, 2, TRUE)</f>
        <v>B</v>
      </c>
    </row>
    <row r="14" spans="1:11" x14ac:dyDescent="0.3">
      <c r="A14" s="8">
        <v>13</v>
      </c>
      <c r="B14" s="24" t="s">
        <v>73</v>
      </c>
      <c r="C14" s="8" t="str">
        <f>VLOOKUP(B14,'Các bảng tham chiếu &amp; Thống kê'!$B$14:$C$27,2,FALSE)</f>
        <v>Trần Nam Dương</v>
      </c>
      <c r="D14" s="22">
        <f>VLOOKUP(B14, 'Điểm TH các buổi'!$B$3:$D$16, 3, FALSE)</f>
        <v>0.4</v>
      </c>
      <c r="E14" s="8">
        <f>VLOOKUP(B14, 'Điểm TH các buổi'!$B$3:$E$16, 4, FALSE)</f>
        <v>0.4</v>
      </c>
      <c r="F14" s="8">
        <f>VLOOKUP(B14, 'Điểm TH các buổi'!$B$3:$F$16, 5, FALSE)</f>
        <v>0.35</v>
      </c>
      <c r="G14" s="8">
        <f>VLOOKUP(B14, 'Điểm bài tập lớn'!$B$3:$D$16, 3, FALSE)</f>
        <v>1.35</v>
      </c>
      <c r="H14" s="8">
        <f>VLOOKUP(B14, 'Điểm lý thuyết'!$B$3:$D$16, 3, FALSE)</f>
        <v>-3</v>
      </c>
      <c r="I14" s="26">
        <f t="shared" si="0"/>
        <v>0</v>
      </c>
      <c r="J14" s="27">
        <f t="shared" si="1"/>
        <v>0</v>
      </c>
      <c r="K14" s="28" t="str">
        <f>VLOOKUP(J14,'Các bảng tham chiếu &amp; Thống kê'!$A$2:$C$10, 2, TRUE)</f>
        <v>F</v>
      </c>
    </row>
    <row r="15" spans="1:11" x14ac:dyDescent="0.3">
      <c r="A15" s="8">
        <v>14</v>
      </c>
      <c r="B15" s="24" t="s">
        <v>62</v>
      </c>
      <c r="C15" s="8" t="str">
        <f>VLOOKUP(B15,'Các bảng tham chiếu &amp; Thống kê'!$B$14:$C$27,2,FALSE)</f>
        <v>Nguyễn Duy Khanh</v>
      </c>
      <c r="D15" s="22">
        <f>VLOOKUP(B15, 'Điểm TH các buổi'!$B$3:$D$16, 3, FALSE)</f>
        <v>0.35</v>
      </c>
      <c r="E15" s="8">
        <f>VLOOKUP(B15, 'Điểm TH các buổi'!$B$3:$E$16, 4, FALSE)</f>
        <v>0.4</v>
      </c>
      <c r="F15" s="8">
        <f>VLOOKUP(B15, 'Điểm TH các buổi'!$B$3:$F$16, 5, FALSE)</f>
        <v>0</v>
      </c>
      <c r="G15" s="8">
        <f>VLOOKUP(B15, 'Điểm bài tập lớn'!$B$3:$D$16, 3, FALSE)</f>
        <v>0.85</v>
      </c>
      <c r="H15" s="8">
        <f>VLOOKUP(B15, 'Điểm lý thuyết'!$B$3:$D$16, 3, FALSE)</f>
        <v>6.5</v>
      </c>
      <c r="I15" s="26">
        <f t="shared" si="0"/>
        <v>5.5</v>
      </c>
      <c r="J15" s="27">
        <f t="shared" si="1"/>
        <v>6.5</v>
      </c>
      <c r="K15" s="28" t="str">
        <f>VLOOKUP(J15,'Các bảng tham chiếu &amp; Thống kê'!$A$2:$C$10, 2, TRUE)</f>
        <v>C+</v>
      </c>
    </row>
  </sheetData>
  <autoFilter ref="A1:K15">
    <filterColumn colId="9">
      <customFilters>
        <customFilter operator="lessThan" val="7"/>
      </customFilters>
    </filterColumn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5"/>
  <sheetViews>
    <sheetView workbookViewId="0">
      <selection activeCell="D33" sqref="D33"/>
    </sheetView>
  </sheetViews>
  <sheetFormatPr defaultRowHeight="14" x14ac:dyDescent="0.3"/>
  <cols>
    <col min="3" max="3" width="17.25" customWidth="1"/>
  </cols>
  <sheetData>
    <row r="1" spans="1:11" ht="70" x14ac:dyDescent="0.3">
      <c r="A1" s="5" t="s">
        <v>9</v>
      </c>
      <c r="B1" s="23" t="s">
        <v>60</v>
      </c>
      <c r="C1" s="23" t="s">
        <v>10</v>
      </c>
      <c r="D1" s="7" t="s">
        <v>11</v>
      </c>
      <c r="E1" s="7" t="s">
        <v>12</v>
      </c>
      <c r="F1" s="7" t="s">
        <v>13</v>
      </c>
      <c r="G1" s="7" t="s">
        <v>74</v>
      </c>
      <c r="H1" s="7" t="s">
        <v>14</v>
      </c>
      <c r="I1" s="7" t="s">
        <v>15</v>
      </c>
      <c r="J1" s="7" t="s">
        <v>16</v>
      </c>
      <c r="K1" s="7" t="s">
        <v>18</v>
      </c>
    </row>
    <row r="2" spans="1:11" hidden="1" x14ac:dyDescent="0.3">
      <c r="A2" s="8">
        <v>1</v>
      </c>
      <c r="B2" s="24" t="s">
        <v>17</v>
      </c>
      <c r="C2" s="8" t="str">
        <f>VLOOKUP(B2,'Các bảng tham chiếu &amp; Thống kê'!$B$14:$C$27,2,FALSE)</f>
        <v>Nguyễn Văn Hiếu</v>
      </c>
      <c r="D2" s="22">
        <f>VLOOKUP(B2, 'Điểm TH các buổi'!$B$3:$D$16, 3, FALSE)</f>
        <v>0.45</v>
      </c>
      <c r="E2" s="8">
        <f>VLOOKUP(B2, 'Điểm TH các buổi'!$B$3:$E$16, 4, FALSE)</f>
        <v>0.25</v>
      </c>
      <c r="F2" s="8">
        <f>VLOOKUP(B2, 'Điểm TH các buổi'!$B$3:$F$16, 5, FALSE)</f>
        <v>0.3</v>
      </c>
      <c r="G2" s="8">
        <f>VLOOKUP(B2, 'Điểm bài tập lớn'!$B$3:$D$16, 3, FALSE)</f>
        <v>0.5</v>
      </c>
      <c r="H2" s="8">
        <f>VLOOKUP(B2, 'Điểm lý thuyết'!$B$3:$D$16, 3, FALSE)</f>
        <v>4.2</v>
      </c>
      <c r="I2" s="26">
        <f>IF(H2=-3, 0, D2+E2+F2+G2+(H2*0.6))</f>
        <v>4.0199999999999996</v>
      </c>
      <c r="J2" s="27">
        <f>IF(OR(G2=0, VALUE(LEFT(B2, 1))&gt;2), 0, I2+ IF(VALUE(LEFT(B2, 1))=0, 1, IF(VALUE(LEFT(B2, 1))=1, 0.5, IF(VALUE(LEFT(B2, 1))=2, 0.25, 0))))</f>
        <v>5.0199999999999996</v>
      </c>
      <c r="K2" s="28" t="str">
        <f>VLOOKUP(J2,'Các bảng tham chiếu &amp; Thống kê'!$A$2:$C$10, 2, TRUE)</f>
        <v>D+</v>
      </c>
    </row>
    <row r="3" spans="1:11" hidden="1" x14ac:dyDescent="0.3">
      <c r="A3" s="8">
        <v>2</v>
      </c>
      <c r="B3" s="24" t="s">
        <v>61</v>
      </c>
      <c r="C3" s="8" t="str">
        <f>VLOOKUP(B3,'Các bảng tham chiếu &amp; Thống kê'!$B$14:$C$27,2,FALSE)</f>
        <v>Lý Minh Trí</v>
      </c>
      <c r="D3" s="22">
        <f>VLOOKUP(B3, 'Điểm TH các buổi'!$B$3:$D$16, 3, FALSE)</f>
        <v>0.5</v>
      </c>
      <c r="E3" s="8">
        <f>VLOOKUP(B3, 'Điểm TH các buổi'!$B$3:$E$16, 4, FALSE)</f>
        <v>0.35</v>
      </c>
      <c r="F3" s="8">
        <f>VLOOKUP(B3, 'Điểm TH các buổi'!$B$3:$F$16, 5, FALSE)</f>
        <v>0.4</v>
      </c>
      <c r="G3" s="8">
        <f>VLOOKUP(B3, 'Điểm bài tập lớn'!$B$3:$D$16, 3, FALSE)</f>
        <v>1</v>
      </c>
      <c r="H3" s="8">
        <f>VLOOKUP(B3, 'Điểm lý thuyết'!$B$3:$D$16, 3, FALSE)</f>
        <v>5.8</v>
      </c>
      <c r="I3" s="26">
        <f t="shared" ref="I3:I15" si="0">IF(H3=-3, 0, D3+E3+F3+G3+(H3*0.6))</f>
        <v>5.73</v>
      </c>
      <c r="J3" s="27">
        <f t="shared" ref="J3:J15" si="1">IF(OR(G3=0, VALUE(LEFT(B3, 1))&gt;2), 0, I3+ IF(VALUE(LEFT(B3, 1))=0, 1, IF(VALUE(LEFT(B3, 1))=1, 0.5, IF(VALUE(LEFT(B3, 1))=2, 0.25, 0))))</f>
        <v>6.23</v>
      </c>
      <c r="K3" s="28" t="str">
        <f>VLOOKUP(J3,'Các bảng tham chiếu &amp; Thống kê'!$A$2:$C$10, 2, TRUE)</f>
        <v>C</v>
      </c>
    </row>
    <row r="4" spans="1:11" hidden="1" x14ac:dyDescent="0.3">
      <c r="A4" s="8">
        <v>3</v>
      </c>
      <c r="B4" s="24" t="s">
        <v>63</v>
      </c>
      <c r="C4" s="8" t="str">
        <f>VLOOKUP(B4,'Các bảng tham chiếu &amp; Thống kê'!$B$14:$C$27,2,FALSE)</f>
        <v>Nguyễn Kiều Mi</v>
      </c>
      <c r="D4" s="22">
        <f>VLOOKUP(B4, 'Điểm TH các buổi'!$B$3:$D$16, 3, FALSE)</f>
        <v>0.25</v>
      </c>
      <c r="E4" s="8">
        <f>VLOOKUP(B4, 'Điểm TH các buổi'!$B$3:$E$16, 4, FALSE)</f>
        <v>0.25</v>
      </c>
      <c r="F4" s="8">
        <f>VLOOKUP(B4, 'Điểm TH các buổi'!$B$3:$F$16, 5, FALSE)</f>
        <v>0.3</v>
      </c>
      <c r="G4" s="8">
        <f>VLOOKUP(B4, 'Điểm bài tập lớn'!$B$3:$D$16, 3, FALSE)</f>
        <v>0.5</v>
      </c>
      <c r="H4" s="8">
        <f>VLOOKUP(B4, 'Điểm lý thuyết'!$B$3:$D$16, 3, FALSE)</f>
        <v>5.8</v>
      </c>
      <c r="I4" s="26">
        <f t="shared" si="0"/>
        <v>4.78</v>
      </c>
      <c r="J4" s="27">
        <f t="shared" si="1"/>
        <v>5.78</v>
      </c>
      <c r="K4" s="28" t="str">
        <f>VLOOKUP(J4,'Các bảng tham chiếu &amp; Thống kê'!$A$2:$C$10, 2, TRUE)</f>
        <v>C</v>
      </c>
    </row>
    <row r="5" spans="1:11" hidden="1" x14ac:dyDescent="0.3">
      <c r="A5" s="8">
        <v>4</v>
      </c>
      <c r="B5" s="24" t="s">
        <v>64</v>
      </c>
      <c r="C5" s="8" t="str">
        <f>VLOOKUP(B5,'Các bảng tham chiếu &amp; Thống kê'!$B$14:$C$27,2,FALSE)</f>
        <v>Đặng Duy Linh</v>
      </c>
      <c r="D5" s="22">
        <f>VLOOKUP(B5, 'Điểm TH các buổi'!$B$3:$D$16, 3, FALSE)</f>
        <v>0.4</v>
      </c>
      <c r="E5" s="8">
        <f>VLOOKUP(B5, 'Điểm TH các buổi'!$B$3:$E$16, 4, FALSE)</f>
        <v>0.25</v>
      </c>
      <c r="F5" s="8">
        <f>VLOOKUP(B5, 'Điểm TH các buổi'!$B$3:$F$16, 5, FALSE)</f>
        <v>0.35</v>
      </c>
      <c r="G5" s="8">
        <f>VLOOKUP(B5, 'Điểm bài tập lớn'!$B$3:$D$16, 3, FALSE)</f>
        <v>1</v>
      </c>
      <c r="H5" s="8">
        <f>VLOOKUP(B5, 'Điểm lý thuyết'!$B$3:$D$16, 3, FALSE)</f>
        <v>4.5</v>
      </c>
      <c r="I5" s="26">
        <f t="shared" si="0"/>
        <v>4.6999999999999993</v>
      </c>
      <c r="J5" s="27">
        <f t="shared" si="1"/>
        <v>5.6999999999999993</v>
      </c>
      <c r="K5" s="28" t="str">
        <f>VLOOKUP(J5,'Các bảng tham chiếu &amp; Thống kê'!$A$2:$C$10, 2, TRUE)</f>
        <v>C</v>
      </c>
    </row>
    <row r="6" spans="1:11" hidden="1" x14ac:dyDescent="0.3">
      <c r="A6" s="8">
        <v>5</v>
      </c>
      <c r="B6" s="24" t="s">
        <v>65</v>
      </c>
      <c r="C6" s="8" t="str">
        <f>VLOOKUP(B6,'Các bảng tham chiếu &amp; Thống kê'!$B$14:$C$27,2,FALSE)</f>
        <v>Lê Thị Trúc Linh</v>
      </c>
      <c r="D6" s="22">
        <f>VLOOKUP(B6, 'Điểm TH các buổi'!$B$3:$D$16, 3, FALSE)</f>
        <v>0.45</v>
      </c>
      <c r="E6" s="8">
        <f>VLOOKUP(B6, 'Điểm TH các buổi'!$B$3:$E$16, 4, FALSE)</f>
        <v>0.4</v>
      </c>
      <c r="F6" s="8">
        <f>VLOOKUP(B6, 'Điểm TH các buổi'!$B$3:$F$16, 5, FALSE)</f>
        <v>0.35</v>
      </c>
      <c r="G6" s="8">
        <f>VLOOKUP(B6, 'Điểm bài tập lớn'!$B$3:$D$16, 3, FALSE)</f>
        <v>0.75</v>
      </c>
      <c r="H6" s="8">
        <f>VLOOKUP(B6, 'Điểm lý thuyết'!$B$3:$D$16, 3, FALSE)</f>
        <v>5.5</v>
      </c>
      <c r="I6" s="26">
        <f t="shared" si="0"/>
        <v>5.25</v>
      </c>
      <c r="J6" s="27">
        <f t="shared" si="1"/>
        <v>5.5</v>
      </c>
      <c r="K6" s="28" t="str">
        <f>VLOOKUP(J6,'Các bảng tham chiếu &amp; Thống kê'!$A$2:$C$10, 2, TRUE)</f>
        <v>C</v>
      </c>
    </row>
    <row r="7" spans="1:11" x14ac:dyDescent="0.3">
      <c r="A7" s="8">
        <v>6</v>
      </c>
      <c r="B7" s="24" t="s">
        <v>66</v>
      </c>
      <c r="C7" s="8" t="str">
        <f>VLOOKUP(B7,'Các bảng tham chiếu &amp; Thống kê'!$B$14:$C$27,2,FALSE)</f>
        <v>Phạm Thị Huỳnh</v>
      </c>
      <c r="D7" s="22">
        <f>VLOOKUP(B7, 'Điểm TH các buổi'!$B$3:$D$16, 3, FALSE)</f>
        <v>0.4</v>
      </c>
      <c r="E7" s="8">
        <f>VLOOKUP(B7, 'Điểm TH các buổi'!$B$3:$E$16, 4, FALSE)</f>
        <v>0.45</v>
      </c>
      <c r="F7" s="8">
        <f>VLOOKUP(B7, 'Điểm TH các buổi'!$B$3:$F$16, 5, FALSE)</f>
        <v>0.5</v>
      </c>
      <c r="G7" s="8">
        <f>VLOOKUP(B7, 'Điểm bài tập lớn'!$B$3:$D$16, 3, FALSE)</f>
        <v>1.2</v>
      </c>
      <c r="H7" s="8">
        <f>VLOOKUP(B7, 'Điểm lý thuyết'!$B$3:$D$16, 3, FALSE)</f>
        <v>7.5</v>
      </c>
      <c r="I7" s="26">
        <f t="shared" si="0"/>
        <v>7.05</v>
      </c>
      <c r="J7" s="27">
        <f t="shared" si="1"/>
        <v>8.0500000000000007</v>
      </c>
      <c r="K7" s="28" t="str">
        <f>VLOOKUP(J7,'Các bảng tham chiếu &amp; Thống kê'!$A$2:$C$10, 2, TRUE)</f>
        <v>B+</v>
      </c>
    </row>
    <row r="8" spans="1:11" hidden="1" x14ac:dyDescent="0.3">
      <c r="A8" s="8">
        <v>7</v>
      </c>
      <c r="B8" s="24" t="s">
        <v>67</v>
      </c>
      <c r="C8" s="8" t="str">
        <f>VLOOKUP(B8,'Các bảng tham chiếu &amp; Thống kê'!$B$14:$C$27,2,FALSE)</f>
        <v>Lê Minh Thông</v>
      </c>
      <c r="D8" s="22">
        <f>VLOOKUP(B8, 'Điểm TH các buổi'!$B$3:$D$16, 3, FALSE)</f>
        <v>0.4</v>
      </c>
      <c r="E8" s="8">
        <f>VLOOKUP(B8, 'Điểm TH các buổi'!$B$3:$E$16, 4, FALSE)</f>
        <v>0.4</v>
      </c>
      <c r="F8" s="8">
        <f>VLOOKUP(B8, 'Điểm TH các buổi'!$B$3:$F$16, 5, FALSE)</f>
        <v>0.4</v>
      </c>
      <c r="G8" s="8">
        <f>VLOOKUP(B8, 'Điểm bài tập lớn'!$B$3:$D$16, 3, FALSE)</f>
        <v>1</v>
      </c>
      <c r="H8" s="8">
        <f>VLOOKUP(B8, 'Điểm lý thuyết'!$B$3:$D$16, 3, FALSE)</f>
        <v>5.3</v>
      </c>
      <c r="I8" s="26">
        <f t="shared" si="0"/>
        <v>5.38</v>
      </c>
      <c r="J8" s="27">
        <f t="shared" si="1"/>
        <v>6.38</v>
      </c>
      <c r="K8" s="28" t="str">
        <f>VLOOKUP(J8,'Các bảng tham chiếu &amp; Thống kê'!$A$2:$C$10, 2, TRUE)</f>
        <v>C</v>
      </c>
    </row>
    <row r="9" spans="1:11" hidden="1" x14ac:dyDescent="0.3">
      <c r="A9" s="8">
        <v>8</v>
      </c>
      <c r="B9" s="24" t="s">
        <v>68</v>
      </c>
      <c r="C9" s="8" t="str">
        <f>VLOOKUP(B9,'Các bảng tham chiếu &amp; Thống kê'!$B$14:$C$27,2,FALSE)</f>
        <v>Huỳnh Thị Diễm</v>
      </c>
      <c r="D9" s="22">
        <f>VLOOKUP(B9, 'Điểm TH các buổi'!$B$3:$D$16, 3, FALSE)</f>
        <v>0.45</v>
      </c>
      <c r="E9" s="8">
        <f>VLOOKUP(B9, 'Điểm TH các buổi'!$B$3:$E$16, 4, FALSE)</f>
        <v>0.4</v>
      </c>
      <c r="F9" s="8">
        <f>VLOOKUP(B9, 'Điểm TH các buổi'!$B$3:$F$16, 5, FALSE)</f>
        <v>0.45</v>
      </c>
      <c r="G9" s="8">
        <f>VLOOKUP(B9, 'Điểm bài tập lớn'!$B$3:$D$16, 3, FALSE)</f>
        <v>0</v>
      </c>
      <c r="H9" s="8">
        <f>VLOOKUP(B9, 'Điểm lý thuyết'!$B$3:$D$16, 3, FALSE)</f>
        <v>6.8</v>
      </c>
      <c r="I9" s="26">
        <f t="shared" si="0"/>
        <v>5.38</v>
      </c>
      <c r="J9" s="27">
        <f t="shared" si="1"/>
        <v>0</v>
      </c>
      <c r="K9" s="28" t="str">
        <f>VLOOKUP(J9,'Các bảng tham chiếu &amp; Thống kê'!$A$2:$C$10, 2, TRUE)</f>
        <v>F</v>
      </c>
    </row>
    <row r="10" spans="1:11" hidden="1" x14ac:dyDescent="0.3">
      <c r="A10" s="8">
        <v>9</v>
      </c>
      <c r="B10" s="24" t="s">
        <v>69</v>
      </c>
      <c r="C10" s="8" t="str">
        <f>VLOOKUP(B10,'Các bảng tham chiếu &amp; Thống kê'!$B$14:$C$27,2,FALSE)</f>
        <v>Trần Thanh Nguyên</v>
      </c>
      <c r="D10" s="22">
        <f>VLOOKUP(B10, 'Điểm TH các buổi'!$B$3:$D$16, 3, FALSE)</f>
        <v>0.45</v>
      </c>
      <c r="E10" s="8">
        <f>VLOOKUP(B10, 'Điểm TH các buổi'!$B$3:$E$16, 4, FALSE)</f>
        <v>0.4</v>
      </c>
      <c r="F10" s="8">
        <f>VLOOKUP(B10, 'Điểm TH các buổi'!$B$3:$F$16, 5, FALSE)</f>
        <v>0.4</v>
      </c>
      <c r="G10" s="8">
        <f>VLOOKUP(B10, 'Điểm bài tập lớn'!$B$3:$D$16, 3, FALSE)</f>
        <v>0.75</v>
      </c>
      <c r="H10" s="8">
        <f>VLOOKUP(B10, 'Điểm lý thuyết'!$B$3:$D$16, 3, FALSE)</f>
        <v>6.3</v>
      </c>
      <c r="I10" s="26">
        <f t="shared" si="0"/>
        <v>5.7799999999999994</v>
      </c>
      <c r="J10" s="27">
        <f t="shared" si="1"/>
        <v>6.7799999999999994</v>
      </c>
      <c r="K10" s="28" t="str">
        <f>VLOOKUP(J10,'Các bảng tham chiếu &amp; Thống kê'!$A$2:$C$10, 2, TRUE)</f>
        <v>C+</v>
      </c>
    </row>
    <row r="11" spans="1:11" hidden="1" x14ac:dyDescent="0.3">
      <c r="A11" s="8">
        <v>10</v>
      </c>
      <c r="B11" s="24" t="s">
        <v>70</v>
      </c>
      <c r="C11" s="8" t="str">
        <f>VLOOKUP(B11,'Các bảng tham chiếu &amp; Thống kê'!$B$14:$C$27,2,FALSE)</f>
        <v>Nguyễn Thị Đào</v>
      </c>
      <c r="D11" s="22">
        <f>VLOOKUP(B11, 'Điểm TH các buổi'!$B$3:$D$16, 3, FALSE)</f>
        <v>0.3</v>
      </c>
      <c r="E11" s="8">
        <f>VLOOKUP(B11, 'Điểm TH các buổi'!$B$3:$E$16, 4, FALSE)</f>
        <v>0.5</v>
      </c>
      <c r="F11" s="8">
        <f>VLOOKUP(B11, 'Điểm TH các buổi'!$B$3:$F$16, 5, FALSE)</f>
        <v>0.45</v>
      </c>
      <c r="G11" s="8">
        <f>VLOOKUP(B11, 'Điểm bài tập lớn'!$B$3:$D$16, 3, FALSE)</f>
        <v>0.3</v>
      </c>
      <c r="H11" s="8">
        <f>VLOOKUP(B11, 'Điểm lý thuyết'!$B$3:$D$16, 3, FALSE)</f>
        <v>8.3000000000000007</v>
      </c>
      <c r="I11" s="26">
        <f t="shared" si="0"/>
        <v>6.53</v>
      </c>
      <c r="J11" s="27">
        <f t="shared" si="1"/>
        <v>7.03</v>
      </c>
      <c r="K11" s="28" t="str">
        <f>VLOOKUP(J11,'Các bảng tham chiếu &amp; Thống kê'!$A$2:$C$10, 2, TRUE)</f>
        <v>B</v>
      </c>
    </row>
    <row r="12" spans="1:11" hidden="1" x14ac:dyDescent="0.3">
      <c r="A12" s="8">
        <v>11</v>
      </c>
      <c r="B12" s="24" t="s">
        <v>71</v>
      </c>
      <c r="C12" s="8" t="str">
        <f>VLOOKUP(B12,'Các bảng tham chiếu &amp; Thống kê'!$B$14:$C$27,2,FALSE)</f>
        <v>Nguyễn Chí Thanh</v>
      </c>
      <c r="D12" s="22">
        <f>VLOOKUP(B12, 'Điểm TH các buổi'!$B$3:$D$16, 3, FALSE)</f>
        <v>0.4</v>
      </c>
      <c r="E12" s="8">
        <f>VLOOKUP(B12, 'Điểm TH các buổi'!$B$3:$E$16, 4, FALSE)</f>
        <v>0.45</v>
      </c>
      <c r="F12" s="8">
        <f>VLOOKUP(B12, 'Điểm TH các buổi'!$B$3:$F$16, 5, FALSE)</f>
        <v>0.4</v>
      </c>
      <c r="G12" s="8">
        <f>VLOOKUP(B12, 'Điểm bài tập lớn'!$B$3:$D$16, 3, FALSE)</f>
        <v>0.3</v>
      </c>
      <c r="H12" s="8">
        <f>VLOOKUP(B12, 'Điểm lý thuyết'!$B$3:$D$16, 3, FALSE)</f>
        <v>-3</v>
      </c>
      <c r="I12" s="26">
        <f t="shared" si="0"/>
        <v>0</v>
      </c>
      <c r="J12" s="27">
        <f t="shared" si="1"/>
        <v>0</v>
      </c>
      <c r="K12" s="28" t="str">
        <f>VLOOKUP(J12,'Các bảng tham chiếu &amp; Thống kê'!$A$2:$C$10, 2, TRUE)</f>
        <v>F</v>
      </c>
    </row>
    <row r="13" spans="1:11" hidden="1" x14ac:dyDescent="0.3">
      <c r="A13" s="8">
        <v>12</v>
      </c>
      <c r="B13" s="24" t="s">
        <v>72</v>
      </c>
      <c r="C13" s="8" t="str">
        <f>VLOOKUP(B13,'Các bảng tham chiếu &amp; Thống kê'!$B$14:$C$27,2,FALSE)</f>
        <v>Nguyễn Hải Anh</v>
      </c>
      <c r="D13" s="22">
        <f>VLOOKUP(B13, 'Điểm TH các buổi'!$B$3:$D$16, 3, FALSE)</f>
        <v>0.5</v>
      </c>
      <c r="E13" s="8">
        <f>VLOOKUP(B13, 'Điểm TH các buổi'!$B$3:$E$16, 4, FALSE)</f>
        <v>0.5</v>
      </c>
      <c r="F13" s="8">
        <f>VLOOKUP(B13, 'Điểm TH các buổi'!$B$3:$F$16, 5, FALSE)</f>
        <v>0.45</v>
      </c>
      <c r="G13" s="8">
        <f>VLOOKUP(B13, 'Điểm bài tập lớn'!$B$3:$D$16, 3, FALSE)</f>
        <v>1.5</v>
      </c>
      <c r="H13" s="8">
        <f>VLOOKUP(B13, 'Điểm lý thuyết'!$B$3:$D$16, 3, FALSE)</f>
        <v>7</v>
      </c>
      <c r="I13" s="26">
        <f t="shared" si="0"/>
        <v>7.15</v>
      </c>
      <c r="J13" s="27">
        <f t="shared" si="1"/>
        <v>7.4</v>
      </c>
      <c r="K13" s="28" t="str">
        <f>VLOOKUP(J13,'Các bảng tham chiếu &amp; Thống kê'!$A$2:$C$10, 2, TRUE)</f>
        <v>B</v>
      </c>
    </row>
    <row r="14" spans="1:11" hidden="1" x14ac:dyDescent="0.3">
      <c r="A14" s="8">
        <v>13</v>
      </c>
      <c r="B14" s="24" t="s">
        <v>73</v>
      </c>
      <c r="C14" s="8" t="str">
        <f>VLOOKUP(B14,'Các bảng tham chiếu &amp; Thống kê'!$B$14:$C$27,2,FALSE)</f>
        <v>Trần Nam Dương</v>
      </c>
      <c r="D14" s="22">
        <f>VLOOKUP(B14, 'Điểm TH các buổi'!$B$3:$D$16, 3, FALSE)</f>
        <v>0.4</v>
      </c>
      <c r="E14" s="8">
        <f>VLOOKUP(B14, 'Điểm TH các buổi'!$B$3:$E$16, 4, FALSE)</f>
        <v>0.4</v>
      </c>
      <c r="F14" s="8">
        <f>VLOOKUP(B14, 'Điểm TH các buổi'!$B$3:$F$16, 5, FALSE)</f>
        <v>0.35</v>
      </c>
      <c r="G14" s="8">
        <f>VLOOKUP(B14, 'Điểm bài tập lớn'!$B$3:$D$16, 3, FALSE)</f>
        <v>1.35</v>
      </c>
      <c r="H14" s="8">
        <f>VLOOKUP(B14, 'Điểm lý thuyết'!$B$3:$D$16, 3, FALSE)</f>
        <v>-3</v>
      </c>
      <c r="I14" s="26">
        <f t="shared" si="0"/>
        <v>0</v>
      </c>
      <c r="J14" s="27">
        <f t="shared" si="1"/>
        <v>0</v>
      </c>
      <c r="K14" s="28" t="str">
        <f>VLOOKUP(J14,'Các bảng tham chiếu &amp; Thống kê'!$A$2:$C$10, 2, TRUE)</f>
        <v>F</v>
      </c>
    </row>
    <row r="15" spans="1:11" hidden="1" x14ac:dyDescent="0.3">
      <c r="A15" s="8">
        <v>14</v>
      </c>
      <c r="B15" s="24" t="s">
        <v>62</v>
      </c>
      <c r="C15" s="8" t="str">
        <f>VLOOKUP(B15,'Các bảng tham chiếu &amp; Thống kê'!$B$14:$C$27,2,FALSE)</f>
        <v>Nguyễn Duy Khanh</v>
      </c>
      <c r="D15" s="22">
        <f>VLOOKUP(B15, 'Điểm TH các buổi'!$B$3:$D$16, 3, FALSE)</f>
        <v>0.35</v>
      </c>
      <c r="E15" s="8">
        <f>VLOOKUP(B15, 'Điểm TH các buổi'!$B$3:$E$16, 4, FALSE)</f>
        <v>0.4</v>
      </c>
      <c r="F15" s="8">
        <f>VLOOKUP(B15, 'Điểm TH các buổi'!$B$3:$F$16, 5, FALSE)</f>
        <v>0</v>
      </c>
      <c r="G15" s="8">
        <f>VLOOKUP(B15, 'Điểm bài tập lớn'!$B$3:$D$16, 3, FALSE)</f>
        <v>0.85</v>
      </c>
      <c r="H15" s="8">
        <f>VLOOKUP(B15, 'Điểm lý thuyết'!$B$3:$D$16, 3, FALSE)</f>
        <v>6.5</v>
      </c>
      <c r="I15" s="26">
        <f t="shared" si="0"/>
        <v>5.5</v>
      </c>
      <c r="J15" s="27">
        <f t="shared" si="1"/>
        <v>6.5</v>
      </c>
      <c r="K15" s="28" t="str">
        <f>VLOOKUP(J15,'Các bảng tham chiếu &amp; Thống kê'!$A$2:$C$10, 2, TRUE)</f>
        <v>C+</v>
      </c>
    </row>
  </sheetData>
  <autoFilter ref="A1:K15">
    <filterColumn colId="9">
      <customFilters>
        <customFilter operator="greaterThanOrEqual" val="7"/>
      </customFilters>
    </filterColumn>
    <filterColumn colId="10">
      <filters>
        <filter val="B+"/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hợp điểm</vt:lpstr>
      <vt:lpstr>Điểm TH các buổi</vt:lpstr>
      <vt:lpstr>Điểm bài tập lớn</vt:lpstr>
      <vt:lpstr>Điểm lý thuyết</vt:lpstr>
      <vt:lpstr>Các bảng tham chiếu &amp; Thống kê</vt:lpstr>
      <vt:lpstr>Sinh viên điểm &lt;7</vt:lpstr>
      <vt:lpstr>Sinh viên điểm &gt;=7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2025-10-14T11:50:05Z</dcterms:created>
  <dcterms:modified xsi:type="dcterms:W3CDTF">2025-10-15T02:08:32Z</dcterms:modified>
</cp:coreProperties>
</file>