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yentran/My stuff/2022/LUT/Real Options /Group Assignment/"/>
    </mc:Choice>
  </mc:AlternateContent>
  <xr:revisionPtr revIDLastSave="0" documentId="13_ncr:1_{A93C9624-53BA-4C40-8051-3A5E6BEC8282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ummary" sheetId="6" r:id="rId1"/>
    <sheet name="Option 1" sheetId="8" r:id="rId2"/>
    <sheet name="Option 2" sheetId="9" r:id="rId3"/>
    <sheet name="Final comparison" sheetId="11" r:id="rId4"/>
    <sheet name="Year 4, consider rural area" sheetId="1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5" l="1"/>
  <c r="G25" i="15"/>
  <c r="I20" i="15"/>
  <c r="I21" i="15"/>
  <c r="I19" i="15"/>
  <c r="J15" i="15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Z21" i="15" s="1"/>
  <c r="J14" i="15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Z20" i="15" s="1"/>
  <c r="J13" i="15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Z19" i="15" s="1"/>
  <c r="G38" i="9"/>
  <c r="S21" i="15" l="1"/>
  <c r="O21" i="15"/>
  <c r="L20" i="15"/>
  <c r="P20" i="15"/>
  <c r="K21" i="15"/>
  <c r="Y21" i="15"/>
  <c r="T20" i="15"/>
  <c r="X20" i="15"/>
  <c r="U19" i="15"/>
  <c r="M19" i="15"/>
  <c r="V21" i="15"/>
  <c r="R21" i="15"/>
  <c r="N21" i="15"/>
  <c r="J21" i="15"/>
  <c r="S20" i="15"/>
  <c r="O20" i="15"/>
  <c r="K20" i="15"/>
  <c r="T19" i="15"/>
  <c r="P19" i="15"/>
  <c r="L19" i="15"/>
  <c r="X21" i="15"/>
  <c r="W20" i="15"/>
  <c r="Q19" i="15"/>
  <c r="W19" i="15"/>
  <c r="U21" i="15"/>
  <c r="Q21" i="15"/>
  <c r="M21" i="15"/>
  <c r="V20" i="15"/>
  <c r="R20" i="15"/>
  <c r="N20" i="15"/>
  <c r="J20" i="15"/>
  <c r="S19" i="15"/>
  <c r="O19" i="15"/>
  <c r="K19" i="15"/>
  <c r="W21" i="15"/>
  <c r="Y19" i="15"/>
  <c r="T21" i="15"/>
  <c r="P21" i="15"/>
  <c r="L21" i="15"/>
  <c r="U20" i="15"/>
  <c r="Q20" i="15"/>
  <c r="M20" i="15"/>
  <c r="V19" i="15"/>
  <c r="R19" i="15"/>
  <c r="N19" i="15"/>
  <c r="J19" i="15"/>
  <c r="Y20" i="15"/>
  <c r="X19" i="15"/>
  <c r="AA15" i="15"/>
  <c r="AA21" i="15" s="1"/>
  <c r="AA13" i="15"/>
  <c r="AA19" i="15" s="1"/>
  <c r="AA14" i="15"/>
  <c r="AA20" i="15" s="1"/>
  <c r="AB14" i="15" l="1"/>
  <c r="AB13" i="15"/>
  <c r="AB15" i="15"/>
  <c r="AB21" i="15" l="1"/>
  <c r="AC15" i="15"/>
  <c r="AC21" i="15" s="1"/>
  <c r="AB19" i="15"/>
  <c r="AC13" i="15"/>
  <c r="AC19" i="15" s="1"/>
  <c r="F19" i="15" s="1"/>
  <c r="AB20" i="15"/>
  <c r="AC14" i="15"/>
  <c r="AC20" i="15" s="1"/>
  <c r="F21" i="15" l="1"/>
  <c r="J31" i="9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C53" i="8"/>
  <c r="C51" i="8"/>
  <c r="F49" i="8"/>
  <c r="F48" i="8"/>
  <c r="F47" i="8"/>
  <c r="C49" i="8"/>
  <c r="C48" i="8"/>
  <c r="C47" i="8"/>
  <c r="E35" i="8"/>
  <c r="D35" i="8"/>
  <c r="C35" i="8"/>
  <c r="B35" i="8"/>
  <c r="B42" i="8"/>
  <c r="C21" i="8"/>
  <c r="D21" i="8"/>
  <c r="H28" i="8"/>
  <c r="H29" i="8"/>
  <c r="I16" i="8"/>
  <c r="B21" i="8"/>
  <c r="J32" i="9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J30" i="9"/>
  <c r="K30" i="9" s="1"/>
  <c r="L30" i="9" s="1"/>
  <c r="M30" i="9" l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G21" i="8"/>
  <c r="D7" i="11"/>
  <c r="D8" i="11"/>
  <c r="D6" i="11"/>
  <c r="C7" i="11"/>
  <c r="C8" i="11"/>
  <c r="C6" i="11"/>
  <c r="G21" i="9"/>
  <c r="H21" i="9" s="1"/>
  <c r="I21" i="9" s="1"/>
  <c r="J21" i="9" s="1"/>
  <c r="G22" i="9"/>
  <c r="H22" i="9" s="1"/>
  <c r="I22" i="9" s="1"/>
  <c r="J22" i="9" s="1"/>
  <c r="G23" i="9"/>
  <c r="H23" i="9" s="1"/>
  <c r="I23" i="9" s="1"/>
  <c r="J23" i="9" s="1"/>
  <c r="J46" i="9" s="1"/>
  <c r="H30" i="8"/>
  <c r="I17" i="8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37" i="9"/>
  <c r="D37" i="9"/>
  <c r="E37" i="9"/>
  <c r="G37" i="9"/>
  <c r="H37" i="9"/>
  <c r="C38" i="9"/>
  <c r="D38" i="9"/>
  <c r="E38" i="9"/>
  <c r="H38" i="9"/>
  <c r="C39" i="9"/>
  <c r="D39" i="9"/>
  <c r="E39" i="9"/>
  <c r="G39" i="9"/>
  <c r="H39" i="9"/>
  <c r="B38" i="9"/>
  <c r="B39" i="9"/>
  <c r="B37" i="9"/>
  <c r="J16" i="8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A29" i="8" s="1"/>
  <c r="AA36" i="8" s="1"/>
  <c r="I15" i="8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A28" i="8" s="1"/>
  <c r="AA35" i="8" s="1"/>
  <c r="K23" i="9" l="1"/>
  <c r="K22" i="9"/>
  <c r="J45" i="9"/>
  <c r="K21" i="9"/>
  <c r="J44" i="9"/>
  <c r="D13" i="11"/>
  <c r="D14" i="11"/>
  <c r="D12" i="11"/>
  <c r="AA30" i="8"/>
  <c r="AA37" i="8" s="1"/>
  <c r="E6" i="11"/>
  <c r="E8" i="11"/>
  <c r="E7" i="11"/>
  <c r="F44" i="9"/>
  <c r="F45" i="9"/>
  <c r="G45" i="9"/>
  <c r="H45" i="9"/>
  <c r="F46" i="9"/>
  <c r="G46" i="9"/>
  <c r="H46" i="9"/>
  <c r="I46" i="9"/>
  <c r="B51" i="9"/>
  <c r="I45" i="9"/>
  <c r="L22" i="9" l="1"/>
  <c r="K45" i="9"/>
  <c r="K52" i="9" s="1"/>
  <c r="L21" i="9"/>
  <c r="K44" i="9"/>
  <c r="K51" i="9" s="1"/>
  <c r="L23" i="9"/>
  <c r="K46" i="9"/>
  <c r="K53" i="9" s="1"/>
  <c r="J52" i="9"/>
  <c r="I52" i="9"/>
  <c r="B63" i="9"/>
  <c r="G53" i="9"/>
  <c r="C53" i="9"/>
  <c r="E52" i="9"/>
  <c r="C51" i="9"/>
  <c r="B53" i="9"/>
  <c r="B65" i="9" s="1"/>
  <c r="J53" i="9"/>
  <c r="F53" i="9"/>
  <c r="H52" i="9"/>
  <c r="D52" i="9"/>
  <c r="F51" i="9"/>
  <c r="B52" i="9"/>
  <c r="B64" i="9" s="1"/>
  <c r="I53" i="9"/>
  <c r="E53" i="9"/>
  <c r="G52" i="9"/>
  <c r="C52" i="9"/>
  <c r="E51" i="9"/>
  <c r="H53" i="9"/>
  <c r="D53" i="9"/>
  <c r="F52" i="9"/>
  <c r="D51" i="9"/>
  <c r="M22" i="9" l="1"/>
  <c r="L45" i="9"/>
  <c r="M21" i="9"/>
  <c r="L44" i="9"/>
  <c r="L51" i="9" s="1"/>
  <c r="M23" i="9"/>
  <c r="L46" i="9"/>
  <c r="L53" i="9" s="1"/>
  <c r="C65" i="9"/>
  <c r="D65" i="9" s="1"/>
  <c r="E65" i="9" s="1"/>
  <c r="F65" i="9" s="1"/>
  <c r="G65" i="9" s="1"/>
  <c r="H65" i="9" s="1"/>
  <c r="I65" i="9" s="1"/>
  <c r="J65" i="9" s="1"/>
  <c r="K65" i="9" s="1"/>
  <c r="C63" i="9"/>
  <c r="D63" i="9" s="1"/>
  <c r="E63" i="9" s="1"/>
  <c r="F63" i="9" s="1"/>
  <c r="C64" i="9"/>
  <c r="D64" i="9" s="1"/>
  <c r="E64" i="9" s="1"/>
  <c r="F64" i="9" s="1"/>
  <c r="G64" i="9" s="1"/>
  <c r="H64" i="9" s="1"/>
  <c r="I64" i="9" s="1"/>
  <c r="J64" i="9" s="1"/>
  <c r="K64" i="9" s="1"/>
  <c r="L65" i="9" l="1"/>
  <c r="N21" i="9"/>
  <c r="M44" i="9"/>
  <c r="M51" i="9" s="1"/>
  <c r="N23" i="9"/>
  <c r="M46" i="9"/>
  <c r="M53" i="9" s="1"/>
  <c r="N22" i="9"/>
  <c r="M45" i="9"/>
  <c r="M65" i="9" l="1"/>
  <c r="O23" i="9"/>
  <c r="N46" i="9"/>
  <c r="N53" i="9" s="1"/>
  <c r="O22" i="9"/>
  <c r="N45" i="9"/>
  <c r="N52" i="9" s="1"/>
  <c r="O21" i="9"/>
  <c r="N44" i="9"/>
  <c r="N51" i="9" s="1"/>
  <c r="N65" i="9" l="1"/>
  <c r="P22" i="9"/>
  <c r="O45" i="9"/>
  <c r="O52" i="9" s="1"/>
  <c r="P21" i="9"/>
  <c r="O44" i="9"/>
  <c r="O51" i="9" s="1"/>
  <c r="P23" i="9"/>
  <c r="O46" i="9"/>
  <c r="O53" i="9" s="1"/>
  <c r="O65" i="9" l="1"/>
  <c r="Q21" i="9"/>
  <c r="P44" i="9"/>
  <c r="P51" i="9" s="1"/>
  <c r="Q23" i="9"/>
  <c r="P46" i="9"/>
  <c r="P53" i="9" s="1"/>
  <c r="Q22" i="9"/>
  <c r="P45" i="9"/>
  <c r="P52" i="9" s="1"/>
  <c r="M52" i="9"/>
  <c r="L52" i="9"/>
  <c r="L64" i="9" s="1"/>
  <c r="H44" i="9"/>
  <c r="H51" i="9" s="1"/>
  <c r="I44" i="9"/>
  <c r="I51" i="9" s="1"/>
  <c r="J51" i="9"/>
  <c r="G44" i="9"/>
  <c r="M29" i="8"/>
  <c r="L28" i="8"/>
  <c r="U28" i="8"/>
  <c r="U35" i="8" s="1"/>
  <c r="V28" i="8"/>
  <c r="V35" i="8" s="1"/>
  <c r="W28" i="8"/>
  <c r="W35" i="8" s="1"/>
  <c r="X28" i="8"/>
  <c r="X35" i="8" s="1"/>
  <c r="Y28" i="8"/>
  <c r="Y35" i="8" s="1"/>
  <c r="Z28" i="8"/>
  <c r="Z35" i="8" s="1"/>
  <c r="U29" i="8"/>
  <c r="U36" i="8" s="1"/>
  <c r="V29" i="8"/>
  <c r="V36" i="8" s="1"/>
  <c r="W29" i="8"/>
  <c r="W36" i="8" s="1"/>
  <c r="X29" i="8"/>
  <c r="X36" i="8" s="1"/>
  <c r="Y29" i="8"/>
  <c r="Y36" i="8" s="1"/>
  <c r="Z29" i="8"/>
  <c r="Z36" i="8" s="1"/>
  <c r="U30" i="8"/>
  <c r="U37" i="8" s="1"/>
  <c r="V30" i="8"/>
  <c r="V37" i="8" s="1"/>
  <c r="W30" i="8"/>
  <c r="W37" i="8" s="1"/>
  <c r="X30" i="8"/>
  <c r="X37" i="8" s="1"/>
  <c r="Y30" i="8"/>
  <c r="Y37" i="8" s="1"/>
  <c r="Z30" i="8"/>
  <c r="Z37" i="8" s="1"/>
  <c r="M28" i="8"/>
  <c r="N28" i="8"/>
  <c r="O28" i="8"/>
  <c r="P28" i="8"/>
  <c r="Q28" i="8"/>
  <c r="R28" i="8"/>
  <c r="R35" i="8" s="1"/>
  <c r="S28" i="8"/>
  <c r="S35" i="8" s="1"/>
  <c r="T28" i="8"/>
  <c r="T35" i="8" s="1"/>
  <c r="K29" i="8"/>
  <c r="L29" i="8"/>
  <c r="N29" i="8"/>
  <c r="O29" i="8"/>
  <c r="P29" i="8"/>
  <c r="Q29" i="8"/>
  <c r="Q36" i="8" s="1"/>
  <c r="R29" i="8"/>
  <c r="R36" i="8" s="1"/>
  <c r="S29" i="8"/>
  <c r="S36" i="8" s="1"/>
  <c r="T29" i="8"/>
  <c r="T36" i="8" s="1"/>
  <c r="K30" i="8"/>
  <c r="L30" i="8"/>
  <c r="M30" i="8"/>
  <c r="N30" i="8"/>
  <c r="O30" i="8"/>
  <c r="P30" i="8"/>
  <c r="Q30" i="8"/>
  <c r="Q37" i="8" s="1"/>
  <c r="R30" i="8"/>
  <c r="R37" i="8" s="1"/>
  <c r="S30" i="8"/>
  <c r="S37" i="8" s="1"/>
  <c r="T30" i="8"/>
  <c r="T37" i="8" s="1"/>
  <c r="I28" i="8"/>
  <c r="I29" i="8"/>
  <c r="J29" i="8"/>
  <c r="I30" i="8"/>
  <c r="J30" i="8"/>
  <c r="G23" i="8"/>
  <c r="C23" i="8"/>
  <c r="D23" i="8"/>
  <c r="E23" i="8"/>
  <c r="F23" i="8"/>
  <c r="F22" i="8"/>
  <c r="G22" i="8"/>
  <c r="C22" i="8"/>
  <c r="D22" i="8"/>
  <c r="E22" i="8"/>
  <c r="E36" i="8" s="1"/>
  <c r="E21" i="8"/>
  <c r="F21" i="8"/>
  <c r="B22" i="8"/>
  <c r="B23" i="8"/>
  <c r="P65" i="9" l="1"/>
  <c r="G51" i="9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C14" i="11"/>
  <c r="E14" i="11" s="1"/>
  <c r="C13" i="11"/>
  <c r="E13" i="11" s="1"/>
  <c r="C12" i="11"/>
  <c r="E12" i="11" s="1"/>
  <c r="R23" i="9"/>
  <c r="Q46" i="9"/>
  <c r="Q53" i="9" s="1"/>
  <c r="R22" i="9"/>
  <c r="Q45" i="9"/>
  <c r="Q52" i="9" s="1"/>
  <c r="R21" i="9"/>
  <c r="Q44" i="9"/>
  <c r="Q51" i="9" s="1"/>
  <c r="M64" i="9"/>
  <c r="N64" i="9" s="1"/>
  <c r="O64" i="9" s="1"/>
  <c r="P64" i="9" s="1"/>
  <c r="B36" i="8"/>
  <c r="B43" i="8" s="1"/>
  <c r="J28" i="8"/>
  <c r="K28" i="8"/>
  <c r="D37" i="8"/>
  <c r="B37" i="8"/>
  <c r="B44" i="8" s="1"/>
  <c r="D36" i="8"/>
  <c r="C36" i="8"/>
  <c r="C37" i="8"/>
  <c r="Q65" i="9" l="1"/>
  <c r="C43" i="8"/>
  <c r="D43" i="8" s="1"/>
  <c r="E43" i="8" s="1"/>
  <c r="Q64" i="9"/>
  <c r="S21" i="9"/>
  <c r="R44" i="9"/>
  <c r="R51" i="9" s="1"/>
  <c r="S22" i="9"/>
  <c r="R45" i="9"/>
  <c r="R52" i="9" s="1"/>
  <c r="S23" i="9"/>
  <c r="R46" i="9"/>
  <c r="R53" i="9" s="1"/>
  <c r="Q63" i="9"/>
  <c r="C42" i="8"/>
  <c r="D42" i="8" s="1"/>
  <c r="E42" i="8" s="1"/>
  <c r="C44" i="8"/>
  <c r="D44" i="8" s="1"/>
  <c r="F36" i="8"/>
  <c r="F35" i="8"/>
  <c r="E37" i="8"/>
  <c r="R65" i="9" l="1"/>
  <c r="R64" i="9"/>
  <c r="T22" i="9"/>
  <c r="S45" i="9"/>
  <c r="S52" i="9" s="1"/>
  <c r="T23" i="9"/>
  <c r="S46" i="9"/>
  <c r="S53" i="9" s="1"/>
  <c r="T21" i="9"/>
  <c r="S44" i="9"/>
  <c r="S51" i="9" s="1"/>
  <c r="R63" i="9"/>
  <c r="E44" i="8"/>
  <c r="F42" i="8"/>
  <c r="F43" i="8"/>
  <c r="F37" i="8"/>
  <c r="G36" i="8"/>
  <c r="G35" i="8"/>
  <c r="S65" i="9" l="1"/>
  <c r="S64" i="9"/>
  <c r="U23" i="9"/>
  <c r="T46" i="9"/>
  <c r="T53" i="9" s="1"/>
  <c r="U21" i="9"/>
  <c r="T44" i="9"/>
  <c r="T51" i="9" s="1"/>
  <c r="U22" i="9"/>
  <c r="T45" i="9"/>
  <c r="T52" i="9" s="1"/>
  <c r="S63" i="9"/>
  <c r="F44" i="8"/>
  <c r="G43" i="8"/>
  <c r="G42" i="8"/>
  <c r="H35" i="8"/>
  <c r="H36" i="8"/>
  <c r="G37" i="8"/>
  <c r="T65" i="9" l="1"/>
  <c r="T64" i="9"/>
  <c r="V21" i="9"/>
  <c r="U44" i="9"/>
  <c r="U51" i="9" s="1"/>
  <c r="V22" i="9"/>
  <c r="U45" i="9"/>
  <c r="U52" i="9" s="1"/>
  <c r="V23" i="9"/>
  <c r="U46" i="9"/>
  <c r="U53" i="9" s="1"/>
  <c r="T63" i="9"/>
  <c r="G44" i="8"/>
  <c r="H43" i="8"/>
  <c r="H42" i="8"/>
  <c r="I35" i="8"/>
  <c r="H37" i="8"/>
  <c r="I36" i="8"/>
  <c r="U65" i="9" l="1"/>
  <c r="U64" i="9"/>
  <c r="W22" i="9"/>
  <c r="V45" i="9"/>
  <c r="V52" i="9" s="1"/>
  <c r="W23" i="9"/>
  <c r="V46" i="9"/>
  <c r="V53" i="9" s="1"/>
  <c r="W21" i="9"/>
  <c r="V44" i="9"/>
  <c r="V51" i="9" s="1"/>
  <c r="Z45" i="9"/>
  <c r="H44" i="8"/>
  <c r="I43" i="8"/>
  <c r="U63" i="9"/>
  <c r="I42" i="8"/>
  <c r="J36" i="8"/>
  <c r="J35" i="8"/>
  <c r="I37" i="8"/>
  <c r="V65" i="9" l="1"/>
  <c r="V64" i="9"/>
  <c r="X21" i="9"/>
  <c r="W44" i="9"/>
  <c r="W51" i="9" s="1"/>
  <c r="X22" i="9"/>
  <c r="W45" i="9"/>
  <c r="W52" i="9" s="1"/>
  <c r="X23" i="9"/>
  <c r="W46" i="9"/>
  <c r="W53" i="9" s="1"/>
  <c r="AA45" i="9"/>
  <c r="Z44" i="9"/>
  <c r="I44" i="8"/>
  <c r="J43" i="8"/>
  <c r="V63" i="9"/>
  <c r="Z52" i="9"/>
  <c r="J42" i="8"/>
  <c r="K36" i="8"/>
  <c r="J37" i="8"/>
  <c r="K35" i="8"/>
  <c r="W65" i="9" l="1"/>
  <c r="W64" i="9"/>
  <c r="Y22" i="9"/>
  <c r="Y45" i="9" s="1"/>
  <c r="Y52" i="9" s="1"/>
  <c r="X45" i="9"/>
  <c r="X52" i="9" s="1"/>
  <c r="Y23" i="9"/>
  <c r="Y46" i="9" s="1"/>
  <c r="Y53" i="9" s="1"/>
  <c r="X46" i="9"/>
  <c r="X53" i="9" s="1"/>
  <c r="Y21" i="9"/>
  <c r="Y44" i="9" s="1"/>
  <c r="X44" i="9"/>
  <c r="X51" i="9" s="1"/>
  <c r="Z46" i="9"/>
  <c r="Z53" i="9" s="1"/>
  <c r="AC45" i="9"/>
  <c r="AB45" i="9"/>
  <c r="AA44" i="9"/>
  <c r="J44" i="8"/>
  <c r="K43" i="8"/>
  <c r="W63" i="9"/>
  <c r="AA52" i="9"/>
  <c r="K42" i="8"/>
  <c r="L36" i="8"/>
  <c r="L35" i="8"/>
  <c r="K37" i="8"/>
  <c r="X65" i="9" l="1"/>
  <c r="Y65" i="9" s="1"/>
  <c r="Z65" i="9" s="1"/>
  <c r="X64" i="9"/>
  <c r="Y64" i="9" s="1"/>
  <c r="Z64" i="9" s="1"/>
  <c r="AA64" i="9" s="1"/>
  <c r="AC44" i="9"/>
  <c r="AB44" i="9"/>
  <c r="AA46" i="9"/>
  <c r="AA53" i="9" s="1"/>
  <c r="X63" i="9"/>
  <c r="L43" i="8"/>
  <c r="K44" i="8"/>
  <c r="AB52" i="9"/>
  <c r="Y51" i="9"/>
  <c r="L42" i="8"/>
  <c r="M35" i="8"/>
  <c r="M36" i="8"/>
  <c r="L37" i="8"/>
  <c r="AA65" i="9" l="1"/>
  <c r="AC46" i="9"/>
  <c r="AC53" i="9" s="1"/>
  <c r="AB46" i="9"/>
  <c r="AB53" i="9" s="1"/>
  <c r="AB64" i="9"/>
  <c r="Y63" i="9"/>
  <c r="M43" i="8"/>
  <c r="L44" i="8"/>
  <c r="AC52" i="9"/>
  <c r="Z51" i="9"/>
  <c r="M42" i="8"/>
  <c r="M37" i="8"/>
  <c r="N35" i="8"/>
  <c r="N36" i="8"/>
  <c r="AB65" i="9" l="1"/>
  <c r="AC65" i="9" s="1"/>
  <c r="C75" i="9" s="1"/>
  <c r="AC64" i="9"/>
  <c r="C74" i="9" s="1"/>
  <c r="Z63" i="9"/>
  <c r="M44" i="8"/>
  <c r="N43" i="8"/>
  <c r="AA51" i="9"/>
  <c r="N42" i="8"/>
  <c r="N37" i="8"/>
  <c r="O35" i="8"/>
  <c r="O36" i="8"/>
  <c r="AA63" i="9" l="1"/>
  <c r="N44" i="8"/>
  <c r="O43" i="8"/>
  <c r="AB51" i="9"/>
  <c r="O42" i="8"/>
  <c r="O37" i="8"/>
  <c r="P36" i="8"/>
  <c r="P35" i="8"/>
  <c r="Q35" i="8"/>
  <c r="AB63" i="9" l="1"/>
  <c r="O44" i="8"/>
  <c r="P43" i="8"/>
  <c r="Q43" i="8" s="1"/>
  <c r="AC51" i="9"/>
  <c r="P42" i="8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P37" i="8"/>
  <c r="C18" i="11" l="1"/>
  <c r="AC63" i="9"/>
  <c r="C73" i="9" s="1"/>
  <c r="P44" i="8"/>
  <c r="Q44" i="8" s="1"/>
  <c r="R43" i="8"/>
  <c r="S43" i="8" s="1"/>
  <c r="T43" i="8" s="1"/>
  <c r="U43" i="8" s="1"/>
  <c r="V43" i="8" s="1"/>
  <c r="W43" i="8" s="1"/>
  <c r="X43" i="8" s="1"/>
  <c r="Y43" i="8" s="1"/>
  <c r="Z43" i="8" s="1"/>
  <c r="AA43" i="8" s="1"/>
  <c r="C19" i="11" l="1"/>
  <c r="R44" i="8"/>
  <c r="S44" i="8" s="1"/>
  <c r="T44" i="8" s="1"/>
  <c r="U44" i="8" s="1"/>
  <c r="V44" i="8" s="1"/>
  <c r="W44" i="8" s="1"/>
  <c r="X44" i="8" s="1"/>
  <c r="Y44" i="8" s="1"/>
  <c r="Z44" i="8" s="1"/>
  <c r="AA44" i="8" s="1"/>
  <c r="C20" i="11" l="1"/>
  <c r="D20" i="11"/>
  <c r="D19" i="11"/>
  <c r="C21" i="11" l="1"/>
  <c r="D18" i="11" l="1"/>
  <c r="C78" i="9" l="1"/>
  <c r="C77" i="9" s="1"/>
  <c r="C79" i="9" l="1"/>
  <c r="C81" i="9" l="1"/>
  <c r="D21" i="11" s="1"/>
</calcChain>
</file>

<file path=xl/sharedStrings.xml><?xml version="1.0" encoding="utf-8"?>
<sst xmlns="http://schemas.openxmlformats.org/spreadsheetml/2006/main" count="194" uniqueCount="75">
  <si>
    <t xml:space="preserve">Vantaa Energy and AFRY Finland want to cooperate to build a seasonal heat energy storage underground in Vantaa, Finland. </t>
  </si>
  <si>
    <t xml:space="preserve">The process includes different stages: development phase (first stage), investment phase (second stage), implementation phase (third stage). </t>
  </si>
  <si>
    <t xml:space="preserve">Right after implementation phase, the heat energy storage can be put in operation. </t>
  </si>
  <si>
    <t>Our goal is to decide, if the company should build the whole area at once (one phase) or build only urban area now and the second part, rural area in 5 years (two phases).</t>
  </si>
  <si>
    <t>Option 1:</t>
  </si>
  <si>
    <t xml:space="preserve">The company chooses to build the system in the entire Vantaa area all at once. </t>
  </si>
  <si>
    <t xml:space="preserve">Option 2: </t>
  </si>
  <si>
    <t xml:space="preserve">The company chooses to build the system in urban areas first and in rural areas later. </t>
  </si>
  <si>
    <t>Stages</t>
  </si>
  <si>
    <t>Phase</t>
  </si>
  <si>
    <t>Duration</t>
  </si>
  <si>
    <t>Costs</t>
  </si>
  <si>
    <t>Revenue</t>
  </si>
  <si>
    <t>Discount rate</t>
  </si>
  <si>
    <t>First stage</t>
  </si>
  <si>
    <t>Development phase</t>
  </si>
  <si>
    <t>1 year</t>
  </si>
  <si>
    <t>5 MEUR</t>
  </si>
  <si>
    <t>Second stage</t>
  </si>
  <si>
    <t xml:space="preserve">Investment phase </t>
  </si>
  <si>
    <t>10 MEUR</t>
  </si>
  <si>
    <t>Option 1</t>
  </si>
  <si>
    <t>Third stage</t>
  </si>
  <si>
    <t>Implementation phase (whole area)</t>
  </si>
  <si>
    <t>4 years</t>
  </si>
  <si>
    <t>23/30/38 MEUR/year</t>
  </si>
  <si>
    <t>Operation</t>
  </si>
  <si>
    <t>Whole area</t>
  </si>
  <si>
    <t xml:space="preserve">20 years </t>
  </si>
  <si>
    <t>10/18/24 MEUR/year</t>
  </si>
  <si>
    <t xml:space="preserve">Increase rate </t>
  </si>
  <si>
    <t>Option 2</t>
  </si>
  <si>
    <t>Implementation phase (urban area)</t>
  </si>
  <si>
    <t>2 years</t>
  </si>
  <si>
    <t>20/25/28 MEUR/year</t>
  </si>
  <si>
    <t>Fourth stage</t>
  </si>
  <si>
    <t>Implementation phase (rural area)</t>
  </si>
  <si>
    <t>21/27/34 MEUR/year</t>
  </si>
  <si>
    <t>Urban area</t>
  </si>
  <si>
    <t>8/13/17 MEUR/year</t>
  </si>
  <si>
    <t>Rural area</t>
  </si>
  <si>
    <t>21 years</t>
  </si>
  <si>
    <t>2/5/7 MEUR/year</t>
  </si>
  <si>
    <t>Cost cashflows:</t>
  </si>
  <si>
    <t>Minimum</t>
  </si>
  <si>
    <t>Best guess</t>
  </si>
  <si>
    <t>Maximum</t>
  </si>
  <si>
    <t>Revenue source: whole area</t>
  </si>
  <si>
    <t>Increase rate</t>
  </si>
  <si>
    <t>-</t>
  </si>
  <si>
    <t xml:space="preserve">Present value scenarios of the cost </t>
  </si>
  <si>
    <t>Present value scenarios of revenue</t>
  </si>
  <si>
    <t>Minimium</t>
  </si>
  <si>
    <t>Net present cash-flow scenarios for the investment</t>
  </si>
  <si>
    <t>Cumulative net present cash-flow scenarios for the investment</t>
  </si>
  <si>
    <t>Maximum NPV</t>
  </si>
  <si>
    <t>alpha</t>
  </si>
  <si>
    <t>Best guess NPV</t>
  </si>
  <si>
    <t>a</t>
  </si>
  <si>
    <t>Minimum NPV</t>
  </si>
  <si>
    <t>beta</t>
  </si>
  <si>
    <t>ROV</t>
  </si>
  <si>
    <t>Cost cashflows: Development phase + Investment phase + Urban area implementation phase</t>
  </si>
  <si>
    <t>Cost cashflows: Rural area implementation phase</t>
  </si>
  <si>
    <t>Revenue source: urban area</t>
  </si>
  <si>
    <t>Revenue source: rural area</t>
  </si>
  <si>
    <t>Complete all at once</t>
  </si>
  <si>
    <t>Complete separately</t>
  </si>
  <si>
    <t>Nominal value of costs</t>
  </si>
  <si>
    <t>Cost of real option</t>
  </si>
  <si>
    <t>Real value of costs</t>
  </si>
  <si>
    <t xml:space="preserve">Present value of revenue cash flow in rural area </t>
  </si>
  <si>
    <t xml:space="preserve">Present value of project expected cash flows of the rural area chosen is the best guess value: </t>
  </si>
  <si>
    <t xml:space="preserve">The investment cost in building the system areas chosen is also the best guess value: </t>
  </si>
  <si>
    <t>The duration of each stage, cost and associated discount rate is presented in the table below with 3 different scenarios (minimum, best guess and maximum).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</si>
</sst>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\ [$€-40B];[Red]\-#,##0\ [$€-40B]"/>
    <numFmt numFmtId="165" formatCode="#,##0.00\ [$€-40B];[Red]\-#,##0.00\ [$€-40B]"/>
    <numFmt numFmtId="166" formatCode="#,##0.00\ &quot;€&quot;"/>
    <numFmt numFmtId="167" formatCode="#,##0.00\ [$Kč-405];[Red]\-#,##0.00\ [$Kč-405]"/>
    <numFmt numFmtId="168" formatCode="#,##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43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2" fillId="0" borderId="0" xfId="1"/>
    <xf numFmtId="165" fontId="2" fillId="0" borderId="0" xfId="1" applyNumberFormat="1"/>
    <xf numFmtId="0" fontId="2" fillId="0" borderId="0" xfId="1" applyAlignment="1">
      <alignment horizontal="right"/>
    </xf>
    <xf numFmtId="1" fontId="2" fillId="0" borderId="0" xfId="1" applyNumberFormat="1"/>
    <xf numFmtId="167" fontId="2" fillId="0" borderId="0" xfId="1" applyNumberFormat="1"/>
    <xf numFmtId="10" fontId="2" fillId="0" borderId="0" xfId="1" applyNumberFormat="1"/>
    <xf numFmtId="166" fontId="2" fillId="0" borderId="0" xfId="1" applyNumberFormat="1"/>
    <xf numFmtId="166" fontId="5" fillId="0" borderId="0" xfId="0" applyNumberFormat="1" applyFont="1"/>
    <xf numFmtId="0" fontId="2" fillId="0" borderId="0" xfId="1" applyAlignment="1">
      <alignment horizontal="right" vertical="center"/>
    </xf>
    <xf numFmtId="165" fontId="2" fillId="0" borderId="0" xfId="0" applyNumberFormat="1" applyFont="1"/>
    <xf numFmtId="0" fontId="7" fillId="0" borderId="0" xfId="1" applyFont="1"/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5" fontId="2" fillId="0" borderId="1" xfId="1" applyNumberFormat="1" applyBorder="1"/>
    <xf numFmtId="0" fontId="2" fillId="0" borderId="1" xfId="1" applyBorder="1"/>
    <xf numFmtId="165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165" fontId="2" fillId="0" borderId="0" xfId="1" applyNumberFormat="1" applyAlignment="1">
      <alignment horizontal="right" vertical="center"/>
    </xf>
    <xf numFmtId="0" fontId="3" fillId="0" borderId="0" xfId="1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8" xfId="0" applyBorder="1"/>
    <xf numFmtId="0" fontId="3" fillId="0" borderId="9" xfId="0" applyFont="1" applyBorder="1" applyAlignment="1">
      <alignment horizontal="center"/>
    </xf>
    <xf numFmtId="0" fontId="0" fillId="0" borderId="10" xfId="0" applyBorder="1"/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7" fillId="2" borderId="0" xfId="1" applyFont="1" applyFill="1"/>
    <xf numFmtId="0" fontId="7" fillId="0" borderId="1" xfId="1" applyFont="1" applyBorder="1"/>
    <xf numFmtId="166" fontId="7" fillId="0" borderId="1" xfId="1" applyNumberFormat="1" applyFont="1" applyBorder="1"/>
    <xf numFmtId="0" fontId="7" fillId="0" borderId="15" xfId="1" applyFont="1" applyBorder="1"/>
    <xf numFmtId="164" fontId="2" fillId="0" borderId="0" xfId="1" applyNumberFormat="1"/>
    <xf numFmtId="10" fontId="2" fillId="0" borderId="1" xfId="1" applyNumberFormat="1" applyBorder="1"/>
    <xf numFmtId="0" fontId="2" fillId="0" borderId="0" xfId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165" fontId="2" fillId="3" borderId="0" xfId="1" applyNumberFormat="1" applyFill="1" applyAlignment="1">
      <alignment horizontal="left"/>
    </xf>
    <xf numFmtId="0" fontId="7" fillId="3" borderId="0" xfId="1" applyFont="1" applyFill="1" applyAlignment="1">
      <alignment horizontal="left"/>
    </xf>
    <xf numFmtId="0" fontId="2" fillId="3" borderId="0" xfId="1" applyFill="1" applyAlignment="1">
      <alignment horizontal="left"/>
    </xf>
    <xf numFmtId="0" fontId="2" fillId="3" borderId="0" xfId="1" applyFill="1"/>
    <xf numFmtId="164" fontId="2" fillId="0" borderId="1" xfId="1" applyNumberFormat="1" applyBorder="1"/>
    <xf numFmtId="0" fontId="7" fillId="5" borderId="0" xfId="1" applyFont="1" applyFill="1"/>
    <xf numFmtId="166" fontId="2" fillId="0" borderId="1" xfId="1" applyNumberFormat="1" applyBorder="1" applyAlignment="1">
      <alignment horizontal="center"/>
    </xf>
    <xf numFmtId="0" fontId="7" fillId="0" borderId="1" xfId="1" applyFont="1" applyBorder="1" applyAlignment="1">
      <alignment horizontal="center"/>
    </xf>
    <xf numFmtId="166" fontId="2" fillId="4" borderId="1" xfId="1" applyNumberFormat="1" applyFill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2" fillId="5" borderId="0" xfId="1" applyFill="1"/>
    <xf numFmtId="165" fontId="2" fillId="3" borderId="0" xfId="2" applyNumberFormat="1" applyFont="1" applyFill="1" applyAlignment="1">
      <alignment horizontal="left"/>
    </xf>
    <xf numFmtId="165" fontId="2" fillId="0" borderId="0" xfId="1" applyNumberFormat="1" applyAlignment="1">
      <alignment horizontal="left"/>
    </xf>
    <xf numFmtId="0" fontId="7" fillId="0" borderId="0" xfId="0" applyFont="1"/>
    <xf numFmtId="0" fontId="2" fillId="0" borderId="0" xfId="0" applyFont="1"/>
    <xf numFmtId="164" fontId="2" fillId="0" borderId="0" xfId="0" applyNumberFormat="1" applyFont="1"/>
    <xf numFmtId="166" fontId="2" fillId="0" borderId="0" xfId="0" applyNumberFormat="1" applyFont="1"/>
    <xf numFmtId="0" fontId="7" fillId="0" borderId="0" xfId="1" applyFont="1" applyAlignment="1">
      <alignment horizontal="left"/>
    </xf>
    <xf numFmtId="0" fontId="2" fillId="0" borderId="0" xfId="1" applyAlignment="1">
      <alignment horizontal="left"/>
    </xf>
    <xf numFmtId="10" fontId="2" fillId="0" borderId="0" xfId="1" applyNumberFormat="1" applyAlignment="1">
      <alignment horizontal="left"/>
    </xf>
    <xf numFmtId="166" fontId="7" fillId="0" borderId="0" xfId="1" applyNumberFormat="1" applyFont="1" applyAlignment="1">
      <alignment horizontal="left"/>
    </xf>
    <xf numFmtId="166" fontId="2" fillId="0" borderId="0" xfId="1" applyNumberFormat="1" applyAlignment="1">
      <alignment horizontal="left"/>
    </xf>
    <xf numFmtId="166" fontId="5" fillId="0" borderId="0" xfId="0" applyNumberFormat="1" applyFont="1" applyAlignment="1">
      <alignment horizontal="left"/>
    </xf>
    <xf numFmtId="0" fontId="4" fillId="0" borderId="0" xfId="1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" fontId="2" fillId="0" borderId="0" xfId="1" applyNumberFormat="1" applyAlignment="1">
      <alignment horizontal="left"/>
    </xf>
    <xf numFmtId="0" fontId="7" fillId="0" borderId="1" xfId="1" applyFont="1" applyBorder="1" applyAlignment="1">
      <alignment horizontal="left"/>
    </xf>
    <xf numFmtId="166" fontId="7" fillId="0" borderId="1" xfId="1" applyNumberFormat="1" applyFont="1" applyBorder="1" applyAlignment="1">
      <alignment horizontal="left"/>
    </xf>
    <xf numFmtId="166" fontId="2" fillId="0" borderId="1" xfId="1" applyNumberForma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7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0" fontId="7" fillId="0" borderId="0" xfId="0" applyFont="1" applyAlignment="1">
      <alignment vertical="center"/>
    </xf>
    <xf numFmtId="165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66" fontId="5" fillId="4" borderId="1" xfId="0" applyNumberFormat="1" applyFont="1" applyFill="1" applyBorder="1" applyAlignment="1">
      <alignment horizontal="left"/>
    </xf>
    <xf numFmtId="166" fontId="2" fillId="4" borderId="1" xfId="1" applyNumberFormat="1" applyFill="1" applyBorder="1" applyAlignment="1">
      <alignment horizontal="left"/>
    </xf>
    <xf numFmtId="10" fontId="0" fillId="0" borderId="14" xfId="0" applyNumberForma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/>
    <xf numFmtId="0" fontId="5" fillId="0" borderId="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/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6" borderId="1" xfId="1" applyFont="1" applyFill="1" applyBorder="1" applyAlignment="1">
      <alignment horizontal="left"/>
    </xf>
    <xf numFmtId="166" fontId="5" fillId="6" borderId="0" xfId="0" applyNumberFormat="1" applyFont="1" applyFill="1" applyAlignment="1">
      <alignment horizontal="left"/>
    </xf>
    <xf numFmtId="168" fontId="2" fillId="0" borderId="0" xfId="0" applyNumberFormat="1" applyFont="1" applyAlignment="1">
      <alignment horizontal="left"/>
    </xf>
    <xf numFmtId="0" fontId="7" fillId="5" borderId="0" xfId="1" applyFont="1" applyFill="1" applyAlignment="1">
      <alignment horizontal="left"/>
    </xf>
    <xf numFmtId="0" fontId="2" fillId="5" borderId="0" xfId="1" applyFill="1" applyAlignment="1">
      <alignment horizontal="left"/>
    </xf>
    <xf numFmtId="0" fontId="1" fillId="7" borderId="1" xfId="0" applyFont="1" applyFill="1" applyBorder="1"/>
    <xf numFmtId="0" fontId="0" fillId="7" borderId="1" xfId="0" applyFill="1" applyBorder="1"/>
    <xf numFmtId="0" fontId="3" fillId="7" borderId="1" xfId="1" applyFont="1" applyFill="1" applyBorder="1" applyAlignment="1">
      <alignment horizontal="right" vertical="center"/>
    </xf>
    <xf numFmtId="0" fontId="3" fillId="7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7" borderId="5" xfId="0" applyFont="1" applyFill="1" applyBorder="1"/>
    <xf numFmtId="0" fontId="1" fillId="7" borderId="7" xfId="0" applyFont="1" applyFill="1" applyBorder="1"/>
    <xf numFmtId="166" fontId="9" fillId="0" borderId="0" xfId="0" applyNumberFormat="1" applyFont="1" applyAlignment="1">
      <alignment horizontal="left"/>
    </xf>
    <xf numFmtId="166" fontId="9" fillId="0" borderId="1" xfId="0" applyNumberFormat="1" applyFont="1" applyBorder="1"/>
    <xf numFmtId="0" fontId="7" fillId="7" borderId="0" xfId="1" applyFont="1" applyFill="1" applyAlignment="1">
      <alignment horizontal="left"/>
    </xf>
    <xf numFmtId="0" fontId="2" fillId="7" borderId="0" xfId="1" applyFill="1" applyAlignment="1">
      <alignment horizontal="left"/>
    </xf>
    <xf numFmtId="166" fontId="7" fillId="5" borderId="0" xfId="1" applyNumberFormat="1" applyFont="1" applyFill="1" applyAlignment="1">
      <alignment horizontal="left"/>
    </xf>
    <xf numFmtId="166" fontId="2" fillId="5" borderId="0" xfId="1" applyNumberFormat="1" applyFill="1" applyAlignment="1">
      <alignment horizontal="left"/>
    </xf>
    <xf numFmtId="166" fontId="5" fillId="3" borderId="1" xfId="0" applyNumberFormat="1" applyFont="1" applyFill="1" applyBorder="1"/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ADF261E2-6092-488D-AA5A-C1F07D818F8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 1'!$A$42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'Option 1'!$B$41:$AA$41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'Option 1'!$B$42:$AA$42</c:f>
              <c:numCache>
                <c:formatCode>#\ ##0.00\ "€"</c:formatCode>
                <c:ptCount val="26"/>
                <c:pt idx="0">
                  <c:v>-5000000</c:v>
                </c:pt>
                <c:pt idx="1">
                  <c:v>-14866798.22397632</c:v>
                </c:pt>
                <c:pt idx="2">
                  <c:v>-37258150.878288634</c:v>
                </c:pt>
                <c:pt idx="3">
                  <c:v>-59351246.738488257</c:v>
                </c:pt>
                <c:pt idx="4">
                  <c:v>-81150058.63804388</c:v>
                </c:pt>
                <c:pt idx="5">
                  <c:v>-102658506.49157681</c:v>
                </c:pt>
                <c:pt idx="6">
                  <c:v>-86666293.119980499</c:v>
                </c:pt>
                <c:pt idx="7">
                  <c:v>-71496109.407671869</c:v>
                </c:pt>
                <c:pt idx="8">
                  <c:v>-57105701.493659474</c:v>
                </c:pt>
                <c:pt idx="9">
                  <c:v>-43454987.444386035</c:v>
                </c:pt>
                <c:pt idx="10">
                  <c:v>-30505945.612598613</c:v>
                </c:pt>
                <c:pt idx="11">
                  <c:v>-18222508.734781578</c:v>
                </c:pt>
                <c:pt idx="12">
                  <c:v>-6570463.4721794352</c:v>
                </c:pt>
                <c:pt idx="13">
                  <c:v>4482644.8844010998</c:v>
                </c:pt>
                <c:pt idx="14">
                  <c:v>14967602.811437774</c:v>
                </c:pt>
                <c:pt idx="15">
                  <c:v>24913614.302972563</c:v>
                </c:pt>
                <c:pt idx="16">
                  <c:v>34348382.213166773</c:v>
                </c:pt>
                <c:pt idx="17">
                  <c:v>43298185.417696796</c:v>
                </c:pt>
                <c:pt idx="18">
                  <c:v>51787952.008909851</c:v>
                </c:pt>
                <c:pt idx="19">
                  <c:v>59841328.728611961</c:v>
                </c:pt>
                <c:pt idx="20">
                  <c:v>67480746.831880778</c:v>
                </c:pt>
                <c:pt idx="21">
                  <c:v>74727484.565355405</c:v>
                </c:pt>
                <c:pt idx="22">
                  <c:v>81601726.434025258</c:v>
                </c:pt>
                <c:pt idx="23">
                  <c:v>88122619.421595261</c:v>
                </c:pt>
                <c:pt idx="24">
                  <c:v>94308326.321019143</c:v>
                </c:pt>
                <c:pt idx="25">
                  <c:v>100176076.32374367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5F42-BD8D-FBF0E886760D}"/>
            </c:ext>
          </c:extLst>
        </c:ser>
        <c:ser>
          <c:idx val="1"/>
          <c:order val="1"/>
          <c:tx>
            <c:strRef>
              <c:f>'Option 1'!$A$43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'Option 1'!$B$41:$AA$41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'Option 1'!$B$43:$AA$43</c:f>
              <c:numCache>
                <c:formatCode>#\ ##0.00\ "€"</c:formatCode>
                <c:ptCount val="26"/>
                <c:pt idx="0">
                  <c:v>-5000000</c:v>
                </c:pt>
                <c:pt idx="1">
                  <c:v>-14866798.22397632</c:v>
                </c:pt>
                <c:pt idx="2">
                  <c:v>-44072910.381774992</c:v>
                </c:pt>
                <c:pt idx="3">
                  <c:v>-72889991.938557103</c:v>
                </c:pt>
                <c:pt idx="4">
                  <c:v>-101323224.85102096</c:v>
                </c:pt>
                <c:pt idx="5">
                  <c:v>-129377722.0512813</c:v>
                </c:pt>
                <c:pt idx="6">
                  <c:v>-117383562.02258408</c:v>
                </c:pt>
                <c:pt idx="7">
                  <c:v>-106005924.2383526</c:v>
                </c:pt>
                <c:pt idx="8">
                  <c:v>-95213118.302843302</c:v>
                </c:pt>
                <c:pt idx="9">
                  <c:v>-84975082.765888214</c:v>
                </c:pt>
                <c:pt idx="10">
                  <c:v>-75263301.392047644</c:v>
                </c:pt>
                <c:pt idx="11">
                  <c:v>-66050723.73368486</c:v>
                </c:pt>
                <c:pt idx="12">
                  <c:v>-57311689.786733247</c:v>
                </c:pt>
                <c:pt idx="13">
                  <c:v>-49021858.519297838</c:v>
                </c:pt>
                <c:pt idx="14">
                  <c:v>-41158140.074020326</c:v>
                </c:pt>
                <c:pt idx="15">
                  <c:v>-33698631.455369234</c:v>
                </c:pt>
                <c:pt idx="16">
                  <c:v>-26622555.52272357</c:v>
                </c:pt>
                <c:pt idx="17">
                  <c:v>-19910203.119326048</c:v>
                </c:pt>
                <c:pt idx="18">
                  <c:v>-13542878.175916247</c:v>
                </c:pt>
                <c:pt idx="19">
                  <c:v>-7502845.6361396629</c:v>
                </c:pt>
                <c:pt idx="20">
                  <c:v>-1773282.0586880436</c:v>
                </c:pt>
                <c:pt idx="21">
                  <c:v>3661771.2414179305</c:v>
                </c:pt>
                <c:pt idx="22">
                  <c:v>8817452.6429203264</c:v>
                </c:pt>
                <c:pt idx="23">
                  <c:v>13708122.383597832</c:v>
                </c:pt>
                <c:pt idx="24">
                  <c:v>18347402.558165748</c:v>
                </c:pt>
                <c:pt idx="25">
                  <c:v>22748215.06020914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5-5F42-BD8D-FBF0E886760D}"/>
            </c:ext>
          </c:extLst>
        </c:ser>
        <c:ser>
          <c:idx val="2"/>
          <c:order val="2"/>
          <c:tx>
            <c:strRef>
              <c:f>'Option 1'!$A$44</c:f>
              <c:strCache>
                <c:ptCount val="1"/>
                <c:pt idx="0">
                  <c:v>Minimium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'Option 1'!$B$41:$AA$41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'Option 1'!$B$44:$AA$44</c:f>
              <c:numCache>
                <c:formatCode>#\ ##0.00\ "€"</c:formatCode>
                <c:ptCount val="26"/>
                <c:pt idx="0">
                  <c:v>-5000000</c:v>
                </c:pt>
                <c:pt idx="1">
                  <c:v>-14866798.22397632</c:v>
                </c:pt>
                <c:pt idx="2">
                  <c:v>-51861206.957187973</c:v>
                </c:pt>
                <c:pt idx="3">
                  <c:v>-88362843.595778644</c:v>
                </c:pt>
                <c:pt idx="4">
                  <c:v>-124378271.95156619</c:v>
                </c:pt>
                <c:pt idx="5">
                  <c:v>-159913968.40522927</c:v>
                </c:pt>
                <c:pt idx="6">
                  <c:v>-153250546.16706413</c:v>
                </c:pt>
                <c:pt idx="7">
                  <c:v>-146929636.28693554</c:v>
                </c:pt>
                <c:pt idx="8">
                  <c:v>-140933632.98943037</c:v>
                </c:pt>
                <c:pt idx="9">
                  <c:v>-135245835.46889976</c:v>
                </c:pt>
                <c:pt idx="10">
                  <c:v>-129850401.37232167</c:v>
                </c:pt>
                <c:pt idx="11">
                  <c:v>-124732302.67323123</c:v>
                </c:pt>
                <c:pt idx="12">
                  <c:v>-119877283.81381367</c:v>
                </c:pt>
                <c:pt idx="13">
                  <c:v>-115271821.99857178</c:v>
                </c:pt>
                <c:pt idx="14">
                  <c:v>-110903089.52897316</c:v>
                </c:pt>
                <c:pt idx="15">
                  <c:v>-106758918.074167</c:v>
                </c:pt>
                <c:pt idx="16">
                  <c:v>-102827764.77825274</c:v>
                </c:pt>
                <c:pt idx="17">
                  <c:v>-99098680.109698564</c:v>
                </c:pt>
                <c:pt idx="18">
                  <c:v>-95561277.363359794</c:v>
                </c:pt>
                <c:pt idx="19">
                  <c:v>-92205703.73015058</c:v>
                </c:pt>
                <c:pt idx="20">
                  <c:v>-89022612.85378857</c:v>
                </c:pt>
                <c:pt idx="21">
                  <c:v>-86003138.798174143</c:v>
                </c:pt>
                <c:pt idx="22">
                  <c:v>-83138871.352895036</c:v>
                </c:pt>
                <c:pt idx="23">
                  <c:v>-80421832.608074203</c:v>
                </c:pt>
                <c:pt idx="24">
                  <c:v>-77844454.733314246</c:v>
                </c:pt>
                <c:pt idx="25">
                  <c:v>-75399558.898845688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5-5F42-BD8D-FBF0E886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67328"/>
        <c:axId val="1078904720"/>
      </c:lineChart>
      <c:catAx>
        <c:axId val="14508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8904720"/>
        <c:crosses val="autoZero"/>
        <c:auto val="1"/>
        <c:lblAlgn val="ctr"/>
        <c:lblOffset val="100"/>
        <c:noMultiLvlLbl val="0"/>
      </c:catAx>
      <c:valAx>
        <c:axId val="1078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508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 2'!$A$63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'Option 2'!$B$62:$AC$62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'Option 2'!$B$63:$AC$63</c:f>
              <c:numCache>
                <c:formatCode>#\ ##0.00\ "€"</c:formatCode>
                <c:ptCount val="28"/>
                <c:pt idx="0">
                  <c:v>-5000000</c:v>
                </c:pt>
                <c:pt idx="1">
                  <c:v>-14866798.22397632</c:v>
                </c:pt>
                <c:pt idx="2">
                  <c:v>-34337539.662508771</c:v>
                </c:pt>
                <c:pt idx="3">
                  <c:v>-53548927.367030181</c:v>
                </c:pt>
                <c:pt idx="4">
                  <c:v>-40579708.762222253</c:v>
                </c:pt>
                <c:pt idx="5">
                  <c:v>-47915280.275413789</c:v>
                </c:pt>
                <c:pt idx="6">
                  <c:v>-55621643.597885966</c:v>
                </c:pt>
                <c:pt idx="7">
                  <c:v>-40192064.456559502</c:v>
                </c:pt>
                <c:pt idx="8">
                  <c:v>-25555594.523432061</c:v>
                </c:pt>
                <c:pt idx="9">
                  <c:v>-11671466.5027551</c:v>
                </c:pt>
                <c:pt idx="10">
                  <c:v>1498991.3860179055</c:v>
                </c:pt>
                <c:pt idx="11">
                  <c:v>13992463.12162968</c:v>
                </c:pt>
                <c:pt idx="12">
                  <c:v>25843747.057747394</c:v>
                </c:pt>
                <c:pt idx="13">
                  <c:v>37085852.847616062</c:v>
                </c:pt>
                <c:pt idx="14">
                  <c:v>47750093.386603631</c:v>
                </c:pt>
                <c:pt idx="15">
                  <c:v>57866172.028727353</c:v>
                </c:pt>
                <c:pt idx="16">
                  <c:v>67462265.320087701</c:v>
                </c:pt>
                <c:pt idx="17">
                  <c:v>76565101.479649156</c:v>
                </c:pt>
                <c:pt idx="18">
                  <c:v>85200034.845962122</c:v>
                </c:pt>
                <c:pt idx="19">
                  <c:v>93391116.497184232</c:v>
                </c:pt>
                <c:pt idx="20">
                  <c:v>101161161.24110053</c:v>
                </c:pt>
                <c:pt idx="21">
                  <c:v>108531811.16173142</c:v>
                </c:pt>
                <c:pt idx="22">
                  <c:v>115523595.89952613</c:v>
                </c:pt>
                <c:pt idx="23">
                  <c:v>122155989.83304168</c:v>
                </c:pt>
                <c:pt idx="24">
                  <c:v>123933491.81563476</c:v>
                </c:pt>
                <c:pt idx="25">
                  <c:v>125619626.87388892</c:v>
                </c:pt>
                <c:pt idx="26">
                  <c:v>127219091.43849452</c:v>
                </c:pt>
                <c:pt idx="27">
                  <c:v>128736340.534826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2-3448-BDB1-18145E3BAFD3}"/>
            </c:ext>
          </c:extLst>
        </c:ser>
        <c:ser>
          <c:idx val="1"/>
          <c:order val="1"/>
          <c:tx>
            <c:strRef>
              <c:f>'Option 2'!$A$64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'Option 2'!$B$62:$AC$62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'Option 2'!$B$64:$AC$64</c:f>
              <c:numCache>
                <c:formatCode>#\ ##0.00\ "€"</c:formatCode>
                <c:ptCount val="28"/>
                <c:pt idx="0">
                  <c:v>-5000000</c:v>
                </c:pt>
                <c:pt idx="1">
                  <c:v>-14866798.22397632</c:v>
                </c:pt>
                <c:pt idx="2">
                  <c:v>-39205225.022141881</c:v>
                </c:pt>
                <c:pt idx="3">
                  <c:v>-63219459.652793646</c:v>
                </c:pt>
                <c:pt idx="4">
                  <c:v>-53301821.896175817</c:v>
                </c:pt>
                <c:pt idx="5">
                  <c:v>-69143016.738123119</c:v>
                </c:pt>
                <c:pt idx="6">
                  <c:v>-85131470.99372232</c:v>
                </c:pt>
                <c:pt idx="7">
                  <c:v>-73552175.088667244</c:v>
                </c:pt>
                <c:pt idx="8">
                  <c:v>-62568076.636675738</c:v>
                </c:pt>
                <c:pt idx="9">
                  <c:v>-52148581.376141742</c:v>
                </c:pt>
                <c:pt idx="10">
                  <c:v>-42264667.647691272</c:v>
                </c:pt>
                <c:pt idx="11">
                  <c:v>-32888805.559488259</c:v>
                </c:pt>
                <c:pt idx="12">
                  <c:v>-23994880.307594746</c:v>
                </c:pt>
                <c:pt idx="13">
                  <c:v>-15558119.437807908</c:v>
                </c:pt>
                <c:pt idx="14">
                  <c:v>-7555023.8463745993</c:v>
                </c:pt>
                <c:pt idx="15">
                  <c:v>36697.672601856291</c:v>
                </c:pt>
                <c:pt idx="16">
                  <c:v>7238190.5153692411</c:v>
                </c:pt>
                <c:pt idx="17">
                  <c:v>14069513.165284097</c:v>
                </c:pt>
                <c:pt idx="18">
                  <c:v>20549693.062165946</c:v>
                </c:pt>
                <c:pt idx="19">
                  <c:v>26696779.599862278</c:v>
                </c:pt>
                <c:pt idx="20">
                  <c:v>32527894.39963964</c:v>
                </c:pt>
                <c:pt idx="21">
                  <c:v>38059278.999428444</c:v>
                </c:pt>
                <c:pt idx="22">
                  <c:v>43306340.091751471</c:v>
                </c:pt>
                <c:pt idx="23">
                  <c:v>48283692.436338261</c:v>
                </c:pt>
                <c:pt idx="24">
                  <c:v>49553336.709619023</c:v>
                </c:pt>
                <c:pt idx="25">
                  <c:v>50757718.894086286</c:v>
                </c:pt>
                <c:pt idx="26">
                  <c:v>51900193.583090283</c:v>
                </c:pt>
                <c:pt idx="27">
                  <c:v>52983942.937612765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2-3448-BDB1-18145E3BAFD3}"/>
            </c:ext>
          </c:extLst>
        </c:ser>
        <c:ser>
          <c:idx val="2"/>
          <c:order val="2"/>
          <c:tx>
            <c:strRef>
              <c:f>'Option 2'!$A$65</c:f>
              <c:strCache>
                <c:ptCount val="1"/>
                <c:pt idx="0">
                  <c:v>Minimium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'Option 2'!$B$62:$AC$62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'Option 2'!$B$65:$AC$65</c:f>
              <c:numCache>
                <c:formatCode>#\ ##0.00\ "€"</c:formatCode>
                <c:ptCount val="28"/>
                <c:pt idx="0">
                  <c:v>-5000000</c:v>
                </c:pt>
                <c:pt idx="1">
                  <c:v>-14866798.22397632</c:v>
                </c:pt>
                <c:pt idx="2">
                  <c:v>-42125836.237921752</c:v>
                </c:pt>
                <c:pt idx="3">
                  <c:v>-69021779.024251729</c:v>
                </c:pt>
                <c:pt idx="4">
                  <c:v>-62918617.327871531</c:v>
                </c:pt>
                <c:pt idx="5">
                  <c:v>-88924266.377425849</c:v>
                </c:pt>
                <c:pt idx="6">
                  <c:v>-114803987.52751701</c:v>
                </c:pt>
                <c:pt idx="7">
                  <c:v>-108348920.53874344</c:v>
                </c:pt>
                <c:pt idx="8">
                  <c:v>-102225656.0587386</c:v>
                </c:pt>
                <c:pt idx="9">
                  <c:v>-96417138.81836018</c:v>
                </c:pt>
                <c:pt idx="10">
                  <c:v>-90907190.221178785</c:v>
                </c:pt>
                <c:pt idx="11">
                  <c:v>-85680463.280861855</c:v>
                </c:pt>
                <c:pt idx="12">
                  <c:v>-80722399.874860287</c:v>
                </c:pt>
                <c:pt idx="13">
                  <c:v>-76019190.195335433</c:v>
                </c:pt>
                <c:pt idx="14">
                  <c:v>-71557734.28438428</c:v>
                </c:pt>
                <c:pt idx="15">
                  <c:v>-67325605.546425954</c:v>
                </c:pt>
                <c:pt idx="16">
                  <c:v>-63311016.136119686</c:v>
                </c:pt>
                <c:pt idx="17">
                  <c:v>-59502784.125408597</c:v>
                </c:pt>
                <c:pt idx="18">
                  <c:v>-55890302.358238734</c:v>
                </c:pt>
                <c:pt idx="19">
                  <c:v>-52463508.906203769</c:v>
                </c:pt>
                <c:pt idx="20">
                  <c:v>-49212859.042824812</c:v>
                </c:pt>
                <c:pt idx="21">
                  <c:v>-46129298.658404581</c:v>
                </c:pt>
                <c:pt idx="22">
                  <c:v>-43204239.041407824</c:v>
                </c:pt>
                <c:pt idx="23">
                  <c:v>-40429532.956125855</c:v>
                </c:pt>
                <c:pt idx="24">
                  <c:v>-39921675.246813551</c:v>
                </c:pt>
                <c:pt idx="25">
                  <c:v>-39439922.373026647</c:v>
                </c:pt>
                <c:pt idx="26">
                  <c:v>-38982932.49742505</c:v>
                </c:pt>
                <c:pt idx="27">
                  <c:v>-38549432.755616054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7-3A47-8552-F66A30F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178880"/>
        <c:axId val="1404165104"/>
      </c:lineChart>
      <c:catAx>
        <c:axId val="15041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4165104"/>
        <c:crosses val="autoZero"/>
        <c:auto val="1"/>
        <c:lblAlgn val="ctr"/>
        <c:lblOffset val="100"/>
        <c:noMultiLvlLbl val="0"/>
      </c:catAx>
      <c:valAx>
        <c:axId val="14041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041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'Final comparison'!$C$17</c:f>
              <c:strCache>
                <c:ptCount val="1"/>
                <c:pt idx="0">
                  <c:v>Option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en-FI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'Final comparison'!$B$18:$B$20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'Final comparison'!$C$18:$C$20</c:f>
              <c:numCache>
                <c:formatCode>#\ ##0.00\ [$€-40B];[Red]\-#\ ##0.00\ [$€-40B]</c:formatCode>
                <c:ptCount val="3"/>
                <c:pt idx="0">
                  <c:v>100176076.32374367</c:v>
                </c:pt>
                <c:pt idx="1">
                  <c:v>22748215.06020914</c:v>
                </c:pt>
                <c:pt idx="2">
                  <c:v>-75399558.898845688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3-3047-8D04-37247AF13705}"/>
            </c:ext>
          </c:extLst>
        </c:ser>
        <c:ser>
          <c:idx val="1"/>
          <c:order val="1"/>
          <c:tx>
            <c:strRef>
              <c:f>'Final comparison'!$D$17</c:f>
              <c:strCache>
                <c:ptCount val="1"/>
                <c:pt idx="0">
                  <c:v>Option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GB" sz="1000" b="0" strike="noStrike" spc="-1">
                    <a:latin typeface="Arial"/>
                  </a:defRPr>
                </a:pPr>
                <a:endParaRPr lang="en-FI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'Final comparison'!$B$18:$B$20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'Final comparison'!$D$18:$D$20</c:f>
              <c:numCache>
                <c:formatCode>#\ ##0.00\ [$€-40B];[Red]\-#\ ##0.00\ [$€-40B]</c:formatCode>
                <c:ptCount val="3"/>
                <c:pt idx="0">
                  <c:v>128736340.534826</c:v>
                </c:pt>
                <c:pt idx="1">
                  <c:v>52983942.937612765</c:v>
                </c:pt>
                <c:pt idx="2">
                  <c:v>-38549432.755616054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3-3047-8D04-37247AF1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5962"/>
        <c:axId val="59243424"/>
      </c:scatterChart>
      <c:valAx>
        <c:axId val="400959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FI"/>
          </a:p>
        </c:txPr>
        <c:crossAx val="59243424"/>
        <c:crosses val="autoZero"/>
        <c:crossBetween val="midCat"/>
      </c:valAx>
      <c:valAx>
        <c:axId val="592434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€-40B];[Red]\-#,##0.00\ [$€-40B]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n-GB" sz="1000" b="0" strike="noStrike" spc="-1">
                <a:latin typeface="Arial"/>
              </a:defRPr>
            </a:pPr>
            <a:endParaRPr lang="en-FI"/>
          </a:p>
        </c:txPr>
        <c:crossAx val="400959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en-GB" sz="1000" b="0" strike="noStrike" spc="-1">
              <a:latin typeface="Arial"/>
            </a:defRPr>
          </a:pPr>
          <a:endParaRPr lang="en-FI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183443</xdr:colOff>
      <xdr:row>45</xdr:row>
      <xdr:rowOff>148389</xdr:rowOff>
    </xdr:from>
    <xdr:to>
      <xdr:col>11</xdr:col>
      <xdr:colOff>254000</xdr:colOff>
      <xdr:row>68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A8E7A-4BEA-254D-AFA2-0C9B111E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1221</xdr:colOff>
      <xdr:row>71</xdr:row>
      <xdr:rowOff>158506</xdr:rowOff>
    </xdr:from>
    <xdr:to>
      <xdr:col>10</xdr:col>
      <xdr:colOff>79374</xdr:colOff>
      <xdr:row>98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E4A12-ED73-B74F-8108-F586D6E8C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460254</xdr:colOff>
      <xdr:row>20</xdr:row>
      <xdr:rowOff>74907</xdr:rowOff>
    </xdr:from>
    <xdr:to>
      <xdr:col>11</xdr:col>
      <xdr:colOff>44464</xdr:colOff>
      <xdr:row>38</xdr:row>
      <xdr:rowOff>111010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98D3A-E444-8F49-9A0A-01E46AF2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65BA-A2C6-954D-8909-5319DA54CC38}">
  <dimension ref="A2:H40"/>
  <sheetViews>
    <sheetView tabSelected="1" topLeftCell="A6" zoomScale="137" zoomScaleNormal="150" workbookViewId="0">
      <selection activeCell="D10" sqref="D10"/>
    </sheetView>
  </sheetViews>
  <sheetFormatPr baseColWidth="10" defaultColWidth="11.5" defaultRowHeight="15" x14ac:dyDescent="0.2"/>
  <cols>
    <col min="2" max="2" width="16.6640625" customWidth="1"/>
    <col min="3" max="3" width="29.83203125" customWidth="1"/>
    <col min="4" max="4" width="21.33203125" customWidth="1"/>
    <col min="5" max="5" width="22" customWidth="1"/>
    <col min="6" max="6" width="18.6640625" customWidth="1"/>
    <col min="7" max="7" width="17.33203125" customWidth="1"/>
  </cols>
  <sheetData>
    <row r="2" spans="1:8" x14ac:dyDescent="0.2">
      <c r="B2" t="s">
        <v>0</v>
      </c>
    </row>
    <row r="3" spans="1:8" x14ac:dyDescent="0.2">
      <c r="B3" t="s">
        <v>1</v>
      </c>
    </row>
    <row r="4" spans="1:8" x14ac:dyDescent="0.2">
      <c r="B4" t="s">
        <v>2</v>
      </c>
    </row>
    <row r="5" spans="1:8" ht="15" customHeight="1" x14ac:dyDescent="0.2">
      <c r="B5" t="s">
        <v>74</v>
      </c>
      <c r="C5" s="2"/>
      <c r="D5" s="2"/>
      <c r="E5" s="2"/>
      <c r="F5" s="2"/>
      <c r="G5" s="2"/>
      <c r="H5" s="2"/>
    </row>
    <row r="6" spans="1:8" x14ac:dyDescent="0.2">
      <c r="B6" t="s">
        <v>3</v>
      </c>
    </row>
    <row r="8" spans="1:8" x14ac:dyDescent="0.2">
      <c r="B8" s="1" t="s">
        <v>4</v>
      </c>
      <c r="C8" t="s">
        <v>5</v>
      </c>
    </row>
    <row r="9" spans="1:8" x14ac:dyDescent="0.2">
      <c r="B9" s="1" t="s">
        <v>6</v>
      </c>
      <c r="C9" t="s">
        <v>7</v>
      </c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A14" s="27"/>
      <c r="B14" s="92" t="s">
        <v>8</v>
      </c>
      <c r="C14" s="104" t="s">
        <v>9</v>
      </c>
      <c r="D14" s="96" t="s">
        <v>10</v>
      </c>
      <c r="E14" s="96" t="s">
        <v>11</v>
      </c>
      <c r="F14" s="96" t="s">
        <v>12</v>
      </c>
      <c r="G14" s="28" t="s">
        <v>13</v>
      </c>
    </row>
    <row r="15" spans="1:8" x14ac:dyDescent="0.2">
      <c r="A15" s="29"/>
      <c r="B15" s="108" t="s">
        <v>14</v>
      </c>
      <c r="C15" s="105" t="s">
        <v>15</v>
      </c>
      <c r="D15" s="105" t="s">
        <v>16</v>
      </c>
      <c r="E15" s="106" t="s">
        <v>17</v>
      </c>
      <c r="F15" s="106"/>
      <c r="G15" s="107">
        <v>1.35E-2</v>
      </c>
    </row>
    <row r="16" spans="1:8" x14ac:dyDescent="0.2">
      <c r="A16" s="29"/>
      <c r="B16" s="93" t="s">
        <v>18</v>
      </c>
      <c r="C16" s="105" t="s">
        <v>19</v>
      </c>
      <c r="D16" s="105" t="s">
        <v>16</v>
      </c>
      <c r="E16" s="106" t="s">
        <v>20</v>
      </c>
      <c r="F16" s="106"/>
      <c r="G16" s="30">
        <v>1.35E-2</v>
      </c>
    </row>
    <row r="17" spans="1:7" ht="16" customHeight="1" x14ac:dyDescent="0.2">
      <c r="A17" s="136" t="s">
        <v>21</v>
      </c>
      <c r="B17" s="26" t="s">
        <v>22</v>
      </c>
      <c r="C17" s="94" t="s">
        <v>23</v>
      </c>
      <c r="D17" s="97" t="s">
        <v>24</v>
      </c>
      <c r="E17" s="100" t="s">
        <v>25</v>
      </c>
      <c r="F17" s="100"/>
      <c r="G17" s="95">
        <v>1.35E-2</v>
      </c>
    </row>
    <row r="18" spans="1:7" ht="16" customHeight="1" x14ac:dyDescent="0.2">
      <c r="A18" s="134"/>
      <c r="B18" s="129" t="s">
        <v>26</v>
      </c>
      <c r="C18" s="22" t="s">
        <v>27</v>
      </c>
      <c r="D18" s="97" t="s">
        <v>28</v>
      </c>
      <c r="E18" s="100"/>
      <c r="F18" s="105" t="s">
        <v>29</v>
      </c>
      <c r="G18" s="107">
        <v>7.0000000000000007E-2</v>
      </c>
    </row>
    <row r="19" spans="1:7" ht="16" customHeight="1" x14ac:dyDescent="0.2">
      <c r="A19" s="135"/>
      <c r="B19" s="130"/>
      <c r="C19" s="22" t="s">
        <v>30</v>
      </c>
      <c r="D19" s="98"/>
      <c r="E19" s="101"/>
      <c r="F19" s="105"/>
      <c r="G19" s="30">
        <v>1.4999999999999999E-2</v>
      </c>
    </row>
    <row r="20" spans="1:7" ht="16" customHeight="1" x14ac:dyDescent="0.2">
      <c r="A20" s="134" t="s">
        <v>31</v>
      </c>
      <c r="B20" s="26" t="s">
        <v>22</v>
      </c>
      <c r="C20" s="94" t="s">
        <v>32</v>
      </c>
      <c r="D20" s="97" t="s">
        <v>33</v>
      </c>
      <c r="E20" s="100" t="s">
        <v>34</v>
      </c>
      <c r="F20" s="100"/>
      <c r="G20" s="107">
        <v>1.35E-2</v>
      </c>
    </row>
    <row r="21" spans="1:7" ht="16" customHeight="1" x14ac:dyDescent="0.2">
      <c r="A21" s="134"/>
      <c r="B21" s="90" t="s">
        <v>35</v>
      </c>
      <c r="C21" s="94" t="s">
        <v>36</v>
      </c>
      <c r="D21" s="97" t="s">
        <v>33</v>
      </c>
      <c r="E21" s="102" t="s">
        <v>37</v>
      </c>
      <c r="F21" s="102"/>
      <c r="G21" s="31">
        <v>1.35E-2</v>
      </c>
    </row>
    <row r="22" spans="1:7" ht="17" customHeight="1" x14ac:dyDescent="0.2">
      <c r="A22" s="134"/>
      <c r="B22" s="131" t="s">
        <v>26</v>
      </c>
      <c r="C22" s="22" t="s">
        <v>38</v>
      </c>
      <c r="D22" s="97" t="s">
        <v>28</v>
      </c>
      <c r="E22" s="15"/>
      <c r="F22" s="100" t="s">
        <v>39</v>
      </c>
      <c r="G22" s="107">
        <v>7.0000000000000007E-2</v>
      </c>
    </row>
    <row r="23" spans="1:7" ht="16" x14ac:dyDescent="0.2">
      <c r="A23" s="134"/>
      <c r="B23" s="132"/>
      <c r="C23" s="22" t="s">
        <v>40</v>
      </c>
      <c r="D23" s="97" t="s">
        <v>41</v>
      </c>
      <c r="E23" s="15"/>
      <c r="F23" s="100" t="s">
        <v>42</v>
      </c>
      <c r="G23" s="107">
        <v>7.0000000000000007E-2</v>
      </c>
    </row>
    <row r="24" spans="1:7" x14ac:dyDescent="0.2">
      <c r="A24" s="135"/>
      <c r="B24" s="133"/>
      <c r="C24" s="22" t="s">
        <v>30</v>
      </c>
      <c r="D24" s="99"/>
      <c r="E24" s="103"/>
      <c r="F24" s="99"/>
      <c r="G24" s="89">
        <v>1.4999999999999999E-2</v>
      </c>
    </row>
    <row r="25" spans="1:7" x14ac:dyDescent="0.2">
      <c r="A25" s="91"/>
      <c r="B25" s="91"/>
    </row>
    <row r="33" spans="2:3" x14ac:dyDescent="0.2">
      <c r="C33" s="1"/>
    </row>
    <row r="34" spans="2:3" x14ac:dyDescent="0.2">
      <c r="B34" s="1"/>
    </row>
    <row r="39" spans="2:3" x14ac:dyDescent="0.2">
      <c r="C39" s="1"/>
    </row>
    <row r="40" spans="2:3" x14ac:dyDescent="0.2">
      <c r="B40" s="1"/>
    </row>
  </sheetData>
  <mergeCells count="4">
    <mergeCell ref="B18:B19"/>
    <mergeCell ref="B22:B24"/>
    <mergeCell ref="A20:A24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C4DE-211E-7842-A80D-4D994DB480DE}">
  <dimension ref="A1:AZ67"/>
  <sheetViews>
    <sheetView showGridLines="0" zoomScale="80" zoomScaleNormal="80" workbookViewId="0">
      <selection activeCell="C31" sqref="C31"/>
    </sheetView>
  </sheetViews>
  <sheetFormatPr baseColWidth="10" defaultColWidth="11.6640625" defaultRowHeight="13" x14ac:dyDescent="0.15"/>
  <cols>
    <col min="1" max="1" width="53.5" style="14" bestFit="1" customWidth="1"/>
    <col min="2" max="2" width="15.5" style="4" bestFit="1" customWidth="1"/>
    <col min="3" max="3" width="15.6640625" style="4" bestFit="1" customWidth="1"/>
    <col min="4" max="5" width="15.33203125" style="4" bestFit="1" customWidth="1"/>
    <col min="6" max="13" width="16.5" style="4" bestFit="1" customWidth="1"/>
    <col min="14" max="16" width="16.33203125" style="4" bestFit="1" customWidth="1"/>
    <col min="17" max="18" width="16.5" style="4" bestFit="1" customWidth="1"/>
    <col min="19" max="19" width="15.1640625" style="4" bestFit="1" customWidth="1"/>
    <col min="20" max="26" width="15.33203125" style="4" bestFit="1" customWidth="1"/>
    <col min="27" max="27" width="15.6640625" style="4" bestFit="1" customWidth="1"/>
    <col min="28" max="52" width="15.5" style="4" customWidth="1"/>
    <col min="53" max="16384" width="11.6640625" style="4"/>
  </cols>
  <sheetData>
    <row r="1" spans="1:50" x14ac:dyDescent="0.15">
      <c r="A1" s="45" t="s">
        <v>43</v>
      </c>
      <c r="B1" s="50"/>
    </row>
    <row r="2" spans="1:50" x14ac:dyDescent="0.15">
      <c r="A2" s="33" t="s">
        <v>13</v>
      </c>
      <c r="B2" s="37">
        <v>1.35E-2</v>
      </c>
    </row>
    <row r="3" spans="1:50" x14ac:dyDescent="0.15">
      <c r="B3" s="9"/>
    </row>
    <row r="4" spans="1:50" s="14" customFormat="1" x14ac:dyDescent="0.15">
      <c r="A4" s="33"/>
      <c r="B4" s="47">
        <v>0</v>
      </c>
      <c r="C4" s="47">
        <v>1</v>
      </c>
      <c r="D4" s="47">
        <v>2</v>
      </c>
      <c r="E4" s="47">
        <v>3</v>
      </c>
      <c r="F4" s="47">
        <v>4</v>
      </c>
      <c r="G4" s="47">
        <v>5</v>
      </c>
    </row>
    <row r="5" spans="1:50" s="10" customFormat="1" x14ac:dyDescent="0.15">
      <c r="A5" s="34" t="s">
        <v>44</v>
      </c>
      <c r="B5" s="48">
        <v>5000000</v>
      </c>
      <c r="C5" s="48">
        <v>10000000</v>
      </c>
      <c r="D5" s="48">
        <v>23000000</v>
      </c>
      <c r="E5" s="48">
        <v>23000000</v>
      </c>
      <c r="F5" s="48">
        <v>23000000</v>
      </c>
      <c r="G5" s="48">
        <v>23000000</v>
      </c>
    </row>
    <row r="6" spans="1:50" s="10" customFormat="1" x14ac:dyDescent="0.15">
      <c r="A6" s="34" t="s">
        <v>45</v>
      </c>
      <c r="B6" s="48">
        <v>5000000</v>
      </c>
      <c r="C6" s="48">
        <v>10000000</v>
      </c>
      <c r="D6" s="48">
        <v>30000000</v>
      </c>
      <c r="E6" s="48">
        <v>30000000</v>
      </c>
      <c r="F6" s="48">
        <v>30000000</v>
      </c>
      <c r="G6" s="48">
        <v>30000000</v>
      </c>
    </row>
    <row r="7" spans="1:50" s="10" customFormat="1" x14ac:dyDescent="0.15">
      <c r="A7" s="34" t="s">
        <v>46</v>
      </c>
      <c r="B7" s="48">
        <v>5000000</v>
      </c>
      <c r="C7" s="48">
        <v>10000000</v>
      </c>
      <c r="D7" s="48">
        <v>38000000</v>
      </c>
      <c r="E7" s="48">
        <v>38000000</v>
      </c>
      <c r="F7" s="48">
        <v>38000000</v>
      </c>
      <c r="G7" s="48">
        <v>38000000</v>
      </c>
    </row>
    <row r="9" spans="1:50" x14ac:dyDescent="0.15">
      <c r="A9" s="45" t="s">
        <v>47</v>
      </c>
      <c r="B9" s="50"/>
    </row>
    <row r="10" spans="1:50" x14ac:dyDescent="0.15">
      <c r="A10" s="33" t="s">
        <v>13</v>
      </c>
      <c r="B10" s="37">
        <v>7.0000000000000007E-2</v>
      </c>
      <c r="Q10" s="9"/>
    </row>
    <row r="11" spans="1:50" x14ac:dyDescent="0.15">
      <c r="A11" s="33" t="s">
        <v>48</v>
      </c>
      <c r="B11" s="37">
        <v>1.4999999999999999E-2</v>
      </c>
      <c r="Q11" s="9"/>
    </row>
    <row r="12" spans="1:50" x14ac:dyDescent="0.15">
      <c r="B12" s="9"/>
      <c r="Q12" s="9"/>
    </row>
    <row r="13" spans="1:50" x14ac:dyDescent="0.15">
      <c r="B13" s="9"/>
      <c r="Q13" s="9"/>
    </row>
    <row r="14" spans="1:50" s="14" customFormat="1" x14ac:dyDescent="0.15">
      <c r="A14" s="33"/>
      <c r="B14" s="47">
        <v>0</v>
      </c>
      <c r="C14" s="47">
        <v>1</v>
      </c>
      <c r="D14" s="47">
        <v>2</v>
      </c>
      <c r="E14" s="47">
        <v>3</v>
      </c>
      <c r="F14" s="47">
        <v>4</v>
      </c>
      <c r="G14" s="47">
        <v>5</v>
      </c>
      <c r="H14" s="47">
        <v>6</v>
      </c>
      <c r="I14" s="47">
        <v>7</v>
      </c>
      <c r="J14" s="47">
        <v>8</v>
      </c>
      <c r="K14" s="47">
        <v>9</v>
      </c>
      <c r="L14" s="47">
        <v>10</v>
      </c>
      <c r="M14" s="47">
        <v>11</v>
      </c>
      <c r="N14" s="47">
        <v>12</v>
      </c>
      <c r="O14" s="47">
        <v>13</v>
      </c>
      <c r="P14" s="47">
        <v>14</v>
      </c>
      <c r="Q14" s="47">
        <v>15</v>
      </c>
      <c r="R14" s="47">
        <v>16</v>
      </c>
      <c r="S14" s="47">
        <v>17</v>
      </c>
      <c r="T14" s="47">
        <v>18</v>
      </c>
      <c r="U14" s="47">
        <v>19</v>
      </c>
      <c r="V14" s="47">
        <v>20</v>
      </c>
      <c r="W14" s="47">
        <v>21</v>
      </c>
      <c r="X14" s="47">
        <v>22</v>
      </c>
      <c r="Y14" s="47">
        <v>23</v>
      </c>
      <c r="Z14" s="47">
        <v>24</v>
      </c>
      <c r="AA14" s="47">
        <v>25</v>
      </c>
    </row>
    <row r="15" spans="1:50" s="10" customFormat="1" ht="15" x14ac:dyDescent="0.2">
      <c r="A15" s="34" t="s">
        <v>46</v>
      </c>
      <c r="B15" s="46" t="s">
        <v>49</v>
      </c>
      <c r="C15" s="46" t="s">
        <v>49</v>
      </c>
      <c r="D15" s="46" t="s">
        <v>49</v>
      </c>
      <c r="E15" s="46" t="s">
        <v>49</v>
      </c>
      <c r="F15" s="46" t="s">
        <v>49</v>
      </c>
      <c r="G15" s="46" t="s">
        <v>49</v>
      </c>
      <c r="H15" s="48">
        <v>24000000</v>
      </c>
      <c r="I15" s="46">
        <f t="shared" ref="I15:J17" si="0">H15*(1+$B$11)</f>
        <v>24359999.999999996</v>
      </c>
      <c r="J15" s="46">
        <f t="shared" si="0"/>
        <v>24725399.999999993</v>
      </c>
      <c r="K15" s="46">
        <f t="shared" ref="K15:P15" si="1">J15*(1+$B$11)</f>
        <v>25096280.999999989</v>
      </c>
      <c r="L15" s="46">
        <f t="shared" si="1"/>
        <v>25472725.214999985</v>
      </c>
      <c r="M15" s="46">
        <f t="shared" si="1"/>
        <v>25854816.093224984</v>
      </c>
      <c r="N15" s="46">
        <f t="shared" si="1"/>
        <v>26242638.334623355</v>
      </c>
      <c r="O15" s="46">
        <f t="shared" si="1"/>
        <v>26636277.909642704</v>
      </c>
      <c r="P15" s="46">
        <f t="shared" si="1"/>
        <v>27035822.078287341</v>
      </c>
      <c r="Q15" s="46">
        <f t="shared" ref="Q15:V15" si="2">P15*(1+$B$11)</f>
        <v>27441359.409461647</v>
      </c>
      <c r="R15" s="46">
        <f t="shared" si="2"/>
        <v>27852979.800603569</v>
      </c>
      <c r="S15" s="46">
        <f t="shared" si="2"/>
        <v>28270774.497612618</v>
      </c>
      <c r="T15" s="46">
        <f t="shared" si="2"/>
        <v>28694836.115076803</v>
      </c>
      <c r="U15" s="46">
        <f t="shared" si="2"/>
        <v>29125258.656802952</v>
      </c>
      <c r="V15" s="46">
        <f t="shared" si="2"/>
        <v>29562137.536654994</v>
      </c>
      <c r="W15" s="46">
        <f>V15*(1+$B$11)</f>
        <v>30005569.599704817</v>
      </c>
      <c r="X15" s="46">
        <f t="shared" ref="X15:AA15" si="3">W15*(1+$B$11)</f>
        <v>30455653.143700387</v>
      </c>
      <c r="Y15" s="46">
        <f t="shared" si="3"/>
        <v>30912487.940855891</v>
      </c>
      <c r="Z15" s="46">
        <f t="shared" si="3"/>
        <v>31376175.259968724</v>
      </c>
      <c r="AA15" s="46">
        <f t="shared" si="3"/>
        <v>31846817.888868254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1:50" s="10" customFormat="1" ht="15" x14ac:dyDescent="0.2">
      <c r="A16" s="34" t="s">
        <v>45</v>
      </c>
      <c r="B16" s="46" t="s">
        <v>49</v>
      </c>
      <c r="C16" s="46" t="s">
        <v>49</v>
      </c>
      <c r="D16" s="46" t="s">
        <v>49</v>
      </c>
      <c r="E16" s="46" t="s">
        <v>49</v>
      </c>
      <c r="F16" s="46" t="s">
        <v>49</v>
      </c>
      <c r="G16" s="46" t="s">
        <v>49</v>
      </c>
      <c r="H16" s="48">
        <v>18000000</v>
      </c>
      <c r="I16" s="46">
        <f>H16*(1+$B$11)</f>
        <v>18270000</v>
      </c>
      <c r="J16" s="46">
        <f t="shared" si="0"/>
        <v>18544050</v>
      </c>
      <c r="K16" s="46">
        <f t="shared" ref="K16:P16" si="4">J16*(1+$B$11)</f>
        <v>18822210.75</v>
      </c>
      <c r="L16" s="46">
        <f t="shared" si="4"/>
        <v>19104543.911249999</v>
      </c>
      <c r="M16" s="46">
        <f t="shared" si="4"/>
        <v>19391112.069918748</v>
      </c>
      <c r="N16" s="46">
        <f t="shared" si="4"/>
        <v>19681978.750967529</v>
      </c>
      <c r="O16" s="46">
        <f t="shared" si="4"/>
        <v>19977208.432232041</v>
      </c>
      <c r="P16" s="46">
        <f t="shared" si="4"/>
        <v>20276866.558715519</v>
      </c>
      <c r="Q16" s="46">
        <f t="shared" ref="Q16:V16" si="5">P16*(1+$B$11)</f>
        <v>20581019.55709625</v>
      </c>
      <c r="R16" s="46">
        <f t="shared" si="5"/>
        <v>20889734.850452691</v>
      </c>
      <c r="S16" s="46">
        <f t="shared" si="5"/>
        <v>21203080.87320948</v>
      </c>
      <c r="T16" s="46">
        <f t="shared" si="5"/>
        <v>21521127.086307619</v>
      </c>
      <c r="U16" s="46">
        <f t="shared" si="5"/>
        <v>21843943.992602229</v>
      </c>
      <c r="V16" s="46">
        <f t="shared" si="5"/>
        <v>22171603.15249126</v>
      </c>
      <c r="W16" s="46">
        <f>V16*(1+$B$11)</f>
        <v>22504177.199778628</v>
      </c>
      <c r="X16" s="46">
        <f t="shared" ref="X16:Z16" si="6">W16*(1+$B$11)</f>
        <v>22841739.857775304</v>
      </c>
      <c r="Y16" s="46">
        <f t="shared" si="6"/>
        <v>23184365.955641933</v>
      </c>
      <c r="Z16" s="46">
        <f t="shared" si="6"/>
        <v>23532131.444976561</v>
      </c>
      <c r="AA16" s="46">
        <f t="shared" ref="AA16" si="7">Z16*(1+$B$11)</f>
        <v>23885113.416651208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2" s="10" customFormat="1" ht="15" x14ac:dyDescent="0.2">
      <c r="A17" s="34" t="s">
        <v>44</v>
      </c>
      <c r="B17" s="46" t="s">
        <v>49</v>
      </c>
      <c r="C17" s="46" t="s">
        <v>49</v>
      </c>
      <c r="D17" s="46" t="s">
        <v>49</v>
      </c>
      <c r="E17" s="46" t="s">
        <v>49</v>
      </c>
      <c r="F17" s="46" t="s">
        <v>49</v>
      </c>
      <c r="G17" s="46" t="s">
        <v>49</v>
      </c>
      <c r="H17" s="48">
        <v>10000000</v>
      </c>
      <c r="I17" s="46">
        <f t="shared" si="0"/>
        <v>10149999.999999998</v>
      </c>
      <c r="J17" s="46">
        <f t="shared" si="0"/>
        <v>10302249.999999996</v>
      </c>
      <c r="K17" s="46">
        <f t="shared" ref="K17:P17" si="8">J17*(1+$B$11)</f>
        <v>10456783.749999994</v>
      </c>
      <c r="L17" s="46">
        <f t="shared" si="8"/>
        <v>10613635.506249994</v>
      </c>
      <c r="M17" s="46">
        <f t="shared" si="8"/>
        <v>10772840.038843744</v>
      </c>
      <c r="N17" s="46">
        <f t="shared" si="8"/>
        <v>10934432.639426399</v>
      </c>
      <c r="O17" s="46">
        <f t="shared" si="8"/>
        <v>11098449.129017795</v>
      </c>
      <c r="P17" s="46">
        <f t="shared" si="8"/>
        <v>11264925.86595306</v>
      </c>
      <c r="Q17" s="46">
        <f t="shared" ref="Q17:V17" si="9">P17*(1+$B$11)</f>
        <v>11433899.753942356</v>
      </c>
      <c r="R17" s="46">
        <f t="shared" si="9"/>
        <v>11605408.250251491</v>
      </c>
      <c r="S17" s="46">
        <f t="shared" si="9"/>
        <v>11779489.374005262</v>
      </c>
      <c r="T17" s="46">
        <f t="shared" si="9"/>
        <v>11956181.714615339</v>
      </c>
      <c r="U17" s="46">
        <f t="shared" si="9"/>
        <v>12135524.440334568</v>
      </c>
      <c r="V17" s="46">
        <f t="shared" si="9"/>
        <v>12317557.306939585</v>
      </c>
      <c r="W17" s="46">
        <f>V17*(1+$B$11)</f>
        <v>12502320.666543677</v>
      </c>
      <c r="X17" s="46">
        <f t="shared" ref="X17:Z17" si="10">W17*(1+$B$11)</f>
        <v>12689855.476541832</v>
      </c>
      <c r="Y17" s="46">
        <f t="shared" si="10"/>
        <v>12880203.308689957</v>
      </c>
      <c r="Z17" s="46">
        <f t="shared" si="10"/>
        <v>13073406.358320305</v>
      </c>
      <c r="AA17" s="46">
        <f t="shared" ref="AA17" si="11">Z17*(1+$B$11)</f>
        <v>13269507.453695109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9" spans="1:52" x14ac:dyDescent="0.15">
      <c r="A19" s="32" t="s">
        <v>50</v>
      </c>
    </row>
    <row r="20" spans="1:52" s="14" customFormat="1" x14ac:dyDescent="0.15">
      <c r="A20" s="33"/>
      <c r="B20" s="33">
        <v>0</v>
      </c>
      <c r="C20" s="33">
        <v>1</v>
      </c>
      <c r="D20" s="33">
        <v>2</v>
      </c>
      <c r="E20" s="33">
        <v>3</v>
      </c>
      <c r="F20" s="33">
        <v>4</v>
      </c>
      <c r="G20" s="33">
        <v>5</v>
      </c>
    </row>
    <row r="21" spans="1:52" x14ac:dyDescent="0.15">
      <c r="A21" s="33" t="s">
        <v>44</v>
      </c>
      <c r="B21" s="44">
        <f t="shared" ref="B21:G23" si="12">B5/(1+$B$2)^B$20</f>
        <v>5000000</v>
      </c>
      <c r="C21" s="44">
        <f t="shared" si="12"/>
        <v>9866798.2239763197</v>
      </c>
      <c r="D21" s="44">
        <f t="shared" si="12"/>
        <v>22391352.654312316</v>
      </c>
      <c r="E21" s="44">
        <f t="shared" si="12"/>
        <v>22093095.860199619</v>
      </c>
      <c r="F21" s="44">
        <f t="shared" si="12"/>
        <v>21798811.89955562</v>
      </c>
      <c r="G21" s="44">
        <f t="shared" si="12"/>
        <v>21508447.853532922</v>
      </c>
      <c r="H21" s="36"/>
      <c r="I21" s="36"/>
      <c r="J21" s="36"/>
      <c r="K21" s="36"/>
      <c r="L21" s="36"/>
      <c r="M21" s="36"/>
    </row>
    <row r="22" spans="1:52" x14ac:dyDescent="0.15">
      <c r="A22" s="33" t="s">
        <v>45</v>
      </c>
      <c r="B22" s="44">
        <f t="shared" si="12"/>
        <v>5000000</v>
      </c>
      <c r="C22" s="44">
        <f t="shared" si="12"/>
        <v>9866798.2239763197</v>
      </c>
      <c r="D22" s="44">
        <f t="shared" si="12"/>
        <v>29206112.157798674</v>
      </c>
      <c r="E22" s="44">
        <f t="shared" si="12"/>
        <v>28817081.556782112</v>
      </c>
      <c r="F22" s="44">
        <f t="shared" si="12"/>
        <v>28433232.912463851</v>
      </c>
      <c r="G22" s="44">
        <f t="shared" si="12"/>
        <v>28054497.200260334</v>
      </c>
      <c r="H22" s="36"/>
      <c r="I22" s="36"/>
      <c r="J22" s="36"/>
      <c r="K22" s="36"/>
      <c r="L22" s="36"/>
      <c r="M22" s="36"/>
    </row>
    <row r="23" spans="1:52" x14ac:dyDescent="0.15">
      <c r="A23" s="33" t="s">
        <v>46</v>
      </c>
      <c r="B23" s="44">
        <f t="shared" si="12"/>
        <v>5000000</v>
      </c>
      <c r="C23" s="44">
        <f t="shared" si="12"/>
        <v>9866798.2239763197</v>
      </c>
      <c r="D23" s="44">
        <f t="shared" si="12"/>
        <v>36994408.733211651</v>
      </c>
      <c r="E23" s="44">
        <f t="shared" si="12"/>
        <v>36501636.638590679</v>
      </c>
      <c r="F23" s="44">
        <f t="shared" si="12"/>
        <v>36015428.355787545</v>
      </c>
      <c r="G23" s="44">
        <f t="shared" si="12"/>
        <v>35535696.453663088</v>
      </c>
      <c r="H23" s="36"/>
      <c r="I23" s="36"/>
      <c r="J23" s="36"/>
      <c r="K23" s="36"/>
      <c r="L23" s="36"/>
      <c r="M23" s="36"/>
    </row>
    <row r="24" spans="1:52" x14ac:dyDescent="0.15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6" spans="1:52" x14ac:dyDescent="0.15">
      <c r="A26" s="32" t="s">
        <v>51</v>
      </c>
      <c r="C26" s="38"/>
    </row>
    <row r="27" spans="1:52" s="14" customFormat="1" x14ac:dyDescent="0.15">
      <c r="A27" s="33"/>
      <c r="B27" s="47">
        <v>0</v>
      </c>
      <c r="C27" s="47">
        <v>1</v>
      </c>
      <c r="D27" s="47">
        <v>2</v>
      </c>
      <c r="E27" s="47">
        <v>3</v>
      </c>
      <c r="F27" s="47">
        <v>4</v>
      </c>
      <c r="G27" s="47">
        <v>5</v>
      </c>
      <c r="H27" s="47">
        <v>6</v>
      </c>
      <c r="I27" s="47">
        <v>7</v>
      </c>
      <c r="J27" s="47">
        <v>8</v>
      </c>
      <c r="K27" s="47">
        <v>9</v>
      </c>
      <c r="L27" s="47">
        <v>10</v>
      </c>
      <c r="M27" s="47">
        <v>11</v>
      </c>
      <c r="N27" s="47">
        <v>12</v>
      </c>
      <c r="O27" s="47">
        <v>13</v>
      </c>
      <c r="P27" s="47">
        <v>14</v>
      </c>
      <c r="Q27" s="47">
        <v>15</v>
      </c>
      <c r="R27" s="47">
        <v>16</v>
      </c>
      <c r="S27" s="47">
        <v>17</v>
      </c>
      <c r="T27" s="47">
        <v>18</v>
      </c>
      <c r="U27" s="47">
        <v>19</v>
      </c>
      <c r="V27" s="47">
        <v>20</v>
      </c>
      <c r="W27" s="47">
        <v>21</v>
      </c>
      <c r="X27" s="47">
        <v>22</v>
      </c>
      <c r="Y27" s="47">
        <v>23</v>
      </c>
      <c r="Z27" s="47">
        <v>24</v>
      </c>
      <c r="AA27" s="47">
        <v>25</v>
      </c>
    </row>
    <row r="28" spans="1:52" x14ac:dyDescent="0.15">
      <c r="A28" s="33" t="s">
        <v>46</v>
      </c>
      <c r="B28" s="49"/>
      <c r="C28" s="49"/>
      <c r="D28" s="49"/>
      <c r="E28" s="49"/>
      <c r="F28" s="49"/>
      <c r="G28" s="49"/>
      <c r="H28" s="49">
        <f t="shared" ref="H28:AA28" si="13">H15/(1+$B$10)^H$27</f>
        <v>15992213.371596301</v>
      </c>
      <c r="I28" s="49">
        <f t="shared" si="13"/>
        <v>15170183.712308638</v>
      </c>
      <c r="J28" s="49">
        <f t="shared" si="13"/>
        <v>14390407.914012397</v>
      </c>
      <c r="K28" s="49">
        <f t="shared" si="13"/>
        <v>13650714.049273439</v>
      </c>
      <c r="L28" s="49">
        <f t="shared" si="13"/>
        <v>12949041.83178742</v>
      </c>
      <c r="M28" s="49">
        <f t="shared" si="13"/>
        <v>12283436.877817037</v>
      </c>
      <c r="N28" s="49">
        <f t="shared" si="13"/>
        <v>11652045.262602143</v>
      </c>
      <c r="O28" s="49">
        <f t="shared" si="13"/>
        <v>11053108.356580535</v>
      </c>
      <c r="P28" s="49">
        <f t="shared" si="13"/>
        <v>10484957.927036675</v>
      </c>
      <c r="Q28" s="49">
        <f t="shared" si="13"/>
        <v>9946011.4915347882</v>
      </c>
      <c r="R28" s="49">
        <f t="shared" si="13"/>
        <v>9434767.9101942144</v>
      </c>
      <c r="S28" s="49">
        <f t="shared" si="13"/>
        <v>8949803.2045300249</v>
      </c>
      <c r="T28" s="49">
        <f t="shared" si="13"/>
        <v>8489766.5912130587</v>
      </c>
      <c r="U28" s="49">
        <f t="shared" si="13"/>
        <v>8053376.719702106</v>
      </c>
      <c r="V28" s="49">
        <f t="shared" si="13"/>
        <v>7639418.1032688208</v>
      </c>
      <c r="W28" s="49">
        <f t="shared" si="13"/>
        <v>7246737.7334746281</v>
      </c>
      <c r="X28" s="49">
        <f t="shared" si="13"/>
        <v>6874241.8686698573</v>
      </c>
      <c r="Y28" s="49">
        <f t="shared" si="13"/>
        <v>6520892.9875700036</v>
      </c>
      <c r="Z28" s="49">
        <f t="shared" si="13"/>
        <v>6185706.8994238805</v>
      </c>
      <c r="AA28" s="49">
        <f t="shared" si="13"/>
        <v>5867750.0027245218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33" t="s">
        <v>45</v>
      </c>
      <c r="B29" s="49"/>
      <c r="C29" s="49"/>
      <c r="D29" s="49"/>
      <c r="E29" s="49"/>
      <c r="F29" s="49"/>
      <c r="G29" s="49"/>
      <c r="H29" s="49">
        <f t="shared" ref="H29:AA29" si="14">H16/(1+$B$10)^H$27</f>
        <v>11994160.028697226</v>
      </c>
      <c r="I29" s="49">
        <f t="shared" si="14"/>
        <v>11377637.78423148</v>
      </c>
      <c r="J29" s="49">
        <f t="shared" si="14"/>
        <v>10792805.935509302</v>
      </c>
      <c r="K29" s="49">
        <f t="shared" si="14"/>
        <v>10238035.536955083</v>
      </c>
      <c r="L29" s="49">
        <f t="shared" si="14"/>
        <v>9711781.3738405704</v>
      </c>
      <c r="M29" s="49">
        <f t="shared" si="14"/>
        <v>9212577.6583627816</v>
      </c>
      <c r="N29" s="49">
        <f t="shared" si="14"/>
        <v>8739033.9469516128</v>
      </c>
      <c r="O29" s="49">
        <f t="shared" si="14"/>
        <v>8289831.2674354073</v>
      </c>
      <c r="P29" s="49">
        <f t="shared" si="14"/>
        <v>7863718.4452775111</v>
      </c>
      <c r="Q29" s="49">
        <f t="shared" si="14"/>
        <v>7459508.6186510958</v>
      </c>
      <c r="R29" s="49">
        <f t="shared" si="14"/>
        <v>7076075.9326456655</v>
      </c>
      <c r="S29" s="49">
        <f t="shared" si="14"/>
        <v>6712352.4033975238</v>
      </c>
      <c r="T29" s="49">
        <f t="shared" si="14"/>
        <v>6367324.9434097996</v>
      </c>
      <c r="U29" s="49">
        <f t="shared" si="14"/>
        <v>6040032.5397765841</v>
      </c>
      <c r="V29" s="49">
        <f t="shared" si="14"/>
        <v>5729563.5774516193</v>
      </c>
      <c r="W29" s="49">
        <f t="shared" si="14"/>
        <v>5435053.3001059741</v>
      </c>
      <c r="X29" s="49">
        <f t="shared" si="14"/>
        <v>5155681.401502396</v>
      </c>
      <c r="Y29" s="49">
        <f t="shared" si="14"/>
        <v>4890669.7406775057</v>
      </c>
      <c r="Z29" s="49">
        <f t="shared" si="14"/>
        <v>4639280.1745679146</v>
      </c>
      <c r="AA29" s="49">
        <f t="shared" si="14"/>
        <v>4400812.5020433944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33" t="s">
        <v>52</v>
      </c>
      <c r="B30" s="49"/>
      <c r="C30" s="49"/>
      <c r="D30" s="49"/>
      <c r="E30" s="49"/>
      <c r="F30" s="49"/>
      <c r="G30" s="49"/>
      <c r="H30" s="49">
        <f>H17/(1+$B$10)^H$27</f>
        <v>6663422.2381651253</v>
      </c>
      <c r="I30" s="49">
        <f t="shared" ref="I30:AA30" si="15">I17/(1+$B$10)^I$27</f>
        <v>6320909.8801285988</v>
      </c>
      <c r="J30" s="49">
        <f t="shared" si="15"/>
        <v>5996003.2975051655</v>
      </c>
      <c r="K30" s="49">
        <f t="shared" si="15"/>
        <v>5687797.5205305992</v>
      </c>
      <c r="L30" s="49">
        <f t="shared" si="15"/>
        <v>5395434.0965780914</v>
      </c>
      <c r="M30" s="49">
        <f t="shared" si="15"/>
        <v>5118098.6990904314</v>
      </c>
      <c r="N30" s="49">
        <f t="shared" si="15"/>
        <v>4855018.8594175596</v>
      </c>
      <c r="O30" s="49">
        <f t="shared" si="15"/>
        <v>4605461.81524189</v>
      </c>
      <c r="P30" s="49">
        <f t="shared" si="15"/>
        <v>4368732.4695986155</v>
      </c>
      <c r="Q30" s="49">
        <f t="shared" si="15"/>
        <v>4144171.4548061625</v>
      </c>
      <c r="R30" s="49">
        <f t="shared" si="15"/>
        <v>3931153.2959142574</v>
      </c>
      <c r="S30" s="49">
        <f t="shared" si="15"/>
        <v>3729084.6685541784</v>
      </c>
      <c r="T30" s="49">
        <f t="shared" si="15"/>
        <v>3537402.7463387763</v>
      </c>
      <c r="U30" s="49">
        <f t="shared" si="15"/>
        <v>3355573.6332092122</v>
      </c>
      <c r="V30" s="49">
        <f t="shared" si="15"/>
        <v>3183090.8763620094</v>
      </c>
      <c r="W30" s="49">
        <f t="shared" si="15"/>
        <v>3019474.0556144291</v>
      </c>
      <c r="X30" s="49">
        <f t="shared" si="15"/>
        <v>2864267.4452791079</v>
      </c>
      <c r="Y30" s="49">
        <f t="shared" si="15"/>
        <v>2717038.7448208355</v>
      </c>
      <c r="Z30" s="49">
        <f t="shared" si="15"/>
        <v>2577377.8747599511</v>
      </c>
      <c r="AA30" s="49">
        <f t="shared" si="15"/>
        <v>2444895.8344685514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3" spans="1:52" x14ac:dyDescent="0.15">
      <c r="A33" s="32" t="s">
        <v>53</v>
      </c>
    </row>
    <row r="34" spans="1:52" s="14" customFormat="1" x14ac:dyDescent="0.15">
      <c r="B34" s="47">
        <v>0</v>
      </c>
      <c r="C34" s="47">
        <v>1</v>
      </c>
      <c r="D34" s="47">
        <v>2</v>
      </c>
      <c r="E34" s="47">
        <v>3</v>
      </c>
      <c r="F34" s="47">
        <v>4</v>
      </c>
      <c r="G34" s="47">
        <v>5</v>
      </c>
      <c r="H34" s="47">
        <v>6</v>
      </c>
      <c r="I34" s="47">
        <v>7</v>
      </c>
      <c r="J34" s="47">
        <v>8</v>
      </c>
      <c r="K34" s="47">
        <v>9</v>
      </c>
      <c r="L34" s="47">
        <v>10</v>
      </c>
      <c r="M34" s="47">
        <v>11</v>
      </c>
      <c r="N34" s="47">
        <v>12</v>
      </c>
      <c r="O34" s="47">
        <v>13</v>
      </c>
      <c r="P34" s="47">
        <v>14</v>
      </c>
      <c r="Q34" s="47">
        <v>15</v>
      </c>
      <c r="R34" s="47">
        <v>16</v>
      </c>
      <c r="S34" s="47">
        <v>17</v>
      </c>
      <c r="T34" s="47">
        <v>18</v>
      </c>
      <c r="U34" s="47">
        <v>19</v>
      </c>
      <c r="V34" s="47">
        <v>20</v>
      </c>
      <c r="W34" s="47">
        <v>21</v>
      </c>
      <c r="X34" s="47">
        <v>22</v>
      </c>
      <c r="Y34" s="47">
        <v>23</v>
      </c>
      <c r="Z34" s="47">
        <v>24</v>
      </c>
      <c r="AA34" s="47">
        <v>25</v>
      </c>
    </row>
    <row r="35" spans="1:52" x14ac:dyDescent="0.15">
      <c r="A35" s="35" t="s">
        <v>46</v>
      </c>
      <c r="B35" s="46">
        <f t="shared" ref="B35:Q35" si="16">B28-B21</f>
        <v>-5000000</v>
      </c>
      <c r="C35" s="46">
        <f t="shared" si="16"/>
        <v>-9866798.2239763197</v>
      </c>
      <c r="D35" s="46">
        <f t="shared" si="16"/>
        <v>-22391352.654312316</v>
      </c>
      <c r="E35" s="46">
        <f t="shared" si="16"/>
        <v>-22093095.860199619</v>
      </c>
      <c r="F35" s="46">
        <f t="shared" si="16"/>
        <v>-21798811.89955562</v>
      </c>
      <c r="G35" s="46">
        <f t="shared" si="16"/>
        <v>-21508447.853532922</v>
      </c>
      <c r="H35" s="46">
        <f t="shared" si="16"/>
        <v>15992213.371596301</v>
      </c>
      <c r="I35" s="46">
        <f t="shared" si="16"/>
        <v>15170183.712308638</v>
      </c>
      <c r="J35" s="46">
        <f t="shared" si="16"/>
        <v>14390407.914012397</v>
      </c>
      <c r="K35" s="46">
        <f t="shared" si="16"/>
        <v>13650714.049273439</v>
      </c>
      <c r="L35" s="46">
        <f t="shared" si="16"/>
        <v>12949041.83178742</v>
      </c>
      <c r="M35" s="46">
        <f t="shared" si="16"/>
        <v>12283436.877817037</v>
      </c>
      <c r="N35" s="46">
        <f t="shared" si="16"/>
        <v>11652045.262602143</v>
      </c>
      <c r="O35" s="46">
        <f t="shared" si="16"/>
        <v>11053108.356580535</v>
      </c>
      <c r="P35" s="46">
        <f t="shared" si="16"/>
        <v>10484957.927036675</v>
      </c>
      <c r="Q35" s="46">
        <f t="shared" si="16"/>
        <v>9946011.4915347882</v>
      </c>
      <c r="R35" s="46">
        <f t="shared" ref="R35:Z35" si="17">R28-R21</f>
        <v>9434767.9101942144</v>
      </c>
      <c r="S35" s="46">
        <f t="shared" si="17"/>
        <v>8949803.2045300249</v>
      </c>
      <c r="T35" s="46">
        <f t="shared" si="17"/>
        <v>8489766.5912130587</v>
      </c>
      <c r="U35" s="46">
        <f t="shared" si="17"/>
        <v>8053376.719702106</v>
      </c>
      <c r="V35" s="46">
        <f t="shared" si="17"/>
        <v>7639418.1032688208</v>
      </c>
      <c r="W35" s="46">
        <f t="shared" si="17"/>
        <v>7246737.7334746281</v>
      </c>
      <c r="X35" s="46">
        <f t="shared" si="17"/>
        <v>6874241.8686698573</v>
      </c>
      <c r="Y35" s="46">
        <f t="shared" si="17"/>
        <v>6520892.9875700036</v>
      </c>
      <c r="Z35" s="46">
        <f t="shared" si="17"/>
        <v>6185706.8994238805</v>
      </c>
      <c r="AA35" s="46">
        <f t="shared" ref="AA35" si="18">AA28-AA21</f>
        <v>5867750.0027245218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15">
      <c r="A36" s="35" t="s">
        <v>45</v>
      </c>
      <c r="B36" s="46">
        <f t="shared" ref="B36:P36" si="19">B29-B22</f>
        <v>-5000000</v>
      </c>
      <c r="C36" s="46">
        <f t="shared" si="19"/>
        <v>-9866798.2239763197</v>
      </c>
      <c r="D36" s="46">
        <f t="shared" si="19"/>
        <v>-29206112.157798674</v>
      </c>
      <c r="E36" s="46">
        <f t="shared" si="19"/>
        <v>-28817081.556782112</v>
      </c>
      <c r="F36" s="46">
        <f t="shared" si="19"/>
        <v>-28433232.912463851</v>
      </c>
      <c r="G36" s="46">
        <f t="shared" si="19"/>
        <v>-28054497.200260334</v>
      </c>
      <c r="H36" s="46">
        <f t="shared" si="19"/>
        <v>11994160.028697226</v>
      </c>
      <c r="I36" s="46">
        <f t="shared" si="19"/>
        <v>11377637.78423148</v>
      </c>
      <c r="J36" s="46">
        <f t="shared" si="19"/>
        <v>10792805.935509302</v>
      </c>
      <c r="K36" s="46">
        <f t="shared" si="19"/>
        <v>10238035.536955083</v>
      </c>
      <c r="L36" s="46">
        <f t="shared" si="19"/>
        <v>9711781.3738405704</v>
      </c>
      <c r="M36" s="46">
        <f t="shared" si="19"/>
        <v>9212577.6583627816</v>
      </c>
      <c r="N36" s="46">
        <f t="shared" si="19"/>
        <v>8739033.9469516128</v>
      </c>
      <c r="O36" s="46">
        <f t="shared" si="19"/>
        <v>8289831.2674354073</v>
      </c>
      <c r="P36" s="46">
        <f t="shared" si="19"/>
        <v>7863718.4452775111</v>
      </c>
      <c r="Q36" s="46">
        <f t="shared" ref="Q36:Z36" si="20">Q29-Q22</f>
        <v>7459508.6186510958</v>
      </c>
      <c r="R36" s="46">
        <f t="shared" si="20"/>
        <v>7076075.9326456655</v>
      </c>
      <c r="S36" s="46">
        <f t="shared" si="20"/>
        <v>6712352.4033975238</v>
      </c>
      <c r="T36" s="46">
        <f t="shared" si="20"/>
        <v>6367324.9434097996</v>
      </c>
      <c r="U36" s="46">
        <f t="shared" si="20"/>
        <v>6040032.5397765841</v>
      </c>
      <c r="V36" s="46">
        <f t="shared" si="20"/>
        <v>5729563.5774516193</v>
      </c>
      <c r="W36" s="46">
        <f t="shared" si="20"/>
        <v>5435053.3001059741</v>
      </c>
      <c r="X36" s="46">
        <f t="shared" si="20"/>
        <v>5155681.401502396</v>
      </c>
      <c r="Y36" s="46">
        <f t="shared" si="20"/>
        <v>4890669.7406775057</v>
      </c>
      <c r="Z36" s="46">
        <f t="shared" si="20"/>
        <v>4639280.1745679146</v>
      </c>
      <c r="AA36" s="46">
        <f t="shared" ref="AA36" si="21">AA29-AA22</f>
        <v>4400812.5020433944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15">
      <c r="A37" s="35" t="s">
        <v>52</v>
      </c>
      <c r="B37" s="46">
        <f t="shared" ref="B37:P37" si="22">B30-B23</f>
        <v>-5000000</v>
      </c>
      <c r="C37" s="46">
        <f t="shared" si="22"/>
        <v>-9866798.2239763197</v>
      </c>
      <c r="D37" s="46">
        <f t="shared" si="22"/>
        <v>-36994408.733211651</v>
      </c>
      <c r="E37" s="46">
        <f t="shared" si="22"/>
        <v>-36501636.638590679</v>
      </c>
      <c r="F37" s="46">
        <f t="shared" si="22"/>
        <v>-36015428.355787545</v>
      </c>
      <c r="G37" s="46">
        <f t="shared" si="22"/>
        <v>-35535696.453663088</v>
      </c>
      <c r="H37" s="46">
        <f t="shared" si="22"/>
        <v>6663422.2381651253</v>
      </c>
      <c r="I37" s="46">
        <f t="shared" si="22"/>
        <v>6320909.8801285988</v>
      </c>
      <c r="J37" s="46">
        <f t="shared" si="22"/>
        <v>5996003.2975051655</v>
      </c>
      <c r="K37" s="46">
        <f t="shared" si="22"/>
        <v>5687797.5205305992</v>
      </c>
      <c r="L37" s="46">
        <f t="shared" si="22"/>
        <v>5395434.0965780914</v>
      </c>
      <c r="M37" s="46">
        <f t="shared" si="22"/>
        <v>5118098.6990904314</v>
      </c>
      <c r="N37" s="46">
        <f t="shared" si="22"/>
        <v>4855018.8594175596</v>
      </c>
      <c r="O37" s="46">
        <f t="shared" si="22"/>
        <v>4605461.81524189</v>
      </c>
      <c r="P37" s="46">
        <f t="shared" si="22"/>
        <v>4368732.4695986155</v>
      </c>
      <c r="Q37" s="46">
        <f t="shared" ref="Q37:Z37" si="23">Q30-Q23</f>
        <v>4144171.4548061625</v>
      </c>
      <c r="R37" s="46">
        <f t="shared" si="23"/>
        <v>3931153.2959142574</v>
      </c>
      <c r="S37" s="46">
        <f t="shared" si="23"/>
        <v>3729084.6685541784</v>
      </c>
      <c r="T37" s="46">
        <f t="shared" si="23"/>
        <v>3537402.7463387763</v>
      </c>
      <c r="U37" s="46">
        <f t="shared" si="23"/>
        <v>3355573.6332092122</v>
      </c>
      <c r="V37" s="46">
        <f t="shared" si="23"/>
        <v>3183090.8763620094</v>
      </c>
      <c r="W37" s="46">
        <f t="shared" si="23"/>
        <v>3019474.0556144291</v>
      </c>
      <c r="X37" s="46">
        <f t="shared" si="23"/>
        <v>2864267.4452791079</v>
      </c>
      <c r="Y37" s="46">
        <f t="shared" si="23"/>
        <v>2717038.7448208355</v>
      </c>
      <c r="Z37" s="46">
        <f t="shared" si="23"/>
        <v>2577377.8747599511</v>
      </c>
      <c r="AA37" s="46">
        <f t="shared" ref="AA37" si="24">AA30-AA23</f>
        <v>2444895.8344685514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1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40" spans="1:52" x14ac:dyDescent="0.15">
      <c r="A40" s="32" t="s">
        <v>54</v>
      </c>
    </row>
    <row r="41" spans="1:52" s="14" customFormat="1" x14ac:dyDescent="0.15">
      <c r="A41" s="33"/>
      <c r="B41" s="47">
        <v>0</v>
      </c>
      <c r="C41" s="47">
        <v>1</v>
      </c>
      <c r="D41" s="47">
        <v>2</v>
      </c>
      <c r="E41" s="47">
        <v>3</v>
      </c>
      <c r="F41" s="47">
        <v>4</v>
      </c>
      <c r="G41" s="47">
        <v>5</v>
      </c>
      <c r="H41" s="47">
        <v>6</v>
      </c>
      <c r="I41" s="47">
        <v>7</v>
      </c>
      <c r="J41" s="47">
        <v>8</v>
      </c>
      <c r="K41" s="47">
        <v>9</v>
      </c>
      <c r="L41" s="47">
        <v>10</v>
      </c>
      <c r="M41" s="47">
        <v>11</v>
      </c>
      <c r="N41" s="47">
        <v>12</v>
      </c>
      <c r="O41" s="47">
        <v>13</v>
      </c>
      <c r="P41" s="47">
        <v>14</v>
      </c>
      <c r="Q41" s="47">
        <v>15</v>
      </c>
      <c r="R41" s="47">
        <v>16</v>
      </c>
      <c r="S41" s="47">
        <v>17</v>
      </c>
      <c r="T41" s="47">
        <v>18</v>
      </c>
      <c r="U41" s="47">
        <v>19</v>
      </c>
      <c r="V41" s="47">
        <v>20</v>
      </c>
      <c r="W41" s="47">
        <v>21</v>
      </c>
      <c r="X41" s="47">
        <v>22</v>
      </c>
      <c r="Y41" s="47">
        <v>23</v>
      </c>
      <c r="Z41" s="47">
        <v>24</v>
      </c>
      <c r="AA41" s="47">
        <v>25</v>
      </c>
    </row>
    <row r="42" spans="1:52" x14ac:dyDescent="0.15">
      <c r="A42" s="33" t="s">
        <v>46</v>
      </c>
      <c r="B42" s="46">
        <f>B35</f>
        <v>-5000000</v>
      </c>
      <c r="C42" s="46">
        <f>B42+C35</f>
        <v>-14866798.22397632</v>
      </c>
      <c r="D42" s="46">
        <f t="shared" ref="D42:I42" si="25">C42+D35</f>
        <v>-37258150.878288634</v>
      </c>
      <c r="E42" s="46">
        <f t="shared" si="25"/>
        <v>-59351246.738488257</v>
      </c>
      <c r="F42" s="46">
        <f t="shared" si="25"/>
        <v>-81150058.63804388</v>
      </c>
      <c r="G42" s="46">
        <f t="shared" si="25"/>
        <v>-102658506.49157681</v>
      </c>
      <c r="H42" s="46">
        <f t="shared" si="25"/>
        <v>-86666293.119980499</v>
      </c>
      <c r="I42" s="46">
        <f t="shared" si="25"/>
        <v>-71496109.407671869</v>
      </c>
      <c r="J42" s="46">
        <f>I42+J35</f>
        <v>-57105701.493659474</v>
      </c>
      <c r="K42" s="46">
        <f t="shared" ref="K42:N42" si="26">J42+K35</f>
        <v>-43454987.444386035</v>
      </c>
      <c r="L42" s="46">
        <f t="shared" si="26"/>
        <v>-30505945.612598613</v>
      </c>
      <c r="M42" s="46">
        <f t="shared" si="26"/>
        <v>-18222508.734781578</v>
      </c>
      <c r="N42" s="46">
        <f t="shared" si="26"/>
        <v>-6570463.4721794352</v>
      </c>
      <c r="O42" s="46">
        <f>N42+O35</f>
        <v>4482644.8844010998</v>
      </c>
      <c r="P42" s="46">
        <f t="shared" ref="P42:Q42" si="27">O42+P35</f>
        <v>14967602.811437774</v>
      </c>
      <c r="Q42" s="46">
        <f t="shared" si="27"/>
        <v>24913614.302972563</v>
      </c>
      <c r="R42" s="46">
        <f t="shared" ref="R42:AA42" si="28">Q42+R35</f>
        <v>34348382.213166773</v>
      </c>
      <c r="S42" s="46">
        <f t="shared" si="28"/>
        <v>43298185.417696796</v>
      </c>
      <c r="T42" s="46">
        <f t="shared" si="28"/>
        <v>51787952.008909851</v>
      </c>
      <c r="U42" s="46">
        <f t="shared" si="28"/>
        <v>59841328.728611961</v>
      </c>
      <c r="V42" s="46">
        <f t="shared" si="28"/>
        <v>67480746.831880778</v>
      </c>
      <c r="W42" s="46">
        <f t="shared" si="28"/>
        <v>74727484.565355405</v>
      </c>
      <c r="X42" s="46">
        <f t="shared" si="28"/>
        <v>81601726.434025258</v>
      </c>
      <c r="Y42" s="46">
        <f t="shared" si="28"/>
        <v>88122619.421595261</v>
      </c>
      <c r="Z42" s="46">
        <f t="shared" si="28"/>
        <v>94308326.321019143</v>
      </c>
      <c r="AA42" s="46">
        <f t="shared" si="28"/>
        <v>100176076.32374367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15">
      <c r="A43" s="33" t="s">
        <v>45</v>
      </c>
      <c r="B43" s="46">
        <f>B36</f>
        <v>-5000000</v>
      </c>
      <c r="C43" s="46">
        <f>B43+C36</f>
        <v>-14866798.22397632</v>
      </c>
      <c r="D43" s="46">
        <f t="shared" ref="D43:I44" si="29">C43+D36</f>
        <v>-44072910.381774992</v>
      </c>
      <c r="E43" s="46">
        <f t="shared" si="29"/>
        <v>-72889991.938557103</v>
      </c>
      <c r="F43" s="46">
        <f t="shared" si="29"/>
        <v>-101323224.85102096</v>
      </c>
      <c r="G43" s="46">
        <f t="shared" si="29"/>
        <v>-129377722.0512813</v>
      </c>
      <c r="H43" s="46">
        <f t="shared" si="29"/>
        <v>-117383562.02258408</v>
      </c>
      <c r="I43" s="46">
        <f t="shared" si="29"/>
        <v>-106005924.2383526</v>
      </c>
      <c r="J43" s="46">
        <f>I43+J36</f>
        <v>-95213118.302843302</v>
      </c>
      <c r="K43" s="46">
        <f t="shared" ref="K43:N44" si="30">J43+K36</f>
        <v>-84975082.765888214</v>
      </c>
      <c r="L43" s="46">
        <f t="shared" si="30"/>
        <v>-75263301.392047644</v>
      </c>
      <c r="M43" s="46">
        <f t="shared" si="30"/>
        <v>-66050723.73368486</v>
      </c>
      <c r="N43" s="46">
        <f t="shared" si="30"/>
        <v>-57311689.786733247</v>
      </c>
      <c r="O43" s="46">
        <f>N43+O36</f>
        <v>-49021858.519297838</v>
      </c>
      <c r="P43" s="46">
        <f>O43+P36</f>
        <v>-41158140.074020326</v>
      </c>
      <c r="Q43" s="46">
        <f>P43+Q36</f>
        <v>-33698631.455369234</v>
      </c>
      <c r="R43" s="46">
        <f t="shared" ref="R43:AA43" si="31">Q43+R36</f>
        <v>-26622555.52272357</v>
      </c>
      <c r="S43" s="46">
        <f t="shared" si="31"/>
        <v>-19910203.119326048</v>
      </c>
      <c r="T43" s="46">
        <f t="shared" si="31"/>
        <v>-13542878.175916247</v>
      </c>
      <c r="U43" s="46">
        <f t="shared" si="31"/>
        <v>-7502845.6361396629</v>
      </c>
      <c r="V43" s="46">
        <f t="shared" si="31"/>
        <v>-1773282.0586880436</v>
      </c>
      <c r="W43" s="46">
        <f t="shared" si="31"/>
        <v>3661771.2414179305</v>
      </c>
      <c r="X43" s="46">
        <f t="shared" si="31"/>
        <v>8817452.6429203264</v>
      </c>
      <c r="Y43" s="46">
        <f t="shared" si="31"/>
        <v>13708122.383597832</v>
      </c>
      <c r="Z43" s="46">
        <f t="shared" si="31"/>
        <v>18347402.558165748</v>
      </c>
      <c r="AA43" s="46">
        <f t="shared" si="31"/>
        <v>22748215.06020914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15">
      <c r="A44" s="33" t="s">
        <v>52</v>
      </c>
      <c r="B44" s="46">
        <f>B37</f>
        <v>-5000000</v>
      </c>
      <c r="C44" s="46">
        <f>B44+C37</f>
        <v>-14866798.22397632</v>
      </c>
      <c r="D44" s="46">
        <f t="shared" si="29"/>
        <v>-51861206.957187973</v>
      </c>
      <c r="E44" s="46">
        <f t="shared" si="29"/>
        <v>-88362843.595778644</v>
      </c>
      <c r="F44" s="46">
        <f t="shared" si="29"/>
        <v>-124378271.95156619</v>
      </c>
      <c r="G44" s="46">
        <f t="shared" si="29"/>
        <v>-159913968.40522927</v>
      </c>
      <c r="H44" s="46">
        <f t="shared" si="29"/>
        <v>-153250546.16706413</v>
      </c>
      <c r="I44" s="46">
        <f t="shared" si="29"/>
        <v>-146929636.28693554</v>
      </c>
      <c r="J44" s="46">
        <f>I44+J37</f>
        <v>-140933632.98943037</v>
      </c>
      <c r="K44" s="46">
        <f t="shared" si="30"/>
        <v>-135245835.46889976</v>
      </c>
      <c r="L44" s="46">
        <f t="shared" si="30"/>
        <v>-129850401.37232167</v>
      </c>
      <c r="M44" s="46">
        <f t="shared" si="30"/>
        <v>-124732302.67323123</v>
      </c>
      <c r="N44" s="46">
        <f t="shared" si="30"/>
        <v>-119877283.81381367</v>
      </c>
      <c r="O44" s="46">
        <f>N44+O37</f>
        <v>-115271821.99857178</v>
      </c>
      <c r="P44" s="46">
        <f>O44+P37</f>
        <v>-110903089.52897316</v>
      </c>
      <c r="Q44" s="46">
        <f>P44+Q37</f>
        <v>-106758918.074167</v>
      </c>
      <c r="R44" s="46">
        <f t="shared" ref="R44:AA44" si="32">Q44+R37</f>
        <v>-102827764.77825274</v>
      </c>
      <c r="S44" s="46">
        <f t="shared" si="32"/>
        <v>-99098680.109698564</v>
      </c>
      <c r="T44" s="46">
        <f t="shared" si="32"/>
        <v>-95561277.363359794</v>
      </c>
      <c r="U44" s="46">
        <f t="shared" si="32"/>
        <v>-92205703.73015058</v>
      </c>
      <c r="V44" s="46">
        <f t="shared" si="32"/>
        <v>-89022612.85378857</v>
      </c>
      <c r="W44" s="46">
        <f t="shared" si="32"/>
        <v>-86003138.798174143</v>
      </c>
      <c r="X44" s="46">
        <f t="shared" si="32"/>
        <v>-83138871.352895036</v>
      </c>
      <c r="Y44" s="46">
        <f t="shared" si="32"/>
        <v>-80421832.608074203</v>
      </c>
      <c r="Z44" s="46">
        <f t="shared" si="32"/>
        <v>-77844454.733314246</v>
      </c>
      <c r="AA44" s="46">
        <f t="shared" si="32"/>
        <v>-75399558.898845688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1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7" spans="1:52" x14ac:dyDescent="0.15">
      <c r="B47" s="39" t="s">
        <v>55</v>
      </c>
      <c r="C47" s="40">
        <f>AA42</f>
        <v>100176076.32374367</v>
      </c>
      <c r="D47" s="43"/>
      <c r="E47" s="41" t="s">
        <v>56</v>
      </c>
      <c r="F47" s="51">
        <f>C48-C49</f>
        <v>98147773.959054828</v>
      </c>
    </row>
    <row r="48" spans="1:52" x14ac:dyDescent="0.15">
      <c r="B48" s="39" t="s">
        <v>57</v>
      </c>
      <c r="C48" s="40">
        <f>AA43</f>
        <v>22748215.06020914</v>
      </c>
      <c r="D48" s="43"/>
      <c r="E48" s="41" t="s">
        <v>58</v>
      </c>
      <c r="F48" s="51">
        <f>C48</f>
        <v>22748215.06020914</v>
      </c>
    </row>
    <row r="49" spans="1:6" x14ac:dyDescent="0.15">
      <c r="B49" s="39" t="s">
        <v>59</v>
      </c>
      <c r="C49" s="40">
        <f>AA44</f>
        <v>-75399558.898845688</v>
      </c>
      <c r="D49" s="43"/>
      <c r="E49" s="41" t="s">
        <v>60</v>
      </c>
      <c r="F49" s="51">
        <f>C47-C48</f>
        <v>77427861.263534531</v>
      </c>
    </row>
    <row r="50" spans="1:6" x14ac:dyDescent="0.15">
      <c r="B50" s="41"/>
      <c r="C50" s="42"/>
      <c r="D50" s="43"/>
      <c r="E50" s="43"/>
      <c r="F50" s="43"/>
    </row>
    <row r="51" spans="1:6" x14ac:dyDescent="0.15">
      <c r="A51" s="4"/>
      <c r="B51" s="39" t="s">
        <v>61</v>
      </c>
      <c r="C51" s="40">
        <f>-F48^3/(6*F47^2)+F48^2/(2*F47)+F48/2+F49/6</f>
        <v>26711315.26455725</v>
      </c>
      <c r="D51" s="43"/>
      <c r="E51" s="43"/>
      <c r="F51" s="43"/>
    </row>
    <row r="53" spans="1:6" x14ac:dyDescent="0.15">
      <c r="C53" s="52">
        <f>F48 + (F49 - F47) / 6 + ((F47-F48)^3/(6*F47^2))</f>
        <v>26711315.264557246</v>
      </c>
    </row>
    <row r="54" spans="1:6" x14ac:dyDescent="0.15">
      <c r="B54" s="14"/>
    </row>
    <row r="57" spans="1:6" x14ac:dyDescent="0.15">
      <c r="B57" s="6"/>
      <c r="C57" s="7"/>
    </row>
    <row r="58" spans="1:6" x14ac:dyDescent="0.15">
      <c r="B58" s="6"/>
      <c r="C58" s="7"/>
    </row>
    <row r="59" spans="1:6" x14ac:dyDescent="0.15">
      <c r="B59" s="6"/>
      <c r="C59" s="7"/>
    </row>
    <row r="64" spans="1:6" x14ac:dyDescent="0.15">
      <c r="C64" s="5"/>
    </row>
    <row r="66" spans="3:3" x14ac:dyDescent="0.15">
      <c r="C66" s="8"/>
    </row>
    <row r="67" spans="3:3" x14ac:dyDescent="0.15">
      <c r="C67" s="8"/>
    </row>
  </sheetData>
  <conditionalFormatting sqref="B21:G2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35:AA3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A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AA30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F51B-54FA-6244-BA55-48EA9504A6A3}">
  <dimension ref="A1:BD94"/>
  <sheetViews>
    <sheetView showGridLines="0" zoomScale="80" zoomScaleNormal="80" workbookViewId="0">
      <selection activeCell="H18" sqref="H18"/>
    </sheetView>
  </sheetViews>
  <sheetFormatPr baseColWidth="10" defaultColWidth="11.6640625" defaultRowHeight="13" x14ac:dyDescent="0.15"/>
  <cols>
    <col min="1" max="1" width="15.5" style="57" customWidth="1"/>
    <col min="2" max="29" width="15.5" style="58" customWidth="1"/>
    <col min="30" max="56" width="15.5" style="4" customWidth="1"/>
    <col min="57" max="16384" width="11.6640625" style="4"/>
  </cols>
  <sheetData>
    <row r="1" spans="1:29" x14ac:dyDescent="0.15">
      <c r="A1" s="112" t="s">
        <v>62</v>
      </c>
      <c r="B1" s="113"/>
      <c r="C1" s="113"/>
      <c r="D1" s="113"/>
      <c r="E1" s="113"/>
    </row>
    <row r="2" spans="1:29" x14ac:dyDescent="0.15">
      <c r="A2" s="57" t="s">
        <v>13</v>
      </c>
      <c r="B2" s="59">
        <v>1.35E-2</v>
      </c>
    </row>
    <row r="3" spans="1:29" s="14" customFormat="1" x14ac:dyDescent="0.15">
      <c r="A3" s="70"/>
      <c r="B3" s="70">
        <v>0</v>
      </c>
      <c r="C3" s="70">
        <v>1</v>
      </c>
      <c r="D3" s="70">
        <v>2</v>
      </c>
      <c r="E3" s="70">
        <v>3</v>
      </c>
      <c r="F3" s="70">
        <v>4</v>
      </c>
      <c r="G3" s="70">
        <v>5</v>
      </c>
      <c r="H3" s="70">
        <v>6</v>
      </c>
      <c r="I3" s="70">
        <v>7</v>
      </c>
      <c r="J3" s="70">
        <v>8</v>
      </c>
      <c r="K3" s="70">
        <v>9</v>
      </c>
      <c r="L3" s="70">
        <v>10</v>
      </c>
      <c r="M3" s="70">
        <v>11</v>
      </c>
      <c r="N3" s="70">
        <v>12</v>
      </c>
      <c r="O3" s="70">
        <v>13</v>
      </c>
      <c r="P3" s="70">
        <v>14</v>
      </c>
      <c r="Q3" s="70">
        <v>15</v>
      </c>
      <c r="R3" s="70">
        <v>16</v>
      </c>
      <c r="S3" s="70">
        <v>17</v>
      </c>
      <c r="T3" s="70">
        <v>18</v>
      </c>
      <c r="U3" s="70">
        <v>19</v>
      </c>
      <c r="V3" s="70">
        <v>20</v>
      </c>
      <c r="W3" s="70">
        <v>21</v>
      </c>
      <c r="X3" s="70">
        <v>22</v>
      </c>
      <c r="Y3" s="70">
        <v>23</v>
      </c>
      <c r="Z3" s="70">
        <v>24</v>
      </c>
      <c r="AA3" s="70">
        <v>25</v>
      </c>
      <c r="AB3" s="70">
        <v>26</v>
      </c>
      <c r="AC3" s="70">
        <v>27</v>
      </c>
    </row>
    <row r="4" spans="1:29" s="10" customFormat="1" x14ac:dyDescent="0.15">
      <c r="A4" s="71" t="s">
        <v>44</v>
      </c>
      <c r="B4" s="88">
        <v>5000000</v>
      </c>
      <c r="C4" s="88">
        <v>10000000</v>
      </c>
      <c r="D4" s="88">
        <v>20000000</v>
      </c>
      <c r="E4" s="88">
        <v>20000000</v>
      </c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s="10" customFormat="1" x14ac:dyDescent="0.15">
      <c r="A5" s="71" t="s">
        <v>45</v>
      </c>
      <c r="B5" s="88">
        <v>5000000</v>
      </c>
      <c r="C5" s="88">
        <v>10000000</v>
      </c>
      <c r="D5" s="88">
        <v>25000000</v>
      </c>
      <c r="E5" s="88">
        <v>25000000</v>
      </c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29" s="10" customFormat="1" x14ac:dyDescent="0.15">
      <c r="A6" s="71" t="s">
        <v>46</v>
      </c>
      <c r="B6" s="88">
        <v>5000000</v>
      </c>
      <c r="C6" s="88">
        <v>10000000</v>
      </c>
      <c r="D6" s="88">
        <v>28000000</v>
      </c>
      <c r="E6" s="88">
        <v>28000000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9" spans="1:29" x14ac:dyDescent="0.15">
      <c r="A9" s="112" t="s">
        <v>63</v>
      </c>
      <c r="B9" s="113"/>
      <c r="C9" s="113"/>
    </row>
    <row r="10" spans="1:29" x14ac:dyDescent="0.15">
      <c r="A10" s="57" t="s">
        <v>13</v>
      </c>
      <c r="B10" s="59">
        <v>1.35E-2</v>
      </c>
    </row>
    <row r="11" spans="1:29" s="14" customFormat="1" x14ac:dyDescent="0.15">
      <c r="A11" s="70"/>
      <c r="B11" s="70">
        <v>0</v>
      </c>
      <c r="C11" s="70">
        <v>1</v>
      </c>
      <c r="D11" s="70">
        <v>2</v>
      </c>
      <c r="E11" s="70">
        <v>3</v>
      </c>
      <c r="F11" s="70">
        <v>4</v>
      </c>
      <c r="G11" s="109">
        <v>5</v>
      </c>
      <c r="H11" s="109">
        <v>6</v>
      </c>
      <c r="I11" s="70">
        <v>7</v>
      </c>
      <c r="J11" s="70">
        <v>8</v>
      </c>
      <c r="K11" s="70">
        <v>9</v>
      </c>
      <c r="L11" s="70">
        <v>10</v>
      </c>
      <c r="M11" s="70">
        <v>11</v>
      </c>
      <c r="N11" s="70">
        <v>12</v>
      </c>
      <c r="O11" s="70">
        <v>13</v>
      </c>
      <c r="P11" s="70">
        <v>14</v>
      </c>
      <c r="Q11" s="70">
        <v>15</v>
      </c>
      <c r="R11" s="70">
        <v>16</v>
      </c>
      <c r="S11" s="70">
        <v>17</v>
      </c>
      <c r="T11" s="70">
        <v>18</v>
      </c>
      <c r="U11" s="70">
        <v>19</v>
      </c>
      <c r="V11" s="70">
        <v>20</v>
      </c>
      <c r="W11" s="70">
        <v>21</v>
      </c>
      <c r="X11" s="70">
        <v>22</v>
      </c>
      <c r="Y11" s="70">
        <v>23</v>
      </c>
      <c r="Z11" s="70">
        <v>24</v>
      </c>
      <c r="AA11" s="70">
        <v>25</v>
      </c>
      <c r="AB11" s="70">
        <v>26</v>
      </c>
      <c r="AC11" s="70">
        <v>27</v>
      </c>
    </row>
    <row r="12" spans="1:29" s="10" customFormat="1" x14ac:dyDescent="0.15">
      <c r="A12" s="71" t="s">
        <v>44</v>
      </c>
      <c r="B12" s="72"/>
      <c r="C12" s="72"/>
      <c r="D12" s="72"/>
      <c r="E12" s="72"/>
      <c r="F12" s="72"/>
      <c r="G12" s="88">
        <v>21000000</v>
      </c>
      <c r="H12" s="88">
        <v>21000000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s="10" customFormat="1" x14ac:dyDescent="0.15">
      <c r="A13" s="71" t="s">
        <v>45</v>
      </c>
      <c r="B13" s="72"/>
      <c r="C13" s="72"/>
      <c r="D13" s="72"/>
      <c r="E13" s="72"/>
      <c r="F13" s="72"/>
      <c r="G13" s="88">
        <v>27000000</v>
      </c>
      <c r="H13" s="88">
        <v>27000000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s="10" customFormat="1" x14ac:dyDescent="0.15">
      <c r="A14" s="71" t="s">
        <v>46</v>
      </c>
      <c r="B14" s="72"/>
      <c r="C14" s="72"/>
      <c r="D14" s="72"/>
      <c r="E14" s="72"/>
      <c r="F14" s="72"/>
      <c r="G14" s="88">
        <v>34000000</v>
      </c>
      <c r="H14" s="88">
        <v>34000000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</row>
    <row r="17" spans="1:56" x14ac:dyDescent="0.15">
      <c r="A17" s="112" t="s">
        <v>64</v>
      </c>
      <c r="B17" s="113"/>
    </row>
    <row r="18" spans="1:56" x14ac:dyDescent="0.15">
      <c r="A18" s="57" t="s">
        <v>13</v>
      </c>
      <c r="B18" s="59">
        <v>7.0000000000000007E-2</v>
      </c>
      <c r="Q18" s="59"/>
    </row>
    <row r="19" spans="1:56" x14ac:dyDescent="0.15">
      <c r="A19" s="57" t="s">
        <v>30</v>
      </c>
      <c r="B19" s="59">
        <v>1.4999999999999999E-2</v>
      </c>
      <c r="Q19" s="59"/>
    </row>
    <row r="20" spans="1:56" s="14" customFormat="1" x14ac:dyDescent="0.15">
      <c r="A20" s="70"/>
      <c r="B20" s="70">
        <v>0</v>
      </c>
      <c r="C20" s="70">
        <v>1</v>
      </c>
      <c r="D20" s="70">
        <v>2</v>
      </c>
      <c r="E20" s="70">
        <v>3</v>
      </c>
      <c r="F20" s="70">
        <v>4</v>
      </c>
      <c r="G20" s="70">
        <v>5</v>
      </c>
      <c r="H20" s="70">
        <v>6</v>
      </c>
      <c r="I20" s="70">
        <v>7</v>
      </c>
      <c r="J20" s="70">
        <v>8</v>
      </c>
      <c r="K20" s="70">
        <v>9</v>
      </c>
      <c r="L20" s="70">
        <v>10</v>
      </c>
      <c r="M20" s="70">
        <v>11</v>
      </c>
      <c r="N20" s="70">
        <v>12</v>
      </c>
      <c r="O20" s="70">
        <v>13</v>
      </c>
      <c r="P20" s="70">
        <v>14</v>
      </c>
      <c r="Q20" s="70">
        <v>15</v>
      </c>
      <c r="R20" s="70">
        <v>16</v>
      </c>
      <c r="S20" s="70">
        <v>17</v>
      </c>
      <c r="T20" s="70">
        <v>18</v>
      </c>
      <c r="U20" s="70">
        <v>19</v>
      </c>
      <c r="V20" s="70">
        <v>20</v>
      </c>
      <c r="W20" s="70">
        <v>21</v>
      </c>
      <c r="X20" s="70">
        <v>22</v>
      </c>
      <c r="Y20" s="70">
        <v>23</v>
      </c>
      <c r="Z20" s="70">
        <v>24</v>
      </c>
      <c r="AA20" s="70">
        <v>25</v>
      </c>
      <c r="AB20" s="70">
        <v>26</v>
      </c>
      <c r="AC20" s="70">
        <v>27</v>
      </c>
    </row>
    <row r="21" spans="1:56" s="10" customFormat="1" ht="15" x14ac:dyDescent="0.2">
      <c r="A21" s="71" t="s">
        <v>46</v>
      </c>
      <c r="B21" s="72"/>
      <c r="C21" s="72"/>
      <c r="D21" s="72"/>
      <c r="E21" s="72"/>
      <c r="F21" s="88">
        <v>17000000</v>
      </c>
      <c r="G21" s="87">
        <f>F21*(1+$B$19)</f>
        <v>17255000</v>
      </c>
      <c r="H21" s="87">
        <f t="shared" ref="H21:Y21" si="0">G21*(1+$B$19)</f>
        <v>17513825</v>
      </c>
      <c r="I21" s="87">
        <f t="shared" si="0"/>
        <v>17776532.375</v>
      </c>
      <c r="J21" s="87">
        <f t="shared" si="0"/>
        <v>18043180.360624999</v>
      </c>
      <c r="K21" s="87">
        <f t="shared" si="0"/>
        <v>18313828.066034373</v>
      </c>
      <c r="L21" s="87">
        <f t="shared" si="0"/>
        <v>18588535.487024888</v>
      </c>
      <c r="M21" s="87">
        <f t="shared" si="0"/>
        <v>18867363.519330259</v>
      </c>
      <c r="N21" s="87">
        <f t="shared" si="0"/>
        <v>19150373.972120211</v>
      </c>
      <c r="O21" s="87">
        <f t="shared" si="0"/>
        <v>19437629.581702013</v>
      </c>
      <c r="P21" s="87">
        <f t="shared" si="0"/>
        <v>19729194.025427543</v>
      </c>
      <c r="Q21" s="87">
        <f t="shared" si="0"/>
        <v>20025131.935808953</v>
      </c>
      <c r="R21" s="87">
        <f t="shared" si="0"/>
        <v>20325508.914846085</v>
      </c>
      <c r="S21" s="87">
        <f t="shared" si="0"/>
        <v>20630391.548568774</v>
      </c>
      <c r="T21" s="87">
        <f t="shared" si="0"/>
        <v>20939847.421797305</v>
      </c>
      <c r="U21" s="87">
        <f t="shared" si="0"/>
        <v>21253945.133124262</v>
      </c>
      <c r="V21" s="87">
        <f t="shared" si="0"/>
        <v>21572754.310121123</v>
      </c>
      <c r="W21" s="87">
        <f t="shared" si="0"/>
        <v>21896345.624772936</v>
      </c>
      <c r="X21" s="87">
        <f t="shared" si="0"/>
        <v>22224790.809144527</v>
      </c>
      <c r="Y21" s="87">
        <f t="shared" si="0"/>
        <v>22558162.671281692</v>
      </c>
      <c r="Z21" s="73"/>
      <c r="AA21" s="73"/>
      <c r="AB21" s="73"/>
      <c r="AC21" s="73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56" s="10" customFormat="1" ht="15" x14ac:dyDescent="0.2">
      <c r="A22" s="71" t="s">
        <v>45</v>
      </c>
      <c r="B22" s="72"/>
      <c r="C22" s="72"/>
      <c r="D22" s="72"/>
      <c r="E22" s="72"/>
      <c r="F22" s="88">
        <v>13000000</v>
      </c>
      <c r="G22" s="87">
        <f t="shared" ref="G22:G23" si="1">F22*(1+$B$19)</f>
        <v>13194999.999999998</v>
      </c>
      <c r="H22" s="87">
        <f t="shared" ref="H22:Y22" si="2">G22*(1+$B$19)</f>
        <v>13392924.999999996</v>
      </c>
      <c r="I22" s="87">
        <f t="shared" si="2"/>
        <v>13593818.874999994</v>
      </c>
      <c r="J22" s="87">
        <f t="shared" si="2"/>
        <v>13797726.158124993</v>
      </c>
      <c r="K22" s="87">
        <f t="shared" si="2"/>
        <v>14004692.050496867</v>
      </c>
      <c r="L22" s="87">
        <f t="shared" si="2"/>
        <v>14214762.431254318</v>
      </c>
      <c r="M22" s="87">
        <f t="shared" si="2"/>
        <v>14427983.867723132</v>
      </c>
      <c r="N22" s="87">
        <f t="shared" si="2"/>
        <v>14644403.625738977</v>
      </c>
      <c r="O22" s="87">
        <f t="shared" si="2"/>
        <v>14864069.68012506</v>
      </c>
      <c r="P22" s="87">
        <f t="shared" si="2"/>
        <v>15087030.725326935</v>
      </c>
      <c r="Q22" s="87">
        <f t="shared" si="2"/>
        <v>15313336.186206838</v>
      </c>
      <c r="R22" s="87">
        <f t="shared" si="2"/>
        <v>15543036.228999939</v>
      </c>
      <c r="S22" s="87">
        <f t="shared" si="2"/>
        <v>15776181.772434937</v>
      </c>
      <c r="T22" s="87">
        <f t="shared" si="2"/>
        <v>16012824.499021459</v>
      </c>
      <c r="U22" s="87">
        <f t="shared" si="2"/>
        <v>16253016.86650678</v>
      </c>
      <c r="V22" s="87">
        <f t="shared" si="2"/>
        <v>16496812.119504379</v>
      </c>
      <c r="W22" s="87">
        <f t="shared" si="2"/>
        <v>16744264.301296944</v>
      </c>
      <c r="X22" s="87">
        <f t="shared" si="2"/>
        <v>16995428.265816398</v>
      </c>
      <c r="Y22" s="87">
        <f t="shared" si="2"/>
        <v>17250359.689803641</v>
      </c>
      <c r="Z22" s="73"/>
      <c r="AA22" s="73"/>
      <c r="AB22" s="73"/>
      <c r="AC22" s="73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56" s="10" customFormat="1" ht="15" x14ac:dyDescent="0.2">
      <c r="A23" s="71" t="s">
        <v>44</v>
      </c>
      <c r="B23" s="72"/>
      <c r="C23" s="72"/>
      <c r="D23" s="72"/>
      <c r="E23" s="72"/>
      <c r="F23" s="88">
        <v>8000000</v>
      </c>
      <c r="G23" s="87">
        <f t="shared" si="1"/>
        <v>8119999.9999999991</v>
      </c>
      <c r="H23" s="87">
        <f t="shared" ref="H23:Y23" si="3">G23*(1+$B$19)</f>
        <v>8241799.9999999981</v>
      </c>
      <c r="I23" s="87">
        <f t="shared" si="3"/>
        <v>8365426.9999999972</v>
      </c>
      <c r="J23" s="87">
        <f t="shared" si="3"/>
        <v>8490908.4049999956</v>
      </c>
      <c r="K23" s="87">
        <f t="shared" si="3"/>
        <v>8618272.0310749952</v>
      </c>
      <c r="L23" s="87">
        <f t="shared" si="3"/>
        <v>8747546.1115411185</v>
      </c>
      <c r="M23" s="87">
        <f t="shared" si="3"/>
        <v>8878759.3032142352</v>
      </c>
      <c r="N23" s="87">
        <f t="shared" si="3"/>
        <v>9011940.6927624475</v>
      </c>
      <c r="O23" s="87">
        <f t="shared" si="3"/>
        <v>9147119.8031538837</v>
      </c>
      <c r="P23" s="87">
        <f t="shared" si="3"/>
        <v>9284326.6002011914</v>
      </c>
      <c r="Q23" s="87">
        <f t="shared" si="3"/>
        <v>9423591.4992042091</v>
      </c>
      <c r="R23" s="87">
        <f t="shared" si="3"/>
        <v>9564945.3716922719</v>
      </c>
      <c r="S23" s="87">
        <f t="shared" si="3"/>
        <v>9708419.5522676557</v>
      </c>
      <c r="T23" s="87">
        <f t="shared" si="3"/>
        <v>9854045.8455516696</v>
      </c>
      <c r="U23" s="87">
        <f t="shared" si="3"/>
        <v>10001856.533234945</v>
      </c>
      <c r="V23" s="87">
        <f t="shared" si="3"/>
        <v>10151884.381233469</v>
      </c>
      <c r="W23" s="87">
        <f t="shared" si="3"/>
        <v>10304162.64695197</v>
      </c>
      <c r="X23" s="87">
        <f t="shared" si="3"/>
        <v>10458725.086656248</v>
      </c>
      <c r="Y23" s="87">
        <f t="shared" si="3"/>
        <v>10615605.962956091</v>
      </c>
      <c r="Z23" s="73"/>
      <c r="AA23" s="73"/>
      <c r="AB23" s="72"/>
      <c r="AC23" s="72"/>
    </row>
    <row r="24" spans="1:56" s="10" customFormat="1" ht="15" x14ac:dyDescent="0.2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11"/>
      <c r="AE24" s="11"/>
      <c r="AF24" s="11"/>
    </row>
    <row r="25" spans="1:56" s="10" customFormat="1" ht="15" x14ac:dyDescent="0.2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11"/>
      <c r="AE25" s="11"/>
      <c r="AF25" s="11"/>
    </row>
    <row r="26" spans="1:56" x14ac:dyDescent="0.15">
      <c r="A26" s="112" t="s">
        <v>65</v>
      </c>
      <c r="B26" s="113"/>
      <c r="C26" s="63"/>
      <c r="Q26" s="59"/>
    </row>
    <row r="27" spans="1:56" x14ac:dyDescent="0.15">
      <c r="A27" s="57" t="s">
        <v>13</v>
      </c>
      <c r="B27" s="59">
        <v>7.0000000000000007E-2</v>
      </c>
      <c r="Q27" s="59"/>
    </row>
    <row r="28" spans="1:56" x14ac:dyDescent="0.15">
      <c r="A28" s="57" t="s">
        <v>30</v>
      </c>
      <c r="B28" s="59">
        <v>1.4999999999999999E-2</v>
      </c>
      <c r="Q28" s="59"/>
    </row>
    <row r="29" spans="1:56" s="14" customFormat="1" x14ac:dyDescent="0.15">
      <c r="A29" s="70"/>
      <c r="B29" s="70">
        <v>0</v>
      </c>
      <c r="C29" s="70">
        <v>1</v>
      </c>
      <c r="D29" s="70">
        <v>2</v>
      </c>
      <c r="E29" s="70">
        <v>3</v>
      </c>
      <c r="F29" s="70">
        <v>4</v>
      </c>
      <c r="G29" s="70">
        <v>5</v>
      </c>
      <c r="H29" s="70">
        <v>6</v>
      </c>
      <c r="I29" s="70">
        <v>7</v>
      </c>
      <c r="J29" s="70">
        <v>8</v>
      </c>
      <c r="K29" s="70">
        <v>9</v>
      </c>
      <c r="L29" s="70">
        <v>10</v>
      </c>
      <c r="M29" s="70">
        <v>11</v>
      </c>
      <c r="N29" s="70">
        <v>12</v>
      </c>
      <c r="O29" s="70">
        <v>13</v>
      </c>
      <c r="P29" s="70">
        <v>14</v>
      </c>
      <c r="Q29" s="70">
        <v>15</v>
      </c>
      <c r="R29" s="70">
        <v>16</v>
      </c>
      <c r="S29" s="70">
        <v>17</v>
      </c>
      <c r="T29" s="70">
        <v>18</v>
      </c>
      <c r="U29" s="70">
        <v>19</v>
      </c>
      <c r="V29" s="70">
        <v>20</v>
      </c>
      <c r="W29" s="70">
        <v>21</v>
      </c>
      <c r="X29" s="70">
        <v>22</v>
      </c>
      <c r="Y29" s="70">
        <v>23</v>
      </c>
      <c r="Z29" s="70">
        <v>24</v>
      </c>
      <c r="AA29" s="70">
        <v>25</v>
      </c>
      <c r="AB29" s="70">
        <v>26</v>
      </c>
      <c r="AC29" s="70">
        <v>27</v>
      </c>
    </row>
    <row r="30" spans="1:56" s="10" customFormat="1" ht="15" x14ac:dyDescent="0.2">
      <c r="A30" s="71" t="s">
        <v>46</v>
      </c>
      <c r="B30" s="72"/>
      <c r="C30" s="72"/>
      <c r="D30" s="72"/>
      <c r="E30" s="72"/>
      <c r="F30" s="72"/>
      <c r="G30" s="72"/>
      <c r="H30" s="72"/>
      <c r="I30" s="87">
        <v>7000000</v>
      </c>
      <c r="J30" s="87">
        <f>I30*(1+$B$28)</f>
        <v>7104999.9999999991</v>
      </c>
      <c r="K30" s="87">
        <f t="shared" ref="K30:AC30" si="4">J30*(1+$B$28)</f>
        <v>7211574.9999999981</v>
      </c>
      <c r="L30" s="87">
        <f t="shared" si="4"/>
        <v>7319748.6249999972</v>
      </c>
      <c r="M30" s="87">
        <f t="shared" si="4"/>
        <v>7429544.8543749964</v>
      </c>
      <c r="N30" s="87">
        <f t="shared" si="4"/>
        <v>7540988.027190621</v>
      </c>
      <c r="O30" s="87">
        <f t="shared" si="4"/>
        <v>7654102.8475984791</v>
      </c>
      <c r="P30" s="87">
        <f t="shared" si="4"/>
        <v>7768914.3903124556</v>
      </c>
      <c r="Q30" s="87">
        <f t="shared" si="4"/>
        <v>7885448.1061671413</v>
      </c>
      <c r="R30" s="87">
        <f t="shared" si="4"/>
        <v>8003729.8277596477</v>
      </c>
      <c r="S30" s="87">
        <f t="shared" si="4"/>
        <v>8123785.7751760418</v>
      </c>
      <c r="T30" s="87">
        <f t="shared" si="4"/>
        <v>8245642.5618036818</v>
      </c>
      <c r="U30" s="87">
        <f t="shared" si="4"/>
        <v>8369327.2002307363</v>
      </c>
      <c r="V30" s="87">
        <f t="shared" si="4"/>
        <v>8494867.1082341969</v>
      </c>
      <c r="W30" s="87">
        <f t="shared" si="4"/>
        <v>8622290.114857709</v>
      </c>
      <c r="X30" s="87">
        <f t="shared" si="4"/>
        <v>8751624.4665805735</v>
      </c>
      <c r="Y30" s="87">
        <f t="shared" si="4"/>
        <v>8882898.8335792813</v>
      </c>
      <c r="Z30" s="87">
        <f t="shared" si="4"/>
        <v>9016142.3160829693</v>
      </c>
      <c r="AA30" s="87">
        <f t="shared" si="4"/>
        <v>9151384.4508242123</v>
      </c>
      <c r="AB30" s="87">
        <f t="shared" si="4"/>
        <v>9288655.2175865751</v>
      </c>
      <c r="AC30" s="87">
        <f t="shared" si="4"/>
        <v>9427985.0458503719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6" s="10" customFormat="1" ht="15" x14ac:dyDescent="0.2">
      <c r="A31" s="71" t="s">
        <v>45</v>
      </c>
      <c r="B31" s="72"/>
      <c r="C31" s="72"/>
      <c r="D31" s="72"/>
      <c r="E31" s="72"/>
      <c r="F31" s="72"/>
      <c r="G31" s="72"/>
      <c r="H31" s="72"/>
      <c r="I31" s="87">
        <v>5000000</v>
      </c>
      <c r="J31" s="87">
        <f>I31*(1+$B$28)</f>
        <v>5074999.9999999991</v>
      </c>
      <c r="K31" s="87">
        <f t="shared" ref="K31:AC31" si="5">J31*(1+$B$28)</f>
        <v>5151124.9999999981</v>
      </c>
      <c r="L31" s="87">
        <f t="shared" si="5"/>
        <v>5228391.8749999972</v>
      </c>
      <c r="M31" s="87">
        <f t="shared" si="5"/>
        <v>5306817.753124997</v>
      </c>
      <c r="N31" s="87">
        <f t="shared" si="5"/>
        <v>5386420.0194218718</v>
      </c>
      <c r="O31" s="87">
        <f t="shared" si="5"/>
        <v>5467216.3197131995</v>
      </c>
      <c r="P31" s="87">
        <f t="shared" si="5"/>
        <v>5549224.5645088973</v>
      </c>
      <c r="Q31" s="87">
        <f t="shared" si="5"/>
        <v>5632462.9329765299</v>
      </c>
      <c r="R31" s="87">
        <f t="shared" si="5"/>
        <v>5716949.8769711778</v>
      </c>
      <c r="S31" s="87">
        <f t="shared" si="5"/>
        <v>5802704.1251257453</v>
      </c>
      <c r="T31" s="87">
        <f t="shared" si="5"/>
        <v>5889744.6870026309</v>
      </c>
      <c r="U31" s="87">
        <f t="shared" si="5"/>
        <v>5978090.8573076697</v>
      </c>
      <c r="V31" s="87">
        <f t="shared" si="5"/>
        <v>6067762.2201672839</v>
      </c>
      <c r="W31" s="87">
        <f t="shared" si="5"/>
        <v>6158778.6534697926</v>
      </c>
      <c r="X31" s="87">
        <f t="shared" si="5"/>
        <v>6251160.3332718387</v>
      </c>
      <c r="Y31" s="87">
        <f t="shared" si="5"/>
        <v>6344927.738270916</v>
      </c>
      <c r="Z31" s="87">
        <f t="shared" si="5"/>
        <v>6440101.6543449787</v>
      </c>
      <c r="AA31" s="87">
        <f t="shared" si="5"/>
        <v>6536703.1791601526</v>
      </c>
      <c r="AB31" s="87">
        <f t="shared" si="5"/>
        <v>6634753.7268475546</v>
      </c>
      <c r="AC31" s="87">
        <f t="shared" si="5"/>
        <v>6734275.0327502675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6" s="10" customFormat="1" ht="15" x14ac:dyDescent="0.2">
      <c r="A32" s="71" t="s">
        <v>44</v>
      </c>
      <c r="B32" s="72"/>
      <c r="C32" s="72"/>
      <c r="D32" s="72"/>
      <c r="E32" s="72"/>
      <c r="F32" s="72"/>
      <c r="G32" s="72"/>
      <c r="H32" s="72"/>
      <c r="I32" s="87">
        <v>2000000</v>
      </c>
      <c r="J32" s="87">
        <f t="shared" ref="J32:AC32" si="6">I32*(1+$B$28)</f>
        <v>2029999.9999999998</v>
      </c>
      <c r="K32" s="87">
        <f t="shared" si="6"/>
        <v>2060449.9999999995</v>
      </c>
      <c r="L32" s="87">
        <f t="shared" si="6"/>
        <v>2091356.7499999993</v>
      </c>
      <c r="M32" s="87">
        <f t="shared" si="6"/>
        <v>2122727.1012499989</v>
      </c>
      <c r="N32" s="87">
        <f t="shared" si="6"/>
        <v>2154568.0077687488</v>
      </c>
      <c r="O32" s="87">
        <f t="shared" si="6"/>
        <v>2186886.5278852796</v>
      </c>
      <c r="P32" s="87">
        <f t="shared" si="6"/>
        <v>2219689.8258035588</v>
      </c>
      <c r="Q32" s="87">
        <f t="shared" si="6"/>
        <v>2252985.1731906119</v>
      </c>
      <c r="R32" s="87">
        <f t="shared" si="6"/>
        <v>2286779.9507884709</v>
      </c>
      <c r="S32" s="87">
        <f t="shared" si="6"/>
        <v>2321081.6500502978</v>
      </c>
      <c r="T32" s="87">
        <f t="shared" si="6"/>
        <v>2355897.8748010523</v>
      </c>
      <c r="U32" s="87">
        <f t="shared" si="6"/>
        <v>2391236.342923068</v>
      </c>
      <c r="V32" s="87">
        <f t="shared" si="6"/>
        <v>2427104.8880669139</v>
      </c>
      <c r="W32" s="87">
        <f t="shared" si="6"/>
        <v>2463511.4613879174</v>
      </c>
      <c r="X32" s="87">
        <f t="shared" si="6"/>
        <v>2500464.1333087361</v>
      </c>
      <c r="Y32" s="87">
        <f t="shared" si="6"/>
        <v>2537971.0953083672</v>
      </c>
      <c r="Z32" s="87">
        <f t="shared" si="6"/>
        <v>2576040.6617379924</v>
      </c>
      <c r="AA32" s="87">
        <f t="shared" si="6"/>
        <v>2614681.271664062</v>
      </c>
      <c r="AB32" s="87">
        <f t="shared" si="6"/>
        <v>2653901.4907390228</v>
      </c>
      <c r="AC32" s="87">
        <f t="shared" si="6"/>
        <v>2693710.0131001081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 s="10" customFormat="1" ht="15" x14ac:dyDescent="0.2">
      <c r="A33" s="60"/>
      <c r="B33" s="61"/>
      <c r="C33" s="61"/>
      <c r="D33" s="61"/>
      <c r="E33" s="61"/>
      <c r="F33" s="61"/>
      <c r="G33" s="61"/>
      <c r="H33" s="61"/>
      <c r="I33" s="110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s="10" customFormat="1" ht="15" x14ac:dyDescent="0.2">
      <c r="A34" s="60"/>
      <c r="B34" s="61"/>
      <c r="C34" s="61"/>
      <c r="D34" s="61"/>
      <c r="E34" s="61"/>
      <c r="F34" s="61"/>
      <c r="G34" s="61"/>
      <c r="H34" s="61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x14ac:dyDescent="0.15">
      <c r="A35" s="81" t="s">
        <v>50</v>
      </c>
      <c r="B35" s="82"/>
      <c r="C35" s="65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54"/>
      <c r="AE35" s="54"/>
      <c r="AF35" s="54"/>
    </row>
    <row r="36" spans="1:56" s="14" customFormat="1" x14ac:dyDescent="0.15">
      <c r="A36" s="70"/>
      <c r="B36" s="70">
        <v>0</v>
      </c>
      <c r="C36" s="70">
        <v>1</v>
      </c>
      <c r="D36" s="70">
        <v>2</v>
      </c>
      <c r="E36" s="70">
        <v>3</v>
      </c>
      <c r="F36" s="70">
        <v>4</v>
      </c>
      <c r="G36" s="70">
        <v>5</v>
      </c>
      <c r="H36" s="70">
        <v>6</v>
      </c>
      <c r="I36" s="70">
        <v>7</v>
      </c>
      <c r="J36" s="70">
        <v>8</v>
      </c>
      <c r="K36" s="70">
        <v>9</v>
      </c>
      <c r="L36" s="70">
        <v>10</v>
      </c>
      <c r="M36" s="70">
        <v>11</v>
      </c>
      <c r="N36" s="70">
        <v>12</v>
      </c>
      <c r="O36" s="70">
        <v>13</v>
      </c>
      <c r="P36" s="70">
        <v>14</v>
      </c>
      <c r="Q36" s="70">
        <v>15</v>
      </c>
      <c r="R36" s="70">
        <v>16</v>
      </c>
      <c r="S36" s="70">
        <v>17</v>
      </c>
      <c r="T36" s="70">
        <v>18</v>
      </c>
      <c r="U36" s="70">
        <v>19</v>
      </c>
      <c r="V36" s="70">
        <v>20</v>
      </c>
      <c r="W36" s="70">
        <v>21</v>
      </c>
      <c r="X36" s="70">
        <v>22</v>
      </c>
      <c r="Y36" s="70">
        <v>23</v>
      </c>
      <c r="Z36" s="70">
        <v>24</v>
      </c>
      <c r="AA36" s="70">
        <v>25</v>
      </c>
      <c r="AB36" s="70">
        <v>26</v>
      </c>
      <c r="AC36" s="70">
        <v>27</v>
      </c>
    </row>
    <row r="37" spans="1:56" x14ac:dyDescent="0.15">
      <c r="A37" s="74" t="s">
        <v>44</v>
      </c>
      <c r="B37" s="75">
        <f t="shared" ref="B37:E39" si="7">(B4+B12)/(1+$B$10)^B$36</f>
        <v>5000000</v>
      </c>
      <c r="C37" s="75">
        <f t="shared" si="7"/>
        <v>9866798.2239763197</v>
      </c>
      <c r="D37" s="75">
        <f t="shared" si="7"/>
        <v>19470741.438532449</v>
      </c>
      <c r="E37" s="75">
        <f t="shared" si="7"/>
        <v>19211387.70452141</v>
      </c>
      <c r="F37" s="75"/>
      <c r="G37" s="75">
        <f t="shared" ref="G37:H39" si="8">(G4+G12)/(1+$B$10)^G$36</f>
        <v>19638148.040182233</v>
      </c>
      <c r="H37" s="75">
        <f t="shared" si="8"/>
        <v>19376564.420505412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55"/>
      <c r="AE37" s="55"/>
      <c r="AF37" s="55"/>
      <c r="AG37" s="55"/>
    </row>
    <row r="38" spans="1:56" x14ac:dyDescent="0.15">
      <c r="A38" s="74" t="s">
        <v>45</v>
      </c>
      <c r="B38" s="75">
        <f t="shared" si="7"/>
        <v>5000000</v>
      </c>
      <c r="C38" s="75">
        <f t="shared" si="7"/>
        <v>9866798.2239763197</v>
      </c>
      <c r="D38" s="75">
        <f t="shared" si="7"/>
        <v>24338426.798165563</v>
      </c>
      <c r="E38" s="75">
        <f t="shared" si="7"/>
        <v>24014234.630651761</v>
      </c>
      <c r="F38" s="75"/>
      <c r="G38" s="75">
        <f t="shared" si="8"/>
        <v>25249047.480234303</v>
      </c>
      <c r="H38" s="75">
        <f t="shared" si="8"/>
        <v>24912725.683506958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55"/>
      <c r="AE38" s="55"/>
      <c r="AF38" s="55"/>
      <c r="AG38" s="55"/>
    </row>
    <row r="39" spans="1:56" x14ac:dyDescent="0.15">
      <c r="A39" s="74" t="s">
        <v>46</v>
      </c>
      <c r="B39" s="75">
        <f t="shared" si="7"/>
        <v>5000000</v>
      </c>
      <c r="C39" s="75">
        <f t="shared" si="7"/>
        <v>9866798.2239763197</v>
      </c>
      <c r="D39" s="75">
        <f t="shared" si="7"/>
        <v>27259038.013945431</v>
      </c>
      <c r="E39" s="75">
        <f t="shared" si="7"/>
        <v>26895942.786329973</v>
      </c>
      <c r="F39" s="75"/>
      <c r="G39" s="75">
        <f t="shared" si="8"/>
        <v>31795096.826961711</v>
      </c>
      <c r="H39" s="75">
        <f t="shared" si="8"/>
        <v>31371580.490342092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55"/>
      <c r="AE39" s="55"/>
      <c r="AF39" s="55"/>
      <c r="AG39" s="55"/>
    </row>
    <row r="40" spans="1:56" x14ac:dyDescent="0.15">
      <c r="A40" s="64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55"/>
      <c r="AE40" s="55"/>
      <c r="AF40" s="55"/>
      <c r="AG40" s="55"/>
    </row>
    <row r="41" spans="1:56" x14ac:dyDescent="0.15">
      <c r="A41" s="64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54"/>
      <c r="AE41" s="54"/>
      <c r="AF41" s="54"/>
    </row>
    <row r="42" spans="1:56" x14ac:dyDescent="0.15">
      <c r="A42" s="81" t="s">
        <v>51</v>
      </c>
      <c r="B42" s="82"/>
      <c r="C42" s="6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54"/>
      <c r="AE42" s="54"/>
      <c r="AF42" s="54"/>
    </row>
    <row r="43" spans="1:56" s="14" customFormat="1" x14ac:dyDescent="0.15">
      <c r="A43" s="70"/>
      <c r="B43" s="70">
        <v>0</v>
      </c>
      <c r="C43" s="70">
        <v>1</v>
      </c>
      <c r="D43" s="70">
        <v>2</v>
      </c>
      <c r="E43" s="70">
        <v>3</v>
      </c>
      <c r="F43" s="70">
        <v>4</v>
      </c>
      <c r="G43" s="70">
        <v>5</v>
      </c>
      <c r="H43" s="70">
        <v>6</v>
      </c>
      <c r="I43" s="70">
        <v>7</v>
      </c>
      <c r="J43" s="70">
        <v>8</v>
      </c>
      <c r="K43" s="70">
        <v>9</v>
      </c>
      <c r="L43" s="70">
        <v>10</v>
      </c>
      <c r="M43" s="70">
        <v>11</v>
      </c>
      <c r="N43" s="70">
        <v>12</v>
      </c>
      <c r="O43" s="70">
        <v>13</v>
      </c>
      <c r="P43" s="70">
        <v>14</v>
      </c>
      <c r="Q43" s="70">
        <v>15</v>
      </c>
      <c r="R43" s="70">
        <v>16</v>
      </c>
      <c r="S43" s="70">
        <v>17</v>
      </c>
      <c r="T43" s="70">
        <v>18</v>
      </c>
      <c r="U43" s="70">
        <v>19</v>
      </c>
      <c r="V43" s="70">
        <v>20</v>
      </c>
      <c r="W43" s="70">
        <v>21</v>
      </c>
      <c r="X43" s="70">
        <v>22</v>
      </c>
      <c r="Y43" s="70">
        <v>23</v>
      </c>
      <c r="Z43" s="70">
        <v>24</v>
      </c>
      <c r="AA43" s="70">
        <v>25</v>
      </c>
      <c r="AB43" s="70">
        <v>26</v>
      </c>
      <c r="AC43" s="70">
        <v>27</v>
      </c>
    </row>
    <row r="44" spans="1:56" x14ac:dyDescent="0.15">
      <c r="A44" s="74" t="s">
        <v>46</v>
      </c>
      <c r="B44" s="75"/>
      <c r="C44" s="75"/>
      <c r="D44" s="75"/>
      <c r="E44" s="75"/>
      <c r="F44" s="75">
        <f t="shared" ref="F44:AC44" si="9">(F21+F30)/(1+$B$27)^F$43</f>
        <v>12969218.604807928</v>
      </c>
      <c r="G44" s="75">
        <f t="shared" si="9"/>
        <v>12302576.526990697</v>
      </c>
      <c r="H44" s="75">
        <f t="shared" si="9"/>
        <v>11670201.098033233</v>
      </c>
      <c r="I44" s="75">
        <f t="shared" si="9"/>
        <v>15429579.141326465</v>
      </c>
      <c r="J44" s="75">
        <f t="shared" si="9"/>
        <v>14636469.933127441</v>
      </c>
      <c r="K44" s="75">
        <f t="shared" si="9"/>
        <v>13884128.020676961</v>
      </c>
      <c r="L44" s="75">
        <f t="shared" si="9"/>
        <v>13170457.888773005</v>
      </c>
      <c r="M44" s="75">
        <f t="shared" si="9"/>
        <v>12493471.735611774</v>
      </c>
      <c r="N44" s="75">
        <f t="shared" si="9"/>
        <v>11851283.936117712</v>
      </c>
      <c r="O44" s="75">
        <f t="shared" si="9"/>
        <v>11242105.789868668</v>
      </c>
      <c r="P44" s="75">
        <f t="shared" si="9"/>
        <v>10664240.53898757</v>
      </c>
      <c r="Q44" s="75">
        <f t="shared" si="9"/>
        <v>10116078.64212372</v>
      </c>
      <c r="R44" s="75">
        <f t="shared" si="9"/>
        <v>9596093.2913603503</v>
      </c>
      <c r="S44" s="75">
        <f t="shared" si="9"/>
        <v>9102836.1595614534</v>
      </c>
      <c r="T44" s="75">
        <f t="shared" si="9"/>
        <v>8634933.3663129676</v>
      </c>
      <c r="U44" s="75">
        <f t="shared" si="9"/>
        <v>8191081.6512221117</v>
      </c>
      <c r="V44" s="75">
        <f t="shared" si="9"/>
        <v>7770044.743916302</v>
      </c>
      <c r="W44" s="75">
        <f t="shared" si="9"/>
        <v>7370649.9206308834</v>
      </c>
      <c r="X44" s="75">
        <f t="shared" si="9"/>
        <v>6991784.737794715</v>
      </c>
      <c r="Y44" s="75">
        <f t="shared" si="9"/>
        <v>6632393.9335155478</v>
      </c>
      <c r="Z44" s="75">
        <f t="shared" si="9"/>
        <v>1777501.9825930698</v>
      </c>
      <c r="AA44" s="75">
        <f t="shared" si="9"/>
        <v>1686135.0582541733</v>
      </c>
      <c r="AB44" s="75">
        <f t="shared" si="9"/>
        <v>1599464.5646055944</v>
      </c>
      <c r="AC44" s="75">
        <f t="shared" si="9"/>
        <v>1517249.0963314744</v>
      </c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</row>
    <row r="45" spans="1:56" x14ac:dyDescent="0.15">
      <c r="A45" s="74" t="s">
        <v>45</v>
      </c>
      <c r="B45" s="75"/>
      <c r="C45" s="75"/>
      <c r="D45" s="75"/>
      <c r="E45" s="75"/>
      <c r="F45" s="75">
        <f t="shared" ref="F45:AC45" si="10">(F22+F31)/(1+$B$27)^F$43</f>
        <v>9917637.7566178273</v>
      </c>
      <c r="G45" s="75">
        <f t="shared" si="10"/>
        <v>9407852.6382870022</v>
      </c>
      <c r="H45" s="75">
        <f t="shared" si="10"/>
        <v>8924271.427907763</v>
      </c>
      <c r="I45" s="75">
        <f t="shared" si="10"/>
        <v>11579295.905055083</v>
      </c>
      <c r="J45" s="75">
        <f t="shared" si="10"/>
        <v>10984098.451991504</v>
      </c>
      <c r="K45" s="75">
        <f t="shared" si="10"/>
        <v>10419495.260533996</v>
      </c>
      <c r="L45" s="75">
        <f t="shared" si="10"/>
        <v>9883913.7284504715</v>
      </c>
      <c r="M45" s="75">
        <f t="shared" si="10"/>
        <v>9375862.0882030148</v>
      </c>
      <c r="N45" s="75">
        <f t="shared" si="10"/>
        <v>8893925.2518935148</v>
      </c>
      <c r="O45" s="75">
        <f t="shared" si="10"/>
        <v>8436760.8697868381</v>
      </c>
      <c r="P45" s="75">
        <f t="shared" si="10"/>
        <v>8003095.591433309</v>
      </c>
      <c r="Q45" s="75">
        <f t="shared" si="10"/>
        <v>7591721.5189764556</v>
      </c>
      <c r="R45" s="75">
        <f t="shared" si="10"/>
        <v>7201492.8427673848</v>
      </c>
      <c r="S45" s="75">
        <f t="shared" si="10"/>
        <v>6831322.6499148551</v>
      </c>
      <c r="T45" s="75">
        <f t="shared" si="10"/>
        <v>6480179.8968818486</v>
      </c>
      <c r="U45" s="75">
        <f t="shared" si="10"/>
        <v>6147086.5376963317</v>
      </c>
      <c r="V45" s="75">
        <f t="shared" si="10"/>
        <v>5831114.7997773616</v>
      </c>
      <c r="W45" s="75">
        <f t="shared" si="10"/>
        <v>5531384.5997888036</v>
      </c>
      <c r="X45" s="75">
        <f t="shared" si="10"/>
        <v>5247061.0923230248</v>
      </c>
      <c r="Y45" s="75">
        <f t="shared" si="10"/>
        <v>4977352.3445867933</v>
      </c>
      <c r="Z45" s="75">
        <f t="shared" si="10"/>
        <v>1269644.2732807642</v>
      </c>
      <c r="AA45" s="75">
        <f t="shared" si="10"/>
        <v>1204382.1844672668</v>
      </c>
      <c r="AB45" s="75">
        <f t="shared" si="10"/>
        <v>1142474.6890039961</v>
      </c>
      <c r="AC45" s="75">
        <f t="shared" si="10"/>
        <v>1083749.354522482</v>
      </c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</row>
    <row r="46" spans="1:56" x14ac:dyDescent="0.15">
      <c r="A46" s="74" t="s">
        <v>52</v>
      </c>
      <c r="B46" s="75"/>
      <c r="C46" s="75"/>
      <c r="D46" s="75"/>
      <c r="E46" s="75"/>
      <c r="F46" s="75">
        <f t="shared" ref="F46:AC46" si="11">(F23+F32)/(1+$B$27)^F$43</f>
        <v>6103161.6963802017</v>
      </c>
      <c r="G46" s="75">
        <f t="shared" si="11"/>
        <v>5789447.7774073863</v>
      </c>
      <c r="H46" s="75">
        <f t="shared" si="11"/>
        <v>5491859.3402509317</v>
      </c>
      <c r="I46" s="75">
        <f t="shared" si="11"/>
        <v>6455066.9887735695</v>
      </c>
      <c r="J46" s="75">
        <f t="shared" si="11"/>
        <v>6123264.480004834</v>
      </c>
      <c r="K46" s="75">
        <f t="shared" si="11"/>
        <v>5808517.2403784171</v>
      </c>
      <c r="L46" s="75">
        <f t="shared" si="11"/>
        <v>5509948.5971813947</v>
      </c>
      <c r="M46" s="75">
        <f t="shared" si="11"/>
        <v>5226726.9403169295</v>
      </c>
      <c r="N46" s="75">
        <f t="shared" si="11"/>
        <v>4958063.4060015734</v>
      </c>
      <c r="O46" s="75">
        <f t="shared" si="11"/>
        <v>4703209.6795248566</v>
      </c>
      <c r="P46" s="75">
        <f t="shared" si="11"/>
        <v>4461455.9109511487</v>
      </c>
      <c r="Q46" s="75">
        <f t="shared" si="11"/>
        <v>4232128.7379583325</v>
      </c>
      <c r="R46" s="75">
        <f t="shared" si="11"/>
        <v>4014589.4103062684</v>
      </c>
      <c r="S46" s="75">
        <f t="shared" si="11"/>
        <v>3808232.0107110864</v>
      </c>
      <c r="T46" s="75">
        <f t="shared" si="11"/>
        <v>3612481.7671698621</v>
      </c>
      <c r="U46" s="75">
        <f t="shared" si="11"/>
        <v>3426793.4520349624</v>
      </c>
      <c r="V46" s="75">
        <f t="shared" si="11"/>
        <v>3250649.8633789597</v>
      </c>
      <c r="W46" s="75">
        <f t="shared" si="11"/>
        <v>3083560.3844202277</v>
      </c>
      <c r="X46" s="75">
        <f t="shared" si="11"/>
        <v>2925059.6169967582</v>
      </c>
      <c r="Y46" s="75">
        <f t="shared" si="11"/>
        <v>2774706.0852819709</v>
      </c>
      <c r="Z46" s="75">
        <f t="shared" si="11"/>
        <v>507857.70931230584</v>
      </c>
      <c r="AA46" s="75">
        <f t="shared" si="11"/>
        <v>481752.87378690689</v>
      </c>
      <c r="AB46" s="75">
        <f t="shared" si="11"/>
        <v>456989.87560159859</v>
      </c>
      <c r="AC46" s="75">
        <f t="shared" si="11"/>
        <v>433499.74180899299</v>
      </c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</row>
    <row r="47" spans="1:56" x14ac:dyDescent="0.15">
      <c r="A47" s="64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54"/>
      <c r="AE47" s="54"/>
      <c r="AF47" s="54"/>
    </row>
    <row r="48" spans="1:56" x14ac:dyDescent="0.15">
      <c r="A48" s="64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54"/>
      <c r="AE48" s="54"/>
      <c r="AF48" s="54"/>
    </row>
    <row r="49" spans="1:56" x14ac:dyDescent="0.15">
      <c r="A49" s="81" t="s">
        <v>53</v>
      </c>
      <c r="B49" s="82"/>
      <c r="C49" s="82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54"/>
      <c r="AE49" s="54"/>
      <c r="AF49" s="54"/>
    </row>
    <row r="50" spans="1:56" s="14" customFormat="1" x14ac:dyDescent="0.15">
      <c r="A50" s="70"/>
      <c r="B50" s="70">
        <v>0</v>
      </c>
      <c r="C50" s="70">
        <v>1</v>
      </c>
      <c r="D50" s="70">
        <v>2</v>
      </c>
      <c r="E50" s="70">
        <v>3</v>
      </c>
      <c r="F50" s="70">
        <v>4</v>
      </c>
      <c r="G50" s="70">
        <v>5</v>
      </c>
      <c r="H50" s="70">
        <v>6</v>
      </c>
      <c r="I50" s="70">
        <v>7</v>
      </c>
      <c r="J50" s="70">
        <v>8</v>
      </c>
      <c r="K50" s="70">
        <v>9</v>
      </c>
      <c r="L50" s="70">
        <v>10</v>
      </c>
      <c r="M50" s="70">
        <v>11</v>
      </c>
      <c r="N50" s="70">
        <v>12</v>
      </c>
      <c r="O50" s="70">
        <v>13</v>
      </c>
      <c r="P50" s="70">
        <v>14</v>
      </c>
      <c r="Q50" s="70">
        <v>15</v>
      </c>
      <c r="R50" s="70">
        <v>16</v>
      </c>
      <c r="S50" s="70">
        <v>17</v>
      </c>
      <c r="T50" s="70">
        <v>18</v>
      </c>
      <c r="U50" s="70">
        <v>19</v>
      </c>
      <c r="V50" s="70">
        <v>20</v>
      </c>
      <c r="W50" s="70">
        <v>21</v>
      </c>
      <c r="X50" s="70">
        <v>22</v>
      </c>
      <c r="Y50" s="70">
        <v>23</v>
      </c>
      <c r="Z50" s="70">
        <v>24</v>
      </c>
      <c r="AA50" s="70">
        <v>25</v>
      </c>
      <c r="AB50" s="70">
        <v>26</v>
      </c>
      <c r="AC50" s="70">
        <v>27</v>
      </c>
    </row>
    <row r="51" spans="1:56" x14ac:dyDescent="0.15">
      <c r="A51" s="74" t="s">
        <v>46</v>
      </c>
      <c r="B51" s="76">
        <f t="shared" ref="B51:AC51" si="12">B44-B37</f>
        <v>-5000000</v>
      </c>
      <c r="C51" s="76">
        <f t="shared" si="12"/>
        <v>-9866798.2239763197</v>
      </c>
      <c r="D51" s="76">
        <f t="shared" si="12"/>
        <v>-19470741.438532449</v>
      </c>
      <c r="E51" s="76">
        <f t="shared" si="12"/>
        <v>-19211387.70452141</v>
      </c>
      <c r="F51" s="76">
        <f t="shared" si="12"/>
        <v>12969218.604807928</v>
      </c>
      <c r="G51" s="76">
        <f t="shared" si="12"/>
        <v>-7335571.5131915361</v>
      </c>
      <c r="H51" s="76">
        <f t="shared" si="12"/>
        <v>-7706363.3224721793</v>
      </c>
      <c r="I51" s="76">
        <f t="shared" si="12"/>
        <v>15429579.141326465</v>
      </c>
      <c r="J51" s="76">
        <f t="shared" si="12"/>
        <v>14636469.933127441</v>
      </c>
      <c r="K51" s="76">
        <f t="shared" si="12"/>
        <v>13884128.020676961</v>
      </c>
      <c r="L51" s="76">
        <f t="shared" si="12"/>
        <v>13170457.888773005</v>
      </c>
      <c r="M51" s="76">
        <f t="shared" si="12"/>
        <v>12493471.735611774</v>
      </c>
      <c r="N51" s="76">
        <f t="shared" si="12"/>
        <v>11851283.936117712</v>
      </c>
      <c r="O51" s="76">
        <f t="shared" si="12"/>
        <v>11242105.789868668</v>
      </c>
      <c r="P51" s="76">
        <f t="shared" si="12"/>
        <v>10664240.53898757</v>
      </c>
      <c r="Q51" s="76">
        <f t="shared" si="12"/>
        <v>10116078.64212372</v>
      </c>
      <c r="R51" s="76">
        <f t="shared" si="12"/>
        <v>9596093.2913603503</v>
      </c>
      <c r="S51" s="76">
        <f t="shared" si="12"/>
        <v>9102836.1595614534</v>
      </c>
      <c r="T51" s="76">
        <f t="shared" si="12"/>
        <v>8634933.3663129676</v>
      </c>
      <c r="U51" s="76">
        <f t="shared" si="12"/>
        <v>8191081.6512221117</v>
      </c>
      <c r="V51" s="76">
        <f t="shared" si="12"/>
        <v>7770044.743916302</v>
      </c>
      <c r="W51" s="76">
        <f t="shared" si="12"/>
        <v>7370649.9206308834</v>
      </c>
      <c r="X51" s="76">
        <f t="shared" si="12"/>
        <v>6991784.737794715</v>
      </c>
      <c r="Y51" s="76">
        <f t="shared" si="12"/>
        <v>6632393.9335155478</v>
      </c>
      <c r="Z51" s="76">
        <f t="shared" si="12"/>
        <v>1777501.9825930698</v>
      </c>
      <c r="AA51" s="76">
        <f t="shared" si="12"/>
        <v>1686135.0582541733</v>
      </c>
      <c r="AB51" s="76">
        <f t="shared" si="12"/>
        <v>1599464.5646055944</v>
      </c>
      <c r="AC51" s="76">
        <f t="shared" si="12"/>
        <v>1517249.0963314744</v>
      </c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</row>
    <row r="52" spans="1:56" x14ac:dyDescent="0.15">
      <c r="A52" s="74" t="s">
        <v>45</v>
      </c>
      <c r="B52" s="76">
        <f t="shared" ref="B52:AC52" si="13">B45-B38</f>
        <v>-5000000</v>
      </c>
      <c r="C52" s="76">
        <f t="shared" si="13"/>
        <v>-9866798.2239763197</v>
      </c>
      <c r="D52" s="76">
        <f t="shared" si="13"/>
        <v>-24338426.798165563</v>
      </c>
      <c r="E52" s="76">
        <f t="shared" si="13"/>
        <v>-24014234.630651761</v>
      </c>
      <c r="F52" s="76">
        <f t="shared" si="13"/>
        <v>9917637.7566178273</v>
      </c>
      <c r="G52" s="76">
        <f t="shared" si="13"/>
        <v>-15841194.8419473</v>
      </c>
      <c r="H52" s="76">
        <f t="shared" si="13"/>
        <v>-15988454.255599195</v>
      </c>
      <c r="I52" s="76">
        <f t="shared" si="13"/>
        <v>11579295.905055083</v>
      </c>
      <c r="J52" s="76">
        <f t="shared" si="13"/>
        <v>10984098.451991504</v>
      </c>
      <c r="K52" s="76">
        <f t="shared" si="13"/>
        <v>10419495.260533996</v>
      </c>
      <c r="L52" s="76">
        <f t="shared" si="13"/>
        <v>9883913.7284504715</v>
      </c>
      <c r="M52" s="76">
        <f t="shared" si="13"/>
        <v>9375862.0882030148</v>
      </c>
      <c r="N52" s="76">
        <f t="shared" si="13"/>
        <v>8893925.2518935148</v>
      </c>
      <c r="O52" s="76">
        <f t="shared" si="13"/>
        <v>8436760.8697868381</v>
      </c>
      <c r="P52" s="76">
        <f t="shared" si="13"/>
        <v>8003095.591433309</v>
      </c>
      <c r="Q52" s="76">
        <f t="shared" si="13"/>
        <v>7591721.5189764556</v>
      </c>
      <c r="R52" s="76">
        <f t="shared" si="13"/>
        <v>7201492.8427673848</v>
      </c>
      <c r="S52" s="76">
        <f t="shared" si="13"/>
        <v>6831322.6499148551</v>
      </c>
      <c r="T52" s="76">
        <f t="shared" si="13"/>
        <v>6480179.8968818486</v>
      </c>
      <c r="U52" s="76">
        <f t="shared" si="13"/>
        <v>6147086.5376963317</v>
      </c>
      <c r="V52" s="76">
        <f t="shared" si="13"/>
        <v>5831114.7997773616</v>
      </c>
      <c r="W52" s="76">
        <f t="shared" si="13"/>
        <v>5531384.5997888036</v>
      </c>
      <c r="X52" s="76">
        <f t="shared" si="13"/>
        <v>5247061.0923230248</v>
      </c>
      <c r="Y52" s="76">
        <f t="shared" si="13"/>
        <v>4977352.3445867933</v>
      </c>
      <c r="Z52" s="76">
        <f t="shared" si="13"/>
        <v>1269644.2732807642</v>
      </c>
      <c r="AA52" s="76">
        <f t="shared" si="13"/>
        <v>1204382.1844672668</v>
      </c>
      <c r="AB52" s="76">
        <f t="shared" si="13"/>
        <v>1142474.6890039961</v>
      </c>
      <c r="AC52" s="76">
        <f t="shared" si="13"/>
        <v>1083749.354522482</v>
      </c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</row>
    <row r="53" spans="1:56" x14ac:dyDescent="0.15">
      <c r="A53" s="74" t="s">
        <v>52</v>
      </c>
      <c r="B53" s="76">
        <f t="shared" ref="B53:AC53" si="14">B46-B39</f>
        <v>-5000000</v>
      </c>
      <c r="C53" s="76">
        <f t="shared" si="14"/>
        <v>-9866798.2239763197</v>
      </c>
      <c r="D53" s="76">
        <f t="shared" si="14"/>
        <v>-27259038.013945431</v>
      </c>
      <c r="E53" s="76">
        <f t="shared" si="14"/>
        <v>-26895942.786329973</v>
      </c>
      <c r="F53" s="76">
        <f t="shared" si="14"/>
        <v>6103161.6963802017</v>
      </c>
      <c r="G53" s="76">
        <f t="shared" si="14"/>
        <v>-26005649.049554326</v>
      </c>
      <c r="H53" s="76">
        <f t="shared" si="14"/>
        <v>-25879721.15009116</v>
      </c>
      <c r="I53" s="76">
        <f t="shared" si="14"/>
        <v>6455066.9887735695</v>
      </c>
      <c r="J53" s="76">
        <f t="shared" si="14"/>
        <v>6123264.480004834</v>
      </c>
      <c r="K53" s="76">
        <f t="shared" si="14"/>
        <v>5808517.2403784171</v>
      </c>
      <c r="L53" s="76">
        <f t="shared" si="14"/>
        <v>5509948.5971813947</v>
      </c>
      <c r="M53" s="76">
        <f t="shared" si="14"/>
        <v>5226726.9403169295</v>
      </c>
      <c r="N53" s="76">
        <f t="shared" si="14"/>
        <v>4958063.4060015734</v>
      </c>
      <c r="O53" s="76">
        <f t="shared" si="14"/>
        <v>4703209.6795248566</v>
      </c>
      <c r="P53" s="76">
        <f t="shared" si="14"/>
        <v>4461455.9109511487</v>
      </c>
      <c r="Q53" s="76">
        <f t="shared" si="14"/>
        <v>4232128.7379583325</v>
      </c>
      <c r="R53" s="76">
        <f t="shared" si="14"/>
        <v>4014589.4103062684</v>
      </c>
      <c r="S53" s="76">
        <f t="shared" si="14"/>
        <v>3808232.0107110864</v>
      </c>
      <c r="T53" s="76">
        <f t="shared" si="14"/>
        <v>3612481.7671698621</v>
      </c>
      <c r="U53" s="76">
        <f t="shared" si="14"/>
        <v>3426793.4520349624</v>
      </c>
      <c r="V53" s="76">
        <f t="shared" si="14"/>
        <v>3250649.8633789597</v>
      </c>
      <c r="W53" s="76">
        <f t="shared" si="14"/>
        <v>3083560.3844202277</v>
      </c>
      <c r="X53" s="76">
        <f t="shared" si="14"/>
        <v>2925059.6169967582</v>
      </c>
      <c r="Y53" s="76">
        <f t="shared" si="14"/>
        <v>2774706.0852819709</v>
      </c>
      <c r="Z53" s="76">
        <f t="shared" si="14"/>
        <v>507857.70931230584</v>
      </c>
      <c r="AA53" s="76">
        <f t="shared" si="14"/>
        <v>481752.87378690689</v>
      </c>
      <c r="AB53" s="76">
        <f t="shared" si="14"/>
        <v>456989.87560159859</v>
      </c>
      <c r="AC53" s="76">
        <f t="shared" si="14"/>
        <v>433499.74180899299</v>
      </c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</row>
    <row r="54" spans="1:56" x14ac:dyDescent="0.15">
      <c r="A54" s="64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54"/>
      <c r="AE54" s="54"/>
      <c r="AF54" s="54"/>
    </row>
    <row r="55" spans="1:56" s="14" customFormat="1" x14ac:dyDescent="0.15">
      <c r="A55" s="74"/>
      <c r="B55" s="74">
        <v>14</v>
      </c>
      <c r="C55" s="74">
        <v>15</v>
      </c>
      <c r="D55" s="74">
        <v>16</v>
      </c>
      <c r="E55" s="74">
        <v>17</v>
      </c>
      <c r="F55" s="74">
        <v>18</v>
      </c>
      <c r="G55" s="74">
        <v>19</v>
      </c>
      <c r="H55" s="74">
        <v>20</v>
      </c>
      <c r="I55" s="74">
        <v>21</v>
      </c>
      <c r="J55" s="74">
        <v>22</v>
      </c>
      <c r="K55" s="74">
        <v>23</v>
      </c>
      <c r="L55" s="74">
        <v>24</v>
      </c>
      <c r="M55" s="74">
        <v>25</v>
      </c>
      <c r="N55" s="74">
        <v>26</v>
      </c>
      <c r="O55" s="74">
        <v>27</v>
      </c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53"/>
      <c r="AE55" s="53"/>
      <c r="AF55" s="53"/>
    </row>
    <row r="56" spans="1:56" x14ac:dyDescent="0.15">
      <c r="A56" s="74" t="s">
        <v>46</v>
      </c>
      <c r="B56" s="76">
        <v>10664240.53898757</v>
      </c>
      <c r="C56" s="76">
        <v>10116078.64212372</v>
      </c>
      <c r="D56" s="76">
        <v>9596093.2913603503</v>
      </c>
      <c r="E56" s="76">
        <v>9102836.1595614534</v>
      </c>
      <c r="F56" s="76">
        <v>8634933.3663129676</v>
      </c>
      <c r="G56" s="76">
        <v>8191081.6512221117</v>
      </c>
      <c r="H56" s="76">
        <v>7770044.743916302</v>
      </c>
      <c r="I56" s="76">
        <v>7370649.9206308834</v>
      </c>
      <c r="J56" s="76">
        <v>6991784.737794715</v>
      </c>
      <c r="K56" s="76">
        <v>6632393.9335155478</v>
      </c>
      <c r="L56" s="76">
        <v>1777501.9825930698</v>
      </c>
      <c r="M56" s="76">
        <v>1686135.0582541733</v>
      </c>
      <c r="N56" s="76">
        <v>1599464.5646055944</v>
      </c>
      <c r="O56" s="76">
        <v>1517249.0963314744</v>
      </c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54"/>
      <c r="AE56" s="54"/>
      <c r="AF56" s="54"/>
    </row>
    <row r="57" spans="1:56" x14ac:dyDescent="0.15">
      <c r="A57" s="74" t="s">
        <v>45</v>
      </c>
      <c r="B57" s="76">
        <v>8003095.591433309</v>
      </c>
      <c r="C57" s="76">
        <v>7591721.5189764556</v>
      </c>
      <c r="D57" s="76">
        <v>7201492.8427673848</v>
      </c>
      <c r="E57" s="76">
        <v>6831322.6499148551</v>
      </c>
      <c r="F57" s="76">
        <v>6480179.8968818486</v>
      </c>
      <c r="G57" s="76">
        <v>6147086.5376963317</v>
      </c>
      <c r="H57" s="76">
        <v>5831114.7997773616</v>
      </c>
      <c r="I57" s="76">
        <v>5531384.5997888036</v>
      </c>
      <c r="J57" s="76">
        <v>5247061.0923230248</v>
      </c>
      <c r="K57" s="76">
        <v>4977352.3445867933</v>
      </c>
      <c r="L57" s="76">
        <v>1269644.2732807642</v>
      </c>
      <c r="M57" s="76">
        <v>1204382.1844672668</v>
      </c>
      <c r="N57" s="76">
        <v>1142474.6890039961</v>
      </c>
      <c r="O57" s="76">
        <v>1083749.354522482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54"/>
      <c r="AE57" s="54"/>
      <c r="AF57" s="54"/>
    </row>
    <row r="58" spans="1:56" x14ac:dyDescent="0.15">
      <c r="A58" s="74" t="s">
        <v>52</v>
      </c>
      <c r="B58" s="76">
        <v>4461455.9109511487</v>
      </c>
      <c r="C58" s="76">
        <v>4232128.7379583325</v>
      </c>
      <c r="D58" s="76">
        <v>4014589.4103062684</v>
      </c>
      <c r="E58" s="76">
        <v>3808232.0107110864</v>
      </c>
      <c r="F58" s="76">
        <v>3612481.7671698621</v>
      </c>
      <c r="G58" s="76">
        <v>3426793.4520349624</v>
      </c>
      <c r="H58" s="76">
        <v>3250649.8633789597</v>
      </c>
      <c r="I58" s="76">
        <v>3083560.3844202277</v>
      </c>
      <c r="J58" s="76">
        <v>2925059.6169967582</v>
      </c>
      <c r="K58" s="76">
        <v>2774706.0852819709</v>
      </c>
      <c r="L58" s="76">
        <v>507857.70931230584</v>
      </c>
      <c r="M58" s="76">
        <v>481752.87378690689</v>
      </c>
      <c r="N58" s="76">
        <v>456989.87560159859</v>
      </c>
      <c r="O58" s="76">
        <v>433499.74180899299</v>
      </c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54"/>
      <c r="AE58" s="54"/>
      <c r="AF58" s="54"/>
    </row>
    <row r="59" spans="1:56" x14ac:dyDescent="0.15">
      <c r="A59" s="64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54"/>
      <c r="AE59" s="54"/>
      <c r="AF59" s="54"/>
    </row>
    <row r="60" spans="1:56" x14ac:dyDescent="0.15">
      <c r="A60" s="64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54"/>
      <c r="AE60" s="54"/>
      <c r="AF60" s="54"/>
    </row>
    <row r="61" spans="1:56" x14ac:dyDescent="0.15">
      <c r="A61" s="81" t="s">
        <v>54</v>
      </c>
      <c r="B61" s="82"/>
      <c r="C61" s="82"/>
      <c r="D61" s="82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54"/>
      <c r="AE61" s="54"/>
      <c r="AF61" s="54"/>
    </row>
    <row r="62" spans="1:56" s="14" customFormat="1" x14ac:dyDescent="0.15">
      <c r="A62" s="70"/>
      <c r="B62" s="70">
        <v>0</v>
      </c>
      <c r="C62" s="70">
        <v>1</v>
      </c>
      <c r="D62" s="70">
        <v>2</v>
      </c>
      <c r="E62" s="70">
        <v>3</v>
      </c>
      <c r="F62" s="70">
        <v>4</v>
      </c>
      <c r="G62" s="70">
        <v>5</v>
      </c>
      <c r="H62" s="70">
        <v>6</v>
      </c>
      <c r="I62" s="70">
        <v>7</v>
      </c>
      <c r="J62" s="70">
        <v>8</v>
      </c>
      <c r="K62" s="70">
        <v>9</v>
      </c>
      <c r="L62" s="70">
        <v>10</v>
      </c>
      <c r="M62" s="70">
        <v>11</v>
      </c>
      <c r="N62" s="70">
        <v>12</v>
      </c>
      <c r="O62" s="70">
        <v>13</v>
      </c>
      <c r="P62" s="70">
        <v>14</v>
      </c>
      <c r="Q62" s="70">
        <v>15</v>
      </c>
      <c r="R62" s="70">
        <v>16</v>
      </c>
      <c r="S62" s="70">
        <v>17</v>
      </c>
      <c r="T62" s="70">
        <v>18</v>
      </c>
      <c r="U62" s="70">
        <v>19</v>
      </c>
      <c r="V62" s="70">
        <v>20</v>
      </c>
      <c r="W62" s="70">
        <v>21</v>
      </c>
      <c r="X62" s="70">
        <v>22</v>
      </c>
      <c r="Y62" s="70">
        <v>23</v>
      </c>
      <c r="Z62" s="70">
        <v>24</v>
      </c>
      <c r="AA62" s="70">
        <v>25</v>
      </c>
      <c r="AB62" s="70">
        <v>26</v>
      </c>
      <c r="AC62" s="70">
        <v>27</v>
      </c>
    </row>
    <row r="63" spans="1:56" x14ac:dyDescent="0.15">
      <c r="A63" s="74" t="s">
        <v>46</v>
      </c>
      <c r="B63" s="76">
        <f>B51</f>
        <v>-5000000</v>
      </c>
      <c r="C63" s="76">
        <f>B63+C51</f>
        <v>-14866798.22397632</v>
      </c>
      <c r="D63" s="76">
        <f t="shared" ref="D63:L63" si="15">C63+D51</f>
        <v>-34337539.662508771</v>
      </c>
      <c r="E63" s="76">
        <f t="shared" si="15"/>
        <v>-53548927.367030181</v>
      </c>
      <c r="F63" s="76">
        <f t="shared" si="15"/>
        <v>-40579708.762222253</v>
      </c>
      <c r="G63" s="76">
        <f t="shared" si="15"/>
        <v>-47915280.275413789</v>
      </c>
      <c r="H63" s="76">
        <f t="shared" si="15"/>
        <v>-55621643.597885966</v>
      </c>
      <c r="I63" s="76">
        <f t="shared" si="15"/>
        <v>-40192064.456559502</v>
      </c>
      <c r="J63" s="76">
        <f t="shared" si="15"/>
        <v>-25555594.523432061</v>
      </c>
      <c r="K63" s="76">
        <f t="shared" si="15"/>
        <v>-11671466.5027551</v>
      </c>
      <c r="L63" s="76">
        <f t="shared" si="15"/>
        <v>1498991.3860179055</v>
      </c>
      <c r="M63" s="76">
        <f>L63+M51</f>
        <v>13992463.12162968</v>
      </c>
      <c r="N63" s="76">
        <f t="shared" ref="N63:T63" si="16">M63+N51</f>
        <v>25843747.057747394</v>
      </c>
      <c r="O63" s="76">
        <f t="shared" si="16"/>
        <v>37085852.847616062</v>
      </c>
      <c r="P63" s="76">
        <f t="shared" si="16"/>
        <v>47750093.386603631</v>
      </c>
      <c r="Q63" s="76">
        <f t="shared" si="16"/>
        <v>57866172.028727353</v>
      </c>
      <c r="R63" s="76">
        <f t="shared" si="16"/>
        <v>67462265.320087701</v>
      </c>
      <c r="S63" s="76">
        <f t="shared" si="16"/>
        <v>76565101.479649156</v>
      </c>
      <c r="T63" s="76">
        <f t="shared" si="16"/>
        <v>85200034.845962122</v>
      </c>
      <c r="U63" s="76">
        <f>T63+U51</f>
        <v>93391116.497184232</v>
      </c>
      <c r="V63" s="76">
        <f t="shared" ref="V63:AC63" si="17">U63+V51</f>
        <v>101161161.24110053</v>
      </c>
      <c r="W63" s="76">
        <f t="shared" si="17"/>
        <v>108531811.16173142</v>
      </c>
      <c r="X63" s="76">
        <f t="shared" si="17"/>
        <v>115523595.89952613</v>
      </c>
      <c r="Y63" s="76">
        <f t="shared" si="17"/>
        <v>122155989.83304168</v>
      </c>
      <c r="Z63" s="76">
        <f t="shared" si="17"/>
        <v>123933491.81563476</v>
      </c>
      <c r="AA63" s="76">
        <f t="shared" si="17"/>
        <v>125619626.87388892</v>
      </c>
      <c r="AB63" s="76">
        <f t="shared" si="17"/>
        <v>127219091.43849452</v>
      </c>
      <c r="AC63" s="76">
        <f t="shared" si="17"/>
        <v>128736340.534826</v>
      </c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</row>
    <row r="64" spans="1:56" x14ac:dyDescent="0.15">
      <c r="A64" s="74" t="s">
        <v>45</v>
      </c>
      <c r="B64" s="76">
        <f>B52</f>
        <v>-5000000</v>
      </c>
      <c r="C64" s="76">
        <f>B64+C52</f>
        <v>-14866798.22397632</v>
      </c>
      <c r="D64" s="76">
        <f t="shared" ref="D64:L64" si="18">C64+D52</f>
        <v>-39205225.022141881</v>
      </c>
      <c r="E64" s="76">
        <f t="shared" si="18"/>
        <v>-63219459.652793646</v>
      </c>
      <c r="F64" s="76">
        <f t="shared" si="18"/>
        <v>-53301821.896175817</v>
      </c>
      <c r="G64" s="76">
        <f t="shared" si="18"/>
        <v>-69143016.738123119</v>
      </c>
      <c r="H64" s="76">
        <f t="shared" si="18"/>
        <v>-85131470.99372232</v>
      </c>
      <c r="I64" s="76">
        <f t="shared" si="18"/>
        <v>-73552175.088667244</v>
      </c>
      <c r="J64" s="76">
        <f t="shared" si="18"/>
        <v>-62568076.636675738</v>
      </c>
      <c r="K64" s="76">
        <f t="shared" si="18"/>
        <v>-52148581.376141742</v>
      </c>
      <c r="L64" s="76">
        <f t="shared" si="18"/>
        <v>-42264667.647691272</v>
      </c>
      <c r="M64" s="76">
        <f t="shared" ref="M64:AC64" si="19">L64+M52</f>
        <v>-32888805.559488259</v>
      </c>
      <c r="N64" s="76">
        <f t="shared" si="19"/>
        <v>-23994880.307594746</v>
      </c>
      <c r="O64" s="76">
        <f t="shared" si="19"/>
        <v>-15558119.437807908</v>
      </c>
      <c r="P64" s="76">
        <f t="shared" si="19"/>
        <v>-7555023.8463745993</v>
      </c>
      <c r="Q64" s="76">
        <f t="shared" si="19"/>
        <v>36697.672601856291</v>
      </c>
      <c r="R64" s="76">
        <f t="shared" si="19"/>
        <v>7238190.5153692411</v>
      </c>
      <c r="S64" s="76">
        <f t="shared" si="19"/>
        <v>14069513.165284097</v>
      </c>
      <c r="T64" s="76">
        <f t="shared" si="19"/>
        <v>20549693.062165946</v>
      </c>
      <c r="U64" s="76">
        <f t="shared" si="19"/>
        <v>26696779.599862278</v>
      </c>
      <c r="V64" s="76">
        <f t="shared" si="19"/>
        <v>32527894.39963964</v>
      </c>
      <c r="W64" s="76">
        <f t="shared" si="19"/>
        <v>38059278.999428444</v>
      </c>
      <c r="X64" s="76">
        <f t="shared" si="19"/>
        <v>43306340.091751471</v>
      </c>
      <c r="Y64" s="76">
        <f t="shared" si="19"/>
        <v>48283692.436338261</v>
      </c>
      <c r="Z64" s="76">
        <f t="shared" si="19"/>
        <v>49553336.709619023</v>
      </c>
      <c r="AA64" s="76">
        <f t="shared" si="19"/>
        <v>50757718.894086286</v>
      </c>
      <c r="AB64" s="76">
        <f t="shared" si="19"/>
        <v>51900193.583090283</v>
      </c>
      <c r="AC64" s="76">
        <f t="shared" si="19"/>
        <v>52983942.937612765</v>
      </c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</row>
    <row r="65" spans="1:56" x14ac:dyDescent="0.15">
      <c r="A65" s="74" t="s">
        <v>52</v>
      </c>
      <c r="B65" s="76">
        <f>B53</f>
        <v>-5000000</v>
      </c>
      <c r="C65" s="76">
        <f>B65+C53</f>
        <v>-14866798.22397632</v>
      </c>
      <c r="D65" s="76">
        <f t="shared" ref="D65:L65" si="20">C65+D53</f>
        <v>-42125836.237921752</v>
      </c>
      <c r="E65" s="76">
        <f t="shared" si="20"/>
        <v>-69021779.024251729</v>
      </c>
      <c r="F65" s="76">
        <f t="shared" si="20"/>
        <v>-62918617.327871531</v>
      </c>
      <c r="G65" s="76">
        <f t="shared" si="20"/>
        <v>-88924266.377425849</v>
      </c>
      <c r="H65" s="76">
        <f t="shared" si="20"/>
        <v>-114803987.52751701</v>
      </c>
      <c r="I65" s="76">
        <f t="shared" si="20"/>
        <v>-108348920.53874344</v>
      </c>
      <c r="J65" s="76">
        <f t="shared" si="20"/>
        <v>-102225656.0587386</v>
      </c>
      <c r="K65" s="76">
        <f t="shared" si="20"/>
        <v>-96417138.81836018</v>
      </c>
      <c r="L65" s="76">
        <f t="shared" si="20"/>
        <v>-90907190.221178785</v>
      </c>
      <c r="M65" s="76">
        <f t="shared" ref="M65:AC65" si="21">L65+M53</f>
        <v>-85680463.280861855</v>
      </c>
      <c r="N65" s="76">
        <f t="shared" si="21"/>
        <v>-80722399.874860287</v>
      </c>
      <c r="O65" s="76">
        <f t="shared" si="21"/>
        <v>-76019190.195335433</v>
      </c>
      <c r="P65" s="76">
        <f t="shared" si="21"/>
        <v>-71557734.28438428</v>
      </c>
      <c r="Q65" s="76">
        <f t="shared" si="21"/>
        <v>-67325605.546425954</v>
      </c>
      <c r="R65" s="76">
        <f t="shared" si="21"/>
        <v>-63311016.136119686</v>
      </c>
      <c r="S65" s="76">
        <f t="shared" si="21"/>
        <v>-59502784.125408597</v>
      </c>
      <c r="T65" s="76">
        <f t="shared" si="21"/>
        <v>-55890302.358238734</v>
      </c>
      <c r="U65" s="76">
        <f t="shared" si="21"/>
        <v>-52463508.906203769</v>
      </c>
      <c r="V65" s="76">
        <f t="shared" si="21"/>
        <v>-49212859.042824812</v>
      </c>
      <c r="W65" s="76">
        <f t="shared" si="21"/>
        <v>-46129298.658404581</v>
      </c>
      <c r="X65" s="76">
        <f t="shared" si="21"/>
        <v>-43204239.041407824</v>
      </c>
      <c r="Y65" s="76">
        <f t="shared" si="21"/>
        <v>-40429532.956125855</v>
      </c>
      <c r="Z65" s="76">
        <f t="shared" si="21"/>
        <v>-39921675.246813551</v>
      </c>
      <c r="AA65" s="76">
        <f t="shared" si="21"/>
        <v>-39439922.373026647</v>
      </c>
      <c r="AB65" s="76">
        <f t="shared" si="21"/>
        <v>-38982932.49742505</v>
      </c>
      <c r="AC65" s="76">
        <f t="shared" si="21"/>
        <v>-38549432.755616054</v>
      </c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</row>
    <row r="66" spans="1:56" x14ac:dyDescent="0.15">
      <c r="A66" s="64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</row>
    <row r="67" spans="1:56" x14ac:dyDescent="0.15">
      <c r="A67" s="64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54"/>
      <c r="AE67" s="54"/>
      <c r="AF67" s="54"/>
    </row>
    <row r="68" spans="1:56" x14ac:dyDescent="0.15">
      <c r="A68" s="74"/>
      <c r="B68" s="70">
        <v>14</v>
      </c>
      <c r="C68" s="70">
        <v>15</v>
      </c>
      <c r="D68" s="70">
        <v>16</v>
      </c>
      <c r="E68" s="70">
        <v>17</v>
      </c>
      <c r="F68" s="70">
        <v>18</v>
      </c>
      <c r="G68" s="70">
        <v>19</v>
      </c>
      <c r="H68" s="70">
        <v>20</v>
      </c>
      <c r="I68" s="70">
        <v>21</v>
      </c>
      <c r="J68" s="70">
        <v>22</v>
      </c>
      <c r="K68" s="70">
        <v>23</v>
      </c>
      <c r="L68" s="70">
        <v>24</v>
      </c>
      <c r="M68" s="70">
        <v>25</v>
      </c>
      <c r="N68" s="70">
        <v>26</v>
      </c>
      <c r="O68" s="70">
        <v>27</v>
      </c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54"/>
      <c r="AE68" s="54"/>
      <c r="AF68" s="54"/>
    </row>
    <row r="69" spans="1:56" x14ac:dyDescent="0.15">
      <c r="A69" s="74" t="s">
        <v>46</v>
      </c>
      <c r="B69" s="76">
        <v>47750093.386603631</v>
      </c>
      <c r="C69" s="76">
        <v>57866172.028727353</v>
      </c>
      <c r="D69" s="76">
        <v>67462265.320087701</v>
      </c>
      <c r="E69" s="76">
        <v>76565101.479649156</v>
      </c>
      <c r="F69" s="76">
        <v>85200034.845962122</v>
      </c>
      <c r="G69" s="76">
        <v>93391116.497184232</v>
      </c>
      <c r="H69" s="76">
        <v>101161161.24110053</v>
      </c>
      <c r="I69" s="76">
        <v>108531811.16173142</v>
      </c>
      <c r="J69" s="76">
        <v>115523595.89952613</v>
      </c>
      <c r="K69" s="76">
        <v>122155989.83304168</v>
      </c>
      <c r="L69" s="76">
        <v>123933491.81563476</v>
      </c>
      <c r="M69" s="76">
        <v>125619626.87388892</v>
      </c>
      <c r="N69" s="76">
        <v>127219091.43849452</v>
      </c>
      <c r="O69" s="76">
        <v>128736340.534826</v>
      </c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54"/>
      <c r="AE69" s="54"/>
      <c r="AF69" s="54"/>
    </row>
    <row r="70" spans="1:56" x14ac:dyDescent="0.15">
      <c r="A70" s="74" t="s">
        <v>45</v>
      </c>
      <c r="B70" s="76">
        <v>-7555023.8463745993</v>
      </c>
      <c r="C70" s="76">
        <v>36697.672601856291</v>
      </c>
      <c r="D70" s="76">
        <v>7238190.5153692411</v>
      </c>
      <c r="E70" s="76">
        <v>14069513.165284097</v>
      </c>
      <c r="F70" s="76">
        <v>20549693.062165946</v>
      </c>
      <c r="G70" s="76">
        <v>26696779.599862278</v>
      </c>
      <c r="H70" s="76">
        <v>32527894.39963964</v>
      </c>
      <c r="I70" s="76">
        <v>38059278.999428444</v>
      </c>
      <c r="J70" s="76">
        <v>43306340.091751471</v>
      </c>
      <c r="K70" s="76">
        <v>48283692.436338261</v>
      </c>
      <c r="L70" s="76">
        <v>49553336.709619023</v>
      </c>
      <c r="M70" s="76">
        <v>50757718.894086286</v>
      </c>
      <c r="N70" s="76">
        <v>51900193.583090283</v>
      </c>
      <c r="O70" s="76">
        <v>52983942.937612765</v>
      </c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54"/>
      <c r="AE70" s="54"/>
      <c r="AF70" s="54"/>
    </row>
    <row r="71" spans="1:56" x14ac:dyDescent="0.15">
      <c r="A71" s="74" t="s">
        <v>52</v>
      </c>
      <c r="B71" s="76">
        <v>-71557734.28438428</v>
      </c>
      <c r="C71" s="76">
        <v>-67325605.546425954</v>
      </c>
      <c r="D71" s="76">
        <v>-63311016.136119686</v>
      </c>
      <c r="E71" s="76">
        <v>-59502784.125408597</v>
      </c>
      <c r="F71" s="76">
        <v>-55890302.358238734</v>
      </c>
      <c r="G71" s="76">
        <v>-52463508.906203769</v>
      </c>
      <c r="H71" s="76">
        <v>-49212859.042824812</v>
      </c>
      <c r="I71" s="76">
        <v>-46129298.658404581</v>
      </c>
      <c r="J71" s="76">
        <v>-43204239.041407824</v>
      </c>
      <c r="K71" s="76">
        <v>-40429532.956125855</v>
      </c>
      <c r="L71" s="76">
        <v>-39921675.246813551</v>
      </c>
      <c r="M71" s="76">
        <v>-39439922.373026647</v>
      </c>
      <c r="N71" s="76">
        <v>-38982932.49742505</v>
      </c>
      <c r="O71" s="76">
        <v>-38549432.755616054</v>
      </c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54"/>
      <c r="AE71" s="54"/>
      <c r="AF71" s="54"/>
    </row>
    <row r="72" spans="1:56" x14ac:dyDescent="0.15">
      <c r="A72" s="64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54"/>
      <c r="AE72" s="54"/>
      <c r="AF72" s="54"/>
    </row>
    <row r="73" spans="1:56" x14ac:dyDescent="0.15">
      <c r="B73" s="77" t="s">
        <v>55</v>
      </c>
      <c r="C73" s="78">
        <f>AC63</f>
        <v>128736340.534826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54"/>
      <c r="AE73" s="54"/>
      <c r="AF73" s="54"/>
    </row>
    <row r="74" spans="1:56" x14ac:dyDescent="0.15">
      <c r="B74" s="77" t="s">
        <v>57</v>
      </c>
      <c r="C74" s="78">
        <f t="shared" ref="C74:C75" si="22">AC64</f>
        <v>52983942.937612765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54"/>
      <c r="AE74" s="54"/>
      <c r="AF74" s="54"/>
    </row>
    <row r="75" spans="1:56" x14ac:dyDescent="0.15">
      <c r="B75" s="77" t="s">
        <v>59</v>
      </c>
      <c r="C75" s="78">
        <f t="shared" si="22"/>
        <v>-38549432.755616054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54"/>
      <c r="AE75" s="54"/>
      <c r="AF75" s="54"/>
    </row>
    <row r="76" spans="1:56" x14ac:dyDescent="0.15">
      <c r="A76" s="64"/>
      <c r="B76" s="79"/>
      <c r="C76" s="80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54"/>
      <c r="AE76" s="54"/>
      <c r="AF76" s="54"/>
    </row>
    <row r="77" spans="1:56" x14ac:dyDescent="0.15">
      <c r="A77" s="64"/>
      <c r="B77" s="79" t="s">
        <v>56</v>
      </c>
      <c r="C77" s="83">
        <f>C78-C75</f>
        <v>91533375.693228811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54"/>
      <c r="AE77" s="54"/>
      <c r="AF77" s="54"/>
    </row>
    <row r="78" spans="1:56" x14ac:dyDescent="0.15">
      <c r="A78" s="64"/>
      <c r="B78" s="79" t="s">
        <v>58</v>
      </c>
      <c r="C78" s="83">
        <f>C74</f>
        <v>52983942.937612765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54"/>
      <c r="AE78" s="54"/>
      <c r="AF78" s="54"/>
    </row>
    <row r="79" spans="1:56" x14ac:dyDescent="0.15">
      <c r="A79" s="64"/>
      <c r="B79" s="79" t="s">
        <v>60</v>
      </c>
      <c r="C79" s="83">
        <f>C73-C74</f>
        <v>75752397.597213238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54"/>
      <c r="AE79" s="54"/>
      <c r="AF79" s="54"/>
    </row>
    <row r="80" spans="1:56" x14ac:dyDescent="0.15">
      <c r="A80" s="64"/>
      <c r="B80" s="79"/>
      <c r="C80" s="80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54"/>
      <c r="AE80" s="54"/>
      <c r="AF80" s="54"/>
    </row>
    <row r="81" spans="2:32" x14ac:dyDescent="0.15">
      <c r="B81" s="77" t="s">
        <v>61</v>
      </c>
      <c r="C81" s="40">
        <f>-C78^3/(6*C77^2)+C78^2/(2*C77)+C78/2+C79/6</f>
        <v>51493357.162211493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54"/>
      <c r="AE81" s="54"/>
      <c r="AF81" s="54"/>
    </row>
    <row r="83" spans="2:32" x14ac:dyDescent="0.15">
      <c r="C83" s="69"/>
    </row>
    <row r="84" spans="2:32" x14ac:dyDescent="0.15">
      <c r="C84" s="69"/>
    </row>
    <row r="85" spans="2:32" x14ac:dyDescent="0.15">
      <c r="C85" s="69"/>
    </row>
    <row r="86" spans="2:32" x14ac:dyDescent="0.15">
      <c r="B86" s="84"/>
      <c r="C86" s="85"/>
    </row>
    <row r="87" spans="2:32" x14ac:dyDescent="0.15">
      <c r="B87" s="84"/>
      <c r="C87" s="85"/>
    </row>
    <row r="88" spans="2:32" x14ac:dyDescent="0.15">
      <c r="B88" s="84"/>
      <c r="C88" s="85"/>
    </row>
    <row r="89" spans="2:32" x14ac:dyDescent="0.15">
      <c r="B89" s="64"/>
      <c r="C89" s="66"/>
    </row>
    <row r="90" spans="2:32" x14ac:dyDescent="0.15">
      <c r="B90" s="64"/>
      <c r="C90" s="86"/>
    </row>
    <row r="91" spans="2:32" x14ac:dyDescent="0.15">
      <c r="B91" s="64"/>
      <c r="C91" s="86"/>
    </row>
    <row r="92" spans="2:32" x14ac:dyDescent="0.15">
      <c r="B92" s="64"/>
      <c r="C92" s="86"/>
    </row>
    <row r="93" spans="2:32" x14ac:dyDescent="0.15">
      <c r="B93" s="64"/>
      <c r="C93" s="66"/>
    </row>
    <row r="94" spans="2:32" x14ac:dyDescent="0.15">
      <c r="B94" s="84"/>
      <c r="C94" s="52"/>
    </row>
  </sheetData>
  <conditionalFormatting sqref="B69:O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AC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O58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AC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7:H39">
    <cfRule type="colorScale" priority="2">
      <colorScale>
        <cfvo type="min"/>
        <cfvo type="max"/>
        <color rgb="FFFCFCFF"/>
        <color rgb="FFF8696B"/>
      </colorScale>
    </cfRule>
  </conditionalFormatting>
  <conditionalFormatting sqref="F44:AC46">
    <cfRule type="colorScale" priority="1">
      <colorScale>
        <cfvo type="min"/>
        <cfvo type="max"/>
        <color rgb="FFFCFCFF"/>
        <color rgb="FF63BE7B"/>
      </colorScale>
    </cfRule>
  </conditionalFormatting>
  <pageMargins left="0.78749999999999998" right="0.78749999999999998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12BC-073C-FC44-B6B4-0A46738AB215}">
  <dimension ref="A1:E29"/>
  <sheetViews>
    <sheetView zoomScale="110" zoomScaleNormal="110" workbookViewId="0">
      <selection activeCell="H10" sqref="H10"/>
    </sheetView>
  </sheetViews>
  <sheetFormatPr baseColWidth="10" defaultColWidth="11.6640625" defaultRowHeight="13" x14ac:dyDescent="0.15"/>
  <cols>
    <col min="1" max="1" width="16.1640625" style="4" customWidth="1"/>
    <col min="2" max="2" width="20" style="4" bestFit="1" customWidth="1"/>
    <col min="3" max="3" width="17.83203125" style="4" customWidth="1"/>
    <col min="4" max="4" width="17.6640625" style="4" customWidth="1"/>
    <col min="5" max="5" width="18" style="4" customWidth="1"/>
    <col min="6" max="16384" width="11.6640625" style="4"/>
  </cols>
  <sheetData>
    <row r="1" spans="1:5" ht="15" x14ac:dyDescent="0.2">
      <c r="A1" s="120" t="s">
        <v>21</v>
      </c>
      <c r="B1" s="118" t="s">
        <v>66</v>
      </c>
      <c r="C1"/>
      <c r="D1"/>
      <c r="E1"/>
    </row>
    <row r="2" spans="1:5" ht="15" x14ac:dyDescent="0.2">
      <c r="A2" s="121" t="s">
        <v>31</v>
      </c>
      <c r="B2" s="119" t="s">
        <v>67</v>
      </c>
      <c r="C2"/>
      <c r="D2"/>
      <c r="E2"/>
    </row>
    <row r="3" spans="1:5" ht="15" x14ac:dyDescent="0.2">
      <c r="A3"/>
      <c r="B3"/>
      <c r="C3"/>
      <c r="D3"/>
      <c r="E3"/>
    </row>
    <row r="4" spans="1:5" ht="15" x14ac:dyDescent="0.2">
      <c r="A4"/>
      <c r="B4" s="3" t="s">
        <v>68</v>
      </c>
      <c r="C4"/>
      <c r="D4"/>
      <c r="E4"/>
    </row>
    <row r="5" spans="1:5" ht="15" x14ac:dyDescent="0.2">
      <c r="A5"/>
      <c r="B5"/>
      <c r="C5" s="114" t="s">
        <v>21</v>
      </c>
      <c r="D5" s="114" t="s">
        <v>31</v>
      </c>
      <c r="E5" s="114" t="s">
        <v>69</v>
      </c>
    </row>
    <row r="6" spans="1:5" ht="15" x14ac:dyDescent="0.2">
      <c r="A6"/>
      <c r="B6" s="115" t="s">
        <v>46</v>
      </c>
      <c r="C6" s="16">
        <f>SUM('Option 1'!B5:G5)</f>
        <v>107000000</v>
      </c>
      <c r="D6" s="16">
        <f>SUM('Option 2'!B4:E4)+SUM('Option 2'!I12:J12)</f>
        <v>55000000</v>
      </c>
      <c r="E6" s="16">
        <f>D6-C6</f>
        <v>-52000000</v>
      </c>
    </row>
    <row r="7" spans="1:5" ht="15" x14ac:dyDescent="0.2">
      <c r="A7"/>
      <c r="B7" s="115" t="s">
        <v>45</v>
      </c>
      <c r="C7" s="16">
        <f>SUM('Option 1'!B6:G6)</f>
        <v>135000000</v>
      </c>
      <c r="D7" s="16">
        <f>SUM('Option 2'!B5:E5)+SUM('Option 2'!I13:J13)</f>
        <v>65000000</v>
      </c>
      <c r="E7" s="16">
        <f>D7-C7</f>
        <v>-70000000</v>
      </c>
    </row>
    <row r="8" spans="1:5" ht="15" x14ac:dyDescent="0.2">
      <c r="A8"/>
      <c r="B8" s="115" t="s">
        <v>44</v>
      </c>
      <c r="C8" s="16">
        <f>SUM('Option 1'!B7:G7)</f>
        <v>167000000</v>
      </c>
      <c r="D8" s="16">
        <f>SUM('Option 2'!B6:E6)+SUM('Option 2'!I14:J14)</f>
        <v>71000000</v>
      </c>
      <c r="E8" s="16">
        <f>D8-C8</f>
        <v>-96000000</v>
      </c>
    </row>
    <row r="9" spans="1:5" ht="15" x14ac:dyDescent="0.2">
      <c r="A9"/>
      <c r="B9"/>
      <c r="C9"/>
      <c r="D9"/>
      <c r="E9"/>
    </row>
    <row r="10" spans="1:5" ht="15" x14ac:dyDescent="0.2">
      <c r="A10"/>
      <c r="B10" s="3" t="s">
        <v>70</v>
      </c>
      <c r="C10"/>
      <c r="D10"/>
      <c r="E10"/>
    </row>
    <row r="11" spans="1:5" ht="15" x14ac:dyDescent="0.2">
      <c r="A11"/>
      <c r="B11"/>
      <c r="C11" s="114" t="s">
        <v>21</v>
      </c>
      <c r="D11" s="114" t="s">
        <v>31</v>
      </c>
      <c r="E11" s="114" t="s">
        <v>69</v>
      </c>
    </row>
    <row r="12" spans="1:5" ht="15" x14ac:dyDescent="0.2">
      <c r="A12"/>
      <c r="B12" s="115" t="s">
        <v>46</v>
      </c>
      <c r="C12" s="16">
        <f>SUM('Option 1'!B21:G21)</f>
        <v>102658506.49157681</v>
      </c>
      <c r="D12" s="16">
        <f>SUM('Option 2'!B37:I37)</f>
        <v>92563639.827717811</v>
      </c>
      <c r="E12" s="16">
        <f>D12-C12</f>
        <v>-10094866.663858995</v>
      </c>
    </row>
    <row r="13" spans="1:5" ht="15" x14ac:dyDescent="0.2">
      <c r="A13"/>
      <c r="B13" s="115" t="s">
        <v>45</v>
      </c>
      <c r="C13" s="16">
        <f>SUM('Option 1'!B22:G22)</f>
        <v>129377722.0512813</v>
      </c>
      <c r="D13" s="16">
        <f>SUM('Option 2'!B38:I38)</f>
        <v>113381232.81653491</v>
      </c>
      <c r="E13" s="16">
        <f>D13-C13</f>
        <v>-15996489.234746397</v>
      </c>
    </row>
    <row r="14" spans="1:5" ht="15" x14ac:dyDescent="0.2">
      <c r="A14"/>
      <c r="B14" s="115" t="s">
        <v>44</v>
      </c>
      <c r="C14" s="16">
        <f>SUM('Option 1'!B23:G23)</f>
        <v>159913968.40522927</v>
      </c>
      <c r="D14" s="16">
        <f>SUM('Option 2'!B39:I39)</f>
        <v>132188456.34155554</v>
      </c>
      <c r="E14" s="16">
        <f>D14-C14</f>
        <v>-27725512.063673735</v>
      </c>
    </row>
    <row r="15" spans="1:5" ht="15" x14ac:dyDescent="0.2">
      <c r="A15"/>
      <c r="B15"/>
      <c r="C15"/>
      <c r="D15"/>
      <c r="E15"/>
    </row>
    <row r="16" spans="1:5" ht="15" x14ac:dyDescent="0.2">
      <c r="A16"/>
      <c r="B16"/>
      <c r="C16"/>
      <c r="D16"/>
      <c r="E16"/>
    </row>
    <row r="17" spans="1:5" ht="15" x14ac:dyDescent="0.2">
      <c r="C17" s="114" t="s">
        <v>21</v>
      </c>
      <c r="D17" s="114" t="s">
        <v>31</v>
      </c>
      <c r="E17"/>
    </row>
    <row r="18" spans="1:5" ht="15" x14ac:dyDescent="0.2">
      <c r="A18" s="116" t="s">
        <v>55</v>
      </c>
      <c r="B18" s="17">
        <v>0</v>
      </c>
      <c r="C18" s="18">
        <f>'Option 1'!C47</f>
        <v>100176076.32374367</v>
      </c>
      <c r="D18" s="21">
        <f>'Option 2'!C73</f>
        <v>128736340.534826</v>
      </c>
      <c r="E18"/>
    </row>
    <row r="19" spans="1:5" ht="15" x14ac:dyDescent="0.2">
      <c r="A19" s="116" t="s">
        <v>57</v>
      </c>
      <c r="B19" s="17">
        <v>1</v>
      </c>
      <c r="C19" s="18">
        <f>'Option 1'!C48</f>
        <v>22748215.06020914</v>
      </c>
      <c r="D19" s="21">
        <f>'Option 2'!C74</f>
        <v>52983942.937612765</v>
      </c>
      <c r="E19"/>
    </row>
    <row r="20" spans="1:5" ht="15" x14ac:dyDescent="0.2">
      <c r="A20" s="116" t="s">
        <v>59</v>
      </c>
      <c r="B20" s="17">
        <v>0</v>
      </c>
      <c r="C20" s="18">
        <f>'Option 1'!C49</f>
        <v>-75399558.898845688</v>
      </c>
      <c r="D20" s="21">
        <f>'Option 2'!C75</f>
        <v>-38549432.755616054</v>
      </c>
      <c r="E20"/>
    </row>
    <row r="21" spans="1:5" ht="15" x14ac:dyDescent="0.2">
      <c r="A21" s="117" t="s">
        <v>61</v>
      </c>
      <c r="B21" s="20"/>
      <c r="C21" s="19">
        <f>'Option 1'!C51</f>
        <v>26711315.26455725</v>
      </c>
      <c r="D21" s="19">
        <f>'Option 2'!C81</f>
        <v>51493357.162211493</v>
      </c>
      <c r="E21"/>
    </row>
    <row r="22" spans="1:5" ht="15" x14ac:dyDescent="0.2">
      <c r="E22"/>
    </row>
    <row r="23" spans="1:5" x14ac:dyDescent="0.15">
      <c r="E23" s="12"/>
    </row>
    <row r="24" spans="1:5" x14ac:dyDescent="0.15">
      <c r="E24" s="12"/>
    </row>
    <row r="25" spans="1:5" ht="15" x14ac:dyDescent="0.2">
      <c r="B25" s="1"/>
      <c r="C25" s="1"/>
    </row>
    <row r="26" spans="1:5" ht="16" customHeight="1" x14ac:dyDescent="0.15">
      <c r="A26" s="23"/>
      <c r="B26" s="24"/>
      <c r="C26" s="13"/>
    </row>
    <row r="27" spans="1:5" ht="16" customHeight="1" x14ac:dyDescent="0.15">
      <c r="A27" s="23"/>
      <c r="B27" s="24"/>
      <c r="C27" s="13"/>
    </row>
    <row r="28" spans="1:5" ht="16" customHeight="1" x14ac:dyDescent="0.15">
      <c r="A28" s="23"/>
      <c r="B28" s="24"/>
      <c r="C28" s="13"/>
    </row>
    <row r="29" spans="1:5" ht="15" customHeight="1" x14ac:dyDescent="0.15">
      <c r="A29" s="25"/>
      <c r="B29" s="5"/>
      <c r="C29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Roman,obyčejné"&amp;12&amp;A</oddHeader>
    <oddFooter>&amp;C&amp;"Times New Roman,obyčejné"&amp;12Stránka &amp;P</oddFooter>
  </headerFooter>
  <ignoredErrors>
    <ignoredError sqref="D6:D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B3A2-16F9-174C-84B9-1552E4CCCDEF}">
  <dimension ref="A1:BD106"/>
  <sheetViews>
    <sheetView workbookViewId="0">
      <selection activeCell="H33" sqref="H33"/>
    </sheetView>
  </sheetViews>
  <sheetFormatPr baseColWidth="10" defaultColWidth="11.5" defaultRowHeight="15" x14ac:dyDescent="0.2"/>
  <cols>
    <col min="1" max="1" width="13" customWidth="1"/>
    <col min="2" max="2" width="14.33203125" bestFit="1" customWidth="1"/>
    <col min="3" max="3" width="17.1640625" customWidth="1"/>
    <col min="4" max="5" width="13.83203125" bestFit="1" customWidth="1"/>
    <col min="6" max="6" width="20.1640625" customWidth="1"/>
    <col min="7" max="7" width="16.5" customWidth="1"/>
    <col min="8" max="8" width="16.1640625" customWidth="1"/>
    <col min="9" max="10" width="14.6640625" bestFit="1" customWidth="1"/>
    <col min="11" max="14" width="14.1640625" bestFit="1" customWidth="1"/>
    <col min="15" max="29" width="12.83203125" customWidth="1"/>
    <col min="30" max="30" width="23.5" customWidth="1"/>
  </cols>
  <sheetData>
    <row r="1" spans="1:56" s="4" customFormat="1" ht="13" x14ac:dyDescent="0.15">
      <c r="A1" s="124" t="s">
        <v>63</v>
      </c>
      <c r="B1" s="125"/>
      <c r="C1" s="125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56" s="4" customFormat="1" ht="13" x14ac:dyDescent="0.15">
      <c r="A2" s="57" t="s">
        <v>13</v>
      </c>
      <c r="B2" s="59">
        <v>1.35E-2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56" s="14" customFormat="1" ht="13" x14ac:dyDescent="0.15">
      <c r="A3" s="70"/>
      <c r="B3" s="70">
        <v>0</v>
      </c>
      <c r="C3" s="70">
        <v>1</v>
      </c>
      <c r="D3" s="70">
        <v>2</v>
      </c>
      <c r="E3" s="70">
        <v>3</v>
      </c>
      <c r="F3" s="70">
        <v>4</v>
      </c>
      <c r="G3" s="109">
        <v>5</v>
      </c>
      <c r="H3" s="109">
        <v>6</v>
      </c>
      <c r="I3" s="70">
        <v>7</v>
      </c>
      <c r="J3" s="70">
        <v>8</v>
      </c>
      <c r="K3" s="70">
        <v>9</v>
      </c>
      <c r="L3" s="70">
        <v>10</v>
      </c>
      <c r="M3" s="70">
        <v>11</v>
      </c>
      <c r="N3" s="70">
        <v>12</v>
      </c>
      <c r="O3" s="70">
        <v>13</v>
      </c>
      <c r="P3" s="70">
        <v>14</v>
      </c>
      <c r="Q3" s="70">
        <v>15</v>
      </c>
      <c r="R3" s="70">
        <v>16</v>
      </c>
      <c r="S3" s="70">
        <v>17</v>
      </c>
      <c r="T3" s="70">
        <v>18</v>
      </c>
      <c r="U3" s="70">
        <v>19</v>
      </c>
      <c r="V3" s="70">
        <v>20</v>
      </c>
      <c r="W3" s="70">
        <v>21</v>
      </c>
      <c r="X3" s="70">
        <v>22</v>
      </c>
      <c r="Y3" s="70">
        <v>23</v>
      </c>
      <c r="Z3" s="70">
        <v>24</v>
      </c>
      <c r="AA3" s="70">
        <v>25</v>
      </c>
      <c r="AB3" s="70">
        <v>26</v>
      </c>
      <c r="AC3" s="70">
        <v>27</v>
      </c>
    </row>
    <row r="4" spans="1:56" s="10" customFormat="1" ht="13" x14ac:dyDescent="0.15">
      <c r="A4" s="71" t="s">
        <v>44</v>
      </c>
      <c r="B4" s="72"/>
      <c r="C4" s="72"/>
      <c r="D4" s="72"/>
      <c r="E4" s="72"/>
      <c r="F4" s="72"/>
      <c r="G4" s="88">
        <v>21000000</v>
      </c>
      <c r="H4" s="88">
        <v>21000000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56" s="10" customFormat="1" ht="13" x14ac:dyDescent="0.15">
      <c r="A5" s="71" t="s">
        <v>45</v>
      </c>
      <c r="B5" s="72"/>
      <c r="C5" s="72"/>
      <c r="D5" s="72"/>
      <c r="E5" s="72"/>
      <c r="F5" s="72"/>
      <c r="G5" s="88">
        <v>27000000</v>
      </c>
      <c r="H5" s="88">
        <v>27000000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56" s="10" customFormat="1" ht="13" x14ac:dyDescent="0.15">
      <c r="A6" s="71" t="s">
        <v>46</v>
      </c>
      <c r="B6" s="72"/>
      <c r="C6" s="72"/>
      <c r="D6" s="72"/>
      <c r="E6" s="72"/>
      <c r="F6" s="72"/>
      <c r="G6" s="88">
        <v>34000000</v>
      </c>
      <c r="H6" s="88">
        <v>34000000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1:56" s="10" customFormat="1" ht="13" x14ac:dyDescent="0.1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56" s="4" customFormat="1" ht="13" x14ac:dyDescent="0.15">
      <c r="A8" s="124" t="s">
        <v>65</v>
      </c>
      <c r="B8" s="125"/>
      <c r="C8" s="63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56" s="4" customFormat="1" ht="13" x14ac:dyDescent="0.15">
      <c r="A9" s="57" t="s">
        <v>13</v>
      </c>
      <c r="B9" s="59">
        <v>7.0000000000000007E-2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56" s="4" customFormat="1" ht="13" x14ac:dyDescent="0.15">
      <c r="A10" s="57" t="s">
        <v>30</v>
      </c>
      <c r="B10" s="59">
        <v>1.4999999999999999E-2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9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56" s="4" customFormat="1" ht="13" x14ac:dyDescent="0.15">
      <c r="A11" s="57"/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9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56" s="14" customFormat="1" ht="13" x14ac:dyDescent="0.15">
      <c r="A12" s="70"/>
      <c r="B12" s="70">
        <v>0</v>
      </c>
      <c r="C12" s="70">
        <v>1</v>
      </c>
      <c r="D12" s="70">
        <v>2</v>
      </c>
      <c r="E12" s="70">
        <v>3</v>
      </c>
      <c r="F12" s="70">
        <v>4</v>
      </c>
      <c r="G12" s="70">
        <v>5</v>
      </c>
      <c r="H12" s="70">
        <v>6</v>
      </c>
      <c r="I12" s="70">
        <v>7</v>
      </c>
      <c r="J12" s="70">
        <v>8</v>
      </c>
      <c r="K12" s="70">
        <v>9</v>
      </c>
      <c r="L12" s="70">
        <v>10</v>
      </c>
      <c r="M12" s="70">
        <v>11</v>
      </c>
      <c r="N12" s="70">
        <v>12</v>
      </c>
      <c r="O12" s="70">
        <v>13</v>
      </c>
      <c r="P12" s="70">
        <v>14</v>
      </c>
      <c r="Q12" s="70">
        <v>15</v>
      </c>
      <c r="R12" s="70">
        <v>16</v>
      </c>
      <c r="S12" s="70">
        <v>17</v>
      </c>
      <c r="T12" s="70">
        <v>18</v>
      </c>
      <c r="U12" s="70">
        <v>19</v>
      </c>
      <c r="V12" s="70">
        <v>20</v>
      </c>
      <c r="W12" s="70">
        <v>21</v>
      </c>
      <c r="X12" s="70">
        <v>22</v>
      </c>
      <c r="Y12" s="70">
        <v>23</v>
      </c>
      <c r="Z12" s="70">
        <v>24</v>
      </c>
      <c r="AA12" s="70">
        <v>25</v>
      </c>
      <c r="AB12" s="70">
        <v>26</v>
      </c>
      <c r="AC12" s="70">
        <v>27</v>
      </c>
    </row>
    <row r="13" spans="1:56" s="10" customFormat="1" x14ac:dyDescent="0.2">
      <c r="A13" s="71" t="s">
        <v>46</v>
      </c>
      <c r="B13" s="72"/>
      <c r="C13" s="72"/>
      <c r="D13" s="72"/>
      <c r="E13" s="72"/>
      <c r="F13" s="72"/>
      <c r="G13" s="72"/>
      <c r="H13" s="72"/>
      <c r="I13" s="87">
        <v>7000000</v>
      </c>
      <c r="J13" s="87">
        <f t="shared" ref="J13:AC13" si="0">I13*(1+$B$10)</f>
        <v>7104999.9999999991</v>
      </c>
      <c r="K13" s="87">
        <f t="shared" si="0"/>
        <v>7211574.9999999981</v>
      </c>
      <c r="L13" s="87">
        <f t="shared" si="0"/>
        <v>7319748.6249999972</v>
      </c>
      <c r="M13" s="87">
        <f t="shared" si="0"/>
        <v>7429544.8543749964</v>
      </c>
      <c r="N13" s="87">
        <f t="shared" si="0"/>
        <v>7540988.027190621</v>
      </c>
      <c r="O13" s="87">
        <f t="shared" si="0"/>
        <v>7654102.8475984791</v>
      </c>
      <c r="P13" s="87">
        <f t="shared" si="0"/>
        <v>7768914.3903124556</v>
      </c>
      <c r="Q13" s="87">
        <f t="shared" si="0"/>
        <v>7885448.1061671413</v>
      </c>
      <c r="R13" s="87">
        <f t="shared" si="0"/>
        <v>8003729.8277596477</v>
      </c>
      <c r="S13" s="87">
        <f t="shared" si="0"/>
        <v>8123785.7751760418</v>
      </c>
      <c r="T13" s="87">
        <f t="shared" si="0"/>
        <v>8245642.5618036818</v>
      </c>
      <c r="U13" s="87">
        <f t="shared" si="0"/>
        <v>8369327.2002307363</v>
      </c>
      <c r="V13" s="87">
        <f t="shared" si="0"/>
        <v>8494867.1082341969</v>
      </c>
      <c r="W13" s="87">
        <f t="shared" si="0"/>
        <v>8622290.114857709</v>
      </c>
      <c r="X13" s="87">
        <f t="shared" si="0"/>
        <v>8751624.4665805735</v>
      </c>
      <c r="Y13" s="87">
        <f t="shared" si="0"/>
        <v>8882898.8335792813</v>
      </c>
      <c r="Z13" s="87">
        <f t="shared" si="0"/>
        <v>9016142.3160829693</v>
      </c>
      <c r="AA13" s="87">
        <f t="shared" si="0"/>
        <v>9151384.4508242123</v>
      </c>
      <c r="AB13" s="87">
        <f t="shared" si="0"/>
        <v>9288655.2175865751</v>
      </c>
      <c r="AC13" s="87">
        <f t="shared" si="0"/>
        <v>9427985.0458503719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6" s="10" customFormat="1" x14ac:dyDescent="0.2">
      <c r="A14" s="71" t="s">
        <v>45</v>
      </c>
      <c r="B14" s="72"/>
      <c r="C14" s="72"/>
      <c r="D14" s="72"/>
      <c r="E14" s="72"/>
      <c r="F14" s="72"/>
      <c r="G14" s="72"/>
      <c r="H14" s="72"/>
      <c r="I14" s="87">
        <v>5000000</v>
      </c>
      <c r="J14" s="87">
        <f t="shared" ref="J14:AC14" si="1">I14*(1+$B$10)</f>
        <v>5074999.9999999991</v>
      </c>
      <c r="K14" s="87">
        <f t="shared" si="1"/>
        <v>5151124.9999999981</v>
      </c>
      <c r="L14" s="87">
        <f t="shared" si="1"/>
        <v>5228391.8749999972</v>
      </c>
      <c r="M14" s="87">
        <f t="shared" si="1"/>
        <v>5306817.753124997</v>
      </c>
      <c r="N14" s="87">
        <f t="shared" si="1"/>
        <v>5386420.0194218718</v>
      </c>
      <c r="O14" s="87">
        <f t="shared" si="1"/>
        <v>5467216.3197131995</v>
      </c>
      <c r="P14" s="87">
        <f t="shared" si="1"/>
        <v>5549224.5645088973</v>
      </c>
      <c r="Q14" s="87">
        <f t="shared" si="1"/>
        <v>5632462.9329765299</v>
      </c>
      <c r="R14" s="87">
        <f t="shared" si="1"/>
        <v>5716949.8769711778</v>
      </c>
      <c r="S14" s="87">
        <f t="shared" si="1"/>
        <v>5802704.1251257453</v>
      </c>
      <c r="T14" s="87">
        <f t="shared" si="1"/>
        <v>5889744.6870026309</v>
      </c>
      <c r="U14" s="87">
        <f t="shared" si="1"/>
        <v>5978090.8573076697</v>
      </c>
      <c r="V14" s="87">
        <f t="shared" si="1"/>
        <v>6067762.2201672839</v>
      </c>
      <c r="W14" s="87">
        <f t="shared" si="1"/>
        <v>6158778.6534697926</v>
      </c>
      <c r="X14" s="87">
        <f t="shared" si="1"/>
        <v>6251160.3332718387</v>
      </c>
      <c r="Y14" s="87">
        <f t="shared" si="1"/>
        <v>6344927.738270916</v>
      </c>
      <c r="Z14" s="87">
        <f t="shared" si="1"/>
        <v>6440101.6543449787</v>
      </c>
      <c r="AA14" s="87">
        <f t="shared" si="1"/>
        <v>6536703.1791601526</v>
      </c>
      <c r="AB14" s="87">
        <f t="shared" si="1"/>
        <v>6634753.7268475546</v>
      </c>
      <c r="AC14" s="87">
        <f t="shared" si="1"/>
        <v>6734275.0327502675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6" s="10" customFormat="1" x14ac:dyDescent="0.2">
      <c r="A15" s="71" t="s">
        <v>44</v>
      </c>
      <c r="B15" s="72"/>
      <c r="C15" s="72"/>
      <c r="D15" s="72"/>
      <c r="E15" s="72"/>
      <c r="F15" s="72"/>
      <c r="G15" s="72"/>
      <c r="H15" s="72"/>
      <c r="I15" s="87">
        <v>2000000</v>
      </c>
      <c r="J15" s="87">
        <f t="shared" ref="J15:AC15" si="2">I15*(1+$B$10)</f>
        <v>2029999.9999999998</v>
      </c>
      <c r="K15" s="87">
        <f t="shared" si="2"/>
        <v>2060449.9999999995</v>
      </c>
      <c r="L15" s="87">
        <f t="shared" si="2"/>
        <v>2091356.7499999993</v>
      </c>
      <c r="M15" s="87">
        <f t="shared" si="2"/>
        <v>2122727.1012499989</v>
      </c>
      <c r="N15" s="87">
        <f t="shared" si="2"/>
        <v>2154568.0077687488</v>
      </c>
      <c r="O15" s="87">
        <f t="shared" si="2"/>
        <v>2186886.5278852796</v>
      </c>
      <c r="P15" s="87">
        <f t="shared" si="2"/>
        <v>2219689.8258035588</v>
      </c>
      <c r="Q15" s="87">
        <f t="shared" si="2"/>
        <v>2252985.1731906119</v>
      </c>
      <c r="R15" s="87">
        <f t="shared" si="2"/>
        <v>2286779.9507884709</v>
      </c>
      <c r="S15" s="87">
        <f t="shared" si="2"/>
        <v>2321081.6500502978</v>
      </c>
      <c r="T15" s="87">
        <f t="shared" si="2"/>
        <v>2355897.8748010523</v>
      </c>
      <c r="U15" s="87">
        <f t="shared" si="2"/>
        <v>2391236.342923068</v>
      </c>
      <c r="V15" s="87">
        <f t="shared" si="2"/>
        <v>2427104.8880669139</v>
      </c>
      <c r="W15" s="87">
        <f t="shared" si="2"/>
        <v>2463511.4613879174</v>
      </c>
      <c r="X15" s="87">
        <f t="shared" si="2"/>
        <v>2500464.1333087361</v>
      </c>
      <c r="Y15" s="87">
        <f t="shared" si="2"/>
        <v>2537971.0953083672</v>
      </c>
      <c r="Z15" s="87">
        <f t="shared" si="2"/>
        <v>2576040.6617379924</v>
      </c>
      <c r="AA15" s="87">
        <f t="shared" si="2"/>
        <v>2614681.271664062</v>
      </c>
      <c r="AB15" s="87">
        <f t="shared" si="2"/>
        <v>2653901.4907390228</v>
      </c>
      <c r="AC15" s="87">
        <f t="shared" si="2"/>
        <v>2693710.0131001081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56" s="10" customFormat="1" x14ac:dyDescent="0.2">
      <c r="A16" s="60"/>
      <c r="B16" s="61"/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1:56" s="10" customFormat="1" x14ac:dyDescent="0.2">
      <c r="A17" s="126" t="s">
        <v>71</v>
      </c>
      <c r="B17" s="127"/>
      <c r="C17" s="127"/>
      <c r="D17" s="61"/>
      <c r="E17" s="61"/>
      <c r="F17" s="61"/>
      <c r="G17" s="61"/>
      <c r="H17" s="61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1:56" s="10" customFormat="1" x14ac:dyDescent="0.2">
      <c r="A18" s="70"/>
      <c r="B18" s="70">
        <v>0</v>
      </c>
      <c r="C18" s="70">
        <v>1</v>
      </c>
      <c r="D18" s="70">
        <v>2</v>
      </c>
      <c r="E18" s="70">
        <v>3</v>
      </c>
      <c r="F18" s="70">
        <v>4</v>
      </c>
      <c r="G18" s="70">
        <v>5</v>
      </c>
      <c r="H18" s="70">
        <v>6</v>
      </c>
      <c r="I18" s="70">
        <v>7</v>
      </c>
      <c r="J18" s="70">
        <v>8</v>
      </c>
      <c r="K18" s="70">
        <v>9</v>
      </c>
      <c r="L18" s="70">
        <v>10</v>
      </c>
      <c r="M18" s="70">
        <v>11</v>
      </c>
      <c r="N18" s="70">
        <v>12</v>
      </c>
      <c r="O18" s="70">
        <v>13</v>
      </c>
      <c r="P18" s="70">
        <v>14</v>
      </c>
      <c r="Q18" s="70">
        <v>15</v>
      </c>
      <c r="R18" s="70">
        <v>16</v>
      </c>
      <c r="S18" s="70">
        <v>17</v>
      </c>
      <c r="T18" s="70">
        <v>18</v>
      </c>
      <c r="U18" s="70">
        <v>19</v>
      </c>
      <c r="V18" s="70">
        <v>20</v>
      </c>
      <c r="W18" s="70">
        <v>21</v>
      </c>
      <c r="X18" s="70">
        <v>22</v>
      </c>
      <c r="Y18" s="70">
        <v>23</v>
      </c>
      <c r="Z18" s="70">
        <v>24</v>
      </c>
      <c r="AA18" s="70">
        <v>25</v>
      </c>
      <c r="AB18" s="70">
        <v>26</v>
      </c>
      <c r="AC18" s="70">
        <v>27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1:56" s="10" customFormat="1" x14ac:dyDescent="0.2">
      <c r="A19" s="71" t="s">
        <v>46</v>
      </c>
      <c r="B19" s="72"/>
      <c r="C19" s="72"/>
      <c r="D19" s="72"/>
      <c r="E19" s="72"/>
      <c r="F19" s="128">
        <f>SUM(I19:AC19)</f>
        <v>69591078.595418185</v>
      </c>
      <c r="G19" s="72"/>
      <c r="H19" s="72"/>
      <c r="I19" s="73">
        <f>I13/(1+$B$9)^(I$12-3)</f>
        <v>5340266.484332677</v>
      </c>
      <c r="J19" s="73">
        <f t="shared" ref="J19:V19" si="3">J13/(1+$B$9)^(J$12-3)</f>
        <v>5065766.8052314632</v>
      </c>
      <c r="K19" s="73">
        <f t="shared" si="3"/>
        <v>4805376.9227195652</v>
      </c>
      <c r="L19" s="73">
        <f t="shared" si="3"/>
        <v>4558371.5668788394</v>
      </c>
      <c r="M19" s="73">
        <f t="shared" si="3"/>
        <v>4324062.748020581</v>
      </c>
      <c r="N19" s="73">
        <f t="shared" si="3"/>
        <v>4101797.8404120454</v>
      </c>
      <c r="O19" s="73">
        <f t="shared" si="3"/>
        <v>3890957.7645030147</v>
      </c>
      <c r="P19" s="73">
        <f t="shared" si="3"/>
        <v>3690955.2625893075</v>
      </c>
      <c r="Q19" s="73">
        <f t="shared" si="3"/>
        <v>3501233.2631104179</v>
      </c>
      <c r="R19" s="73">
        <f t="shared" si="3"/>
        <v>3321263.3290253025</v>
      </c>
      <c r="S19" s="73">
        <f t="shared" si="3"/>
        <v>3150544.1859445628</v>
      </c>
      <c r="T19" s="73">
        <f t="shared" si="3"/>
        <v>2988600.3259193744</v>
      </c>
      <c r="U19" s="73">
        <f t="shared" si="3"/>
        <v>2834980.6829982852</v>
      </c>
      <c r="V19" s="73">
        <f t="shared" si="3"/>
        <v>2689257.3768628589</v>
      </c>
      <c r="W19" s="73">
        <f t="shared" ref="W19:AB21" si="4">W13/(1+$B$9)^(W$12-3)</f>
        <v>2551024.5210428052</v>
      </c>
      <c r="X19" s="73">
        <f t="shared" si="4"/>
        <v>2419897.0923910718</v>
      </c>
      <c r="Y19" s="73">
        <f t="shared" si="4"/>
        <v>2295509.8586700354</v>
      </c>
      <c r="Z19" s="73">
        <f t="shared" si="4"/>
        <v>2177516.3612617622</v>
      </c>
      <c r="AA19" s="73">
        <f t="shared" si="4"/>
        <v>2065587.9501688674</v>
      </c>
      <c r="AB19" s="73">
        <f t="shared" si="4"/>
        <v>1959412.8686181311</v>
      </c>
      <c r="AC19" s="73">
        <f t="shared" ref="AC19" si="5">AC13/(1+$B$9)^(AC$12-3)</f>
        <v>1858695.3847171988</v>
      </c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s="10" customFormat="1" x14ac:dyDescent="0.2">
      <c r="A20" s="71" t="s">
        <v>45</v>
      </c>
      <c r="B20" s="72"/>
      <c r="C20" s="72"/>
      <c r="D20" s="72"/>
      <c r="E20" s="72"/>
      <c r="F20" s="128">
        <f>SUM(I20:AC20)</f>
        <v>49707913.282441549</v>
      </c>
      <c r="G20" s="72"/>
      <c r="H20" s="72"/>
      <c r="I20" s="73">
        <f>I14/(1+$B$9)^(I$12-3)</f>
        <v>3814476.0602376261</v>
      </c>
      <c r="J20" s="73">
        <f t="shared" ref="J20:V20" si="6">J14/(1+$B$9)^(J$12-3)</f>
        <v>3618404.8608796163</v>
      </c>
      <c r="K20" s="73">
        <f t="shared" si="6"/>
        <v>3432412.0876568318</v>
      </c>
      <c r="L20" s="73">
        <f t="shared" si="6"/>
        <v>3255979.6906277416</v>
      </c>
      <c r="M20" s="73">
        <f t="shared" si="6"/>
        <v>3088616.2485861289</v>
      </c>
      <c r="N20" s="73">
        <f t="shared" si="6"/>
        <v>2929855.6002943181</v>
      </c>
      <c r="O20" s="73">
        <f t="shared" si="6"/>
        <v>2779255.546073582</v>
      </c>
      <c r="P20" s="73">
        <f t="shared" si="6"/>
        <v>2636396.6161352196</v>
      </c>
      <c r="Q20" s="73">
        <f t="shared" si="6"/>
        <v>2500880.9022217272</v>
      </c>
      <c r="R20" s="73">
        <f t="shared" si="6"/>
        <v>2372330.9493037877</v>
      </c>
      <c r="S20" s="73">
        <f t="shared" si="6"/>
        <v>2250388.7042461168</v>
      </c>
      <c r="T20" s="73">
        <f t="shared" si="6"/>
        <v>2134714.5185138392</v>
      </c>
      <c r="U20" s="73">
        <f t="shared" si="6"/>
        <v>2024986.2021416326</v>
      </c>
      <c r="V20" s="73">
        <f t="shared" si="6"/>
        <v>1920898.1263306136</v>
      </c>
      <c r="W20" s="73">
        <f t="shared" si="4"/>
        <v>1822160.3721734323</v>
      </c>
      <c r="X20" s="73">
        <f t="shared" si="4"/>
        <v>1728497.9231364799</v>
      </c>
      <c r="Y20" s="73">
        <f t="shared" si="4"/>
        <v>1639649.8990500255</v>
      </c>
      <c r="Z20" s="73">
        <f t="shared" si="4"/>
        <v>1555368.8294726873</v>
      </c>
      <c r="AA20" s="73">
        <f t="shared" si="4"/>
        <v>1475419.9644063341</v>
      </c>
      <c r="AB20" s="73">
        <f t="shared" si="4"/>
        <v>1399580.6204415224</v>
      </c>
      <c r="AC20" s="73">
        <f t="shared" ref="AC20" si="7">AC14/(1+$B$9)^(AC$12-3)</f>
        <v>1327639.5605122852</v>
      </c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s="10" customFormat="1" x14ac:dyDescent="0.2">
      <c r="A21" s="71" t="s">
        <v>44</v>
      </c>
      <c r="B21" s="72"/>
      <c r="C21" s="72"/>
      <c r="D21" s="72"/>
      <c r="E21" s="72"/>
      <c r="F21" s="128">
        <f>SUM(I21:AC21)</f>
        <v>19883165.312976621</v>
      </c>
      <c r="G21" s="72"/>
      <c r="H21" s="72"/>
      <c r="I21" s="73">
        <f>I15/(1+$B$9)^(I$12-3)</f>
        <v>1525790.4240950504</v>
      </c>
      <c r="J21" s="73">
        <f t="shared" ref="J21:V21" si="8">J15/(1+$B$9)^(J$12-3)</f>
        <v>1447361.9443518466</v>
      </c>
      <c r="K21" s="73">
        <f t="shared" si="8"/>
        <v>1372964.8350627329</v>
      </c>
      <c r="L21" s="73">
        <f t="shared" si="8"/>
        <v>1302391.8762510968</v>
      </c>
      <c r="M21" s="73">
        <f t="shared" si="8"/>
        <v>1235446.4994344516</v>
      </c>
      <c r="N21" s="73">
        <f t="shared" si="8"/>
        <v>1171942.2401177273</v>
      </c>
      <c r="O21" s="73">
        <f t="shared" si="8"/>
        <v>1111702.2184294327</v>
      </c>
      <c r="P21" s="73">
        <f t="shared" si="8"/>
        <v>1054558.6464540879</v>
      </c>
      <c r="Q21" s="73">
        <f t="shared" si="8"/>
        <v>1000352.3608886909</v>
      </c>
      <c r="R21" s="73">
        <f t="shared" si="8"/>
        <v>948932.379721515</v>
      </c>
      <c r="S21" s="73">
        <f t="shared" si="8"/>
        <v>900155.48169844656</v>
      </c>
      <c r="T21" s="73">
        <f t="shared" si="8"/>
        <v>853885.8074055356</v>
      </c>
      <c r="U21" s="73">
        <f t="shared" si="8"/>
        <v>809994.48085665295</v>
      </c>
      <c r="V21" s="73">
        <f t="shared" si="8"/>
        <v>768359.25053224561</v>
      </c>
      <c r="W21" s="73">
        <f t="shared" si="4"/>
        <v>728864.14886937302</v>
      </c>
      <c r="X21" s="73">
        <f t="shared" si="4"/>
        <v>691399.16925459215</v>
      </c>
      <c r="Y21" s="73">
        <f t="shared" si="4"/>
        <v>655859.95962001034</v>
      </c>
      <c r="Z21" s="73">
        <f t="shared" si="4"/>
        <v>622147.53178907512</v>
      </c>
      <c r="AA21" s="73">
        <f t="shared" si="4"/>
        <v>590167.98576253385</v>
      </c>
      <c r="AB21" s="73">
        <f t="shared" si="4"/>
        <v>559832.24817660917</v>
      </c>
      <c r="AC21" s="73">
        <f t="shared" ref="AC21" si="9">AC15/(1+$B$9)^(AC$12-3)</f>
        <v>531055.82420491427</v>
      </c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1:56" s="10" customFormat="1" x14ac:dyDescent="0.2">
      <c r="A22" s="60"/>
      <c r="B22" s="61"/>
      <c r="C22" s="61"/>
      <c r="D22" s="61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1:56" s="10" customFormat="1" x14ac:dyDescent="0.2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11"/>
      <c r="AE23" s="11"/>
      <c r="AF23" s="11"/>
    </row>
    <row r="24" spans="1:56" s="10" customFormat="1" x14ac:dyDescent="0.2">
      <c r="A24" s="60"/>
      <c r="B24" s="122" t="s">
        <v>72</v>
      </c>
      <c r="C24" s="62"/>
      <c r="D24" s="62"/>
      <c r="E24" s="62"/>
      <c r="F24" s="62"/>
      <c r="G24" s="123">
        <v>49707913.282441549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11"/>
      <c r="AE24" s="11"/>
      <c r="AF24" s="11"/>
    </row>
    <row r="25" spans="1:56" s="10" customFormat="1" x14ac:dyDescent="0.2">
      <c r="A25" s="60"/>
      <c r="B25" s="122" t="s">
        <v>73</v>
      </c>
      <c r="C25" s="62"/>
      <c r="D25" s="62"/>
      <c r="E25" s="62"/>
      <c r="F25" s="62"/>
      <c r="G25" s="123">
        <f>G5+H5</f>
        <v>54000000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11"/>
      <c r="AE25" s="11"/>
      <c r="AF25" s="11"/>
    </row>
    <row r="26" spans="1:56" s="10" customFormat="1" x14ac:dyDescent="0.2">
      <c r="A26" s="60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11"/>
      <c r="AE26" s="11"/>
      <c r="AF26" s="11"/>
    </row>
    <row r="27" spans="1:56" s="10" customFormat="1" x14ac:dyDescent="0.2">
      <c r="A27" s="60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11"/>
      <c r="AE27" s="11"/>
      <c r="AF27" s="11"/>
    </row>
    <row r="28" spans="1:56" s="10" customFormat="1" x14ac:dyDescent="0.2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11"/>
      <c r="AE28" s="11"/>
      <c r="AF28" s="11"/>
    </row>
    <row r="29" spans="1:56" s="10" customFormat="1" x14ac:dyDescent="0.2">
      <c r="A29" s="60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11"/>
      <c r="AE29" s="11"/>
      <c r="AF29" s="11"/>
    </row>
    <row r="30" spans="1:56" s="4" customFormat="1" ht="13" x14ac:dyDescent="0.15">
      <c r="A30" s="64"/>
      <c r="B30" s="65"/>
      <c r="C30" s="65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54"/>
      <c r="AE30" s="54"/>
      <c r="AF30" s="54"/>
    </row>
    <row r="31" spans="1:56" s="14" customFormat="1" ht="13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56" s="4" customFormat="1" ht="13" x14ac:dyDescent="0.15">
      <c r="A32" s="64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55"/>
      <c r="AE32" s="55"/>
      <c r="AF32" s="55"/>
      <c r="AG32" s="55"/>
    </row>
    <row r="33" spans="1:56" s="4" customFormat="1" ht="13" x14ac:dyDescent="0.15">
      <c r="A33" s="64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55"/>
      <c r="AE33" s="55"/>
      <c r="AF33" s="55"/>
      <c r="AG33" s="55"/>
    </row>
    <row r="34" spans="1:56" s="4" customFormat="1" ht="13" x14ac:dyDescent="0.15">
      <c r="A34" s="64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55"/>
      <c r="AE34" s="55"/>
      <c r="AF34" s="55"/>
      <c r="AG34" s="55"/>
    </row>
    <row r="35" spans="1:56" s="4" customFormat="1" ht="13" x14ac:dyDescent="0.15">
      <c r="A35" s="64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55"/>
      <c r="AE35" s="55"/>
      <c r="AF35" s="55"/>
      <c r="AG35" s="55"/>
    </row>
    <row r="36" spans="1:56" s="4" customFormat="1" ht="13" x14ac:dyDescent="0.15">
      <c r="A36" s="64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54"/>
      <c r="AE36" s="54"/>
      <c r="AF36" s="54"/>
    </row>
    <row r="37" spans="1:56" s="4" customFormat="1" ht="13" x14ac:dyDescent="0.15">
      <c r="A37" s="64"/>
      <c r="B37" s="65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54"/>
      <c r="AE37" s="54"/>
      <c r="AF37" s="54"/>
    </row>
    <row r="38" spans="1:56" s="14" customFormat="1" ht="13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56" s="4" customFormat="1" ht="13" x14ac:dyDescent="0.15">
      <c r="A39" s="64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</row>
    <row r="40" spans="1:56" s="4" customFormat="1" ht="13" x14ac:dyDescent="0.15">
      <c r="A40" s="64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</row>
    <row r="41" spans="1:56" s="4" customFormat="1" ht="13" x14ac:dyDescent="0.15">
      <c r="A41" s="64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</row>
    <row r="42" spans="1:56" s="4" customFormat="1" ht="13" x14ac:dyDescent="0.15">
      <c r="A42" s="64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54"/>
      <c r="AE42" s="54"/>
      <c r="AF42" s="54"/>
    </row>
    <row r="43" spans="1:56" s="14" customFormat="1" ht="13" x14ac:dyDescent="0.1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53"/>
      <c r="AE43" s="53"/>
      <c r="AF43" s="53"/>
    </row>
    <row r="44" spans="1:56" s="4" customFormat="1" ht="13" x14ac:dyDescent="0.15">
      <c r="A44" s="64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54"/>
      <c r="AE44" s="54"/>
      <c r="AF44" s="54"/>
    </row>
    <row r="45" spans="1:56" s="4" customFormat="1" ht="13" x14ac:dyDescent="0.15">
      <c r="A45" s="64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54"/>
      <c r="AE45" s="54"/>
      <c r="AF45" s="54"/>
    </row>
    <row r="46" spans="1:56" s="4" customFormat="1" ht="13" x14ac:dyDescent="0.15">
      <c r="A46" s="64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54"/>
      <c r="AE46" s="54"/>
      <c r="AF46" s="54"/>
    </row>
    <row r="47" spans="1:56" s="4" customFormat="1" ht="13" x14ac:dyDescent="0.15">
      <c r="A47" s="64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54"/>
      <c r="AE47" s="54"/>
      <c r="AF47" s="54"/>
    </row>
    <row r="48" spans="1:56" s="4" customFormat="1" ht="13" x14ac:dyDescent="0.15">
      <c r="A48" s="64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54"/>
      <c r="AE48" s="54"/>
      <c r="AF48" s="54"/>
    </row>
    <row r="49" spans="1:56" s="4" customFormat="1" ht="13" x14ac:dyDescent="0.15">
      <c r="A49" s="64"/>
      <c r="B49" s="65"/>
      <c r="C49" s="65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54"/>
      <c r="AE49" s="54"/>
      <c r="AF49" s="54"/>
    </row>
    <row r="50" spans="1:56" s="14" customFormat="1" ht="13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 spans="1:56" s="4" customFormat="1" ht="13" x14ac:dyDescent="0.15">
      <c r="A51" s="64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</row>
    <row r="52" spans="1:56" s="4" customFormat="1" ht="13" x14ac:dyDescent="0.15">
      <c r="A52" s="64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</row>
    <row r="53" spans="1:56" s="4" customFormat="1" ht="13" x14ac:dyDescent="0.15">
      <c r="A53" s="64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</row>
    <row r="54" spans="1:56" s="4" customFormat="1" ht="13" x14ac:dyDescent="0.15">
      <c r="A54" s="64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54"/>
      <c r="AE54" s="54"/>
      <c r="AF54" s="54"/>
    </row>
    <row r="55" spans="1:56" s="14" customFormat="1" ht="13" x14ac:dyDescent="0.1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53"/>
      <c r="AE55" s="53"/>
      <c r="AF55" s="53"/>
    </row>
    <row r="56" spans="1:56" s="4" customFormat="1" ht="13" x14ac:dyDescent="0.15">
      <c r="A56" s="64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54"/>
      <c r="AE56" s="54"/>
      <c r="AF56" s="54"/>
    </row>
    <row r="57" spans="1:56" s="4" customFormat="1" ht="13" x14ac:dyDescent="0.15">
      <c r="A57" s="64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54"/>
      <c r="AE57" s="54"/>
      <c r="AF57" s="54"/>
    </row>
    <row r="58" spans="1:56" s="4" customFormat="1" ht="13" x14ac:dyDescent="0.15">
      <c r="A58" s="64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54"/>
      <c r="AE58" s="54"/>
      <c r="AF58" s="54"/>
    </row>
    <row r="59" spans="1:56" s="4" customFormat="1" ht="13" x14ac:dyDescent="0.15">
      <c r="A59" s="64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54"/>
      <c r="AE59" s="54"/>
      <c r="AF59" s="54"/>
    </row>
    <row r="60" spans="1:56" s="4" customFormat="1" ht="13" x14ac:dyDescent="0.15">
      <c r="A60" s="64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54"/>
      <c r="AE60" s="54"/>
      <c r="AF60" s="54"/>
    </row>
    <row r="61" spans="1:56" s="4" customFormat="1" ht="13" x14ac:dyDescent="0.15">
      <c r="A61" s="64"/>
      <c r="B61" s="65"/>
      <c r="C61" s="65"/>
      <c r="D61" s="65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54"/>
      <c r="AE61" s="54"/>
      <c r="AF61" s="54"/>
    </row>
    <row r="62" spans="1:56" s="14" customFormat="1" ht="13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 spans="1:56" s="4" customFormat="1" ht="13" x14ac:dyDescent="0.15">
      <c r="A63" s="64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</row>
    <row r="64" spans="1:56" s="4" customFormat="1" ht="13" x14ac:dyDescent="0.1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</row>
    <row r="65" spans="1:56" s="4" customFormat="1" ht="13" x14ac:dyDescent="0.15">
      <c r="A65" s="64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</row>
    <row r="66" spans="1:56" s="4" customFormat="1" ht="13" x14ac:dyDescent="0.15">
      <c r="A66" s="64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</row>
    <row r="67" spans="1:56" s="4" customFormat="1" ht="13" x14ac:dyDescent="0.15">
      <c r="A67" s="64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54"/>
      <c r="AE67" s="54"/>
      <c r="AF67" s="54"/>
    </row>
    <row r="68" spans="1:56" s="4" customFormat="1" ht="13" x14ac:dyDescent="0.15">
      <c r="A68" s="64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54"/>
      <c r="AE68" s="54"/>
      <c r="AF68" s="54"/>
    </row>
    <row r="69" spans="1:56" s="4" customFormat="1" ht="13" x14ac:dyDescent="0.15">
      <c r="A69" s="64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54"/>
      <c r="AE69" s="54"/>
      <c r="AF69" s="54"/>
    </row>
    <row r="70" spans="1:56" s="4" customFormat="1" ht="13" x14ac:dyDescent="0.15">
      <c r="A70" s="64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54"/>
      <c r="AE70" s="54"/>
      <c r="AF70" s="54"/>
    </row>
    <row r="71" spans="1:56" s="4" customFormat="1" ht="13" x14ac:dyDescent="0.15">
      <c r="A71" s="64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54"/>
      <c r="AE71" s="54"/>
      <c r="AF71" s="54"/>
    </row>
    <row r="72" spans="1:56" s="4" customFormat="1" ht="13" x14ac:dyDescent="0.15">
      <c r="A72" s="64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54"/>
      <c r="AE72" s="54"/>
      <c r="AF72" s="54"/>
    </row>
    <row r="73" spans="1:56" s="4" customFormat="1" ht="13" x14ac:dyDescent="0.15">
      <c r="A73" s="57"/>
      <c r="B73" s="84"/>
      <c r="C73" s="85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54"/>
      <c r="AE73" s="54"/>
      <c r="AF73" s="54"/>
    </row>
    <row r="74" spans="1:56" s="4" customFormat="1" ht="13" x14ac:dyDescent="0.15">
      <c r="A74" s="57"/>
      <c r="B74" s="84"/>
      <c r="C74" s="8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54"/>
      <c r="AE74" s="54"/>
      <c r="AF74" s="54"/>
    </row>
    <row r="75" spans="1:56" s="4" customFormat="1" ht="13" x14ac:dyDescent="0.15">
      <c r="A75" s="57"/>
      <c r="B75" s="84"/>
      <c r="C75" s="85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54"/>
      <c r="AE75" s="54"/>
      <c r="AF75" s="54"/>
    </row>
    <row r="76" spans="1:56" s="4" customFormat="1" ht="13" x14ac:dyDescent="0.15">
      <c r="A76" s="64"/>
      <c r="B76" s="64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54"/>
      <c r="AE76" s="54"/>
      <c r="AF76" s="54"/>
    </row>
    <row r="77" spans="1:56" s="4" customFormat="1" ht="13" x14ac:dyDescent="0.15">
      <c r="A77" s="64"/>
      <c r="B77" s="64"/>
      <c r="C77" s="8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54"/>
      <c r="AE77" s="54"/>
      <c r="AF77" s="54"/>
    </row>
    <row r="78" spans="1:56" s="4" customFormat="1" ht="13" x14ac:dyDescent="0.15">
      <c r="A78" s="64"/>
      <c r="B78" s="64"/>
      <c r="C78" s="8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54"/>
      <c r="AE78" s="54"/>
      <c r="AF78" s="54"/>
    </row>
    <row r="79" spans="1:56" s="4" customFormat="1" ht="13" x14ac:dyDescent="0.15">
      <c r="A79" s="64"/>
      <c r="B79" s="64"/>
      <c r="C79" s="8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54"/>
      <c r="AE79" s="54"/>
      <c r="AF79" s="54"/>
    </row>
    <row r="80" spans="1:56" s="4" customFormat="1" ht="13" x14ac:dyDescent="0.15">
      <c r="A80" s="64"/>
      <c r="B80" s="6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54"/>
      <c r="AE80" s="54"/>
      <c r="AF80" s="54"/>
    </row>
    <row r="81" spans="1:32" s="4" customFormat="1" ht="13" x14ac:dyDescent="0.15">
      <c r="A81" s="57"/>
      <c r="B81" s="84"/>
      <c r="C81" s="52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54"/>
      <c r="AE81" s="54"/>
      <c r="AF81" s="54"/>
    </row>
    <row r="82" spans="1:32" s="4" customFormat="1" ht="13" x14ac:dyDescent="0.15">
      <c r="A82" s="57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</row>
    <row r="83" spans="1:32" s="4" customFormat="1" ht="13" x14ac:dyDescent="0.15">
      <c r="A83" s="57"/>
      <c r="B83" s="58"/>
      <c r="C83" s="69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</row>
    <row r="84" spans="1:32" s="4" customFormat="1" ht="13" x14ac:dyDescent="0.15">
      <c r="A84" s="57"/>
      <c r="B84" s="58"/>
      <c r="C84" s="69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</row>
    <row r="85" spans="1:32" s="4" customFormat="1" ht="13" x14ac:dyDescent="0.15">
      <c r="A85" s="57"/>
      <c r="B85" s="58"/>
      <c r="C85" s="69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</row>
    <row r="86" spans="1:32" s="4" customFormat="1" ht="13" x14ac:dyDescent="0.15">
      <c r="A86" s="57"/>
      <c r="B86" s="84"/>
      <c r="C86" s="85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</row>
    <row r="87" spans="1:32" s="4" customFormat="1" ht="13" x14ac:dyDescent="0.15">
      <c r="A87" s="57"/>
      <c r="B87" s="84"/>
      <c r="C87" s="85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</row>
    <row r="88" spans="1:32" s="4" customFormat="1" ht="13" x14ac:dyDescent="0.15">
      <c r="A88" s="57"/>
      <c r="B88" s="84"/>
      <c r="C88" s="85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</row>
    <row r="89" spans="1:32" s="4" customFormat="1" ht="13" x14ac:dyDescent="0.15">
      <c r="A89" s="57"/>
      <c r="B89" s="64"/>
      <c r="C89" s="66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</row>
    <row r="90" spans="1:32" s="4" customFormat="1" ht="13" x14ac:dyDescent="0.15">
      <c r="A90" s="57"/>
      <c r="B90" s="64"/>
      <c r="C90" s="86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</row>
    <row r="91" spans="1:32" s="4" customFormat="1" ht="13" x14ac:dyDescent="0.15">
      <c r="A91" s="57"/>
      <c r="B91" s="64"/>
      <c r="C91" s="86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</row>
    <row r="92" spans="1:32" s="4" customFormat="1" ht="13" x14ac:dyDescent="0.15">
      <c r="A92" s="57"/>
      <c r="B92" s="64"/>
      <c r="C92" s="86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</row>
    <row r="93" spans="1:32" s="4" customFormat="1" ht="13" x14ac:dyDescent="0.15">
      <c r="A93" s="57"/>
      <c r="B93" s="64"/>
      <c r="C93" s="66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</row>
    <row r="94" spans="1:32" s="4" customFormat="1" ht="13" x14ac:dyDescent="0.15">
      <c r="A94" s="57"/>
      <c r="B94" s="84"/>
      <c r="C94" s="52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</row>
    <row r="95" spans="1:32" s="4" customFormat="1" ht="13" x14ac:dyDescent="0.15">
      <c r="A95" s="57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</row>
    <row r="96" spans="1:32" s="4" customFormat="1" ht="13" x14ac:dyDescent="0.15">
      <c r="A96" s="57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</row>
    <row r="97" spans="1:29" s="4" customFormat="1" ht="13" x14ac:dyDescent="0.15">
      <c r="A97" s="57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</row>
    <row r="98" spans="1:29" s="4" customFormat="1" ht="13" x14ac:dyDescent="0.15">
      <c r="A98" s="57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</row>
    <row r="99" spans="1:29" s="4" customFormat="1" ht="13" x14ac:dyDescent="0.15">
      <c r="A99" s="57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</row>
    <row r="100" spans="1:29" s="4" customFormat="1" ht="13" x14ac:dyDescent="0.15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</row>
    <row r="101" spans="1:29" s="4" customFormat="1" ht="13" x14ac:dyDescent="0.15">
      <c r="A101" s="57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</row>
    <row r="102" spans="1:29" s="4" customFormat="1" ht="13" x14ac:dyDescent="0.15">
      <c r="A102" s="57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</row>
    <row r="103" spans="1:29" s="4" customFormat="1" ht="13" x14ac:dyDescent="0.15">
      <c r="A103" s="57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</row>
    <row r="104" spans="1:29" s="4" customFormat="1" ht="13" x14ac:dyDescent="0.15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</row>
    <row r="105" spans="1:29" s="4" customFormat="1" ht="13" x14ac:dyDescent="0.15">
      <c r="A105" s="57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</row>
    <row r="106" spans="1:29" s="4" customFormat="1" ht="13" x14ac:dyDescent="0.15">
      <c r="A106" s="57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</row>
  </sheetData>
  <conditionalFormatting sqref="B69:O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AC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O58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AC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71B5DD1F07404184559B2E203E8EE7" ma:contentTypeVersion="4" ma:contentTypeDescription="Create a new document." ma:contentTypeScope="" ma:versionID="8c97b7d0c330766956d07a598436427b">
  <xsd:schema xmlns:xsd="http://www.w3.org/2001/XMLSchema" xmlns:xs="http://www.w3.org/2001/XMLSchema" xmlns:p="http://schemas.microsoft.com/office/2006/metadata/properties" xmlns:ns2="b794b484-952d-4b12-a9b1-4a24d002365d" targetNamespace="http://schemas.microsoft.com/office/2006/metadata/properties" ma:root="true" ma:fieldsID="41c9c0bb98f462b16bee8f8cc7c37b56" ns2:_="">
    <xsd:import namespace="b794b484-952d-4b12-a9b1-4a24d002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4b484-952d-4b12-a9b1-4a24d002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6E10F0-3897-4E18-B135-A98C70A4FC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0CC9C9-74F4-4AD1-B697-436DC47DF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4b484-952d-4b12-a9b1-4a24d002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772CD6-85FB-4C6C-896B-CECF44512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Option 1</vt:lpstr>
      <vt:lpstr>Option 2</vt:lpstr>
      <vt:lpstr>Final comparison</vt:lpstr>
      <vt:lpstr>Year 4, consider rural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2022-02-12T09:18:22Z</dcterms:created>
  <dcterms:modified xsi:type="dcterms:W3CDTF">2022-02-27T13:06:49Z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0x0101008271B5DD1F07404184559B2E203E8EE7</vt:lpwstr>
  </property>
</Properties>
</file>