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arson\Books\699434_MOSExcel2016Core\PracticeFiles\Objective1\"/>
    </mc:Choice>
  </mc:AlternateContent>
  <bookViews>
    <workbookView xWindow="0" yWindow="0" windowWidth="28935" windowHeight="17985"/>
  </bookViews>
  <sheets>
    <sheet name="Inventory List" sheetId="1" r:id="rId1"/>
    <sheet name="By Product-Customer Filtered" sheetId="3" r:id="rId2"/>
    <sheet name="My Monthly Budget" sheetId="2" r:id="rId3"/>
  </sheets>
  <definedNames>
    <definedName name="_xlnm.Print_Titles" localSheetId="0">'Inventory List'!$2:$2</definedName>
  </definedNames>
  <calcPr calcId="171027"/>
  <pivotCaches>
    <pivotCache cacheId="1" r:id="rId4"/>
  </pivotCaches>
</workbook>
</file>

<file path=xl/calcChain.xml><?xml version="1.0" encoding="utf-8"?>
<calcChain xmlns="http://schemas.openxmlformats.org/spreadsheetml/2006/main">
  <c r="E6" i="2" l="1"/>
  <c r="E9" i="2"/>
  <c r="E12" i="2"/>
  <c r="J12" i="2"/>
  <c r="J21" i="2" s="1"/>
  <c r="E13" i="2"/>
  <c r="E22" i="2" s="1"/>
  <c r="J13" i="2"/>
  <c r="E14" i="2"/>
  <c r="J14" i="2"/>
  <c r="E15" i="2"/>
  <c r="J15" i="2"/>
  <c r="E16" i="2"/>
  <c r="J16" i="2"/>
  <c r="E17" i="2"/>
  <c r="J17" i="2"/>
  <c r="E18" i="2"/>
  <c r="J18" i="2"/>
  <c r="E19" i="2"/>
  <c r="J19" i="2"/>
  <c r="E20" i="2"/>
  <c r="J20" i="2"/>
  <c r="E21" i="2"/>
  <c r="H21" i="2"/>
  <c r="I21" i="2"/>
  <c r="C22" i="2"/>
  <c r="D22" i="2"/>
  <c r="J24" i="2"/>
  <c r="E25" i="2"/>
  <c r="J25" i="2"/>
  <c r="E26" i="2"/>
  <c r="J26" i="2"/>
  <c r="E27" i="2"/>
  <c r="J27" i="2"/>
  <c r="E28" i="2"/>
  <c r="J28" i="2"/>
  <c r="E29" i="2"/>
  <c r="J29" i="2"/>
  <c r="J30" i="2" s="1"/>
  <c r="E30" i="2"/>
  <c r="H30" i="2"/>
  <c r="I30" i="2"/>
  <c r="E31" i="2"/>
  <c r="C32" i="2"/>
  <c r="D32" i="2"/>
  <c r="J60" i="2" s="1"/>
  <c r="E32" i="2"/>
  <c r="J33" i="2"/>
  <c r="J34" i="2"/>
  <c r="E35" i="2"/>
  <c r="J35" i="2"/>
  <c r="J37" i="2" s="1"/>
  <c r="E36" i="2"/>
  <c r="J36" i="2"/>
  <c r="E37" i="2"/>
  <c r="E39" i="2" s="1"/>
  <c r="H37" i="2"/>
  <c r="I37" i="2"/>
  <c r="E38" i="2"/>
  <c r="C39" i="2"/>
  <c r="J58" i="2" s="1"/>
  <c r="J4" i="2" s="1"/>
  <c r="D39" i="2"/>
  <c r="J40" i="2"/>
  <c r="J43" i="2" s="1"/>
  <c r="J41" i="2"/>
  <c r="E42" i="2"/>
  <c r="J42" i="2"/>
  <c r="E43" i="2"/>
  <c r="E45" i="2" s="1"/>
  <c r="H43" i="2"/>
  <c r="I43" i="2"/>
  <c r="E44" i="2"/>
  <c r="C45" i="2"/>
  <c r="D45" i="2"/>
  <c r="J46" i="2"/>
  <c r="J49" i="2" s="1"/>
  <c r="J47" i="2"/>
  <c r="E48" i="2"/>
  <c r="J48" i="2"/>
  <c r="E49" i="2"/>
  <c r="E53" i="2" s="1"/>
  <c r="H49" i="2"/>
  <c r="I49" i="2"/>
  <c r="E50" i="2"/>
  <c r="E51" i="2"/>
  <c r="E52" i="2"/>
  <c r="J52" i="2"/>
  <c r="C53" i="2"/>
  <c r="D53" i="2"/>
  <c r="J53" i="2"/>
  <c r="J54" i="2"/>
  <c r="J55" i="2"/>
  <c r="E56" i="2"/>
  <c r="H56" i="2"/>
  <c r="I56" i="2"/>
  <c r="J56" i="2"/>
  <c r="E57" i="2"/>
  <c r="E58" i="2"/>
  <c r="E59" i="2"/>
  <c r="E60" i="2"/>
  <c r="E61" i="2"/>
  <c r="E63" i="2" s="1"/>
  <c r="E62" i="2"/>
  <c r="C63" i="2"/>
  <c r="D63" i="2"/>
  <c r="J62" i="2" l="1"/>
  <c r="J6" i="2"/>
  <c r="J8" i="2" s="1"/>
</calcChain>
</file>

<file path=xl/sharedStrings.xml><?xml version="1.0" encoding="utf-8"?>
<sst xmlns="http://schemas.openxmlformats.org/spreadsheetml/2006/main" count="933" uniqueCount="363">
  <si>
    <t>Name</t>
  </si>
  <si>
    <t>Description</t>
  </si>
  <si>
    <t>Inventory ID</t>
  </si>
  <si>
    <t>Unit Price</t>
  </si>
  <si>
    <t>Reorder Level</t>
  </si>
  <si>
    <t>Discontinued?</t>
  </si>
  <si>
    <t>Quantity in Stock</t>
  </si>
  <si>
    <t>Magic Lily</t>
  </si>
  <si>
    <t>Autumn crocus</t>
  </si>
  <si>
    <t>Compost bin</t>
  </si>
  <si>
    <t>Cactus sand potting mix</t>
  </si>
  <si>
    <t>Weeping Forsythia</t>
  </si>
  <si>
    <t>Bat box</t>
  </si>
  <si>
    <t>Electronic insect killer</t>
  </si>
  <si>
    <t>Beneficial nematodes</t>
  </si>
  <si>
    <t>Crown Vetch</t>
  </si>
  <si>
    <t>English Ivy</t>
  </si>
  <si>
    <t>Austrian Copper</t>
  </si>
  <si>
    <t>Persian Yellow Rose</t>
  </si>
  <si>
    <t>Indoor Magic potting soil</t>
  </si>
  <si>
    <t>GrowGood potting soil</t>
  </si>
  <si>
    <t>Sterilized soil</t>
  </si>
  <si>
    <t>Winterberry</t>
  </si>
  <si>
    <t>Anise</t>
  </si>
  <si>
    <t>Crushed rock</t>
  </si>
  <si>
    <t>Chamomile</t>
  </si>
  <si>
    <t>English Lavender</t>
  </si>
  <si>
    <t>Peppermint</t>
  </si>
  <si>
    <t>European Ginger</t>
  </si>
  <si>
    <t>Rotary sprinkler</t>
  </si>
  <si>
    <t>The Best Bluegrass</t>
  </si>
  <si>
    <t>SureToGrow soil mix</t>
  </si>
  <si>
    <t>QwikRoot</t>
  </si>
  <si>
    <t>Fragrant Water Lily</t>
  </si>
  <si>
    <t>Hedge shears</t>
  </si>
  <si>
    <t>Hand trowel</t>
  </si>
  <si>
    <t>Austrian Pine</t>
  </si>
  <si>
    <t>Pitcher Plant</t>
  </si>
  <si>
    <t>Bladderwort</t>
  </si>
  <si>
    <t>Currant</t>
  </si>
  <si>
    <t>Red Raspberries</t>
  </si>
  <si>
    <t>Scots Pine</t>
  </si>
  <si>
    <t>Douglas Fir</t>
  </si>
  <si>
    <t>Golden Larch</t>
  </si>
  <si>
    <t>White Poplar</t>
  </si>
  <si>
    <t>Blackberries</t>
  </si>
  <si>
    <t>Gooseberries</t>
  </si>
  <si>
    <t>Fortune Rhododendron</t>
  </si>
  <si>
    <t>Smirnow Rhododendron</t>
  </si>
  <si>
    <t>Catawba Rhododendron</t>
  </si>
  <si>
    <t>Crushed glass</t>
  </si>
  <si>
    <t>Grass rake</t>
  </si>
  <si>
    <t>Morrow Honeysuckle</t>
  </si>
  <si>
    <t>Beautybush</t>
  </si>
  <si>
    <t>Strawberries</t>
  </si>
  <si>
    <t>Ambrosia</t>
  </si>
  <si>
    <t>Anemone</t>
  </si>
  <si>
    <t>Pea gravel</t>
  </si>
  <si>
    <t>Lily-of-the-Field</t>
  </si>
  <si>
    <t>Sundew</t>
  </si>
  <si>
    <t>English Yew</t>
  </si>
  <si>
    <t>St. John's Wort</t>
  </si>
  <si>
    <t>Garden hoe</t>
  </si>
  <si>
    <t>Spade &amp; fork set</t>
  </si>
  <si>
    <t>Dwarf Juniper</t>
  </si>
  <si>
    <t>Lily-of-the-Valley</t>
  </si>
  <si>
    <t>Grandiflora Hydrangeas</t>
  </si>
  <si>
    <t>Planter's wagon</t>
  </si>
  <si>
    <t>Lawn cart</t>
  </si>
  <si>
    <t>Martin house</t>
  </si>
  <si>
    <t>Animal trap</t>
  </si>
  <si>
    <t>Ladybug house</t>
  </si>
  <si>
    <t>Protective netting</t>
  </si>
  <si>
    <t>Hedge trimmer 18"</t>
  </si>
  <si>
    <t>Hedge trimmer 16"</t>
  </si>
  <si>
    <t>Leaf blower</t>
  </si>
  <si>
    <t>Weed whacker</t>
  </si>
  <si>
    <t>Landscape rake</t>
  </si>
  <si>
    <t>Edger</t>
  </si>
  <si>
    <t>Pruning shears</t>
  </si>
  <si>
    <t>3-gal watering can</t>
  </si>
  <si>
    <t>Papyrus</t>
  </si>
  <si>
    <t>Pickerelweed</t>
  </si>
  <si>
    <t>Water Snowflakes</t>
  </si>
  <si>
    <t>Water Milfoil</t>
  </si>
  <si>
    <t>Anacharis</t>
  </si>
  <si>
    <t>Wheelbarrow</t>
  </si>
  <si>
    <t>Sprinkler hose 50'</t>
  </si>
  <si>
    <t>Sprinkler hose 25'</t>
  </si>
  <si>
    <t>Low volume sprinkler</t>
  </si>
  <si>
    <t>Sprinkler system</t>
  </si>
  <si>
    <t>Sprinkler timer</t>
  </si>
  <si>
    <t>Hand-held spreader</t>
  </si>
  <si>
    <t>Tree pruners</t>
  </si>
  <si>
    <t>Bow saw</t>
  </si>
  <si>
    <t>Fiberglass loppers</t>
  </si>
  <si>
    <t>Grass shears 5"</t>
  </si>
  <si>
    <t>Pruning saw</t>
  </si>
  <si>
    <t>Long-handled shovel</t>
  </si>
  <si>
    <t>Bow rake</t>
  </si>
  <si>
    <t>Garden Cart</t>
  </si>
  <si>
    <t>Leaf rake</t>
  </si>
  <si>
    <t>Baby's Breath</t>
  </si>
  <si>
    <t>Beebalm</t>
  </si>
  <si>
    <t>Prickly Pear</t>
  </si>
  <si>
    <t>Lavender</t>
  </si>
  <si>
    <t>Fairies Fern</t>
  </si>
  <si>
    <t>Daisy</t>
  </si>
  <si>
    <t>Magnifica Honeysuckle</t>
  </si>
  <si>
    <t>Venus Flytrap</t>
  </si>
  <si>
    <t>American Pitcher Plant</t>
  </si>
  <si>
    <t>Butterworts</t>
  </si>
  <si>
    <t>Evergreen fertilizer spikes</t>
  </si>
  <si>
    <t>Tree &amp; shrub fertilizer spikes</t>
  </si>
  <si>
    <t>Flower fertilizer</t>
  </si>
  <si>
    <t>Plant food</t>
  </si>
  <si>
    <t>Lawn &amp; garden feeder</t>
  </si>
  <si>
    <t>Lawn fertilizer</t>
  </si>
  <si>
    <t>Citronella candles</t>
  </si>
  <si>
    <t>Citronella candle</t>
  </si>
  <si>
    <t>Rose &amp; flower fertilizer</t>
  </si>
  <si>
    <t>Organic fertilizer</t>
  </si>
  <si>
    <t>Blood meal</t>
  </si>
  <si>
    <t>Bone meal</t>
  </si>
  <si>
    <t>Fish meal</t>
  </si>
  <si>
    <t>Kelp meal</t>
  </si>
  <si>
    <t>Trace elements fertilizer</t>
  </si>
  <si>
    <t>Bulb fertilizer</t>
  </si>
  <si>
    <t>Indoor plant fertilizer</t>
  </si>
  <si>
    <t>Organic compost</t>
  </si>
  <si>
    <t>Earthworm castings</t>
  </si>
  <si>
    <t>Tree fertilizer</t>
  </si>
  <si>
    <t>Pruning sealer</t>
  </si>
  <si>
    <t>Deer repellent</t>
  </si>
  <si>
    <t>Mole repellent</t>
  </si>
  <si>
    <t>Animal repellent</t>
  </si>
  <si>
    <t>Copper snail barrier</t>
  </si>
  <si>
    <t>Sticky pest barrier</t>
  </si>
  <si>
    <t>Siberian Iris</t>
  </si>
  <si>
    <t>Daffodil</t>
  </si>
  <si>
    <t>Peony</t>
  </si>
  <si>
    <t>Lilies</t>
  </si>
  <si>
    <t>Begonias</t>
  </si>
  <si>
    <t>Bonsai toolkit</t>
  </si>
  <si>
    <t>Green Mound Juniper</t>
  </si>
  <si>
    <t>Dwarf Mugo Pine</t>
  </si>
  <si>
    <t>Dwarf Ficus Benjamina</t>
  </si>
  <si>
    <t>Dwarf Jack Pine</t>
  </si>
  <si>
    <t>Peat moss</t>
  </si>
  <si>
    <t>Perlite</t>
  </si>
  <si>
    <t>Colonial Bentgrass</t>
  </si>
  <si>
    <t>Creeping Bentgrass</t>
  </si>
  <si>
    <t>Red Fescue</t>
  </si>
  <si>
    <t>Perennial Ryegrass</t>
  </si>
  <si>
    <t>Redtop</t>
  </si>
  <si>
    <t>Garden fencing</t>
  </si>
  <si>
    <t>Inflatable owl</t>
  </si>
  <si>
    <t>Scarecat</t>
  </si>
  <si>
    <t>Garden monster</t>
  </si>
  <si>
    <t>Bulb planter</t>
  </si>
  <si>
    <t>Hose saver</t>
  </si>
  <si>
    <t>Pistol-grip nozzle</t>
  </si>
  <si>
    <t>Hose hanger</t>
  </si>
  <si>
    <t>Oscillating sprinkler</t>
  </si>
  <si>
    <t>Soaker hose 50'</t>
  </si>
  <si>
    <t>Red earthworms</t>
  </si>
  <si>
    <t>Push broom</t>
  </si>
  <si>
    <t>Peat pots</t>
  </si>
  <si>
    <t>Sectioned starting tray</t>
  </si>
  <si>
    <t>Clay flowerpot 2"</t>
  </si>
  <si>
    <t>Clay flowerpot 4"</t>
  </si>
  <si>
    <t>Clay flowerpot 6"</t>
  </si>
  <si>
    <t>Gardening gloves (S)</t>
  </si>
  <si>
    <t>Gardening gloves (M)</t>
  </si>
  <si>
    <t>Gardening gloves (L)</t>
  </si>
  <si>
    <t>Bonsai scissors</t>
  </si>
  <si>
    <t>Hedge shears 10"</t>
  </si>
  <si>
    <t>Push reel lawn mower</t>
  </si>
  <si>
    <t>Optional grass catcher</t>
  </si>
  <si>
    <t>Sharpening kit</t>
  </si>
  <si>
    <t>Bonsai mixed garden</t>
  </si>
  <si>
    <t>Decorator moss</t>
  </si>
  <si>
    <t>Terrarium soil</t>
  </si>
  <si>
    <t>Oyster shells</t>
  </si>
  <si>
    <t>Peanut hull meal</t>
  </si>
  <si>
    <t>Buckwheat hulls</t>
  </si>
  <si>
    <t>Guano</t>
  </si>
  <si>
    <t>Muriate of potash</t>
  </si>
  <si>
    <t>Manure fork</t>
  </si>
  <si>
    <t>Posthole digger</t>
  </si>
  <si>
    <t>Root waterer</t>
  </si>
  <si>
    <t>Revolving sprinkler</t>
  </si>
  <si>
    <t>Shade fencing 6'</t>
  </si>
  <si>
    <t>Bulbs</t>
  </si>
  <si>
    <t>Tools</t>
  </si>
  <si>
    <t>Soils/sand</t>
  </si>
  <si>
    <t>Shrubs/hedges</t>
  </si>
  <si>
    <t>Pest control</t>
  </si>
  <si>
    <t>Ground covers</t>
  </si>
  <si>
    <t>Roses</t>
  </si>
  <si>
    <t>Herbs</t>
  </si>
  <si>
    <t>Grasses</t>
  </si>
  <si>
    <t>Fertilizers</t>
  </si>
  <si>
    <t>Wetland plants</t>
  </si>
  <si>
    <t>Trees</t>
  </si>
  <si>
    <t>Carnivorous</t>
  </si>
  <si>
    <t>Berry bushes</t>
  </si>
  <si>
    <t>Rhododendron</t>
  </si>
  <si>
    <t>Bonsai supplies</t>
  </si>
  <si>
    <t>Flowers</t>
  </si>
  <si>
    <t>Cacti</t>
  </si>
  <si>
    <t>Quantity Per Unit</t>
  </si>
  <si>
    <t>One dozen</t>
  </si>
  <si>
    <t>1 - 12 ft cubic capacity</t>
  </si>
  <si>
    <t>5 lb. bag</t>
  </si>
  <si>
    <t>1 ea.</t>
  </si>
  <si>
    <t>1 box per kit</t>
  </si>
  <si>
    <t>1 per box</t>
  </si>
  <si>
    <t>1 pt</t>
  </si>
  <si>
    <t>3 - 3 inch pots</t>
  </si>
  <si>
    <t>5 ea. Rooted cutting</t>
  </si>
  <si>
    <t>Per plant</t>
  </si>
  <si>
    <t>10 lb. bag</t>
  </si>
  <si>
    <t>6 - 2" pots</t>
  </si>
  <si>
    <t>Per yard</t>
  </si>
  <si>
    <t>3 - 6" starts</t>
  </si>
  <si>
    <t>25 lb. bag</t>
  </si>
  <si>
    <t>15 lb. bag</t>
  </si>
  <si>
    <t>3 lb. jar</t>
  </si>
  <si>
    <t>One gal. container</t>
  </si>
  <si>
    <t>One 3" starter</t>
  </si>
  <si>
    <t>3 1/2 inch pot</t>
  </si>
  <si>
    <t>fieldgrown bareroot</t>
  </si>
  <si>
    <t>Per 6-18" sappling</t>
  </si>
  <si>
    <t>8 starts per pkg</t>
  </si>
  <si>
    <t>1 set</t>
  </si>
  <si>
    <t>3 per pkg</t>
  </si>
  <si>
    <t>1 roll 14'x14x40'</t>
  </si>
  <si>
    <t>1 flat 2" starts</t>
  </si>
  <si>
    <t>12 per pkg.</t>
  </si>
  <si>
    <t>3 lbs.</t>
  </si>
  <si>
    <t>5 lbs.</t>
  </si>
  <si>
    <t>3 ea.</t>
  </si>
  <si>
    <t>1 giant</t>
  </si>
  <si>
    <t>1 pt.</t>
  </si>
  <si>
    <t>1 qt.</t>
  </si>
  <si>
    <t>1 gal.</t>
  </si>
  <si>
    <t>8 oz.</t>
  </si>
  <si>
    <t>1 lb.</t>
  </si>
  <si>
    <t>2 lb. roll</t>
  </si>
  <si>
    <t>2 lb. can</t>
  </si>
  <si>
    <t>6 per pkg.</t>
  </si>
  <si>
    <t>5 lb bag</t>
  </si>
  <si>
    <t>3 lb bag</t>
  </si>
  <si>
    <t>50' roll</t>
  </si>
  <si>
    <t>1 tray/20 ea.</t>
  </si>
  <si>
    <t>1 tray/24</t>
  </si>
  <si>
    <t>6 ea.</t>
  </si>
  <si>
    <t>1 tray</t>
  </si>
  <si>
    <t>Units On Order</t>
  </si>
  <si>
    <t xml:space="preserve"> Inventory Listing</t>
  </si>
  <si>
    <t>From POS system</t>
  </si>
  <si>
    <t>From Products table</t>
  </si>
  <si>
    <t>No</t>
  </si>
  <si>
    <t>Yes</t>
  </si>
  <si>
    <t>From Categories table</t>
  </si>
  <si>
    <t>From Suppliers catalog</t>
  </si>
  <si>
    <t>Total</t>
  </si>
  <si>
    <t>TOTAL DIFFERENCE</t>
  </si>
  <si>
    <t>Other</t>
  </si>
  <si>
    <t>Organization dues or fees</t>
  </si>
  <si>
    <t>TOTAL ACTUAL COST</t>
  </si>
  <si>
    <t>Health club</t>
  </si>
  <si>
    <t>Dry cleaning</t>
  </si>
  <si>
    <t>TOTAL PROJECTED COST</t>
  </si>
  <si>
    <t>Clothing</t>
  </si>
  <si>
    <t>Hair/nails</t>
  </si>
  <si>
    <t>Medical</t>
  </si>
  <si>
    <t>Difference</t>
  </si>
  <si>
    <t>Actual Cost</t>
  </si>
  <si>
    <t>Projected Cost</t>
  </si>
  <si>
    <t>PERSONAL CARE</t>
  </si>
  <si>
    <t>Payments on lien or judgment</t>
  </si>
  <si>
    <t>Alimony</t>
  </si>
  <si>
    <t>Attorney</t>
  </si>
  <si>
    <t>LEGAL</t>
  </si>
  <si>
    <t>Toys</t>
  </si>
  <si>
    <t>Grooming</t>
  </si>
  <si>
    <t>Charity 3</t>
  </si>
  <si>
    <t>Food</t>
  </si>
  <si>
    <t>Charity 2</t>
  </si>
  <si>
    <t>PETS</t>
  </si>
  <si>
    <t>Charity 1</t>
  </si>
  <si>
    <t>GIFTS AND DONATIONS</t>
  </si>
  <si>
    <t>Dining out</t>
  </si>
  <si>
    <t>Groceries</t>
  </si>
  <si>
    <t>Investment account</t>
  </si>
  <si>
    <t>FOOD</t>
  </si>
  <si>
    <t>Retirement account</t>
  </si>
  <si>
    <t>SAVINGS OR INVESTMENTS</t>
  </si>
  <si>
    <t>Life</t>
  </si>
  <si>
    <t>Health</t>
  </si>
  <si>
    <t>Local</t>
  </si>
  <si>
    <t>Home</t>
  </si>
  <si>
    <t>State</t>
  </si>
  <si>
    <t>INSURANCE</t>
  </si>
  <si>
    <t>Federal</t>
  </si>
  <si>
    <t>TAXES</t>
  </si>
  <si>
    <t>Maintenance</t>
  </si>
  <si>
    <t>Fuel</t>
  </si>
  <si>
    <t>Credit card</t>
  </si>
  <si>
    <t>Licensing</t>
  </si>
  <si>
    <t>Insurance</t>
  </si>
  <si>
    <t>Bus/taxi fare</t>
  </si>
  <si>
    <t>Student</t>
  </si>
  <si>
    <t>Vehicle payment</t>
  </si>
  <si>
    <t>Personal</t>
  </si>
  <si>
    <t>TRANSPORTATION</t>
  </si>
  <si>
    <t>LOANS</t>
  </si>
  <si>
    <t>Supplies</t>
  </si>
  <si>
    <t>Maintenance or repairs</t>
  </si>
  <si>
    <t>Waste removal</t>
  </si>
  <si>
    <t>Live theater</t>
  </si>
  <si>
    <t>Cable</t>
  </si>
  <si>
    <t>Sporting events</t>
  </si>
  <si>
    <t>Water and sewer</t>
  </si>
  <si>
    <t>Concerts</t>
  </si>
  <si>
    <t>Gas</t>
  </si>
  <si>
    <t>Movies</t>
  </si>
  <si>
    <t>Electricity</t>
  </si>
  <si>
    <t>CDs</t>
  </si>
  <si>
    <t>Phone</t>
  </si>
  <si>
    <t>Video/DVD</t>
  </si>
  <si>
    <t>Mortgage or rent</t>
  </si>
  <si>
    <t>ENTERTAINMENT</t>
  </si>
  <si>
    <t>HOUSING</t>
  </si>
  <si>
    <t>Total monthly income</t>
  </si>
  <si>
    <t>DIFFERENCE (Actual minus projected)</t>
  </si>
  <si>
    <t>Extra income</t>
  </si>
  <si>
    <t>Income 1</t>
  </si>
  <si>
    <t>ACTUAL MONTHLY INCOME</t>
  </si>
  <si>
    <t>ACTUAL BALANCE (Actual income minus expenses)</t>
  </si>
  <si>
    <t>PROJECTED BALANCE (Projected income minus expenses)</t>
  </si>
  <si>
    <t>PROJECTED MONTHLY INCOME</t>
  </si>
  <si>
    <t>Monthly Budget</t>
  </si>
  <si>
    <t>Grand Total</t>
  </si>
  <si>
    <t>Veggie-spread</t>
  </si>
  <si>
    <t>Steeleye Stout</t>
  </si>
  <si>
    <t>Sir Rodney's Scones</t>
  </si>
  <si>
    <t>Mozzarella di Giovanni</t>
  </si>
  <si>
    <t>Louisiana Hot Spiced Okra</t>
  </si>
  <si>
    <t>Louisiana Fiery Hot Pepper Sauce</t>
  </si>
  <si>
    <t>Ipoh Coffee</t>
  </si>
  <si>
    <t>Camembert Pierrot</t>
  </si>
  <si>
    <t>Boston Crab Meat</t>
  </si>
  <si>
    <t>Alice Mutton</t>
  </si>
  <si>
    <t>Sum of Qtr 4</t>
  </si>
  <si>
    <t>Sum of Qtr 3</t>
  </si>
  <si>
    <t>Sum of Qtr 2</t>
  </si>
  <si>
    <t>Sum of Qtr 1</t>
  </si>
  <si>
    <t>Product</t>
  </si>
  <si>
    <t>Values</t>
  </si>
  <si>
    <t>This PivotTable is filtered by the Top 10 selling products in Qtr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</si>
</sst>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;\(&quot;$&quot;#,##0.00\)"/>
    <numFmt numFmtId="165" formatCode="&quot;$&quot;#,##0"/>
    <numFmt numFmtId="169" formatCode="_([$$-409]* #,##0.00_);_([$$-409]* \(#,##0.00\);_([$$-409]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4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9"/>
      <name val="Calibri"/>
      <family val="2"/>
      <scheme val="minor"/>
    </font>
    <font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26"/>
      <color indexed="63"/>
      <name val="Cambria"/>
      <family val="1"/>
      <scheme val="major"/>
    </font>
    <font>
      <sz val="30"/>
      <color indexed="6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indexed="10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indexed="10"/>
      </top>
      <bottom style="medium">
        <color indexed="1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4506668294322"/>
      </left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/>
      <right style="thin">
        <color theme="4" tint="0.39994506668294322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3" fillId="0" borderId="0"/>
    <xf numFmtId="0" fontId="11" fillId="0" borderId="0"/>
    <xf numFmtId="0" fontId="1" fillId="0" borderId="0"/>
  </cellStyleXfs>
  <cellXfs count="62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4" fillId="0" borderId="1" xfId="1" applyFont="1" applyFill="1" applyBorder="1" applyAlignment="1">
      <alignment horizontal="right" wrapText="1"/>
    </xf>
    <xf numFmtId="0" fontId="4" fillId="0" borderId="1" xfId="1" applyFont="1" applyFill="1" applyBorder="1" applyAlignment="1">
      <alignment wrapText="1"/>
    </xf>
    <xf numFmtId="164" fontId="4" fillId="0" borderId="1" xfId="1" applyNumberFormat="1" applyFont="1" applyFill="1" applyBorder="1" applyAlignment="1">
      <alignment horizontal="right" wrapText="1"/>
    </xf>
    <xf numFmtId="0" fontId="5" fillId="0" borderId="0" xfId="0" applyFont="1"/>
    <xf numFmtId="0" fontId="8" fillId="0" borderId="0" xfId="0" applyFont="1"/>
    <xf numFmtId="0" fontId="7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4" fontId="7" fillId="2" borderId="3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wrapText="1"/>
    </xf>
    <xf numFmtId="0" fontId="11" fillId="0" borderId="0" xfId="2"/>
    <xf numFmtId="0" fontId="13" fillId="0" borderId="0" xfId="2" applyFont="1" applyFill="1" applyAlignment="1">
      <alignment horizontal="left" vertical="center"/>
    </xf>
    <xf numFmtId="165" fontId="14" fillId="0" borderId="5" xfId="2" applyNumberFormat="1" applyFont="1" applyFill="1" applyBorder="1"/>
    <xf numFmtId="165" fontId="14" fillId="0" borderId="6" xfId="2" applyNumberFormat="1" applyFont="1" applyFill="1" applyBorder="1"/>
    <xf numFmtId="0" fontId="14" fillId="0" borderId="7" xfId="2" applyFont="1" applyFill="1" applyBorder="1"/>
    <xf numFmtId="0" fontId="13" fillId="0" borderId="0" xfId="2" applyFont="1" applyAlignment="1">
      <alignment horizontal="left" vertical="center"/>
    </xf>
    <xf numFmtId="165" fontId="14" fillId="0" borderId="5" xfId="2" applyNumberFormat="1" applyFont="1" applyFill="1" applyBorder="1" applyAlignment="1">
      <alignment horizontal="right" vertical="center"/>
    </xf>
    <xf numFmtId="0" fontId="14" fillId="0" borderId="7" xfId="2" applyFont="1" applyFill="1" applyBorder="1" applyAlignment="1">
      <alignment shrinkToFit="1"/>
    </xf>
    <xf numFmtId="0" fontId="14" fillId="0" borderId="0" xfId="2" applyFont="1" applyFill="1" applyAlignment="1">
      <alignment horizontal="left" vertical="center"/>
    </xf>
    <xf numFmtId="0" fontId="14" fillId="0" borderId="5" xfId="2" applyFont="1" applyFill="1" applyBorder="1"/>
    <xf numFmtId="0" fontId="14" fillId="0" borderId="6" xfId="2" applyFont="1" applyFill="1" applyBorder="1"/>
    <xf numFmtId="165" fontId="15" fillId="0" borderId="6" xfId="2" applyNumberFormat="1" applyFont="1" applyFill="1" applyBorder="1"/>
    <xf numFmtId="0" fontId="15" fillId="0" borderId="0" xfId="2" applyFont="1" applyFill="1" applyBorder="1" applyAlignment="1">
      <alignment horizontal="left" vertical="center" wrapText="1"/>
    </xf>
    <xf numFmtId="6" fontId="12" fillId="5" borderId="0" xfId="2" applyNumberFormat="1" applyFont="1" applyFill="1" applyBorder="1" applyAlignment="1">
      <alignment horizontal="center" vertical="center"/>
    </xf>
    <xf numFmtId="0" fontId="12" fillId="5" borderId="0" xfId="2" applyFont="1" applyFill="1" applyBorder="1" applyAlignment="1">
      <alignment horizontal="left" vertical="center" wrapText="1"/>
    </xf>
    <xf numFmtId="0" fontId="12" fillId="0" borderId="0" xfId="2" applyFont="1" applyBorder="1" applyAlignment="1">
      <alignment horizontal="left" vertical="center" wrapText="1"/>
    </xf>
    <xf numFmtId="6" fontId="12" fillId="5" borderId="0" xfId="2" applyNumberFormat="1" applyFont="1" applyFill="1" applyBorder="1" applyAlignment="1">
      <alignment horizontal="left" vertical="center"/>
    </xf>
    <xf numFmtId="0" fontId="13" fillId="5" borderId="0" xfId="2" applyFont="1" applyFill="1" applyBorder="1" applyAlignment="1">
      <alignment horizontal="left" vertical="center" wrapText="1"/>
    </xf>
    <xf numFmtId="0" fontId="13" fillId="0" borderId="0" xfId="2" applyFont="1" applyBorder="1" applyAlignment="1">
      <alignment horizontal="left" vertical="center" wrapText="1"/>
    </xf>
    <xf numFmtId="6" fontId="12" fillId="3" borderId="4" xfId="2" applyNumberFormat="1" applyFont="1" applyFill="1" applyBorder="1" applyAlignment="1">
      <alignment horizontal="right" vertical="center"/>
    </xf>
    <xf numFmtId="6" fontId="13" fillId="4" borderId="4" xfId="2" applyNumberFormat="1" applyFont="1" applyFill="1" applyBorder="1" applyAlignment="1">
      <alignment horizontal="right" vertical="center"/>
    </xf>
    <xf numFmtId="0" fontId="13" fillId="5" borderId="0" xfId="2" applyFont="1" applyFill="1" applyBorder="1" applyAlignment="1">
      <alignment horizontal="left" vertical="center"/>
    </xf>
    <xf numFmtId="0" fontId="12" fillId="5" borderId="0" xfId="2" applyFont="1" applyFill="1" applyBorder="1" applyAlignment="1">
      <alignment vertical="center" wrapText="1"/>
    </xf>
    <xf numFmtId="0" fontId="12" fillId="0" borderId="0" xfId="2" applyFont="1" applyBorder="1" applyAlignment="1">
      <alignment vertical="center" wrapText="1"/>
    </xf>
    <xf numFmtId="0" fontId="13" fillId="0" borderId="0" xfId="2" applyFont="1" applyBorder="1" applyAlignment="1">
      <alignment horizontal="left" vertical="center"/>
    </xf>
    <xf numFmtId="0" fontId="13" fillId="0" borderId="0" xfId="2" applyFont="1" applyAlignment="1">
      <alignment horizontal="left"/>
    </xf>
    <xf numFmtId="0" fontId="17" fillId="0" borderId="0" xfId="2" applyFont="1" applyBorder="1" applyAlignment="1">
      <alignment horizontal="left" wrapText="1"/>
    </xf>
    <xf numFmtId="0" fontId="6" fillId="2" borderId="2" xfId="0" applyFont="1" applyFill="1" applyBorder="1" applyAlignment="1">
      <alignment horizontal="center" vertical="center"/>
    </xf>
    <xf numFmtId="6" fontId="12" fillId="3" borderId="4" xfId="2" applyNumberFormat="1" applyFont="1" applyFill="1" applyBorder="1" applyAlignment="1">
      <alignment horizontal="right" vertical="center"/>
    </xf>
    <xf numFmtId="0" fontId="12" fillId="4" borderId="4" xfId="2" applyFont="1" applyFill="1" applyBorder="1" applyAlignment="1">
      <alignment horizontal="left" vertical="center" shrinkToFit="1"/>
    </xf>
    <xf numFmtId="0" fontId="12" fillId="4" borderId="13" xfId="2" applyFont="1" applyFill="1" applyBorder="1" applyAlignment="1">
      <alignment horizontal="left" vertical="center" shrinkToFit="1"/>
    </xf>
    <xf numFmtId="0" fontId="12" fillId="4" borderId="12" xfId="2" applyFont="1" applyFill="1" applyBorder="1" applyAlignment="1">
      <alignment horizontal="left" vertical="center" shrinkToFit="1"/>
    </xf>
    <xf numFmtId="0" fontId="12" fillId="4" borderId="11" xfId="2" applyFont="1" applyFill="1" applyBorder="1" applyAlignment="1">
      <alignment horizontal="left" vertical="center" shrinkToFit="1"/>
    </xf>
    <xf numFmtId="0" fontId="13" fillId="0" borderId="0" xfId="2" applyFont="1" applyBorder="1" applyAlignment="1">
      <alignment horizontal="left" vertical="center" wrapText="1"/>
    </xf>
    <xf numFmtId="0" fontId="12" fillId="4" borderId="10" xfId="2" applyFont="1" applyFill="1" applyBorder="1" applyAlignment="1">
      <alignment horizontal="left" vertical="center" wrapText="1"/>
    </xf>
    <xf numFmtId="0" fontId="12" fillId="4" borderId="9" xfId="2" applyFont="1" applyFill="1" applyBorder="1" applyAlignment="1">
      <alignment horizontal="left" vertical="center" wrapText="1"/>
    </xf>
    <xf numFmtId="0" fontId="13" fillId="0" borderId="8" xfId="2" applyFont="1" applyBorder="1" applyAlignment="1">
      <alignment horizontal="left" vertical="center"/>
    </xf>
    <xf numFmtId="0" fontId="16" fillId="0" borderId="0" xfId="2" applyFont="1" applyBorder="1" applyAlignment="1">
      <alignment vertical="center"/>
    </xf>
    <xf numFmtId="0" fontId="12" fillId="3" borderId="10" xfId="2" applyFont="1" applyFill="1" applyBorder="1" applyAlignment="1">
      <alignment horizontal="left" vertical="center" wrapText="1"/>
    </xf>
    <xf numFmtId="0" fontId="12" fillId="3" borderId="9" xfId="2" applyFont="1" applyFill="1" applyBorder="1" applyAlignment="1">
      <alignment horizontal="left" vertical="center" wrapText="1"/>
    </xf>
    <xf numFmtId="0" fontId="14" fillId="0" borderId="0" xfId="2" applyFont="1" applyFill="1" applyAlignment="1">
      <alignment horizontal="left" vertical="center"/>
    </xf>
    <xf numFmtId="0" fontId="14" fillId="0" borderId="0" xfId="2" applyFont="1" applyFill="1" applyBorder="1" applyAlignment="1">
      <alignment horizontal="left" vertical="center"/>
    </xf>
    <xf numFmtId="0" fontId="1" fillId="0" borderId="0" xfId="3"/>
    <xf numFmtId="44" fontId="1" fillId="0" borderId="0" xfId="3" applyNumberFormat="1"/>
    <xf numFmtId="0" fontId="1" fillId="0" borderId="0" xfId="3" applyAlignment="1">
      <alignment horizontal="left"/>
    </xf>
    <xf numFmtId="0" fontId="1" fillId="0" borderId="0" xfId="3" pivotButton="1"/>
    <xf numFmtId="0" fontId="1" fillId="0" borderId="0" xfId="3" applyAlignment="1"/>
  </cellXfs>
  <cellStyles count="4">
    <cellStyle name="Normal" xfId="0" builtinId="0"/>
    <cellStyle name="Normal 2" xfId="2"/>
    <cellStyle name="Normal 3" xfId="3"/>
    <cellStyle name="Normal_Inventory List" xfId="1"/>
  </cellStyles>
  <dxfs count="145">
    <dxf>
      <numFmt numFmtId="168" formatCode="_(\$* #,##0.00_);_(\$* \(#,##0.00\);_(\$* &quot;-&quot;??_);_(@_)"/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b/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color indexed="63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numFmt numFmtId="167" formatCode="\$#,##0.00"/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name val="Calibri"/>
        <scheme val="minor"/>
      </font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name val="Calibri"/>
        <scheme val="minor"/>
      </font>
    </dxf>
    <dxf>
      <font>
        <u val="none"/>
        <vertAlign val="baseline"/>
        <name val="Calibri"/>
        <scheme val="minor"/>
      </font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Pearson/Books/699434_MOSExcel2016Core/mosExcel2013_669208_PracticeFiles/Objective1/Excel_1-4c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A1:F278" sheet="Source Data" r:id="rId2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4">
      <sharedItems containsSemiMixedTypes="0" containsString="0" containsNumber="1" minValue="0" maxValue="2281.5"/>
    </cacheField>
    <cacheField name="Qtr 2" numFmtId="164">
      <sharedItems containsSemiMixedTypes="0" containsString="0" containsNumber="1" minValue="0" maxValue="3159"/>
    </cacheField>
    <cacheField name="Qtr 3" numFmtId="164">
      <sharedItems containsSemiMixedTypes="0" containsString="0" containsNumber="1" minValue="0" maxValue="3900"/>
    </cacheField>
    <cacheField name="Qtr 4" numFmtId="164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9" showAll="0" defaultSubtotal="0"/>
    <pivotField dataField="1" numFmtId="169" showAll="0" defaultSubtotal="0"/>
    <pivotField dataField="1" numFmtId="169" showAll="0" defaultSubtotal="0"/>
    <pivotField dataField="1" numFmtId="169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ables/table1.xml><?xml version="1.0" encoding="utf-8"?>
<table xmlns="http://schemas.openxmlformats.org/spreadsheetml/2006/main" id="1" name="Table1" displayName="Table1" ref="B11:E22" totalsRowCount="1" headerRowDxfId="144" dataDxfId="143" totalsRowDxfId="141" tableBorderDxfId="142">
  <autoFilter ref="B11:E21"/>
  <tableColumns count="4">
    <tableColumn id="1" name="HOUSING" totalsRowLabel="Total" dataDxfId="140" totalsRowDxfId="139"/>
    <tableColumn id="2" name="Projected Cost" totalsRowFunction="sum" dataDxfId="138" totalsRowDxfId="137"/>
    <tableColumn id="3" name="Actual Cost" totalsRowFunction="sum" dataDxfId="136" totalsRowDxfId="135"/>
    <tableColumn id="4" name="Difference" totalsRowFunction="sum" dataDxfId="134" totalsRowDxfId="133">
      <calculatedColumnFormula>Table1[Projected Cost]-Table1[Actual Cost]</calculatedColumnFormula>
    </tableColumn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G39:J43" totalsRowCount="1" headerRowDxfId="36" dataDxfId="35" totalsRowDxfId="33" tableBorderDxfId="34">
  <autoFilter ref="G39:J42"/>
  <tableColumns count="4">
    <tableColumn id="1" name="SAVINGS OR INVESTMENTS" totalsRowLabel="Total" dataDxfId="32" totalsRowDxfId="31"/>
    <tableColumn id="2" name="Projected Cost" totalsRowFunction="sum" dataDxfId="30" totalsRowDxfId="29"/>
    <tableColumn id="3" name="Actual Cost" totalsRowFunction="sum" dataDxfId="28" totalsRowDxfId="27"/>
    <tableColumn id="4" name="Difference" totalsRowFunction="sum" dataDxfId="26" totalsRowDxfId="25">
      <calculatedColumnFormula>Table10[Projected Cost]-Table10[Actual Cost]</calculatedColumnFormula>
    </tableColumn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id="11" name="Table7" displayName="Table7" ref="B55:E63" totalsRowCount="1" headerRowDxfId="24" dataDxfId="23" totalsRowDxfId="21" tableBorderDxfId="22">
  <autoFilter ref="B55:E62"/>
  <tableColumns count="4">
    <tableColumn id="1" name="PERSONAL CARE" totalsRowLabel="Total" dataDxfId="20" totalsRowDxfId="19"/>
    <tableColumn id="2" name="Projected Cost" totalsRowFunction="sum" dataDxfId="18" totalsRowDxfId="17"/>
    <tableColumn id="3" name="Actual Cost" totalsRowFunction="sum" dataDxfId="16" totalsRowDxfId="15"/>
    <tableColumn id="4" name="Difference" totalsRowFunction="sum" dataDxfId="14" totalsRowDxfId="13">
      <calculatedColumnFormula>Table7[Projected Cost]-Table7[Actual Cost]</calculatedColumnFormula>
    </tableColumn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id="12" name="Table2" displayName="Table2" ref="G11:J21" totalsRowCount="1" headerRowDxfId="12" dataDxfId="11" totalsRowDxfId="9" tableBorderDxfId="10">
  <autoFilter ref="G11:J20"/>
  <tableColumns count="4">
    <tableColumn id="1" name="ENTERTAINMENT" totalsRowLabel="Total" dataDxfId="8" totalsRowDxfId="7"/>
    <tableColumn id="2" name="Projected Cost" totalsRowFunction="sum" dataDxfId="6" totalsRowDxfId="5"/>
    <tableColumn id="3" name="Actual Cost" totalsRowFunction="sum" dataDxfId="4" totalsRowDxfId="3"/>
    <tableColumn id="4" name="Difference" totalsRowFunction="sum" dataDxfId="2" totalsRowDxfId="1">
      <calculatedColumnFormula>Table2[Projected Cost]-Table2[Actual Cost]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B34:E39" totalsRowCount="1" headerRowDxfId="132" dataDxfId="131" totalsRowDxfId="129" tableBorderDxfId="130">
  <autoFilter ref="B34:E38"/>
  <tableColumns count="4">
    <tableColumn id="1" name="INSURANCE" totalsRowLabel="Total" dataDxfId="128" totalsRowDxfId="127"/>
    <tableColumn id="2" name="Projected Cost" totalsRowFunction="sum" dataDxfId="126" totalsRowDxfId="125"/>
    <tableColumn id="3" name="Actual Cost" totalsRowFunction="sum" dataDxfId="124" totalsRowDxfId="123"/>
    <tableColumn id="4" name="Difference" totalsRowFunction="sum" dataDxfId="122" totalsRowDxfId="121">
      <calculatedColumnFormula>Table4[Projected Cost]-Table4[Actual Cost]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3" name="Table12" displayName="Table12" ref="G51:J56" totalsRowCount="1" headerRowDxfId="120" dataDxfId="119" totalsRowDxfId="117" tableBorderDxfId="118">
  <autoFilter ref="G51:J55"/>
  <tableColumns count="4">
    <tableColumn id="1" name="LEGAL" totalsRowLabel="Total" dataDxfId="116" totalsRowDxfId="115"/>
    <tableColumn id="2" name="Projected Cost" totalsRowFunction="sum" dataDxfId="114" totalsRowDxfId="113"/>
    <tableColumn id="3" name="Actual Cost" totalsRowFunction="sum" dataDxfId="112" totalsRowDxfId="111"/>
    <tableColumn id="4" name="Difference" totalsRowFunction="sum" dataDxfId="110" totalsRowDxfId="109">
      <calculatedColumnFormula>Table12[Projected Cost]-Table12[Actual Cost]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4" name="Table6" displayName="Table6" ref="B47:E53" totalsRowCount="1" headerRowDxfId="108" dataDxfId="107" totalsRowDxfId="105" tableBorderDxfId="106">
  <autoFilter ref="B47:E52"/>
  <tableColumns count="4">
    <tableColumn id="1" name="PETS" totalsRowLabel="Total" dataDxfId="104" totalsRowDxfId="103"/>
    <tableColumn id="2" name="Projected Cost" totalsRowFunction="sum" dataDxfId="102" totalsRowDxfId="101"/>
    <tableColumn id="3" name="Actual Cost" totalsRowFunction="sum" dataDxfId="100" totalsRowDxfId="99"/>
    <tableColumn id="4" name="Difference" totalsRowFunction="sum" dataDxfId="98" totalsRowDxfId="97">
      <calculatedColumnFormula>Table6[Projected Cost]-Table6[Actual Cost]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5" name="Table11" displayName="Table11" ref="G45:J49" totalsRowCount="1" headerRowDxfId="96" dataDxfId="95" totalsRowDxfId="93" tableBorderDxfId="94">
  <autoFilter ref="G45:J48"/>
  <tableColumns count="4">
    <tableColumn id="1" name="GIFTS AND DONATIONS" totalsRowLabel="Total" dataDxfId="92" totalsRowDxfId="91"/>
    <tableColumn id="2" name="Projected Cost" totalsRowFunction="sum" dataDxfId="90" totalsRowDxfId="89"/>
    <tableColumn id="3" name="Actual Cost" totalsRowFunction="sum" dataDxfId="88" totalsRowDxfId="87"/>
    <tableColumn id="4" name="Difference" totalsRowFunction="sum" dataDxfId="86" totalsRowDxfId="85">
      <calculatedColumnFormula>Table11[Projected Cost]-Table11[Actual Cost]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6" name="Table5" displayName="Table5" ref="B41:E45" totalsRowCount="1" headerRowDxfId="84" dataDxfId="83" totalsRowDxfId="81" tableBorderDxfId="82">
  <autoFilter ref="B41:E44"/>
  <tableColumns count="4">
    <tableColumn id="1" name="FOOD" totalsRowLabel="Total" dataDxfId="80" totalsRowDxfId="79"/>
    <tableColumn id="2" name="Projected Cost" totalsRowFunction="sum" dataDxfId="78" totalsRowDxfId="77"/>
    <tableColumn id="3" name="Actual Cost" totalsRowFunction="sum" dataDxfId="76" totalsRowDxfId="75"/>
    <tableColumn id="4" name="Difference" totalsRowFunction="sum" dataDxfId="74" totalsRowDxfId="73">
      <calculatedColumnFormula>Table5[Projected Cost]-Table5[Actual Cost]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id="7" name="Table9" displayName="Table9" ref="G32:J37" totalsRowCount="1" headerRowDxfId="72" dataDxfId="71" totalsRowDxfId="69" tableBorderDxfId="70">
  <autoFilter ref="G32:J36"/>
  <tableColumns count="4">
    <tableColumn id="1" name="TAXES" totalsRowLabel="Total" dataDxfId="68" totalsRowDxfId="67"/>
    <tableColumn id="2" name="Projected Cost" totalsRowFunction="sum" dataDxfId="66" totalsRowDxfId="65"/>
    <tableColumn id="3" name="Actual Cost" totalsRowFunction="sum" dataDxfId="64" totalsRowDxfId="63"/>
    <tableColumn id="4" name="Difference" totalsRowFunction="sum" dataDxfId="62" totalsRowDxfId="61">
      <calculatedColumnFormula>Table9[Projected Cost]-Table9[Actual Cost]</calculatedColumnFormula>
    </tableColumn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id="8" name="Table3" displayName="Table3" ref="B24:E32" totalsRowCount="1" headerRowDxfId="60" dataDxfId="59" totalsRowDxfId="57" tableBorderDxfId="58">
  <autoFilter ref="B24:E31"/>
  <tableColumns count="4">
    <tableColumn id="1" name="TRANSPORTATION" totalsRowLabel="Total" dataDxfId="56" totalsRowDxfId="55"/>
    <tableColumn id="2" name="Projected Cost" totalsRowFunction="sum" dataDxfId="54" totalsRowDxfId="53"/>
    <tableColumn id="3" name="Actual Cost" totalsRowFunction="sum" dataDxfId="52" totalsRowDxfId="51"/>
    <tableColumn id="4" name="Difference" totalsRowFunction="sum" dataDxfId="50" totalsRowDxfId="49">
      <calculatedColumnFormula>Table3[Projected Cost]-Table3[Actual Cost]</calculatedColumnFormula>
    </tableColumn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id="9" name="Table8" displayName="Table8" ref="G23:J30" totalsRowCount="1" headerRowDxfId="48" dataDxfId="47" totalsRowDxfId="45" tableBorderDxfId="46">
  <autoFilter ref="G23:J29"/>
  <tableColumns count="4">
    <tableColumn id="1" name="LOANS" totalsRowLabel="Total" dataDxfId="44" totalsRowDxfId="43"/>
    <tableColumn id="2" name="Projected Cost" totalsRowFunction="sum" dataDxfId="42" totalsRowDxfId="41"/>
    <tableColumn id="3" name="Actual Cost" totalsRowFunction="sum" dataDxfId="40" totalsRowDxfId="39"/>
    <tableColumn id="4" name="Difference" totalsRowFunction="sum" dataDxfId="38" totalsRowDxfId="37">
      <calculatedColumnFormula>Table8[Projected Cost]-Table8[Actual Cost]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2"/>
  <sheetViews>
    <sheetView tabSelected="1" workbookViewId="0">
      <selection sqref="A1:I1"/>
    </sheetView>
  </sheetViews>
  <sheetFormatPr defaultRowHeight="12.75" x14ac:dyDescent="0.2"/>
  <cols>
    <col min="1" max="1" width="15.28515625" bestFit="1" customWidth="1"/>
    <col min="2" max="2" width="27" bestFit="1" customWidth="1"/>
    <col min="3" max="3" width="16.7109375" style="3" bestFit="1" customWidth="1"/>
    <col min="4" max="4" width="17.42578125" style="2" bestFit="1" customWidth="1"/>
    <col min="5" max="5" width="20.28515625" style="2" bestFit="1" customWidth="1"/>
    <col min="6" max="6" width="16.140625" bestFit="1" customWidth="1"/>
    <col min="7" max="7" width="13.7109375" bestFit="1" customWidth="1"/>
    <col min="8" max="8" width="14.42578125" bestFit="1" customWidth="1"/>
    <col min="9" max="9" width="15.28515625" style="1" bestFit="1" customWidth="1"/>
  </cols>
  <sheetData>
    <row r="1" spans="1:9" s="4" customFormat="1" ht="35.1" customHeight="1" thickBot="1" x14ac:dyDescent="0.3">
      <c r="A1" s="42" t="s">
        <v>260</v>
      </c>
      <c r="B1" s="42"/>
      <c r="C1" s="42"/>
      <c r="D1" s="42"/>
      <c r="E1" s="42"/>
      <c r="F1" s="42"/>
      <c r="G1" s="42"/>
      <c r="H1" s="42"/>
      <c r="I1" s="42"/>
    </row>
    <row r="2" spans="1:9" s="9" customFormat="1" ht="15.75" thickBot="1" x14ac:dyDescent="0.25">
      <c r="A2" s="10" t="s">
        <v>2</v>
      </c>
      <c r="B2" s="11" t="s">
        <v>0</v>
      </c>
      <c r="C2" s="10" t="s">
        <v>1</v>
      </c>
      <c r="D2" s="12" t="s">
        <v>3</v>
      </c>
      <c r="E2" s="12" t="s">
        <v>211</v>
      </c>
      <c r="F2" s="10" t="s">
        <v>6</v>
      </c>
      <c r="G2" s="10" t="s">
        <v>4</v>
      </c>
      <c r="H2" s="10" t="s">
        <v>259</v>
      </c>
      <c r="I2" s="10" t="s">
        <v>5</v>
      </c>
    </row>
    <row r="3" spans="1:9" s="14" customFormat="1" thickBot="1" x14ac:dyDescent="0.25">
      <c r="A3" s="13" t="s">
        <v>262</v>
      </c>
      <c r="B3" s="13" t="s">
        <v>266</v>
      </c>
      <c r="C3" s="13" t="s">
        <v>265</v>
      </c>
      <c r="D3" s="13" t="s">
        <v>266</v>
      </c>
      <c r="E3" s="13" t="s">
        <v>266</v>
      </c>
      <c r="F3" s="13" t="s">
        <v>261</v>
      </c>
      <c r="G3" s="13" t="s">
        <v>261</v>
      </c>
      <c r="H3" s="13" t="s">
        <v>261</v>
      </c>
      <c r="I3" s="13" t="s">
        <v>262</v>
      </c>
    </row>
    <row r="4" spans="1:9" s="8" customFormat="1" ht="15" x14ac:dyDescent="0.25">
      <c r="A4" s="5">
        <v>1</v>
      </c>
      <c r="B4" s="6" t="s">
        <v>7</v>
      </c>
      <c r="C4" s="6" t="s">
        <v>193</v>
      </c>
      <c r="D4" s="7">
        <v>44</v>
      </c>
      <c r="E4" s="6" t="s">
        <v>212</v>
      </c>
      <c r="F4" s="5">
        <v>40</v>
      </c>
      <c r="G4" s="5">
        <v>10</v>
      </c>
      <c r="H4" s="5">
        <v>0</v>
      </c>
      <c r="I4" s="5" t="s">
        <v>263</v>
      </c>
    </row>
    <row r="5" spans="1:9" s="8" customFormat="1" ht="15" x14ac:dyDescent="0.25">
      <c r="A5" s="5">
        <v>2</v>
      </c>
      <c r="B5" s="6" t="s">
        <v>8</v>
      </c>
      <c r="C5" s="6" t="s">
        <v>193</v>
      </c>
      <c r="D5" s="7">
        <v>20.625</v>
      </c>
      <c r="E5" s="6" t="s">
        <v>212</v>
      </c>
      <c r="F5" s="5">
        <v>37</v>
      </c>
      <c r="G5" s="5">
        <v>10</v>
      </c>
      <c r="H5" s="5">
        <v>0</v>
      </c>
      <c r="I5" s="5" t="s">
        <v>263</v>
      </c>
    </row>
    <row r="6" spans="1:9" s="8" customFormat="1" ht="30" x14ac:dyDescent="0.25">
      <c r="A6" s="5">
        <v>3</v>
      </c>
      <c r="B6" s="6" t="s">
        <v>9</v>
      </c>
      <c r="C6" s="6" t="s">
        <v>194</v>
      </c>
      <c r="D6" s="7">
        <v>58</v>
      </c>
      <c r="E6" s="6" t="s">
        <v>213</v>
      </c>
      <c r="F6" s="5">
        <v>13</v>
      </c>
      <c r="G6" s="5">
        <v>10</v>
      </c>
      <c r="H6" s="5">
        <v>0</v>
      </c>
      <c r="I6" s="5" t="s">
        <v>263</v>
      </c>
    </row>
    <row r="7" spans="1:9" s="8" customFormat="1" ht="15" x14ac:dyDescent="0.25">
      <c r="A7" s="5">
        <v>4</v>
      </c>
      <c r="B7" s="6" t="s">
        <v>10</v>
      </c>
      <c r="C7" s="6" t="s">
        <v>195</v>
      </c>
      <c r="D7" s="7">
        <v>4.5</v>
      </c>
      <c r="E7" s="6" t="s">
        <v>214</v>
      </c>
      <c r="F7" s="5">
        <v>12</v>
      </c>
      <c r="G7" s="5">
        <v>5</v>
      </c>
      <c r="H7" s="5">
        <v>0</v>
      </c>
      <c r="I7" s="5" t="s">
        <v>263</v>
      </c>
    </row>
    <row r="8" spans="1:9" s="8" customFormat="1" ht="15" x14ac:dyDescent="0.25">
      <c r="A8" s="5">
        <v>5</v>
      </c>
      <c r="B8" s="6" t="s">
        <v>11</v>
      </c>
      <c r="C8" s="6" t="s">
        <v>196</v>
      </c>
      <c r="D8" s="7">
        <v>18</v>
      </c>
      <c r="E8" s="6" t="s">
        <v>215</v>
      </c>
      <c r="F8" s="5">
        <v>3</v>
      </c>
      <c r="G8" s="5">
        <v>1</v>
      </c>
      <c r="H8" s="5">
        <v>0</v>
      </c>
      <c r="I8" s="5" t="s">
        <v>263</v>
      </c>
    </row>
    <row r="9" spans="1:9" s="8" customFormat="1" ht="15" x14ac:dyDescent="0.25">
      <c r="A9" s="5">
        <v>6</v>
      </c>
      <c r="B9" s="6" t="s">
        <v>12</v>
      </c>
      <c r="C9" s="6" t="s">
        <v>197</v>
      </c>
      <c r="D9" s="7">
        <v>14.75</v>
      </c>
      <c r="E9" s="6" t="s">
        <v>216</v>
      </c>
      <c r="F9" s="5">
        <v>12</v>
      </c>
      <c r="G9" s="5">
        <v>2</v>
      </c>
      <c r="H9" s="5">
        <v>0</v>
      </c>
      <c r="I9" s="5" t="s">
        <v>263</v>
      </c>
    </row>
    <row r="10" spans="1:9" s="8" customFormat="1" ht="15" x14ac:dyDescent="0.25">
      <c r="A10" s="5">
        <v>7</v>
      </c>
      <c r="B10" s="6" t="s">
        <v>13</v>
      </c>
      <c r="C10" s="6" t="s">
        <v>197</v>
      </c>
      <c r="D10" s="7">
        <v>37</v>
      </c>
      <c r="E10" s="6" t="s">
        <v>217</v>
      </c>
      <c r="F10" s="5">
        <v>2</v>
      </c>
      <c r="G10" s="5">
        <v>2</v>
      </c>
      <c r="H10" s="5">
        <v>6</v>
      </c>
      <c r="I10" s="5" t="s">
        <v>263</v>
      </c>
    </row>
    <row r="11" spans="1:9" s="8" customFormat="1" ht="15" x14ac:dyDescent="0.25">
      <c r="A11" s="5">
        <v>8</v>
      </c>
      <c r="B11" s="6" t="s">
        <v>14</v>
      </c>
      <c r="C11" s="6" t="s">
        <v>197</v>
      </c>
      <c r="D11" s="7">
        <v>19.95</v>
      </c>
      <c r="E11" s="6" t="s">
        <v>218</v>
      </c>
      <c r="F11" s="5">
        <v>4</v>
      </c>
      <c r="G11" s="5">
        <v>1</v>
      </c>
      <c r="H11" s="5">
        <v>0</v>
      </c>
      <c r="I11" s="5" t="s">
        <v>263</v>
      </c>
    </row>
    <row r="12" spans="1:9" s="8" customFormat="1" ht="15" x14ac:dyDescent="0.25">
      <c r="A12" s="5">
        <v>9</v>
      </c>
      <c r="B12" s="6" t="s">
        <v>15</v>
      </c>
      <c r="C12" s="6" t="s">
        <v>198</v>
      </c>
      <c r="D12" s="7">
        <v>12.95</v>
      </c>
      <c r="E12" s="6" t="s">
        <v>219</v>
      </c>
      <c r="F12" s="5">
        <v>20</v>
      </c>
      <c r="G12" s="5">
        <v>6</v>
      </c>
      <c r="H12" s="5">
        <v>0</v>
      </c>
      <c r="I12" s="5" t="s">
        <v>263</v>
      </c>
    </row>
    <row r="13" spans="1:9" s="8" customFormat="1" ht="15" x14ac:dyDescent="0.25">
      <c r="A13" s="5">
        <v>10</v>
      </c>
      <c r="B13" s="6" t="s">
        <v>16</v>
      </c>
      <c r="C13" s="6" t="s">
        <v>198</v>
      </c>
      <c r="D13" s="7">
        <v>5.95</v>
      </c>
      <c r="E13" s="6" t="s">
        <v>220</v>
      </c>
      <c r="F13" s="5">
        <v>13</v>
      </c>
      <c r="G13" s="5">
        <v>6</v>
      </c>
      <c r="H13" s="5">
        <v>0</v>
      </c>
      <c r="I13" s="5" t="s">
        <v>263</v>
      </c>
    </row>
    <row r="14" spans="1:9" s="8" customFormat="1" ht="15" x14ac:dyDescent="0.25">
      <c r="A14" s="5">
        <v>11</v>
      </c>
      <c r="B14" s="6" t="s">
        <v>17</v>
      </c>
      <c r="C14" s="6" t="s">
        <v>199</v>
      </c>
      <c r="D14" s="7">
        <v>10.95</v>
      </c>
      <c r="E14" s="6" t="s">
        <v>221</v>
      </c>
      <c r="F14" s="5">
        <v>7</v>
      </c>
      <c r="G14" s="5">
        <v>2</v>
      </c>
      <c r="H14" s="5">
        <v>0</v>
      </c>
      <c r="I14" s="5" t="s">
        <v>263</v>
      </c>
    </row>
    <row r="15" spans="1:9" s="8" customFormat="1" ht="15" x14ac:dyDescent="0.25">
      <c r="A15" s="5">
        <v>12</v>
      </c>
      <c r="B15" s="6" t="s">
        <v>18</v>
      </c>
      <c r="C15" s="6" t="s">
        <v>199</v>
      </c>
      <c r="D15" s="7">
        <v>12.95</v>
      </c>
      <c r="E15" s="6" t="s">
        <v>221</v>
      </c>
      <c r="F15" s="5">
        <v>6</v>
      </c>
      <c r="G15" s="5">
        <v>2</v>
      </c>
      <c r="H15" s="5">
        <v>0</v>
      </c>
      <c r="I15" s="5" t="s">
        <v>263</v>
      </c>
    </row>
    <row r="16" spans="1:9" s="8" customFormat="1" ht="15" x14ac:dyDescent="0.25">
      <c r="A16" s="5">
        <v>13</v>
      </c>
      <c r="B16" s="6" t="s">
        <v>19</v>
      </c>
      <c r="C16" s="6" t="s">
        <v>195</v>
      </c>
      <c r="D16" s="7">
        <v>4.3499999999999996</v>
      </c>
      <c r="E16" s="6" t="s">
        <v>214</v>
      </c>
      <c r="F16" s="5">
        <v>24</v>
      </c>
      <c r="G16" s="5">
        <v>5</v>
      </c>
      <c r="H16" s="5">
        <v>0</v>
      </c>
      <c r="I16" s="5" t="s">
        <v>263</v>
      </c>
    </row>
    <row r="17" spans="1:9" s="8" customFormat="1" ht="15" x14ac:dyDescent="0.25">
      <c r="A17" s="5">
        <v>14</v>
      </c>
      <c r="B17" s="6" t="s">
        <v>20</v>
      </c>
      <c r="C17" s="6" t="s">
        <v>195</v>
      </c>
      <c r="D17" s="7">
        <v>6.35</v>
      </c>
      <c r="E17" s="6" t="s">
        <v>222</v>
      </c>
      <c r="F17" s="5">
        <v>7</v>
      </c>
      <c r="G17" s="5">
        <v>10</v>
      </c>
      <c r="H17" s="5">
        <v>6</v>
      </c>
      <c r="I17" s="5" t="s">
        <v>263</v>
      </c>
    </row>
    <row r="18" spans="1:9" s="8" customFormat="1" ht="15" x14ac:dyDescent="0.25">
      <c r="A18" s="5">
        <v>15</v>
      </c>
      <c r="B18" s="6" t="s">
        <v>21</v>
      </c>
      <c r="C18" s="6" t="s">
        <v>195</v>
      </c>
      <c r="D18" s="7">
        <v>8.65</v>
      </c>
      <c r="E18" s="6" t="s">
        <v>214</v>
      </c>
      <c r="F18" s="5">
        <v>12</v>
      </c>
      <c r="G18" s="5">
        <v>5</v>
      </c>
      <c r="H18" s="5">
        <v>0</v>
      </c>
      <c r="I18" s="5" t="s">
        <v>263</v>
      </c>
    </row>
    <row r="19" spans="1:9" s="8" customFormat="1" ht="15" x14ac:dyDescent="0.25">
      <c r="A19" s="5">
        <v>16</v>
      </c>
      <c r="B19" s="6" t="s">
        <v>22</v>
      </c>
      <c r="C19" s="6" t="s">
        <v>196</v>
      </c>
      <c r="D19" s="7">
        <v>14.5</v>
      </c>
      <c r="E19" s="6" t="s">
        <v>215</v>
      </c>
      <c r="F19" s="5">
        <v>4</v>
      </c>
      <c r="G19" s="5">
        <v>2</v>
      </c>
      <c r="H19" s="5">
        <v>0</v>
      </c>
      <c r="I19" s="5" t="s">
        <v>263</v>
      </c>
    </row>
    <row r="20" spans="1:9" s="8" customFormat="1" ht="15" x14ac:dyDescent="0.25">
      <c r="A20" s="5">
        <v>17</v>
      </c>
      <c r="B20" s="6" t="s">
        <v>23</v>
      </c>
      <c r="C20" s="6" t="s">
        <v>200</v>
      </c>
      <c r="D20" s="7">
        <v>5.65</v>
      </c>
      <c r="E20" s="6" t="s">
        <v>223</v>
      </c>
      <c r="F20" s="5">
        <v>20</v>
      </c>
      <c r="G20" s="5">
        <v>3</v>
      </c>
      <c r="H20" s="5">
        <v>0</v>
      </c>
      <c r="I20" s="5" t="s">
        <v>263</v>
      </c>
    </row>
    <row r="21" spans="1:9" s="8" customFormat="1" ht="15" x14ac:dyDescent="0.25">
      <c r="A21" s="5">
        <v>18</v>
      </c>
      <c r="B21" s="6" t="s">
        <v>24</v>
      </c>
      <c r="C21" s="6" t="s">
        <v>195</v>
      </c>
      <c r="D21" s="7">
        <v>21</v>
      </c>
      <c r="E21" s="6" t="s">
        <v>224</v>
      </c>
      <c r="F21" s="5">
        <v>18</v>
      </c>
      <c r="G21" s="5">
        <v>15</v>
      </c>
      <c r="H21" s="5">
        <v>0</v>
      </c>
      <c r="I21" s="5" t="s">
        <v>263</v>
      </c>
    </row>
    <row r="22" spans="1:9" s="8" customFormat="1" ht="15" x14ac:dyDescent="0.25">
      <c r="A22" s="5">
        <v>19</v>
      </c>
      <c r="B22" s="6" t="s">
        <v>25</v>
      </c>
      <c r="C22" s="6" t="s">
        <v>200</v>
      </c>
      <c r="D22" s="7">
        <v>4.25</v>
      </c>
      <c r="E22" s="6" t="s">
        <v>223</v>
      </c>
      <c r="F22" s="5">
        <v>25</v>
      </c>
      <c r="G22" s="5">
        <v>3</v>
      </c>
      <c r="H22" s="5">
        <v>0</v>
      </c>
      <c r="I22" s="5" t="s">
        <v>263</v>
      </c>
    </row>
    <row r="23" spans="1:9" s="8" customFormat="1" ht="15" x14ac:dyDescent="0.25">
      <c r="A23" s="5">
        <v>20</v>
      </c>
      <c r="B23" s="6" t="s">
        <v>26</v>
      </c>
      <c r="C23" s="6" t="s">
        <v>200</v>
      </c>
      <c r="D23" s="7">
        <v>4.95</v>
      </c>
      <c r="E23" s="6" t="s">
        <v>223</v>
      </c>
      <c r="F23" s="5">
        <v>18</v>
      </c>
      <c r="G23" s="5">
        <v>3</v>
      </c>
      <c r="H23" s="5">
        <v>0</v>
      </c>
      <c r="I23" s="5" t="s">
        <v>263</v>
      </c>
    </row>
    <row r="24" spans="1:9" s="8" customFormat="1" ht="15" x14ac:dyDescent="0.25">
      <c r="A24" s="5">
        <v>21</v>
      </c>
      <c r="B24" s="6" t="s">
        <v>27</v>
      </c>
      <c r="C24" s="6" t="s">
        <v>200</v>
      </c>
      <c r="D24" s="7">
        <v>4.75</v>
      </c>
      <c r="E24" s="6" t="s">
        <v>223</v>
      </c>
      <c r="F24" s="5">
        <v>23</v>
      </c>
      <c r="G24" s="5">
        <v>3</v>
      </c>
      <c r="H24" s="5">
        <v>0</v>
      </c>
      <c r="I24" s="5" t="s">
        <v>263</v>
      </c>
    </row>
    <row r="25" spans="1:9" s="8" customFormat="1" ht="15" x14ac:dyDescent="0.25">
      <c r="A25" s="5">
        <v>22</v>
      </c>
      <c r="B25" s="6" t="s">
        <v>28</v>
      </c>
      <c r="C25" s="6" t="s">
        <v>198</v>
      </c>
      <c r="D25" s="7">
        <v>6.25</v>
      </c>
      <c r="E25" s="6" t="s">
        <v>225</v>
      </c>
      <c r="F25" s="5">
        <v>4</v>
      </c>
      <c r="G25" s="5">
        <v>6</v>
      </c>
      <c r="H25" s="5">
        <v>10</v>
      </c>
      <c r="I25" s="5" t="s">
        <v>263</v>
      </c>
    </row>
    <row r="26" spans="1:9" s="8" customFormat="1" ht="15" x14ac:dyDescent="0.25">
      <c r="A26" s="5">
        <v>23</v>
      </c>
      <c r="B26" s="6" t="s">
        <v>29</v>
      </c>
      <c r="C26" s="6" t="s">
        <v>194</v>
      </c>
      <c r="D26" s="7">
        <v>25.95</v>
      </c>
      <c r="E26" s="6" t="s">
        <v>215</v>
      </c>
      <c r="F26" s="5">
        <v>2</v>
      </c>
      <c r="G26" s="5">
        <v>25</v>
      </c>
      <c r="H26" s="5">
        <v>15</v>
      </c>
      <c r="I26" s="5" t="s">
        <v>263</v>
      </c>
    </row>
    <row r="27" spans="1:9" s="8" customFormat="1" ht="15" x14ac:dyDescent="0.25">
      <c r="A27" s="5">
        <v>24</v>
      </c>
      <c r="B27" s="6" t="s">
        <v>30</v>
      </c>
      <c r="C27" s="6" t="s">
        <v>201</v>
      </c>
      <c r="D27" s="7">
        <v>17.95</v>
      </c>
      <c r="E27" s="6" t="s">
        <v>226</v>
      </c>
      <c r="F27" s="5">
        <v>20</v>
      </c>
      <c r="G27" s="5">
        <v>5</v>
      </c>
      <c r="H27" s="5">
        <v>0</v>
      </c>
      <c r="I27" s="5" t="s">
        <v>263</v>
      </c>
    </row>
    <row r="28" spans="1:9" s="8" customFormat="1" ht="15" x14ac:dyDescent="0.25">
      <c r="A28" s="5">
        <v>25</v>
      </c>
      <c r="B28" s="6" t="s">
        <v>31</v>
      </c>
      <c r="C28" s="6" t="s">
        <v>202</v>
      </c>
      <c r="D28" s="7">
        <v>9.9499999999999993</v>
      </c>
      <c r="E28" s="6" t="s">
        <v>227</v>
      </c>
      <c r="F28" s="5">
        <v>30</v>
      </c>
      <c r="G28" s="5">
        <v>5</v>
      </c>
      <c r="H28" s="5">
        <v>0</v>
      </c>
      <c r="I28" s="5" t="s">
        <v>263</v>
      </c>
    </row>
    <row r="29" spans="1:9" s="8" customFormat="1" ht="15" x14ac:dyDescent="0.25">
      <c r="A29" s="5">
        <v>26</v>
      </c>
      <c r="B29" s="6" t="s">
        <v>32</v>
      </c>
      <c r="C29" s="6" t="s">
        <v>202</v>
      </c>
      <c r="D29" s="7">
        <v>18</v>
      </c>
      <c r="E29" s="6" t="s">
        <v>228</v>
      </c>
      <c r="F29" s="5">
        <v>15</v>
      </c>
      <c r="G29" s="5">
        <v>5</v>
      </c>
      <c r="H29" s="5">
        <v>10</v>
      </c>
      <c r="I29" s="5" t="s">
        <v>263</v>
      </c>
    </row>
    <row r="30" spans="1:9" s="8" customFormat="1" ht="15" x14ac:dyDescent="0.25">
      <c r="A30" s="5">
        <v>27</v>
      </c>
      <c r="B30" s="6" t="s">
        <v>33</v>
      </c>
      <c r="C30" s="6" t="s">
        <v>203</v>
      </c>
      <c r="D30" s="7">
        <v>9.4</v>
      </c>
      <c r="E30" s="6" t="s">
        <v>215</v>
      </c>
      <c r="F30" s="5">
        <v>6</v>
      </c>
      <c r="G30" s="5">
        <v>8</v>
      </c>
      <c r="H30" s="5">
        <v>4</v>
      </c>
      <c r="I30" s="5" t="s">
        <v>263</v>
      </c>
    </row>
    <row r="31" spans="1:9" s="8" customFormat="1" ht="15" x14ac:dyDescent="0.25">
      <c r="A31" s="5">
        <v>28</v>
      </c>
      <c r="B31" s="6" t="s">
        <v>34</v>
      </c>
      <c r="C31" s="6" t="s">
        <v>194</v>
      </c>
      <c r="D31" s="7">
        <v>13.95</v>
      </c>
      <c r="E31" s="6" t="s">
        <v>215</v>
      </c>
      <c r="F31" s="5">
        <v>9</v>
      </c>
      <c r="G31" s="5">
        <v>3</v>
      </c>
      <c r="H31" s="5">
        <v>0</v>
      </c>
      <c r="I31" s="5" t="s">
        <v>263</v>
      </c>
    </row>
    <row r="32" spans="1:9" s="8" customFormat="1" ht="15" x14ac:dyDescent="0.25">
      <c r="A32" s="5">
        <v>29</v>
      </c>
      <c r="B32" s="6" t="s">
        <v>35</v>
      </c>
      <c r="C32" s="6" t="s">
        <v>194</v>
      </c>
      <c r="D32" s="7">
        <v>7.35</v>
      </c>
      <c r="E32" s="6" t="s">
        <v>215</v>
      </c>
      <c r="F32" s="5">
        <v>3</v>
      </c>
      <c r="G32" s="5">
        <v>1</v>
      </c>
      <c r="H32" s="5">
        <v>10</v>
      </c>
      <c r="I32" s="5" t="s">
        <v>263</v>
      </c>
    </row>
    <row r="33" spans="1:9" s="8" customFormat="1" ht="15" x14ac:dyDescent="0.25">
      <c r="A33" s="5">
        <v>30</v>
      </c>
      <c r="B33" s="6" t="s">
        <v>36</v>
      </c>
      <c r="C33" s="6" t="s">
        <v>204</v>
      </c>
      <c r="D33" s="7">
        <v>24</v>
      </c>
      <c r="E33" s="6" t="s">
        <v>229</v>
      </c>
      <c r="F33" s="5">
        <v>10</v>
      </c>
      <c r="G33" s="5">
        <v>2</v>
      </c>
      <c r="H33" s="5">
        <v>0</v>
      </c>
      <c r="I33" s="5" t="s">
        <v>263</v>
      </c>
    </row>
    <row r="34" spans="1:9" s="8" customFormat="1" ht="15" x14ac:dyDescent="0.25">
      <c r="A34" s="5">
        <v>31</v>
      </c>
      <c r="B34" s="6" t="s">
        <v>37</v>
      </c>
      <c r="C34" s="6" t="s">
        <v>205</v>
      </c>
      <c r="D34" s="7">
        <v>10</v>
      </c>
      <c r="E34" s="6" t="s">
        <v>230</v>
      </c>
      <c r="F34" s="5">
        <v>3</v>
      </c>
      <c r="G34" s="5">
        <v>1</v>
      </c>
      <c r="H34" s="5">
        <v>0</v>
      </c>
      <c r="I34" s="5" t="s">
        <v>263</v>
      </c>
    </row>
    <row r="35" spans="1:9" s="8" customFormat="1" ht="15" x14ac:dyDescent="0.25">
      <c r="A35" s="5">
        <v>32</v>
      </c>
      <c r="B35" s="6" t="s">
        <v>38</v>
      </c>
      <c r="C35" s="6" t="s">
        <v>205</v>
      </c>
      <c r="D35" s="7">
        <v>10</v>
      </c>
      <c r="E35" s="6" t="s">
        <v>230</v>
      </c>
      <c r="F35" s="5">
        <v>5</v>
      </c>
      <c r="G35" s="5">
        <v>1</v>
      </c>
      <c r="H35" s="5">
        <v>0</v>
      </c>
      <c r="I35" s="5" t="s">
        <v>263</v>
      </c>
    </row>
    <row r="36" spans="1:9" s="8" customFormat="1" ht="15" x14ac:dyDescent="0.25">
      <c r="A36" s="5">
        <v>33</v>
      </c>
      <c r="B36" s="6" t="s">
        <v>39</v>
      </c>
      <c r="C36" s="6" t="s">
        <v>206</v>
      </c>
      <c r="D36" s="7">
        <v>5.95</v>
      </c>
      <c r="E36" s="6" t="s">
        <v>231</v>
      </c>
      <c r="F36" s="5">
        <v>18</v>
      </c>
      <c r="G36" s="5">
        <v>5</v>
      </c>
      <c r="H36" s="5">
        <v>0</v>
      </c>
      <c r="I36" s="5" t="s">
        <v>263</v>
      </c>
    </row>
    <row r="37" spans="1:9" s="8" customFormat="1" ht="15" x14ac:dyDescent="0.25">
      <c r="A37" s="5">
        <v>34</v>
      </c>
      <c r="B37" s="6" t="s">
        <v>40</v>
      </c>
      <c r="C37" s="6" t="s">
        <v>206</v>
      </c>
      <c r="D37" s="7">
        <v>4.75</v>
      </c>
      <c r="E37" s="6" t="s">
        <v>232</v>
      </c>
      <c r="F37" s="5">
        <v>20</v>
      </c>
      <c r="G37" s="5">
        <v>5</v>
      </c>
      <c r="H37" s="5">
        <v>0</v>
      </c>
      <c r="I37" s="5" t="s">
        <v>263</v>
      </c>
    </row>
    <row r="38" spans="1:9" s="8" customFormat="1" ht="15" x14ac:dyDescent="0.25">
      <c r="A38" s="5">
        <v>35</v>
      </c>
      <c r="B38" s="6" t="s">
        <v>41</v>
      </c>
      <c r="C38" s="6" t="s">
        <v>204</v>
      </c>
      <c r="D38" s="7">
        <v>22</v>
      </c>
      <c r="E38" s="6" t="s">
        <v>229</v>
      </c>
      <c r="F38" s="5">
        <v>12</v>
      </c>
      <c r="G38" s="5">
        <v>3</v>
      </c>
      <c r="H38" s="5">
        <v>0</v>
      </c>
      <c r="I38" s="5" t="s">
        <v>263</v>
      </c>
    </row>
    <row r="39" spans="1:9" s="8" customFormat="1" ht="15" x14ac:dyDescent="0.25">
      <c r="A39" s="5">
        <v>36</v>
      </c>
      <c r="B39" s="6" t="s">
        <v>42</v>
      </c>
      <c r="C39" s="6" t="s">
        <v>204</v>
      </c>
      <c r="D39" s="7">
        <v>18.75</v>
      </c>
      <c r="E39" s="6" t="s">
        <v>229</v>
      </c>
      <c r="F39" s="5">
        <v>7</v>
      </c>
      <c r="G39" s="5">
        <v>3</v>
      </c>
      <c r="H39" s="5">
        <v>15</v>
      </c>
      <c r="I39" s="5" t="s">
        <v>263</v>
      </c>
    </row>
    <row r="40" spans="1:9" s="8" customFormat="1" ht="15" x14ac:dyDescent="0.25">
      <c r="A40" s="5">
        <v>37</v>
      </c>
      <c r="B40" s="6" t="s">
        <v>43</v>
      </c>
      <c r="C40" s="6" t="s">
        <v>204</v>
      </c>
      <c r="D40" s="7">
        <v>27</v>
      </c>
      <c r="E40" s="6" t="s">
        <v>229</v>
      </c>
      <c r="F40" s="5">
        <v>7</v>
      </c>
      <c r="G40" s="5">
        <v>2</v>
      </c>
      <c r="H40" s="5">
        <v>0</v>
      </c>
      <c r="I40" s="5" t="s">
        <v>263</v>
      </c>
    </row>
    <row r="41" spans="1:9" s="8" customFormat="1" ht="15" x14ac:dyDescent="0.25">
      <c r="A41" s="5">
        <v>38</v>
      </c>
      <c r="B41" s="6" t="s">
        <v>44</v>
      </c>
      <c r="C41" s="6" t="s">
        <v>204</v>
      </c>
      <c r="D41" s="7">
        <v>12</v>
      </c>
      <c r="E41" s="6" t="s">
        <v>233</v>
      </c>
      <c r="F41" s="5">
        <v>8</v>
      </c>
      <c r="G41" s="5">
        <v>2</v>
      </c>
      <c r="H41" s="5">
        <v>0</v>
      </c>
      <c r="I41" s="5" t="s">
        <v>263</v>
      </c>
    </row>
    <row r="42" spans="1:9" s="8" customFormat="1" ht="15" x14ac:dyDescent="0.25">
      <c r="A42" s="5">
        <v>39</v>
      </c>
      <c r="B42" s="6" t="s">
        <v>45</v>
      </c>
      <c r="C42" s="6" t="s">
        <v>206</v>
      </c>
      <c r="D42" s="7">
        <v>4.5</v>
      </c>
      <c r="E42" s="6" t="s">
        <v>234</v>
      </c>
      <c r="F42" s="5">
        <v>18</v>
      </c>
      <c r="G42" s="5">
        <v>6</v>
      </c>
      <c r="H42" s="5">
        <v>0</v>
      </c>
      <c r="I42" s="5" t="s">
        <v>263</v>
      </c>
    </row>
    <row r="43" spans="1:9" s="8" customFormat="1" ht="15" x14ac:dyDescent="0.25">
      <c r="A43" s="5">
        <v>40</v>
      </c>
      <c r="B43" s="6" t="s">
        <v>46</v>
      </c>
      <c r="C43" s="6" t="s">
        <v>206</v>
      </c>
      <c r="D43" s="7">
        <v>7.5</v>
      </c>
      <c r="E43" s="6" t="s">
        <v>231</v>
      </c>
      <c r="F43" s="5">
        <v>10</v>
      </c>
      <c r="G43" s="5">
        <v>20</v>
      </c>
      <c r="H43" s="5">
        <v>0</v>
      </c>
      <c r="I43" s="5" t="s">
        <v>263</v>
      </c>
    </row>
    <row r="44" spans="1:9" s="8" customFormat="1" ht="15" x14ac:dyDescent="0.25">
      <c r="A44" s="5">
        <v>41</v>
      </c>
      <c r="B44" s="6" t="s">
        <v>47</v>
      </c>
      <c r="C44" s="6" t="s">
        <v>207</v>
      </c>
      <c r="D44" s="7">
        <v>24</v>
      </c>
      <c r="E44" s="6" t="s">
        <v>215</v>
      </c>
      <c r="F44" s="5">
        <v>6</v>
      </c>
      <c r="G44" s="5">
        <v>2</v>
      </c>
      <c r="H44" s="5">
        <v>0</v>
      </c>
      <c r="I44" s="5" t="s">
        <v>263</v>
      </c>
    </row>
    <row r="45" spans="1:9" s="8" customFormat="1" ht="15" x14ac:dyDescent="0.25">
      <c r="A45" s="5">
        <v>42</v>
      </c>
      <c r="B45" s="6" t="s">
        <v>48</v>
      </c>
      <c r="C45" s="6" t="s">
        <v>207</v>
      </c>
      <c r="D45" s="7">
        <v>22</v>
      </c>
      <c r="E45" s="6" t="s">
        <v>215</v>
      </c>
      <c r="F45" s="5">
        <v>6</v>
      </c>
      <c r="G45" s="5">
        <v>2</v>
      </c>
      <c r="H45" s="5">
        <v>0</v>
      </c>
      <c r="I45" s="5" t="s">
        <v>263</v>
      </c>
    </row>
    <row r="46" spans="1:9" s="8" customFormat="1" ht="15" x14ac:dyDescent="0.25">
      <c r="A46" s="5">
        <v>43</v>
      </c>
      <c r="B46" s="6" t="s">
        <v>49</v>
      </c>
      <c r="C46" s="6" t="s">
        <v>207</v>
      </c>
      <c r="D46" s="7">
        <v>20</v>
      </c>
      <c r="E46" s="6" t="s">
        <v>215</v>
      </c>
      <c r="F46" s="5">
        <v>8</v>
      </c>
      <c r="G46" s="5">
        <v>2</v>
      </c>
      <c r="H46" s="5">
        <v>0</v>
      </c>
      <c r="I46" s="5" t="s">
        <v>263</v>
      </c>
    </row>
    <row r="47" spans="1:9" s="8" customFormat="1" ht="15" x14ac:dyDescent="0.25">
      <c r="A47" s="5">
        <v>44</v>
      </c>
      <c r="B47" s="6" t="s">
        <v>50</v>
      </c>
      <c r="C47" s="6" t="s">
        <v>195</v>
      </c>
      <c r="D47" s="7">
        <v>30</v>
      </c>
      <c r="E47" s="6" t="s">
        <v>224</v>
      </c>
      <c r="F47" s="5">
        <v>24</v>
      </c>
      <c r="G47" s="5">
        <v>15</v>
      </c>
      <c r="H47" s="5">
        <v>0</v>
      </c>
      <c r="I47" s="5" t="s">
        <v>263</v>
      </c>
    </row>
    <row r="48" spans="1:9" s="8" customFormat="1" ht="15" x14ac:dyDescent="0.25">
      <c r="A48" s="5">
        <v>45</v>
      </c>
      <c r="B48" s="6" t="s">
        <v>51</v>
      </c>
      <c r="C48" s="6" t="s">
        <v>194</v>
      </c>
      <c r="D48" s="7">
        <v>11.95</v>
      </c>
      <c r="E48" s="6" t="s">
        <v>215</v>
      </c>
      <c r="F48" s="5">
        <v>17</v>
      </c>
      <c r="G48" s="5">
        <v>10</v>
      </c>
      <c r="H48" s="5">
        <v>0</v>
      </c>
      <c r="I48" s="5" t="s">
        <v>263</v>
      </c>
    </row>
    <row r="49" spans="1:9" s="8" customFormat="1" ht="15" x14ac:dyDescent="0.25">
      <c r="A49" s="5">
        <v>46</v>
      </c>
      <c r="B49" s="6" t="s">
        <v>52</v>
      </c>
      <c r="C49" s="6" t="s">
        <v>196</v>
      </c>
      <c r="D49" s="7">
        <v>17.95</v>
      </c>
      <c r="E49" s="6" t="s">
        <v>215</v>
      </c>
      <c r="F49" s="5">
        <v>1</v>
      </c>
      <c r="G49" s="5">
        <v>1</v>
      </c>
      <c r="H49" s="5">
        <v>2</v>
      </c>
      <c r="I49" s="5" t="s">
        <v>263</v>
      </c>
    </row>
    <row r="50" spans="1:9" s="8" customFormat="1" ht="15" x14ac:dyDescent="0.25">
      <c r="A50" s="5">
        <v>47</v>
      </c>
      <c r="B50" s="6" t="s">
        <v>53</v>
      </c>
      <c r="C50" s="6" t="s">
        <v>196</v>
      </c>
      <c r="D50" s="7">
        <v>16.5</v>
      </c>
      <c r="E50" s="6" t="s">
        <v>215</v>
      </c>
      <c r="F50" s="5">
        <v>2</v>
      </c>
      <c r="G50" s="5">
        <v>1</v>
      </c>
      <c r="H50" s="5">
        <v>0</v>
      </c>
      <c r="I50" s="5" t="s">
        <v>263</v>
      </c>
    </row>
    <row r="51" spans="1:9" s="8" customFormat="1" ht="15" x14ac:dyDescent="0.25">
      <c r="A51" s="5">
        <v>48</v>
      </c>
      <c r="B51" s="6" t="s">
        <v>54</v>
      </c>
      <c r="C51" s="6" t="s">
        <v>206</v>
      </c>
      <c r="D51" s="7">
        <v>4.5</v>
      </c>
      <c r="E51" s="6" t="s">
        <v>232</v>
      </c>
      <c r="F51" s="5">
        <v>6</v>
      </c>
      <c r="G51" s="5">
        <v>6</v>
      </c>
      <c r="H51" s="5">
        <v>24</v>
      </c>
      <c r="I51" s="5" t="s">
        <v>263</v>
      </c>
    </row>
    <row r="52" spans="1:9" s="8" customFormat="1" ht="15" x14ac:dyDescent="0.25">
      <c r="A52" s="5">
        <v>49</v>
      </c>
      <c r="B52" s="6" t="s">
        <v>55</v>
      </c>
      <c r="C52" s="6" t="s">
        <v>200</v>
      </c>
      <c r="D52" s="7">
        <v>6.25</v>
      </c>
      <c r="E52" s="6" t="s">
        <v>223</v>
      </c>
      <c r="F52" s="5">
        <v>16</v>
      </c>
      <c r="G52" s="5">
        <v>3</v>
      </c>
      <c r="H52" s="5">
        <v>0</v>
      </c>
      <c r="I52" s="5" t="s">
        <v>263</v>
      </c>
    </row>
    <row r="53" spans="1:9" s="8" customFormat="1" ht="15" x14ac:dyDescent="0.25">
      <c r="A53" s="5">
        <v>50</v>
      </c>
      <c r="B53" s="6" t="s">
        <v>56</v>
      </c>
      <c r="C53" s="6" t="s">
        <v>193</v>
      </c>
      <c r="D53" s="7">
        <v>30.8</v>
      </c>
      <c r="E53" s="6" t="s">
        <v>212</v>
      </c>
      <c r="F53" s="5">
        <v>26</v>
      </c>
      <c r="G53" s="5">
        <v>10</v>
      </c>
      <c r="H53" s="5">
        <v>12</v>
      </c>
      <c r="I53" s="5" t="s">
        <v>263</v>
      </c>
    </row>
    <row r="54" spans="1:9" s="8" customFormat="1" ht="15" x14ac:dyDescent="0.25">
      <c r="A54" s="5">
        <v>51</v>
      </c>
      <c r="B54" s="6" t="s">
        <v>57</v>
      </c>
      <c r="C54" s="6" t="s">
        <v>195</v>
      </c>
      <c r="D54" s="7">
        <v>24</v>
      </c>
      <c r="E54" s="6" t="s">
        <v>224</v>
      </c>
      <c r="F54" s="5">
        <v>15</v>
      </c>
      <c r="G54" s="5">
        <v>17</v>
      </c>
      <c r="H54" s="5">
        <v>10</v>
      </c>
      <c r="I54" s="5" t="s">
        <v>263</v>
      </c>
    </row>
    <row r="55" spans="1:9" s="8" customFormat="1" ht="15" x14ac:dyDescent="0.25">
      <c r="A55" s="5">
        <v>52</v>
      </c>
      <c r="B55" s="6" t="s">
        <v>58</v>
      </c>
      <c r="C55" s="6" t="s">
        <v>193</v>
      </c>
      <c r="D55" s="7">
        <v>41.8</v>
      </c>
      <c r="E55" s="6" t="s">
        <v>212</v>
      </c>
      <c r="F55" s="5">
        <v>34</v>
      </c>
      <c r="G55" s="5">
        <v>10</v>
      </c>
      <c r="H55" s="5">
        <v>0</v>
      </c>
      <c r="I55" s="5" t="s">
        <v>263</v>
      </c>
    </row>
    <row r="56" spans="1:9" s="8" customFormat="1" ht="15" x14ac:dyDescent="0.25">
      <c r="A56" s="5">
        <v>53</v>
      </c>
      <c r="B56" s="6" t="s">
        <v>59</v>
      </c>
      <c r="C56" s="6" t="s">
        <v>205</v>
      </c>
      <c r="D56" s="7">
        <v>10.5</v>
      </c>
      <c r="E56" s="6" t="s">
        <v>230</v>
      </c>
      <c r="F56" s="5">
        <v>5</v>
      </c>
      <c r="G56" s="5">
        <v>1</v>
      </c>
      <c r="H56" s="5">
        <v>0</v>
      </c>
      <c r="I56" s="5" t="s">
        <v>263</v>
      </c>
    </row>
    <row r="57" spans="1:9" s="8" customFormat="1" ht="15" x14ac:dyDescent="0.25">
      <c r="A57" s="5">
        <v>54</v>
      </c>
      <c r="B57" s="6" t="s">
        <v>60</v>
      </c>
      <c r="C57" s="6" t="s">
        <v>204</v>
      </c>
      <c r="D57" s="7">
        <v>32</v>
      </c>
      <c r="E57" s="6" t="s">
        <v>229</v>
      </c>
      <c r="F57" s="5">
        <v>2</v>
      </c>
      <c r="G57" s="5">
        <v>2</v>
      </c>
      <c r="H57" s="5">
        <v>5</v>
      </c>
      <c r="I57" s="5" t="s">
        <v>263</v>
      </c>
    </row>
    <row r="58" spans="1:9" s="8" customFormat="1" ht="15" x14ac:dyDescent="0.25">
      <c r="A58" s="5">
        <v>55</v>
      </c>
      <c r="B58" s="6" t="s">
        <v>61</v>
      </c>
      <c r="C58" s="6" t="s">
        <v>198</v>
      </c>
      <c r="D58" s="7">
        <v>9.75</v>
      </c>
      <c r="E58" s="6" t="s">
        <v>219</v>
      </c>
      <c r="F58" s="5">
        <v>17</v>
      </c>
      <c r="G58" s="5">
        <v>6</v>
      </c>
      <c r="H58" s="5">
        <v>0</v>
      </c>
      <c r="I58" s="5" t="s">
        <v>263</v>
      </c>
    </row>
    <row r="59" spans="1:9" s="8" customFormat="1" ht="15" x14ac:dyDescent="0.25">
      <c r="A59" s="5">
        <v>56</v>
      </c>
      <c r="B59" s="6" t="s">
        <v>62</v>
      </c>
      <c r="C59" s="6" t="s">
        <v>194</v>
      </c>
      <c r="D59" s="7">
        <v>14.5</v>
      </c>
      <c r="E59" s="6" t="s">
        <v>215</v>
      </c>
      <c r="F59" s="5">
        <v>14</v>
      </c>
      <c r="G59" s="5">
        <v>3</v>
      </c>
      <c r="H59" s="5">
        <v>0</v>
      </c>
      <c r="I59" s="5" t="s">
        <v>263</v>
      </c>
    </row>
    <row r="60" spans="1:9" s="8" customFormat="1" ht="15" x14ac:dyDescent="0.25">
      <c r="A60" s="5">
        <v>57</v>
      </c>
      <c r="B60" s="6" t="s">
        <v>63</v>
      </c>
      <c r="C60" s="6" t="s">
        <v>194</v>
      </c>
      <c r="D60" s="7">
        <v>53</v>
      </c>
      <c r="E60" s="6" t="s">
        <v>235</v>
      </c>
      <c r="F60" s="5">
        <v>12</v>
      </c>
      <c r="G60" s="5">
        <v>2</v>
      </c>
      <c r="H60" s="5">
        <v>0</v>
      </c>
      <c r="I60" s="5" t="s">
        <v>263</v>
      </c>
    </row>
    <row r="61" spans="1:9" s="8" customFormat="1" ht="15" x14ac:dyDescent="0.25">
      <c r="A61" s="5">
        <v>58</v>
      </c>
      <c r="B61" s="6" t="s">
        <v>64</v>
      </c>
      <c r="C61" s="6" t="s">
        <v>208</v>
      </c>
      <c r="D61" s="7">
        <v>16.5</v>
      </c>
      <c r="E61" s="6" t="s">
        <v>215</v>
      </c>
      <c r="F61" s="5">
        <v>3</v>
      </c>
      <c r="G61" s="5">
        <v>1</v>
      </c>
      <c r="H61" s="5">
        <v>0</v>
      </c>
      <c r="I61" s="5" t="s">
        <v>263</v>
      </c>
    </row>
    <row r="62" spans="1:9" s="8" customFormat="1" ht="15" x14ac:dyDescent="0.25">
      <c r="A62" s="5">
        <v>59</v>
      </c>
      <c r="B62" s="6" t="s">
        <v>65</v>
      </c>
      <c r="C62" s="6" t="s">
        <v>209</v>
      </c>
      <c r="D62" s="7">
        <v>33</v>
      </c>
      <c r="E62" s="6" t="s">
        <v>236</v>
      </c>
      <c r="F62" s="5">
        <v>4</v>
      </c>
      <c r="G62" s="5">
        <v>2</v>
      </c>
      <c r="H62" s="5">
        <v>0</v>
      </c>
      <c r="I62" s="5" t="s">
        <v>263</v>
      </c>
    </row>
    <row r="63" spans="1:9" s="8" customFormat="1" ht="15" x14ac:dyDescent="0.25">
      <c r="A63" s="5">
        <v>60</v>
      </c>
      <c r="B63" s="6" t="s">
        <v>66</v>
      </c>
      <c r="C63" s="6" t="s">
        <v>209</v>
      </c>
      <c r="D63" s="7">
        <v>40</v>
      </c>
      <c r="E63" s="6" t="s">
        <v>215</v>
      </c>
      <c r="F63" s="5">
        <v>5</v>
      </c>
      <c r="G63" s="5">
        <v>1</v>
      </c>
      <c r="H63" s="5">
        <v>0</v>
      </c>
      <c r="I63" s="5" t="s">
        <v>263</v>
      </c>
    </row>
    <row r="64" spans="1:9" s="8" customFormat="1" ht="15" x14ac:dyDescent="0.25">
      <c r="A64" s="5">
        <v>61</v>
      </c>
      <c r="B64" s="6" t="s">
        <v>67</v>
      </c>
      <c r="C64" s="6" t="s">
        <v>194</v>
      </c>
      <c r="D64" s="7">
        <v>54</v>
      </c>
      <c r="E64" s="6" t="s">
        <v>215</v>
      </c>
      <c r="F64" s="5">
        <v>5</v>
      </c>
      <c r="G64" s="5">
        <v>5</v>
      </c>
      <c r="H64" s="5">
        <v>5</v>
      </c>
      <c r="I64" s="5" t="s">
        <v>263</v>
      </c>
    </row>
    <row r="65" spans="1:9" s="8" customFormat="1" ht="15" x14ac:dyDescent="0.25">
      <c r="A65" s="5">
        <v>62</v>
      </c>
      <c r="B65" s="6" t="s">
        <v>68</v>
      </c>
      <c r="C65" s="6" t="s">
        <v>194</v>
      </c>
      <c r="D65" s="7">
        <v>85</v>
      </c>
      <c r="E65" s="6" t="s">
        <v>215</v>
      </c>
      <c r="F65" s="5">
        <v>0</v>
      </c>
      <c r="G65" s="5">
        <v>0</v>
      </c>
      <c r="H65" s="5">
        <v>0</v>
      </c>
      <c r="I65" s="5" t="s">
        <v>263</v>
      </c>
    </row>
    <row r="66" spans="1:9" s="8" customFormat="1" ht="15" x14ac:dyDescent="0.25">
      <c r="A66" s="5">
        <v>63</v>
      </c>
      <c r="B66" s="6" t="s">
        <v>69</v>
      </c>
      <c r="C66" s="6" t="s">
        <v>197</v>
      </c>
      <c r="D66" s="7">
        <v>70</v>
      </c>
      <c r="E66" s="6" t="s">
        <v>215</v>
      </c>
      <c r="F66" s="5">
        <v>3</v>
      </c>
      <c r="G66" s="5">
        <v>1</v>
      </c>
      <c r="H66" s="5">
        <v>0</v>
      </c>
      <c r="I66" s="5" t="s">
        <v>263</v>
      </c>
    </row>
    <row r="67" spans="1:9" s="8" customFormat="1" ht="15" x14ac:dyDescent="0.25">
      <c r="A67" s="5">
        <v>64</v>
      </c>
      <c r="B67" s="6" t="s">
        <v>70</v>
      </c>
      <c r="C67" s="6" t="s">
        <v>197</v>
      </c>
      <c r="D67" s="7">
        <v>34</v>
      </c>
      <c r="E67" s="6" t="s">
        <v>215</v>
      </c>
      <c r="F67" s="5">
        <v>2</v>
      </c>
      <c r="G67" s="5">
        <v>1</v>
      </c>
      <c r="H67" s="5">
        <v>0</v>
      </c>
      <c r="I67" s="5" t="s">
        <v>263</v>
      </c>
    </row>
    <row r="68" spans="1:9" s="8" customFormat="1" ht="15" x14ac:dyDescent="0.25">
      <c r="A68" s="5">
        <v>65</v>
      </c>
      <c r="B68" s="6" t="s">
        <v>71</v>
      </c>
      <c r="C68" s="6" t="s">
        <v>197</v>
      </c>
      <c r="D68" s="7">
        <v>14</v>
      </c>
      <c r="E68" s="6" t="s">
        <v>215</v>
      </c>
      <c r="F68" s="5">
        <v>6</v>
      </c>
      <c r="G68" s="5">
        <v>2</v>
      </c>
      <c r="H68" s="5">
        <v>0</v>
      </c>
      <c r="I68" s="5" t="s">
        <v>263</v>
      </c>
    </row>
    <row r="69" spans="1:9" s="8" customFormat="1" ht="15" x14ac:dyDescent="0.25">
      <c r="A69" s="5">
        <v>66</v>
      </c>
      <c r="B69" s="6" t="s">
        <v>72</v>
      </c>
      <c r="C69" s="6" t="s">
        <v>197</v>
      </c>
      <c r="D69" s="7">
        <v>7.5</v>
      </c>
      <c r="E69" s="6" t="s">
        <v>237</v>
      </c>
      <c r="F69" s="5">
        <v>12</v>
      </c>
      <c r="G69" s="5">
        <v>5</v>
      </c>
      <c r="H69" s="5">
        <v>0</v>
      </c>
      <c r="I69" s="5" t="s">
        <v>263</v>
      </c>
    </row>
    <row r="70" spans="1:9" s="8" customFormat="1" ht="15" x14ac:dyDescent="0.25">
      <c r="A70" s="5">
        <v>67</v>
      </c>
      <c r="B70" s="6" t="s">
        <v>73</v>
      </c>
      <c r="C70" s="6" t="s">
        <v>196</v>
      </c>
      <c r="D70" s="7">
        <v>34.950000000000003</v>
      </c>
      <c r="E70" s="6" t="s">
        <v>215</v>
      </c>
      <c r="F70" s="5">
        <v>7</v>
      </c>
      <c r="G70" s="5">
        <v>10</v>
      </c>
      <c r="H70" s="5">
        <v>10</v>
      </c>
      <c r="I70" s="5" t="s">
        <v>263</v>
      </c>
    </row>
    <row r="71" spans="1:9" s="8" customFormat="1" ht="15" x14ac:dyDescent="0.25">
      <c r="A71" s="5">
        <v>68</v>
      </c>
      <c r="B71" s="6" t="s">
        <v>74</v>
      </c>
      <c r="C71" s="6" t="s">
        <v>196</v>
      </c>
      <c r="D71" s="7">
        <v>30.95</v>
      </c>
      <c r="E71" s="6" t="s">
        <v>215</v>
      </c>
      <c r="F71" s="5">
        <v>4</v>
      </c>
      <c r="G71" s="5">
        <v>10</v>
      </c>
      <c r="H71" s="5">
        <v>10</v>
      </c>
      <c r="I71" s="5" t="s">
        <v>263</v>
      </c>
    </row>
    <row r="72" spans="1:9" s="8" customFormat="1" ht="15" x14ac:dyDescent="0.25">
      <c r="A72" s="5">
        <v>69</v>
      </c>
      <c r="B72" s="6" t="s">
        <v>75</v>
      </c>
      <c r="C72" s="6" t="s">
        <v>194</v>
      </c>
      <c r="D72" s="7">
        <v>65.5</v>
      </c>
      <c r="E72" s="6" t="s">
        <v>215</v>
      </c>
      <c r="F72" s="5">
        <v>13</v>
      </c>
      <c r="G72" s="5">
        <v>3</v>
      </c>
      <c r="H72" s="5">
        <v>0</v>
      </c>
      <c r="I72" s="5" t="s">
        <v>263</v>
      </c>
    </row>
    <row r="73" spans="1:9" s="8" customFormat="1" ht="15" x14ac:dyDescent="0.25">
      <c r="A73" s="5">
        <v>70</v>
      </c>
      <c r="B73" s="6" t="s">
        <v>76</v>
      </c>
      <c r="C73" s="6" t="s">
        <v>194</v>
      </c>
      <c r="D73" s="7">
        <v>89</v>
      </c>
      <c r="E73" s="6" t="s">
        <v>215</v>
      </c>
      <c r="F73" s="5">
        <v>5</v>
      </c>
      <c r="G73" s="5">
        <v>5</v>
      </c>
      <c r="H73" s="5">
        <v>5</v>
      </c>
      <c r="I73" s="5" t="s">
        <v>263</v>
      </c>
    </row>
    <row r="74" spans="1:9" s="8" customFormat="1" ht="15" x14ac:dyDescent="0.25">
      <c r="A74" s="5">
        <v>71</v>
      </c>
      <c r="B74" s="6" t="s">
        <v>77</v>
      </c>
      <c r="C74" s="6" t="s">
        <v>194</v>
      </c>
      <c r="D74" s="7">
        <v>29.95</v>
      </c>
      <c r="E74" s="6" t="s">
        <v>215</v>
      </c>
      <c r="F74" s="5">
        <v>6</v>
      </c>
      <c r="G74" s="5">
        <v>4</v>
      </c>
      <c r="H74" s="5">
        <v>0</v>
      </c>
      <c r="I74" s="5" t="s">
        <v>263</v>
      </c>
    </row>
    <row r="75" spans="1:9" s="8" customFormat="1" ht="15" x14ac:dyDescent="0.25">
      <c r="A75" s="5">
        <v>72</v>
      </c>
      <c r="B75" s="6" t="s">
        <v>78</v>
      </c>
      <c r="C75" s="6" t="s">
        <v>194</v>
      </c>
      <c r="D75" s="7">
        <v>17.95</v>
      </c>
      <c r="E75" s="6" t="s">
        <v>215</v>
      </c>
      <c r="F75" s="5">
        <v>12</v>
      </c>
      <c r="G75" s="5">
        <v>10</v>
      </c>
      <c r="H75" s="5">
        <v>0</v>
      </c>
      <c r="I75" s="5" t="s">
        <v>263</v>
      </c>
    </row>
    <row r="76" spans="1:9" s="8" customFormat="1" ht="15" x14ac:dyDescent="0.25">
      <c r="A76" s="5">
        <v>73</v>
      </c>
      <c r="B76" s="6" t="s">
        <v>79</v>
      </c>
      <c r="C76" s="6" t="s">
        <v>194</v>
      </c>
      <c r="D76" s="7">
        <v>14.65</v>
      </c>
      <c r="E76" s="6" t="s">
        <v>215</v>
      </c>
      <c r="F76" s="5">
        <v>8</v>
      </c>
      <c r="G76" s="5">
        <v>4</v>
      </c>
      <c r="H76" s="5">
        <v>0</v>
      </c>
      <c r="I76" s="5" t="s">
        <v>263</v>
      </c>
    </row>
    <row r="77" spans="1:9" s="8" customFormat="1" ht="15" x14ac:dyDescent="0.25">
      <c r="A77" s="5">
        <v>74</v>
      </c>
      <c r="B77" s="6" t="s">
        <v>80</v>
      </c>
      <c r="C77" s="6" t="s">
        <v>194</v>
      </c>
      <c r="D77" s="7">
        <v>17.45</v>
      </c>
      <c r="E77" s="6" t="s">
        <v>215</v>
      </c>
      <c r="F77" s="5">
        <v>15</v>
      </c>
      <c r="G77" s="5">
        <v>20</v>
      </c>
      <c r="H77" s="5">
        <v>10</v>
      </c>
      <c r="I77" s="5" t="s">
        <v>263</v>
      </c>
    </row>
    <row r="78" spans="1:9" s="8" customFormat="1" ht="15" x14ac:dyDescent="0.25">
      <c r="A78" s="5">
        <v>75</v>
      </c>
      <c r="B78" s="6" t="s">
        <v>81</v>
      </c>
      <c r="C78" s="6" t="s">
        <v>203</v>
      </c>
      <c r="D78" s="7">
        <v>12.95</v>
      </c>
      <c r="E78" s="6" t="s">
        <v>215</v>
      </c>
      <c r="F78" s="5">
        <v>3</v>
      </c>
      <c r="G78" s="5">
        <v>1</v>
      </c>
      <c r="H78" s="5">
        <v>0</v>
      </c>
      <c r="I78" s="5" t="s">
        <v>263</v>
      </c>
    </row>
    <row r="79" spans="1:9" s="8" customFormat="1" ht="15" x14ac:dyDescent="0.25">
      <c r="A79" s="5">
        <v>76</v>
      </c>
      <c r="B79" s="6" t="s">
        <v>82</v>
      </c>
      <c r="C79" s="6" t="s">
        <v>203</v>
      </c>
      <c r="D79" s="7">
        <v>9.9499999999999993</v>
      </c>
      <c r="E79" s="6" t="s">
        <v>215</v>
      </c>
      <c r="F79" s="5">
        <v>4</v>
      </c>
      <c r="G79" s="5">
        <v>1</v>
      </c>
      <c r="H79" s="5">
        <v>0</v>
      </c>
      <c r="I79" s="5" t="s">
        <v>263</v>
      </c>
    </row>
    <row r="80" spans="1:9" s="8" customFormat="1" ht="15" x14ac:dyDescent="0.25">
      <c r="A80" s="5">
        <v>77</v>
      </c>
      <c r="B80" s="6" t="s">
        <v>83</v>
      </c>
      <c r="C80" s="6" t="s">
        <v>203</v>
      </c>
      <c r="D80" s="7">
        <v>10.5</v>
      </c>
      <c r="E80" s="6" t="s">
        <v>215</v>
      </c>
      <c r="F80" s="5">
        <v>5</v>
      </c>
      <c r="G80" s="5">
        <v>1</v>
      </c>
      <c r="H80" s="5">
        <v>0</v>
      </c>
      <c r="I80" s="5" t="s">
        <v>263</v>
      </c>
    </row>
    <row r="81" spans="1:9" s="8" customFormat="1" ht="15" x14ac:dyDescent="0.25">
      <c r="A81" s="5">
        <v>78</v>
      </c>
      <c r="B81" s="6" t="s">
        <v>84</v>
      </c>
      <c r="C81" s="6" t="s">
        <v>203</v>
      </c>
      <c r="D81" s="7">
        <v>9.9499999999999993</v>
      </c>
      <c r="E81" s="6" t="s">
        <v>215</v>
      </c>
      <c r="F81" s="5">
        <v>5</v>
      </c>
      <c r="G81" s="5">
        <v>1</v>
      </c>
      <c r="H81" s="5">
        <v>0</v>
      </c>
      <c r="I81" s="5" t="s">
        <v>263</v>
      </c>
    </row>
    <row r="82" spans="1:9" s="8" customFormat="1" ht="15" x14ac:dyDescent="0.25">
      <c r="A82" s="5">
        <v>79</v>
      </c>
      <c r="B82" s="6" t="s">
        <v>85</v>
      </c>
      <c r="C82" s="6" t="s">
        <v>203</v>
      </c>
      <c r="D82" s="7">
        <v>8.75</v>
      </c>
      <c r="E82" s="6" t="s">
        <v>215</v>
      </c>
      <c r="F82" s="5">
        <v>2</v>
      </c>
      <c r="G82" s="5">
        <v>1</v>
      </c>
      <c r="H82" s="5">
        <v>0</v>
      </c>
      <c r="I82" s="5" t="s">
        <v>263</v>
      </c>
    </row>
    <row r="83" spans="1:9" s="8" customFormat="1" ht="15" x14ac:dyDescent="0.25">
      <c r="A83" s="5">
        <v>80</v>
      </c>
      <c r="B83" s="6" t="s">
        <v>86</v>
      </c>
      <c r="C83" s="6" t="s">
        <v>194</v>
      </c>
      <c r="D83" s="7">
        <v>29.95</v>
      </c>
      <c r="E83" s="6" t="s">
        <v>215</v>
      </c>
      <c r="F83" s="5">
        <v>12</v>
      </c>
      <c r="G83" s="5">
        <v>10</v>
      </c>
      <c r="H83" s="5">
        <v>0</v>
      </c>
      <c r="I83" s="5" t="s">
        <v>263</v>
      </c>
    </row>
    <row r="84" spans="1:9" s="8" customFormat="1" ht="15" x14ac:dyDescent="0.25">
      <c r="A84" s="5">
        <v>81</v>
      </c>
      <c r="B84" s="6" t="s">
        <v>87</v>
      </c>
      <c r="C84" s="6" t="s">
        <v>194</v>
      </c>
      <c r="D84" s="7">
        <v>14.95</v>
      </c>
      <c r="E84" s="6" t="s">
        <v>215</v>
      </c>
      <c r="F84" s="5">
        <v>14</v>
      </c>
      <c r="G84" s="5">
        <v>20</v>
      </c>
      <c r="H84" s="5">
        <v>10</v>
      </c>
      <c r="I84" s="5" t="s">
        <v>263</v>
      </c>
    </row>
    <row r="85" spans="1:9" s="8" customFormat="1" ht="15" x14ac:dyDescent="0.25">
      <c r="A85" s="5">
        <v>82</v>
      </c>
      <c r="B85" s="6" t="s">
        <v>88</v>
      </c>
      <c r="C85" s="6" t="s">
        <v>194</v>
      </c>
      <c r="D85" s="7">
        <v>9.9499999999999993</v>
      </c>
      <c r="E85" s="6" t="s">
        <v>215</v>
      </c>
      <c r="F85" s="5">
        <v>12</v>
      </c>
      <c r="G85" s="5">
        <v>20</v>
      </c>
      <c r="H85" s="5">
        <v>10</v>
      </c>
      <c r="I85" s="5" t="s">
        <v>263</v>
      </c>
    </row>
    <row r="86" spans="1:9" s="8" customFormat="1" ht="15" x14ac:dyDescent="0.25">
      <c r="A86" s="5">
        <v>83</v>
      </c>
      <c r="B86" s="6" t="s">
        <v>89</v>
      </c>
      <c r="C86" s="6" t="s">
        <v>194</v>
      </c>
      <c r="D86" s="7">
        <v>29.25</v>
      </c>
      <c r="E86" s="6" t="s">
        <v>215</v>
      </c>
      <c r="F86" s="5">
        <v>6</v>
      </c>
      <c r="G86" s="5">
        <v>20</v>
      </c>
      <c r="H86" s="5">
        <v>10</v>
      </c>
      <c r="I86" s="5" t="s">
        <v>263</v>
      </c>
    </row>
    <row r="87" spans="1:9" s="8" customFormat="1" ht="15" x14ac:dyDescent="0.25">
      <c r="A87" s="5">
        <v>84</v>
      </c>
      <c r="B87" s="6" t="s">
        <v>90</v>
      </c>
      <c r="C87" s="6" t="s">
        <v>194</v>
      </c>
      <c r="D87" s="7">
        <v>24.95</v>
      </c>
      <c r="E87" s="6" t="s">
        <v>215</v>
      </c>
      <c r="F87" s="5">
        <v>4</v>
      </c>
      <c r="G87" s="5">
        <v>16</v>
      </c>
      <c r="H87" s="5">
        <v>10</v>
      </c>
      <c r="I87" s="5" t="s">
        <v>263</v>
      </c>
    </row>
    <row r="88" spans="1:9" s="8" customFormat="1" ht="15" x14ac:dyDescent="0.25">
      <c r="A88" s="5">
        <v>85</v>
      </c>
      <c r="B88" s="6" t="s">
        <v>91</v>
      </c>
      <c r="C88" s="6" t="s">
        <v>194</v>
      </c>
      <c r="D88" s="7">
        <v>15.5</v>
      </c>
      <c r="E88" s="6" t="s">
        <v>215</v>
      </c>
      <c r="F88" s="5">
        <v>3</v>
      </c>
      <c r="G88" s="5">
        <v>6</v>
      </c>
      <c r="H88" s="5">
        <v>6</v>
      </c>
      <c r="I88" s="5" t="s">
        <v>263</v>
      </c>
    </row>
    <row r="89" spans="1:9" s="8" customFormat="1" ht="15" x14ac:dyDescent="0.25">
      <c r="A89" s="5">
        <v>86</v>
      </c>
      <c r="B89" s="6" t="s">
        <v>92</v>
      </c>
      <c r="C89" s="6" t="s">
        <v>194</v>
      </c>
      <c r="D89" s="7">
        <v>10.95</v>
      </c>
      <c r="E89" s="6" t="s">
        <v>215</v>
      </c>
      <c r="F89" s="5">
        <v>4</v>
      </c>
      <c r="G89" s="5">
        <v>2</v>
      </c>
      <c r="H89" s="5">
        <v>0</v>
      </c>
      <c r="I89" s="5" t="s">
        <v>263</v>
      </c>
    </row>
    <row r="90" spans="1:9" s="8" customFormat="1" ht="15" x14ac:dyDescent="0.25">
      <c r="A90" s="5">
        <v>87</v>
      </c>
      <c r="B90" s="6" t="s">
        <v>93</v>
      </c>
      <c r="C90" s="6" t="s">
        <v>194</v>
      </c>
      <c r="D90" s="7">
        <v>49.5</v>
      </c>
      <c r="E90" s="6" t="s">
        <v>215</v>
      </c>
      <c r="F90" s="5">
        <v>8</v>
      </c>
      <c r="G90" s="5">
        <v>10</v>
      </c>
      <c r="H90" s="5">
        <v>4</v>
      </c>
      <c r="I90" s="5" t="s">
        <v>263</v>
      </c>
    </row>
    <row r="91" spans="1:9" s="8" customFormat="1" ht="15" x14ac:dyDescent="0.25">
      <c r="A91" s="5">
        <v>88</v>
      </c>
      <c r="B91" s="6" t="s">
        <v>94</v>
      </c>
      <c r="C91" s="6" t="s">
        <v>194</v>
      </c>
      <c r="D91" s="7">
        <v>7.5</v>
      </c>
      <c r="E91" s="6" t="s">
        <v>215</v>
      </c>
      <c r="F91" s="5">
        <v>2</v>
      </c>
      <c r="G91" s="5">
        <v>1</v>
      </c>
      <c r="H91" s="5">
        <v>0</v>
      </c>
      <c r="I91" s="5" t="s">
        <v>263</v>
      </c>
    </row>
    <row r="92" spans="1:9" s="8" customFormat="1" ht="15" x14ac:dyDescent="0.25">
      <c r="A92" s="5">
        <v>89</v>
      </c>
      <c r="B92" s="6" t="s">
        <v>95</v>
      </c>
      <c r="C92" s="6" t="s">
        <v>194</v>
      </c>
      <c r="D92" s="7">
        <v>25.5</v>
      </c>
      <c r="E92" s="6" t="s">
        <v>215</v>
      </c>
      <c r="F92" s="5">
        <v>3</v>
      </c>
      <c r="G92" s="5">
        <v>1</v>
      </c>
      <c r="H92" s="5">
        <v>0</v>
      </c>
      <c r="I92" s="5" t="s">
        <v>263</v>
      </c>
    </row>
    <row r="93" spans="1:9" s="8" customFormat="1" ht="15" x14ac:dyDescent="0.25">
      <c r="A93" s="5">
        <v>90</v>
      </c>
      <c r="B93" s="6" t="s">
        <v>96</v>
      </c>
      <c r="C93" s="6" t="s">
        <v>194</v>
      </c>
      <c r="D93" s="7">
        <v>18.25</v>
      </c>
      <c r="E93" s="6" t="s">
        <v>215</v>
      </c>
      <c r="F93" s="5">
        <v>6</v>
      </c>
      <c r="G93" s="5">
        <v>4</v>
      </c>
      <c r="H93" s="5">
        <v>0</v>
      </c>
      <c r="I93" s="5" t="s">
        <v>263</v>
      </c>
    </row>
    <row r="94" spans="1:9" s="8" customFormat="1" ht="15" x14ac:dyDescent="0.25">
      <c r="A94" s="5">
        <v>91</v>
      </c>
      <c r="B94" s="6" t="s">
        <v>97</v>
      </c>
      <c r="C94" s="6" t="s">
        <v>194</v>
      </c>
      <c r="D94" s="7">
        <v>9.65</v>
      </c>
      <c r="E94" s="6" t="s">
        <v>215</v>
      </c>
      <c r="F94" s="5">
        <v>3</v>
      </c>
      <c r="G94" s="5">
        <v>3</v>
      </c>
      <c r="H94" s="5">
        <v>3</v>
      </c>
      <c r="I94" s="5" t="s">
        <v>263</v>
      </c>
    </row>
    <row r="95" spans="1:9" s="8" customFormat="1" ht="15" x14ac:dyDescent="0.25">
      <c r="A95" s="5">
        <v>92</v>
      </c>
      <c r="B95" s="6" t="s">
        <v>98</v>
      </c>
      <c r="C95" s="6" t="s">
        <v>194</v>
      </c>
      <c r="D95" s="7">
        <v>18.95</v>
      </c>
      <c r="E95" s="6" t="s">
        <v>215</v>
      </c>
      <c r="F95" s="5">
        <v>6</v>
      </c>
      <c r="G95" s="5">
        <v>10</v>
      </c>
      <c r="H95" s="5">
        <v>6</v>
      </c>
      <c r="I95" s="5" t="s">
        <v>263</v>
      </c>
    </row>
    <row r="96" spans="1:9" s="8" customFormat="1" ht="15" x14ac:dyDescent="0.25">
      <c r="A96" s="5">
        <v>93</v>
      </c>
      <c r="B96" s="6" t="s">
        <v>99</v>
      </c>
      <c r="C96" s="6" t="s">
        <v>194</v>
      </c>
      <c r="D96" s="7">
        <v>21.5</v>
      </c>
      <c r="E96" s="6" t="s">
        <v>215</v>
      </c>
      <c r="F96" s="5">
        <v>3</v>
      </c>
      <c r="G96" s="5">
        <v>1</v>
      </c>
      <c r="H96" s="5">
        <v>0</v>
      </c>
      <c r="I96" s="5" t="s">
        <v>263</v>
      </c>
    </row>
    <row r="97" spans="1:9" s="8" customFormat="1" ht="15" x14ac:dyDescent="0.25">
      <c r="A97" s="5">
        <v>94</v>
      </c>
      <c r="B97" s="6" t="s">
        <v>100</v>
      </c>
      <c r="C97" s="6" t="s">
        <v>194</v>
      </c>
      <c r="D97" s="7">
        <v>125</v>
      </c>
      <c r="E97" s="6" t="s">
        <v>215</v>
      </c>
      <c r="F97" s="5">
        <v>5</v>
      </c>
      <c r="G97" s="5">
        <v>1</v>
      </c>
      <c r="H97" s="5">
        <v>0</v>
      </c>
      <c r="I97" s="5" t="s">
        <v>263</v>
      </c>
    </row>
    <row r="98" spans="1:9" s="8" customFormat="1" ht="15" x14ac:dyDescent="0.25">
      <c r="A98" s="5">
        <v>95</v>
      </c>
      <c r="B98" s="6" t="s">
        <v>101</v>
      </c>
      <c r="C98" s="6" t="s">
        <v>194</v>
      </c>
      <c r="D98" s="7">
        <v>12.99</v>
      </c>
      <c r="E98" s="6" t="s">
        <v>215</v>
      </c>
      <c r="F98" s="5">
        <v>6</v>
      </c>
      <c r="G98" s="5">
        <v>4</v>
      </c>
      <c r="H98" s="5">
        <v>0</v>
      </c>
      <c r="I98" s="5" t="s">
        <v>263</v>
      </c>
    </row>
    <row r="99" spans="1:9" s="8" customFormat="1" ht="15" x14ac:dyDescent="0.25">
      <c r="A99" s="5">
        <v>96</v>
      </c>
      <c r="B99" s="6" t="s">
        <v>102</v>
      </c>
      <c r="C99" s="6" t="s">
        <v>209</v>
      </c>
      <c r="D99" s="7">
        <v>3.25</v>
      </c>
      <c r="E99" s="6" t="s">
        <v>215</v>
      </c>
      <c r="F99" s="5">
        <v>23</v>
      </c>
      <c r="G99" s="5">
        <v>12</v>
      </c>
      <c r="H99" s="5">
        <v>0</v>
      </c>
      <c r="I99" s="5" t="s">
        <v>263</v>
      </c>
    </row>
    <row r="100" spans="1:9" s="8" customFormat="1" ht="15" x14ac:dyDescent="0.25">
      <c r="A100" s="5">
        <v>97</v>
      </c>
      <c r="B100" s="6" t="s">
        <v>103</v>
      </c>
      <c r="C100" s="6" t="s">
        <v>200</v>
      </c>
      <c r="D100" s="7">
        <v>2.75</v>
      </c>
      <c r="E100" s="6" t="s">
        <v>215</v>
      </c>
      <c r="F100" s="5">
        <v>14</v>
      </c>
      <c r="G100" s="5">
        <v>10</v>
      </c>
      <c r="H100" s="5">
        <v>0</v>
      </c>
      <c r="I100" s="5" t="s">
        <v>263</v>
      </c>
    </row>
    <row r="101" spans="1:9" s="8" customFormat="1" ht="15" x14ac:dyDescent="0.25">
      <c r="A101" s="5">
        <v>98</v>
      </c>
      <c r="B101" s="6" t="s">
        <v>104</v>
      </c>
      <c r="C101" s="6" t="s">
        <v>210</v>
      </c>
      <c r="D101" s="7">
        <v>3.3</v>
      </c>
      <c r="E101" s="6" t="s">
        <v>215</v>
      </c>
      <c r="F101" s="5">
        <v>10</v>
      </c>
      <c r="G101" s="5">
        <v>6</v>
      </c>
      <c r="H101" s="5">
        <v>0</v>
      </c>
      <c r="I101" s="5" t="s">
        <v>263</v>
      </c>
    </row>
    <row r="102" spans="1:9" s="8" customFormat="1" ht="15" x14ac:dyDescent="0.25">
      <c r="A102" s="5">
        <v>99</v>
      </c>
      <c r="B102" s="6" t="s">
        <v>105</v>
      </c>
      <c r="C102" s="6" t="s">
        <v>200</v>
      </c>
      <c r="D102" s="7">
        <v>2.25</v>
      </c>
      <c r="E102" s="6" t="s">
        <v>215</v>
      </c>
      <c r="F102" s="5">
        <v>18</v>
      </c>
      <c r="G102" s="5">
        <v>12</v>
      </c>
      <c r="H102" s="5">
        <v>0</v>
      </c>
      <c r="I102" s="5" t="s">
        <v>263</v>
      </c>
    </row>
    <row r="103" spans="1:9" s="8" customFormat="1" ht="15" x14ac:dyDescent="0.25">
      <c r="A103" s="5">
        <v>100</v>
      </c>
      <c r="B103" s="6" t="s">
        <v>106</v>
      </c>
      <c r="C103" s="6" t="s">
        <v>198</v>
      </c>
      <c r="D103" s="7">
        <v>9.9499999999999993</v>
      </c>
      <c r="E103" s="6" t="s">
        <v>238</v>
      </c>
      <c r="F103" s="5">
        <v>20</v>
      </c>
      <c r="G103" s="5">
        <v>10</v>
      </c>
      <c r="H103" s="5">
        <v>0</v>
      </c>
      <c r="I103" s="5" t="s">
        <v>263</v>
      </c>
    </row>
    <row r="104" spans="1:9" s="8" customFormat="1" ht="15" x14ac:dyDescent="0.25">
      <c r="A104" s="5">
        <v>101</v>
      </c>
      <c r="B104" s="6" t="s">
        <v>107</v>
      </c>
      <c r="C104" s="6" t="s">
        <v>209</v>
      </c>
      <c r="D104" s="7">
        <v>3.5</v>
      </c>
      <c r="E104" s="6" t="s">
        <v>215</v>
      </c>
      <c r="F104" s="5">
        <v>9</v>
      </c>
      <c r="G104" s="5">
        <v>6</v>
      </c>
      <c r="H104" s="5">
        <v>0</v>
      </c>
      <c r="I104" s="5" t="s">
        <v>263</v>
      </c>
    </row>
    <row r="105" spans="1:9" s="8" customFormat="1" ht="15" x14ac:dyDescent="0.25">
      <c r="A105" s="5">
        <v>102</v>
      </c>
      <c r="B105" s="6" t="s">
        <v>108</v>
      </c>
      <c r="C105" s="6" t="s">
        <v>209</v>
      </c>
      <c r="D105" s="7">
        <v>5.5</v>
      </c>
      <c r="E105" s="6" t="s">
        <v>215</v>
      </c>
      <c r="F105" s="5">
        <v>5</v>
      </c>
      <c r="G105" s="5">
        <v>5</v>
      </c>
      <c r="H105" s="5">
        <v>0</v>
      </c>
      <c r="I105" s="5" t="s">
        <v>263</v>
      </c>
    </row>
    <row r="106" spans="1:9" s="8" customFormat="1" ht="15" x14ac:dyDescent="0.25">
      <c r="A106" s="5">
        <v>103</v>
      </c>
      <c r="B106" s="6" t="s">
        <v>109</v>
      </c>
      <c r="C106" s="6" t="s">
        <v>205</v>
      </c>
      <c r="D106" s="7">
        <v>6.95</v>
      </c>
      <c r="E106" s="6" t="s">
        <v>215</v>
      </c>
      <c r="F106" s="5">
        <v>8</v>
      </c>
      <c r="G106" s="5">
        <v>2</v>
      </c>
      <c r="H106" s="5">
        <v>0</v>
      </c>
      <c r="I106" s="5" t="s">
        <v>263</v>
      </c>
    </row>
    <row r="107" spans="1:9" s="8" customFormat="1" ht="15" x14ac:dyDescent="0.25">
      <c r="A107" s="5">
        <v>104</v>
      </c>
      <c r="B107" s="6" t="s">
        <v>110</v>
      </c>
      <c r="C107" s="6" t="s">
        <v>205</v>
      </c>
      <c r="D107" s="7">
        <v>7</v>
      </c>
      <c r="E107" s="6" t="s">
        <v>215</v>
      </c>
      <c r="F107" s="5">
        <v>4</v>
      </c>
      <c r="G107" s="5">
        <v>2</v>
      </c>
      <c r="H107" s="5">
        <v>0</v>
      </c>
      <c r="I107" s="5" t="s">
        <v>263</v>
      </c>
    </row>
    <row r="108" spans="1:9" s="8" customFormat="1" ht="15" x14ac:dyDescent="0.25">
      <c r="A108" s="5">
        <v>105</v>
      </c>
      <c r="B108" s="6" t="s">
        <v>59</v>
      </c>
      <c r="C108" s="6" t="s">
        <v>205</v>
      </c>
      <c r="D108" s="7">
        <v>6.95</v>
      </c>
      <c r="E108" s="6" t="s">
        <v>215</v>
      </c>
      <c r="F108" s="5">
        <v>4</v>
      </c>
      <c r="G108" s="5">
        <v>2</v>
      </c>
      <c r="H108" s="5">
        <v>0</v>
      </c>
      <c r="I108" s="5" t="s">
        <v>263</v>
      </c>
    </row>
    <row r="109" spans="1:9" s="8" customFormat="1" ht="15" x14ac:dyDescent="0.25">
      <c r="A109" s="5">
        <v>106</v>
      </c>
      <c r="B109" s="6" t="s">
        <v>38</v>
      </c>
      <c r="C109" s="6" t="s">
        <v>205</v>
      </c>
      <c r="D109" s="7">
        <v>6.95</v>
      </c>
      <c r="E109" s="6" t="s">
        <v>215</v>
      </c>
      <c r="F109" s="5">
        <v>6</v>
      </c>
      <c r="G109" s="5">
        <v>2</v>
      </c>
      <c r="H109" s="5">
        <v>0</v>
      </c>
      <c r="I109" s="5" t="s">
        <v>263</v>
      </c>
    </row>
    <row r="110" spans="1:9" s="8" customFormat="1" ht="15" x14ac:dyDescent="0.25">
      <c r="A110" s="5">
        <v>107</v>
      </c>
      <c r="B110" s="6" t="s">
        <v>111</v>
      </c>
      <c r="C110" s="6" t="s">
        <v>205</v>
      </c>
      <c r="D110" s="7">
        <v>7</v>
      </c>
      <c r="E110" s="6" t="s">
        <v>215</v>
      </c>
      <c r="F110" s="5">
        <v>5</v>
      </c>
      <c r="G110" s="5">
        <v>2</v>
      </c>
      <c r="H110" s="5">
        <v>0</v>
      </c>
      <c r="I110" s="5" t="s">
        <v>263</v>
      </c>
    </row>
    <row r="111" spans="1:9" s="8" customFormat="1" ht="15" x14ac:dyDescent="0.25">
      <c r="A111" s="5">
        <v>108</v>
      </c>
      <c r="B111" s="6" t="s">
        <v>112</v>
      </c>
      <c r="C111" s="6" t="s">
        <v>202</v>
      </c>
      <c r="D111" s="7">
        <v>4.5</v>
      </c>
      <c r="E111" s="6" t="s">
        <v>239</v>
      </c>
      <c r="F111" s="5">
        <v>19</v>
      </c>
      <c r="G111" s="5">
        <v>10</v>
      </c>
      <c r="H111" s="5">
        <v>0</v>
      </c>
      <c r="I111" s="5" t="s">
        <v>263</v>
      </c>
    </row>
    <row r="112" spans="1:9" s="8" customFormat="1" ht="15" x14ac:dyDescent="0.25">
      <c r="A112" s="5">
        <v>109</v>
      </c>
      <c r="B112" s="6" t="s">
        <v>113</v>
      </c>
      <c r="C112" s="6" t="s">
        <v>202</v>
      </c>
      <c r="D112" s="7">
        <v>4.5</v>
      </c>
      <c r="E112" s="6" t="s">
        <v>239</v>
      </c>
      <c r="F112" s="5">
        <v>16</v>
      </c>
      <c r="G112" s="5">
        <v>10</v>
      </c>
      <c r="H112" s="5">
        <v>0</v>
      </c>
      <c r="I112" s="5" t="s">
        <v>263</v>
      </c>
    </row>
    <row r="113" spans="1:9" s="8" customFormat="1" ht="15" x14ac:dyDescent="0.25">
      <c r="A113" s="5">
        <v>110</v>
      </c>
      <c r="B113" s="6" t="s">
        <v>114</v>
      </c>
      <c r="C113" s="6" t="s">
        <v>202</v>
      </c>
      <c r="D113" s="7">
        <v>4.5</v>
      </c>
      <c r="E113" s="6" t="s">
        <v>240</v>
      </c>
      <c r="F113" s="5">
        <v>12</v>
      </c>
      <c r="G113" s="5">
        <v>10</v>
      </c>
      <c r="H113" s="5">
        <v>0</v>
      </c>
      <c r="I113" s="5" t="s">
        <v>263</v>
      </c>
    </row>
    <row r="114" spans="1:9" s="8" customFormat="1" ht="15" x14ac:dyDescent="0.25">
      <c r="A114" s="5">
        <v>111</v>
      </c>
      <c r="B114" s="6" t="s">
        <v>115</v>
      </c>
      <c r="C114" s="6" t="s">
        <v>202</v>
      </c>
      <c r="D114" s="7">
        <v>10</v>
      </c>
      <c r="E114" s="6" t="s">
        <v>240</v>
      </c>
      <c r="F114" s="5">
        <v>8</v>
      </c>
      <c r="G114" s="5">
        <v>10</v>
      </c>
      <c r="H114" s="5">
        <v>20</v>
      </c>
      <c r="I114" s="5" t="s">
        <v>263</v>
      </c>
    </row>
    <row r="115" spans="1:9" s="8" customFormat="1" ht="15" x14ac:dyDescent="0.25">
      <c r="A115" s="5">
        <v>112</v>
      </c>
      <c r="B115" s="6" t="s">
        <v>116</v>
      </c>
      <c r="C115" s="6" t="s">
        <v>202</v>
      </c>
      <c r="D115" s="7">
        <v>12</v>
      </c>
      <c r="E115" s="6" t="s">
        <v>215</v>
      </c>
      <c r="F115" s="5">
        <v>4</v>
      </c>
      <c r="G115" s="5">
        <v>2</v>
      </c>
      <c r="H115" s="5">
        <v>0</v>
      </c>
      <c r="I115" s="5" t="s">
        <v>263</v>
      </c>
    </row>
    <row r="116" spans="1:9" s="8" customFormat="1" ht="15" x14ac:dyDescent="0.25">
      <c r="A116" s="5">
        <v>113</v>
      </c>
      <c r="B116" s="6" t="s">
        <v>117</v>
      </c>
      <c r="C116" s="6" t="s">
        <v>202</v>
      </c>
      <c r="D116" s="7">
        <v>12</v>
      </c>
      <c r="E116" s="6" t="s">
        <v>241</v>
      </c>
      <c r="F116" s="5">
        <v>16</v>
      </c>
      <c r="G116" s="5">
        <v>10</v>
      </c>
      <c r="H116" s="5">
        <v>0</v>
      </c>
      <c r="I116" s="5" t="s">
        <v>263</v>
      </c>
    </row>
    <row r="117" spans="1:9" s="8" customFormat="1" ht="15" x14ac:dyDescent="0.25">
      <c r="A117" s="5">
        <v>114</v>
      </c>
      <c r="B117" s="6" t="s">
        <v>118</v>
      </c>
      <c r="C117" s="6" t="s">
        <v>197</v>
      </c>
      <c r="D117" s="7">
        <v>17.5</v>
      </c>
      <c r="E117" s="6" t="s">
        <v>242</v>
      </c>
      <c r="F117" s="5">
        <v>16</v>
      </c>
      <c r="G117" s="5">
        <v>6</v>
      </c>
      <c r="H117" s="5">
        <v>0</v>
      </c>
      <c r="I117" s="5" t="s">
        <v>263</v>
      </c>
    </row>
    <row r="118" spans="1:9" s="8" customFormat="1" ht="15" x14ac:dyDescent="0.25">
      <c r="A118" s="5">
        <v>115</v>
      </c>
      <c r="B118" s="6" t="s">
        <v>119</v>
      </c>
      <c r="C118" s="6" t="s">
        <v>197</v>
      </c>
      <c r="D118" s="7">
        <v>15.95</v>
      </c>
      <c r="E118" s="6" t="s">
        <v>243</v>
      </c>
      <c r="F118" s="5">
        <v>6</v>
      </c>
      <c r="G118" s="5">
        <v>2</v>
      </c>
      <c r="H118" s="5">
        <v>0</v>
      </c>
      <c r="I118" s="5" t="s">
        <v>263</v>
      </c>
    </row>
    <row r="119" spans="1:9" s="8" customFormat="1" ht="15" x14ac:dyDescent="0.25">
      <c r="A119" s="5">
        <v>116</v>
      </c>
      <c r="B119" s="6" t="s">
        <v>120</v>
      </c>
      <c r="C119" s="6" t="s">
        <v>202</v>
      </c>
      <c r="D119" s="7">
        <v>6.5</v>
      </c>
      <c r="E119" s="6" t="s">
        <v>241</v>
      </c>
      <c r="F119" s="5">
        <v>10</v>
      </c>
      <c r="G119" s="5">
        <v>10</v>
      </c>
      <c r="H119" s="5">
        <v>10</v>
      </c>
      <c r="I119" s="5" t="s">
        <v>263</v>
      </c>
    </row>
    <row r="120" spans="1:9" s="8" customFormat="1" ht="15" x14ac:dyDescent="0.25">
      <c r="A120" s="5">
        <v>117</v>
      </c>
      <c r="B120" s="6" t="s">
        <v>121</v>
      </c>
      <c r="C120" s="6" t="s">
        <v>202</v>
      </c>
      <c r="D120" s="7">
        <v>5.95</v>
      </c>
      <c r="E120" s="6" t="s">
        <v>241</v>
      </c>
      <c r="F120" s="5">
        <v>26</v>
      </c>
      <c r="G120" s="5">
        <v>10</v>
      </c>
      <c r="H120" s="5">
        <v>0</v>
      </c>
      <c r="I120" s="5" t="s">
        <v>263</v>
      </c>
    </row>
    <row r="121" spans="1:9" s="8" customFormat="1" ht="15" x14ac:dyDescent="0.25">
      <c r="A121" s="5">
        <v>118</v>
      </c>
      <c r="B121" s="6" t="s">
        <v>122</v>
      </c>
      <c r="C121" s="6" t="s">
        <v>202</v>
      </c>
      <c r="D121" s="7">
        <v>4.5</v>
      </c>
      <c r="E121" s="6" t="s">
        <v>240</v>
      </c>
      <c r="F121" s="5">
        <v>14</v>
      </c>
      <c r="G121" s="5">
        <v>10</v>
      </c>
      <c r="H121" s="5">
        <v>0</v>
      </c>
      <c r="I121" s="5" t="s">
        <v>263</v>
      </c>
    </row>
    <row r="122" spans="1:9" s="8" customFormat="1" ht="15" x14ac:dyDescent="0.25">
      <c r="A122" s="5">
        <v>119</v>
      </c>
      <c r="B122" s="6" t="s">
        <v>123</v>
      </c>
      <c r="C122" s="6" t="s">
        <v>202</v>
      </c>
      <c r="D122" s="7">
        <v>5.5</v>
      </c>
      <c r="E122" s="6" t="s">
        <v>241</v>
      </c>
      <c r="F122" s="5">
        <v>12</v>
      </c>
      <c r="G122" s="5">
        <v>10</v>
      </c>
      <c r="H122" s="5">
        <v>0</v>
      </c>
      <c r="I122" s="5" t="s">
        <v>263</v>
      </c>
    </row>
    <row r="123" spans="1:9" s="8" customFormat="1" ht="15" x14ac:dyDescent="0.25">
      <c r="A123" s="5">
        <v>120</v>
      </c>
      <c r="B123" s="6" t="s">
        <v>124</v>
      </c>
      <c r="C123" s="6" t="s">
        <v>202</v>
      </c>
      <c r="D123" s="7">
        <v>3.95</v>
      </c>
      <c r="E123" s="6" t="s">
        <v>240</v>
      </c>
      <c r="F123" s="5">
        <v>10</v>
      </c>
      <c r="G123" s="5">
        <v>6</v>
      </c>
      <c r="H123" s="5">
        <v>0</v>
      </c>
      <c r="I123" s="5" t="s">
        <v>263</v>
      </c>
    </row>
    <row r="124" spans="1:9" s="8" customFormat="1" ht="15" x14ac:dyDescent="0.25">
      <c r="A124" s="5">
        <v>121</v>
      </c>
      <c r="B124" s="6" t="s">
        <v>125</v>
      </c>
      <c r="C124" s="6" t="s">
        <v>202</v>
      </c>
      <c r="D124" s="7">
        <v>7.5</v>
      </c>
      <c r="E124" s="6" t="s">
        <v>240</v>
      </c>
      <c r="F124" s="5">
        <v>9</v>
      </c>
      <c r="G124" s="5">
        <v>6</v>
      </c>
      <c r="H124" s="5">
        <v>0</v>
      </c>
      <c r="I124" s="5" t="s">
        <v>263</v>
      </c>
    </row>
    <row r="125" spans="1:9" s="8" customFormat="1" ht="15" x14ac:dyDescent="0.25">
      <c r="A125" s="5">
        <v>122</v>
      </c>
      <c r="B125" s="6" t="s">
        <v>126</v>
      </c>
      <c r="C125" s="6" t="s">
        <v>202</v>
      </c>
      <c r="D125" s="7">
        <v>6.25</v>
      </c>
      <c r="E125" s="6" t="s">
        <v>241</v>
      </c>
      <c r="F125" s="5">
        <v>10</v>
      </c>
      <c r="G125" s="5">
        <v>5</v>
      </c>
      <c r="H125" s="5">
        <v>0</v>
      </c>
      <c r="I125" s="5" t="s">
        <v>263</v>
      </c>
    </row>
    <row r="126" spans="1:9" s="8" customFormat="1" ht="15" x14ac:dyDescent="0.25">
      <c r="A126" s="5">
        <v>123</v>
      </c>
      <c r="B126" s="6" t="s">
        <v>127</v>
      </c>
      <c r="C126" s="6" t="s">
        <v>202</v>
      </c>
      <c r="D126" s="7">
        <v>4.5</v>
      </c>
      <c r="E126" s="6" t="s">
        <v>240</v>
      </c>
      <c r="F126" s="5">
        <v>15</v>
      </c>
      <c r="G126" s="5">
        <v>10</v>
      </c>
      <c r="H126" s="5">
        <v>0</v>
      </c>
      <c r="I126" s="5" t="s">
        <v>263</v>
      </c>
    </row>
    <row r="127" spans="1:9" s="8" customFormat="1" ht="15" x14ac:dyDescent="0.25">
      <c r="A127" s="5">
        <v>124</v>
      </c>
      <c r="B127" s="6" t="s">
        <v>128</v>
      </c>
      <c r="C127" s="6" t="s">
        <v>202</v>
      </c>
      <c r="D127" s="7">
        <v>9.5</v>
      </c>
      <c r="E127" s="6" t="s">
        <v>244</v>
      </c>
      <c r="F127" s="5">
        <v>23</v>
      </c>
      <c r="G127" s="5">
        <v>10</v>
      </c>
      <c r="H127" s="5">
        <v>0</v>
      </c>
      <c r="I127" s="5" t="s">
        <v>263</v>
      </c>
    </row>
    <row r="128" spans="1:9" s="8" customFormat="1" ht="15" x14ac:dyDescent="0.25">
      <c r="A128" s="5">
        <v>125</v>
      </c>
      <c r="B128" s="6" t="s">
        <v>128</v>
      </c>
      <c r="C128" s="6" t="s">
        <v>202</v>
      </c>
      <c r="D128" s="7">
        <v>15.95</v>
      </c>
      <c r="E128" s="6" t="s">
        <v>245</v>
      </c>
      <c r="F128" s="5">
        <v>18</v>
      </c>
      <c r="G128" s="5">
        <v>10</v>
      </c>
      <c r="H128" s="5">
        <v>0</v>
      </c>
      <c r="I128" s="5" t="s">
        <v>263</v>
      </c>
    </row>
    <row r="129" spans="1:9" s="8" customFormat="1" ht="15" x14ac:dyDescent="0.25">
      <c r="A129" s="5">
        <v>126</v>
      </c>
      <c r="B129" s="6" t="s">
        <v>129</v>
      </c>
      <c r="C129" s="6" t="s">
        <v>202</v>
      </c>
      <c r="D129" s="7">
        <v>4.75</v>
      </c>
      <c r="E129" s="6" t="s">
        <v>241</v>
      </c>
      <c r="F129" s="5">
        <v>7</v>
      </c>
      <c r="G129" s="5">
        <v>4</v>
      </c>
      <c r="H129" s="5">
        <v>0</v>
      </c>
      <c r="I129" s="5" t="s">
        <v>263</v>
      </c>
    </row>
    <row r="130" spans="1:9" s="8" customFormat="1" ht="15" x14ac:dyDescent="0.25">
      <c r="A130" s="5">
        <v>127</v>
      </c>
      <c r="B130" s="6" t="s">
        <v>130</v>
      </c>
      <c r="C130" s="6" t="s">
        <v>202</v>
      </c>
      <c r="D130" s="7">
        <v>6.5</v>
      </c>
      <c r="E130" s="6" t="s">
        <v>241</v>
      </c>
      <c r="F130" s="5">
        <v>18</v>
      </c>
      <c r="G130" s="5">
        <v>10</v>
      </c>
      <c r="H130" s="5">
        <v>0</v>
      </c>
      <c r="I130" s="5" t="s">
        <v>263</v>
      </c>
    </row>
    <row r="131" spans="1:9" s="8" customFormat="1" ht="15" x14ac:dyDescent="0.25">
      <c r="A131" s="5">
        <v>128</v>
      </c>
      <c r="B131" s="6" t="s">
        <v>131</v>
      </c>
      <c r="C131" s="6" t="s">
        <v>202</v>
      </c>
      <c r="D131" s="7">
        <v>32</v>
      </c>
      <c r="E131" s="6" t="s">
        <v>246</v>
      </c>
      <c r="F131" s="5">
        <v>6</v>
      </c>
      <c r="G131" s="5">
        <v>6</v>
      </c>
      <c r="H131" s="5">
        <v>10</v>
      </c>
      <c r="I131" s="5" t="s">
        <v>263</v>
      </c>
    </row>
    <row r="132" spans="1:9" s="8" customFormat="1" ht="15" x14ac:dyDescent="0.25">
      <c r="A132" s="5">
        <v>129</v>
      </c>
      <c r="B132" s="6" t="s">
        <v>132</v>
      </c>
      <c r="C132" s="6" t="s">
        <v>194</v>
      </c>
      <c r="D132" s="7">
        <v>6.95</v>
      </c>
      <c r="E132" s="6" t="s">
        <v>247</v>
      </c>
      <c r="F132" s="5">
        <v>5</v>
      </c>
      <c r="G132" s="5">
        <v>1</v>
      </c>
      <c r="H132" s="5">
        <v>0</v>
      </c>
      <c r="I132" s="5" t="s">
        <v>263</v>
      </c>
    </row>
    <row r="133" spans="1:9" s="8" customFormat="1" ht="15" x14ac:dyDescent="0.25">
      <c r="A133" s="5">
        <v>130</v>
      </c>
      <c r="B133" s="6" t="s">
        <v>133</v>
      </c>
      <c r="C133" s="6" t="s">
        <v>197</v>
      </c>
      <c r="D133" s="7">
        <v>8.9499999999999993</v>
      </c>
      <c r="E133" s="6" t="s">
        <v>248</v>
      </c>
      <c r="F133" s="5">
        <v>1</v>
      </c>
      <c r="G133" s="5">
        <v>1</v>
      </c>
      <c r="H133" s="5">
        <v>4</v>
      </c>
      <c r="I133" s="5" t="s">
        <v>263</v>
      </c>
    </row>
    <row r="134" spans="1:9" s="8" customFormat="1" ht="15" x14ac:dyDescent="0.25">
      <c r="A134" s="5">
        <v>131</v>
      </c>
      <c r="B134" s="6" t="s">
        <v>134</v>
      </c>
      <c r="C134" s="6" t="s">
        <v>197</v>
      </c>
      <c r="D134" s="7">
        <v>14.5</v>
      </c>
      <c r="E134" s="6" t="s">
        <v>245</v>
      </c>
      <c r="F134" s="5">
        <v>4</v>
      </c>
      <c r="G134" s="5">
        <v>1</v>
      </c>
      <c r="H134" s="5">
        <v>0</v>
      </c>
      <c r="I134" s="5" t="s">
        <v>263</v>
      </c>
    </row>
    <row r="135" spans="1:9" s="8" customFormat="1" ht="15" x14ac:dyDescent="0.25">
      <c r="A135" s="5">
        <v>132</v>
      </c>
      <c r="B135" s="6" t="s">
        <v>135</v>
      </c>
      <c r="C135" s="6" t="s">
        <v>197</v>
      </c>
      <c r="D135" s="7">
        <v>15.95</v>
      </c>
      <c r="E135" s="6" t="s">
        <v>245</v>
      </c>
      <c r="F135" s="5">
        <v>3</v>
      </c>
      <c r="G135" s="5">
        <v>1</v>
      </c>
      <c r="H135" s="5">
        <v>0</v>
      </c>
      <c r="I135" s="5" t="s">
        <v>263</v>
      </c>
    </row>
    <row r="136" spans="1:9" s="8" customFormat="1" ht="15" x14ac:dyDescent="0.25">
      <c r="A136" s="5">
        <v>133</v>
      </c>
      <c r="B136" s="6" t="s">
        <v>136</v>
      </c>
      <c r="C136" s="6" t="s">
        <v>197</v>
      </c>
      <c r="D136" s="7">
        <v>12.95</v>
      </c>
      <c r="E136" s="6" t="s">
        <v>249</v>
      </c>
      <c r="F136" s="5">
        <v>6</v>
      </c>
      <c r="G136" s="5">
        <v>2</v>
      </c>
      <c r="H136" s="5">
        <v>0</v>
      </c>
      <c r="I136" s="5" t="s">
        <v>263</v>
      </c>
    </row>
    <row r="137" spans="1:9" s="8" customFormat="1" ht="15" x14ac:dyDescent="0.25">
      <c r="A137" s="5">
        <v>134</v>
      </c>
      <c r="B137" s="6" t="s">
        <v>137</v>
      </c>
      <c r="C137" s="6" t="s">
        <v>197</v>
      </c>
      <c r="D137" s="7">
        <v>8.9499999999999993</v>
      </c>
      <c r="E137" s="6" t="s">
        <v>250</v>
      </c>
      <c r="F137" s="5">
        <v>4</v>
      </c>
      <c r="G137" s="5">
        <v>1</v>
      </c>
      <c r="H137" s="5">
        <v>0</v>
      </c>
      <c r="I137" s="5" t="s">
        <v>263</v>
      </c>
    </row>
    <row r="138" spans="1:9" s="8" customFormat="1" ht="15" x14ac:dyDescent="0.25">
      <c r="A138" s="5">
        <v>135</v>
      </c>
      <c r="B138" s="6" t="s">
        <v>138</v>
      </c>
      <c r="C138" s="6" t="s">
        <v>193</v>
      </c>
      <c r="D138" s="7">
        <v>14.244999999999999</v>
      </c>
      <c r="E138" s="6" t="s">
        <v>251</v>
      </c>
      <c r="F138" s="5">
        <v>30</v>
      </c>
      <c r="G138" s="5">
        <v>15</v>
      </c>
      <c r="H138" s="5">
        <v>0</v>
      </c>
      <c r="I138" s="5" t="s">
        <v>263</v>
      </c>
    </row>
    <row r="139" spans="1:9" s="8" customFormat="1" ht="15" x14ac:dyDescent="0.25">
      <c r="A139" s="5">
        <v>136</v>
      </c>
      <c r="B139" s="6" t="s">
        <v>139</v>
      </c>
      <c r="C139" s="6" t="s">
        <v>193</v>
      </c>
      <c r="D139" s="7">
        <v>14.244999999999999</v>
      </c>
      <c r="E139" s="6" t="s">
        <v>251</v>
      </c>
      <c r="F139" s="5">
        <v>24</v>
      </c>
      <c r="G139" s="5">
        <v>15</v>
      </c>
      <c r="H139" s="5">
        <v>0</v>
      </c>
      <c r="I139" s="5" t="s">
        <v>263</v>
      </c>
    </row>
    <row r="140" spans="1:9" s="8" customFormat="1" ht="15" x14ac:dyDescent="0.25">
      <c r="A140" s="5">
        <v>137</v>
      </c>
      <c r="B140" s="6" t="s">
        <v>140</v>
      </c>
      <c r="C140" s="6" t="s">
        <v>193</v>
      </c>
      <c r="D140" s="7">
        <v>21.945</v>
      </c>
      <c r="E140" s="6" t="s">
        <v>251</v>
      </c>
      <c r="F140" s="5">
        <v>20</v>
      </c>
      <c r="G140" s="5">
        <v>15</v>
      </c>
      <c r="H140" s="5">
        <v>0</v>
      </c>
      <c r="I140" s="5" t="s">
        <v>263</v>
      </c>
    </row>
    <row r="141" spans="1:9" s="8" customFormat="1" ht="15" x14ac:dyDescent="0.25">
      <c r="A141" s="5">
        <v>138</v>
      </c>
      <c r="B141" s="6" t="s">
        <v>141</v>
      </c>
      <c r="C141" s="6" t="s">
        <v>193</v>
      </c>
      <c r="D141" s="7">
        <v>11.55</v>
      </c>
      <c r="E141" s="6" t="s">
        <v>251</v>
      </c>
      <c r="F141" s="5">
        <v>18</v>
      </c>
      <c r="G141" s="5">
        <v>15</v>
      </c>
      <c r="H141" s="5">
        <v>0</v>
      </c>
      <c r="I141" s="5" t="s">
        <v>263</v>
      </c>
    </row>
    <row r="142" spans="1:9" s="8" customFormat="1" ht="15" x14ac:dyDescent="0.25">
      <c r="A142" s="5">
        <v>139</v>
      </c>
      <c r="B142" s="6" t="s">
        <v>142</v>
      </c>
      <c r="C142" s="6" t="s">
        <v>193</v>
      </c>
      <c r="D142" s="7">
        <v>20.844999999999999</v>
      </c>
      <c r="E142" s="6" t="s">
        <v>251</v>
      </c>
      <c r="F142" s="5">
        <v>12</v>
      </c>
      <c r="G142" s="5">
        <v>10</v>
      </c>
      <c r="H142" s="5">
        <v>0</v>
      </c>
      <c r="I142" s="5" t="s">
        <v>263</v>
      </c>
    </row>
    <row r="143" spans="1:9" s="8" customFormat="1" ht="15" x14ac:dyDescent="0.25">
      <c r="A143" s="5">
        <v>140</v>
      </c>
      <c r="B143" s="6" t="s">
        <v>143</v>
      </c>
      <c r="C143" s="6" t="s">
        <v>208</v>
      </c>
      <c r="D143" s="7">
        <v>60</v>
      </c>
      <c r="E143" s="6" t="s">
        <v>215</v>
      </c>
      <c r="F143" s="5">
        <v>3</v>
      </c>
      <c r="G143" s="5">
        <v>1</v>
      </c>
      <c r="H143" s="5">
        <v>0</v>
      </c>
      <c r="I143" s="5" t="s">
        <v>263</v>
      </c>
    </row>
    <row r="144" spans="1:9" s="8" customFormat="1" ht="15" x14ac:dyDescent="0.25">
      <c r="A144" s="5">
        <v>141</v>
      </c>
      <c r="B144" s="6" t="s">
        <v>144</v>
      </c>
      <c r="C144" s="6" t="s">
        <v>208</v>
      </c>
      <c r="D144" s="7">
        <v>32</v>
      </c>
      <c r="E144" s="6" t="s">
        <v>215</v>
      </c>
      <c r="F144" s="5">
        <v>2</v>
      </c>
      <c r="G144" s="5">
        <v>1</v>
      </c>
      <c r="H144" s="5">
        <v>0</v>
      </c>
      <c r="I144" s="5" t="s">
        <v>263</v>
      </c>
    </row>
    <row r="145" spans="1:9" s="8" customFormat="1" ht="15" x14ac:dyDescent="0.25">
      <c r="A145" s="5">
        <v>142</v>
      </c>
      <c r="B145" s="6" t="s">
        <v>145</v>
      </c>
      <c r="C145" s="6" t="s">
        <v>208</v>
      </c>
      <c r="D145" s="7">
        <v>39.950000000000003</v>
      </c>
      <c r="E145" s="6" t="s">
        <v>215</v>
      </c>
      <c r="F145" s="5">
        <v>1</v>
      </c>
      <c r="G145" s="5">
        <v>1</v>
      </c>
      <c r="H145" s="5">
        <v>3</v>
      </c>
      <c r="I145" s="5" t="s">
        <v>263</v>
      </c>
    </row>
    <row r="146" spans="1:9" s="8" customFormat="1" ht="15" x14ac:dyDescent="0.25">
      <c r="A146" s="5">
        <v>143</v>
      </c>
      <c r="B146" s="6" t="s">
        <v>146</v>
      </c>
      <c r="C146" s="6" t="s">
        <v>208</v>
      </c>
      <c r="D146" s="7">
        <v>32</v>
      </c>
      <c r="E146" s="6" t="s">
        <v>215</v>
      </c>
      <c r="F146" s="5">
        <v>3</v>
      </c>
      <c r="G146" s="5">
        <v>1</v>
      </c>
      <c r="H146" s="5">
        <v>0</v>
      </c>
      <c r="I146" s="5" t="s">
        <v>263</v>
      </c>
    </row>
    <row r="147" spans="1:9" s="8" customFormat="1" ht="15" x14ac:dyDescent="0.25">
      <c r="A147" s="5">
        <v>144</v>
      </c>
      <c r="B147" s="6" t="s">
        <v>147</v>
      </c>
      <c r="C147" s="6" t="s">
        <v>208</v>
      </c>
      <c r="D147" s="7">
        <v>26.95</v>
      </c>
      <c r="E147" s="6" t="s">
        <v>215</v>
      </c>
      <c r="F147" s="5">
        <v>2</v>
      </c>
      <c r="G147" s="5">
        <v>1</v>
      </c>
      <c r="H147" s="5">
        <v>0</v>
      </c>
      <c r="I147" s="5" t="s">
        <v>263</v>
      </c>
    </row>
    <row r="148" spans="1:9" s="8" customFormat="1" ht="15" x14ac:dyDescent="0.25">
      <c r="A148" s="5">
        <v>145</v>
      </c>
      <c r="B148" s="6" t="s">
        <v>148</v>
      </c>
      <c r="C148" s="6" t="s">
        <v>195</v>
      </c>
      <c r="D148" s="7">
        <v>4.95</v>
      </c>
      <c r="E148" s="6" t="s">
        <v>252</v>
      </c>
      <c r="F148" s="5">
        <v>20</v>
      </c>
      <c r="G148" s="5">
        <v>30</v>
      </c>
      <c r="H148" s="5">
        <v>30</v>
      </c>
      <c r="I148" s="5" t="s">
        <v>263</v>
      </c>
    </row>
    <row r="149" spans="1:9" s="8" customFormat="1" ht="15" x14ac:dyDescent="0.25">
      <c r="A149" s="5">
        <v>146</v>
      </c>
      <c r="B149" s="6" t="s">
        <v>149</v>
      </c>
      <c r="C149" s="6" t="s">
        <v>195</v>
      </c>
      <c r="D149" s="7">
        <v>7.25</v>
      </c>
      <c r="E149" s="6" t="s">
        <v>253</v>
      </c>
      <c r="F149" s="5">
        <v>10</v>
      </c>
      <c r="G149" s="5">
        <v>5</v>
      </c>
      <c r="H149" s="5">
        <v>0</v>
      </c>
      <c r="I149" s="5" t="s">
        <v>263</v>
      </c>
    </row>
    <row r="150" spans="1:9" s="8" customFormat="1" ht="15" x14ac:dyDescent="0.25">
      <c r="A150" s="5">
        <v>147</v>
      </c>
      <c r="B150" s="6" t="s">
        <v>150</v>
      </c>
      <c r="C150" s="6" t="s">
        <v>201</v>
      </c>
      <c r="D150" s="7">
        <v>15.5</v>
      </c>
      <c r="E150" s="6" t="s">
        <v>226</v>
      </c>
      <c r="F150" s="5">
        <v>12</v>
      </c>
      <c r="G150" s="5">
        <v>10</v>
      </c>
      <c r="H150" s="5">
        <v>0</v>
      </c>
      <c r="I150" s="5" t="s">
        <v>263</v>
      </c>
    </row>
    <row r="151" spans="1:9" s="8" customFormat="1" ht="15" x14ac:dyDescent="0.25">
      <c r="A151" s="5">
        <v>148</v>
      </c>
      <c r="B151" s="6" t="s">
        <v>151</v>
      </c>
      <c r="C151" s="6" t="s">
        <v>201</v>
      </c>
      <c r="D151" s="7">
        <v>12.05</v>
      </c>
      <c r="E151" s="6" t="s">
        <v>227</v>
      </c>
      <c r="F151" s="5">
        <v>6</v>
      </c>
      <c r="G151" s="5">
        <v>4</v>
      </c>
      <c r="H151" s="5">
        <v>0</v>
      </c>
      <c r="I151" s="5" t="s">
        <v>263</v>
      </c>
    </row>
    <row r="152" spans="1:9" s="8" customFormat="1" ht="15" x14ac:dyDescent="0.25">
      <c r="A152" s="5">
        <v>149</v>
      </c>
      <c r="B152" s="6" t="s">
        <v>152</v>
      </c>
      <c r="C152" s="6" t="s">
        <v>201</v>
      </c>
      <c r="D152" s="7">
        <v>20</v>
      </c>
      <c r="E152" s="6" t="s">
        <v>226</v>
      </c>
      <c r="F152" s="5">
        <v>8</v>
      </c>
      <c r="G152" s="5">
        <v>6</v>
      </c>
      <c r="H152" s="5">
        <v>0</v>
      </c>
      <c r="I152" s="5" t="s">
        <v>263</v>
      </c>
    </row>
    <row r="153" spans="1:9" s="8" customFormat="1" ht="15" x14ac:dyDescent="0.25">
      <c r="A153" s="5">
        <v>150</v>
      </c>
      <c r="B153" s="6" t="s">
        <v>153</v>
      </c>
      <c r="C153" s="6" t="s">
        <v>201</v>
      </c>
      <c r="D153" s="7">
        <v>19.95</v>
      </c>
      <c r="E153" s="6" t="s">
        <v>226</v>
      </c>
      <c r="F153" s="5">
        <v>8</v>
      </c>
      <c r="G153" s="5">
        <v>6</v>
      </c>
      <c r="H153" s="5">
        <v>0</v>
      </c>
      <c r="I153" s="5" t="s">
        <v>263</v>
      </c>
    </row>
    <row r="154" spans="1:9" s="8" customFormat="1" ht="15" x14ac:dyDescent="0.25">
      <c r="A154" s="5">
        <v>151</v>
      </c>
      <c r="B154" s="6" t="s">
        <v>154</v>
      </c>
      <c r="C154" s="6" t="s">
        <v>201</v>
      </c>
      <c r="D154" s="7">
        <v>21.5</v>
      </c>
      <c r="E154" s="6" t="s">
        <v>226</v>
      </c>
      <c r="F154" s="5">
        <v>9</v>
      </c>
      <c r="G154" s="5">
        <v>6</v>
      </c>
      <c r="H154" s="5">
        <v>0</v>
      </c>
      <c r="I154" s="5" t="s">
        <v>263</v>
      </c>
    </row>
    <row r="155" spans="1:9" s="8" customFormat="1" ht="15" x14ac:dyDescent="0.25">
      <c r="A155" s="5">
        <v>152</v>
      </c>
      <c r="B155" s="6" t="s">
        <v>155</v>
      </c>
      <c r="C155" s="6" t="s">
        <v>194</v>
      </c>
      <c r="D155" s="7">
        <v>45</v>
      </c>
      <c r="E155" s="6" t="s">
        <v>254</v>
      </c>
      <c r="F155" s="5">
        <v>3</v>
      </c>
      <c r="G155" s="5">
        <v>2</v>
      </c>
      <c r="H155" s="5">
        <v>0</v>
      </c>
      <c r="I155" s="5" t="s">
        <v>263</v>
      </c>
    </row>
    <row r="156" spans="1:9" s="8" customFormat="1" ht="15" x14ac:dyDescent="0.25">
      <c r="A156" s="5">
        <v>153</v>
      </c>
      <c r="B156" s="6" t="s">
        <v>156</v>
      </c>
      <c r="C156" s="6" t="s">
        <v>197</v>
      </c>
      <c r="D156" s="7">
        <v>5.95</v>
      </c>
      <c r="E156" s="6" t="s">
        <v>215</v>
      </c>
      <c r="F156" s="5">
        <v>20</v>
      </c>
      <c r="G156" s="5">
        <v>10</v>
      </c>
      <c r="H156" s="5">
        <v>0</v>
      </c>
      <c r="I156" s="5" t="s">
        <v>263</v>
      </c>
    </row>
    <row r="157" spans="1:9" s="8" customFormat="1" ht="15" x14ac:dyDescent="0.25">
      <c r="A157" s="5">
        <v>154</v>
      </c>
      <c r="B157" s="6" t="s">
        <v>157</v>
      </c>
      <c r="C157" s="6" t="s">
        <v>197</v>
      </c>
      <c r="D157" s="7">
        <v>5.95</v>
      </c>
      <c r="E157" s="6" t="s">
        <v>215</v>
      </c>
      <c r="F157" s="5">
        <v>25</v>
      </c>
      <c r="G157" s="5">
        <v>10</v>
      </c>
      <c r="H157" s="5">
        <v>0</v>
      </c>
      <c r="I157" s="5" t="s">
        <v>263</v>
      </c>
    </row>
    <row r="158" spans="1:9" s="8" customFormat="1" ht="15" x14ac:dyDescent="0.25">
      <c r="A158" s="5">
        <v>155</v>
      </c>
      <c r="B158" s="6" t="s">
        <v>158</v>
      </c>
      <c r="C158" s="6" t="s">
        <v>197</v>
      </c>
      <c r="D158" s="7">
        <v>5.95</v>
      </c>
      <c r="E158" s="6" t="s">
        <v>215</v>
      </c>
      <c r="F158" s="5">
        <v>15</v>
      </c>
      <c r="G158" s="5">
        <v>10</v>
      </c>
      <c r="H158" s="5">
        <v>0</v>
      </c>
      <c r="I158" s="5" t="s">
        <v>263</v>
      </c>
    </row>
    <row r="159" spans="1:9" s="8" customFormat="1" ht="15" x14ac:dyDescent="0.25">
      <c r="A159" s="5">
        <v>156</v>
      </c>
      <c r="B159" s="6" t="s">
        <v>159</v>
      </c>
      <c r="C159" s="6" t="s">
        <v>193</v>
      </c>
      <c r="D159" s="7">
        <v>7.6449999999999996</v>
      </c>
      <c r="E159" s="6" t="s">
        <v>215</v>
      </c>
      <c r="F159" s="5">
        <v>6</v>
      </c>
      <c r="G159" s="5">
        <v>3</v>
      </c>
      <c r="H159" s="5">
        <v>0</v>
      </c>
      <c r="I159" s="5" t="s">
        <v>263</v>
      </c>
    </row>
    <row r="160" spans="1:9" s="8" customFormat="1" ht="15" x14ac:dyDescent="0.25">
      <c r="A160" s="5">
        <v>157</v>
      </c>
      <c r="B160" s="6" t="s">
        <v>160</v>
      </c>
      <c r="C160" s="6" t="s">
        <v>194</v>
      </c>
      <c r="D160" s="7">
        <v>2.95</v>
      </c>
      <c r="E160" s="6" t="s">
        <v>215</v>
      </c>
      <c r="F160" s="5">
        <v>14</v>
      </c>
      <c r="G160" s="5">
        <v>10</v>
      </c>
      <c r="H160" s="5">
        <v>0</v>
      </c>
      <c r="I160" s="5" t="s">
        <v>263</v>
      </c>
    </row>
    <row r="161" spans="1:9" s="8" customFormat="1" ht="15" x14ac:dyDescent="0.25">
      <c r="A161" s="5">
        <v>158</v>
      </c>
      <c r="B161" s="6" t="s">
        <v>161</v>
      </c>
      <c r="C161" s="6" t="s">
        <v>194</v>
      </c>
      <c r="D161" s="7">
        <v>3.95</v>
      </c>
      <c r="E161" s="6" t="s">
        <v>215</v>
      </c>
      <c r="F161" s="5">
        <v>10</v>
      </c>
      <c r="G161" s="5">
        <v>10</v>
      </c>
      <c r="H161" s="5">
        <v>25</v>
      </c>
      <c r="I161" s="5" t="s">
        <v>263</v>
      </c>
    </row>
    <row r="162" spans="1:9" s="8" customFormat="1" ht="15" x14ac:dyDescent="0.25">
      <c r="A162" s="5">
        <v>159</v>
      </c>
      <c r="B162" s="6" t="s">
        <v>162</v>
      </c>
      <c r="C162" s="6" t="s">
        <v>194</v>
      </c>
      <c r="D162" s="7">
        <v>6</v>
      </c>
      <c r="E162" s="6" t="s">
        <v>215</v>
      </c>
      <c r="F162" s="5">
        <v>9</v>
      </c>
      <c r="G162" s="5">
        <v>5</v>
      </c>
      <c r="H162" s="5">
        <v>0</v>
      </c>
      <c r="I162" s="5" t="s">
        <v>263</v>
      </c>
    </row>
    <row r="163" spans="1:9" s="8" customFormat="1" ht="15" x14ac:dyDescent="0.25">
      <c r="A163" s="5">
        <v>160</v>
      </c>
      <c r="B163" s="6" t="s">
        <v>163</v>
      </c>
      <c r="C163" s="6" t="s">
        <v>194</v>
      </c>
      <c r="D163" s="7">
        <v>14.95</v>
      </c>
      <c r="E163" s="6" t="s">
        <v>215</v>
      </c>
      <c r="F163" s="5">
        <v>10</v>
      </c>
      <c r="G163" s="5">
        <v>6</v>
      </c>
      <c r="H163" s="5">
        <v>0</v>
      </c>
      <c r="I163" s="5" t="s">
        <v>263</v>
      </c>
    </row>
    <row r="164" spans="1:9" s="8" customFormat="1" ht="15" x14ac:dyDescent="0.25">
      <c r="A164" s="5">
        <v>161</v>
      </c>
      <c r="B164" s="6" t="s">
        <v>164</v>
      </c>
      <c r="C164" s="6" t="s">
        <v>194</v>
      </c>
      <c r="D164" s="7">
        <v>16.95</v>
      </c>
      <c r="E164" s="6" t="s">
        <v>215</v>
      </c>
      <c r="F164" s="5">
        <v>15</v>
      </c>
      <c r="G164" s="5">
        <v>10</v>
      </c>
      <c r="H164" s="5">
        <v>0</v>
      </c>
      <c r="I164" s="5" t="s">
        <v>263</v>
      </c>
    </row>
    <row r="165" spans="1:9" s="8" customFormat="1" ht="15" x14ac:dyDescent="0.25">
      <c r="A165" s="5">
        <v>162</v>
      </c>
      <c r="B165" s="6" t="s">
        <v>165</v>
      </c>
      <c r="C165" s="6" t="s">
        <v>202</v>
      </c>
      <c r="D165" s="7">
        <v>6.95</v>
      </c>
      <c r="E165" s="6" t="s">
        <v>247</v>
      </c>
      <c r="F165" s="5">
        <v>3</v>
      </c>
      <c r="G165" s="5">
        <v>1</v>
      </c>
      <c r="H165" s="5">
        <v>0</v>
      </c>
      <c r="I165" s="5" t="s">
        <v>263</v>
      </c>
    </row>
    <row r="166" spans="1:9" s="8" customFormat="1" ht="15" x14ac:dyDescent="0.25">
      <c r="A166" s="5">
        <v>163</v>
      </c>
      <c r="B166" s="6" t="s">
        <v>166</v>
      </c>
      <c r="C166" s="6" t="s">
        <v>194</v>
      </c>
      <c r="D166" s="7">
        <v>11.65</v>
      </c>
      <c r="E166" s="6" t="s">
        <v>215</v>
      </c>
      <c r="F166" s="5">
        <v>10</v>
      </c>
      <c r="G166" s="5">
        <v>6</v>
      </c>
      <c r="H166" s="5">
        <v>0</v>
      </c>
      <c r="I166" s="5" t="s">
        <v>263</v>
      </c>
    </row>
    <row r="167" spans="1:9" s="8" customFormat="1" ht="15" x14ac:dyDescent="0.25">
      <c r="A167" s="5">
        <v>164</v>
      </c>
      <c r="B167" s="6" t="s">
        <v>167</v>
      </c>
      <c r="C167" s="6" t="s">
        <v>194</v>
      </c>
      <c r="D167" s="7">
        <v>10.95</v>
      </c>
      <c r="E167" s="6" t="s">
        <v>255</v>
      </c>
      <c r="F167" s="5">
        <v>15</v>
      </c>
      <c r="G167" s="5">
        <v>10</v>
      </c>
      <c r="H167" s="5">
        <v>0</v>
      </c>
      <c r="I167" s="5" t="s">
        <v>263</v>
      </c>
    </row>
    <row r="168" spans="1:9" s="8" customFormat="1" ht="15" x14ac:dyDescent="0.25">
      <c r="A168" s="5">
        <v>165</v>
      </c>
      <c r="B168" s="6" t="s">
        <v>168</v>
      </c>
      <c r="C168" s="6" t="s">
        <v>194</v>
      </c>
      <c r="D168" s="7">
        <v>8.9499999999999993</v>
      </c>
      <c r="E168" s="6" t="s">
        <v>256</v>
      </c>
      <c r="F168" s="5">
        <v>12</v>
      </c>
      <c r="G168" s="5">
        <v>10</v>
      </c>
      <c r="H168" s="5">
        <v>0</v>
      </c>
      <c r="I168" s="5" t="s">
        <v>263</v>
      </c>
    </row>
    <row r="169" spans="1:9" s="8" customFormat="1" ht="15" x14ac:dyDescent="0.25">
      <c r="A169" s="5">
        <v>166</v>
      </c>
      <c r="B169" s="6" t="s">
        <v>169</v>
      </c>
      <c r="C169" s="6" t="s">
        <v>194</v>
      </c>
      <c r="D169" s="7">
        <v>3.95</v>
      </c>
      <c r="E169" s="6" t="s">
        <v>257</v>
      </c>
      <c r="F169" s="5">
        <v>12</v>
      </c>
      <c r="G169" s="5">
        <v>10</v>
      </c>
      <c r="H169" s="5">
        <v>0</v>
      </c>
      <c r="I169" s="5" t="s">
        <v>263</v>
      </c>
    </row>
    <row r="170" spans="1:9" s="8" customFormat="1" ht="15" x14ac:dyDescent="0.25">
      <c r="A170" s="5">
        <v>167</v>
      </c>
      <c r="B170" s="6" t="s">
        <v>170</v>
      </c>
      <c r="C170" s="6" t="s">
        <v>194</v>
      </c>
      <c r="D170" s="7">
        <v>5.95</v>
      </c>
      <c r="E170" s="6" t="s">
        <v>257</v>
      </c>
      <c r="F170" s="5">
        <v>9</v>
      </c>
      <c r="G170" s="5">
        <v>10</v>
      </c>
      <c r="H170" s="5">
        <v>20</v>
      </c>
      <c r="I170" s="5" t="s">
        <v>263</v>
      </c>
    </row>
    <row r="171" spans="1:9" s="8" customFormat="1" ht="15" x14ac:dyDescent="0.25">
      <c r="A171" s="5">
        <v>168</v>
      </c>
      <c r="B171" s="6" t="s">
        <v>171</v>
      </c>
      <c r="C171" s="6" t="s">
        <v>194</v>
      </c>
      <c r="D171" s="7">
        <v>1.75</v>
      </c>
      <c r="E171" s="6" t="s">
        <v>215</v>
      </c>
      <c r="F171" s="5">
        <v>10</v>
      </c>
      <c r="G171" s="5">
        <v>10</v>
      </c>
      <c r="H171" s="5">
        <v>0</v>
      </c>
      <c r="I171" s="5" t="s">
        <v>263</v>
      </c>
    </row>
    <row r="172" spans="1:9" s="8" customFormat="1" ht="15" x14ac:dyDescent="0.25">
      <c r="A172" s="5">
        <v>169</v>
      </c>
      <c r="B172" s="6" t="s">
        <v>172</v>
      </c>
      <c r="C172" s="6" t="s">
        <v>194</v>
      </c>
      <c r="D172" s="7">
        <v>2.95</v>
      </c>
      <c r="E172" s="6" t="s">
        <v>215</v>
      </c>
      <c r="F172" s="5">
        <v>10</v>
      </c>
      <c r="G172" s="5">
        <v>5</v>
      </c>
      <c r="H172" s="5">
        <v>0</v>
      </c>
      <c r="I172" s="5" t="s">
        <v>263</v>
      </c>
    </row>
    <row r="173" spans="1:9" s="8" customFormat="1" ht="15" x14ac:dyDescent="0.25">
      <c r="A173" s="5">
        <v>170</v>
      </c>
      <c r="B173" s="6" t="s">
        <v>173</v>
      </c>
      <c r="C173" s="6" t="s">
        <v>194</v>
      </c>
      <c r="D173" s="7">
        <v>2.95</v>
      </c>
      <c r="E173" s="6" t="s">
        <v>215</v>
      </c>
      <c r="F173" s="5">
        <v>12</v>
      </c>
      <c r="G173" s="5">
        <v>5</v>
      </c>
      <c r="H173" s="5">
        <v>0</v>
      </c>
      <c r="I173" s="5" t="s">
        <v>263</v>
      </c>
    </row>
    <row r="174" spans="1:9" s="8" customFormat="1" ht="15" x14ac:dyDescent="0.25">
      <c r="A174" s="5">
        <v>171</v>
      </c>
      <c r="B174" s="6" t="s">
        <v>174</v>
      </c>
      <c r="C174" s="6" t="s">
        <v>194</v>
      </c>
      <c r="D174" s="7">
        <v>2.95</v>
      </c>
      <c r="E174" s="6" t="s">
        <v>215</v>
      </c>
      <c r="F174" s="5">
        <v>12</v>
      </c>
      <c r="G174" s="5">
        <v>5</v>
      </c>
      <c r="H174" s="5">
        <v>0</v>
      </c>
      <c r="I174" s="5" t="s">
        <v>263</v>
      </c>
    </row>
    <row r="175" spans="1:9" s="8" customFormat="1" ht="15" x14ac:dyDescent="0.25">
      <c r="A175" s="5">
        <v>172</v>
      </c>
      <c r="B175" s="6" t="s">
        <v>175</v>
      </c>
      <c r="C175" s="6" t="s">
        <v>208</v>
      </c>
      <c r="D175" s="7">
        <v>8.9499999999999993</v>
      </c>
      <c r="E175" s="6" t="s">
        <v>215</v>
      </c>
      <c r="F175" s="5">
        <v>0</v>
      </c>
      <c r="G175" s="5">
        <v>0</v>
      </c>
      <c r="H175" s="5">
        <v>0</v>
      </c>
      <c r="I175" s="5" t="s">
        <v>264</v>
      </c>
    </row>
    <row r="176" spans="1:9" s="8" customFormat="1" ht="15" x14ac:dyDescent="0.25">
      <c r="A176" s="5">
        <v>173</v>
      </c>
      <c r="B176" s="6" t="s">
        <v>176</v>
      </c>
      <c r="C176" s="6" t="s">
        <v>196</v>
      </c>
      <c r="D176" s="7">
        <v>29.95</v>
      </c>
      <c r="E176" s="6" t="s">
        <v>215</v>
      </c>
      <c r="F176" s="5">
        <v>0</v>
      </c>
      <c r="G176" s="5">
        <v>0</v>
      </c>
      <c r="H176" s="5">
        <v>0</v>
      </c>
      <c r="I176" s="5" t="s">
        <v>264</v>
      </c>
    </row>
    <row r="177" spans="1:9" s="8" customFormat="1" ht="15" x14ac:dyDescent="0.25">
      <c r="A177" s="5">
        <v>174</v>
      </c>
      <c r="B177" s="6" t="s">
        <v>177</v>
      </c>
      <c r="C177" s="6" t="s">
        <v>194</v>
      </c>
      <c r="D177" s="7">
        <v>75</v>
      </c>
      <c r="E177" s="6" t="s">
        <v>215</v>
      </c>
      <c r="F177" s="5">
        <v>0</v>
      </c>
      <c r="G177" s="5">
        <v>0</v>
      </c>
      <c r="H177" s="5">
        <v>0</v>
      </c>
      <c r="I177" s="5" t="s">
        <v>264</v>
      </c>
    </row>
    <row r="178" spans="1:9" s="8" customFormat="1" ht="15" x14ac:dyDescent="0.25">
      <c r="A178" s="5">
        <v>175</v>
      </c>
      <c r="B178" s="6" t="s">
        <v>178</v>
      </c>
      <c r="C178" s="6" t="s">
        <v>194</v>
      </c>
      <c r="D178" s="7">
        <v>22</v>
      </c>
      <c r="E178" s="6" t="s">
        <v>215</v>
      </c>
      <c r="F178" s="5">
        <v>0</v>
      </c>
      <c r="G178" s="5">
        <v>0</v>
      </c>
      <c r="H178" s="5">
        <v>0</v>
      </c>
      <c r="I178" s="5" t="s">
        <v>264</v>
      </c>
    </row>
    <row r="179" spans="1:9" s="8" customFormat="1" ht="15" x14ac:dyDescent="0.25">
      <c r="A179" s="5">
        <v>176</v>
      </c>
      <c r="B179" s="6" t="s">
        <v>179</v>
      </c>
      <c r="C179" s="6" t="s">
        <v>194</v>
      </c>
      <c r="D179" s="7">
        <v>16.25</v>
      </c>
      <c r="E179" s="6" t="s">
        <v>215</v>
      </c>
      <c r="F179" s="5">
        <v>0</v>
      </c>
      <c r="G179" s="5">
        <v>0</v>
      </c>
      <c r="H179" s="5">
        <v>0</v>
      </c>
      <c r="I179" s="5" t="s">
        <v>264</v>
      </c>
    </row>
    <row r="180" spans="1:9" s="8" customFormat="1" ht="15" x14ac:dyDescent="0.25">
      <c r="A180" s="5">
        <v>177</v>
      </c>
      <c r="B180" s="6" t="s">
        <v>180</v>
      </c>
      <c r="C180" s="6" t="s">
        <v>208</v>
      </c>
      <c r="D180" s="7">
        <v>50</v>
      </c>
      <c r="E180" s="6" t="s">
        <v>215</v>
      </c>
      <c r="F180" s="5">
        <v>0</v>
      </c>
      <c r="G180" s="5">
        <v>0</v>
      </c>
      <c r="H180" s="5">
        <v>0</v>
      </c>
      <c r="I180" s="5" t="s">
        <v>264</v>
      </c>
    </row>
    <row r="181" spans="1:9" s="8" customFormat="1" ht="15" x14ac:dyDescent="0.25">
      <c r="A181" s="5">
        <v>178</v>
      </c>
      <c r="B181" s="6" t="s">
        <v>181</v>
      </c>
      <c r="C181" s="6" t="s">
        <v>201</v>
      </c>
      <c r="D181" s="7">
        <v>15.45</v>
      </c>
      <c r="E181" s="6" t="s">
        <v>258</v>
      </c>
      <c r="F181" s="5">
        <v>0</v>
      </c>
      <c r="G181" s="5">
        <v>0</v>
      </c>
      <c r="H181" s="5">
        <v>0</v>
      </c>
      <c r="I181" s="5" t="s">
        <v>264</v>
      </c>
    </row>
    <row r="182" spans="1:9" s="8" customFormat="1" ht="15" x14ac:dyDescent="0.25">
      <c r="A182" s="5">
        <v>179</v>
      </c>
      <c r="B182" s="6" t="s">
        <v>182</v>
      </c>
      <c r="C182" s="6" t="s">
        <v>195</v>
      </c>
      <c r="D182" s="7">
        <v>5.75</v>
      </c>
      <c r="E182" s="6" t="s">
        <v>252</v>
      </c>
      <c r="F182" s="5">
        <v>0</v>
      </c>
      <c r="G182" s="5">
        <v>0</v>
      </c>
      <c r="H182" s="5">
        <v>0</v>
      </c>
      <c r="I182" s="5" t="s">
        <v>264</v>
      </c>
    </row>
    <row r="183" spans="1:9" s="8" customFormat="1" ht="15" x14ac:dyDescent="0.25">
      <c r="A183" s="5">
        <v>180</v>
      </c>
      <c r="B183" s="6" t="s">
        <v>183</v>
      </c>
      <c r="C183" s="6" t="s">
        <v>195</v>
      </c>
      <c r="D183" s="7">
        <v>23.95</v>
      </c>
      <c r="E183" s="6" t="s">
        <v>252</v>
      </c>
      <c r="F183" s="5">
        <v>0</v>
      </c>
      <c r="G183" s="5">
        <v>0</v>
      </c>
      <c r="H183" s="5">
        <v>0</v>
      </c>
      <c r="I183" s="5" t="s">
        <v>264</v>
      </c>
    </row>
    <row r="184" spans="1:9" s="8" customFormat="1" ht="15" x14ac:dyDescent="0.25">
      <c r="A184" s="5">
        <v>181</v>
      </c>
      <c r="B184" s="6" t="s">
        <v>184</v>
      </c>
      <c r="C184" s="6" t="s">
        <v>195</v>
      </c>
      <c r="D184" s="7">
        <v>20.25</v>
      </c>
      <c r="E184" s="6" t="s">
        <v>252</v>
      </c>
      <c r="F184" s="5">
        <v>0</v>
      </c>
      <c r="G184" s="5">
        <v>0</v>
      </c>
      <c r="H184" s="5">
        <v>0</v>
      </c>
      <c r="I184" s="5" t="s">
        <v>264</v>
      </c>
    </row>
    <row r="185" spans="1:9" s="8" customFormat="1" ht="15" x14ac:dyDescent="0.25">
      <c r="A185" s="5">
        <v>182</v>
      </c>
      <c r="B185" s="6" t="s">
        <v>185</v>
      </c>
      <c r="C185" s="6" t="s">
        <v>195</v>
      </c>
      <c r="D185" s="7">
        <v>24.5</v>
      </c>
      <c r="E185" s="6" t="s">
        <v>252</v>
      </c>
      <c r="F185" s="5">
        <v>0</v>
      </c>
      <c r="G185" s="5">
        <v>0</v>
      </c>
      <c r="H185" s="5">
        <v>0</v>
      </c>
      <c r="I185" s="5" t="s">
        <v>264</v>
      </c>
    </row>
    <row r="186" spans="1:9" s="8" customFormat="1" ht="15" x14ac:dyDescent="0.25">
      <c r="A186" s="5">
        <v>183</v>
      </c>
      <c r="B186" s="6" t="s">
        <v>186</v>
      </c>
      <c r="C186" s="6" t="s">
        <v>202</v>
      </c>
      <c r="D186" s="7">
        <v>30</v>
      </c>
      <c r="E186" s="6" t="s">
        <v>214</v>
      </c>
      <c r="F186" s="5">
        <v>0</v>
      </c>
      <c r="G186" s="5">
        <v>0</v>
      </c>
      <c r="H186" s="5">
        <v>0</v>
      </c>
      <c r="I186" s="5" t="s">
        <v>264</v>
      </c>
    </row>
    <row r="187" spans="1:9" s="8" customFormat="1" ht="15" x14ac:dyDescent="0.25">
      <c r="A187" s="5">
        <v>184</v>
      </c>
      <c r="B187" s="6" t="s">
        <v>187</v>
      </c>
      <c r="C187" s="6" t="s">
        <v>202</v>
      </c>
      <c r="D187" s="7">
        <v>12</v>
      </c>
      <c r="E187" s="6" t="s">
        <v>222</v>
      </c>
      <c r="F187" s="5">
        <v>0</v>
      </c>
      <c r="G187" s="5">
        <v>0</v>
      </c>
      <c r="H187" s="5">
        <v>0</v>
      </c>
      <c r="I187" s="5" t="s">
        <v>264</v>
      </c>
    </row>
    <row r="188" spans="1:9" s="8" customFormat="1" ht="15" x14ac:dyDescent="0.25">
      <c r="A188" s="5">
        <v>185</v>
      </c>
      <c r="B188" s="6" t="s">
        <v>188</v>
      </c>
      <c r="C188" s="6" t="s">
        <v>194</v>
      </c>
      <c r="D188" s="7">
        <v>15.5</v>
      </c>
      <c r="E188" s="6" t="s">
        <v>215</v>
      </c>
      <c r="F188" s="5">
        <v>0</v>
      </c>
      <c r="G188" s="5">
        <v>0</v>
      </c>
      <c r="H188" s="5">
        <v>0</v>
      </c>
      <c r="I188" s="5" t="s">
        <v>264</v>
      </c>
    </row>
    <row r="189" spans="1:9" s="8" customFormat="1" ht="15" x14ac:dyDescent="0.25">
      <c r="A189" s="5">
        <v>186</v>
      </c>
      <c r="B189" s="6" t="s">
        <v>189</v>
      </c>
      <c r="C189" s="6" t="s">
        <v>194</v>
      </c>
      <c r="D189" s="7">
        <v>18.95</v>
      </c>
      <c r="E189" s="6" t="s">
        <v>215</v>
      </c>
      <c r="F189" s="5">
        <v>0</v>
      </c>
      <c r="G189" s="5">
        <v>0</v>
      </c>
      <c r="H189" s="5">
        <v>0</v>
      </c>
      <c r="I189" s="5" t="s">
        <v>264</v>
      </c>
    </row>
    <row r="190" spans="1:9" s="8" customFormat="1" ht="15" x14ac:dyDescent="0.25">
      <c r="A190" s="5">
        <v>187</v>
      </c>
      <c r="B190" s="6" t="s">
        <v>190</v>
      </c>
      <c r="C190" s="6" t="s">
        <v>194</v>
      </c>
      <c r="D190" s="7">
        <v>9.59</v>
      </c>
      <c r="E190" s="6" t="s">
        <v>215</v>
      </c>
      <c r="F190" s="5">
        <v>0</v>
      </c>
      <c r="G190" s="5">
        <v>0</v>
      </c>
      <c r="H190" s="5">
        <v>0</v>
      </c>
      <c r="I190" s="5" t="s">
        <v>264</v>
      </c>
    </row>
    <row r="191" spans="1:9" s="8" customFormat="1" ht="15" x14ac:dyDescent="0.25">
      <c r="A191" s="5">
        <v>188</v>
      </c>
      <c r="B191" s="6" t="s">
        <v>191</v>
      </c>
      <c r="C191" s="6" t="s">
        <v>194</v>
      </c>
      <c r="D191" s="7">
        <v>14.25</v>
      </c>
      <c r="E191" s="6" t="s">
        <v>215</v>
      </c>
      <c r="F191" s="5">
        <v>0</v>
      </c>
      <c r="G191" s="5">
        <v>0</v>
      </c>
      <c r="H191" s="5">
        <v>0</v>
      </c>
      <c r="I191" s="5" t="s">
        <v>264</v>
      </c>
    </row>
    <row r="192" spans="1:9" s="8" customFormat="1" ht="15" x14ac:dyDescent="0.25">
      <c r="A192" s="5">
        <v>189</v>
      </c>
      <c r="B192" s="6" t="s">
        <v>192</v>
      </c>
      <c r="C192" s="6" t="s">
        <v>194</v>
      </c>
      <c r="D192" s="7">
        <v>27.5</v>
      </c>
      <c r="E192" s="6" t="s">
        <v>254</v>
      </c>
      <c r="F192" s="5">
        <v>0</v>
      </c>
      <c r="G192" s="5">
        <v>0</v>
      </c>
      <c r="H192" s="5">
        <v>0</v>
      </c>
      <c r="I192" s="5" t="s">
        <v>264</v>
      </c>
    </row>
  </sheetData>
  <mergeCells count="1">
    <mergeCell ref="A1:I1"/>
  </mergeCells>
  <phoneticPr fontId="0" type="noConversion"/>
  <printOptions horizontalCentered="1"/>
  <pageMargins left="0.71" right="0.71" top="0.71" bottom="0.71" header="0.5" footer="0.5"/>
  <pageSetup scale="77" fitToHeight="0" orientation="landscape" r:id="rId1"/>
  <headerFooter alignWithMargins="0">
    <oddFooter>&amp;LInventory List&amp;R&amp;D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 x14ac:dyDescent="0.25"/>
  <cols>
    <col min="1" max="1" width="37.42578125" style="57" customWidth="1"/>
    <col min="2" max="5" width="15.28515625" style="57" customWidth="1"/>
    <col min="6" max="16384" width="9.140625" style="57"/>
  </cols>
  <sheetData>
    <row r="1" spans="1:5" x14ac:dyDescent="0.25">
      <c r="A1" s="61" t="s">
        <v>362</v>
      </c>
    </row>
    <row r="6" spans="1:5" x14ac:dyDescent="0.25">
      <c r="B6" s="60" t="s">
        <v>361</v>
      </c>
    </row>
    <row r="7" spans="1:5" x14ac:dyDescent="0.25">
      <c r="A7" s="60" t="s">
        <v>360</v>
      </c>
      <c r="B7" s="58" t="s">
        <v>359</v>
      </c>
      <c r="C7" s="58" t="s">
        <v>358</v>
      </c>
      <c r="D7" s="58" t="s">
        <v>357</v>
      </c>
      <c r="E7" s="58" t="s">
        <v>356</v>
      </c>
    </row>
    <row r="8" spans="1:5" x14ac:dyDescent="0.25">
      <c r="A8" s="59" t="s">
        <v>355</v>
      </c>
      <c r="B8" s="58">
        <v>2667.6</v>
      </c>
      <c r="C8" s="58">
        <v>4013.1</v>
      </c>
      <c r="D8" s="58">
        <v>4836</v>
      </c>
      <c r="E8" s="58">
        <v>6087.9</v>
      </c>
    </row>
    <row r="9" spans="1:5" x14ac:dyDescent="0.25">
      <c r="A9" s="59" t="s">
        <v>354</v>
      </c>
      <c r="B9" s="58">
        <v>1768.41</v>
      </c>
      <c r="C9" s="58">
        <v>1978</v>
      </c>
      <c r="D9" s="58">
        <v>4412.32</v>
      </c>
      <c r="E9" s="58">
        <v>1656</v>
      </c>
    </row>
    <row r="10" spans="1:5" x14ac:dyDescent="0.25">
      <c r="A10" s="59" t="s">
        <v>353</v>
      </c>
      <c r="B10" s="58">
        <v>3182.4</v>
      </c>
      <c r="C10" s="58">
        <v>4683.5</v>
      </c>
      <c r="D10" s="58">
        <v>9579.5</v>
      </c>
      <c r="E10" s="58">
        <v>3060</v>
      </c>
    </row>
    <row r="11" spans="1:5" x14ac:dyDescent="0.25">
      <c r="A11" s="59" t="s">
        <v>352</v>
      </c>
      <c r="B11" s="58">
        <v>1398.4</v>
      </c>
      <c r="C11" s="58">
        <v>4496.5</v>
      </c>
      <c r="D11" s="58">
        <v>1196</v>
      </c>
      <c r="E11" s="58">
        <v>3979</v>
      </c>
    </row>
    <row r="12" spans="1:5" x14ac:dyDescent="0.25">
      <c r="A12" s="59" t="s">
        <v>351</v>
      </c>
      <c r="B12" s="58">
        <v>1347.36</v>
      </c>
      <c r="C12" s="58">
        <v>2750.69</v>
      </c>
      <c r="D12" s="58">
        <v>1375.62</v>
      </c>
      <c r="E12" s="58">
        <v>3899.51</v>
      </c>
    </row>
    <row r="13" spans="1:5" x14ac:dyDescent="0.25">
      <c r="A13" s="59" t="s">
        <v>350</v>
      </c>
      <c r="B13" s="58">
        <v>1509.6</v>
      </c>
      <c r="C13" s="58">
        <v>530.4</v>
      </c>
      <c r="D13" s="58">
        <v>68</v>
      </c>
      <c r="E13" s="58">
        <v>850</v>
      </c>
    </row>
    <row r="14" spans="1:5" x14ac:dyDescent="0.25">
      <c r="A14" s="59" t="s">
        <v>349</v>
      </c>
      <c r="B14" s="58">
        <v>1390</v>
      </c>
      <c r="C14" s="58">
        <v>4488.2</v>
      </c>
      <c r="D14" s="58">
        <v>3027.6</v>
      </c>
      <c r="E14" s="58">
        <v>2697</v>
      </c>
    </row>
    <row r="15" spans="1:5" x14ac:dyDescent="0.25">
      <c r="A15" s="59" t="s">
        <v>348</v>
      </c>
      <c r="B15" s="58">
        <v>1462</v>
      </c>
      <c r="C15" s="58">
        <v>644</v>
      </c>
      <c r="D15" s="58">
        <v>1733</v>
      </c>
      <c r="E15" s="58">
        <v>1434</v>
      </c>
    </row>
    <row r="16" spans="1:5" x14ac:dyDescent="0.25">
      <c r="A16" s="59" t="s">
        <v>347</v>
      </c>
      <c r="B16" s="58">
        <v>1310.4000000000001</v>
      </c>
      <c r="C16" s="58">
        <v>1368</v>
      </c>
      <c r="D16" s="58">
        <v>1323</v>
      </c>
      <c r="E16" s="58">
        <v>1273.5</v>
      </c>
    </row>
    <row r="17" spans="1:5" x14ac:dyDescent="0.25">
      <c r="A17" s="59" t="s">
        <v>346</v>
      </c>
      <c r="B17" s="58">
        <v>3202.87</v>
      </c>
      <c r="C17" s="58">
        <v>263.39999999999998</v>
      </c>
      <c r="D17" s="58">
        <v>842.88</v>
      </c>
      <c r="E17" s="58">
        <v>2590.1</v>
      </c>
    </row>
    <row r="18" spans="1:5" x14ac:dyDescent="0.25">
      <c r="A18" s="59" t="s">
        <v>345</v>
      </c>
      <c r="B18" s="58">
        <v>19239.04</v>
      </c>
      <c r="C18" s="58">
        <v>25215.79</v>
      </c>
      <c r="D18" s="58">
        <v>28393.919999999998</v>
      </c>
      <c r="E18" s="58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J64"/>
  <sheetViews>
    <sheetView showGridLines="0" workbookViewId="0"/>
  </sheetViews>
  <sheetFormatPr defaultRowHeight="12.75" x14ac:dyDescent="0.2"/>
  <cols>
    <col min="1" max="1" width="1.7109375" style="15" customWidth="1"/>
    <col min="2" max="2" width="30.140625" style="15" customWidth="1"/>
    <col min="3" max="3" width="16.5703125" style="15" customWidth="1"/>
    <col min="4" max="4" width="13.42578125" style="15" customWidth="1"/>
    <col min="5" max="5" width="12.5703125" style="15" customWidth="1"/>
    <col min="6" max="6" width="2.85546875" style="15" customWidth="1"/>
    <col min="7" max="7" width="29.28515625" style="15" customWidth="1"/>
    <col min="8" max="8" width="16.5703125" style="15" customWidth="1"/>
    <col min="9" max="9" width="13.42578125" style="15" customWidth="1"/>
    <col min="10" max="10" width="12.5703125" style="15" customWidth="1"/>
    <col min="11" max="16384" width="9.140625" style="15"/>
  </cols>
  <sheetData>
    <row r="1" spans="1:10" ht="8.1" customHeight="1" x14ac:dyDescent="0.6">
      <c r="A1" s="40"/>
      <c r="B1" s="41"/>
      <c r="C1" s="41"/>
      <c r="D1" s="41"/>
      <c r="E1" s="41"/>
      <c r="F1" s="41"/>
      <c r="G1" s="41"/>
      <c r="H1" s="41"/>
      <c r="I1" s="41"/>
      <c r="J1" s="20"/>
    </row>
    <row r="2" spans="1:10" ht="51.95" customHeight="1" x14ac:dyDescent="0.2">
      <c r="A2" s="40"/>
      <c r="B2" s="52" t="s">
        <v>344</v>
      </c>
      <c r="C2" s="52"/>
      <c r="D2" s="52"/>
      <c r="E2" s="52"/>
      <c r="F2" s="52"/>
      <c r="G2" s="52"/>
      <c r="H2" s="52"/>
      <c r="I2" s="52"/>
      <c r="J2" s="52"/>
    </row>
    <row r="3" spans="1:10" ht="8.1" customHeight="1" x14ac:dyDescent="0.2">
      <c r="A3" s="20"/>
      <c r="B3" s="48"/>
      <c r="C3" s="48"/>
      <c r="D3" s="48"/>
      <c r="E3" s="39"/>
      <c r="F3" s="30"/>
      <c r="G3" s="39"/>
      <c r="H3" s="38"/>
      <c r="I3" s="37"/>
      <c r="J3" s="36"/>
    </row>
    <row r="4" spans="1:10" ht="15.95" customHeight="1" x14ac:dyDescent="0.2">
      <c r="A4" s="20"/>
      <c r="B4" s="45" t="s">
        <v>343</v>
      </c>
      <c r="C4" s="49" t="s">
        <v>339</v>
      </c>
      <c r="D4" s="50"/>
      <c r="E4" s="35">
        <v>2500</v>
      </c>
      <c r="F4" s="30"/>
      <c r="G4" s="44" t="s">
        <v>342</v>
      </c>
      <c r="H4" s="44"/>
      <c r="I4" s="44"/>
      <c r="J4" s="43">
        <f>E6-J58</f>
        <v>940</v>
      </c>
    </row>
    <row r="5" spans="1:10" ht="15.95" customHeight="1" x14ac:dyDescent="0.2">
      <c r="A5" s="20"/>
      <c r="B5" s="46"/>
      <c r="C5" s="49" t="s">
        <v>338</v>
      </c>
      <c r="D5" s="50"/>
      <c r="E5" s="35">
        <v>500</v>
      </c>
      <c r="F5" s="30"/>
      <c r="G5" s="44"/>
      <c r="H5" s="44"/>
      <c r="I5" s="44"/>
      <c r="J5" s="43"/>
    </row>
    <row r="6" spans="1:10" ht="15.95" customHeight="1" x14ac:dyDescent="0.2">
      <c r="A6" s="20"/>
      <c r="B6" s="47"/>
      <c r="C6" s="53" t="s">
        <v>336</v>
      </c>
      <c r="D6" s="54"/>
      <c r="E6" s="34">
        <f>SUM(E4:E5)</f>
        <v>3000</v>
      </c>
      <c r="F6" s="30"/>
      <c r="G6" s="44" t="s">
        <v>341</v>
      </c>
      <c r="H6" s="44"/>
      <c r="I6" s="44"/>
      <c r="J6" s="43">
        <f>E9-J60</f>
        <v>960</v>
      </c>
    </row>
    <row r="7" spans="1:10" ht="15.95" customHeight="1" x14ac:dyDescent="0.2">
      <c r="A7" s="20"/>
      <c r="B7" s="45" t="s">
        <v>340</v>
      </c>
      <c r="C7" s="49" t="s">
        <v>339</v>
      </c>
      <c r="D7" s="50"/>
      <c r="E7" s="35">
        <v>2500</v>
      </c>
      <c r="F7" s="30"/>
      <c r="G7" s="44"/>
      <c r="H7" s="44"/>
      <c r="I7" s="44"/>
      <c r="J7" s="43"/>
    </row>
    <row r="8" spans="1:10" ht="15.95" customHeight="1" x14ac:dyDescent="0.2">
      <c r="A8" s="20"/>
      <c r="B8" s="46"/>
      <c r="C8" s="49" t="s">
        <v>338</v>
      </c>
      <c r="D8" s="50"/>
      <c r="E8" s="35">
        <v>500</v>
      </c>
      <c r="F8" s="30"/>
      <c r="G8" s="44" t="s">
        <v>337</v>
      </c>
      <c r="H8" s="44"/>
      <c r="I8" s="44"/>
      <c r="J8" s="43">
        <f>J6-J4</f>
        <v>20</v>
      </c>
    </row>
    <row r="9" spans="1:10" ht="15.95" customHeight="1" x14ac:dyDescent="0.2">
      <c r="A9" s="20"/>
      <c r="B9" s="47"/>
      <c r="C9" s="53" t="s">
        <v>336</v>
      </c>
      <c r="D9" s="54"/>
      <c r="E9" s="34">
        <f>SUM(E7:E8)</f>
        <v>3000</v>
      </c>
      <c r="F9" s="30"/>
      <c r="G9" s="44"/>
      <c r="H9" s="44"/>
      <c r="I9" s="44"/>
      <c r="J9" s="43"/>
    </row>
    <row r="10" spans="1:10" ht="15.95" customHeight="1" x14ac:dyDescent="0.2">
      <c r="A10" s="20"/>
      <c r="B10" s="33"/>
      <c r="C10" s="33"/>
      <c r="D10" s="32"/>
      <c r="E10" s="31"/>
      <c r="F10" s="30"/>
      <c r="G10" s="29"/>
      <c r="H10" s="29"/>
      <c r="I10" s="29"/>
      <c r="J10" s="28"/>
    </row>
    <row r="11" spans="1:10" ht="15.95" customHeight="1" x14ac:dyDescent="0.2">
      <c r="A11" s="20"/>
      <c r="B11" s="19" t="s">
        <v>335</v>
      </c>
      <c r="C11" s="25" t="s">
        <v>280</v>
      </c>
      <c r="D11" s="25" t="s">
        <v>279</v>
      </c>
      <c r="E11" s="24" t="s">
        <v>278</v>
      </c>
      <c r="F11" s="27"/>
      <c r="G11" s="19" t="s">
        <v>334</v>
      </c>
      <c r="H11" s="25" t="s">
        <v>280</v>
      </c>
      <c r="I11" s="25" t="s">
        <v>279</v>
      </c>
      <c r="J11" s="24" t="s">
        <v>278</v>
      </c>
    </row>
    <row r="12" spans="1:10" ht="15.75" customHeight="1" x14ac:dyDescent="0.2">
      <c r="A12" s="20"/>
      <c r="B12" s="22" t="s">
        <v>333</v>
      </c>
      <c r="C12" s="18">
        <v>1500</v>
      </c>
      <c r="D12" s="18">
        <v>1400</v>
      </c>
      <c r="E12" s="21">
        <f>Table1[Projected Cost]-Table1[Actual Cost]</f>
        <v>100</v>
      </c>
      <c r="F12" s="23"/>
      <c r="G12" s="22" t="s">
        <v>332</v>
      </c>
      <c r="H12" s="18">
        <v>0</v>
      </c>
      <c r="I12" s="18">
        <v>50</v>
      </c>
      <c r="J12" s="21">
        <f>Table2[Projected Cost]-Table2[Actual Cost]</f>
        <v>-50</v>
      </c>
    </row>
    <row r="13" spans="1:10" ht="15.75" customHeight="1" x14ac:dyDescent="0.2">
      <c r="A13" s="20"/>
      <c r="B13" s="22" t="s">
        <v>331</v>
      </c>
      <c r="C13" s="18">
        <v>60</v>
      </c>
      <c r="D13" s="18">
        <v>100</v>
      </c>
      <c r="E13" s="21">
        <f>Table1[Projected Cost]-Table1[Actual Cost]</f>
        <v>-40</v>
      </c>
      <c r="F13" s="23"/>
      <c r="G13" s="22" t="s">
        <v>330</v>
      </c>
      <c r="H13" s="18"/>
      <c r="I13" s="18"/>
      <c r="J13" s="21">
        <f>Table2[Projected Cost]-Table2[Actual Cost]</f>
        <v>0</v>
      </c>
    </row>
    <row r="14" spans="1:10" ht="15.75" customHeight="1" x14ac:dyDescent="0.2">
      <c r="A14" s="20"/>
      <c r="B14" s="22" t="s">
        <v>329</v>
      </c>
      <c r="C14" s="18">
        <v>50</v>
      </c>
      <c r="D14" s="18">
        <v>60</v>
      </c>
      <c r="E14" s="21">
        <f>Table1[Projected Cost]-Table1[Actual Cost]</f>
        <v>-10</v>
      </c>
      <c r="F14" s="23"/>
      <c r="G14" s="22" t="s">
        <v>328</v>
      </c>
      <c r="H14" s="18"/>
      <c r="I14" s="18"/>
      <c r="J14" s="21">
        <f>Table2[Projected Cost]-Table2[Actual Cost]</f>
        <v>0</v>
      </c>
    </row>
    <row r="15" spans="1:10" ht="15.75" customHeight="1" x14ac:dyDescent="0.2">
      <c r="A15" s="20"/>
      <c r="B15" s="22" t="s">
        <v>327</v>
      </c>
      <c r="C15" s="18">
        <v>200</v>
      </c>
      <c r="D15" s="18">
        <v>180</v>
      </c>
      <c r="E15" s="21">
        <f>Table1[Projected Cost]-Table1[Actual Cost]</f>
        <v>20</v>
      </c>
      <c r="F15" s="23"/>
      <c r="G15" s="22" t="s">
        <v>326</v>
      </c>
      <c r="H15" s="18"/>
      <c r="I15" s="18"/>
      <c r="J15" s="21">
        <f>Table2[Projected Cost]-Table2[Actual Cost]</f>
        <v>0</v>
      </c>
    </row>
    <row r="16" spans="1:10" ht="15.75" customHeight="1" x14ac:dyDescent="0.2">
      <c r="A16" s="20"/>
      <c r="B16" s="22" t="s">
        <v>325</v>
      </c>
      <c r="C16" s="18"/>
      <c r="D16" s="18"/>
      <c r="E16" s="21">
        <f>Table1[Projected Cost]-Table1[Actual Cost]</f>
        <v>0</v>
      </c>
      <c r="F16" s="23"/>
      <c r="G16" s="22" t="s">
        <v>324</v>
      </c>
      <c r="H16" s="18"/>
      <c r="I16" s="18"/>
      <c r="J16" s="21">
        <f>Table2[Projected Cost]-Table2[Actual Cost]</f>
        <v>0</v>
      </c>
    </row>
    <row r="17" spans="1:10" ht="15.75" customHeight="1" x14ac:dyDescent="0.2">
      <c r="A17" s="20"/>
      <c r="B17" s="22" t="s">
        <v>323</v>
      </c>
      <c r="C17" s="18"/>
      <c r="D17" s="18"/>
      <c r="E17" s="21">
        <f>Table1[Projected Cost]-Table1[Actual Cost]</f>
        <v>0</v>
      </c>
      <c r="F17" s="23"/>
      <c r="G17" s="22" t="s">
        <v>322</v>
      </c>
      <c r="H17" s="18"/>
      <c r="I17" s="18"/>
      <c r="J17" s="21">
        <f>Table2[Projected Cost]-Table2[Actual Cost]</f>
        <v>0</v>
      </c>
    </row>
    <row r="18" spans="1:10" ht="15.75" customHeight="1" x14ac:dyDescent="0.2">
      <c r="A18" s="20"/>
      <c r="B18" s="22" t="s">
        <v>321</v>
      </c>
      <c r="C18" s="18"/>
      <c r="D18" s="18"/>
      <c r="E18" s="21">
        <f>Table1[Projected Cost]-Table1[Actual Cost]</f>
        <v>0</v>
      </c>
      <c r="F18" s="23"/>
      <c r="G18" s="22" t="s">
        <v>269</v>
      </c>
      <c r="H18" s="18"/>
      <c r="I18" s="18"/>
      <c r="J18" s="21">
        <f>Table2[Projected Cost]-Table2[Actual Cost]</f>
        <v>0</v>
      </c>
    </row>
    <row r="19" spans="1:10" ht="15.75" customHeight="1" x14ac:dyDescent="0.2">
      <c r="A19" s="20"/>
      <c r="B19" s="22" t="s">
        <v>320</v>
      </c>
      <c r="C19" s="18"/>
      <c r="D19" s="18"/>
      <c r="E19" s="21">
        <f>Table1[Projected Cost]-Table1[Actual Cost]</f>
        <v>0</v>
      </c>
      <c r="F19" s="23"/>
      <c r="G19" s="22" t="s">
        <v>269</v>
      </c>
      <c r="H19" s="18"/>
      <c r="I19" s="18"/>
      <c r="J19" s="21">
        <f>Table2[Projected Cost]-Table2[Actual Cost]</f>
        <v>0</v>
      </c>
    </row>
    <row r="20" spans="1:10" ht="15.75" customHeight="1" x14ac:dyDescent="0.2">
      <c r="A20" s="20"/>
      <c r="B20" s="22" t="s">
        <v>319</v>
      </c>
      <c r="C20" s="18"/>
      <c r="D20" s="18"/>
      <c r="E20" s="21">
        <f>Table1[Projected Cost]-Table1[Actual Cost]</f>
        <v>0</v>
      </c>
      <c r="F20" s="23"/>
      <c r="G20" s="22" t="s">
        <v>269</v>
      </c>
      <c r="H20" s="18"/>
      <c r="I20" s="18"/>
      <c r="J20" s="21">
        <f>Table2[Projected Cost]-Table2[Actual Cost]</f>
        <v>0</v>
      </c>
    </row>
    <row r="21" spans="1:10" ht="15.75" customHeight="1" x14ac:dyDescent="0.2">
      <c r="A21" s="20"/>
      <c r="B21" s="22" t="s">
        <v>269</v>
      </c>
      <c r="C21" s="18"/>
      <c r="D21" s="18"/>
      <c r="E21" s="21">
        <f>Table1[Projected Cost]-Table1[Actual Cost]</f>
        <v>0</v>
      </c>
      <c r="F21" s="23"/>
      <c r="G21" s="19" t="s">
        <v>267</v>
      </c>
      <c r="H21" s="26">
        <f>SUBTOTAL(109,Table2[Projected Cost])</f>
        <v>0</v>
      </c>
      <c r="I21" s="18">
        <f>SUBTOTAL(109,Table2[Actual Cost])</f>
        <v>50</v>
      </c>
      <c r="J21" s="17">
        <f>SUBTOTAL(109,Table2[Difference])</f>
        <v>-50</v>
      </c>
    </row>
    <row r="22" spans="1:10" ht="15.75" customHeight="1" x14ac:dyDescent="0.2">
      <c r="A22" s="20"/>
      <c r="B22" s="19" t="s">
        <v>267</v>
      </c>
      <c r="C22" s="18">
        <f>SUBTOTAL(109,Table1[Projected Cost])</f>
        <v>1810</v>
      </c>
      <c r="D22" s="18">
        <f>SUBTOTAL(109,Table1[Actual Cost])</f>
        <v>1740</v>
      </c>
      <c r="E22" s="17">
        <f>SUBTOTAL(109,Table1[Difference])</f>
        <v>70</v>
      </c>
      <c r="F22" s="23"/>
      <c r="G22" s="56"/>
      <c r="H22" s="56"/>
      <c r="I22" s="56"/>
      <c r="J22" s="56"/>
    </row>
    <row r="23" spans="1:10" ht="15.75" customHeight="1" x14ac:dyDescent="0.2">
      <c r="A23" s="20"/>
      <c r="B23" s="55"/>
      <c r="C23" s="55"/>
      <c r="D23" s="55"/>
      <c r="E23" s="55"/>
      <c r="F23" s="23"/>
      <c r="G23" s="19" t="s">
        <v>318</v>
      </c>
      <c r="H23" s="25" t="s">
        <v>280</v>
      </c>
      <c r="I23" s="25" t="s">
        <v>279</v>
      </c>
      <c r="J23" s="24" t="s">
        <v>278</v>
      </c>
    </row>
    <row r="24" spans="1:10" ht="15.75" customHeight="1" x14ac:dyDescent="0.2">
      <c r="A24" s="20"/>
      <c r="B24" s="19" t="s">
        <v>317</v>
      </c>
      <c r="C24" s="25" t="s">
        <v>280</v>
      </c>
      <c r="D24" s="25" t="s">
        <v>279</v>
      </c>
      <c r="E24" s="24" t="s">
        <v>278</v>
      </c>
      <c r="F24" s="23"/>
      <c r="G24" s="22" t="s">
        <v>316</v>
      </c>
      <c r="H24" s="18"/>
      <c r="I24" s="18"/>
      <c r="J24" s="21">
        <f>Table8[Projected Cost]-Table8[Actual Cost]</f>
        <v>0</v>
      </c>
    </row>
    <row r="25" spans="1:10" ht="15.75" customHeight="1" x14ac:dyDescent="0.2">
      <c r="A25" s="20"/>
      <c r="B25" s="22" t="s">
        <v>315</v>
      </c>
      <c r="C25" s="18">
        <v>250</v>
      </c>
      <c r="D25" s="18">
        <v>250</v>
      </c>
      <c r="E25" s="21">
        <f>Table3[Projected Cost]-Table3[Actual Cost]</f>
        <v>0</v>
      </c>
      <c r="F25" s="23"/>
      <c r="G25" s="22" t="s">
        <v>314</v>
      </c>
      <c r="H25" s="18"/>
      <c r="I25" s="18"/>
      <c r="J25" s="21">
        <f>Table8[Projected Cost]-Table8[Actual Cost]</f>
        <v>0</v>
      </c>
    </row>
    <row r="26" spans="1:10" ht="15.75" customHeight="1" x14ac:dyDescent="0.2">
      <c r="A26" s="20"/>
      <c r="B26" s="22" t="s">
        <v>313</v>
      </c>
      <c r="C26" s="18"/>
      <c r="D26" s="18"/>
      <c r="E26" s="21">
        <f>Table3[Projected Cost]-Table3[Actual Cost]</f>
        <v>0</v>
      </c>
      <c r="F26" s="23"/>
      <c r="G26" s="22" t="s">
        <v>310</v>
      </c>
      <c r="H26" s="18"/>
      <c r="I26" s="18"/>
      <c r="J26" s="21">
        <f>Table8[Projected Cost]-Table8[Actual Cost]</f>
        <v>0</v>
      </c>
    </row>
    <row r="27" spans="1:10" ht="15.75" customHeight="1" x14ac:dyDescent="0.2">
      <c r="A27" s="20"/>
      <c r="B27" s="22" t="s">
        <v>312</v>
      </c>
      <c r="C27" s="18"/>
      <c r="D27" s="18"/>
      <c r="E27" s="21">
        <f>Table3[Projected Cost]-Table3[Actual Cost]</f>
        <v>0</v>
      </c>
      <c r="F27" s="23"/>
      <c r="G27" s="22" t="s">
        <v>310</v>
      </c>
      <c r="H27" s="18"/>
      <c r="I27" s="18"/>
      <c r="J27" s="21">
        <f>Table8[Projected Cost]-Table8[Actual Cost]</f>
        <v>0</v>
      </c>
    </row>
    <row r="28" spans="1:10" ht="15.75" customHeight="1" x14ac:dyDescent="0.2">
      <c r="A28" s="20"/>
      <c r="B28" s="22" t="s">
        <v>311</v>
      </c>
      <c r="C28" s="18"/>
      <c r="D28" s="18"/>
      <c r="E28" s="21">
        <f>Table3[Projected Cost]-Table3[Actual Cost]</f>
        <v>0</v>
      </c>
      <c r="F28" s="23"/>
      <c r="G28" s="22" t="s">
        <v>310</v>
      </c>
      <c r="H28" s="18"/>
      <c r="I28" s="18"/>
      <c r="J28" s="21">
        <f>Table8[Projected Cost]-Table8[Actual Cost]</f>
        <v>0</v>
      </c>
    </row>
    <row r="29" spans="1:10" ht="15.75" customHeight="1" x14ac:dyDescent="0.2">
      <c r="A29" s="20"/>
      <c r="B29" s="22" t="s">
        <v>309</v>
      </c>
      <c r="C29" s="18"/>
      <c r="D29" s="18"/>
      <c r="E29" s="21">
        <f>Table3[Projected Cost]-Table3[Actual Cost]</f>
        <v>0</v>
      </c>
      <c r="F29" s="23"/>
      <c r="G29" s="22" t="s">
        <v>269</v>
      </c>
      <c r="H29" s="18"/>
      <c r="I29" s="18"/>
      <c r="J29" s="21">
        <f>Table8[Projected Cost]-Table8[Actual Cost]</f>
        <v>0</v>
      </c>
    </row>
    <row r="30" spans="1:10" ht="15.75" customHeight="1" x14ac:dyDescent="0.2">
      <c r="A30" s="20"/>
      <c r="B30" s="22" t="s">
        <v>308</v>
      </c>
      <c r="C30" s="18"/>
      <c r="D30" s="18"/>
      <c r="E30" s="21">
        <f>Table3[Projected Cost]-Table3[Actual Cost]</f>
        <v>0</v>
      </c>
      <c r="F30" s="23"/>
      <c r="G30" s="19" t="s">
        <v>267</v>
      </c>
      <c r="H30" s="18">
        <f>SUBTOTAL(109,Table8[Projected Cost])</f>
        <v>0</v>
      </c>
      <c r="I30" s="18">
        <f>SUBTOTAL(109,Table8[Actual Cost])</f>
        <v>0</v>
      </c>
      <c r="J30" s="17">
        <f>SUBTOTAL(109,Table8[Difference])</f>
        <v>0</v>
      </c>
    </row>
    <row r="31" spans="1:10" ht="15.75" customHeight="1" x14ac:dyDescent="0.2">
      <c r="A31" s="20"/>
      <c r="B31" s="22" t="s">
        <v>269</v>
      </c>
      <c r="C31" s="18"/>
      <c r="D31" s="18"/>
      <c r="E31" s="21">
        <f>Table3[Projected Cost]-Table3[Actual Cost]</f>
        <v>0</v>
      </c>
      <c r="F31" s="23"/>
      <c r="G31" s="55"/>
      <c r="H31" s="55"/>
      <c r="I31" s="55"/>
      <c r="J31" s="55"/>
    </row>
    <row r="32" spans="1:10" ht="15.75" customHeight="1" x14ac:dyDescent="0.2">
      <c r="A32" s="20"/>
      <c r="B32" s="19" t="s">
        <v>267</v>
      </c>
      <c r="C32" s="18">
        <f>SUBTOTAL(109,Table3[Projected Cost])</f>
        <v>250</v>
      </c>
      <c r="D32" s="18">
        <f>SUBTOTAL(109,Table3[Actual Cost])</f>
        <v>250</v>
      </c>
      <c r="E32" s="17">
        <f>SUBTOTAL(109,Table3[Difference])</f>
        <v>0</v>
      </c>
      <c r="F32" s="23"/>
      <c r="G32" s="19" t="s">
        <v>307</v>
      </c>
      <c r="H32" s="25" t="s">
        <v>280</v>
      </c>
      <c r="I32" s="25" t="s">
        <v>279</v>
      </c>
      <c r="J32" s="24" t="s">
        <v>278</v>
      </c>
    </row>
    <row r="33" spans="1:10" ht="15.75" customHeight="1" x14ac:dyDescent="0.2">
      <c r="A33" s="20"/>
      <c r="B33" s="55"/>
      <c r="C33" s="55"/>
      <c r="D33" s="55"/>
      <c r="E33" s="55"/>
      <c r="F33" s="23"/>
      <c r="G33" s="22" t="s">
        <v>306</v>
      </c>
      <c r="H33" s="18"/>
      <c r="I33" s="18"/>
      <c r="J33" s="21">
        <f>Table9[Projected Cost]-Table9[Actual Cost]</f>
        <v>0</v>
      </c>
    </row>
    <row r="34" spans="1:10" ht="15.75" customHeight="1" x14ac:dyDescent="0.2">
      <c r="A34" s="20"/>
      <c r="B34" s="19" t="s">
        <v>305</v>
      </c>
      <c r="C34" s="25" t="s">
        <v>280</v>
      </c>
      <c r="D34" s="25" t="s">
        <v>279</v>
      </c>
      <c r="E34" s="24" t="s">
        <v>278</v>
      </c>
      <c r="F34" s="23"/>
      <c r="G34" s="22" t="s">
        <v>304</v>
      </c>
      <c r="H34" s="18"/>
      <c r="I34" s="18"/>
      <c r="J34" s="21">
        <f>Table9[Projected Cost]-Table9[Actual Cost]</f>
        <v>0</v>
      </c>
    </row>
    <row r="35" spans="1:10" ht="15.75" customHeight="1" x14ac:dyDescent="0.2">
      <c r="A35" s="20"/>
      <c r="B35" s="22" t="s">
        <v>303</v>
      </c>
      <c r="C35" s="18"/>
      <c r="D35" s="18"/>
      <c r="E35" s="21">
        <f>Table4[Projected Cost]-Table4[Actual Cost]</f>
        <v>0</v>
      </c>
      <c r="F35" s="23"/>
      <c r="G35" s="22" t="s">
        <v>302</v>
      </c>
      <c r="H35" s="18"/>
      <c r="I35" s="18"/>
      <c r="J35" s="21">
        <f>Table9[Projected Cost]-Table9[Actual Cost]</f>
        <v>0</v>
      </c>
    </row>
    <row r="36" spans="1:10" ht="15.75" customHeight="1" x14ac:dyDescent="0.2">
      <c r="A36" s="20"/>
      <c r="B36" s="22" t="s">
        <v>301</v>
      </c>
      <c r="C36" s="18"/>
      <c r="D36" s="18"/>
      <c r="E36" s="21">
        <f>Table4[Projected Cost]-Table4[Actual Cost]</f>
        <v>0</v>
      </c>
      <c r="F36" s="23"/>
      <c r="G36" s="22" t="s">
        <v>269</v>
      </c>
      <c r="H36" s="18"/>
      <c r="I36" s="18"/>
      <c r="J36" s="21">
        <f>Table9[Projected Cost]-Table9[Actual Cost]</f>
        <v>0</v>
      </c>
    </row>
    <row r="37" spans="1:10" ht="15.75" customHeight="1" x14ac:dyDescent="0.2">
      <c r="A37" s="20"/>
      <c r="B37" s="22" t="s">
        <v>300</v>
      </c>
      <c r="C37" s="18"/>
      <c r="D37" s="18"/>
      <c r="E37" s="21">
        <f>Table4[Projected Cost]-Table4[Actual Cost]</f>
        <v>0</v>
      </c>
      <c r="F37" s="23"/>
      <c r="G37" s="19" t="s">
        <v>267</v>
      </c>
      <c r="H37" s="18">
        <f>SUBTOTAL(109,Table9[Projected Cost])</f>
        <v>0</v>
      </c>
      <c r="I37" s="18">
        <f>SUBTOTAL(109,Table9[Actual Cost])</f>
        <v>0</v>
      </c>
      <c r="J37" s="17">
        <f>SUBTOTAL(109,Table9[Difference])</f>
        <v>0</v>
      </c>
    </row>
    <row r="38" spans="1:10" ht="15.75" customHeight="1" x14ac:dyDescent="0.2">
      <c r="A38" s="20"/>
      <c r="B38" s="22" t="s">
        <v>269</v>
      </c>
      <c r="C38" s="18"/>
      <c r="D38" s="18"/>
      <c r="E38" s="21">
        <f>Table4[Projected Cost]-Table4[Actual Cost]</f>
        <v>0</v>
      </c>
      <c r="F38" s="23"/>
      <c r="G38" s="55"/>
      <c r="H38" s="55"/>
      <c r="I38" s="55"/>
      <c r="J38" s="55"/>
    </row>
    <row r="39" spans="1:10" ht="15.75" customHeight="1" x14ac:dyDescent="0.2">
      <c r="A39" s="20"/>
      <c r="B39" s="19" t="s">
        <v>267</v>
      </c>
      <c r="C39" s="18">
        <f>SUBTOTAL(109,Table4[Projected Cost])</f>
        <v>0</v>
      </c>
      <c r="D39" s="18">
        <f>SUBTOTAL(109,Table4[Actual Cost])</f>
        <v>0</v>
      </c>
      <c r="E39" s="17">
        <f>SUBTOTAL(109,Table4[Difference])</f>
        <v>0</v>
      </c>
      <c r="F39" s="23"/>
      <c r="G39" s="19" t="s">
        <v>299</v>
      </c>
      <c r="H39" s="25" t="s">
        <v>280</v>
      </c>
      <c r="I39" s="25" t="s">
        <v>279</v>
      </c>
      <c r="J39" s="24" t="s">
        <v>278</v>
      </c>
    </row>
    <row r="40" spans="1:10" ht="15.75" customHeight="1" x14ac:dyDescent="0.2">
      <c r="A40" s="20"/>
      <c r="B40" s="55"/>
      <c r="C40" s="55"/>
      <c r="D40" s="55"/>
      <c r="E40" s="55"/>
      <c r="F40" s="23"/>
      <c r="G40" s="22" t="s">
        <v>298</v>
      </c>
      <c r="H40" s="18"/>
      <c r="I40" s="18"/>
      <c r="J40" s="21">
        <f>Table10[Projected Cost]-Table10[Actual Cost]</f>
        <v>0</v>
      </c>
    </row>
    <row r="41" spans="1:10" ht="15.75" customHeight="1" x14ac:dyDescent="0.2">
      <c r="A41" s="20"/>
      <c r="B41" s="19" t="s">
        <v>297</v>
      </c>
      <c r="C41" s="25" t="s">
        <v>280</v>
      </c>
      <c r="D41" s="25" t="s">
        <v>279</v>
      </c>
      <c r="E41" s="24" t="s">
        <v>278</v>
      </c>
      <c r="F41" s="23"/>
      <c r="G41" s="22" t="s">
        <v>296</v>
      </c>
      <c r="H41" s="18"/>
      <c r="I41" s="18"/>
      <c r="J41" s="21">
        <f>Table10[Projected Cost]-Table10[Actual Cost]</f>
        <v>0</v>
      </c>
    </row>
    <row r="42" spans="1:10" ht="15.75" customHeight="1" x14ac:dyDescent="0.2">
      <c r="A42" s="20"/>
      <c r="B42" s="22" t="s">
        <v>295</v>
      </c>
      <c r="C42" s="18"/>
      <c r="D42" s="18"/>
      <c r="E42" s="21">
        <f>Table5[Projected Cost]-Table5[Actual Cost]</f>
        <v>0</v>
      </c>
      <c r="F42" s="23"/>
      <c r="G42" s="22" t="s">
        <v>269</v>
      </c>
      <c r="H42" s="18"/>
      <c r="I42" s="18"/>
      <c r="J42" s="21">
        <f>Table10[Projected Cost]-Table10[Actual Cost]</f>
        <v>0</v>
      </c>
    </row>
    <row r="43" spans="1:10" ht="15.75" customHeight="1" x14ac:dyDescent="0.2">
      <c r="A43" s="20"/>
      <c r="B43" s="22" t="s">
        <v>294</v>
      </c>
      <c r="C43" s="18"/>
      <c r="D43" s="18"/>
      <c r="E43" s="21">
        <f>Table5[Projected Cost]-Table5[Actual Cost]</f>
        <v>0</v>
      </c>
      <c r="F43" s="23"/>
      <c r="G43" s="19" t="s">
        <v>267</v>
      </c>
      <c r="H43" s="18">
        <f>SUBTOTAL(109,Table10[Projected Cost])</f>
        <v>0</v>
      </c>
      <c r="I43" s="18">
        <f>SUBTOTAL(109,Table10[Actual Cost])</f>
        <v>0</v>
      </c>
      <c r="J43" s="17">
        <f>SUBTOTAL(109,Table10[Difference])</f>
        <v>0</v>
      </c>
    </row>
    <row r="44" spans="1:10" ht="15.75" customHeight="1" x14ac:dyDescent="0.2">
      <c r="A44" s="20"/>
      <c r="B44" s="22" t="s">
        <v>269</v>
      </c>
      <c r="C44" s="18"/>
      <c r="D44" s="18"/>
      <c r="E44" s="21">
        <f>Table5[Projected Cost]-Table5[Actual Cost]</f>
        <v>0</v>
      </c>
      <c r="F44" s="23"/>
      <c r="G44" s="55"/>
      <c r="H44" s="55"/>
      <c r="I44" s="55"/>
      <c r="J44" s="55"/>
    </row>
    <row r="45" spans="1:10" ht="15.75" customHeight="1" x14ac:dyDescent="0.2">
      <c r="A45" s="20"/>
      <c r="B45" s="19" t="s">
        <v>267</v>
      </c>
      <c r="C45" s="18">
        <f>SUBTOTAL(109,Table5[Projected Cost])</f>
        <v>0</v>
      </c>
      <c r="D45" s="18">
        <f>SUBTOTAL(109,Table5[Actual Cost])</f>
        <v>0</v>
      </c>
      <c r="E45" s="17">
        <f>SUBTOTAL(109,Table5[Difference])</f>
        <v>0</v>
      </c>
      <c r="F45" s="23"/>
      <c r="G45" s="19" t="s">
        <v>293</v>
      </c>
      <c r="H45" s="25" t="s">
        <v>280</v>
      </c>
      <c r="I45" s="25" t="s">
        <v>279</v>
      </c>
      <c r="J45" s="24" t="s">
        <v>278</v>
      </c>
    </row>
    <row r="46" spans="1:10" ht="15.75" customHeight="1" x14ac:dyDescent="0.2">
      <c r="A46" s="20"/>
      <c r="B46" s="55"/>
      <c r="C46" s="55"/>
      <c r="D46" s="55"/>
      <c r="E46" s="55"/>
      <c r="F46" s="23"/>
      <c r="G46" s="22" t="s">
        <v>292</v>
      </c>
      <c r="H46" s="18"/>
      <c r="I46" s="18"/>
      <c r="J46" s="21">
        <f>Table11[Projected Cost]-Table11[Actual Cost]</f>
        <v>0</v>
      </c>
    </row>
    <row r="47" spans="1:10" ht="15.75" customHeight="1" x14ac:dyDescent="0.2">
      <c r="A47" s="20"/>
      <c r="B47" s="19" t="s">
        <v>291</v>
      </c>
      <c r="C47" s="25" t="s">
        <v>280</v>
      </c>
      <c r="D47" s="25" t="s">
        <v>279</v>
      </c>
      <c r="E47" s="24" t="s">
        <v>278</v>
      </c>
      <c r="F47" s="23"/>
      <c r="G47" s="22" t="s">
        <v>290</v>
      </c>
      <c r="H47" s="18"/>
      <c r="I47" s="18"/>
      <c r="J47" s="21">
        <f>Table11[Projected Cost]-Table11[Actual Cost]</f>
        <v>0</v>
      </c>
    </row>
    <row r="48" spans="1:10" ht="15.75" customHeight="1" x14ac:dyDescent="0.2">
      <c r="A48" s="20"/>
      <c r="B48" s="22" t="s">
        <v>289</v>
      </c>
      <c r="C48" s="18"/>
      <c r="D48" s="18"/>
      <c r="E48" s="21">
        <f>Table6[Projected Cost]-Table6[Actual Cost]</f>
        <v>0</v>
      </c>
      <c r="F48" s="23"/>
      <c r="G48" s="22" t="s">
        <v>288</v>
      </c>
      <c r="H48" s="18"/>
      <c r="I48" s="18"/>
      <c r="J48" s="21">
        <f>Table11[Projected Cost]-Table11[Actual Cost]</f>
        <v>0</v>
      </c>
    </row>
    <row r="49" spans="1:10" ht="15.75" customHeight="1" x14ac:dyDescent="0.2">
      <c r="A49" s="20"/>
      <c r="B49" s="22" t="s">
        <v>277</v>
      </c>
      <c r="C49" s="18"/>
      <c r="D49" s="18"/>
      <c r="E49" s="21">
        <f>Table6[Projected Cost]-Table6[Actual Cost]</f>
        <v>0</v>
      </c>
      <c r="F49" s="23"/>
      <c r="G49" s="19" t="s">
        <v>267</v>
      </c>
      <c r="H49" s="18">
        <f>SUBTOTAL(109,Table11[Projected Cost])</f>
        <v>0</v>
      </c>
      <c r="I49" s="18">
        <f>SUBTOTAL(109,Table11[Actual Cost])</f>
        <v>0</v>
      </c>
      <c r="J49" s="17">
        <f>SUBTOTAL(109,Table11[Difference])</f>
        <v>0</v>
      </c>
    </row>
    <row r="50" spans="1:10" ht="15.75" customHeight="1" x14ac:dyDescent="0.2">
      <c r="A50" s="20"/>
      <c r="B50" s="22" t="s">
        <v>287</v>
      </c>
      <c r="C50" s="18"/>
      <c r="D50" s="18"/>
      <c r="E50" s="21">
        <f>Table6[Projected Cost]-Table6[Actual Cost]</f>
        <v>0</v>
      </c>
      <c r="F50" s="23"/>
      <c r="G50" s="55"/>
      <c r="H50" s="55"/>
      <c r="I50" s="55"/>
      <c r="J50" s="55"/>
    </row>
    <row r="51" spans="1:10" ht="15.75" customHeight="1" x14ac:dyDescent="0.2">
      <c r="A51" s="20"/>
      <c r="B51" s="22" t="s">
        <v>286</v>
      </c>
      <c r="C51" s="18"/>
      <c r="D51" s="18"/>
      <c r="E51" s="21">
        <f>Table6[Projected Cost]-Table6[Actual Cost]</f>
        <v>0</v>
      </c>
      <c r="F51" s="23"/>
      <c r="G51" s="19" t="s">
        <v>285</v>
      </c>
      <c r="H51" s="25" t="s">
        <v>280</v>
      </c>
      <c r="I51" s="25" t="s">
        <v>279</v>
      </c>
      <c r="J51" s="24" t="s">
        <v>278</v>
      </c>
    </row>
    <row r="52" spans="1:10" ht="15.75" customHeight="1" x14ac:dyDescent="0.2">
      <c r="A52" s="20"/>
      <c r="B52" s="22" t="s">
        <v>269</v>
      </c>
      <c r="C52" s="18"/>
      <c r="D52" s="18"/>
      <c r="E52" s="21">
        <f>Table6[Projected Cost]-Table6[Actual Cost]</f>
        <v>0</v>
      </c>
      <c r="F52" s="23"/>
      <c r="G52" s="22" t="s">
        <v>284</v>
      </c>
      <c r="H52" s="18"/>
      <c r="I52" s="18"/>
      <c r="J52" s="21">
        <f>Table12[Projected Cost]-Table12[Actual Cost]</f>
        <v>0</v>
      </c>
    </row>
    <row r="53" spans="1:10" ht="15.75" customHeight="1" x14ac:dyDescent="0.2">
      <c r="A53" s="20"/>
      <c r="B53" s="19" t="s">
        <v>267</v>
      </c>
      <c r="C53" s="18">
        <f>SUBTOTAL(109,Table6[Projected Cost])</f>
        <v>0</v>
      </c>
      <c r="D53" s="18">
        <f>SUBTOTAL(109,Table6[Actual Cost])</f>
        <v>0</v>
      </c>
      <c r="E53" s="17">
        <f>SUBTOTAL(109,Table6[Difference])</f>
        <v>0</v>
      </c>
      <c r="F53" s="23"/>
      <c r="G53" s="22" t="s">
        <v>283</v>
      </c>
      <c r="H53" s="18"/>
      <c r="I53" s="18"/>
      <c r="J53" s="21">
        <f>Table12[Projected Cost]-Table12[Actual Cost]</f>
        <v>0</v>
      </c>
    </row>
    <row r="54" spans="1:10" ht="15.75" customHeight="1" x14ac:dyDescent="0.2">
      <c r="A54" s="20"/>
      <c r="B54" s="55"/>
      <c r="C54" s="55"/>
      <c r="D54" s="55"/>
      <c r="E54" s="55"/>
      <c r="F54" s="23"/>
      <c r="G54" s="22" t="s">
        <v>282</v>
      </c>
      <c r="H54" s="18"/>
      <c r="I54" s="18"/>
      <c r="J54" s="21">
        <f>Table12[Projected Cost]-Table12[Actual Cost]</f>
        <v>0</v>
      </c>
    </row>
    <row r="55" spans="1:10" ht="15.75" customHeight="1" x14ac:dyDescent="0.2">
      <c r="A55" s="20"/>
      <c r="B55" s="19" t="s">
        <v>281</v>
      </c>
      <c r="C55" s="25" t="s">
        <v>280</v>
      </c>
      <c r="D55" s="25" t="s">
        <v>279</v>
      </c>
      <c r="E55" s="24" t="s">
        <v>278</v>
      </c>
      <c r="F55" s="23"/>
      <c r="G55" s="22" t="s">
        <v>269</v>
      </c>
      <c r="H55" s="18"/>
      <c r="I55" s="18"/>
      <c r="J55" s="21">
        <f>Table12[Projected Cost]-Table12[Actual Cost]</f>
        <v>0</v>
      </c>
    </row>
    <row r="56" spans="1:10" ht="15.75" customHeight="1" x14ac:dyDescent="0.2">
      <c r="A56" s="20"/>
      <c r="B56" s="22" t="s">
        <v>277</v>
      </c>
      <c r="C56" s="18"/>
      <c r="D56" s="18"/>
      <c r="E56" s="21">
        <f>Table7[Projected Cost]-Table7[Actual Cost]</f>
        <v>0</v>
      </c>
      <c r="F56" s="23"/>
      <c r="G56" s="19" t="s">
        <v>267</v>
      </c>
      <c r="H56" s="18">
        <f>SUBTOTAL(109,Table12[Projected Cost])</f>
        <v>0</v>
      </c>
      <c r="I56" s="18">
        <f>SUBTOTAL(109,Table12[Actual Cost])</f>
        <v>0</v>
      </c>
      <c r="J56" s="17">
        <f>SUBTOTAL(109,Table12[Difference])</f>
        <v>0</v>
      </c>
    </row>
    <row r="57" spans="1:10" ht="15.75" customHeight="1" x14ac:dyDescent="0.2">
      <c r="A57" s="20"/>
      <c r="B57" s="22" t="s">
        <v>276</v>
      </c>
      <c r="C57" s="18"/>
      <c r="D57" s="18"/>
      <c r="E57" s="21">
        <f>Table7[Projected Cost]-Table7[Actual Cost]</f>
        <v>0</v>
      </c>
      <c r="F57" s="16"/>
      <c r="G57" s="51"/>
      <c r="H57" s="51"/>
      <c r="I57" s="51"/>
      <c r="J57" s="51"/>
    </row>
    <row r="58" spans="1:10" ht="15.75" customHeight="1" x14ac:dyDescent="0.2">
      <c r="A58" s="20"/>
      <c r="B58" s="22" t="s">
        <v>275</v>
      </c>
      <c r="C58" s="18"/>
      <c r="D58" s="18"/>
      <c r="E58" s="21">
        <f>Table7[Projected Cost]-Table7[Actual Cost]</f>
        <v>0</v>
      </c>
      <c r="F58" s="16"/>
      <c r="G58" s="44" t="s">
        <v>274</v>
      </c>
      <c r="H58" s="44"/>
      <c r="I58" s="44"/>
      <c r="J58" s="43">
        <f>SUM(C22,C32,C39,C45,C53,C63,H21,H30,H37,H43,H49,H56)</f>
        <v>2060</v>
      </c>
    </row>
    <row r="59" spans="1:10" ht="15.75" customHeight="1" x14ac:dyDescent="0.2">
      <c r="A59" s="20"/>
      <c r="B59" s="22" t="s">
        <v>273</v>
      </c>
      <c r="C59" s="18"/>
      <c r="D59" s="18"/>
      <c r="E59" s="21">
        <f>Table7[Projected Cost]-Table7[Actual Cost]</f>
        <v>0</v>
      </c>
      <c r="F59" s="16"/>
      <c r="G59" s="44"/>
      <c r="H59" s="44"/>
      <c r="I59" s="44"/>
      <c r="J59" s="43"/>
    </row>
    <row r="60" spans="1:10" ht="15.75" customHeight="1" x14ac:dyDescent="0.2">
      <c r="A60" s="20"/>
      <c r="B60" s="22" t="s">
        <v>272</v>
      </c>
      <c r="C60" s="18"/>
      <c r="D60" s="18"/>
      <c r="E60" s="21">
        <f>Table7[Projected Cost]-Table7[Actual Cost]</f>
        <v>0</v>
      </c>
      <c r="F60" s="16"/>
      <c r="G60" s="44" t="s">
        <v>271</v>
      </c>
      <c r="H60" s="44"/>
      <c r="I60" s="44"/>
      <c r="J60" s="43">
        <f>SUM(D22,D32,D39,D45,D53,D63,I21,I30,I37,I43,I49,I56)</f>
        <v>2040</v>
      </c>
    </row>
    <row r="61" spans="1:10" ht="15.75" customHeight="1" x14ac:dyDescent="0.2">
      <c r="A61" s="20"/>
      <c r="B61" s="22" t="s">
        <v>270</v>
      </c>
      <c r="C61" s="18"/>
      <c r="D61" s="18"/>
      <c r="E61" s="21">
        <f>Table7[Projected Cost]-Table7[Actual Cost]</f>
        <v>0</v>
      </c>
      <c r="F61" s="16"/>
      <c r="G61" s="44"/>
      <c r="H61" s="44"/>
      <c r="I61" s="44"/>
      <c r="J61" s="43"/>
    </row>
    <row r="62" spans="1:10" ht="15.75" customHeight="1" x14ac:dyDescent="0.2">
      <c r="A62" s="20"/>
      <c r="B62" s="22" t="s">
        <v>269</v>
      </c>
      <c r="C62" s="18"/>
      <c r="D62" s="18"/>
      <c r="E62" s="21">
        <f>Table7[Projected Cost]-Table7[Actual Cost]</f>
        <v>0</v>
      </c>
      <c r="F62" s="16"/>
      <c r="G62" s="44" t="s">
        <v>268</v>
      </c>
      <c r="H62" s="44"/>
      <c r="I62" s="44"/>
      <c r="J62" s="43">
        <f>SUM(E22,E32,E39,E45,E53,E63,J21,J30,J37,J43,J49,J56)</f>
        <v>20</v>
      </c>
    </row>
    <row r="63" spans="1:10" ht="15.75" customHeight="1" x14ac:dyDescent="0.2">
      <c r="A63" s="20"/>
      <c r="B63" s="19" t="s">
        <v>267</v>
      </c>
      <c r="C63" s="18">
        <f>SUBTOTAL(109,Table7[Projected Cost])</f>
        <v>0</v>
      </c>
      <c r="D63" s="18">
        <f>SUBTOTAL(109,Table7[Actual Cost])</f>
        <v>0</v>
      </c>
      <c r="E63" s="17">
        <f>SUBTOTAL(109,Table7[Difference])</f>
        <v>0</v>
      </c>
      <c r="F63" s="16"/>
      <c r="G63" s="44"/>
      <c r="H63" s="44"/>
      <c r="I63" s="44"/>
      <c r="J63" s="43"/>
    </row>
    <row r="64" spans="1:10" ht="15.75" customHeight="1" x14ac:dyDescent="0.2"/>
  </sheetData>
  <mergeCells count="33">
    <mergeCell ref="B23:E23"/>
    <mergeCell ref="B33:E33"/>
    <mergeCell ref="B40:E40"/>
    <mergeCell ref="B46:E46"/>
    <mergeCell ref="G57:J57"/>
    <mergeCell ref="B2:J2"/>
    <mergeCell ref="G8:I9"/>
    <mergeCell ref="J8:J9"/>
    <mergeCell ref="C6:D6"/>
    <mergeCell ref="J4:J5"/>
    <mergeCell ref="C7:D7"/>
    <mergeCell ref="C8:D8"/>
    <mergeCell ref="C9:D9"/>
    <mergeCell ref="B7:B9"/>
    <mergeCell ref="B54:E54"/>
    <mergeCell ref="G22:J22"/>
    <mergeCell ref="G31:J31"/>
    <mergeCell ref="G38:J38"/>
    <mergeCell ref="G44:J44"/>
    <mergeCell ref="G50:J50"/>
    <mergeCell ref="B4:B6"/>
    <mergeCell ref="B3:D3"/>
    <mergeCell ref="G6:I7"/>
    <mergeCell ref="G4:I5"/>
    <mergeCell ref="J6:J7"/>
    <mergeCell ref="C4:D4"/>
    <mergeCell ref="C5:D5"/>
    <mergeCell ref="J62:J63"/>
    <mergeCell ref="G62:I63"/>
    <mergeCell ref="J60:J61"/>
    <mergeCell ref="G60:I61"/>
    <mergeCell ref="G58:I59"/>
    <mergeCell ref="J58:J59"/>
  </mergeCells>
  <conditionalFormatting sqref="E12:E22 E25:E32 E35:E39 E42:E45 E48:E53 E56:E63 J12:J21 J24:J30 J33:J37 J40:J43 J46:J49 J52:J56">
    <cfRule type="iconSet" priority="1">
      <iconSet iconSet="3Signs">
        <cfvo type="percent" val="0"/>
        <cfvo type="num" val="-20"/>
        <cfvo type="num" val="0"/>
      </iconSet>
    </cfRule>
  </conditionalFormatting>
  <pageMargins left="0.5" right="0.5" top="0.5" bottom="0.5" header="0.5" footer="0.5"/>
  <pageSetup scale="65" orientation="portrait" horizontalDpi="4294967292" r:id="rId1"/>
  <headerFooter alignWithMargins="0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ge xmlns="1b78dab6-ac96-4c10-a38d-72b15ccb56af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D18FC2-775F-4D51-9138-72DD50D77BD5}">
  <ds:schemaRefs>
    <ds:schemaRef ds:uri="http://schemas.microsoft.com/office/infopath/2007/PartnerControls"/>
    <ds:schemaRef ds:uri="b4863681-c067-4c62-bc75-95bf3ac03d1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6839C87-4A86-41FD-BD24-647C018BE293}"/>
</file>

<file path=customXml/itemProps3.xml><?xml version="1.0" encoding="utf-8"?>
<ds:datastoreItem xmlns:ds="http://schemas.openxmlformats.org/officeDocument/2006/customXml" ds:itemID="{758AF5E3-7A1A-4D3E-993C-80BEB840C5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Inventory List</vt:lpstr>
      <vt:lpstr>By Product-Customer Filtered</vt:lpstr>
      <vt:lpstr>My Monthly Budget</vt:lpstr>
      <vt:lpstr>'Inventory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Printed>2003-08-15T22:38:07Z</cp:lastPrinted>
  <dcterms:created xsi:type="dcterms:W3CDTF">2001-09-05T18:54:16Z</dcterms:created>
  <dcterms:modified xsi:type="dcterms:W3CDTF">2016-09-22T20:56:00Z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TC060827171033</vt:lpwstr>
  </property>
  <property fmtid="{D5CDD505-2E9C-101B-9397-08002B2CF9AE}" pid="3" name="ContentTypeId">
    <vt:lpwstr>0x010100A3788F07E6D1C54688A175FB6AA373E7</vt:lpwstr>
  </property>
  <property fmtid="{D5CDD505-2E9C-101B-9397-08002B2CF9AE}" pid="4" name="Used in Chapter">
    <vt:lpwstr>true</vt:lpwstr>
  </property>
</Properties>
</file>