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56" windowHeight="10344" tabRatio="560" activeTab="1"/>
  </bookViews>
  <sheets>
    <sheet name="Release Plan" sheetId="1" r:id="rId1"/>
    <sheet name="Product Backlog" sheetId="2" r:id="rId2"/>
    <sheet name="PB Burndown" sheetId="3" r:id="rId3"/>
    <sheet name="Sp1 1705-2405" sheetId="4" r:id="rId4"/>
    <sheet name="Sp2 2405-3105" sheetId="5" r:id="rId5"/>
    <sheet name="Sp3 3105-0706" sheetId="6" r:id="rId6"/>
    <sheet name="Sp4 0706-1406" sheetId="7" r:id="rId7"/>
    <sheet name="Sp5 1406-2806" sheetId="8" r:id="rId8"/>
    <sheet name="Sp6 2806-0507" sheetId="9" r:id="rId9"/>
    <sheet name="Sp7 0507-1207" sheetId="10" r:id="rId10"/>
    <sheet name="Sp8 1207-1907" sheetId="11" r:id="rId11"/>
    <sheet name="Sp9 1907-2607" sheetId="12" r:id="rId12"/>
    <sheet name="Sp10 2607-0208" sheetId="13" r:id="rId13"/>
    <sheet name="Sprint Sheet Template" sheetId="14" r:id="rId14"/>
    <sheet name="Task Slips" sheetId="15" r:id="rId15"/>
  </sheets>
  <definedNames>
    <definedName name="AverageSpeedLastEight">OFFSET('PB Burndown'!$P$27,1,0,'PB Burndown'!$G$3,1)</definedName>
    <definedName name="AverageSpeedRealized">OFFSET('PB Burndown'!$O$27,1,0,'PB Burndown'!$G$3,1)</definedName>
    <definedName name="AverageSpeedWorstThree">OFFSET('PB Burndown'!$Q$27,1,0,'PB Burndown'!$G$3,1)</definedName>
    <definedName name="ColBottomCurrentScope">OFFSET('PB Burndown'!$I$27,1,0,'PB Burndown'!$G$3,1)</definedName>
    <definedName name="ColTopRemainingWork">OFFSET('PB Burndown'!$F$27,1,0,'PB Burndown'!$G$3,1)</definedName>
    <definedName name="DoneDays" localSheetId="3">'Sp1 1705-2405'!$D$10</definedName>
    <definedName name="DoneDays" localSheetId="12">'Sp10 2607-0208'!$D$10</definedName>
    <definedName name="DoneDays" localSheetId="4">'Sp2 2405-3105'!$D$10</definedName>
    <definedName name="DoneDays" localSheetId="5">'Sp3 3105-0706'!$D$10</definedName>
    <definedName name="DoneDays" localSheetId="6">'Sp4 0706-1406'!$D$10</definedName>
    <definedName name="DoneDays" localSheetId="7">'Sp5 1406-2806'!$D$10</definedName>
    <definedName name="DoneDays" localSheetId="8">'Sp6 2806-0507'!$D$10</definedName>
    <definedName name="DoneDays" localSheetId="9">'Sp7 0507-1207'!$D$10</definedName>
    <definedName name="DoneDays" localSheetId="10">'Sp8 1207-1907'!$D$10</definedName>
    <definedName name="DoneDays" localSheetId="11">'Sp9 1907-2607'!$D$10</definedName>
    <definedName name="DoneDays" localSheetId="13">'Sprint Sheet Template'!$D$11</definedName>
    <definedName name="DoneDays">#REF!</definedName>
    <definedName name="ImplementationDays" localSheetId="3">'Sp1 1705-2405'!$B$8</definedName>
    <definedName name="ImplementationDays" localSheetId="12">'Sp10 2607-0208'!$B$8</definedName>
    <definedName name="ImplementationDays" localSheetId="4">'Sp2 2405-3105'!$B$8</definedName>
    <definedName name="ImplementationDays" localSheetId="5">'Sp3 3105-0706'!$B$8</definedName>
    <definedName name="ImplementationDays" localSheetId="6">'Sp4 0706-1406'!$B$8</definedName>
    <definedName name="ImplementationDays" localSheetId="7">'Sp5 1406-2806'!$B$8</definedName>
    <definedName name="ImplementationDays" localSheetId="8">'Sp6 2806-0507'!$B$8</definedName>
    <definedName name="ImplementationDays" localSheetId="9">'Sp7 0507-1207'!$B$8</definedName>
    <definedName name="ImplementationDays" localSheetId="10">'Sp8 1207-1907'!$B$8</definedName>
    <definedName name="ImplementationDays" localSheetId="11">'Sp9 1907-2607'!$B$8</definedName>
    <definedName name="ImplementationDays" localSheetId="13">'Sprint Sheet Template'!$B$9</definedName>
    <definedName name="ImplementationDays">#REF!</definedName>
    <definedName name="LastEight">IF('PB Burndown'!$G$4&gt;8,OFFSET('PB Burndown'!$D$27,'PB Burndown'!$G$4-7,0,8,1),OFFSET('PB Burndown'!$D$27,1,0,'PB Burndown'!$G$4-1,1))</definedName>
    <definedName name="LastPlanned">IF(OFFSET('PB Burndown'!$B$27,1,0,1,1)="",1,OFFSET('PB Burndown'!$B$27,'PB Burndown'!$G$3,0,1,1))</definedName>
    <definedName name="LastRealized">IF(OFFSET('PB Burndown'!$D$27,1,0,1,1)="",1,OFFSET('PB Burndown'!$D$27,'PB Burndown'!$G$3,0,1,1))</definedName>
    <definedName name="PBCurrentBottom">OFFSET('PB Burndown'!$N$27,1,0,'PB Burndown'!$G$9,1)</definedName>
    <definedName name="PBTrend">OFFSET('PB Burndown'!$M$27,1,0,'PB Burndown'!$G$9,1)</definedName>
    <definedName name="PlannedSpeed">OFFSET('PB Burndown'!$C$27,1,0,'PB Burndown'!$G$3,1)</definedName>
    <definedName name="_xlnm.Print_Area" localSheetId="1">'Product Backlog'!$A:$G</definedName>
    <definedName name="_xlnm.Print_Area" localSheetId="14">'Task Slips'!#REF!</definedName>
    <definedName name="ProductBacklog">'Product Backlog'!$A$4:$G$163</definedName>
    <definedName name="RealizedSpeed">OFFSET('PB Burndown'!$D$27,1,0,'PB Burndown'!$G$3,1)</definedName>
    <definedName name="RealValues" localSheetId="3">OFFSET('Sp1 1705-2405'!$F$9,0,0,1,'Sp1 1705-2405'!DoneDays)</definedName>
    <definedName name="RealValues" localSheetId="12">OFFSET('Sp10 2607-0208'!$F$9,0,0,1,'Sp10 2607-0208'!DoneDays)</definedName>
    <definedName name="RealValues" localSheetId="4">OFFSET('Sp2 2405-3105'!$F$9,0,0,1,'Sp2 2405-3105'!DoneDays)</definedName>
    <definedName name="RealValues" localSheetId="5">OFFSET('Sp3 3105-0706'!$F$9,0,0,1,'Sp3 3105-0706'!DoneDays)</definedName>
    <definedName name="RealValues" localSheetId="6">OFFSET('Sp4 0706-1406'!$F$9,0,0,1,'Sp4 0706-1406'!DoneDays)</definedName>
    <definedName name="RealValues" localSheetId="7">OFFSET('Sp5 1406-2806'!$F$9,0,0,1,'Sp5 1406-2806'!DoneDays)</definedName>
    <definedName name="RealValues" localSheetId="8">OFFSET('Sp6 2806-0507'!$F$9,0,0,1,'Sp6 2806-0507'!DoneDays)</definedName>
    <definedName name="RealValues" localSheetId="9">OFFSET('Sp7 0507-1207'!$F$9,0,0,1,'Sp7 0507-1207'!DoneDays)</definedName>
    <definedName name="RealValues" localSheetId="10">OFFSET('Sp8 1207-1907'!$F$9,0,0,1,'Sp8 1207-1907'!DoneDays)</definedName>
    <definedName name="RealValues" localSheetId="11">OFFSET('Sp9 1907-2607'!$F$9,0,0,1,'Sp9 1907-2607'!DoneDays)</definedName>
    <definedName name="RealValues" localSheetId="13">OFFSET('Sprint Sheet Template'!$F$10,0,0,1,'Sprint Sheet Template'!DoneDays)</definedName>
    <definedName name="Sprint">'Product Backlog'!$E$5:$E$163</definedName>
    <definedName name="SprintCount">'PB Burndown'!$G$3</definedName>
    <definedName name="SprintsInTrend">'PB Burndown'!$G$6</definedName>
    <definedName name="SprintTasks" localSheetId="3">'Sp1 1705-2405'!$A$13:$AD$64</definedName>
    <definedName name="SprintTasks" localSheetId="12">'Sp10 2607-0208'!$A$13:$AD$104</definedName>
    <definedName name="SprintTasks" localSheetId="4">'Sp2 2405-3105'!$A$13:$AD$65</definedName>
    <definedName name="SprintTasks" localSheetId="5">'Sp3 3105-0706'!$A$13:$AD$78</definedName>
    <definedName name="SprintTasks" localSheetId="6">'Sp4 0706-1406'!$A$13:$AD$72</definedName>
    <definedName name="SprintTasks" localSheetId="7">'Sp5 1406-2806'!$A$13:$AD$55</definedName>
    <definedName name="SprintTasks" localSheetId="8">'Sp6 2806-0507'!$A$13:$AD$70</definedName>
    <definedName name="SprintTasks" localSheetId="9">'Sp7 0507-1207'!$A$13:$AD$69</definedName>
    <definedName name="SprintTasks" localSheetId="10">'Sp8 1207-1907'!$A$13:$AD$87</definedName>
    <definedName name="SprintTasks" localSheetId="11">'Sp9 1907-2607'!$A$13:$AD$93</definedName>
    <definedName name="SprintTasks">'Sprint Sheet Template'!$A$14:$AD$63</definedName>
    <definedName name="Status">'Product Backlog'!$C$5:$C$163</definedName>
    <definedName name="StoryName">'Product Backlog'!$B$5:$B$163</definedName>
    <definedName name="TaskRows" localSheetId="3">'Sp1 1705-2405'!$B$10</definedName>
    <definedName name="TaskRows" localSheetId="12">'Sp10 2607-0208'!$B$10</definedName>
    <definedName name="TaskRows" localSheetId="4">'Sp2 2405-3105'!$B$10</definedName>
    <definedName name="TaskRows" localSheetId="5">'Sp3 3105-0706'!$B$10</definedName>
    <definedName name="TaskRows" localSheetId="6">'Sp4 0706-1406'!$B$10</definedName>
    <definedName name="TaskRows" localSheetId="7">'Sp5 1406-2806'!$B$10</definedName>
    <definedName name="TaskRows" localSheetId="8">'Sp6 2806-0507'!$B$10</definedName>
    <definedName name="TaskRows" localSheetId="9">'Sp7 0507-1207'!$B$10</definedName>
    <definedName name="TaskRows" localSheetId="10">'Sp8 1207-1907'!$B$10</definedName>
    <definedName name="TaskRows" localSheetId="11">'Sp9 1907-2607'!$B$10</definedName>
    <definedName name="TaskRows" localSheetId="13">'Sprint Sheet Template'!$B$11</definedName>
    <definedName name="TaskRows">#REF!</definedName>
    <definedName name="TaskStatus" localSheetId="3">'Sp1 1705-2405'!$D$13:$D$59</definedName>
    <definedName name="TaskStatus" localSheetId="12">'Sp10 2607-0208'!$D$13:$D$99</definedName>
    <definedName name="TaskStatus" localSheetId="4">'Sp2 2405-3105'!$D$13:$D$60</definedName>
    <definedName name="TaskStatus" localSheetId="5">'Sp3 3105-0706'!$D$13:$D$73</definedName>
    <definedName name="TaskStatus" localSheetId="6">'Sp4 0706-1406'!$D$13:$D$67</definedName>
    <definedName name="TaskStatus" localSheetId="7">'Sp5 1406-2806'!$D$13:$D$50</definedName>
    <definedName name="TaskStatus" localSheetId="8">'Sp6 2806-0507'!$D$13:$D$65</definedName>
    <definedName name="TaskStatus" localSheetId="9">'Sp7 0507-1207'!$D$13:$D$64</definedName>
    <definedName name="TaskStatus" localSheetId="10">'Sp8 1207-1907'!$D$13:$D$82</definedName>
    <definedName name="TaskStatus" localSheetId="11">'Sp9 1907-2607'!$D$13:$D$88</definedName>
    <definedName name="TaskStatus">'Sprint Sheet Template'!$D$14:$D$58</definedName>
    <definedName name="TaskStoryID" localSheetId="3">'Sp1 1705-2405'!$B$13:$B$54</definedName>
    <definedName name="TaskStoryID" localSheetId="12">'Sp10 2607-0208'!$B$13:$B$94</definedName>
    <definedName name="TaskStoryID" localSheetId="4">'Sp2 2405-3105'!$B$13:$B$55</definedName>
    <definedName name="TaskStoryID" localSheetId="5">'Sp3 3105-0706'!$B$13:$B$68</definedName>
    <definedName name="TaskStoryID" localSheetId="6">'Sp4 0706-1406'!$B$13:$B$62</definedName>
    <definedName name="TaskStoryID" localSheetId="7">'Sp5 1406-2806'!$B$13:$B$45</definedName>
    <definedName name="TaskStoryID" localSheetId="8">'Sp6 2806-0507'!$B$13:$B$60</definedName>
    <definedName name="TaskStoryID" localSheetId="9">'Sp7 0507-1207'!$B$13:$B$59</definedName>
    <definedName name="TaskStoryID" localSheetId="10">'Sp8 1207-1907'!$B$13:$B$77</definedName>
    <definedName name="TaskStoryID" localSheetId="11">'Sp9 1907-2607'!$B$13:$B$83</definedName>
    <definedName name="TaskStoryID">'Sprint Sheet Template'!$B$14:$B$53</definedName>
    <definedName name="TotalEffort" localSheetId="3">'Sp1 1705-2405'!$E$9</definedName>
    <definedName name="TotalEffort" localSheetId="12">'Sp10 2607-0208'!$E$9</definedName>
    <definedName name="TotalEffort" localSheetId="4">'Sp2 2405-3105'!$E$9</definedName>
    <definedName name="TotalEffort" localSheetId="5">'Sp3 3105-0706'!$E$9</definedName>
    <definedName name="TotalEffort" localSheetId="6">'Sp4 0706-1406'!$E$9</definedName>
    <definedName name="TotalEffort" localSheetId="7">'Sp5 1406-2806'!$E$9</definedName>
    <definedName name="TotalEffort" localSheetId="8">'Sp6 2806-0507'!$E$9</definedName>
    <definedName name="TotalEffort" localSheetId="9">'Sp7 0507-1207'!$E$9</definedName>
    <definedName name="TotalEffort" localSheetId="10">'Sp8 1207-1907'!$E$9</definedName>
    <definedName name="TotalEffort" localSheetId="11">'Sp9 1907-2607'!$E$9</definedName>
    <definedName name="TotalEffort" localSheetId="13">'Sprint Sheet Template'!$E$10</definedName>
    <definedName name="TotalEffort">#REF!</definedName>
    <definedName name="TrendDays" localSheetId="3">'Sp1 1705-2405'!$D$12</definedName>
    <definedName name="TrendDays" localSheetId="12">'Sp10 2607-0208'!$D$12</definedName>
    <definedName name="TrendDays" localSheetId="4">'Sp2 2405-3105'!$D$12</definedName>
    <definedName name="TrendDays" localSheetId="5">'Sp3 3105-0706'!$D$12</definedName>
    <definedName name="TrendDays" localSheetId="6">'Sp4 0706-1406'!$D$12</definedName>
    <definedName name="TrendDays" localSheetId="7">'Sp5 1406-2806'!$D$12</definedName>
    <definedName name="TrendDays" localSheetId="8">'Sp6 2806-0507'!$D$12</definedName>
    <definedName name="TrendDays" localSheetId="9">'Sp7 0507-1207'!$D$12</definedName>
    <definedName name="TrendDays" localSheetId="10">'Sp8 1207-1907'!$D$12</definedName>
    <definedName name="TrendDays" localSheetId="11">'Sp9 1907-2607'!$D$12</definedName>
    <definedName name="TrendDays">'Sprint Sheet Template'!$D$13</definedName>
    <definedName name="TrendOffset">'PB Burndown'!$G$5</definedName>
    <definedName name="TrendSprintCount">'PB Burndown'!$G$4</definedName>
  </definedNames>
  <calcPr calcId="144525" fullCalcOnLoad="1"/>
</workbook>
</file>

<file path=xl/comments1.xml><?xml version="1.0" encoding="utf-8"?>
<comments xmlns="http://schemas.openxmlformats.org/spreadsheetml/2006/main">
  <authors>
    <author>Petri Heiramo</author>
  </authors>
  <commentList>
    <comment ref="A4" authorId="0">
      <text>
        <r>
          <rPr>
            <sz val="9"/>
            <color indexed="81"/>
            <rFont val="宋体"/>
            <charset val="134"/>
          </rPr>
          <t xml:space="preserve">Once a Story ID is given to a story, do not change that number or reuse it even if you delete the story.</t>
        </r>
      </text>
    </comment>
    <comment ref="C4" authorId="0">
      <text>
        <r>
          <rPr>
            <sz val="9"/>
            <color indexed="81"/>
            <rFont val="宋体"/>
            <charset val="134"/>
          </rPr>
          <t xml:space="preserve">Use the following statuses:
Planned (or empty)
Ongoing
Done
Removed
The sheet uses the above statuses in the formatting and calculation formulas.</t>
        </r>
      </text>
    </comment>
    <comment ref="D4" authorId="0">
      <text>
        <r>
          <rPr>
            <sz val="9"/>
            <color indexed="81"/>
            <rFont val="宋体"/>
            <charset val="134"/>
          </rPr>
          <t xml:space="preserve">Story Points or Ideal Days</t>
        </r>
      </text>
    </comment>
    <comment ref="E4" authorId="0">
      <text>
        <r>
          <rPr>
            <sz val="9"/>
            <color indexed="81"/>
            <rFont val="宋体"/>
            <charset val="134"/>
          </rPr>
          <t xml:space="preserve">Create a release plan by assigning stories to planned sprints. If there are more stories in the backlog than in the plan, leave the remaining stories unassigned to sprints.</t>
        </r>
      </text>
    </comment>
    <comment ref="F4" authorId="0">
      <text>
        <r>
          <rPr>
            <sz val="9"/>
            <color indexed="81"/>
            <rFont val="宋体"/>
            <charset val="134"/>
          </rPr>
          <t xml:space="preserve">You may assign priorities to the stories, but keep in mind that priority does not always equal implementation order.</t>
        </r>
      </text>
    </comment>
  </commentList>
</comments>
</file>

<file path=xl/comments10.xml><?xml version="1.0" encoding="utf-8"?>
<comments xmlns="http://schemas.openxmlformats.org/spreadsheetml/2006/main">
  <authors>
    <author>Petri Heiramo</author>
  </authors>
  <commentList>
    <comment ref="A8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comments11.xml><?xml version="1.0" encoding="utf-8"?>
<comments xmlns="http://schemas.openxmlformats.org/spreadsheetml/2006/main">
  <authors>
    <author>Petri Heiramo</author>
  </authors>
  <commentList>
    <comment ref="A8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comments12.xml><?xml version="1.0" encoding="utf-8"?>
<comments xmlns="http://schemas.openxmlformats.org/spreadsheetml/2006/main">
  <authors>
    <author>Petri Heiramo</author>
  </authors>
  <commentList>
    <comment ref="A8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comments13.xml><?xml version="1.0" encoding="utf-8"?>
<comments xmlns="http://schemas.openxmlformats.org/spreadsheetml/2006/main">
  <authors>
    <author>Petri Heiramo</author>
  </authors>
  <commentList>
    <comment ref="A9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comments2.xml><?xml version="1.0" encoding="utf-8"?>
<comments xmlns="http://schemas.openxmlformats.org/spreadsheetml/2006/main">
  <authors>
    <author>Petri Heiramo</author>
  </authors>
  <commentList>
    <comment ref="B15" authorId="0">
      <text>
        <r>
          <rPr>
            <sz val="9"/>
            <color indexed="81"/>
            <rFont val="宋体"/>
            <charset val="134"/>
          </rPr>
          <t xml:space="preserve">Average estimate * 0,6</t>
        </r>
      </text>
    </comment>
    <comment ref="B17" authorId="0">
      <text>
        <r>
          <rPr>
            <sz val="9"/>
            <color indexed="81"/>
            <rFont val="宋体"/>
            <charset val="134"/>
          </rPr>
          <t xml:space="preserve">Average estimate * 1,6</t>
        </r>
      </text>
    </comment>
    <comment ref="B19" authorId="0">
      <text>
        <r>
          <rPr>
            <sz val="9"/>
            <color indexed="81"/>
            <rFont val="宋体"/>
            <charset val="134"/>
          </rPr>
          <t xml:space="preserve">As of latest Product Backlog estimate</t>
        </r>
      </text>
    </comment>
  </commentList>
</comments>
</file>

<file path=xl/comments3.xml><?xml version="1.0" encoding="utf-8"?>
<comments xmlns="http://schemas.openxmlformats.org/spreadsheetml/2006/main">
  <authors>
    <author>Petri Heiramo</author>
  </authors>
  <commentList>
    <comment ref="A8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comments4.xml><?xml version="1.0" encoding="utf-8"?>
<comments xmlns="http://schemas.openxmlformats.org/spreadsheetml/2006/main">
  <authors>
    <author>Petri Heiramo</author>
  </authors>
  <commentList>
    <comment ref="A8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comments5.xml><?xml version="1.0" encoding="utf-8"?>
<comments xmlns="http://schemas.openxmlformats.org/spreadsheetml/2006/main">
  <authors>
    <author>Petri Heiramo</author>
  </authors>
  <commentList>
    <comment ref="A8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comments6.xml><?xml version="1.0" encoding="utf-8"?>
<comments xmlns="http://schemas.openxmlformats.org/spreadsheetml/2006/main">
  <authors>
    <author>Petri Heiramo</author>
  </authors>
  <commentList>
    <comment ref="A8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comments7.xml><?xml version="1.0" encoding="utf-8"?>
<comments xmlns="http://schemas.openxmlformats.org/spreadsheetml/2006/main">
  <authors>
    <author>Petri Heiramo</author>
  </authors>
  <commentList>
    <comment ref="A8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comments8.xml><?xml version="1.0" encoding="utf-8"?>
<comments xmlns="http://schemas.openxmlformats.org/spreadsheetml/2006/main">
  <authors>
    <author>Petri Heiramo</author>
  </authors>
  <commentList>
    <comment ref="A8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comments9.xml><?xml version="1.0" encoding="utf-8"?>
<comments xmlns="http://schemas.openxmlformats.org/spreadsheetml/2006/main">
  <authors>
    <author>Petri Heiramo</author>
  </authors>
  <commentList>
    <comment ref="A8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<sst xmlns="http://schemas.openxmlformats.org/spreadsheetml/2006/main" count="287">
  <si>
    <t>Sprint Plan</t>
  </si>
  <si>
    <t>Sprint</t>
  </si>
  <si>
    <t>Start</t>
  </si>
  <si>
    <t>Days</t>
  </si>
  <si>
    <t>End</t>
  </si>
  <si>
    <t>Size</t>
  </si>
  <si>
    <t>Status</t>
  </si>
  <si>
    <t>Release Date</t>
  </si>
  <si>
    <t>Goal</t>
  </si>
  <si>
    <t>Increment</t>
  </si>
  <si>
    <t>Planned</t>
  </si>
  <si>
    <t>Requirement &amp; Design (DB, UI, UX)</t>
  </si>
  <si>
    <t>Unallocated stories</t>
  </si>
  <si>
    <t>Product Backlog</t>
  </si>
  <si>
    <t xml:space="preserve"> </t>
  </si>
  <si>
    <t>Story ID</t>
  </si>
  <si>
    <t>Story name</t>
  </si>
  <si>
    <t>Priority</t>
  </si>
  <si>
    <t>Comments</t>
  </si>
  <si>
    <t>Design database</t>
  </si>
  <si>
    <t>Done</t>
  </si>
  <si>
    <t>UI: G100</t>
  </si>
  <si>
    <t>UI: P200</t>
  </si>
  <si>
    <t>UI: T300</t>
  </si>
  <si>
    <t>UI: A400</t>
  </si>
  <si>
    <t>Document: User Requirement Design</t>
  </si>
  <si>
    <t>Document: Software Requirement Design</t>
  </si>
  <si>
    <t>Common: Implement Authentication functions</t>
  </si>
  <si>
    <t>Common: Implement CRUD for User functions</t>
  </si>
  <si>
    <t>Child Profile: Implement creation/edition functions</t>
  </si>
  <si>
    <t>Child Profile: Implement information management</t>
  </si>
  <si>
    <t>Immunization: Standard Immunization System Manegement</t>
  </si>
  <si>
    <t>Immunization: Child Profile's Immunization Schedule Detail Management</t>
  </si>
  <si>
    <t>Immunization: Immunization Schedule Notification</t>
  </si>
  <si>
    <t>Immunization: Immunization Schedule Detail</t>
  </si>
  <si>
    <t>Nutrition Suggestion: Child Standard Nutritional System Management</t>
  </si>
  <si>
    <t>Nutrition Suggestion: Child Nutrition Detail Management</t>
  </si>
  <si>
    <t>Nutrition Suggestion: Nutrition Suggestion Notification</t>
  </si>
  <si>
    <t>Visual Concern: Camera &amp; Streaming Configuration.</t>
  </si>
  <si>
    <t>Visual Concern: Online Streaming Video From Camera</t>
  </si>
  <si>
    <t>Report: Report Creation</t>
  </si>
  <si>
    <t>Report: Report Detail</t>
  </si>
  <si>
    <t>Teaching Scheduler: Teaching Scheduler Management</t>
  </si>
  <si>
    <t>Teaching Scheduler: Teaching Schedule Detail</t>
  </si>
  <si>
    <t>Product Backlog Burndown Chart</t>
  </si>
  <si>
    <t>Original planned size</t>
  </si>
  <si>
    <t>Sprint count</t>
  </si>
  <si>
    <t>Count trend from last</t>
  </si>
  <si>
    <t>sprints</t>
  </si>
  <si>
    <t>Trend sprint count</t>
  </si>
  <si>
    <t>Trend offset</t>
  </si>
  <si>
    <t>Note:</t>
  </si>
  <si>
    <t>Velocity (points per sprint)</t>
  </si>
  <si>
    <t>Sprints in Trend</t>
  </si>
  <si>
    <t xml:space="preserve">In this chart, the tops of the bars show the amount of actual </t>
  </si>
  <si>
    <t>Original estimate</t>
  </si>
  <si>
    <t xml:space="preserve">(or planned) implemented functionality at the beginning of each sprint. </t>
  </si>
  <si>
    <t>The bottoms of the bars show the changes in project scope</t>
  </si>
  <si>
    <t>Realized total average</t>
  </si>
  <si>
    <t>Trend count</t>
  </si>
  <si>
    <t>(i.e. if the amount of story points</t>
  </si>
  <si>
    <t>Average last 8</t>
  </si>
  <si>
    <t>in the project increases, the bottoms move lower). The length</t>
  </si>
  <si>
    <t>Avg. worst 3 in last 8</t>
  </si>
  <si>
    <t>of the bars indicate the estimated size of the project at the</t>
  </si>
  <si>
    <t>Trend</t>
  </si>
  <si>
    <t xml:space="preserve">beginning of each sprint. </t>
  </si>
  <si>
    <t>These hidden cells are used to draw the graph on this page. DO NOT DELETE!</t>
  </si>
  <si>
    <t>The red line indicates the current planned scope.</t>
  </si>
  <si>
    <t>Predictions - Completion at the end of sprint…</t>
  </si>
  <si>
    <t>Original estimate - Min</t>
  </si>
  <si>
    <t>Original estimate - Avg</t>
  </si>
  <si>
    <t>Original estimate - Max</t>
  </si>
  <si>
    <t>Standard Dev.</t>
  </si>
  <si>
    <t>Realized average</t>
  </si>
  <si>
    <t>LastPlanned</t>
  </si>
  <si>
    <t>LastRealized</t>
  </si>
  <si>
    <t>Realized + St. Dev</t>
  </si>
  <si>
    <t>Realized - St. Dev</t>
  </si>
  <si>
    <t>Average Speeds</t>
  </si>
  <si>
    <t>Remain.Work</t>
  </si>
  <si>
    <t>Planned Work</t>
  </si>
  <si>
    <t>Realized Work</t>
  </si>
  <si>
    <t>Current Total Size</t>
  </si>
  <si>
    <t>Col top</t>
  </si>
  <si>
    <t>Do not delete…</t>
  </si>
  <si>
    <t>Col bottom</t>
  </si>
  <si>
    <t>Trend Help</t>
  </si>
  <si>
    <t>Raw Trend</t>
  </si>
  <si>
    <t>Real Trend</t>
  </si>
  <si>
    <t>Current Bottom</t>
  </si>
  <si>
    <t>Realized</t>
  </si>
  <si>
    <t>Last 8</t>
  </si>
  <si>
    <t>Worst 3 in Last 8</t>
  </si>
  <si>
    <t>17/05/2016 - 24/05/2016</t>
  </si>
  <si>
    <t>Sprint implementation days</t>
  </si>
  <si>
    <t>Effort (hour)</t>
  </si>
  <si>
    <t>Remaining on implementation day…</t>
  </si>
  <si>
    <t>Trend calculated based on last</t>
  </si>
  <si>
    <t>Totals</t>
  </si>
  <si>
    <t>Task rows</t>
  </si>
  <si>
    <t>Done days</t>
  </si>
  <si>
    <t>Warning! These are necessary</t>
  </si>
  <si>
    <t>template rows</t>
  </si>
  <si>
    <t>Trend Days</t>
  </si>
  <si>
    <t>Task name</t>
  </si>
  <si>
    <t>Responsible</t>
  </si>
  <si>
    <t>Est.</t>
  </si>
  <si>
    <t>UI: Home page - G101</t>
  </si>
  <si>
    <t>NghiaDH</t>
  </si>
  <si>
    <t>UI: Login - G103</t>
  </si>
  <si>
    <t>UI: Home page for Parent - P201</t>
  </si>
  <si>
    <t>UI: Home page for Teacher - T301</t>
  </si>
  <si>
    <t>UI: Home page for Admin - A401</t>
  </si>
  <si>
    <t>UI: Child profile detail first design - P214</t>
  </si>
  <si>
    <t>UI: Admin user management (common)</t>
  </si>
  <si>
    <t>UI: Admin childprofile management (common)</t>
  </si>
  <si>
    <t>ERD</t>
  </si>
  <si>
    <t>AnhND</t>
  </si>
  <si>
    <t>Overview UseCase</t>
  </si>
  <si>
    <t>ThanhLD</t>
  </si>
  <si>
    <t>Class Diagram</t>
  </si>
  <si>
    <t>Database design</t>
  </si>
  <si>
    <t>System Architect Design</t>
  </si>
  <si>
    <t>Build Project Source Code Structure Basic Element (Front, Back)</t>
  </si>
  <si>
    <t>Research: Immunization for child lower 5 yearolds</t>
  </si>
  <si>
    <t>Research: Nutrition for child lower 5 yearolds</t>
  </si>
  <si>
    <t>Research: IP camera and streaming server</t>
  </si>
  <si>
    <t>24/05/2016 - 31/05/2016</t>
  </si>
  <si>
    <t>UI: Child Profile List - P211</t>
  </si>
  <si>
    <t>UI: Create Child Profile - P212</t>
  </si>
  <si>
    <t>UI: Update Child Profile - P213</t>
  </si>
  <si>
    <t>UI: Nutrition Suggestion List - P241</t>
  </si>
  <si>
    <t>UI: Report list - T261</t>
  </si>
  <si>
    <t>UI: Create report - T263</t>
  </si>
  <si>
    <t>Integrate current UI to project source code.</t>
  </si>
  <si>
    <t>API: Acoount CRUD Implement</t>
  </si>
  <si>
    <t>API: Child Profile CRUD Implement</t>
  </si>
  <si>
    <t>API: Immunization CRUD Implement</t>
  </si>
  <si>
    <t>API: Nutrition CRUD Implement</t>
  </si>
  <si>
    <t>Research: Camera Streaming Video To Server</t>
  </si>
  <si>
    <t>Research: Suitable camera for this project</t>
  </si>
  <si>
    <t>31/05/2016 - 07/06/2016</t>
  </si>
  <si>
    <t>UI: Login</t>
  </si>
  <si>
    <t>UI: Admin List of parent</t>
  </si>
  <si>
    <t>UI: Admin create new Parent</t>
  </si>
  <si>
    <t>UI: Admin List of teacher</t>
  </si>
  <si>
    <t>UI: Admin create new Teacher</t>
  </si>
  <si>
    <t>UI: Admin List of class</t>
  </si>
  <si>
    <t>UI: Admin create new Class</t>
  </si>
  <si>
    <t>UI: Admin assign Teacher and child to class.</t>
  </si>
  <si>
    <t>Integrate current UI of Parent with API</t>
  </si>
  <si>
    <t>Integrate current UI of Teacher with API</t>
  </si>
  <si>
    <t>API: Authenticatetion</t>
  </si>
  <si>
    <t>API: Account List by role</t>
  </si>
  <si>
    <t>API: Class CRUD</t>
  </si>
  <si>
    <t>API: Assign teacher to class</t>
  </si>
  <si>
    <t>API: Assign child to class</t>
  </si>
  <si>
    <t>API: HealthRate CRUD</t>
  </si>
  <si>
    <t>API: Create/Update child health</t>
  </si>
  <si>
    <t>API: Report CRUD</t>
  </si>
  <si>
    <t>Stream video from IP Camera to Server.</t>
  </si>
  <si>
    <t>Play stream video on player in UI.</t>
  </si>
  <si>
    <t>07/06/2016 - 14/06/2016</t>
  </si>
  <si>
    <t>UI: P231</t>
  </si>
  <si>
    <t>UI: P232</t>
  </si>
  <si>
    <t>UI: P233</t>
  </si>
  <si>
    <t>UI: P241</t>
  </si>
  <si>
    <t>UI: P242</t>
  </si>
  <si>
    <t>UI: A441</t>
  </si>
  <si>
    <t>UI: A451</t>
  </si>
  <si>
    <t>UI: A471</t>
  </si>
  <si>
    <t>UI: A472</t>
  </si>
  <si>
    <t>UI: A481</t>
  </si>
  <si>
    <t>UI: A482</t>
  </si>
  <si>
    <t>Ongoing</t>
  </si>
  <si>
    <t>Integrate current UI of Admin with API</t>
  </si>
  <si>
    <t>API: Immunization List (Child/ standard)</t>
  </si>
  <si>
    <t>API: Immunization Detail (Child/ standard)</t>
  </si>
  <si>
    <t>API: Create Nutrition suggestion for child</t>
  </si>
  <si>
    <t>API: Check attendence</t>
  </si>
  <si>
    <t>API: Check child health</t>
  </si>
  <si>
    <t>API: List teaching schedule</t>
  </si>
  <si>
    <t>API: create teaching schedule</t>
  </si>
  <si>
    <t>API: Post CRUD</t>
  </si>
  <si>
    <t>Research: Stored video when streaming.</t>
  </si>
  <si>
    <t>System integration. Preparing Alpha version for releasing.</t>
  </si>
  <si>
    <t>Guest and Parent function test</t>
  </si>
  <si>
    <t>Admin and Teacher functions test</t>
  </si>
  <si>
    <t>System test.</t>
  </si>
  <si>
    <t>14/06/2016 -21/06/2016</t>
  </si>
  <si>
    <t>Integrate current UI of Home page with API</t>
  </si>
  <si>
    <t>Integrate current UI of ChildProfile with API</t>
  </si>
  <si>
    <t>Media management in admin</t>
  </si>
  <si>
    <t>API: Dashboard Information</t>
  </si>
  <si>
    <t>Improve UI for Parent UI</t>
  </si>
  <si>
    <t>Improve UI for Teacher UI</t>
  </si>
  <si>
    <t>Improve UI for Admin UI</t>
  </si>
  <si>
    <t>Fix bug website</t>
  </si>
  <si>
    <t>Team</t>
  </si>
  <si>
    <t>Demo: Stored video when streaming.</t>
  </si>
  <si>
    <t>Design mobile structure</t>
  </si>
  <si>
    <t>28/06/2016 -05/07/2016</t>
  </si>
  <si>
    <t>Create usecase specifications for teacher</t>
  </si>
  <si>
    <t>Improve report of child content</t>
  </si>
  <si>
    <t>Improve teacher page (create report)</t>
  </si>
  <si>
    <t>Improve Calendar for Immunization</t>
  </si>
  <si>
    <t>Build mobile structure</t>
  </si>
  <si>
    <t>09/03/2016 -15/03/2016</t>
  </si>
  <si>
    <t>Teacher screen - Child immunization</t>
  </si>
  <si>
    <t>Teacher screen - Current class</t>
  </si>
  <si>
    <t>Teacher screen - Nutrition</t>
  </si>
  <si>
    <t xml:space="preserve">Teacher screen - Teaching schedule </t>
  </si>
  <si>
    <t>Teacher screen - report</t>
  </si>
  <si>
    <t>Teacher screen - attendence</t>
  </si>
  <si>
    <t>Parent screen - view detail report</t>
  </si>
  <si>
    <t>Admin screen - Menu management</t>
  </si>
  <si>
    <t>Mobile - UI design</t>
  </si>
  <si>
    <t>API Mobile - login API</t>
  </si>
  <si>
    <t>API Mobile - recover password</t>
  </si>
  <si>
    <t>KhuongND vắng ko lý do, ko tập trung làm việc, ảnh hưởng đến nhóm (đang xem xét có nên tiếp tục ko)</t>
  </si>
  <si>
    <t>CuongHH xong các task trước t3 (ko thì ở nhà)</t>
  </si>
  <si>
    <t>16/03/2016 -22/03/2016</t>
  </si>
  <si>
    <t>Teacher screen - attendance screen</t>
  </si>
  <si>
    <t>Teacher screen - attendance notify API</t>
  </si>
  <si>
    <t>Teacher screen - child health check</t>
  </si>
  <si>
    <t>Teacher screen - child attendance</t>
  </si>
  <si>
    <t>Teacher screen/Parent screen - child report detail</t>
  </si>
  <si>
    <t>Teacher/Parent - comment on child report</t>
  </si>
  <si>
    <t>Teacher screen - Teacher menu after login</t>
  </si>
  <si>
    <t>Teacher screen - System auto render childHealth and ChildImmunization</t>
  </si>
  <si>
    <t>Parent screen - Report list</t>
  </si>
  <si>
    <t>Parent screen - Report detail</t>
  </si>
  <si>
    <t>Parent screen - child profile detail - immunization</t>
  </si>
  <si>
    <t>Parent screen - child profile detail - class attendance</t>
  </si>
  <si>
    <t>Parent screen - child profile detail - nutrition suggestion</t>
  </si>
  <si>
    <t>Mobile - home screen general</t>
  </si>
  <si>
    <t>Intergate Mobile API - home screen general</t>
  </si>
  <si>
    <t>Mobile - user profile screen</t>
  </si>
  <si>
    <t>Intergate Mobile API - user profile screen</t>
  </si>
  <si>
    <t>Design - menu of parent app and menu of teacher app</t>
  </si>
  <si>
    <t>Member nên tranh thủ Time hoàn thành task của mình</t>
  </si>
  <si>
    <t xml:space="preserve">Member nên chuẩn bị list todo và list QA để khi thảo luận không bị lang mang và miss </t>
  </si>
  <si>
    <t>Team lead nên bám sát task theo hằng ngày bằng cách hỏi checklist của từng member</t>
  </si>
  <si>
    <t xml:space="preserve">Lead hướng dãn làm checklist cho member </t>
  </si>
  <si>
    <t>Member nên tự design theo ý mình rùi sau đó confirm lại team</t>
  </si>
  <si>
    <t>23/03/2016 -29/03/2016</t>
  </si>
  <si>
    <t>Feature: Notify on web</t>
  </si>
  <si>
    <t>Feature: Attendance notify (web) - from teacher to parent</t>
  </si>
  <si>
    <t>Feature: Input child immunization by teacher/parent</t>
  </si>
  <si>
    <t>Feature: Immunization notification (web) to teacher and parent</t>
  </si>
  <si>
    <t>System integration in website.</t>
  </si>
  <si>
    <t>Mobile - Parent: child profile list</t>
  </si>
  <si>
    <t>Mobile - Parent: child profile create</t>
  </si>
  <si>
    <t>Mobile - Parent: child profile detail</t>
  </si>
  <si>
    <t>Mobile - Parent: child report list</t>
  </si>
  <si>
    <t>Mobile - Parent: child report detail</t>
  </si>
  <si>
    <t>Mobile - Parent: View video camera</t>
  </si>
  <si>
    <t>Mobile - Teacher: Leftmenu</t>
  </si>
  <si>
    <t>Nghĩa rất cố gắng để hoàn thiện các chức năng đang dang dỡ. Tích hợp các chức năng với nhau.</t>
  </si>
  <si>
    <t>Duy Anh code hơi chậm, nhưng cũng rất cố gắng. Nên làm nhiều và học hỏi thêm mọi người.</t>
  </si>
  <si>
    <t>Thanh code mobile còn chậm, khó khăn gặp phải ở cách hiển thị trên mobile.</t>
  </si>
  <si>
    <t>30/03/2016 -05/04/2016</t>
  </si>
  <si>
    <t>Mobile: sort &amp; filter</t>
  </si>
  <si>
    <t>Mobile: search flight</t>
  </si>
  <si>
    <t>API: search &amp; show flight detail</t>
  </si>
  <si>
    <t>API: filter flight</t>
  </si>
  <si>
    <t>Search algorithm: ranking by user behaviors</t>
  </si>
  <si>
    <t>TrucGS</t>
  </si>
  <si>
    <t>Adjust search UI</t>
  </si>
  <si>
    <t>CuongHH</t>
  </si>
  <si>
    <t>Adjust detail UI</t>
  </si>
  <si>
    <t>Adjust admin dashboard</t>
  </si>
  <si>
    <t>KhuongND</t>
  </si>
  <si>
    <t>Effort</t>
  </si>
  <si>
    <t>Story ID:</t>
  </si>
  <si>
    <t>Story:</t>
  </si>
  <si>
    <t>This is a sample story</t>
  </si>
  <si>
    <t>Task:</t>
  </si>
  <si>
    <t>Example task</t>
  </si>
  <si>
    <t>Initial 
Estimate</t>
  </si>
  <si>
    <t>Work 
Done</t>
  </si>
  <si>
    <t>Work 
Left</t>
  </si>
  <si>
    <t>Example task 2</t>
  </si>
  <si>
    <t>This is another sample story</t>
  </si>
  <si>
    <t>Example task 3</t>
  </si>
  <si>
    <t>&lt;Delete these example lines&gt;</t>
  </si>
</sst>
</file>

<file path=xl/styles.xml><?xml version="1.0" encoding="utf-8"?>
<styleSheet xmlns="http://schemas.openxmlformats.org/spreadsheetml/2006/main">
  <numFmts count="7">
    <numFmt numFmtId="176" formatCode="0.0"/>
    <numFmt numFmtId="177" formatCode="&quot;Last &quot;###&quot; sprints&quot;"/>
    <numFmt numFmtId="178" formatCode="&quot;Sprint &quot;#&quot; Backlog&quot;"/>
    <numFmt numFmtId="179" formatCode="_-* #,##0.00\ &quot;mk&quot;_-;\-* #,##0.00\ &quot;mk&quot;_-;_-* &quot;-&quot;??\ &quot;mk&quot;_-;_-@_-"/>
    <numFmt numFmtId="180" formatCode="_-* #,##0.00\ _m_k_-;\-* #,##0.00\ _m_k_-;_-* &quot;-&quot;??\ _m_k_-;_-@_-"/>
    <numFmt numFmtId="181" formatCode="_-* #,##0\ _m_k_-;\-* #,##0\ _m_k_-;_-* &quot;-&quot;\ _m_k_-;_-@_-"/>
    <numFmt numFmtId="182" formatCode="_-* #,##0\ &quot;mk&quot;_-;\-* #,##0\ &quot;mk&quot;_-;_-* &quot;-&quot;\ &quot;mk&quot;_-;_-@_-"/>
  </numFmts>
  <fonts count="29">
    <font>
      <sz val="10"/>
      <name val="Arial"/>
      <charset val="0"/>
    </font>
    <font>
      <b/>
      <sz val="10"/>
      <name val="Arial"/>
      <family val="2"/>
      <charset val="0"/>
    </font>
    <font>
      <b/>
      <sz val="14"/>
      <name val="Arial"/>
      <family val="2"/>
      <charset val="0"/>
    </font>
    <font>
      <sz val="14"/>
      <name val="Arial"/>
      <family val="2"/>
      <charset val="0"/>
    </font>
    <font>
      <b/>
      <sz val="10"/>
      <color indexed="10"/>
      <name val="Arial"/>
      <family val="2"/>
      <charset val="0"/>
    </font>
    <font>
      <sz val="10"/>
      <name val="Arial"/>
      <family val="2"/>
      <charset val="0"/>
    </font>
    <font>
      <sz val="10"/>
      <color rgb="FFFF0000"/>
      <name val="Arial"/>
      <family val="2"/>
      <charset val="0"/>
    </font>
    <font>
      <sz val="14"/>
      <name val="Arial"/>
      <charset val="0"/>
    </font>
    <font>
      <sz val="10"/>
      <color indexed="10"/>
      <name val="Arial"/>
      <family val="2"/>
      <charset val="0"/>
    </font>
    <font>
      <i/>
      <sz val="10"/>
      <color indexed="12"/>
      <name val="Arial"/>
      <family val="2"/>
      <charset val="0"/>
    </font>
    <font>
      <b/>
      <sz val="11"/>
      <color rgb="FF3F3F3F"/>
      <name val="Calibri"/>
      <family val="2"/>
      <charset val="0"/>
      <scheme val="minor"/>
    </font>
    <font>
      <b/>
      <sz val="13"/>
      <color theme="3"/>
      <name val="Calibri"/>
      <family val="2"/>
      <charset val="0"/>
      <scheme val="minor"/>
    </font>
    <font>
      <i/>
      <sz val="11"/>
      <color rgb="FF7F7F7F"/>
      <name val="Calibri"/>
      <family val="2"/>
      <charset val="0"/>
      <scheme val="minor"/>
    </font>
    <font>
      <b/>
      <sz val="11"/>
      <color theme="0"/>
      <name val="Calibri"/>
      <family val="2"/>
      <charset val="0"/>
      <scheme val="minor"/>
    </font>
    <font>
      <sz val="11"/>
      <color rgb="FF3F3F76"/>
      <name val="Calibri"/>
      <family val="2"/>
      <charset val="0"/>
      <scheme val="minor"/>
    </font>
    <font>
      <sz val="11"/>
      <color rgb="FFFA7D00"/>
      <name val="Calibri"/>
      <family val="2"/>
      <charset val="0"/>
      <scheme val="minor"/>
    </font>
    <font>
      <sz val="11"/>
      <color theme="1"/>
      <name val="Calibri"/>
      <family val="2"/>
      <charset val="0"/>
      <scheme val="minor"/>
    </font>
    <font>
      <sz val="11"/>
      <color rgb="FF006100"/>
      <name val="Calibri"/>
      <family val="2"/>
      <charset val="0"/>
      <scheme val="minor"/>
    </font>
    <font>
      <sz val="11"/>
      <color rgb="FFFF0000"/>
      <name val="Calibri"/>
      <family val="2"/>
      <charset val="0"/>
      <scheme val="minor"/>
    </font>
    <font>
      <u/>
      <sz val="10"/>
      <color indexed="12"/>
      <name val="Arial"/>
      <charset val="0"/>
    </font>
    <font>
      <sz val="11"/>
      <color theme="0"/>
      <name val="Calibri"/>
      <family val="2"/>
      <charset val="0"/>
      <scheme val="minor"/>
    </font>
    <font>
      <b/>
      <sz val="11"/>
      <color theme="3"/>
      <name val="Calibri"/>
      <family val="2"/>
      <charset val="0"/>
      <scheme val="minor"/>
    </font>
    <font>
      <b/>
      <sz val="15"/>
      <color theme="3"/>
      <name val="Calibri"/>
      <family val="2"/>
      <charset val="0"/>
      <scheme val="minor"/>
    </font>
    <font>
      <u/>
      <sz val="10"/>
      <color indexed="36"/>
      <name val="Arial"/>
      <charset val="0"/>
    </font>
    <font>
      <sz val="11"/>
      <color rgb="FF9C6500"/>
      <name val="Calibri"/>
      <family val="2"/>
      <charset val="0"/>
      <scheme val="minor"/>
    </font>
    <font>
      <b/>
      <sz val="11"/>
      <color rgb="FFFA7D00"/>
      <name val="Calibri"/>
      <family val="2"/>
      <charset val="0"/>
      <scheme val="minor"/>
    </font>
    <font>
      <b/>
      <sz val="18"/>
      <color theme="3"/>
      <name val="Cambria"/>
      <family val="2"/>
      <charset val="0"/>
      <scheme val="major"/>
    </font>
    <font>
      <sz val="11"/>
      <color rgb="FF9C0006"/>
      <name val="Calibri"/>
      <family val="2"/>
      <charset val="0"/>
      <scheme val="minor"/>
    </font>
    <font>
      <b/>
      <sz val="11"/>
      <color theme="1"/>
      <name val="Calibri"/>
      <family val="2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6" fillId="9" borderId="0" applyNumberFormat="0" applyBorder="0" applyAlignment="0" applyProtection="0"/>
    <xf numFmtId="180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0" fontId="13" fillId="5" borderId="31" applyNumberFormat="0" applyAlignment="0" applyProtection="0"/>
    <xf numFmtId="0" fontId="11" fillId="0" borderId="30" applyNumberFormat="0" applyFill="0" applyAlignment="0" applyProtection="0"/>
    <xf numFmtId="0" fontId="0" fillId="10" borderId="34" applyNumberFormat="0" applyFont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0" fillId="14" borderId="0" applyNumberFormat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16" fillId="18" borderId="0" applyNumberFormat="0" applyBorder="0" applyAlignment="0" applyProtection="0"/>
    <xf numFmtId="0" fontId="18" fillId="0" borderId="0" applyNumberFormat="0" applyFill="0" applyBorder="0" applyAlignment="0" applyProtection="0"/>
    <xf numFmtId="0" fontId="16" fillId="13" borderId="0" applyNumberFormat="0" applyBorder="0" applyAlignment="0" applyProtection="0"/>
    <xf numFmtId="0" fontId="2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2" fillId="0" borderId="35" applyNumberFormat="0" applyFill="0" applyAlignment="0" applyProtection="0"/>
    <xf numFmtId="0" fontId="21" fillId="0" borderId="36" applyNumberFormat="0" applyFill="0" applyAlignment="0" applyProtection="0"/>
    <xf numFmtId="0" fontId="21" fillId="0" borderId="0" applyNumberFormat="0" applyFill="0" applyBorder="0" applyAlignment="0" applyProtection="0"/>
    <xf numFmtId="0" fontId="14" fillId="6" borderId="32" applyNumberFormat="0" applyAlignment="0" applyProtection="0"/>
    <xf numFmtId="0" fontId="20" fillId="22" borderId="0" applyNumberFormat="0" applyBorder="0" applyAlignment="0" applyProtection="0"/>
    <xf numFmtId="0" fontId="17" fillId="8" borderId="0" applyNumberFormat="0" applyBorder="0" applyAlignment="0" applyProtection="0"/>
    <xf numFmtId="0" fontId="10" fillId="4" borderId="29" applyNumberFormat="0" applyAlignment="0" applyProtection="0"/>
    <xf numFmtId="0" fontId="16" fillId="25" borderId="0" applyNumberFormat="0" applyBorder="0" applyAlignment="0" applyProtection="0"/>
    <xf numFmtId="0" fontId="25" fillId="4" borderId="32" applyNumberFormat="0" applyAlignment="0" applyProtection="0"/>
    <xf numFmtId="0" fontId="15" fillId="0" borderId="33" applyNumberFormat="0" applyFill="0" applyAlignment="0" applyProtection="0"/>
    <xf numFmtId="0" fontId="28" fillId="0" borderId="37" applyNumberFormat="0" applyFill="0" applyAlignment="0" applyProtection="0"/>
    <xf numFmtId="0" fontId="27" fillId="24" borderId="0" applyNumberFormat="0" applyBorder="0" applyAlignment="0" applyProtection="0"/>
    <xf numFmtId="0" fontId="24" fillId="17" borderId="0" applyNumberFormat="0" applyBorder="0" applyAlignment="0" applyProtection="0"/>
    <xf numFmtId="0" fontId="20" fillId="31" borderId="0" applyNumberFormat="0" applyBorder="0" applyAlignment="0" applyProtection="0"/>
    <xf numFmtId="0" fontId="16" fillId="12" borderId="0" applyNumberFormat="0" applyBorder="0" applyAlignment="0" applyProtection="0"/>
    <xf numFmtId="0" fontId="20" fillId="21" borderId="0" applyNumberFormat="0" applyBorder="0" applyAlignment="0" applyProtection="0"/>
    <xf numFmtId="0" fontId="20" fillId="16" borderId="0" applyNumberFormat="0" applyBorder="0" applyAlignment="0" applyProtection="0"/>
    <xf numFmtId="0" fontId="16" fillId="7" borderId="0" applyNumberFormat="0" applyBorder="0" applyAlignment="0" applyProtection="0"/>
    <xf numFmtId="0" fontId="16" fillId="15" borderId="0" applyNumberFormat="0" applyBorder="0" applyAlignment="0" applyProtection="0"/>
    <xf numFmtId="0" fontId="20" fillId="28" borderId="0" applyNumberFormat="0" applyBorder="0" applyAlignment="0" applyProtection="0"/>
    <xf numFmtId="0" fontId="20" fillId="20" borderId="0" applyNumberFormat="0" applyBorder="0" applyAlignment="0" applyProtection="0"/>
    <xf numFmtId="0" fontId="16" fillId="30" borderId="0" applyNumberFormat="0" applyBorder="0" applyAlignment="0" applyProtection="0"/>
    <xf numFmtId="0" fontId="20" fillId="34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20" fillId="33" borderId="0" applyNumberFormat="0" applyBorder="0" applyAlignment="0" applyProtection="0"/>
    <xf numFmtId="0" fontId="16" fillId="23" borderId="0" applyNumberFormat="0" applyBorder="0" applyAlignment="0" applyProtection="0"/>
    <xf numFmtId="0" fontId="20" fillId="32" borderId="0" applyNumberFormat="0" applyBorder="0" applyAlignment="0" applyProtection="0"/>
    <xf numFmtId="0" fontId="20" fillId="11" borderId="0" applyNumberFormat="0" applyBorder="0" applyAlignment="0" applyProtection="0"/>
    <xf numFmtId="0" fontId="16" fillId="19" borderId="0" applyNumberFormat="0" applyBorder="0" applyAlignment="0" applyProtection="0"/>
    <xf numFmtId="0" fontId="20" fillId="26" borderId="0" applyNumberFormat="0" applyBorder="0" applyAlignment="0" applyProtection="0"/>
  </cellStyleXfs>
  <cellXfs count="96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 wrapText="1"/>
    </xf>
    <xf numFmtId="0" fontId="2" fillId="0" borderId="18" xfId="0" applyFont="1" applyBorder="1" applyAlignment="1">
      <alignment horizontal="center" vertical="center"/>
    </xf>
    <xf numFmtId="0" fontId="0" fillId="0" borderId="19" xfId="0" applyBorder="1" applyAlignment="1">
      <alignment vertical="top" wrapText="1"/>
    </xf>
    <xf numFmtId="0" fontId="0" fillId="0" borderId="18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0" xfId="0" applyAlignment="1">
      <alignment horizontal="center"/>
    </xf>
    <xf numFmtId="178" fontId="3" fillId="0" borderId="0" xfId="0" applyNumberFormat="1" applyFont="1" applyAlignment="1">
      <alignment horizontal="left"/>
    </xf>
    <xf numFmtId="178" fontId="3" fillId="0" borderId="0" xfId="0" applyNumberFormat="1" applyFont="1" applyAlignment="1">
      <alignment horizontal="center"/>
    </xf>
    <xf numFmtId="0" fontId="0" fillId="0" borderId="0" xfId="0" applyAlignment="1"/>
    <xf numFmtId="0" fontId="1" fillId="2" borderId="0" xfId="0" applyFont="1" applyFill="1"/>
    <xf numFmtId="0" fontId="0" fillId="0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 applyAlignment="1"/>
    <xf numFmtId="0" fontId="1" fillId="0" borderId="0" xfId="0" applyFont="1" applyAlignment="1">
      <alignment horizontal="center"/>
    </xf>
    <xf numFmtId="0" fontId="4" fillId="0" borderId="0" xfId="0" applyFont="1"/>
    <xf numFmtId="0" fontId="1" fillId="2" borderId="0" xfId="0" applyFont="1" applyFill="1" applyAlignment="1">
      <alignment horizontal="center"/>
    </xf>
    <xf numFmtId="0" fontId="0" fillId="2" borderId="0" xfId="0" applyFill="1" applyAlignment="1"/>
    <xf numFmtId="0" fontId="0" fillId="0" borderId="0" xfId="0" applyAlignment="1">
      <alignment horizontal="center" vertical="top"/>
    </xf>
    <xf numFmtId="178" fontId="3" fillId="0" borderId="0" xfId="0" applyNumberFormat="1" applyFont="1" applyAlignment="1">
      <alignment horizontal="left" vertical="top"/>
    </xf>
    <xf numFmtId="178" fontId="3" fillId="0" borderId="0" xfId="0" applyNumberFormat="1" applyFont="1" applyAlignment="1">
      <alignment horizontal="center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" fillId="2" borderId="0" xfId="0" applyFon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5" fillId="0" borderId="0" xfId="0" applyFont="1"/>
    <xf numFmtId="0" fontId="5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5" fillId="0" borderId="0" xfId="0" applyFont="1" applyFill="1" applyAlignment="1">
      <alignment vertical="top"/>
    </xf>
    <xf numFmtId="0" fontId="6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0" fillId="3" borderId="0" xfId="0" applyFill="1"/>
    <xf numFmtId="0" fontId="1" fillId="0" borderId="0" xfId="0" applyFont="1"/>
    <xf numFmtId="177" fontId="0" fillId="0" borderId="0" xfId="0" applyNumberFormat="1" applyAlignment="1">
      <alignment horizontal="left"/>
    </xf>
    <xf numFmtId="176" fontId="0" fillId="3" borderId="0" xfId="0" applyNumberFormat="1" applyFill="1"/>
    <xf numFmtId="1" fontId="0" fillId="3" borderId="0" xfId="0" applyNumberFormat="1" applyFill="1"/>
    <xf numFmtId="0" fontId="1" fillId="2" borderId="0" xfId="0" applyFont="1" applyFill="1" applyBorder="1" applyAlignment="1">
      <alignment horizontal="center" wrapText="1"/>
    </xf>
    <xf numFmtId="0" fontId="1" fillId="2" borderId="21" xfId="0" applyFont="1" applyFill="1" applyBorder="1" applyAlignment="1">
      <alignment horizontal="center"/>
    </xf>
    <xf numFmtId="0" fontId="1" fillId="2" borderId="21" xfId="0" applyFont="1" applyFill="1" applyBorder="1" applyAlignment="1">
      <alignment wrapText="1"/>
    </xf>
    <xf numFmtId="0" fontId="1" fillId="2" borderId="21" xfId="0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1" fillId="2" borderId="0" xfId="0" applyFont="1" applyFill="1" applyBorder="1" applyAlignment="1">
      <alignment horizontal="left" wrapText="1"/>
    </xf>
    <xf numFmtId="176" fontId="0" fillId="0" borderId="0" xfId="0" applyNumberFormat="1"/>
    <xf numFmtId="0" fontId="9" fillId="0" borderId="0" xfId="0" applyFont="1"/>
    <xf numFmtId="0" fontId="7" fillId="0" borderId="0" xfId="0" applyFont="1" applyAlignment="1">
      <alignment horizontal="center" vertical="top"/>
    </xf>
    <xf numFmtId="17" fontId="0" fillId="0" borderId="0" xfId="0" applyNumberFormat="1" applyAlignment="1">
      <alignment horizontal="center" vertical="top"/>
    </xf>
    <xf numFmtId="0" fontId="1" fillId="2" borderId="21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vertical="top" wrapText="1"/>
    </xf>
    <xf numFmtId="0" fontId="7" fillId="0" borderId="0" xfId="0" applyFont="1"/>
    <xf numFmtId="0" fontId="1" fillId="0" borderId="2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5" xfId="0" applyFont="1" applyBorder="1"/>
    <xf numFmtId="0" fontId="1" fillId="0" borderId="23" xfId="0" applyFont="1" applyBorder="1"/>
    <xf numFmtId="0" fontId="0" fillId="2" borderId="0" xfId="0" applyNumberFormat="1" applyFill="1" applyBorder="1" applyAlignment="1">
      <alignment horizontal="center"/>
    </xf>
    <xf numFmtId="58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58" fontId="0" fillId="2" borderId="0" xfId="0" applyNumberFormat="1" applyFill="1" applyBorder="1" applyAlignment="1">
      <alignment horizontal="center"/>
    </xf>
    <xf numFmtId="0" fontId="0" fillId="0" borderId="0" xfId="0" applyBorder="1"/>
    <xf numFmtId="0" fontId="5" fillId="0" borderId="23" xfId="0" applyNumberFormat="1" applyFont="1" applyFill="1" applyBorder="1" applyAlignment="1">
      <alignment horizontal="left"/>
    </xf>
    <xf numFmtId="0" fontId="0" fillId="0" borderId="24" xfId="0" applyNumberFormat="1" applyFill="1" applyBorder="1" applyAlignment="1">
      <alignment horizontal="left"/>
    </xf>
    <xf numFmtId="0" fontId="0" fillId="0" borderId="25" xfId="0" applyNumberFormat="1" applyFill="1" applyBorder="1" applyAlignment="1">
      <alignment horizontal="left"/>
    </xf>
    <xf numFmtId="0" fontId="0" fillId="0" borderId="7" xfId="0" applyBorder="1"/>
    <xf numFmtId="0" fontId="1" fillId="0" borderId="7" xfId="0" applyFont="1" applyBorder="1" applyAlignment="1">
      <alignment horizontal="right"/>
    </xf>
    <xf numFmtId="0" fontId="0" fillId="2" borderId="7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06">
    <dxf>
      <font>
        <b val="0"/>
        <i val="0"/>
        <color indexed="54"/>
      </font>
    </dxf>
    <dxf>
      <font>
        <b/>
        <i val="0"/>
      </font>
    </dxf>
    <dxf>
      <font>
        <b val="0"/>
        <i val="0"/>
        <color indexed="54"/>
      </font>
    </dxf>
    <dxf>
      <font>
        <b/>
        <i val="0"/>
      </font>
    </dxf>
    <dxf>
      <font>
        <b val="0"/>
        <i val="0"/>
        <color indexed="9"/>
      </font>
    </dxf>
    <dxf>
      <font>
        <b val="0"/>
        <i val="0"/>
        <color indexed="54"/>
      </font>
    </dxf>
    <dxf>
      <font>
        <b/>
        <i val="0"/>
      </font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ont>
        <b/>
      </font>
      <fill>
        <patternFill patternType="solid">
          <bgColor rgb="FFD7D7D7"/>
        </patternFill>
      </fill>
    </dxf>
    <dxf>
      <font/>
      <fill>
        <patternFill patternType="solid"/>
      </fill>
    </dxf>
  </dxfs>
  <tableStyles count="1" defaultTableStyle="TableStyleMedium2">
    <tableStyle name="MySqlDefault" count="2">
      <tableStyleElement type="wholeTable" dxfId="105"/>
      <tableStyleElement type="headerRow" dxfId="104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Overflow="ellipsis" anchor="ctr" anchorCtr="1"/>
          <a:lstStyle/>
          <a:p>
            <a:pPr algn="ctr" defTabSz="914400">
              <a:defRPr sz="1400" b="0" i="0" u="none" strike="noStrike">
                <a:solidFill>
                  <a:srgbClr val="000000">
                    <a:alpha val="100000"/>
                  </a:srgbClr>
                </a:solidFill>
                <a:latin typeface="Verdana" pitchFamily="2" charset="0"/>
                <a:ea typeface="Verdana" pitchFamily="2" charset="0"/>
                <a:cs typeface="Verdana" pitchFamily="2" charset="0"/>
              </a:defRPr>
            </a:pPr>
            <a:r>
              <a:t>Velocity and Remaining Work</a:t>
            </a:r>
            <a:endParaRPr sz="1400" b="0" i="0" u="none" strike="noStrike">
              <a:solidFill>
                <a:srgbClr val="000000">
                  <a:alpha val="100000"/>
                </a:srgbClr>
              </a:solidFill>
              <a:latin typeface="Verdana" pitchFamily="2" charset="0"/>
              <a:ea typeface="Verdana" pitchFamily="2" charset="0"/>
              <a:cs typeface="Verdana" pitchFamily="2" charset="0"/>
            </a:endParaRPr>
          </a:p>
        </c:rich>
      </c:tx>
      <c:layout>
        <c:manualLayout>
          <c:xMode val="edge"/>
          <c:yMode val="edge"/>
          <c:x val="0.207392412704059"/>
          <c:y val="0.015822784810126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2957764130844"/>
          <c:y val="0.12658247407547"/>
          <c:w val="0.882957764130843"/>
          <c:h val="0.765823968156596"/>
        </c:manualLayout>
      </c:layout>
      <c:lineChart>
        <c:grouping val="standard"/>
        <c:varyColors val="0"/>
        <c:ser>
          <c:idx val="0"/>
          <c:order val="0"/>
          <c:tx>
            <c:strRef>
              <c:f>"Remaining Work"</c:f>
              <c:strCache>
                <c:ptCount val="1"/>
                <c:pt idx="0">
                  <c:v>Remaining Work</c:v>
                </c:pt>
              </c:strCache>
            </c:strRef>
          </c:tx>
          <c:spPr>
            <a:noFill/>
            <a:ln w="3175">
              <a:noFill/>
            </a:ln>
            <a:effectLst/>
          </c:spPr>
          <c:marker>
            <c:symbol val="none"/>
          </c:marker>
          <c:val>
            <c:numRef>
              <c:f>ColTopRemainingWork</c:f>
              <c:numCache>
                <c:formatCode>General</c:formatCode>
                <c:ptCount val="5"/>
                <c:pt idx="0">
                  <c:v>137</c:v>
                </c:pt>
                <c:pt idx="1">
                  <c:v>114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noFill/>
            <a:ln w="3175">
              <a:noFill/>
            </a:ln>
            <a:effectLst/>
          </c:spPr>
          <c:marker>
            <c:symbol val="none"/>
          </c:marker>
          <c:val>
            <c:numRef>
              <c:f>ColTopRemainingWork</c:f>
              <c:numCache>
                <c:formatCode>General</c:formatCode>
                <c:ptCount val="5"/>
                <c:pt idx="0">
                  <c:v>137</c:v>
                </c:pt>
                <c:pt idx="1">
                  <c:v>114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"Current bottom"</c:f>
              <c:strCache>
                <c:ptCount val="1"/>
                <c:pt idx="0">
                  <c:v>Current bottom</c:v>
                </c:pt>
              </c:strCache>
            </c:strRef>
          </c:tx>
          <c:spPr>
            <a:noFill/>
            <a:ln w="12700">
              <a:solidFill>
                <a:srgbClr val="FF0000">
                  <a:alpha val="100000"/>
                </a:srgbClr>
              </a:solidFill>
              <a:prstDash val="solid"/>
            </a:ln>
            <a:effectLst/>
          </c:spPr>
          <c:marker>
            <c:symbol val="none"/>
          </c:marker>
          <c:val>
            <c:numRef>
              <c:f>PBCurrentBottom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2"/>
          <c:order val="3"/>
          <c:spPr>
            <a:noFill/>
            <a:ln w="3175">
              <a:noFill/>
            </a:ln>
            <a:effectLst/>
          </c:spPr>
          <c:marker>
            <c:symbol val="none"/>
          </c:marker>
          <c:val>
            <c:numRef>
              <c:f>ColBottomCurrentScope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"Trend"</c:f>
              <c:strCache>
                <c:ptCount val="1"/>
                <c:pt idx="0">
                  <c:v>Trend</c:v>
                </c:pt>
              </c:strCache>
            </c:strRef>
          </c:tx>
          <c:spPr>
            <a:noFill/>
            <a:ln w="25400">
              <a:solidFill>
                <a:srgbClr val="800080">
                  <a:alpha val="100000"/>
                </a:srgbClr>
              </a:solidFill>
              <a:prstDash val="solid"/>
            </a:ln>
            <a:effectLst/>
          </c:spPr>
          <c:marker>
            <c:symbol val="square"/>
            <c:size val="6"/>
            <c:spPr>
              <a:solidFill>
                <a:srgbClr val="800080">
                  <a:alpha val="100000"/>
                </a:srgbClr>
              </a:solidFill>
              <a:ln>
                <a:solidFill>
                  <a:srgbClr val="800080">
                    <a:alpha val="100000"/>
                  </a:srgbClr>
                </a:solidFill>
              </a:ln>
              <a:effectLst/>
            </c:spPr>
          </c:marker>
          <c:val>
            <c:numRef>
              <c:f>PBTrend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3"/>
          <c:order val="5"/>
          <c:tx>
            <c:strRef>
              <c:f>"Current Scope"</c:f>
              <c:strCache>
                <c:ptCount val="1"/>
                <c:pt idx="0">
                  <c:v>Current Scope</c:v>
                </c:pt>
              </c:strCache>
            </c:strRef>
          </c:tx>
          <c:spPr>
            <a:noFill/>
            <a:ln w="3175">
              <a:noFill/>
            </a:ln>
            <a:effectLst/>
          </c:spPr>
          <c:marker>
            <c:symbol val="none"/>
          </c:marker>
          <c:val>
            <c:numRef>
              <c:f>ColBottomCurrentScope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28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"/>
          <c:upBars>
            <c:spPr>
              <a:solidFill>
                <a:srgbClr val="FFFFFF">
                  <a:alpha val="100000"/>
                </a:srgbClr>
              </a:solidFill>
              <a:ln w="3175" cap="flat" cmpd="sng" algn="ctr">
                <a:solidFill>
                  <a:srgbClr val="000000">
                    <a:alpha val="100000"/>
                  </a:srgbClr>
                </a:solidFill>
                <a:prstDash val="solid"/>
              </a:ln>
              <a:effectLst/>
            </c:spPr>
          </c:upBars>
          <c:downBars>
            <c:spPr>
              <a:solidFill>
                <a:srgbClr val="9999FF">
                  <a:alpha val="100000"/>
                </a:srgbClr>
              </a:solidFill>
              <a:ln w="3175" cap="flat" cmpd="sng" algn="ctr">
                <a:solidFill>
                  <a:srgbClr val="000000">
                    <a:alpha val="100000"/>
                  </a:srgbClr>
                </a:solidFill>
                <a:prstDash val="solid"/>
              </a:ln>
              <a:effectLst/>
            </c:spPr>
          </c:downBars>
        </c:upDownBars>
        <c:marker val="1"/>
        <c:smooth val="0"/>
        <c:axId val="971234919"/>
        <c:axId val="291350908"/>
      </c:lineChart>
      <c:catAx>
        <c:axId val="971234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>
                <a:alpha val="100000"/>
              </a:srgbClr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0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291350908"/>
        <c:crosses val="autoZero"/>
        <c:auto val="1"/>
        <c:lblAlgn val="ctr"/>
        <c:lblOffset val="200"/>
        <c:tickLblSkip val="1"/>
        <c:tickMarkSkip val="1"/>
        <c:noMultiLvlLbl val="0"/>
      </c:catAx>
      <c:valAx>
        <c:axId val="291350908"/>
        <c:scaling>
          <c:orientation val="minMax"/>
        </c:scaling>
        <c:delete val="0"/>
        <c:axPos val="l"/>
        <c:majorGridlines>
          <c:spPr>
            <a:noFill/>
            <a:ln w="3175">
              <a:solidFill>
                <a:srgbClr val="000000">
                  <a:alpha val="100000"/>
                </a:srgbClr>
              </a:solidFill>
              <a:prstDash val="solid"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>
                <a:alpha val="100000"/>
              </a:srgbClr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0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971234919"/>
        <c:crosses val="autoZero"/>
        <c:crossBetween val="between"/>
      </c:valAx>
      <c:spPr>
        <a:solidFill>
          <a:srgbClr val="C0C0C0">
            <a:alpha val="100000"/>
          </a:srgbClr>
        </a:solidFill>
        <a:ln w="12700">
          <a:solidFill>
            <a:srgbClr val="808080">
              <a:alpha val="100000"/>
            </a:srgbClr>
          </a:solidFill>
          <a:prstDash val="solid"/>
        </a:ln>
        <a:effectLst/>
      </c:spPr>
    </c:plotArea>
    <c:plotVisOnly val="0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800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6356916579"/>
          <c:y val="0.0882356109102529"/>
          <c:w val="0.819429778247096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'Sp8 1207-1907'!$F$9:$AD$9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06295601"/>
        <c:axId val="872999612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'Sp8 1207-1907'!$F$10:$AD$10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'Sp8 1207-1907'!$F$11:$AD$11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6295601"/>
        <c:axId val="872999612"/>
      </c:lineChart>
      <c:catAx>
        <c:axId val="50629560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872999612"/>
        <c:crosses val="autoZero"/>
        <c:auto val="1"/>
        <c:lblAlgn val="ctr"/>
        <c:lblOffset val="100"/>
        <c:tickMarkSkip val="1"/>
        <c:noMultiLvlLbl val="0"/>
      </c:catAx>
      <c:valAx>
        <c:axId val="872999612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effectLst/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05278744"/>
              <c:y val="0.139706654315269"/>
            </c:manualLayout>
          </c:layout>
          <c:overlay val="0"/>
          <c:spPr>
            <a:noFill/>
            <a:ln w="25400"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50629560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"/>
          <c:y val="0.01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6356916579"/>
          <c:y val="0.0882356109102529"/>
          <c:w val="0.819429778247096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'Sp9 1907-2607'!$F$9:$AD$9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304772196"/>
        <c:axId val="514770157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'Sp9 1907-2607'!$F$10:$AD$10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'Sp9 1907-2607'!$F$11:$AD$11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4772196"/>
        <c:axId val="514770157"/>
      </c:lineChart>
      <c:catAx>
        <c:axId val="3047721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514770157"/>
        <c:crosses val="autoZero"/>
        <c:auto val="1"/>
        <c:lblAlgn val="ctr"/>
        <c:lblOffset val="100"/>
        <c:tickMarkSkip val="1"/>
        <c:noMultiLvlLbl val="0"/>
      </c:catAx>
      <c:valAx>
        <c:axId val="514770157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effectLst/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05278744"/>
              <c:y val="0.139706654315269"/>
            </c:manualLayout>
          </c:layout>
          <c:overlay val="0"/>
          <c:spPr>
            <a:noFill/>
            <a:ln w="25400"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3047721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"/>
          <c:y val="0.01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6356916579"/>
          <c:y val="0.0882356109102529"/>
          <c:w val="0.819429778247096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'Sp10 2607-0208'!$F$9:$AD$9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293974447"/>
        <c:axId val="197742127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'Sp10 2607-0208'!$F$10:$AD$10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'Sp10 2607-0208'!$F$11:$AD$11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3974447"/>
        <c:axId val="197742127"/>
      </c:lineChart>
      <c:catAx>
        <c:axId val="2939744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197742127"/>
        <c:crosses val="autoZero"/>
        <c:auto val="1"/>
        <c:lblAlgn val="ctr"/>
        <c:lblOffset val="100"/>
        <c:tickMarkSkip val="1"/>
        <c:noMultiLvlLbl val="0"/>
      </c:catAx>
      <c:valAx>
        <c:axId val="197742127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effectLst/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05278744"/>
              <c:y val="0.139706654315269"/>
            </c:manualLayout>
          </c:layout>
          <c:overlay val="0"/>
          <c:spPr>
            <a:noFill/>
            <a:ln w="25400"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29397444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"/>
          <c:y val="0.01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458289334741"/>
          <c:y val="0.0882356109102529"/>
          <c:w val="0.817317845828934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  <a:effectLst/>
          </c:spPr>
          <c:invertIfNegative val="0"/>
          <c:val>
            <c:numRef>
              <c:f>'Sprint Sheet Template'!$F$10:$AD$10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74286305"/>
        <c:axId val="819149127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>
                  <a:alpha val="100000"/>
                </a:srgbClr>
              </a:solidFill>
              <a:prstDash val="solid"/>
            </a:ln>
            <a:effectLst/>
          </c:spPr>
          <c:marker>
            <c:symbol val="none"/>
          </c:marker>
          <c:val>
            <c:numRef>
              <c:f>'Sprint Sheet Template'!$F$11:$AD$11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>
                  <a:alpha val="100000"/>
                </a:srgbClr>
              </a:solidFill>
              <a:prstDash val="solid"/>
            </a:ln>
            <a:effectLst/>
          </c:spPr>
          <c:marker>
            <c:symbol val="none"/>
          </c:marker>
          <c:val>
            <c:numRef>
              <c:f>'Sprint Sheet Template'!$F$12:$AD$12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286305"/>
        <c:axId val="819149127"/>
      </c:lineChart>
      <c:catAx>
        <c:axId val="7428630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819149127"/>
        <c:crosses val="autoZero"/>
        <c:auto val="1"/>
        <c:lblAlgn val="ctr"/>
        <c:lblOffset val="100"/>
        <c:tickMarkSkip val="1"/>
        <c:noMultiLvlLbl val="0"/>
      </c:catAx>
      <c:valAx>
        <c:axId val="819149127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 defTabSz="914400">
                  <a:defRPr sz="800" b="0" i="0" u="none" strike="noStrike">
                    <a:solidFill>
                      <a:srgbClr val="000000">
                        <a:alpha val="100000"/>
                      </a:srgbClr>
                    </a:solidFill>
                    <a:latin typeface="Arial" pitchFamily="2" charset="0"/>
                    <a:ea typeface="Arial" pitchFamily="2" charset="0"/>
                    <a:cs typeface="Arial" pitchFamily="2" charset="0"/>
                  </a:defRPr>
                </a:pPr>
                <a:r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39598733"/>
              <c:y val="0.1397066543152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>
                <a:alpha val="100000"/>
              </a:srgbClr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74286305"/>
        <c:crosses val="autoZero"/>
        <c:crossBetween val="between"/>
      </c:valAx>
      <c:spPr>
        <a:solidFill>
          <a:srgbClr val="C0C0C0">
            <a:alpha val="100000"/>
          </a:srgbClr>
        </a:solidFill>
        <a:ln w="12700">
          <a:solidFill>
            <a:srgbClr val="808080">
              <a:alpha val="100000"/>
            </a:srgbClr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25"/>
          <c:y val="0.0315"/>
        </c:manualLayout>
      </c:layout>
      <c:overlay val="0"/>
      <c:spPr>
        <a:solidFill>
          <a:srgbClr val="FFFFFF">
            <a:alpha val="100000"/>
          </a:srgbClr>
        </a:solidFill>
        <a:ln w="3175">
          <a:solidFill>
            <a:srgbClr val="000000">
              <a:alpha val="100000"/>
            </a:srgbClr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Overflow="ellipsis" anchor="ctr" anchorCtr="1"/>
          <a:lstStyle/>
          <a:p>
            <a:pPr algn="ctr" defTabSz="914400">
              <a:defRPr sz="1400" b="0" i="0" u="none" strike="noStrike">
                <a:solidFill>
                  <a:srgbClr val="000000">
                    <a:alpha val="100000"/>
                  </a:srgbClr>
                </a:solidFill>
                <a:latin typeface="Verdana" pitchFamily="2" charset="0"/>
                <a:ea typeface="Verdana" pitchFamily="2" charset="0"/>
                <a:cs typeface="Verdana" pitchFamily="2" charset="0"/>
              </a:defRPr>
            </a:pPr>
            <a:r>
              <a:t>Development Velocity</a:t>
            </a:r>
            <a:endParaRPr sz="1400" b="0" i="0" u="none" strike="noStrike">
              <a:solidFill>
                <a:srgbClr val="000000">
                  <a:alpha val="100000"/>
                </a:srgbClr>
              </a:solidFill>
              <a:latin typeface="Verdana" pitchFamily="2" charset="0"/>
              <a:ea typeface="Verdana" pitchFamily="2" charset="0"/>
              <a:cs typeface="Verdana" pitchFamily="2" charset="0"/>
            </a:endParaRPr>
          </a:p>
        </c:rich>
      </c:tx>
      <c:layout>
        <c:manualLayout>
          <c:xMode val="edge"/>
          <c:yMode val="edge"/>
          <c:x val="0.281314383956626"/>
          <c:y val="0.03438395415472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03491665622258"/>
          <c:y val="0.137536009043709"/>
          <c:w val="0.87885098383256"/>
          <c:h val="0.650430709435873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"Planned Speed"</c:f>
              <c:strCache>
                <c:ptCount val="1"/>
                <c:pt idx="0">
                  <c:v>Planned Speed</c:v>
                </c:pt>
              </c:strCache>
            </c:strRef>
          </c:tx>
          <c:spPr>
            <a:solidFill>
              <a:srgbClr val="FFFF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  <a:effectLst/>
          </c:spPr>
          <c:invertIfNegative val="0"/>
          <c:val>
            <c:numRef>
              <c:f>PlannedSpeed</c:f>
              <c:numCache>
                <c:formatCode>General</c:formatCode>
                <c:ptCount val="5"/>
                <c:pt idx="0">
                  <c:v>23</c:v>
                </c:pt>
                <c:pt idx="1">
                  <c:v>29</c:v>
                </c:pt>
                <c:pt idx="2">
                  <c:v>31</c:v>
                </c:pt>
                <c:pt idx="3">
                  <c:v>28</c:v>
                </c:pt>
                <c:pt idx="4">
                  <c:v>28</c:v>
                </c:pt>
              </c:numCache>
            </c:numRef>
          </c:val>
        </c:ser>
        <c:ser>
          <c:idx val="0"/>
          <c:order val="1"/>
          <c:tx>
            <c:strRef>
              <c:f>"Realized Speed"</c:f>
              <c:strCache>
                <c:ptCount val="1"/>
                <c:pt idx="0">
                  <c:v>Realized Speed</c:v>
                </c:pt>
              </c:strCache>
            </c:strRef>
          </c:tx>
          <c:spPr>
            <a:solidFill>
              <a:srgbClr val="9999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  <a:effectLst/>
          </c:spPr>
          <c:invertIfNegative val="0"/>
          <c:val>
            <c:numRef>
              <c:f>RealizedSpeed</c:f>
              <c:numCache>
                <c:formatCode>General</c:formatCode>
                <c:ptCount val="5"/>
                <c:pt idx="0">
                  <c:v>23</c:v>
                </c:pt>
                <c:pt idx="1">
                  <c:v>27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0"/>
        <c:axId val="327029234"/>
        <c:axId val="225716606"/>
      </c:barChart>
      <c:lineChart>
        <c:grouping val="standard"/>
        <c:varyColors val="0"/>
        <c:ser>
          <c:idx val="1"/>
          <c:order val="2"/>
          <c:tx>
            <c:strRef>
              <c:f>"Average Realized"</c:f>
              <c:strCache>
                <c:ptCount val="1"/>
                <c:pt idx="0">
                  <c:v>Average Realized</c:v>
                </c:pt>
              </c:strCache>
            </c:strRef>
          </c:tx>
          <c:spPr>
            <a:noFill/>
            <a:ln w="25400">
              <a:solidFill>
                <a:srgbClr val="FF0000">
                  <a:alpha val="100000"/>
                </a:srgbClr>
              </a:solidFill>
              <a:prstDash val="solid"/>
            </a:ln>
            <a:effectLst/>
          </c:spPr>
          <c:marker>
            <c:symbol val="none"/>
          </c:marker>
          <c:val>
            <c:numRef>
              <c:f>AverageSpeedRealized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"Avg. Last 8"</c:f>
              <c:strCache>
                <c:ptCount val="1"/>
                <c:pt idx="0">
                  <c:v>Avg. Last 8</c:v>
                </c:pt>
              </c:strCache>
            </c:strRef>
          </c:tx>
          <c:spPr>
            <a:noFill/>
            <a:ln w="25400">
              <a:solidFill>
                <a:srgbClr val="008000">
                  <a:alpha val="100000"/>
                </a:srgbClr>
              </a:solidFill>
              <a:prstDash val="lgDashDotDot"/>
            </a:ln>
            <a:effectLst/>
          </c:spPr>
          <c:marker>
            <c:symbol val="none"/>
          </c:marker>
          <c:val>
            <c:numRef>
              <c:f>AverageSpeedLastEight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"Avg. Worst 3 in Last 8"</c:f>
              <c:strCache>
                <c:ptCount val="1"/>
                <c:pt idx="0">
                  <c:v>Avg. Worst 3 in Last 8</c:v>
                </c:pt>
              </c:strCache>
            </c:strRef>
          </c:tx>
          <c:spPr>
            <a:noFill/>
            <a:ln w="25400">
              <a:solidFill>
                <a:srgbClr val="0000FF">
                  <a:alpha val="100000"/>
                </a:srgbClr>
              </a:solidFill>
              <a:prstDash val="sysDash"/>
            </a:ln>
            <a:effectLst/>
          </c:spPr>
          <c:marker>
            <c:symbol val="none"/>
          </c:marker>
          <c:val>
            <c:numRef>
              <c:f>AverageSpeedWorstThree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27029234"/>
        <c:axId val="225716606"/>
      </c:lineChart>
      <c:catAx>
        <c:axId val="3270292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>
                <a:alpha val="100000"/>
              </a:srgbClr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0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22571660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5716606"/>
        <c:scaling>
          <c:orientation val="minMax"/>
        </c:scaling>
        <c:delete val="0"/>
        <c:axPos val="l"/>
        <c:majorGridlines>
          <c:spPr>
            <a:noFill/>
            <a:ln w="3175">
              <a:solidFill>
                <a:srgbClr val="000000">
                  <a:alpha val="100000"/>
                </a:srgbClr>
              </a:solidFill>
              <a:prstDash val="solid"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>
                <a:alpha val="100000"/>
              </a:srgbClr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0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327029234"/>
        <c:crosses val="autoZero"/>
        <c:crossBetween val="between"/>
      </c:valAx>
      <c:spPr>
        <a:solidFill>
          <a:srgbClr val="C0C0C0">
            <a:alpha val="100000"/>
          </a:srgbClr>
        </a:solidFill>
        <a:ln w="12700">
          <a:solidFill>
            <a:srgbClr val="808080">
              <a:alpha val="100000"/>
            </a:srgbClr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6675"/>
          <c:y val="0.88225"/>
          <c:w val="0.849726775956284"/>
          <c:h val="0.102857142857143"/>
        </c:manualLayout>
      </c:layout>
      <c:overlay val="0"/>
      <c:spPr>
        <a:solidFill>
          <a:srgbClr val="FFFFFF">
            <a:alpha val="100000"/>
          </a:srgbClr>
        </a:solidFill>
        <a:ln w="3175">
          <a:solidFill>
            <a:srgbClr val="000000">
              <a:alpha val="100000"/>
            </a:srgbClr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800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6356916579"/>
          <c:y val="0.0882356109102529"/>
          <c:w val="0.819429778247096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  <a:effectLst/>
          </c:spPr>
          <c:invertIfNegative val="0"/>
          <c:val>
            <c:numRef>
              <c:f>'Sp1 1705-2405'!$F$9:$AD$9</c:f>
              <c:numCache>
                <c:formatCode>General</c:formatCode>
                <c:ptCount val="25"/>
                <c:pt idx="0">
                  <c:v>5</c:v>
                </c:pt>
                <c:pt idx="1">
                  <c:v>8</c:v>
                </c:pt>
                <c:pt idx="2">
                  <c:v>7</c:v>
                </c:pt>
                <c:pt idx="3">
                  <c:v>11</c:v>
                </c:pt>
                <c:pt idx="4">
                  <c:v>11</c:v>
                </c:pt>
                <c:pt idx="5">
                  <c:v>8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68941155"/>
        <c:axId val="229779286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>
                  <a:alpha val="100000"/>
                </a:srgbClr>
              </a:solidFill>
              <a:prstDash val="solid"/>
            </a:ln>
            <a:effectLst/>
          </c:spPr>
          <c:marker>
            <c:symbol val="none"/>
          </c:marker>
          <c:val>
            <c:numRef>
              <c:f>'Sp1 1705-2405'!$F$10:$AD$10</c:f>
              <c:numCache>
                <c:formatCode>General</c:formatCode>
                <c:ptCount val="25"/>
                <c:pt idx="0">
                  <c:v>92</c:v>
                </c:pt>
                <c:pt idx="1">
                  <c:v>78.8571428571429</c:v>
                </c:pt>
                <c:pt idx="2">
                  <c:v>65.7142857142857</c:v>
                </c:pt>
                <c:pt idx="3">
                  <c:v>52.5714285714286</c:v>
                </c:pt>
                <c:pt idx="4">
                  <c:v>39.4285714285714</c:v>
                </c:pt>
                <c:pt idx="5">
                  <c:v>26.2857142857143</c:v>
                </c:pt>
                <c:pt idx="6">
                  <c:v>13.1428571428571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>
                  <a:alpha val="100000"/>
                </a:srgbClr>
              </a:solidFill>
              <a:prstDash val="solid"/>
            </a:ln>
            <a:effectLst/>
          </c:spPr>
          <c:marker>
            <c:symbol val="none"/>
          </c:marker>
          <c:val>
            <c:numRef>
              <c:f>'Sp1 1705-2405'!$F$11:$AD$11</c:f>
              <c:numCache>
                <c:formatCode>General</c:formatCode>
                <c:ptCount val="25"/>
                <c:pt idx="0">
                  <c:v>10</c:v>
                </c:pt>
                <c:pt idx="1">
                  <c:v>9.7</c:v>
                </c:pt>
                <c:pt idx="2">
                  <c:v>9.4</c:v>
                </c:pt>
                <c:pt idx="3">
                  <c:v>9.1</c:v>
                </c:pt>
                <c:pt idx="4">
                  <c:v>8.8</c:v>
                </c:pt>
                <c:pt idx="5">
                  <c:v>8.5</c:v>
                </c:pt>
                <c:pt idx="6">
                  <c:v>8.2</c:v>
                </c:pt>
                <c:pt idx="7">
                  <c:v>7.9</c:v>
                </c:pt>
                <c:pt idx="8">
                  <c:v>7.6</c:v>
                </c:pt>
                <c:pt idx="9">
                  <c:v>7.3</c:v>
                </c:pt>
                <c:pt idx="10">
                  <c:v>7</c:v>
                </c:pt>
                <c:pt idx="11">
                  <c:v>6.7</c:v>
                </c:pt>
                <c:pt idx="12">
                  <c:v>6.4</c:v>
                </c:pt>
                <c:pt idx="13">
                  <c:v>6.1</c:v>
                </c:pt>
                <c:pt idx="14">
                  <c:v>5.8</c:v>
                </c:pt>
                <c:pt idx="15">
                  <c:v>5.5</c:v>
                </c:pt>
                <c:pt idx="16">
                  <c:v>5.2</c:v>
                </c:pt>
                <c:pt idx="17">
                  <c:v>4.9</c:v>
                </c:pt>
                <c:pt idx="18">
                  <c:v>4.6</c:v>
                </c:pt>
                <c:pt idx="19">
                  <c:v>4.3</c:v>
                </c:pt>
                <c:pt idx="20">
                  <c:v>4</c:v>
                </c:pt>
                <c:pt idx="21">
                  <c:v>3.7</c:v>
                </c:pt>
                <c:pt idx="22">
                  <c:v>3.4</c:v>
                </c:pt>
                <c:pt idx="23">
                  <c:v>3.1</c:v>
                </c:pt>
                <c:pt idx="24">
                  <c:v>2.8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8941155"/>
        <c:axId val="229779286"/>
      </c:lineChart>
      <c:catAx>
        <c:axId val="9689411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229779286"/>
        <c:crosses val="autoZero"/>
        <c:auto val="1"/>
        <c:lblAlgn val="ctr"/>
        <c:lblOffset val="100"/>
        <c:tickMarkSkip val="1"/>
        <c:noMultiLvlLbl val="0"/>
      </c:catAx>
      <c:valAx>
        <c:axId val="229779286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 defTabSz="914400">
                  <a:defRPr sz="800" b="0" i="0" u="none" strike="noStrike">
                    <a:solidFill>
                      <a:srgbClr val="000000">
                        <a:alpha val="100000"/>
                      </a:srgbClr>
                    </a:solidFill>
                    <a:latin typeface="Arial" pitchFamily="2" charset="0"/>
                    <a:ea typeface="Arial" pitchFamily="2" charset="0"/>
                    <a:cs typeface="Arial" pitchFamily="2" charset="0"/>
                  </a:defRPr>
                </a:pPr>
                <a:r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05278744"/>
              <c:y val="0.1397066543152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>
                <a:alpha val="100000"/>
              </a:srgbClr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968941155"/>
        <c:crosses val="autoZero"/>
        <c:crossBetween val="between"/>
      </c:valAx>
      <c:spPr>
        <a:solidFill>
          <a:srgbClr val="C0C0C0">
            <a:alpha val="100000"/>
          </a:srgbClr>
        </a:solidFill>
        <a:ln w="12700">
          <a:solidFill>
            <a:srgbClr val="808080">
              <a:alpha val="100000"/>
            </a:srgbClr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"/>
          <c:y val="0.018"/>
        </c:manualLayout>
      </c:layout>
      <c:overlay val="0"/>
      <c:spPr>
        <a:solidFill>
          <a:srgbClr val="FFFFFF">
            <a:alpha val="100000"/>
          </a:srgbClr>
        </a:solidFill>
        <a:ln w="3175">
          <a:solidFill>
            <a:srgbClr val="000000">
              <a:alpha val="100000"/>
            </a:srgbClr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6356916579"/>
          <c:y val="0.0882356109102529"/>
          <c:w val="0.819429778247096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'Sp2 2405-3105'!$F$9:$AD$9</c:f>
              <c:numCache>
                <c:formatCode>General</c:formatCode>
                <c:ptCount val="25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334625058"/>
        <c:axId val="456367370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'Sp2 2405-3105'!$F$10:$AD$10</c:f>
              <c:numCache>
                <c:formatCode>General</c:formatCode>
                <c:ptCount val="25"/>
                <c:pt idx="0">
                  <c:v>42</c:v>
                </c:pt>
                <c:pt idx="1">
                  <c:v>36</c:v>
                </c:pt>
                <c:pt idx="2">
                  <c:v>30</c:v>
                </c:pt>
                <c:pt idx="3">
                  <c:v>24</c:v>
                </c:pt>
                <c:pt idx="4">
                  <c:v>18</c:v>
                </c:pt>
                <c:pt idx="5">
                  <c:v>12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'Sp2 2405-3105'!$F$11:$AD$11</c:f>
              <c:numCache>
                <c:formatCode>General</c:formatCode>
                <c:ptCount val="25"/>
                <c:pt idx="0">
                  <c:v>7.2</c:v>
                </c:pt>
                <c:pt idx="1">
                  <c:v>6.5</c:v>
                </c:pt>
                <c:pt idx="2">
                  <c:v>5.8</c:v>
                </c:pt>
                <c:pt idx="3">
                  <c:v>5.1</c:v>
                </c:pt>
                <c:pt idx="4">
                  <c:v>4.4</c:v>
                </c:pt>
                <c:pt idx="5">
                  <c:v>3.7</c:v>
                </c:pt>
                <c:pt idx="6">
                  <c:v>3</c:v>
                </c:pt>
                <c:pt idx="7">
                  <c:v>2.3</c:v>
                </c:pt>
                <c:pt idx="8">
                  <c:v>1.6</c:v>
                </c:pt>
                <c:pt idx="9">
                  <c:v>0.9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4625058"/>
        <c:axId val="456367370"/>
      </c:lineChart>
      <c:catAx>
        <c:axId val="33462505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456367370"/>
        <c:crosses val="autoZero"/>
        <c:auto val="1"/>
        <c:lblAlgn val="ctr"/>
        <c:lblOffset val="100"/>
        <c:tickMarkSkip val="1"/>
        <c:noMultiLvlLbl val="0"/>
      </c:catAx>
      <c:valAx>
        <c:axId val="456367370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effectLst/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05278744"/>
              <c:y val="0.139706654315269"/>
            </c:manualLayout>
          </c:layout>
          <c:overlay val="0"/>
          <c:spPr>
            <a:noFill/>
            <a:ln w="25400"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33462505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"/>
          <c:y val="0.01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6356916579"/>
          <c:y val="0.0882356109102529"/>
          <c:w val="0.819429778247096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'Sp3 3105-0706'!$F$9:$AD$9</c:f>
              <c:numCache>
                <c:formatCode>General</c:formatCode>
                <c:ptCount val="25"/>
                <c:pt idx="0">
                  <c:v>9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17</c:v>
                </c:pt>
                <c:pt idx="5">
                  <c:v>13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302701819"/>
        <c:axId val="915615230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'Sp3 3105-0706'!$F$10:$AD$10</c:f>
              <c:numCache>
                <c:formatCode>General</c:formatCode>
                <c:ptCount val="25"/>
                <c:pt idx="0">
                  <c:v>83</c:v>
                </c:pt>
                <c:pt idx="1">
                  <c:v>71.1428571428571</c:v>
                </c:pt>
                <c:pt idx="2">
                  <c:v>59.2857142857143</c:v>
                </c:pt>
                <c:pt idx="3">
                  <c:v>47.4285714285714</c:v>
                </c:pt>
                <c:pt idx="4">
                  <c:v>35.5714285714286</c:v>
                </c:pt>
                <c:pt idx="5">
                  <c:v>23.7142857142857</c:v>
                </c:pt>
                <c:pt idx="6">
                  <c:v>11.8571428571429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'Sp3 3105-0706'!$F$11:$AD$11</c:f>
              <c:numCache>
                <c:formatCode>General</c:formatCode>
                <c:ptCount val="25"/>
                <c:pt idx="0">
                  <c:v>13.6</c:v>
                </c:pt>
                <c:pt idx="1">
                  <c:v>13.4</c:v>
                </c:pt>
                <c:pt idx="2">
                  <c:v>13.2</c:v>
                </c:pt>
                <c:pt idx="3">
                  <c:v>13</c:v>
                </c:pt>
                <c:pt idx="4">
                  <c:v>12.8</c:v>
                </c:pt>
                <c:pt idx="5">
                  <c:v>12.6</c:v>
                </c:pt>
                <c:pt idx="6">
                  <c:v>12.4</c:v>
                </c:pt>
                <c:pt idx="7">
                  <c:v>12.2</c:v>
                </c:pt>
                <c:pt idx="8">
                  <c:v>12</c:v>
                </c:pt>
                <c:pt idx="9">
                  <c:v>11.8</c:v>
                </c:pt>
                <c:pt idx="10">
                  <c:v>11.6</c:v>
                </c:pt>
                <c:pt idx="11">
                  <c:v>11.4</c:v>
                </c:pt>
                <c:pt idx="12">
                  <c:v>11.2</c:v>
                </c:pt>
                <c:pt idx="13">
                  <c:v>11</c:v>
                </c:pt>
                <c:pt idx="14">
                  <c:v>10.8</c:v>
                </c:pt>
                <c:pt idx="15">
                  <c:v>10.6</c:v>
                </c:pt>
                <c:pt idx="16">
                  <c:v>10.4</c:v>
                </c:pt>
                <c:pt idx="17">
                  <c:v>10.2</c:v>
                </c:pt>
                <c:pt idx="18">
                  <c:v>10</c:v>
                </c:pt>
                <c:pt idx="19">
                  <c:v>9.8</c:v>
                </c:pt>
                <c:pt idx="20">
                  <c:v>9.6</c:v>
                </c:pt>
                <c:pt idx="21">
                  <c:v>9.4</c:v>
                </c:pt>
                <c:pt idx="22">
                  <c:v>9.2</c:v>
                </c:pt>
                <c:pt idx="23">
                  <c:v>9</c:v>
                </c:pt>
                <c:pt idx="24">
                  <c:v>8.8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2701819"/>
        <c:axId val="915615230"/>
      </c:lineChart>
      <c:catAx>
        <c:axId val="3027018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915615230"/>
        <c:crosses val="autoZero"/>
        <c:auto val="1"/>
        <c:lblAlgn val="ctr"/>
        <c:lblOffset val="100"/>
        <c:tickMarkSkip val="1"/>
        <c:noMultiLvlLbl val="0"/>
      </c:catAx>
      <c:valAx>
        <c:axId val="915615230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effectLst/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05278744"/>
              <c:y val="0.139706654315269"/>
            </c:manualLayout>
          </c:layout>
          <c:overlay val="0"/>
          <c:spPr>
            <a:noFill/>
            <a:ln w="25400"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30270181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"/>
          <c:y val="0.01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6356916579"/>
          <c:y val="0.0882356109102529"/>
          <c:w val="0.819429778247096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'Sp4 0706-1406'!$F$9:$AD$9</c:f>
              <c:numCache>
                <c:formatCode>General</c:formatCode>
                <c:ptCount val="25"/>
                <c:pt idx="0">
                  <c:v>15</c:v>
                </c:pt>
                <c:pt idx="1">
                  <c:v>20</c:v>
                </c:pt>
                <c:pt idx="2">
                  <c:v>19</c:v>
                </c:pt>
                <c:pt idx="3">
                  <c:v>15</c:v>
                </c:pt>
                <c:pt idx="4">
                  <c:v>7</c:v>
                </c:pt>
                <c:pt idx="5">
                  <c:v>9</c:v>
                </c:pt>
                <c:pt idx="6">
                  <c:v>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650902303"/>
        <c:axId val="967358369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'Sp4 0706-1406'!$F$10:$AD$10</c:f>
              <c:numCache>
                <c:formatCode>General</c:formatCode>
                <c:ptCount val="25"/>
                <c:pt idx="0">
                  <c:v>100</c:v>
                </c:pt>
                <c:pt idx="1">
                  <c:v>85.7142857142857</c:v>
                </c:pt>
                <c:pt idx="2">
                  <c:v>71.4285714285714</c:v>
                </c:pt>
                <c:pt idx="3">
                  <c:v>57.1428571428571</c:v>
                </c:pt>
                <c:pt idx="4">
                  <c:v>42.8571428571429</c:v>
                </c:pt>
                <c:pt idx="5">
                  <c:v>28.5714285714286</c:v>
                </c:pt>
                <c:pt idx="6">
                  <c:v>14.2857142857143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'Sp4 0706-1406'!$F$11:$AD$11</c:f>
              <c:numCache>
                <c:formatCode>General</c:formatCode>
                <c:ptCount val="25"/>
                <c:pt idx="0">
                  <c:v>19.2</c:v>
                </c:pt>
                <c:pt idx="1">
                  <c:v>17.6</c:v>
                </c:pt>
                <c:pt idx="2">
                  <c:v>16</c:v>
                </c:pt>
                <c:pt idx="3">
                  <c:v>14.4</c:v>
                </c:pt>
                <c:pt idx="4">
                  <c:v>12.8</c:v>
                </c:pt>
                <c:pt idx="5">
                  <c:v>11.2</c:v>
                </c:pt>
                <c:pt idx="6">
                  <c:v>9.6</c:v>
                </c:pt>
                <c:pt idx="7">
                  <c:v>8</c:v>
                </c:pt>
                <c:pt idx="8">
                  <c:v>6.4</c:v>
                </c:pt>
                <c:pt idx="9">
                  <c:v>4.8</c:v>
                </c:pt>
                <c:pt idx="10">
                  <c:v>3.2</c:v>
                </c:pt>
                <c:pt idx="11">
                  <c:v>1.6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0902303"/>
        <c:axId val="967358369"/>
      </c:lineChart>
      <c:catAx>
        <c:axId val="6509023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967358369"/>
        <c:crosses val="autoZero"/>
        <c:auto val="1"/>
        <c:lblAlgn val="ctr"/>
        <c:lblOffset val="100"/>
        <c:tickMarkSkip val="1"/>
        <c:noMultiLvlLbl val="0"/>
      </c:catAx>
      <c:valAx>
        <c:axId val="967358369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effectLst/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05278744"/>
              <c:y val="0.139706654315269"/>
            </c:manualLayout>
          </c:layout>
          <c:overlay val="0"/>
          <c:spPr>
            <a:noFill/>
            <a:ln w="25400"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65090230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"/>
          <c:y val="0.01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6356916579"/>
          <c:y val="0.0882356109102529"/>
          <c:w val="0.819429778247096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'Sp5 1406-2806'!$F$9:$AD$9</c:f>
              <c:numCache>
                <c:formatCode>General</c:formatCode>
                <c:ptCount val="25"/>
                <c:pt idx="0">
                  <c:v>23</c:v>
                </c:pt>
                <c:pt idx="1">
                  <c:v>29</c:v>
                </c:pt>
                <c:pt idx="2">
                  <c:v>27</c:v>
                </c:pt>
                <c:pt idx="3">
                  <c:v>22</c:v>
                </c:pt>
                <c:pt idx="4">
                  <c:v>7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893313368"/>
        <c:axId val="84419071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'Sp5 1406-2806'!$F$10:$AD$10</c:f>
              <c:numCache>
                <c:formatCode>General</c:formatCode>
                <c:ptCount val="25"/>
                <c:pt idx="0">
                  <c:v>184</c:v>
                </c:pt>
                <c:pt idx="1">
                  <c:v>157.714285714286</c:v>
                </c:pt>
                <c:pt idx="2">
                  <c:v>131.428571428571</c:v>
                </c:pt>
                <c:pt idx="3">
                  <c:v>105.142857142857</c:v>
                </c:pt>
                <c:pt idx="4">
                  <c:v>78.8571428571429</c:v>
                </c:pt>
                <c:pt idx="5">
                  <c:v>52.5714285714286</c:v>
                </c:pt>
                <c:pt idx="6">
                  <c:v>26.2857142857143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'Sp5 1406-2806'!$F$11:$AD$11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3313368"/>
        <c:axId val="84419071"/>
      </c:lineChart>
      <c:catAx>
        <c:axId val="893313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84419071"/>
        <c:crosses val="autoZero"/>
        <c:auto val="1"/>
        <c:lblAlgn val="ctr"/>
        <c:lblOffset val="100"/>
        <c:tickMarkSkip val="1"/>
        <c:noMultiLvlLbl val="0"/>
      </c:catAx>
      <c:valAx>
        <c:axId val="84419071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effectLst/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05278744"/>
              <c:y val="0.139706654315269"/>
            </c:manualLayout>
          </c:layout>
          <c:overlay val="0"/>
          <c:spPr>
            <a:noFill/>
            <a:ln w="25400"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893313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"/>
          <c:y val="0.01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6356916579"/>
          <c:y val="0.0882356109102529"/>
          <c:w val="0.819429778247096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'Sp6 2806-0507'!$F$9:$AD$9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623237126"/>
        <c:axId val="593672590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'Sp6 2806-0507'!$F$10:$AD$10</c:f>
              <c:numCache>
                <c:formatCode>General</c:formatCode>
                <c:ptCount val="25"/>
                <c:pt idx="0">
                  <c:v>190</c:v>
                </c:pt>
                <c:pt idx="1">
                  <c:v>162.857142857143</c:v>
                </c:pt>
                <c:pt idx="2">
                  <c:v>135.714285714286</c:v>
                </c:pt>
                <c:pt idx="3">
                  <c:v>108.571428571429</c:v>
                </c:pt>
                <c:pt idx="4">
                  <c:v>81.4285714285714</c:v>
                </c:pt>
                <c:pt idx="5">
                  <c:v>54.2857142857143</c:v>
                </c:pt>
                <c:pt idx="6">
                  <c:v>27.1428571428571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'Sp6 2806-0507'!$F$11:$AD$11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3237126"/>
        <c:axId val="593672590"/>
      </c:lineChart>
      <c:catAx>
        <c:axId val="62323712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593672590"/>
        <c:crosses val="autoZero"/>
        <c:auto val="1"/>
        <c:lblAlgn val="ctr"/>
        <c:lblOffset val="100"/>
        <c:tickMarkSkip val="1"/>
        <c:noMultiLvlLbl val="0"/>
      </c:catAx>
      <c:valAx>
        <c:axId val="593672590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effectLst/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05278744"/>
              <c:y val="0.139706654315269"/>
            </c:manualLayout>
          </c:layout>
          <c:overlay val="0"/>
          <c:spPr>
            <a:noFill/>
            <a:ln w="25400"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62323712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"/>
          <c:y val="0.01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6356916579"/>
          <c:y val="0.0882356109102529"/>
          <c:w val="0.819429778247096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'Sp7 0507-1207'!$F$9:$AD$9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610066065"/>
        <c:axId val="589290793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'Sp7 0507-1207'!$F$10:$AD$10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'Sp7 0507-1207'!$F$11:$AD$11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10066065"/>
        <c:axId val="589290793"/>
      </c:lineChart>
      <c:catAx>
        <c:axId val="61006606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589290793"/>
        <c:crosses val="autoZero"/>
        <c:auto val="1"/>
        <c:lblAlgn val="ctr"/>
        <c:lblOffset val="100"/>
        <c:tickMarkSkip val="1"/>
        <c:noMultiLvlLbl val="0"/>
      </c:catAx>
      <c:valAx>
        <c:axId val="589290793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effectLst/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05278744"/>
              <c:y val="0.139706654315269"/>
            </c:manualLayout>
          </c:layout>
          <c:overlay val="0"/>
          <c:spPr>
            <a:noFill/>
            <a:ln w="25400"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61006606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"/>
          <c:y val="0.01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trlProps/ctrlProp1.xml><?xml version="1.0" encoding="utf-8"?>
<formControlPr xmlns="http://schemas.microsoft.com/office/spreadsheetml/2009/9/main" objectType="Button" val="0"/>
</file>

<file path=xl/ctrlProps/ctrlProp10.xml><?xml version="1.0" encoding="utf-8"?>
<formControlPr xmlns="http://schemas.microsoft.com/office/spreadsheetml/2009/9/main" objectType="Button" val="0"/>
</file>

<file path=xl/ctrlProps/ctrlProp11.xml><?xml version="1.0" encoding="utf-8"?>
<formControlPr xmlns="http://schemas.microsoft.com/office/spreadsheetml/2009/9/main" objectType="Button" val="0"/>
</file>

<file path=xl/ctrlProps/ctrlProp12.xml><?xml version="1.0" encoding="utf-8"?>
<formControlPr xmlns="http://schemas.microsoft.com/office/spreadsheetml/2009/9/main" objectType="Button" val="0"/>
</file>

<file path=xl/ctrlProps/ctrlProp13.xml><?xml version="1.0" encoding="utf-8"?>
<formControlPr xmlns="http://schemas.microsoft.com/office/spreadsheetml/2009/9/main" objectType="Button" val="0"/>
</file>

<file path=xl/ctrlProps/ctrlProp14.xml><?xml version="1.0" encoding="utf-8"?>
<formControlPr xmlns="http://schemas.microsoft.com/office/spreadsheetml/2009/9/main" objectType="Button" val="0"/>
</file>

<file path=xl/ctrlProps/ctrlProp15.xml><?xml version="1.0" encoding="utf-8"?>
<formControlPr xmlns="http://schemas.microsoft.com/office/spreadsheetml/2009/9/main" objectType="Button" val="0"/>
</file>

<file path=xl/ctrlProps/ctrlProp16.xml><?xml version="1.0" encoding="utf-8"?>
<formControlPr xmlns="http://schemas.microsoft.com/office/spreadsheetml/2009/9/main" objectType="Button" val="0"/>
</file>

<file path=xl/ctrlProps/ctrlProp17.xml><?xml version="1.0" encoding="utf-8"?>
<formControlPr xmlns="http://schemas.microsoft.com/office/spreadsheetml/2009/9/main" objectType="Button" val="0"/>
</file>

<file path=xl/ctrlProps/ctrlProp18.xml><?xml version="1.0" encoding="utf-8"?>
<formControlPr xmlns="http://schemas.microsoft.com/office/spreadsheetml/2009/9/main" objectType="Button" val="0"/>
</file>

<file path=xl/ctrlProps/ctrlProp19.xml><?xml version="1.0" encoding="utf-8"?>
<formControlPr xmlns="http://schemas.microsoft.com/office/spreadsheetml/2009/9/main" objectType="Button" val="0"/>
</file>

<file path=xl/ctrlProps/ctrlProp2.xml><?xml version="1.0" encoding="utf-8"?>
<formControlPr xmlns="http://schemas.microsoft.com/office/spreadsheetml/2009/9/main" objectType="Button" val="0"/>
</file>

<file path=xl/ctrlProps/ctrlProp20.xml><?xml version="1.0" encoding="utf-8"?>
<formControlPr xmlns="http://schemas.microsoft.com/office/spreadsheetml/2009/9/main" objectType="Button" val="0"/>
</file>

<file path=xl/ctrlProps/ctrlProp21.xml><?xml version="1.0" encoding="utf-8"?>
<formControlPr xmlns="http://schemas.microsoft.com/office/spreadsheetml/2009/9/main" objectType="Button" val="0"/>
</file>

<file path=xl/ctrlProps/ctrlProp22.xml><?xml version="1.0" encoding="utf-8"?>
<formControlPr xmlns="http://schemas.microsoft.com/office/spreadsheetml/2009/9/main" objectType="Button" val="0"/>
</file>

<file path=xl/ctrlProps/ctrlProp23.xml><?xml version="1.0" encoding="utf-8"?>
<formControlPr xmlns="http://schemas.microsoft.com/office/spreadsheetml/2009/9/main" objectType="Button" val="0"/>
</file>

<file path=xl/ctrlProps/ctrlProp3.xml><?xml version="1.0" encoding="utf-8"?>
<formControlPr xmlns="http://schemas.microsoft.com/office/spreadsheetml/2009/9/main" objectType="Button" val="0"/>
</file>

<file path=xl/ctrlProps/ctrlProp4.xml><?xml version="1.0" encoding="utf-8"?>
<formControlPr xmlns="http://schemas.microsoft.com/office/spreadsheetml/2009/9/main" objectType="Button" val="0"/>
</file>

<file path=xl/ctrlProps/ctrlProp5.xml><?xml version="1.0" encoding="utf-8"?>
<formControlPr xmlns="http://schemas.microsoft.com/office/spreadsheetml/2009/9/main" objectType="Button" val="0"/>
</file>

<file path=xl/ctrlProps/ctrlProp6.xml><?xml version="1.0" encoding="utf-8"?>
<formControlPr xmlns="http://schemas.microsoft.com/office/spreadsheetml/2009/9/main" objectType="Button" val="0"/>
</file>

<file path=xl/ctrlProps/ctrlProp7.xml><?xml version="1.0" encoding="utf-8"?>
<formControlPr xmlns="http://schemas.microsoft.com/office/spreadsheetml/2009/9/main" objectType="Button" val="0"/>
</file>

<file path=xl/ctrlProps/ctrlProp8.xml><?xml version="1.0" encoding="utf-8"?>
<formControlPr xmlns="http://schemas.microsoft.com/office/spreadsheetml/2009/9/main" objectType="Button" val="0"/>
</file>

<file path=xl/ctrlProps/ctrlProp9.xml><?xml version="1.0" encoding="utf-8"?>
<formControlPr xmlns="http://schemas.microsoft.com/office/spreadsheetml/2009/9/main" objectType="Button" val="0"/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68580</xdr:colOff>
          <xdr:row>0</xdr:row>
          <xdr:rowOff>95250</xdr:rowOff>
        </xdr:from>
        <xdr:to>
          <xdr:col>6</xdr:col>
          <xdr:colOff>941070</xdr:colOff>
          <xdr:row>1</xdr:row>
          <xdr:rowOff>85725</xdr:rowOff>
        </xdr:to>
        <xdr:sp macro="[0]!SortProductBacklog()">
          <xdr:nvSpPr>
            <xdr:cNvPr id="8196" name="Button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>
            <a:xfrm>
              <a:off x="4760595" y="95250"/>
              <a:ext cx="2125980" cy="21145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Product Backlog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30</xdr:col>
      <xdr:colOff>48895</xdr:colOff>
      <xdr:row>6</xdr:row>
      <xdr:rowOff>133350</xdr:rowOff>
    </xdr:to>
    <xdr:graphicFrame>
      <xdr:nvGraphicFramePr>
        <xdr:cNvPr id="617670" name="Chart 2"/>
        <xdr:cNvGraphicFramePr/>
      </xdr:nvGraphicFramePr>
      <xdr:xfrm>
        <a:off x="4065905" y="38100"/>
        <a:ext cx="9615805" cy="115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244475</xdr:colOff>
          <xdr:row>5</xdr:row>
          <xdr:rowOff>0</xdr:rowOff>
        </xdr:from>
        <xdr:to>
          <xdr:col>0</xdr:col>
          <xdr:colOff>2067560</xdr:colOff>
          <xdr:row>6</xdr:row>
          <xdr:rowOff>28575</xdr:rowOff>
        </xdr:to>
        <xdr:sp macro="[0]!SortSprintTasks()">
          <xdr:nvSpPr>
            <xdr:cNvPr id="617473" name="Button 1" hidden="1">
              <a:extLst>
                <a:ext uri="{63B3BB69-23CF-44E3-9099-C40C66FF867C}">
                  <a14:compatExt spid="_x0000_s617473"/>
                </a:ext>
              </a:extLst>
            </xdr:cNvPr>
            <xdr:cNvSpPr/>
          </xdr:nvSpPr>
          <xdr:spPr>
            <a:xfrm>
              <a:off x="244475" y="891540"/>
              <a:ext cx="1823085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2320925</xdr:colOff>
          <xdr:row>5</xdr:row>
          <xdr:rowOff>0</xdr:rowOff>
        </xdr:from>
        <xdr:to>
          <xdr:col>2</xdr:col>
          <xdr:colOff>304165</xdr:colOff>
          <xdr:row>6</xdr:row>
          <xdr:rowOff>28575</xdr:rowOff>
        </xdr:to>
        <xdr:sp macro="[0]!UpdateTaskSlips()">
          <xdr:nvSpPr>
            <xdr:cNvPr id="617474" name="Button 2" hidden="1">
              <a:extLst>
                <a:ext uri="{63B3BB69-23CF-44E3-9099-C40C66FF867C}">
                  <a14:compatExt spid="_x0000_s617474"/>
                </a:ext>
              </a:extLst>
            </xdr:cNvPr>
            <xdr:cNvSpPr/>
          </xdr:nvSpPr>
          <xdr:spPr>
            <a:xfrm>
              <a:off x="2320925" y="891540"/>
              <a:ext cx="154940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30</xdr:col>
      <xdr:colOff>48895</xdr:colOff>
      <xdr:row>6</xdr:row>
      <xdr:rowOff>133350</xdr:rowOff>
    </xdr:to>
    <xdr:graphicFrame>
      <xdr:nvGraphicFramePr>
        <xdr:cNvPr id="765111" name="Chart 2"/>
        <xdr:cNvGraphicFramePr/>
      </xdr:nvGraphicFramePr>
      <xdr:xfrm>
        <a:off x="4065905" y="38100"/>
        <a:ext cx="9615805" cy="115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244475</xdr:colOff>
          <xdr:row>5</xdr:row>
          <xdr:rowOff>0</xdr:rowOff>
        </xdr:from>
        <xdr:to>
          <xdr:col>0</xdr:col>
          <xdr:colOff>2067560</xdr:colOff>
          <xdr:row>6</xdr:row>
          <xdr:rowOff>28575</xdr:rowOff>
        </xdr:to>
        <xdr:sp macro="[0]!SortSprintTasks()">
          <xdr:nvSpPr>
            <xdr:cNvPr id="764929" name="Button 1" hidden="1">
              <a:extLst>
                <a:ext uri="{63B3BB69-23CF-44E3-9099-C40C66FF867C}">
                  <a14:compatExt spid="_x0000_s764929"/>
                </a:ext>
              </a:extLst>
            </xdr:cNvPr>
            <xdr:cNvSpPr/>
          </xdr:nvSpPr>
          <xdr:spPr>
            <a:xfrm>
              <a:off x="244475" y="891540"/>
              <a:ext cx="1823085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2320925</xdr:colOff>
          <xdr:row>5</xdr:row>
          <xdr:rowOff>0</xdr:rowOff>
        </xdr:from>
        <xdr:to>
          <xdr:col>2</xdr:col>
          <xdr:colOff>304165</xdr:colOff>
          <xdr:row>6</xdr:row>
          <xdr:rowOff>28575</xdr:rowOff>
        </xdr:to>
        <xdr:sp macro="[0]!UpdateTaskSlips()">
          <xdr:nvSpPr>
            <xdr:cNvPr id="764930" name="Button 2" hidden="1">
              <a:extLst>
                <a:ext uri="{63B3BB69-23CF-44E3-9099-C40C66FF867C}">
                  <a14:compatExt spid="_x0000_s764930"/>
                </a:ext>
              </a:extLst>
            </xdr:cNvPr>
            <xdr:cNvSpPr/>
          </xdr:nvSpPr>
          <xdr:spPr>
            <a:xfrm>
              <a:off x="2320925" y="891540"/>
              <a:ext cx="154940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30</xdr:col>
      <xdr:colOff>48895</xdr:colOff>
      <xdr:row>6</xdr:row>
      <xdr:rowOff>133350</xdr:rowOff>
    </xdr:to>
    <xdr:graphicFrame>
      <xdr:nvGraphicFramePr>
        <xdr:cNvPr id="1011866" name="Chart 2"/>
        <xdr:cNvGraphicFramePr/>
      </xdr:nvGraphicFramePr>
      <xdr:xfrm>
        <a:off x="4065905" y="38100"/>
        <a:ext cx="9615805" cy="115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244475</xdr:colOff>
          <xdr:row>5</xdr:row>
          <xdr:rowOff>0</xdr:rowOff>
        </xdr:from>
        <xdr:to>
          <xdr:col>0</xdr:col>
          <xdr:colOff>2067560</xdr:colOff>
          <xdr:row>6</xdr:row>
          <xdr:rowOff>28575</xdr:rowOff>
        </xdr:to>
        <xdr:sp macro="[0]!SortSprintTasks()">
          <xdr:nvSpPr>
            <xdr:cNvPr id="1011713" name="Button 1" hidden="1">
              <a:extLst>
                <a:ext uri="{63B3BB69-23CF-44E3-9099-C40C66FF867C}">
                  <a14:compatExt spid="_x0000_s1011713"/>
                </a:ext>
              </a:extLst>
            </xdr:cNvPr>
            <xdr:cNvSpPr/>
          </xdr:nvSpPr>
          <xdr:spPr>
            <a:xfrm>
              <a:off x="244475" y="891540"/>
              <a:ext cx="1823085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2320925</xdr:colOff>
          <xdr:row>5</xdr:row>
          <xdr:rowOff>0</xdr:rowOff>
        </xdr:from>
        <xdr:to>
          <xdr:col>2</xdr:col>
          <xdr:colOff>304165</xdr:colOff>
          <xdr:row>6</xdr:row>
          <xdr:rowOff>28575</xdr:rowOff>
        </xdr:to>
        <xdr:sp macro="[0]!UpdateTaskSlips()">
          <xdr:nvSpPr>
            <xdr:cNvPr id="1011714" name="Button 2" hidden="1">
              <a:extLst>
                <a:ext uri="{63B3BB69-23CF-44E3-9099-C40C66FF867C}">
                  <a14:compatExt spid="_x0000_s1011714"/>
                </a:ext>
              </a:extLst>
            </xdr:cNvPr>
            <xdr:cNvSpPr/>
          </xdr:nvSpPr>
          <xdr:spPr>
            <a:xfrm>
              <a:off x="2320925" y="891540"/>
              <a:ext cx="154940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30</xdr:col>
      <xdr:colOff>47625</xdr:colOff>
      <xdr:row>7</xdr:row>
      <xdr:rowOff>133350</xdr:rowOff>
    </xdr:to>
    <xdr:graphicFrame>
      <xdr:nvGraphicFramePr>
        <xdr:cNvPr id="14621" name="Chart 2"/>
        <xdr:cNvGraphicFramePr/>
      </xdr:nvGraphicFramePr>
      <xdr:xfrm>
        <a:off x="3723005" y="38100"/>
        <a:ext cx="9271635" cy="13220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244475</xdr:colOff>
          <xdr:row>5</xdr:row>
          <xdr:rowOff>85725</xdr:rowOff>
        </xdr:from>
        <xdr:to>
          <xdr:col>0</xdr:col>
          <xdr:colOff>1772920</xdr:colOff>
          <xdr:row>7</xdr:row>
          <xdr:rowOff>28575</xdr:rowOff>
        </xdr:to>
        <xdr:sp macro="[0]!SortSprintTasks()">
          <xdr:nvSpPr>
            <xdr:cNvPr id="14349" name="Button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>
            <a:xfrm>
              <a:off x="244475" y="977265"/>
              <a:ext cx="1528445" cy="278130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2056130</xdr:colOff>
          <xdr:row>5</xdr:row>
          <xdr:rowOff>85725</xdr:rowOff>
        </xdr:from>
        <xdr:to>
          <xdr:col>2</xdr:col>
          <xdr:colOff>224790</xdr:colOff>
          <xdr:row>7</xdr:row>
          <xdr:rowOff>28575</xdr:rowOff>
        </xdr:to>
        <xdr:sp macro="[0]!UpdateTaskSlips()">
          <xdr:nvSpPr>
            <xdr:cNvPr id="14350" name="Button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>
            <a:xfrm>
              <a:off x="2056130" y="977265"/>
              <a:ext cx="1391920" cy="278130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171450</xdr:colOff>
      <xdr:row>1</xdr:row>
      <xdr:rowOff>47625</xdr:rowOff>
    </xdr:from>
    <xdr:to>
      <xdr:col>24</xdr:col>
      <xdr:colOff>542925</xdr:colOff>
      <xdr:row>19</xdr:row>
      <xdr:rowOff>142875</xdr:rowOff>
    </xdr:to>
    <xdr:graphicFrame>
      <xdr:nvGraphicFramePr>
        <xdr:cNvPr id="18986" name="Chart 2"/>
        <xdr:cNvGraphicFramePr/>
      </xdr:nvGraphicFramePr>
      <xdr:xfrm>
        <a:off x="3802380" y="268605"/>
        <a:ext cx="4638675" cy="3112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180975</xdr:colOff>
      <xdr:row>20</xdr:row>
      <xdr:rowOff>47625</xdr:rowOff>
    </xdr:from>
    <xdr:to>
      <xdr:col>24</xdr:col>
      <xdr:colOff>552450</xdr:colOff>
      <xdr:row>39</xdr:row>
      <xdr:rowOff>123825</xdr:rowOff>
    </xdr:to>
    <xdr:graphicFrame>
      <xdr:nvGraphicFramePr>
        <xdr:cNvPr id="18987" name="Chart 17"/>
        <xdr:cNvGraphicFramePr/>
      </xdr:nvGraphicFramePr>
      <xdr:xfrm>
        <a:off x="3811905" y="3453765"/>
        <a:ext cx="4638675" cy="3432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30</xdr:col>
      <xdr:colOff>48895</xdr:colOff>
      <xdr:row>6</xdr:row>
      <xdr:rowOff>133350</xdr:rowOff>
    </xdr:to>
    <xdr:graphicFrame>
      <xdr:nvGraphicFramePr>
        <xdr:cNvPr id="17714" name="Chart 2"/>
        <xdr:cNvGraphicFramePr/>
      </xdr:nvGraphicFramePr>
      <xdr:xfrm>
        <a:off x="4065905" y="38100"/>
        <a:ext cx="9615805" cy="115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244475</xdr:colOff>
          <xdr:row>5</xdr:row>
          <xdr:rowOff>0</xdr:rowOff>
        </xdr:from>
        <xdr:to>
          <xdr:col>0</xdr:col>
          <xdr:colOff>2067560</xdr:colOff>
          <xdr:row>6</xdr:row>
          <xdr:rowOff>28575</xdr:rowOff>
        </xdr:to>
        <xdr:sp macro="[0]!SortSprintTasks()">
          <xdr:nvSpPr>
            <xdr:cNvPr id="17411" name="Button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>
            <a:xfrm>
              <a:off x="244475" y="891540"/>
              <a:ext cx="1823085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2320925</xdr:colOff>
          <xdr:row>5</xdr:row>
          <xdr:rowOff>0</xdr:rowOff>
        </xdr:from>
        <xdr:to>
          <xdr:col>2</xdr:col>
          <xdr:colOff>304165</xdr:colOff>
          <xdr:row>6</xdr:row>
          <xdr:rowOff>28575</xdr:rowOff>
        </xdr:to>
        <xdr:sp macro="[0]!UpdateTaskSlips()">
          <xdr:nvSpPr>
            <xdr:cNvPr id="17415" name="Button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>
            <a:xfrm>
              <a:off x="2320925" y="891540"/>
              <a:ext cx="154940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30</xdr:col>
      <xdr:colOff>48895</xdr:colOff>
      <xdr:row>6</xdr:row>
      <xdr:rowOff>133350</xdr:rowOff>
    </xdr:to>
    <xdr:graphicFrame>
      <xdr:nvGraphicFramePr>
        <xdr:cNvPr id="106760" name="Chart 2"/>
        <xdr:cNvGraphicFramePr/>
      </xdr:nvGraphicFramePr>
      <xdr:xfrm>
        <a:off x="4065905" y="38100"/>
        <a:ext cx="9615805" cy="115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244475</xdr:colOff>
          <xdr:row>5</xdr:row>
          <xdr:rowOff>0</xdr:rowOff>
        </xdr:from>
        <xdr:to>
          <xdr:col>0</xdr:col>
          <xdr:colOff>2067560</xdr:colOff>
          <xdr:row>6</xdr:row>
          <xdr:rowOff>28575</xdr:rowOff>
        </xdr:to>
        <xdr:sp macro="[0]!SortSprintTasks()">
          <xdr:nvSpPr>
            <xdr:cNvPr id="106497" name="Button 1" hidden="1">
              <a:extLst>
                <a:ext uri="{63B3BB69-23CF-44E3-9099-C40C66FF867C}">
                  <a14:compatExt spid="_x0000_s106497"/>
                </a:ext>
              </a:extLst>
            </xdr:cNvPr>
            <xdr:cNvSpPr/>
          </xdr:nvSpPr>
          <xdr:spPr>
            <a:xfrm>
              <a:off x="244475" y="891540"/>
              <a:ext cx="1823085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2320925</xdr:colOff>
          <xdr:row>5</xdr:row>
          <xdr:rowOff>0</xdr:rowOff>
        </xdr:from>
        <xdr:to>
          <xdr:col>2</xdr:col>
          <xdr:colOff>304165</xdr:colOff>
          <xdr:row>6</xdr:row>
          <xdr:rowOff>28575</xdr:rowOff>
        </xdr:to>
        <xdr:sp macro="[0]!UpdateTaskSlips()">
          <xdr:nvSpPr>
            <xdr:cNvPr id="106498" name="Button 2" hidden="1">
              <a:extLst>
                <a:ext uri="{63B3BB69-23CF-44E3-9099-C40C66FF867C}">
                  <a14:compatExt spid="_x0000_s106498"/>
                </a:ext>
              </a:extLst>
            </xdr:cNvPr>
            <xdr:cNvSpPr/>
          </xdr:nvSpPr>
          <xdr:spPr>
            <a:xfrm>
              <a:off x="2320925" y="891540"/>
              <a:ext cx="154940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30</xdr:col>
      <xdr:colOff>48895</xdr:colOff>
      <xdr:row>6</xdr:row>
      <xdr:rowOff>133350</xdr:rowOff>
    </xdr:to>
    <xdr:graphicFrame>
      <xdr:nvGraphicFramePr>
        <xdr:cNvPr id="194808" name="Chart 2"/>
        <xdr:cNvGraphicFramePr/>
      </xdr:nvGraphicFramePr>
      <xdr:xfrm>
        <a:off x="4065905" y="38100"/>
        <a:ext cx="9615805" cy="115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244475</xdr:colOff>
          <xdr:row>5</xdr:row>
          <xdr:rowOff>0</xdr:rowOff>
        </xdr:from>
        <xdr:to>
          <xdr:col>0</xdr:col>
          <xdr:colOff>2067560</xdr:colOff>
          <xdr:row>6</xdr:row>
          <xdr:rowOff>28575</xdr:rowOff>
        </xdr:to>
        <xdr:sp macro="[0]!SortSprintTasks()">
          <xdr:nvSpPr>
            <xdr:cNvPr id="194561" name="Button 1" hidden="1">
              <a:extLst>
                <a:ext uri="{63B3BB69-23CF-44E3-9099-C40C66FF867C}">
                  <a14:compatExt spid="_x0000_s194561"/>
                </a:ext>
              </a:extLst>
            </xdr:cNvPr>
            <xdr:cNvSpPr/>
          </xdr:nvSpPr>
          <xdr:spPr>
            <a:xfrm>
              <a:off x="244475" y="891540"/>
              <a:ext cx="1823085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2320925</xdr:colOff>
          <xdr:row>5</xdr:row>
          <xdr:rowOff>0</xdr:rowOff>
        </xdr:from>
        <xdr:to>
          <xdr:col>2</xdr:col>
          <xdr:colOff>304165</xdr:colOff>
          <xdr:row>6</xdr:row>
          <xdr:rowOff>28575</xdr:rowOff>
        </xdr:to>
        <xdr:sp macro="[0]!UpdateTaskSlips()">
          <xdr:nvSpPr>
            <xdr:cNvPr id="194562" name="Button 2" hidden="1">
              <a:extLst>
                <a:ext uri="{63B3BB69-23CF-44E3-9099-C40C66FF867C}">
                  <a14:compatExt spid="_x0000_s194562"/>
                </a:ext>
              </a:extLst>
            </xdr:cNvPr>
            <xdr:cNvSpPr/>
          </xdr:nvSpPr>
          <xdr:spPr>
            <a:xfrm>
              <a:off x="2320925" y="891540"/>
              <a:ext cx="154940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30</xdr:col>
      <xdr:colOff>48895</xdr:colOff>
      <xdr:row>6</xdr:row>
      <xdr:rowOff>133350</xdr:rowOff>
    </xdr:to>
    <xdr:graphicFrame>
      <xdr:nvGraphicFramePr>
        <xdr:cNvPr id="275687" name="Chart 2"/>
        <xdr:cNvGraphicFramePr/>
      </xdr:nvGraphicFramePr>
      <xdr:xfrm>
        <a:off x="4487545" y="38100"/>
        <a:ext cx="9615805" cy="115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245745</xdr:colOff>
          <xdr:row>5</xdr:row>
          <xdr:rowOff>0</xdr:rowOff>
        </xdr:from>
        <xdr:to>
          <xdr:col>0</xdr:col>
          <xdr:colOff>2068195</xdr:colOff>
          <xdr:row>6</xdr:row>
          <xdr:rowOff>28575</xdr:rowOff>
        </xdr:to>
        <xdr:sp macro="[0]!SortSprintTasks()">
          <xdr:nvSpPr>
            <xdr:cNvPr id="275457" name="Button 1" hidden="1">
              <a:extLst>
                <a:ext uri="{63B3BB69-23CF-44E3-9099-C40C66FF867C}">
                  <a14:compatExt spid="_x0000_s275457"/>
                </a:ext>
              </a:extLst>
            </xdr:cNvPr>
            <xdr:cNvSpPr/>
          </xdr:nvSpPr>
          <xdr:spPr>
            <a:xfrm>
              <a:off x="245745" y="891540"/>
              <a:ext cx="182245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2320925</xdr:colOff>
          <xdr:row>5</xdr:row>
          <xdr:rowOff>0</xdr:rowOff>
        </xdr:from>
        <xdr:to>
          <xdr:col>2</xdr:col>
          <xdr:colOff>304165</xdr:colOff>
          <xdr:row>6</xdr:row>
          <xdr:rowOff>28575</xdr:rowOff>
        </xdr:to>
        <xdr:sp macro="[0]!UpdateTaskSlips()">
          <xdr:nvSpPr>
            <xdr:cNvPr id="275458" name="Button 2" hidden="1">
              <a:extLst>
                <a:ext uri="{63B3BB69-23CF-44E3-9099-C40C66FF867C}">
                  <a14:compatExt spid="_x0000_s275458"/>
                </a:ext>
              </a:extLst>
            </xdr:cNvPr>
            <xdr:cNvSpPr/>
          </xdr:nvSpPr>
          <xdr:spPr>
            <a:xfrm>
              <a:off x="2320925" y="891540"/>
              <a:ext cx="197104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30</xdr:col>
      <xdr:colOff>48895</xdr:colOff>
      <xdr:row>6</xdr:row>
      <xdr:rowOff>133350</xdr:rowOff>
    </xdr:to>
    <xdr:graphicFrame>
      <xdr:nvGraphicFramePr>
        <xdr:cNvPr id="355548" name="Chart 2"/>
        <xdr:cNvGraphicFramePr/>
      </xdr:nvGraphicFramePr>
      <xdr:xfrm>
        <a:off x="4065905" y="38100"/>
        <a:ext cx="9615805" cy="115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244475</xdr:colOff>
          <xdr:row>5</xdr:row>
          <xdr:rowOff>0</xdr:rowOff>
        </xdr:from>
        <xdr:to>
          <xdr:col>0</xdr:col>
          <xdr:colOff>2067560</xdr:colOff>
          <xdr:row>6</xdr:row>
          <xdr:rowOff>28575</xdr:rowOff>
        </xdr:to>
        <xdr:sp macro="[0]!SortSprintTasks()">
          <xdr:nvSpPr>
            <xdr:cNvPr id="355329" name="Button 1" hidden="1">
              <a:extLst>
                <a:ext uri="{63B3BB69-23CF-44E3-9099-C40C66FF867C}">
                  <a14:compatExt spid="_x0000_s355329"/>
                </a:ext>
              </a:extLst>
            </xdr:cNvPr>
            <xdr:cNvSpPr/>
          </xdr:nvSpPr>
          <xdr:spPr>
            <a:xfrm>
              <a:off x="244475" y="891540"/>
              <a:ext cx="1823085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2320925</xdr:colOff>
          <xdr:row>5</xdr:row>
          <xdr:rowOff>0</xdr:rowOff>
        </xdr:from>
        <xdr:to>
          <xdr:col>2</xdr:col>
          <xdr:colOff>304165</xdr:colOff>
          <xdr:row>6</xdr:row>
          <xdr:rowOff>28575</xdr:rowOff>
        </xdr:to>
        <xdr:sp macro="[0]!UpdateTaskSlips()">
          <xdr:nvSpPr>
            <xdr:cNvPr id="355330" name="Button 2" hidden="1">
              <a:extLst>
                <a:ext uri="{63B3BB69-23CF-44E3-9099-C40C66FF867C}">
                  <a14:compatExt spid="_x0000_s355330"/>
                </a:ext>
              </a:extLst>
            </xdr:cNvPr>
            <xdr:cNvSpPr/>
          </xdr:nvSpPr>
          <xdr:spPr>
            <a:xfrm>
              <a:off x="2320925" y="891540"/>
              <a:ext cx="154940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30</xdr:col>
      <xdr:colOff>48895</xdr:colOff>
      <xdr:row>6</xdr:row>
      <xdr:rowOff>133350</xdr:rowOff>
    </xdr:to>
    <xdr:graphicFrame>
      <xdr:nvGraphicFramePr>
        <xdr:cNvPr id="397523" name="Chart 2"/>
        <xdr:cNvGraphicFramePr/>
      </xdr:nvGraphicFramePr>
      <xdr:xfrm>
        <a:off x="4065905" y="38100"/>
        <a:ext cx="9615805" cy="115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244475</xdr:colOff>
          <xdr:row>5</xdr:row>
          <xdr:rowOff>0</xdr:rowOff>
        </xdr:from>
        <xdr:to>
          <xdr:col>0</xdr:col>
          <xdr:colOff>2067560</xdr:colOff>
          <xdr:row>6</xdr:row>
          <xdr:rowOff>28575</xdr:rowOff>
        </xdr:to>
        <xdr:sp macro="[0]!SortSprintTasks()">
          <xdr:nvSpPr>
            <xdr:cNvPr id="397313" name="Button 1" hidden="1">
              <a:extLst>
                <a:ext uri="{63B3BB69-23CF-44E3-9099-C40C66FF867C}">
                  <a14:compatExt spid="_x0000_s397313"/>
                </a:ext>
              </a:extLst>
            </xdr:cNvPr>
            <xdr:cNvSpPr/>
          </xdr:nvSpPr>
          <xdr:spPr>
            <a:xfrm>
              <a:off x="244475" y="891540"/>
              <a:ext cx="1823085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2320925</xdr:colOff>
          <xdr:row>5</xdr:row>
          <xdr:rowOff>0</xdr:rowOff>
        </xdr:from>
        <xdr:to>
          <xdr:col>2</xdr:col>
          <xdr:colOff>304165</xdr:colOff>
          <xdr:row>6</xdr:row>
          <xdr:rowOff>28575</xdr:rowOff>
        </xdr:to>
        <xdr:sp macro="[0]!UpdateTaskSlips()">
          <xdr:nvSpPr>
            <xdr:cNvPr id="397314" name="Button 2" hidden="1">
              <a:extLst>
                <a:ext uri="{63B3BB69-23CF-44E3-9099-C40C66FF867C}">
                  <a14:compatExt spid="_x0000_s397314"/>
                </a:ext>
              </a:extLst>
            </xdr:cNvPr>
            <xdr:cNvSpPr/>
          </xdr:nvSpPr>
          <xdr:spPr>
            <a:xfrm>
              <a:off x="2320925" y="891540"/>
              <a:ext cx="154940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30</xdr:col>
      <xdr:colOff>48895</xdr:colOff>
      <xdr:row>6</xdr:row>
      <xdr:rowOff>133350</xdr:rowOff>
    </xdr:to>
    <xdr:graphicFrame>
      <xdr:nvGraphicFramePr>
        <xdr:cNvPr id="463052" name="Chart 2"/>
        <xdr:cNvGraphicFramePr/>
      </xdr:nvGraphicFramePr>
      <xdr:xfrm>
        <a:off x="4065905" y="38100"/>
        <a:ext cx="9615805" cy="115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244475</xdr:colOff>
          <xdr:row>5</xdr:row>
          <xdr:rowOff>0</xdr:rowOff>
        </xdr:from>
        <xdr:to>
          <xdr:col>0</xdr:col>
          <xdr:colOff>2067560</xdr:colOff>
          <xdr:row>6</xdr:row>
          <xdr:rowOff>28575</xdr:rowOff>
        </xdr:to>
        <xdr:sp macro="[0]!SortSprintTasks()">
          <xdr:nvSpPr>
            <xdr:cNvPr id="462849" name="Button 1" hidden="1">
              <a:extLst>
                <a:ext uri="{63B3BB69-23CF-44E3-9099-C40C66FF867C}">
                  <a14:compatExt spid="_x0000_s462849"/>
                </a:ext>
              </a:extLst>
            </xdr:cNvPr>
            <xdr:cNvSpPr/>
          </xdr:nvSpPr>
          <xdr:spPr>
            <a:xfrm>
              <a:off x="244475" y="891540"/>
              <a:ext cx="1823085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2320925</xdr:colOff>
          <xdr:row>5</xdr:row>
          <xdr:rowOff>0</xdr:rowOff>
        </xdr:from>
        <xdr:to>
          <xdr:col>2</xdr:col>
          <xdr:colOff>304165</xdr:colOff>
          <xdr:row>6</xdr:row>
          <xdr:rowOff>28575</xdr:rowOff>
        </xdr:to>
        <xdr:sp macro="[0]!UpdateTaskSlips()">
          <xdr:nvSpPr>
            <xdr:cNvPr id="462850" name="Button 2" hidden="1">
              <a:extLst>
                <a:ext uri="{63B3BB69-23CF-44E3-9099-C40C66FF867C}">
                  <a14:compatExt spid="_x0000_s462850"/>
                </a:ext>
              </a:extLst>
            </xdr:cNvPr>
            <xdr:cNvSpPr/>
          </xdr:nvSpPr>
          <xdr:spPr>
            <a:xfrm>
              <a:off x="2320925" y="891540"/>
              <a:ext cx="154940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15.xml"/><Relationship Id="rId4" Type="http://schemas.openxmlformats.org/officeDocument/2006/relationships/ctrlProp" Target="../ctrlProps/ctrlProp14.xml"/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17.xml"/><Relationship Id="rId4" Type="http://schemas.openxmlformats.org/officeDocument/2006/relationships/ctrlProp" Target="../ctrlProps/ctrlProp16.xml"/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19.xml"/><Relationship Id="rId4" Type="http://schemas.openxmlformats.org/officeDocument/2006/relationships/ctrlProp" Target="../ctrlProps/ctrlProp18.xml"/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21.xml"/><Relationship Id="rId4" Type="http://schemas.openxmlformats.org/officeDocument/2006/relationships/ctrlProp" Target="../ctrlProps/ctrlProp20.xml"/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23.xml"/><Relationship Id="rId4" Type="http://schemas.openxmlformats.org/officeDocument/2006/relationships/ctrlProp" Target="../ctrlProps/ctrlProp22.xml"/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comments" Target="../comments13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9.xml"/><Relationship Id="rId4" Type="http://schemas.openxmlformats.org/officeDocument/2006/relationships/ctrlProp" Target="../ctrlProps/ctrlProp8.xml"/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11.xml"/><Relationship Id="rId4" Type="http://schemas.openxmlformats.org/officeDocument/2006/relationships/ctrlProp" Target="../ctrlProps/ctrlProp10.xml"/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13.xml"/><Relationship Id="rId4" Type="http://schemas.openxmlformats.org/officeDocument/2006/relationships/ctrlProp" Target="../ctrlProps/ctrlProp12.xml"/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codeName="Sheet1"/>
  <dimension ref="A1:J19"/>
  <sheetViews>
    <sheetView workbookViewId="0">
      <selection activeCell="C30" sqref="C30"/>
    </sheetView>
  </sheetViews>
  <sheetFormatPr defaultColWidth="8.88888888888889" defaultRowHeight="13.2"/>
  <cols>
    <col min="1" max="1" width="7.85185185185185" customWidth="1"/>
    <col min="2" max="2" width="10.4259259259259" customWidth="1"/>
    <col min="3" max="3" width="9.57407407407407" customWidth="1"/>
    <col min="4" max="5" width="10.712962962963" customWidth="1"/>
    <col min="7" max="7" width="13.712962962963" style="24" customWidth="1"/>
    <col min="8" max="8" width="59.1388888888889" customWidth="1"/>
    <col min="9" max="9" width="10.712962962963" customWidth="1"/>
  </cols>
  <sheetData>
    <row r="1" ht="17.4" spans="1:1">
      <c r="A1" s="75" t="s">
        <v>0</v>
      </c>
    </row>
    <row r="3" spans="1:10">
      <c r="A3" s="76" t="s">
        <v>1</v>
      </c>
      <c r="B3" s="77" t="s">
        <v>2</v>
      </c>
      <c r="C3" s="77" t="s">
        <v>3</v>
      </c>
      <c r="D3" s="77" t="s">
        <v>4</v>
      </c>
      <c r="E3" s="77" t="s">
        <v>5</v>
      </c>
      <c r="F3" s="78" t="s">
        <v>6</v>
      </c>
      <c r="G3" s="77" t="s">
        <v>7</v>
      </c>
      <c r="H3" s="79" t="s">
        <v>8</v>
      </c>
      <c r="I3" s="92" t="s">
        <v>9</v>
      </c>
      <c r="J3" s="58"/>
    </row>
    <row r="4" spans="1:9">
      <c r="A4" s="80">
        <v>1</v>
      </c>
      <c r="B4" s="81">
        <v>42507</v>
      </c>
      <c r="C4" s="82">
        <v>7</v>
      </c>
      <c r="D4" s="83">
        <f t="shared" ref="D4:D18" si="0">IF(AND(B4&lt;&gt;"",C4&lt;&gt;""),B4+C4-1,"")</f>
        <v>42513</v>
      </c>
      <c r="E4" s="80">
        <f>IF(A4="","",SUMIF('Product Backlog'!E$5:E$103,'Release Plan'!A4,'Product Backlog'!D$5:D$103))</f>
        <v>0</v>
      </c>
      <c r="F4" s="84" t="s">
        <v>10</v>
      </c>
      <c r="G4" s="82"/>
      <c r="H4" s="85" t="s">
        <v>11</v>
      </c>
      <c r="I4" s="93"/>
    </row>
    <row r="5" spans="1:9">
      <c r="A5" s="80">
        <v>2</v>
      </c>
      <c r="B5" s="83">
        <v>42514</v>
      </c>
      <c r="C5" s="82">
        <v>7</v>
      </c>
      <c r="D5" s="83">
        <f t="shared" si="0"/>
        <v>42520</v>
      </c>
      <c r="E5" s="80">
        <f>IF(A5="","",SUMIF('Product Backlog'!E$5:E$103,'Release Plan'!A5,'Product Backlog'!D$5:D$103))</f>
        <v>0</v>
      </c>
      <c r="F5" s="84" t="s">
        <v>10</v>
      </c>
      <c r="G5" s="82"/>
      <c r="H5" s="86"/>
      <c r="I5" s="94"/>
    </row>
    <row r="6" spans="1:9">
      <c r="A6" s="80">
        <v>3</v>
      </c>
      <c r="B6" s="83">
        <f t="shared" ref="B6:B9" si="1">IF(AND(B5&lt;&gt;"",C5&lt;&gt;"",C6&lt;&gt;""),B5+C5,"")</f>
        <v>42521</v>
      </c>
      <c r="C6" s="82">
        <v>7</v>
      </c>
      <c r="D6" s="83">
        <f t="shared" si="0"/>
        <v>42527</v>
      </c>
      <c r="E6" s="80">
        <f>IF(A6="","",SUMIF('Product Backlog'!E$5:E$103,'Release Plan'!A6,'Product Backlog'!D$5:D$103))</f>
        <v>0</v>
      </c>
      <c r="F6" s="84" t="str">
        <f t="shared" ref="F6:F9" si="2">IF(AND(OR(F5="Planned",F5="Ongoing"),C6&lt;&gt;""),"Planned","Unplanned")</f>
        <v>Planned</v>
      </c>
      <c r="G6" s="82"/>
      <c r="H6" s="86"/>
      <c r="I6" s="94"/>
    </row>
    <row r="7" spans="1:9">
      <c r="A7" s="80">
        <v>4</v>
      </c>
      <c r="B7" s="83">
        <f t="shared" si="1"/>
        <v>42528</v>
      </c>
      <c r="C7" s="82">
        <v>7</v>
      </c>
      <c r="D7" s="83">
        <f t="shared" si="0"/>
        <v>42534</v>
      </c>
      <c r="E7" s="80">
        <f>IF(A7="","",SUMIF('Product Backlog'!E$5:E$103,'Release Plan'!A7,'Product Backlog'!D$5:D$103))</f>
        <v>0</v>
      </c>
      <c r="F7" s="84" t="str">
        <f t="shared" si="2"/>
        <v>Planned</v>
      </c>
      <c r="G7" s="82"/>
      <c r="H7" s="86"/>
      <c r="I7" s="94"/>
    </row>
    <row r="8" spans="1:9">
      <c r="A8" s="80">
        <v>5</v>
      </c>
      <c r="B8" s="83">
        <f t="shared" si="1"/>
        <v>42535</v>
      </c>
      <c r="C8" s="82">
        <v>7</v>
      </c>
      <c r="D8" s="83">
        <f t="shared" si="0"/>
        <v>42541</v>
      </c>
      <c r="E8" s="80">
        <f>IF(A8="","",SUMIF('Product Backlog'!E$5:E$103,'Release Plan'!A8,'Product Backlog'!D$5:D$103))</f>
        <v>0</v>
      </c>
      <c r="F8" s="84" t="str">
        <f t="shared" si="2"/>
        <v>Planned</v>
      </c>
      <c r="G8" s="82"/>
      <c r="H8" s="86"/>
      <c r="I8" s="94"/>
    </row>
    <row r="9" spans="1:9">
      <c r="A9" s="80">
        <v>6</v>
      </c>
      <c r="B9" s="83">
        <f t="shared" si="1"/>
        <v>42542</v>
      </c>
      <c r="C9" s="82">
        <v>7</v>
      </c>
      <c r="D9" s="83">
        <f t="shared" si="0"/>
        <v>42548</v>
      </c>
      <c r="E9" s="80">
        <f>IF(A9="","",SUMIF('Product Backlog'!E$5:E$103,'Release Plan'!A9,'Product Backlog'!D$5:D$103))</f>
        <v>0</v>
      </c>
      <c r="F9" s="84" t="str">
        <f t="shared" si="2"/>
        <v>Planned</v>
      </c>
      <c r="G9" s="82"/>
      <c r="H9" s="86"/>
      <c r="I9" s="94"/>
    </row>
    <row r="10" spans="1:9">
      <c r="A10" s="80">
        <v>7</v>
      </c>
      <c r="B10" s="83">
        <f t="shared" ref="B10:B18" si="3">IF(AND(B9&lt;&gt;"",C9&lt;&gt;"",C10&lt;&gt;""),B9+C9,"")</f>
        <v>42549</v>
      </c>
      <c r="C10" s="82">
        <v>7</v>
      </c>
      <c r="D10" s="83">
        <f t="shared" si="0"/>
        <v>42555</v>
      </c>
      <c r="E10" s="80">
        <f>IF(A10="","",SUMIF('Product Backlog'!E$5:E$103,'Release Plan'!A10,'Product Backlog'!D$5:D$103))</f>
        <v>0</v>
      </c>
      <c r="F10" s="84" t="str">
        <f t="shared" ref="F10:F18" si="4">IF(AND(OR(F9="Planned",F9="Ongoing"),C10&lt;&gt;""),"Planned","Unplanned")</f>
        <v>Planned</v>
      </c>
      <c r="G10" s="82"/>
      <c r="H10" s="86"/>
      <c r="I10" s="94"/>
    </row>
    <row r="11" spans="1:9">
      <c r="A11" s="80">
        <v>8</v>
      </c>
      <c r="B11" s="83">
        <f t="shared" si="3"/>
        <v>42556</v>
      </c>
      <c r="C11" s="82">
        <v>7</v>
      </c>
      <c r="D11" s="83">
        <f t="shared" si="0"/>
        <v>42562</v>
      </c>
      <c r="E11" s="80">
        <f>IF(A11="","",SUMIF('Product Backlog'!E$5:E$103,'Release Plan'!A11,'Product Backlog'!D$5:D$103))</f>
        <v>0</v>
      </c>
      <c r="F11" s="84" t="str">
        <f t="shared" si="4"/>
        <v>Planned</v>
      </c>
      <c r="G11" s="82"/>
      <c r="H11" s="86"/>
      <c r="I11" s="94"/>
    </row>
    <row r="12" spans="1:9">
      <c r="A12" s="80">
        <v>9</v>
      </c>
      <c r="B12" s="83">
        <f t="shared" si="3"/>
        <v>42563</v>
      </c>
      <c r="C12" s="82">
        <v>7</v>
      </c>
      <c r="D12" s="83">
        <f t="shared" si="0"/>
        <v>42569</v>
      </c>
      <c r="E12" s="80">
        <f>IF(A12="","",SUMIF('Product Backlog'!E$5:E$103,'Release Plan'!A12,'Product Backlog'!D$5:D$103))</f>
        <v>0</v>
      </c>
      <c r="F12" s="84" t="str">
        <f t="shared" si="4"/>
        <v>Planned</v>
      </c>
      <c r="G12" s="82"/>
      <c r="H12" s="86"/>
      <c r="I12" s="94"/>
    </row>
    <row r="13" spans="1:9">
      <c r="A13" s="80">
        <v>10</v>
      </c>
      <c r="B13" s="83">
        <f t="shared" si="3"/>
        <v>42570</v>
      </c>
      <c r="C13" s="82">
        <v>7</v>
      </c>
      <c r="D13" s="83">
        <f t="shared" si="0"/>
        <v>42576</v>
      </c>
      <c r="E13" s="80">
        <f>IF(A13="","",SUMIF('Product Backlog'!E$5:E$103,'Release Plan'!A13,'Product Backlog'!D$5:D$103))</f>
        <v>0</v>
      </c>
      <c r="F13" s="84" t="str">
        <f t="shared" si="4"/>
        <v>Planned</v>
      </c>
      <c r="G13" s="82"/>
      <c r="H13" s="86"/>
      <c r="I13" s="94"/>
    </row>
    <row r="14" spans="1:9">
      <c r="A14" s="80">
        <v>11</v>
      </c>
      <c r="B14" s="83">
        <f t="shared" si="3"/>
        <v>42577</v>
      </c>
      <c r="C14" s="82">
        <v>7</v>
      </c>
      <c r="D14" s="83">
        <f t="shared" si="0"/>
        <v>42583</v>
      </c>
      <c r="E14" s="80">
        <f>IF(A14="","",SUMIF('Product Backlog'!E$5:E$103,'Release Plan'!A14,'Product Backlog'!D$5:D$103))</f>
        <v>0</v>
      </c>
      <c r="F14" s="84" t="str">
        <f t="shared" si="4"/>
        <v>Planned</v>
      </c>
      <c r="G14" s="82"/>
      <c r="H14" s="86"/>
      <c r="I14" s="94"/>
    </row>
    <row r="15" spans="1:9">
      <c r="A15" s="80">
        <v>12</v>
      </c>
      <c r="B15" s="83">
        <f t="shared" si="3"/>
        <v>42584</v>
      </c>
      <c r="C15" s="82">
        <v>7</v>
      </c>
      <c r="D15" s="83">
        <f t="shared" si="0"/>
        <v>42590</v>
      </c>
      <c r="E15" s="80">
        <f>IF(A15="","",SUMIF('Product Backlog'!E$5:E$103,'Release Plan'!A15,'Product Backlog'!D$5:D$103))</f>
        <v>0</v>
      </c>
      <c r="F15" s="84" t="str">
        <f t="shared" si="4"/>
        <v>Planned</v>
      </c>
      <c r="G15" s="82"/>
      <c r="H15" s="86"/>
      <c r="I15" s="94"/>
    </row>
    <row r="16" spans="1:9">
      <c r="A16" s="80">
        <v>13</v>
      </c>
      <c r="B16" s="83">
        <f t="shared" si="3"/>
        <v>42591</v>
      </c>
      <c r="C16" s="82">
        <v>7</v>
      </c>
      <c r="D16" s="83">
        <f t="shared" si="0"/>
        <v>42597</v>
      </c>
      <c r="E16" s="80">
        <f>IF(A16="","",SUMIF('Product Backlog'!E$5:E$103,'Release Plan'!A16,'Product Backlog'!D$5:D$103))</f>
        <v>0</v>
      </c>
      <c r="F16" s="84" t="str">
        <f t="shared" si="4"/>
        <v>Planned</v>
      </c>
      <c r="G16" s="82"/>
      <c r="H16" s="86"/>
      <c r="I16" s="94"/>
    </row>
    <row r="17" spans="1:9">
      <c r="A17" s="80" t="str">
        <f>IF(AND(B17&lt;&gt;"",C17&lt;&gt;""),A16+1,"")</f>
        <v/>
      </c>
      <c r="B17" s="83" t="str">
        <f t="shared" si="3"/>
        <v/>
      </c>
      <c r="C17" s="82"/>
      <c r="D17" s="83" t="str">
        <f t="shared" si="0"/>
        <v/>
      </c>
      <c r="E17" s="80" t="str">
        <f>IF(A17="","",SUMIF('Product Backlog'!E$5:E$103,'Release Plan'!A17,'Product Backlog'!D$5:D$103))</f>
        <v/>
      </c>
      <c r="F17" s="84" t="str">
        <f t="shared" si="4"/>
        <v>Unplanned</v>
      </c>
      <c r="G17" s="82"/>
      <c r="H17" s="86"/>
      <c r="I17" s="94"/>
    </row>
    <row r="18" spans="1:9">
      <c r="A18" s="80" t="str">
        <f>IF(AND(B18&lt;&gt;"",C18&lt;&gt;""),A17+1,"")</f>
        <v/>
      </c>
      <c r="B18" s="83" t="str">
        <f t="shared" si="3"/>
        <v/>
      </c>
      <c r="C18" s="82"/>
      <c r="D18" s="83" t="str">
        <f t="shared" si="0"/>
        <v/>
      </c>
      <c r="E18" s="80" t="str">
        <f>IF(A18="","",SUMIF('Product Backlog'!E$5:E$103,'Release Plan'!A18,'Product Backlog'!D$5:D$103))</f>
        <v/>
      </c>
      <c r="F18" s="84" t="str">
        <f t="shared" si="4"/>
        <v>Unplanned</v>
      </c>
      <c r="G18" s="82"/>
      <c r="H18" s="87"/>
      <c r="I18" s="95"/>
    </row>
    <row r="19" spans="1:8">
      <c r="A19" s="88"/>
      <c r="B19" s="88"/>
      <c r="C19" s="88"/>
      <c r="D19" s="89" t="s">
        <v>12</v>
      </c>
      <c r="E19" s="90">
        <f>SUMIF('Product Backlog'!E$5:E$103,"",'Product Backlog'!D$5:D$103)-SUMIF('Product Backlog'!C$5:C$103,"Removed",'Product Backlog'!D$5:D$103)</f>
        <v>0</v>
      </c>
      <c r="F19" s="88"/>
      <c r="G19" s="91"/>
      <c r="H19" s="88"/>
    </row>
  </sheetData>
  <conditionalFormatting sqref="E19">
    <cfRule type="expression" dxfId="0" priority="1" stopIfTrue="1">
      <formula>$F19="Planned"</formula>
    </cfRule>
    <cfRule type="expression" dxfId="1" priority="2" stopIfTrue="1">
      <formula>$F19="Ongoing"</formula>
    </cfRule>
  </conditionalFormatting>
  <conditionalFormatting sqref="F4:F18">
    <cfRule type="expression" dxfId="2" priority="3" stopIfTrue="1">
      <formula>$F4="Planned"</formula>
    </cfRule>
    <cfRule type="expression" dxfId="3" priority="4" stopIfTrue="1">
      <formula>$F4="Ongoing"</formula>
    </cfRule>
    <cfRule type="cellIs" dxfId="4" priority="5" stopIfTrue="1" operator="equal">
      <formula>"Unplanned"</formula>
    </cfRule>
  </conditionalFormatting>
  <conditionalFormatting sqref="G4:H18 A4:E18">
    <cfRule type="expression" dxfId="5" priority="6" stopIfTrue="1">
      <formula>OR($F4="Planned",$F4="Unplanned")</formula>
    </cfRule>
    <cfRule type="expression" dxfId="6" priority="7" stopIfTrue="1">
      <formula>$F4="Ongoing"</formula>
    </cfRule>
  </conditionalFormatting>
  <dataValidations count="1">
    <dataValidation type="list" allowBlank="1" showInputMessage="1" showErrorMessage="1" sqref="F4:F18">
      <formula1>"Planned,Ongoing,Released,Unplanned"</formula1>
    </dataValidation>
  </dataValidations>
  <pageMargins left="0.75" right="0.75" top="1" bottom="1" header="0.5" footer="0.5"/>
  <pageSetup paperSize="9" orientation="portrait" horizontalDpi="600" verticalDpi="6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codeName="Sheet12"/>
  <dimension ref="A1:AD93"/>
  <sheetViews>
    <sheetView workbookViewId="0">
      <pane ySplit="13" topLeftCell="A14" activePane="bottomLeft" state="frozen"/>
      <selection/>
      <selection pane="bottomLeft" activeCell="A23" sqref="A23:A24"/>
    </sheetView>
  </sheetViews>
  <sheetFormatPr defaultColWidth="8.88888888888889" defaultRowHeight="13.2"/>
  <cols>
    <col min="1" max="1" width="43.4259259259259" style="1" customWidth="1"/>
    <col min="2" max="2" width="8.57407407407407" style="36" customWidth="1"/>
    <col min="3" max="3" width="13.712962962963" style="1" customWidth="1"/>
    <col min="4" max="4" width="10.8518518518519" style="1" customWidth="1"/>
    <col min="5" max="5" width="11.5740740740741" style="36"/>
    <col min="6" max="30" width="4.42592592592593" style="36" customWidth="1"/>
    <col min="31" max="16384" width="9.13888888888889" style="1"/>
  </cols>
  <sheetData>
    <row r="1" ht="17.4" spans="1:30">
      <c r="A1" s="37">
        <v>7</v>
      </c>
      <c r="B1" s="38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1">
      <c r="A2" s="1" t="s">
        <v>208</v>
      </c>
    </row>
    <row r="3" spans="1:2">
      <c r="A3" s="39"/>
      <c r="B3" s="40"/>
    </row>
    <row r="4" spans="1:2">
      <c r="A4" s="39"/>
      <c r="B4" s="40"/>
    </row>
    <row r="8" spans="1:30">
      <c r="A8" s="41" t="s">
        <v>95</v>
      </c>
      <c r="B8" s="42">
        <v>7</v>
      </c>
      <c r="C8" s="41"/>
      <c r="D8" s="43"/>
      <c r="E8" s="41" t="s">
        <v>96</v>
      </c>
      <c r="F8" s="41" t="s">
        <v>97</v>
      </c>
      <c r="G8" s="41"/>
      <c r="H8" s="41"/>
      <c r="I8" s="41"/>
      <c r="J8" s="41"/>
      <c r="K8" s="41"/>
      <c r="L8" s="41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</row>
    <row r="9" spans="1:30">
      <c r="A9" s="41" t="s">
        <v>98</v>
      </c>
      <c r="B9" s="42">
        <v>5</v>
      </c>
      <c r="C9" s="41" t="s">
        <v>3</v>
      </c>
      <c r="D9" s="41" t="s">
        <v>99</v>
      </c>
      <c r="E9" s="44">
        <f ca="1">SUM(OFFSET(E13,1,0,TaskRows,1))</f>
        <v>0</v>
      </c>
      <c r="F9" s="44">
        <f ca="1">IF(AND(SUM(OFFSET(F13,1,0,TaskRows,1))=0),0,SUM(OFFSET(F13,1,0,TaskRows,1)))</f>
        <v>0</v>
      </c>
      <c r="G9" s="44" t="str">
        <f ca="1" t="shared" ref="G9:AD9" si="0">IF(AND(SUM(OFFSET(G13,1,0,TaskRows,1))=0),"",SUM(OFFSET(G13,1,0,TaskRows,1)))</f>
        <v/>
      </c>
      <c r="H9" s="44" t="str">
        <f ca="1" t="shared" si="0"/>
        <v/>
      </c>
      <c r="I9" s="44" t="str">
        <f ca="1" t="shared" si="0"/>
        <v/>
      </c>
      <c r="J9" s="44" t="str">
        <f ca="1" t="shared" si="0"/>
        <v/>
      </c>
      <c r="K9" s="44" t="str">
        <f ca="1" t="shared" si="0"/>
        <v/>
      </c>
      <c r="L9" s="44" t="str">
        <f ca="1" t="shared" si="0"/>
        <v/>
      </c>
      <c r="M9" s="44" t="str">
        <f ca="1" t="shared" si="0"/>
        <v/>
      </c>
      <c r="N9" s="44" t="str">
        <f ca="1" t="shared" si="0"/>
        <v/>
      </c>
      <c r="O9" s="44" t="str">
        <f ca="1" t="shared" si="0"/>
        <v/>
      </c>
      <c r="P9" s="44" t="str">
        <f ca="1" t="shared" si="0"/>
        <v/>
      </c>
      <c r="Q9" s="44" t="str">
        <f ca="1" t="shared" si="0"/>
        <v/>
      </c>
      <c r="R9" s="44" t="str">
        <f ca="1" t="shared" si="0"/>
        <v/>
      </c>
      <c r="S9" s="44" t="str">
        <f ca="1" t="shared" si="0"/>
        <v/>
      </c>
      <c r="T9" s="44" t="str">
        <f ca="1" t="shared" si="0"/>
        <v/>
      </c>
      <c r="U9" s="44" t="str">
        <f ca="1" t="shared" si="0"/>
        <v/>
      </c>
      <c r="V9" s="44" t="str">
        <f ca="1" t="shared" si="0"/>
        <v/>
      </c>
      <c r="W9" s="44" t="str">
        <f ca="1" t="shared" si="0"/>
        <v/>
      </c>
      <c r="X9" s="44" t="str">
        <f ca="1" t="shared" si="0"/>
        <v/>
      </c>
      <c r="Y9" s="44" t="str">
        <f ca="1" t="shared" si="0"/>
        <v/>
      </c>
      <c r="Z9" s="44" t="str">
        <f ca="1" t="shared" si="0"/>
        <v/>
      </c>
      <c r="AA9" s="44" t="str">
        <f ca="1" t="shared" si="0"/>
        <v/>
      </c>
      <c r="AB9" s="44" t="str">
        <f ca="1" t="shared" si="0"/>
        <v/>
      </c>
      <c r="AC9" s="44" t="str">
        <f ca="1" t="shared" si="0"/>
        <v/>
      </c>
      <c r="AD9" s="44" t="str">
        <f ca="1" t="shared" si="0"/>
        <v/>
      </c>
    </row>
    <row r="10" customFormat="1" hidden="1" spans="1:30">
      <c r="A10" t="s">
        <v>100</v>
      </c>
      <c r="B10" s="24">
        <f>IF(COUNTA(A14:A248)=0,1,COUNTA(A14:A248))</f>
        <v>13</v>
      </c>
      <c r="C10" t="s">
        <v>101</v>
      </c>
      <c r="D10" s="24">
        <f ca="1">IF(COUNTIF(F9:AD9,"&gt;0")=0,1,COUNTIF(F9:AD9,"&gt;0"))</f>
        <v>1</v>
      </c>
      <c r="E10" s="24"/>
      <c r="F10" s="24">
        <f ca="1">IF(F13="","",$E9-$E9/($B8-1)*(F13-1))</f>
        <v>0</v>
      </c>
      <c r="G10" s="24">
        <f ca="1" t="shared" ref="G10:AD10" si="1">IF(G13="","",TotalEffort-TotalEffort/(ImplementationDays)*(G13-1))</f>
        <v>0</v>
      </c>
      <c r="H10" s="24">
        <f ca="1" t="shared" si="1"/>
        <v>0</v>
      </c>
      <c r="I10" s="24">
        <f ca="1" t="shared" si="1"/>
        <v>0</v>
      </c>
      <c r="J10" s="24">
        <f ca="1" t="shared" si="1"/>
        <v>0</v>
      </c>
      <c r="K10" s="24">
        <f ca="1" t="shared" si="1"/>
        <v>0</v>
      </c>
      <c r="L10" s="24">
        <f ca="1" t="shared" si="1"/>
        <v>0</v>
      </c>
      <c r="M10" s="24" t="str">
        <f ca="1" t="shared" si="1"/>
        <v/>
      </c>
      <c r="N10" s="24" t="str">
        <f ca="1" t="shared" si="1"/>
        <v/>
      </c>
      <c r="O10" s="24" t="str">
        <f ca="1" t="shared" si="1"/>
        <v/>
      </c>
      <c r="P10" s="24" t="str">
        <f ca="1" t="shared" si="1"/>
        <v/>
      </c>
      <c r="Q10" s="24" t="str">
        <f ca="1" t="shared" si="1"/>
        <v/>
      </c>
      <c r="R10" s="24" t="str">
        <f ca="1" t="shared" si="1"/>
        <v/>
      </c>
      <c r="S10" s="24" t="str">
        <f ca="1" t="shared" si="1"/>
        <v/>
      </c>
      <c r="T10" s="24" t="str">
        <f ca="1" t="shared" si="1"/>
        <v/>
      </c>
      <c r="U10" s="24" t="str">
        <f ca="1" t="shared" si="1"/>
        <v/>
      </c>
      <c r="V10" s="24" t="str">
        <f ca="1" t="shared" si="1"/>
        <v/>
      </c>
      <c r="W10" s="24" t="str">
        <f ca="1" t="shared" si="1"/>
        <v/>
      </c>
      <c r="X10" s="24" t="str">
        <f ca="1" t="shared" si="1"/>
        <v/>
      </c>
      <c r="Y10" s="24" t="str">
        <f ca="1" t="shared" si="1"/>
        <v/>
      </c>
      <c r="Z10" s="24" t="str">
        <f ca="1" t="shared" si="1"/>
        <v/>
      </c>
      <c r="AA10" s="24" t="str">
        <f ca="1" t="shared" si="1"/>
        <v/>
      </c>
      <c r="AB10" s="24" t="str">
        <f ca="1" t="shared" si="1"/>
        <v/>
      </c>
      <c r="AC10" s="24" t="str">
        <f ca="1" t="shared" si="1"/>
        <v/>
      </c>
      <c r="AD10" s="24" t="str">
        <f ca="1" t="shared" si="1"/>
        <v/>
      </c>
    </row>
    <row r="11" customFormat="1" hidden="1" spans="1:30">
      <c r="A11" s="33" t="s">
        <v>102</v>
      </c>
      <c r="C11" t="s">
        <v>65</v>
      </c>
      <c r="D11" s="24"/>
      <c r="E11" s="24"/>
      <c r="F11" s="24">
        <f ca="1" t="shared" ref="F11:AD11" si="2">IF(TREND(OFFSET($F9,0,DoneDays-TrendDays,1,TrendDays),OFFSET($F12,0,DoneDays-TrendDays,1,TrendDays),F12)&lt;0,"",TREND(OFFSET($F9,0,DoneDays-TrendDays,1,TrendDays),OFFSET($F12,0,DoneDays-TrendDays,1,TrendDays),F12))</f>
        <v>0</v>
      </c>
      <c r="G11" s="24">
        <f ca="1" t="shared" si="2"/>
        <v>0</v>
      </c>
      <c r="H11" s="24">
        <f ca="1" t="shared" si="2"/>
        <v>0</v>
      </c>
      <c r="I11" s="24">
        <f ca="1" t="shared" si="2"/>
        <v>0</v>
      </c>
      <c r="J11" s="24">
        <f ca="1" t="shared" si="2"/>
        <v>0</v>
      </c>
      <c r="K11" s="24">
        <f ca="1" t="shared" si="2"/>
        <v>0</v>
      </c>
      <c r="L11" s="24">
        <f ca="1" t="shared" si="2"/>
        <v>0</v>
      </c>
      <c r="M11" s="24">
        <f ca="1" t="shared" si="2"/>
        <v>0</v>
      </c>
      <c r="N11" s="24">
        <f ca="1" t="shared" si="2"/>
        <v>0</v>
      </c>
      <c r="O11" s="24">
        <f ca="1" t="shared" si="2"/>
        <v>0</v>
      </c>
      <c r="P11" s="24">
        <f ca="1" t="shared" si="2"/>
        <v>0</v>
      </c>
      <c r="Q11" s="24">
        <f ca="1" t="shared" si="2"/>
        <v>0</v>
      </c>
      <c r="R11" s="24">
        <f ca="1" t="shared" si="2"/>
        <v>0</v>
      </c>
      <c r="S11" s="24">
        <f ca="1" t="shared" si="2"/>
        <v>0</v>
      </c>
      <c r="T11" s="24">
        <f ca="1" t="shared" si="2"/>
        <v>0</v>
      </c>
      <c r="U11" s="24">
        <f ca="1" t="shared" si="2"/>
        <v>0</v>
      </c>
      <c r="V11" s="24">
        <f ca="1" t="shared" si="2"/>
        <v>0</v>
      </c>
      <c r="W11" s="24">
        <f ca="1" t="shared" si="2"/>
        <v>0</v>
      </c>
      <c r="X11" s="24">
        <f ca="1" t="shared" si="2"/>
        <v>0</v>
      </c>
      <c r="Y11" s="24">
        <f ca="1" t="shared" si="2"/>
        <v>0</v>
      </c>
      <c r="Z11" s="24">
        <f ca="1" t="shared" si="2"/>
        <v>0</v>
      </c>
      <c r="AA11" s="24">
        <f ca="1" t="shared" si="2"/>
        <v>0</v>
      </c>
      <c r="AB11" s="24">
        <f ca="1" t="shared" si="2"/>
        <v>0</v>
      </c>
      <c r="AC11" s="24">
        <f ca="1" t="shared" si="2"/>
        <v>0</v>
      </c>
      <c r="AD11" s="24">
        <f ca="1" t="shared" si="2"/>
        <v>0</v>
      </c>
    </row>
    <row r="12" customFormat="1" hidden="1" spans="1:30">
      <c r="A12" s="33" t="s">
        <v>103</v>
      </c>
      <c r="C12" t="s">
        <v>104</v>
      </c>
      <c r="D12" s="24">
        <f ca="1">IF(DoneDays&gt;B9,B9,DoneDays)</f>
        <v>1</v>
      </c>
      <c r="E12" s="24"/>
      <c r="F12" s="24">
        <f ca="1">IF(DoneDays&gt;E12,E12+1,"")</f>
        <v>1</v>
      </c>
      <c r="G12" s="24">
        <v>2</v>
      </c>
      <c r="H12" s="24">
        <v>3</v>
      </c>
      <c r="I12" s="24">
        <v>4</v>
      </c>
      <c r="J12" s="24">
        <v>5</v>
      </c>
      <c r="K12" s="24">
        <v>6</v>
      </c>
      <c r="L12" s="24">
        <v>7</v>
      </c>
      <c r="M12" s="24">
        <v>8</v>
      </c>
      <c r="N12" s="24">
        <v>9</v>
      </c>
      <c r="O12" s="24">
        <v>10</v>
      </c>
      <c r="P12" s="24">
        <v>11</v>
      </c>
      <c r="Q12" s="24">
        <v>12</v>
      </c>
      <c r="R12" s="24">
        <v>13</v>
      </c>
      <c r="S12" s="24">
        <v>14</v>
      </c>
      <c r="T12" s="24">
        <v>15</v>
      </c>
      <c r="U12" s="24">
        <v>16</v>
      </c>
      <c r="V12" s="24">
        <v>17</v>
      </c>
      <c r="W12" s="24">
        <v>18</v>
      </c>
      <c r="X12" s="24">
        <v>19</v>
      </c>
      <c r="Y12" s="24">
        <v>20</v>
      </c>
      <c r="Z12" s="24">
        <v>21</v>
      </c>
      <c r="AA12" s="24">
        <v>22</v>
      </c>
      <c r="AB12" s="24">
        <v>23</v>
      </c>
      <c r="AC12" s="24">
        <v>24</v>
      </c>
      <c r="AD12" s="24">
        <v>25</v>
      </c>
    </row>
    <row r="13" spans="1:30">
      <c r="A13" s="41" t="s">
        <v>105</v>
      </c>
      <c r="B13" s="45" t="s">
        <v>15</v>
      </c>
      <c r="C13" s="41" t="s">
        <v>106</v>
      </c>
      <c r="D13" s="41" t="s">
        <v>6</v>
      </c>
      <c r="E13" s="45" t="s">
        <v>107</v>
      </c>
      <c r="F13" s="45">
        <v>1</v>
      </c>
      <c r="G13" s="45">
        <f t="shared" ref="G13:AD13" si="3">IF($B$8&gt;F13,F13+1,"")</f>
        <v>2</v>
      </c>
      <c r="H13" s="45">
        <f t="shared" si="3"/>
        <v>3</v>
      </c>
      <c r="I13" s="45">
        <f t="shared" si="3"/>
        <v>4</v>
      </c>
      <c r="J13" s="45">
        <f t="shared" si="3"/>
        <v>5</v>
      </c>
      <c r="K13" s="45">
        <f t="shared" si="3"/>
        <v>6</v>
      </c>
      <c r="L13" s="45">
        <f t="shared" si="3"/>
        <v>7</v>
      </c>
      <c r="M13" s="45" t="str">
        <f t="shared" si="3"/>
        <v/>
      </c>
      <c r="N13" s="45" t="str">
        <f t="shared" si="3"/>
        <v/>
      </c>
      <c r="O13" s="45" t="str">
        <f t="shared" si="3"/>
        <v/>
      </c>
      <c r="P13" s="45" t="str">
        <f t="shared" si="3"/>
        <v/>
      </c>
      <c r="Q13" s="45" t="str">
        <f t="shared" si="3"/>
        <v/>
      </c>
      <c r="R13" s="45" t="str">
        <f t="shared" si="3"/>
        <v/>
      </c>
      <c r="S13" s="45" t="str">
        <f t="shared" si="3"/>
        <v/>
      </c>
      <c r="T13" s="45" t="str">
        <f t="shared" si="3"/>
        <v/>
      </c>
      <c r="U13" s="45" t="str">
        <f t="shared" si="3"/>
        <v/>
      </c>
      <c r="V13" s="45" t="str">
        <f t="shared" si="3"/>
        <v/>
      </c>
      <c r="W13" s="45" t="str">
        <f t="shared" si="3"/>
        <v/>
      </c>
      <c r="X13" s="45" t="str">
        <f t="shared" si="3"/>
        <v/>
      </c>
      <c r="Y13" s="45" t="str">
        <f t="shared" si="3"/>
        <v/>
      </c>
      <c r="Z13" s="45" t="str">
        <f t="shared" si="3"/>
        <v/>
      </c>
      <c r="AA13" s="45" t="str">
        <f t="shared" si="3"/>
        <v/>
      </c>
      <c r="AB13" s="45" t="str">
        <f t="shared" si="3"/>
        <v/>
      </c>
      <c r="AC13" s="45" t="str">
        <f t="shared" si="3"/>
        <v/>
      </c>
      <c r="AD13" s="45" t="str">
        <f t="shared" si="3"/>
        <v/>
      </c>
    </row>
    <row r="14" spans="1:9">
      <c r="A14" s="46" t="s">
        <v>209</v>
      </c>
      <c r="B14" s="24"/>
      <c r="C14" s="46" t="s">
        <v>109</v>
      </c>
      <c r="D14" t="s">
        <v>20</v>
      </c>
      <c r="E14" s="24"/>
      <c r="F14" s="24"/>
      <c r="G14" s="24"/>
      <c r="H14" s="24"/>
      <c r="I14" s="24"/>
    </row>
    <row r="15" spans="1:9">
      <c r="A15" s="47" t="s">
        <v>210</v>
      </c>
      <c r="B15" s="24"/>
      <c r="C15" s="46" t="s">
        <v>109</v>
      </c>
      <c r="D15" t="s">
        <v>20</v>
      </c>
      <c r="E15" s="24"/>
      <c r="F15" s="24"/>
      <c r="G15" s="24"/>
      <c r="H15" s="24"/>
      <c r="I15" s="24"/>
    </row>
    <row r="16" spans="1:9">
      <c r="A16" s="47" t="s">
        <v>211</v>
      </c>
      <c r="B16" s="24"/>
      <c r="C16" s="46" t="s">
        <v>109</v>
      </c>
      <c r="D16" t="s">
        <v>20</v>
      </c>
      <c r="E16" s="24"/>
      <c r="F16" s="24"/>
      <c r="G16" s="24"/>
      <c r="H16" s="24"/>
      <c r="I16" s="24"/>
    </row>
    <row r="17" spans="1:9">
      <c r="A17" s="47" t="s">
        <v>212</v>
      </c>
      <c r="B17" s="24"/>
      <c r="C17" s="46" t="s">
        <v>109</v>
      </c>
      <c r="D17" t="s">
        <v>20</v>
      </c>
      <c r="E17" s="24"/>
      <c r="F17" s="24"/>
      <c r="G17" s="24"/>
      <c r="H17" s="24"/>
      <c r="I17" s="24"/>
    </row>
    <row r="18" spans="1:9">
      <c r="A18" s="47" t="s">
        <v>213</v>
      </c>
      <c r="B18" s="24"/>
      <c r="C18" s="46" t="s">
        <v>109</v>
      </c>
      <c r="D18" t="s">
        <v>20</v>
      </c>
      <c r="E18" s="24"/>
      <c r="F18" s="24"/>
      <c r="G18" s="24"/>
      <c r="H18" s="24"/>
      <c r="I18" s="24"/>
    </row>
    <row r="19" spans="1:9">
      <c r="A19" s="47" t="s">
        <v>214</v>
      </c>
      <c r="B19" s="24"/>
      <c r="C19" s="46" t="s">
        <v>109</v>
      </c>
      <c r="D19" t="s">
        <v>175</v>
      </c>
      <c r="E19" s="24"/>
      <c r="F19" s="24"/>
      <c r="G19" s="24"/>
      <c r="H19" s="24"/>
      <c r="I19" s="24"/>
    </row>
    <row r="20" spans="1:9">
      <c r="A20" s="47" t="s">
        <v>215</v>
      </c>
      <c r="B20" s="24"/>
      <c r="C20" s="46" t="s">
        <v>118</v>
      </c>
      <c r="D20" t="s">
        <v>20</v>
      </c>
      <c r="E20" s="24"/>
      <c r="F20" s="24"/>
      <c r="G20" s="24"/>
      <c r="H20" s="24"/>
      <c r="I20" s="24"/>
    </row>
    <row r="21" spans="1:9">
      <c r="A21" s="47" t="s">
        <v>216</v>
      </c>
      <c r="B21" s="24"/>
      <c r="C21" s="46" t="s">
        <v>118</v>
      </c>
      <c r="D21" t="s">
        <v>20</v>
      </c>
      <c r="E21" s="24"/>
      <c r="F21" s="24"/>
      <c r="G21" s="24"/>
      <c r="H21" s="24"/>
      <c r="I21" s="24"/>
    </row>
    <row r="22" spans="1:9">
      <c r="A22" s="47" t="s">
        <v>217</v>
      </c>
      <c r="B22" s="24"/>
      <c r="C22" s="46" t="s">
        <v>120</v>
      </c>
      <c r="D22" t="s">
        <v>20</v>
      </c>
      <c r="E22" s="24"/>
      <c r="F22" s="24"/>
      <c r="G22" s="24"/>
      <c r="H22" s="24"/>
      <c r="I22" s="24"/>
    </row>
    <row r="23" spans="1:9">
      <c r="A23" s="47" t="s">
        <v>218</v>
      </c>
      <c r="B23" s="24"/>
      <c r="C23" s="46" t="s">
        <v>120</v>
      </c>
      <c r="D23" t="s">
        <v>20</v>
      </c>
      <c r="E23" s="24"/>
      <c r="F23" s="24"/>
      <c r="G23" s="24"/>
      <c r="H23" s="24"/>
      <c r="I23" s="24"/>
    </row>
    <row r="24" spans="1:30">
      <c r="A24" s="47" t="s">
        <v>219</v>
      </c>
      <c r="C24" s="46" t="s">
        <v>120</v>
      </c>
      <c r="D24" t="s">
        <v>20</v>
      </c>
      <c r="AC24" s="36" t="str">
        <f t="shared" ref="AC24:AD53" si="4">IF(OR(AC$13="",$E24=""),"",AB24)</f>
        <v/>
      </c>
      <c r="AD24" s="36" t="str">
        <f t="shared" si="4"/>
        <v/>
      </c>
    </row>
    <row r="25" spans="1:30">
      <c r="A25" s="47"/>
      <c r="C25" s="46"/>
      <c r="AC25" s="36" t="str">
        <f t="shared" si="4"/>
        <v/>
      </c>
      <c r="AD25" s="36" t="str">
        <f t="shared" si="4"/>
        <v/>
      </c>
    </row>
    <row r="26" spans="1:3">
      <c r="A26" s="47"/>
      <c r="C26" s="46"/>
    </row>
    <row r="27" spans="1:3">
      <c r="A27" s="47"/>
      <c r="C27" s="46"/>
    </row>
    <row r="28" spans="1:30">
      <c r="A28" s="47"/>
      <c r="C28" s="46"/>
      <c r="AC28" s="36" t="str">
        <f>IF(OR(AC$13="",$E28=""),"",AB28)</f>
        <v/>
      </c>
      <c r="AD28" s="36" t="str">
        <f>IF(OR(AD$13="",$E28=""),"",AC28)</f>
        <v/>
      </c>
    </row>
    <row r="29" ht="15" customHeight="1" spans="1:30">
      <c r="A29" s="51"/>
      <c r="C29" s="46"/>
      <c r="AC29" s="36" t="str">
        <f t="shared" si="4"/>
        <v/>
      </c>
      <c r="AD29" s="36" t="str">
        <f t="shared" si="4"/>
        <v/>
      </c>
    </row>
    <row r="30" spans="3:30">
      <c r="C30"/>
      <c r="AC30" s="36" t="str">
        <f t="shared" si="4"/>
        <v/>
      </c>
      <c r="AD30" s="36" t="str">
        <f t="shared" si="4"/>
        <v/>
      </c>
    </row>
    <row r="31" spans="3:30">
      <c r="C31"/>
      <c r="AC31" s="36" t="str">
        <f t="shared" si="4"/>
        <v/>
      </c>
      <c r="AD31" s="36" t="str">
        <f t="shared" si="4"/>
        <v/>
      </c>
    </row>
    <row r="32" spans="3:30">
      <c r="C32"/>
      <c r="F32" s="36" t="str">
        <f t="shared" ref="F32:F46" si="5">IF(OR(F$13="",$E32=""),"",E32)</f>
        <v/>
      </c>
      <c r="AC32" s="36" t="str">
        <f t="shared" si="4"/>
        <v/>
      </c>
      <c r="AD32" s="36" t="str">
        <f t="shared" si="4"/>
        <v/>
      </c>
    </row>
    <row r="33" spans="3:30">
      <c r="C33"/>
      <c r="F33" s="36" t="str">
        <f t="shared" si="5"/>
        <v/>
      </c>
      <c r="AC33" s="36" t="str">
        <f t="shared" si="4"/>
        <v/>
      </c>
      <c r="AD33" s="36" t="str">
        <f t="shared" si="4"/>
        <v/>
      </c>
    </row>
    <row r="34" spans="3:30">
      <c r="C34"/>
      <c r="F34" s="36" t="str">
        <f t="shared" si="5"/>
        <v/>
      </c>
      <c r="AC34" s="36" t="str">
        <f t="shared" si="4"/>
        <v/>
      </c>
      <c r="AD34" s="36" t="str">
        <f t="shared" si="4"/>
        <v/>
      </c>
    </row>
    <row r="35" spans="1:30">
      <c r="A35" s="47" t="s">
        <v>220</v>
      </c>
      <c r="C35"/>
      <c r="F35" s="36" t="str">
        <f t="shared" si="5"/>
        <v/>
      </c>
      <c r="AC35" s="36" t="str">
        <f t="shared" si="4"/>
        <v/>
      </c>
      <c r="AD35" s="36" t="str">
        <f t="shared" si="4"/>
        <v/>
      </c>
    </row>
    <row r="36" spans="1:30">
      <c r="A36" s="52" t="s">
        <v>221</v>
      </c>
      <c r="C36"/>
      <c r="F36" s="36" t="str">
        <f t="shared" si="5"/>
        <v/>
      </c>
      <c r="AC36" s="36" t="str">
        <f t="shared" si="4"/>
        <v/>
      </c>
      <c r="AD36" s="36" t="str">
        <f t="shared" si="4"/>
        <v/>
      </c>
    </row>
    <row r="37" spans="3:30">
      <c r="C37"/>
      <c r="D37" s="1" t="str">
        <f t="shared" ref="D37:D39" si="6">IF(A37&lt;&gt;"","Planned","")</f>
        <v/>
      </c>
      <c r="F37" s="36" t="str">
        <f t="shared" si="5"/>
        <v/>
      </c>
      <c r="AC37" s="36" t="str">
        <f t="shared" si="4"/>
        <v/>
      </c>
      <c r="AD37" s="36" t="str">
        <f t="shared" si="4"/>
        <v/>
      </c>
    </row>
    <row r="38" spans="3:30">
      <c r="C38"/>
      <c r="D38" s="1" t="str">
        <f t="shared" si="6"/>
        <v/>
      </c>
      <c r="F38" s="36" t="str">
        <f t="shared" si="5"/>
        <v/>
      </c>
      <c r="AC38" s="36" t="str">
        <f t="shared" si="4"/>
        <v/>
      </c>
      <c r="AD38" s="36" t="str">
        <f t="shared" si="4"/>
        <v/>
      </c>
    </row>
    <row r="39" spans="3:30">
      <c r="C39"/>
      <c r="D39" s="1" t="str">
        <f t="shared" si="6"/>
        <v/>
      </c>
      <c r="F39" s="36" t="str">
        <f t="shared" si="5"/>
        <v/>
      </c>
      <c r="AC39" s="36" t="str">
        <f t="shared" si="4"/>
        <v/>
      </c>
      <c r="AD39" s="36" t="str">
        <f t="shared" si="4"/>
        <v/>
      </c>
    </row>
    <row r="40" spans="3:30">
      <c r="C40"/>
      <c r="F40" s="36" t="str">
        <f t="shared" si="5"/>
        <v/>
      </c>
      <c r="AC40" s="36" t="str">
        <f t="shared" si="4"/>
        <v/>
      </c>
      <c r="AD40" s="36" t="str">
        <f t="shared" si="4"/>
        <v/>
      </c>
    </row>
    <row r="41" spans="1:30">
      <c r="A41" s="48"/>
      <c r="C41"/>
      <c r="F41" s="36" t="str">
        <f t="shared" si="5"/>
        <v/>
      </c>
      <c r="AC41" s="36" t="str">
        <f t="shared" si="4"/>
        <v/>
      </c>
      <c r="AD41" s="36" t="str">
        <f t="shared" si="4"/>
        <v/>
      </c>
    </row>
    <row r="42" spans="1:30">
      <c r="A42" s="47"/>
      <c r="C42"/>
      <c r="F42" s="36" t="str">
        <f t="shared" si="5"/>
        <v/>
      </c>
      <c r="AC42" s="36" t="str">
        <f t="shared" si="4"/>
        <v/>
      </c>
      <c r="AD42" s="36" t="str">
        <f t="shared" si="4"/>
        <v/>
      </c>
    </row>
    <row r="43" spans="1:30">
      <c r="A43" s="47"/>
      <c r="C43"/>
      <c r="F43" s="36" t="str">
        <f t="shared" si="5"/>
        <v/>
      </c>
      <c r="AC43" s="36" t="str">
        <f t="shared" si="4"/>
        <v/>
      </c>
      <c r="AD43" s="36" t="str">
        <f t="shared" si="4"/>
        <v/>
      </c>
    </row>
    <row r="44" spans="1:30">
      <c r="A44" s="47"/>
      <c r="C44" s="49"/>
      <c r="F44" s="36" t="str">
        <f t="shared" si="5"/>
        <v/>
      </c>
      <c r="AC44" s="36" t="str">
        <f t="shared" si="4"/>
        <v/>
      </c>
      <c r="AD44" s="36" t="str">
        <f t="shared" si="4"/>
        <v/>
      </c>
    </row>
    <row r="45" spans="1:30">
      <c r="A45" s="47"/>
      <c r="C45" s="49"/>
      <c r="F45" s="36" t="str">
        <f t="shared" si="5"/>
        <v/>
      </c>
      <c r="AC45" s="36" t="str">
        <f t="shared" si="4"/>
        <v/>
      </c>
      <c r="AD45" s="36" t="str">
        <f t="shared" si="4"/>
        <v/>
      </c>
    </row>
    <row r="46" spans="3:30">
      <c r="C46"/>
      <c r="F46" s="36" t="str">
        <f t="shared" si="5"/>
        <v/>
      </c>
      <c r="G46" s="36" t="str">
        <f t="shared" ref="G46:U46" si="7">IF(OR(G$13="",$E46=""),"",F46)</f>
        <v/>
      </c>
      <c r="H46" s="36" t="str">
        <f t="shared" si="7"/>
        <v/>
      </c>
      <c r="I46" s="36" t="str">
        <f t="shared" si="7"/>
        <v/>
      </c>
      <c r="J46" s="36" t="str">
        <f t="shared" si="7"/>
        <v/>
      </c>
      <c r="K46" s="36" t="str">
        <f t="shared" si="7"/>
        <v/>
      </c>
      <c r="L46" s="36" t="str">
        <f t="shared" si="7"/>
        <v/>
      </c>
      <c r="M46" s="36" t="str">
        <f t="shared" si="7"/>
        <v/>
      </c>
      <c r="N46" s="36" t="str">
        <f t="shared" si="7"/>
        <v/>
      </c>
      <c r="O46" s="36" t="str">
        <f t="shared" si="7"/>
        <v/>
      </c>
      <c r="P46" s="36" t="str">
        <f t="shared" si="7"/>
        <v/>
      </c>
      <c r="Q46" s="36" t="str">
        <f t="shared" si="7"/>
        <v/>
      </c>
      <c r="R46" s="36" t="str">
        <f t="shared" si="7"/>
        <v/>
      </c>
      <c r="S46" s="36" t="str">
        <f t="shared" si="7"/>
        <v/>
      </c>
      <c r="T46" s="36" t="str">
        <f t="shared" si="7"/>
        <v/>
      </c>
      <c r="U46" s="36" t="str">
        <f t="shared" si="7"/>
        <v/>
      </c>
      <c r="V46" s="36" t="str">
        <f t="shared" ref="V46:AB47" si="8">IF(OR(V$13="",$E46=""),"",U46)</f>
        <v/>
      </c>
      <c r="W46" s="36" t="str">
        <f t="shared" si="8"/>
        <v/>
      </c>
      <c r="X46" s="36" t="str">
        <f t="shared" si="8"/>
        <v/>
      </c>
      <c r="Y46" s="36" t="str">
        <f t="shared" si="8"/>
        <v/>
      </c>
      <c r="Z46" s="36" t="str">
        <f t="shared" si="8"/>
        <v/>
      </c>
      <c r="AA46" s="36" t="str">
        <f t="shared" si="8"/>
        <v/>
      </c>
      <c r="AB46" s="36" t="str">
        <f t="shared" si="8"/>
        <v/>
      </c>
      <c r="AC46" s="36" t="str">
        <f t="shared" si="4"/>
        <v/>
      </c>
      <c r="AD46" s="36" t="str">
        <f t="shared" si="4"/>
        <v/>
      </c>
    </row>
    <row r="47" spans="3:30">
      <c r="C47"/>
      <c r="F47" s="36" t="str">
        <f t="shared" ref="F47:U47" si="9">IF(OR(F$13="",$E47=""),"",E47)</f>
        <v/>
      </c>
      <c r="G47" s="36" t="str">
        <f t="shared" si="9"/>
        <v/>
      </c>
      <c r="H47" s="36" t="str">
        <f t="shared" si="9"/>
        <v/>
      </c>
      <c r="I47" s="36" t="str">
        <f t="shared" si="9"/>
        <v/>
      </c>
      <c r="J47" s="36" t="str">
        <f t="shared" si="9"/>
        <v/>
      </c>
      <c r="K47" s="36" t="str">
        <f t="shared" si="9"/>
        <v/>
      </c>
      <c r="L47" s="36" t="str">
        <f t="shared" si="9"/>
        <v/>
      </c>
      <c r="M47" s="36" t="str">
        <f t="shared" si="9"/>
        <v/>
      </c>
      <c r="N47" s="36" t="str">
        <f t="shared" si="9"/>
        <v/>
      </c>
      <c r="O47" s="36" t="str">
        <f t="shared" si="9"/>
        <v/>
      </c>
      <c r="P47" s="36" t="str">
        <f t="shared" si="9"/>
        <v/>
      </c>
      <c r="Q47" s="36" t="str">
        <f t="shared" si="9"/>
        <v/>
      </c>
      <c r="R47" s="36" t="str">
        <f t="shared" si="9"/>
        <v/>
      </c>
      <c r="S47" s="36" t="str">
        <f t="shared" si="9"/>
        <v/>
      </c>
      <c r="T47" s="36" t="str">
        <f t="shared" si="9"/>
        <v/>
      </c>
      <c r="U47" s="36" t="str">
        <f t="shared" si="9"/>
        <v/>
      </c>
      <c r="V47" s="36" t="str">
        <f t="shared" si="8"/>
        <v/>
      </c>
      <c r="W47" s="36" t="str">
        <f t="shared" si="8"/>
        <v/>
      </c>
      <c r="X47" s="36" t="str">
        <f t="shared" si="8"/>
        <v/>
      </c>
      <c r="Y47" s="36" t="str">
        <f t="shared" si="8"/>
        <v/>
      </c>
      <c r="Z47" s="36" t="str">
        <f t="shared" si="8"/>
        <v/>
      </c>
      <c r="AA47" s="36" t="str">
        <f t="shared" si="8"/>
        <v/>
      </c>
      <c r="AB47" s="36" t="str">
        <f t="shared" si="8"/>
        <v/>
      </c>
      <c r="AC47" s="36" t="str">
        <f t="shared" si="4"/>
        <v/>
      </c>
      <c r="AD47" s="36" t="str">
        <f t="shared" si="4"/>
        <v/>
      </c>
    </row>
    <row r="48" spans="1:30">
      <c r="A48" s="50"/>
      <c r="C48"/>
      <c r="AC48" s="36" t="str">
        <f t="shared" si="4"/>
        <v/>
      </c>
      <c r="AD48" s="36" t="str">
        <f t="shared" si="4"/>
        <v/>
      </c>
    </row>
    <row r="49" spans="1:30">
      <c r="A49" s="50"/>
      <c r="C49"/>
      <c r="AC49" s="36" t="str">
        <f t="shared" si="4"/>
        <v/>
      </c>
      <c r="AD49" s="36" t="str">
        <f t="shared" si="4"/>
        <v/>
      </c>
    </row>
    <row r="50" spans="1:30">
      <c r="A50" s="50"/>
      <c r="C50"/>
      <c r="AC50" s="36" t="str">
        <f t="shared" si="4"/>
        <v/>
      </c>
      <c r="AD50" s="36" t="str">
        <f t="shared" si="4"/>
        <v/>
      </c>
    </row>
    <row r="51" spans="1:30">
      <c r="A51" s="50"/>
      <c r="C51"/>
      <c r="AC51" s="36" t="str">
        <f t="shared" si="4"/>
        <v/>
      </c>
      <c r="AD51" s="36" t="str">
        <f t="shared" si="4"/>
        <v/>
      </c>
    </row>
    <row r="52" spans="1:30">
      <c r="A52" s="50"/>
      <c r="C52"/>
      <c r="AC52" s="36" t="str">
        <f t="shared" si="4"/>
        <v/>
      </c>
      <c r="AD52" s="36" t="str">
        <f t="shared" si="4"/>
        <v/>
      </c>
    </row>
    <row r="53" spans="1:30">
      <c r="A53" s="50"/>
      <c r="C53"/>
      <c r="AC53" s="36" t="str">
        <f t="shared" si="4"/>
        <v/>
      </c>
      <c r="AD53" s="36" t="str">
        <f t="shared" si="4"/>
        <v/>
      </c>
    </row>
    <row r="54" spans="1:3">
      <c r="A54" s="50"/>
      <c r="C54"/>
    </row>
    <row r="55" spans="1:30">
      <c r="A55" s="50"/>
      <c r="C55"/>
      <c r="AC55" s="36" t="str">
        <f t="shared" ref="AC55:AD63" si="10">IF(OR(AC$13="",$E55=""),"",AB55)</f>
        <v/>
      </c>
      <c r="AD55" s="36" t="str">
        <f t="shared" si="10"/>
        <v/>
      </c>
    </row>
    <row r="56" spans="1:30">
      <c r="A56" s="50"/>
      <c r="C56"/>
      <c r="AC56" s="36" t="str">
        <f t="shared" si="10"/>
        <v/>
      </c>
      <c r="AD56" s="36" t="str">
        <f t="shared" si="10"/>
        <v/>
      </c>
    </row>
    <row r="57" spans="1:30">
      <c r="A57" s="50"/>
      <c r="C57"/>
      <c r="AC57" s="36" t="str">
        <f t="shared" si="10"/>
        <v/>
      </c>
      <c r="AD57" s="36" t="str">
        <f t="shared" si="10"/>
        <v/>
      </c>
    </row>
    <row r="58" spans="1:30">
      <c r="A58" s="50"/>
      <c r="C58"/>
      <c r="AC58" s="36" t="str">
        <f t="shared" si="10"/>
        <v/>
      </c>
      <c r="AD58" s="36" t="str">
        <f t="shared" si="10"/>
        <v/>
      </c>
    </row>
    <row r="59" spans="1:30">
      <c r="A59" s="50"/>
      <c r="C59"/>
      <c r="AC59" s="36" t="str">
        <f t="shared" si="10"/>
        <v/>
      </c>
      <c r="AD59" s="36" t="str">
        <f t="shared" si="10"/>
        <v/>
      </c>
    </row>
    <row r="60" spans="1:30">
      <c r="A60" s="50"/>
      <c r="C60"/>
      <c r="AC60" s="36" t="str">
        <f t="shared" si="10"/>
        <v/>
      </c>
      <c r="AD60" s="36" t="str">
        <f t="shared" si="10"/>
        <v/>
      </c>
    </row>
    <row r="61" spans="1:30">
      <c r="A61" s="50"/>
      <c r="C61"/>
      <c r="AC61" s="36" t="str">
        <f t="shared" si="10"/>
        <v/>
      </c>
      <c r="AD61" s="36" t="str">
        <f t="shared" si="10"/>
        <v/>
      </c>
    </row>
    <row r="62" spans="1:30">
      <c r="A62" s="50"/>
      <c r="C62"/>
      <c r="AC62" s="36" t="str">
        <f t="shared" si="10"/>
        <v/>
      </c>
      <c r="AD62" s="36" t="str">
        <f t="shared" si="10"/>
        <v/>
      </c>
    </row>
    <row r="63" spans="1:30">
      <c r="A63" s="50"/>
      <c r="C63"/>
      <c r="AC63" s="36" t="str">
        <f t="shared" si="10"/>
        <v/>
      </c>
      <c r="AD63" s="36" t="str">
        <f t="shared" si="10"/>
        <v/>
      </c>
    </row>
    <row r="64" spans="1:3">
      <c r="A64" s="50"/>
      <c r="C64"/>
    </row>
    <row r="65" spans="1:30">
      <c r="A65" s="50"/>
      <c r="C65"/>
      <c r="AC65" s="36" t="str">
        <f t="shared" ref="AC65:AD69" si="11">IF(OR(AC$13="",$E65=""),"",AB65)</f>
        <v/>
      </c>
      <c r="AD65" s="36" t="str">
        <f t="shared" si="11"/>
        <v/>
      </c>
    </row>
    <row r="66" spans="1:30">
      <c r="A66" s="50"/>
      <c r="C66"/>
      <c r="AC66" s="36" t="str">
        <f t="shared" si="11"/>
        <v/>
      </c>
      <c r="AD66" s="36" t="str">
        <f t="shared" si="11"/>
        <v/>
      </c>
    </row>
    <row r="67" spans="1:30">
      <c r="A67" s="50"/>
      <c r="C67"/>
      <c r="AC67" s="36" t="str">
        <f t="shared" si="11"/>
        <v/>
      </c>
      <c r="AD67" s="36" t="str">
        <f t="shared" si="11"/>
        <v/>
      </c>
    </row>
    <row r="68" spans="1:30">
      <c r="A68" s="50"/>
      <c r="C68"/>
      <c r="AC68" s="36" t="str">
        <f t="shared" si="11"/>
        <v/>
      </c>
      <c r="AD68" s="36" t="str">
        <f t="shared" si="11"/>
        <v/>
      </c>
    </row>
    <row r="69" spans="1:30">
      <c r="A69" s="50"/>
      <c r="C69"/>
      <c r="AC69" s="36" t="str">
        <f t="shared" si="11"/>
        <v/>
      </c>
      <c r="AD69" s="36" t="str">
        <f t="shared" si="11"/>
        <v/>
      </c>
    </row>
    <row r="70" spans="3:4">
      <c r="C70"/>
      <c r="D70" s="1" t="str">
        <f>IF(A70&lt;&gt;"","Planned","")</f>
        <v/>
      </c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  <row r="89" spans="3:3">
      <c r="C89"/>
    </row>
    <row r="90" spans="3:3">
      <c r="C90"/>
    </row>
    <row r="91" spans="3:3">
      <c r="C91"/>
    </row>
    <row r="92" spans="3:3">
      <c r="C92"/>
    </row>
    <row r="93" spans="3:3">
      <c r="C93"/>
    </row>
  </sheetData>
  <mergeCells count="1">
    <mergeCell ref="C44:C45"/>
  </mergeCells>
  <conditionalFormatting sqref="A46:AD64 A45:B45 D45:AD45 A25:AD28 B14:AD14 A37:AD44 A30:AD32 B29:AD29 B33:AD36 E15:AD22 A24:C24 E24:AD24 D15:D24 A15:C22">
    <cfRule type="expression" dxfId="54" priority="1" stopIfTrue="1">
      <formula>$D14="Done"</formula>
    </cfRule>
    <cfRule type="expression" dxfId="55" priority="2" stopIfTrue="1">
      <formula>$D14="Ongoing"</formula>
    </cfRule>
  </conditionalFormatting>
  <conditionalFormatting sqref="A23:C23 E23:AD23">
    <cfRule type="expression" dxfId="56" priority="3" stopIfTrue="1">
      <formula>$D23="Done"</formula>
    </cfRule>
    <cfRule type="expression" dxfId="57" priority="4" stopIfTrue="1">
      <formula>$D23="Ongoing"</formula>
    </cfRule>
  </conditionalFormatting>
  <conditionalFormatting sqref="A14">
    <cfRule type="expression" dxfId="58" priority="5" stopIfTrue="1">
      <formula>$D14="Done"</formula>
    </cfRule>
    <cfRule type="expression" dxfId="59" priority="6" stopIfTrue="1">
      <formula>$D14="Ongoing"</formula>
    </cfRule>
  </conditionalFormatting>
  <conditionalFormatting sqref="A36">
    <cfRule type="expression" dxfId="60" priority="7" stopIfTrue="1">
      <formula>$D29="Done"</formula>
    </cfRule>
    <cfRule type="expression" dxfId="61" priority="8" stopIfTrue="1">
      <formula>$D29="Ongoing"</formula>
    </cfRule>
  </conditionalFormatting>
  <conditionalFormatting sqref="A35">
    <cfRule type="expression" dxfId="62" priority="9" stopIfTrue="1">
      <formula>'Sp7 0507-1207'!#REF!="Done"</formula>
    </cfRule>
    <cfRule type="expression" dxfId="63" priority="10" stopIfTrue="1">
      <formula>'Sp7 0507-1207'!#REF!="Ongoing"</formula>
    </cfRule>
  </conditionalFormatting>
  <conditionalFormatting sqref="A29">
    <cfRule type="expression" dxfId="64" priority="11" stopIfTrue="1">
      <formula>$D29="Done"</formula>
    </cfRule>
    <cfRule type="expression" dxfId="65" priority="12" stopIfTrue="1">
      <formula>$D29="Ongoing"</formula>
    </cfRule>
  </conditionalFormatting>
  <dataValidations count="1">
    <dataValidation type="list" allowBlank="1" showInputMessage="1" sqref="D2:D7 D14:D70">
      <formula1>"Planned,Ongoing,Done"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62849" name="Button 1" r:id="rId4">
              <controlPr print="0" defaultSize="0">
                <anchor moveWithCells="1" sizeWithCells="1">
                  <from>
                    <xdr:col>0</xdr:col>
                    <xdr:colOff>244475</xdr:colOff>
                    <xdr:row>5</xdr:row>
                    <xdr:rowOff>0</xdr:rowOff>
                  </from>
                  <to>
                    <xdr:col>0</xdr:col>
                    <xdr:colOff>2067560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850" name="Button 2" r:id="rId5">
              <controlPr print="0" defaultSize="0">
                <anchor moveWithCells="1" sizeWithCells="1">
                  <from>
                    <xdr:col>0</xdr:col>
                    <xdr:colOff>2320925</xdr:colOff>
                    <xdr:row>5</xdr:row>
                    <xdr:rowOff>0</xdr:rowOff>
                  </from>
                  <to>
                    <xdr:col>2</xdr:col>
                    <xdr:colOff>304165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codeName="Sheet13"/>
  <dimension ref="A1:AD111"/>
  <sheetViews>
    <sheetView workbookViewId="0">
      <pane ySplit="13" topLeftCell="A14" activePane="bottomLeft" state="frozen"/>
      <selection/>
      <selection pane="bottomLeft" activeCell="A14" sqref="A14"/>
    </sheetView>
  </sheetViews>
  <sheetFormatPr defaultColWidth="8.88888888888889" defaultRowHeight="13.2"/>
  <cols>
    <col min="1" max="1" width="43.4259259259259" style="1" customWidth="1"/>
    <col min="2" max="2" width="8.57407407407407" style="36" customWidth="1"/>
    <col min="3" max="3" width="13.712962962963" style="1" customWidth="1"/>
    <col min="4" max="4" width="10.8518518518519" style="1" customWidth="1"/>
    <col min="5" max="5" width="11.5740740740741" style="36"/>
    <col min="6" max="30" width="4.42592592592593" style="36" customWidth="1"/>
    <col min="31" max="16384" width="9.13888888888889" style="1"/>
  </cols>
  <sheetData>
    <row r="1" ht="17.4" spans="1:30">
      <c r="A1" s="37">
        <v>8</v>
      </c>
      <c r="B1" s="38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1">
      <c r="A2" s="1" t="s">
        <v>222</v>
      </c>
    </row>
    <row r="3" spans="1:2">
      <c r="A3" s="39"/>
      <c r="B3" s="40"/>
    </row>
    <row r="4" spans="1:2">
      <c r="A4" s="39"/>
      <c r="B4" s="40"/>
    </row>
    <row r="8" spans="1:30">
      <c r="A8" s="41" t="s">
        <v>95</v>
      </c>
      <c r="B8" s="42">
        <v>7</v>
      </c>
      <c r="C8" s="41"/>
      <c r="D8" s="43"/>
      <c r="E8" s="41" t="s">
        <v>96</v>
      </c>
      <c r="F8" s="41" t="s">
        <v>97</v>
      </c>
      <c r="G8" s="41"/>
      <c r="H8" s="41"/>
      <c r="I8" s="41"/>
      <c r="J8" s="41"/>
      <c r="K8" s="41"/>
      <c r="L8" s="41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</row>
    <row r="9" spans="1:30">
      <c r="A9" s="41" t="s">
        <v>98</v>
      </c>
      <c r="B9" s="42">
        <v>5</v>
      </c>
      <c r="C9" s="41" t="s">
        <v>3</v>
      </c>
      <c r="D9" s="41" t="s">
        <v>99</v>
      </c>
      <c r="E9" s="44">
        <f ca="1">SUM(OFFSET(E13,1,0,TaskRows,1))</f>
        <v>0</v>
      </c>
      <c r="F9" s="44">
        <f ca="1">IF(AND(SUM(OFFSET(F13,1,0,TaskRows,1))=0),0,SUM(OFFSET(F13,1,0,TaskRows,1)))</f>
        <v>0</v>
      </c>
      <c r="G9" s="44" t="str">
        <f ca="1" t="shared" ref="G9:AD9" si="0">IF(AND(SUM(OFFSET(G13,1,0,TaskRows,1))=0),"",SUM(OFFSET(G13,1,0,TaskRows,1)))</f>
        <v/>
      </c>
      <c r="H9" s="44" t="str">
        <f ca="1" t="shared" si="0"/>
        <v/>
      </c>
      <c r="I9" s="44" t="str">
        <f ca="1" t="shared" si="0"/>
        <v/>
      </c>
      <c r="J9" s="44" t="str">
        <f ca="1" t="shared" si="0"/>
        <v/>
      </c>
      <c r="K9" s="44" t="str">
        <f ca="1" t="shared" si="0"/>
        <v/>
      </c>
      <c r="L9" s="44" t="str">
        <f ca="1" t="shared" si="0"/>
        <v/>
      </c>
      <c r="M9" s="44" t="str">
        <f ca="1" t="shared" si="0"/>
        <v/>
      </c>
      <c r="N9" s="44" t="str">
        <f ca="1" t="shared" si="0"/>
        <v/>
      </c>
      <c r="O9" s="44" t="str">
        <f ca="1" t="shared" si="0"/>
        <v/>
      </c>
      <c r="P9" s="44" t="str">
        <f ca="1" t="shared" si="0"/>
        <v/>
      </c>
      <c r="Q9" s="44" t="str">
        <f ca="1" t="shared" si="0"/>
        <v/>
      </c>
      <c r="R9" s="44" t="str">
        <f ca="1" t="shared" si="0"/>
        <v/>
      </c>
      <c r="S9" s="44" t="str">
        <f ca="1" t="shared" si="0"/>
        <v/>
      </c>
      <c r="T9" s="44" t="str">
        <f ca="1" t="shared" si="0"/>
        <v/>
      </c>
      <c r="U9" s="44" t="str">
        <f ca="1" t="shared" si="0"/>
        <v/>
      </c>
      <c r="V9" s="44" t="str">
        <f ca="1" t="shared" si="0"/>
        <v/>
      </c>
      <c r="W9" s="44" t="str">
        <f ca="1" t="shared" si="0"/>
        <v/>
      </c>
      <c r="X9" s="44" t="str">
        <f ca="1" t="shared" si="0"/>
        <v/>
      </c>
      <c r="Y9" s="44" t="str">
        <f ca="1" t="shared" si="0"/>
        <v/>
      </c>
      <c r="Z9" s="44" t="str">
        <f ca="1" t="shared" si="0"/>
        <v/>
      </c>
      <c r="AA9" s="44" t="str">
        <f ca="1" t="shared" si="0"/>
        <v/>
      </c>
      <c r="AB9" s="44" t="str">
        <f ca="1" t="shared" si="0"/>
        <v/>
      </c>
      <c r="AC9" s="44" t="str">
        <f ca="1" t="shared" si="0"/>
        <v/>
      </c>
      <c r="AD9" s="44" t="str">
        <f ca="1" t="shared" si="0"/>
        <v/>
      </c>
    </row>
    <row r="10" customFormat="1" hidden="1" spans="1:30">
      <c r="A10" t="s">
        <v>100</v>
      </c>
      <c r="B10" s="24">
        <f>IF(COUNTA(A14:A266)=0,1,COUNTA(A14:A266))</f>
        <v>23</v>
      </c>
      <c r="C10" t="s">
        <v>101</v>
      </c>
      <c r="D10" s="24">
        <f ca="1">IF(COUNTIF(F9:AD9,"&gt;0")=0,1,COUNTIF(F9:AD9,"&gt;0"))</f>
        <v>1</v>
      </c>
      <c r="E10" s="24"/>
      <c r="F10" s="24">
        <f ca="1">IF(F13="","",$E9-$E9/($B8-1)*(F13-1))</f>
        <v>0</v>
      </c>
      <c r="G10" s="24">
        <f ca="1" t="shared" ref="G10:AD10" si="1">IF(G13="","",TotalEffort-TotalEffort/(ImplementationDays)*(G13-1))</f>
        <v>0</v>
      </c>
      <c r="H10" s="24">
        <f ca="1" t="shared" si="1"/>
        <v>0</v>
      </c>
      <c r="I10" s="24">
        <f ca="1" t="shared" si="1"/>
        <v>0</v>
      </c>
      <c r="J10" s="24">
        <f ca="1" t="shared" si="1"/>
        <v>0</v>
      </c>
      <c r="K10" s="24">
        <f ca="1" t="shared" si="1"/>
        <v>0</v>
      </c>
      <c r="L10" s="24">
        <f ca="1" t="shared" si="1"/>
        <v>0</v>
      </c>
      <c r="M10" s="24" t="str">
        <f ca="1" t="shared" si="1"/>
        <v/>
      </c>
      <c r="N10" s="24" t="str">
        <f ca="1" t="shared" si="1"/>
        <v/>
      </c>
      <c r="O10" s="24" t="str">
        <f ca="1" t="shared" si="1"/>
        <v/>
      </c>
      <c r="P10" s="24" t="str">
        <f ca="1" t="shared" si="1"/>
        <v/>
      </c>
      <c r="Q10" s="24" t="str">
        <f ca="1" t="shared" si="1"/>
        <v/>
      </c>
      <c r="R10" s="24" t="str">
        <f ca="1" t="shared" si="1"/>
        <v/>
      </c>
      <c r="S10" s="24" t="str">
        <f ca="1" t="shared" si="1"/>
        <v/>
      </c>
      <c r="T10" s="24" t="str">
        <f ca="1" t="shared" si="1"/>
        <v/>
      </c>
      <c r="U10" s="24" t="str">
        <f ca="1" t="shared" si="1"/>
        <v/>
      </c>
      <c r="V10" s="24" t="str">
        <f ca="1" t="shared" si="1"/>
        <v/>
      </c>
      <c r="W10" s="24" t="str">
        <f ca="1" t="shared" si="1"/>
        <v/>
      </c>
      <c r="X10" s="24" t="str">
        <f ca="1" t="shared" si="1"/>
        <v/>
      </c>
      <c r="Y10" s="24" t="str">
        <f ca="1" t="shared" si="1"/>
        <v/>
      </c>
      <c r="Z10" s="24" t="str">
        <f ca="1" t="shared" si="1"/>
        <v/>
      </c>
      <c r="AA10" s="24" t="str">
        <f ca="1" t="shared" si="1"/>
        <v/>
      </c>
      <c r="AB10" s="24" t="str">
        <f ca="1" t="shared" si="1"/>
        <v/>
      </c>
      <c r="AC10" s="24" t="str">
        <f ca="1" t="shared" si="1"/>
        <v/>
      </c>
      <c r="AD10" s="24" t="str">
        <f ca="1" t="shared" si="1"/>
        <v/>
      </c>
    </row>
    <row r="11" customFormat="1" hidden="1" spans="1:30">
      <c r="A11" s="33" t="s">
        <v>102</v>
      </c>
      <c r="C11" t="s">
        <v>65</v>
      </c>
      <c r="D11" s="24"/>
      <c r="E11" s="24"/>
      <c r="F11" s="24">
        <f ca="1" t="shared" ref="F11:AD11" si="2">IF(TREND(OFFSET($F9,0,DoneDays-TrendDays,1,TrendDays),OFFSET($F12,0,DoneDays-TrendDays,1,TrendDays),F12)&lt;0,"",TREND(OFFSET($F9,0,DoneDays-TrendDays,1,TrendDays),OFFSET($F12,0,DoneDays-TrendDays,1,TrendDays),F12))</f>
        <v>0</v>
      </c>
      <c r="G11" s="24">
        <f ca="1" t="shared" si="2"/>
        <v>0</v>
      </c>
      <c r="H11" s="24">
        <f ca="1" t="shared" si="2"/>
        <v>0</v>
      </c>
      <c r="I11" s="24">
        <f ca="1" t="shared" si="2"/>
        <v>0</v>
      </c>
      <c r="J11" s="24">
        <f ca="1" t="shared" si="2"/>
        <v>0</v>
      </c>
      <c r="K11" s="24">
        <f ca="1" t="shared" si="2"/>
        <v>0</v>
      </c>
      <c r="L11" s="24">
        <f ca="1" t="shared" si="2"/>
        <v>0</v>
      </c>
      <c r="M11" s="24">
        <f ca="1" t="shared" si="2"/>
        <v>0</v>
      </c>
      <c r="N11" s="24">
        <f ca="1" t="shared" si="2"/>
        <v>0</v>
      </c>
      <c r="O11" s="24">
        <f ca="1" t="shared" si="2"/>
        <v>0</v>
      </c>
      <c r="P11" s="24">
        <f ca="1" t="shared" si="2"/>
        <v>0</v>
      </c>
      <c r="Q11" s="24">
        <f ca="1" t="shared" si="2"/>
        <v>0</v>
      </c>
      <c r="R11" s="24">
        <f ca="1" t="shared" si="2"/>
        <v>0</v>
      </c>
      <c r="S11" s="24">
        <f ca="1" t="shared" si="2"/>
        <v>0</v>
      </c>
      <c r="T11" s="24">
        <f ca="1" t="shared" si="2"/>
        <v>0</v>
      </c>
      <c r="U11" s="24">
        <f ca="1" t="shared" si="2"/>
        <v>0</v>
      </c>
      <c r="V11" s="24">
        <f ca="1" t="shared" si="2"/>
        <v>0</v>
      </c>
      <c r="W11" s="24">
        <f ca="1" t="shared" si="2"/>
        <v>0</v>
      </c>
      <c r="X11" s="24">
        <f ca="1" t="shared" si="2"/>
        <v>0</v>
      </c>
      <c r="Y11" s="24">
        <f ca="1" t="shared" si="2"/>
        <v>0</v>
      </c>
      <c r="Z11" s="24">
        <f ca="1" t="shared" si="2"/>
        <v>0</v>
      </c>
      <c r="AA11" s="24">
        <f ca="1" t="shared" si="2"/>
        <v>0</v>
      </c>
      <c r="AB11" s="24">
        <f ca="1" t="shared" si="2"/>
        <v>0</v>
      </c>
      <c r="AC11" s="24">
        <f ca="1" t="shared" si="2"/>
        <v>0</v>
      </c>
      <c r="AD11" s="24">
        <f ca="1" t="shared" si="2"/>
        <v>0</v>
      </c>
    </row>
    <row r="12" customFormat="1" hidden="1" spans="1:30">
      <c r="A12" s="33" t="s">
        <v>103</v>
      </c>
      <c r="C12" t="s">
        <v>104</v>
      </c>
      <c r="D12" s="24">
        <f ca="1">IF(DoneDays&gt;B9,B9,DoneDays)</f>
        <v>1</v>
      </c>
      <c r="E12" s="24"/>
      <c r="F12" s="24">
        <f ca="1">IF(DoneDays&gt;E12,E12+1,"")</f>
        <v>1</v>
      </c>
      <c r="G12" s="24">
        <v>2</v>
      </c>
      <c r="H12" s="24">
        <v>3</v>
      </c>
      <c r="I12" s="24">
        <v>4</v>
      </c>
      <c r="J12" s="24">
        <v>5</v>
      </c>
      <c r="K12" s="24">
        <v>6</v>
      </c>
      <c r="L12" s="24">
        <v>7</v>
      </c>
      <c r="M12" s="24">
        <v>8</v>
      </c>
      <c r="N12" s="24">
        <v>9</v>
      </c>
      <c r="O12" s="24">
        <v>10</v>
      </c>
      <c r="P12" s="24">
        <v>11</v>
      </c>
      <c r="Q12" s="24">
        <v>12</v>
      </c>
      <c r="R12" s="24">
        <v>13</v>
      </c>
      <c r="S12" s="24">
        <v>14</v>
      </c>
      <c r="T12" s="24">
        <v>15</v>
      </c>
      <c r="U12" s="24">
        <v>16</v>
      </c>
      <c r="V12" s="24">
        <v>17</v>
      </c>
      <c r="W12" s="24">
        <v>18</v>
      </c>
      <c r="X12" s="24">
        <v>19</v>
      </c>
      <c r="Y12" s="24">
        <v>20</v>
      </c>
      <c r="Z12" s="24">
        <v>21</v>
      </c>
      <c r="AA12" s="24">
        <v>22</v>
      </c>
      <c r="AB12" s="24">
        <v>23</v>
      </c>
      <c r="AC12" s="24">
        <v>24</v>
      </c>
      <c r="AD12" s="24">
        <v>25</v>
      </c>
    </row>
    <row r="13" spans="1:30">
      <c r="A13" s="41" t="s">
        <v>105</v>
      </c>
      <c r="B13" s="45" t="s">
        <v>15</v>
      </c>
      <c r="C13" s="41" t="s">
        <v>106</v>
      </c>
      <c r="D13" s="41" t="s">
        <v>6</v>
      </c>
      <c r="E13" s="45" t="s">
        <v>107</v>
      </c>
      <c r="F13" s="45">
        <v>1</v>
      </c>
      <c r="G13" s="45">
        <f t="shared" ref="G13:AD13" si="3">IF($B$8&gt;F13,F13+1,"")</f>
        <v>2</v>
      </c>
      <c r="H13" s="45">
        <f t="shared" si="3"/>
        <v>3</v>
      </c>
      <c r="I13" s="45">
        <f t="shared" si="3"/>
        <v>4</v>
      </c>
      <c r="J13" s="45">
        <f t="shared" si="3"/>
        <v>5</v>
      </c>
      <c r="K13" s="45">
        <f t="shared" si="3"/>
        <v>6</v>
      </c>
      <c r="L13" s="45">
        <f t="shared" si="3"/>
        <v>7</v>
      </c>
      <c r="M13" s="45" t="str">
        <f t="shared" si="3"/>
        <v/>
      </c>
      <c r="N13" s="45" t="str">
        <f t="shared" si="3"/>
        <v/>
      </c>
      <c r="O13" s="45" t="str">
        <f t="shared" si="3"/>
        <v/>
      </c>
      <c r="P13" s="45" t="str">
        <f t="shared" si="3"/>
        <v/>
      </c>
      <c r="Q13" s="45" t="str">
        <f t="shared" si="3"/>
        <v/>
      </c>
      <c r="R13" s="45" t="str">
        <f t="shared" si="3"/>
        <v/>
      </c>
      <c r="S13" s="45" t="str">
        <f t="shared" si="3"/>
        <v/>
      </c>
      <c r="T13" s="45" t="str">
        <f t="shared" si="3"/>
        <v/>
      </c>
      <c r="U13" s="45" t="str">
        <f t="shared" si="3"/>
        <v/>
      </c>
      <c r="V13" s="45" t="str">
        <f t="shared" si="3"/>
        <v/>
      </c>
      <c r="W13" s="45" t="str">
        <f t="shared" si="3"/>
        <v/>
      </c>
      <c r="X13" s="45" t="str">
        <f t="shared" si="3"/>
        <v/>
      </c>
      <c r="Y13" s="45" t="str">
        <f t="shared" si="3"/>
        <v/>
      </c>
      <c r="Z13" s="45" t="str">
        <f t="shared" si="3"/>
        <v/>
      </c>
      <c r="AA13" s="45" t="str">
        <f t="shared" si="3"/>
        <v/>
      </c>
      <c r="AB13" s="45" t="str">
        <f t="shared" si="3"/>
        <v/>
      </c>
      <c r="AC13" s="45" t="str">
        <f t="shared" si="3"/>
        <v/>
      </c>
      <c r="AD13" s="45" t="str">
        <f t="shared" si="3"/>
        <v/>
      </c>
    </row>
    <row r="14" spans="1:9">
      <c r="A14" s="46" t="s">
        <v>223</v>
      </c>
      <c r="B14" s="24"/>
      <c r="C14" s="46" t="s">
        <v>109</v>
      </c>
      <c r="D14" t="s">
        <v>20</v>
      </c>
      <c r="E14" s="24"/>
      <c r="F14" s="24"/>
      <c r="G14" s="24"/>
      <c r="H14" s="24"/>
      <c r="I14" s="24"/>
    </row>
    <row r="15" spans="1:9">
      <c r="A15" s="46" t="s">
        <v>224</v>
      </c>
      <c r="B15" s="24"/>
      <c r="C15" s="46" t="s">
        <v>109</v>
      </c>
      <c r="D15" t="s">
        <v>175</v>
      </c>
      <c r="E15" s="24"/>
      <c r="F15" s="24"/>
      <c r="G15" s="24"/>
      <c r="H15" s="24"/>
      <c r="I15" s="24"/>
    </row>
    <row r="16" spans="1:9">
      <c r="A16" s="46" t="s">
        <v>225</v>
      </c>
      <c r="B16" s="24"/>
      <c r="C16" s="46" t="s">
        <v>109</v>
      </c>
      <c r="D16" t="s">
        <v>20</v>
      </c>
      <c r="E16" s="24"/>
      <c r="F16" s="24"/>
      <c r="G16" s="24"/>
      <c r="H16" s="24"/>
      <c r="I16" s="24"/>
    </row>
    <row r="17" spans="1:9">
      <c r="A17" s="46" t="s">
        <v>226</v>
      </c>
      <c r="B17" s="24"/>
      <c r="C17" s="46" t="s">
        <v>109</v>
      </c>
      <c r="D17" t="s">
        <v>20</v>
      </c>
      <c r="E17" s="24"/>
      <c r="F17" s="24"/>
      <c r="G17" s="24"/>
      <c r="H17" s="24"/>
      <c r="I17" s="24"/>
    </row>
    <row r="18" spans="1:9">
      <c r="A18" s="46" t="s">
        <v>227</v>
      </c>
      <c r="B18" s="24"/>
      <c r="C18" s="46" t="s">
        <v>109</v>
      </c>
      <c r="D18" t="s">
        <v>20</v>
      </c>
      <c r="E18" s="24"/>
      <c r="F18" s="24"/>
      <c r="G18" s="24"/>
      <c r="H18" s="24"/>
      <c r="I18" s="24"/>
    </row>
    <row r="19" spans="1:9">
      <c r="A19" s="47" t="s">
        <v>228</v>
      </c>
      <c r="B19" s="24"/>
      <c r="C19" s="46" t="s">
        <v>118</v>
      </c>
      <c r="D19" t="s">
        <v>20</v>
      </c>
      <c r="E19" s="24"/>
      <c r="F19" s="24"/>
      <c r="G19" s="24"/>
      <c r="H19" s="24"/>
      <c r="I19" s="24"/>
    </row>
    <row r="20" spans="1:9">
      <c r="A20" s="47" t="s">
        <v>229</v>
      </c>
      <c r="B20" s="24"/>
      <c r="C20" s="46" t="s">
        <v>120</v>
      </c>
      <c r="D20" t="s">
        <v>20</v>
      </c>
      <c r="E20" s="24"/>
      <c r="F20" s="24"/>
      <c r="G20" s="24"/>
      <c r="H20" s="24"/>
      <c r="I20" s="24"/>
    </row>
    <row r="21" spans="1:9">
      <c r="A21" s="47" t="s">
        <v>230</v>
      </c>
      <c r="B21" s="24"/>
      <c r="C21" s="46" t="s">
        <v>109</v>
      </c>
      <c r="D21" t="s">
        <v>20</v>
      </c>
      <c r="E21" s="24"/>
      <c r="F21" s="24"/>
      <c r="G21" s="24"/>
      <c r="H21" s="24"/>
      <c r="I21" s="24"/>
    </row>
    <row r="22" spans="1:9">
      <c r="A22" s="47" t="s">
        <v>231</v>
      </c>
      <c r="B22" s="24"/>
      <c r="C22" s="46" t="s">
        <v>118</v>
      </c>
      <c r="D22" t="s">
        <v>20</v>
      </c>
      <c r="E22" s="24"/>
      <c r="F22" s="24"/>
      <c r="G22" s="24"/>
      <c r="H22" s="24"/>
      <c r="I22" s="24"/>
    </row>
    <row r="23" spans="1:9">
      <c r="A23" s="47" t="s">
        <v>232</v>
      </c>
      <c r="B23" s="24"/>
      <c r="C23" s="46" t="s">
        <v>118</v>
      </c>
      <c r="D23" t="s">
        <v>20</v>
      </c>
      <c r="E23" s="24"/>
      <c r="F23" s="24"/>
      <c r="G23" s="24"/>
      <c r="H23" s="24"/>
      <c r="I23" s="24"/>
    </row>
    <row r="24" spans="1:9">
      <c r="A24" s="47" t="s">
        <v>233</v>
      </c>
      <c r="B24" s="24"/>
      <c r="C24" s="46" t="s">
        <v>118</v>
      </c>
      <c r="D24" t="s">
        <v>20</v>
      </c>
      <c r="E24" s="24"/>
      <c r="F24" s="24"/>
      <c r="G24" s="24"/>
      <c r="H24" s="24"/>
      <c r="I24" s="24"/>
    </row>
    <row r="25" spans="1:9">
      <c r="A25" s="47" t="s">
        <v>234</v>
      </c>
      <c r="B25" s="24"/>
      <c r="C25" s="46" t="s">
        <v>118</v>
      </c>
      <c r="D25" t="s">
        <v>20</v>
      </c>
      <c r="E25" s="24"/>
      <c r="F25" s="24"/>
      <c r="G25" s="24"/>
      <c r="H25" s="24"/>
      <c r="I25" s="24"/>
    </row>
    <row r="26" spans="1:9">
      <c r="A26" s="47" t="s">
        <v>235</v>
      </c>
      <c r="B26" s="24"/>
      <c r="C26" s="46" t="s">
        <v>118</v>
      </c>
      <c r="D26" t="s">
        <v>20</v>
      </c>
      <c r="E26" s="24"/>
      <c r="F26" s="24"/>
      <c r="G26" s="24"/>
      <c r="H26" s="24"/>
      <c r="I26" s="24"/>
    </row>
    <row r="27" spans="1:9">
      <c r="A27" s="47" t="s">
        <v>236</v>
      </c>
      <c r="B27" s="24"/>
      <c r="C27" s="46" t="s">
        <v>120</v>
      </c>
      <c r="D27" t="s">
        <v>20</v>
      </c>
      <c r="E27" s="24"/>
      <c r="F27" s="24"/>
      <c r="G27" s="24"/>
      <c r="H27" s="24"/>
      <c r="I27" s="24"/>
    </row>
    <row r="28" spans="1:9">
      <c r="A28" s="47" t="s">
        <v>237</v>
      </c>
      <c r="B28" s="24"/>
      <c r="C28" s="46" t="s">
        <v>120</v>
      </c>
      <c r="D28" t="s">
        <v>20</v>
      </c>
      <c r="E28" s="24"/>
      <c r="F28" s="24"/>
      <c r="G28" s="24"/>
      <c r="H28" s="24"/>
      <c r="I28" s="24"/>
    </row>
    <row r="29" spans="1:9">
      <c r="A29" s="47" t="s">
        <v>238</v>
      </c>
      <c r="B29" s="24"/>
      <c r="C29" s="46" t="s">
        <v>120</v>
      </c>
      <c r="D29" t="s">
        <v>20</v>
      </c>
      <c r="E29" s="24"/>
      <c r="F29" s="24"/>
      <c r="G29" s="24"/>
      <c r="H29" s="24"/>
      <c r="I29" s="24"/>
    </row>
    <row r="30" ht="13.5" customHeight="1" spans="1:9">
      <c r="A30" s="47" t="s">
        <v>239</v>
      </c>
      <c r="B30" s="24"/>
      <c r="C30" s="46" t="s">
        <v>120</v>
      </c>
      <c r="D30" t="s">
        <v>20</v>
      </c>
      <c r="E30" s="24"/>
      <c r="F30" s="24"/>
      <c r="G30" s="24"/>
      <c r="H30" s="24"/>
      <c r="I30" s="24"/>
    </row>
    <row r="31" spans="1:9">
      <c r="A31" s="47" t="s">
        <v>240</v>
      </c>
      <c r="B31" s="24"/>
      <c r="C31" s="46" t="s">
        <v>120</v>
      </c>
      <c r="D31" t="s">
        <v>20</v>
      </c>
      <c r="E31" s="24"/>
      <c r="F31" s="24"/>
      <c r="G31" s="24"/>
      <c r="H31" s="24"/>
      <c r="I31" s="24"/>
    </row>
    <row r="32" spans="1:9">
      <c r="A32" s="47"/>
      <c r="B32" s="24"/>
      <c r="C32" s="46"/>
      <c r="D32"/>
      <c r="E32" s="24"/>
      <c r="F32" s="24"/>
      <c r="G32" s="24"/>
      <c r="H32" s="24"/>
      <c r="I32" s="24"/>
    </row>
    <row r="33" spans="1:9">
      <c r="A33" s="47"/>
      <c r="B33" s="24"/>
      <c r="C33" s="46"/>
      <c r="D33"/>
      <c r="E33" s="24"/>
      <c r="F33" s="24"/>
      <c r="G33" s="24"/>
      <c r="H33" s="24"/>
      <c r="I33" s="24"/>
    </row>
    <row r="34" spans="1:9">
      <c r="A34" s="48" t="s">
        <v>241</v>
      </c>
      <c r="B34" s="24"/>
      <c r="C34" s="46"/>
      <c r="D34"/>
      <c r="E34" s="24"/>
      <c r="F34" s="24"/>
      <c r="G34" s="24"/>
      <c r="H34" s="24"/>
      <c r="I34" s="24"/>
    </row>
    <row r="35" spans="1:9">
      <c r="A35" s="48" t="s">
        <v>242</v>
      </c>
      <c r="B35" s="24"/>
      <c r="C35" s="46"/>
      <c r="D35"/>
      <c r="E35" s="24"/>
      <c r="F35" s="24"/>
      <c r="G35" s="24"/>
      <c r="H35" s="24"/>
      <c r="I35" s="24"/>
    </row>
    <row r="36" spans="1:9">
      <c r="A36" s="48" t="s">
        <v>243</v>
      </c>
      <c r="B36" s="24"/>
      <c r="C36" s="46"/>
      <c r="D36"/>
      <c r="E36" s="24"/>
      <c r="F36" s="24"/>
      <c r="G36" s="24"/>
      <c r="H36" s="24"/>
      <c r="I36" s="24"/>
    </row>
    <row r="37" spans="1:9">
      <c r="A37" s="48" t="s">
        <v>244</v>
      </c>
      <c r="B37" s="24"/>
      <c r="C37" s="46"/>
      <c r="D37"/>
      <c r="E37" s="24"/>
      <c r="F37" s="24"/>
      <c r="G37" s="24"/>
      <c r="H37" s="24"/>
      <c r="I37" s="24"/>
    </row>
    <row r="38" spans="1:9">
      <c r="A38" s="48" t="s">
        <v>245</v>
      </c>
      <c r="B38" s="24"/>
      <c r="C38" s="46"/>
      <c r="D38"/>
      <c r="E38" s="24"/>
      <c r="F38" s="24"/>
      <c r="G38" s="24"/>
      <c r="H38" s="24"/>
      <c r="I38" s="24"/>
    </row>
    <row r="39" spans="1:9">
      <c r="A39" s="47"/>
      <c r="B39" s="24"/>
      <c r="C39" s="46"/>
      <c r="D39"/>
      <c r="E39" s="24"/>
      <c r="F39" s="24"/>
      <c r="G39" s="24"/>
      <c r="H39" s="24"/>
      <c r="I39" s="24"/>
    </row>
    <row r="40" spans="1:9">
      <c r="A40" s="47"/>
      <c r="B40" s="24"/>
      <c r="C40" s="46"/>
      <c r="D40"/>
      <c r="E40" s="24"/>
      <c r="F40" s="24"/>
      <c r="G40" s="24"/>
      <c r="H40" s="24"/>
      <c r="I40" s="24"/>
    </row>
    <row r="41" spans="1:9">
      <c r="A41" s="47"/>
      <c r="B41" s="24"/>
      <c r="C41" s="46"/>
      <c r="D41"/>
      <c r="E41" s="24"/>
      <c r="F41" s="24"/>
      <c r="G41" s="24"/>
      <c r="H41" s="24"/>
      <c r="I41" s="24"/>
    </row>
    <row r="42" spans="1:30">
      <c r="A42" s="47"/>
      <c r="C42" s="46"/>
      <c r="AC42" s="36" t="str">
        <f t="shared" ref="AC42:AD71" si="4">IF(OR(AC$13="",$E42=""),"",AB42)</f>
        <v/>
      </c>
      <c r="AD42" s="36" t="str">
        <f t="shared" si="4"/>
        <v/>
      </c>
    </row>
    <row r="43" spans="1:3">
      <c r="A43" s="47"/>
      <c r="C43" s="46"/>
    </row>
    <row r="44" spans="1:3">
      <c r="A44" s="47"/>
      <c r="C44" s="46"/>
    </row>
    <row r="45" spans="1:30">
      <c r="A45" s="47"/>
      <c r="C45" s="46"/>
      <c r="AC45" s="36" t="str">
        <f>IF(OR(AC$13="",$E45=""),"",AB45)</f>
        <v/>
      </c>
      <c r="AD45" s="36" t="str">
        <f>IF(OR(AD$13="",$E45=""),"",AC45)</f>
        <v/>
      </c>
    </row>
    <row r="46" spans="1:30">
      <c r="A46" s="47"/>
      <c r="C46"/>
      <c r="AC46" s="36" t="str">
        <f>IF(OR(AC$13="",$E46=""),"",AB46)</f>
        <v/>
      </c>
      <c r="AD46" s="36" t="str">
        <f>IF(OR(AD$13="",$E46=""),"",AC46)</f>
        <v/>
      </c>
    </row>
    <row r="47" ht="15" customHeight="1" spans="1:30">
      <c r="A47" s="47"/>
      <c r="C47"/>
      <c r="AC47" s="36" t="str">
        <f t="shared" si="4"/>
        <v/>
      </c>
      <c r="AD47" s="36" t="str">
        <f t="shared" si="4"/>
        <v/>
      </c>
    </row>
    <row r="48" spans="3:30">
      <c r="C48"/>
      <c r="AC48" s="36" t="str">
        <f t="shared" si="4"/>
        <v/>
      </c>
      <c r="AD48" s="36" t="str">
        <f t="shared" si="4"/>
        <v/>
      </c>
    </row>
    <row r="49" spans="3:30">
      <c r="C49"/>
      <c r="AC49" s="36" t="str">
        <f t="shared" si="4"/>
        <v/>
      </c>
      <c r="AD49" s="36" t="str">
        <f t="shared" si="4"/>
        <v/>
      </c>
    </row>
    <row r="50" spans="3:30">
      <c r="C50"/>
      <c r="AC50" s="36" t="str">
        <f t="shared" si="4"/>
        <v/>
      </c>
      <c r="AD50" s="36" t="str">
        <f t="shared" si="4"/>
        <v/>
      </c>
    </row>
    <row r="51" spans="3:30">
      <c r="C51"/>
      <c r="F51" s="36" t="str">
        <f t="shared" ref="F51:F64" si="5">IF(OR(F$13="",$E51=""),"",E51)</f>
        <v/>
      </c>
      <c r="AC51" s="36" t="str">
        <f t="shared" si="4"/>
        <v/>
      </c>
      <c r="AD51" s="36" t="str">
        <f t="shared" si="4"/>
        <v/>
      </c>
    </row>
    <row r="52" spans="3:30">
      <c r="C52"/>
      <c r="F52" s="36" t="str">
        <f t="shared" si="5"/>
        <v/>
      </c>
      <c r="AC52" s="36" t="str">
        <f t="shared" si="4"/>
        <v/>
      </c>
      <c r="AD52" s="36" t="str">
        <f t="shared" si="4"/>
        <v/>
      </c>
    </row>
    <row r="53" spans="3:30">
      <c r="C53"/>
      <c r="F53" s="36" t="str">
        <f t="shared" si="5"/>
        <v/>
      </c>
      <c r="AC53" s="36" t="str">
        <f t="shared" si="4"/>
        <v/>
      </c>
      <c r="AD53" s="36" t="str">
        <f t="shared" si="4"/>
        <v/>
      </c>
    </row>
    <row r="54" spans="3:30">
      <c r="C54"/>
      <c r="D54" s="1" t="str">
        <f t="shared" ref="D54:D57" si="6">IF(A54&lt;&gt;"","Planned","")</f>
        <v/>
      </c>
      <c r="F54" s="36" t="str">
        <f t="shared" si="5"/>
        <v/>
      </c>
      <c r="AC54" s="36" t="str">
        <f t="shared" si="4"/>
        <v/>
      </c>
      <c r="AD54" s="36" t="str">
        <f t="shared" si="4"/>
        <v/>
      </c>
    </row>
    <row r="55" spans="3:30">
      <c r="C55"/>
      <c r="D55" s="1" t="str">
        <f t="shared" si="6"/>
        <v/>
      </c>
      <c r="F55" s="36" t="str">
        <f t="shared" si="5"/>
        <v/>
      </c>
      <c r="AC55" s="36" t="str">
        <f t="shared" si="4"/>
        <v/>
      </c>
      <c r="AD55" s="36" t="str">
        <f t="shared" si="4"/>
        <v/>
      </c>
    </row>
    <row r="56" spans="3:30">
      <c r="C56"/>
      <c r="D56" s="1" t="str">
        <f t="shared" si="6"/>
        <v/>
      </c>
      <c r="F56" s="36" t="str">
        <f t="shared" si="5"/>
        <v/>
      </c>
      <c r="AC56" s="36" t="str">
        <f t="shared" si="4"/>
        <v/>
      </c>
      <c r="AD56" s="36" t="str">
        <f t="shared" si="4"/>
        <v/>
      </c>
    </row>
    <row r="57" spans="3:30">
      <c r="C57"/>
      <c r="D57" s="1" t="str">
        <f t="shared" si="6"/>
        <v/>
      </c>
      <c r="F57" s="36" t="str">
        <f t="shared" si="5"/>
        <v/>
      </c>
      <c r="AC57" s="36" t="str">
        <f t="shared" si="4"/>
        <v/>
      </c>
      <c r="AD57" s="36" t="str">
        <f t="shared" si="4"/>
        <v/>
      </c>
    </row>
    <row r="58" spans="3:30">
      <c r="C58"/>
      <c r="F58" s="36" t="str">
        <f t="shared" si="5"/>
        <v/>
      </c>
      <c r="AC58" s="36" t="str">
        <f t="shared" si="4"/>
        <v/>
      </c>
      <c r="AD58" s="36" t="str">
        <f t="shared" si="4"/>
        <v/>
      </c>
    </row>
    <row r="59" spans="1:30">
      <c r="A59" s="48"/>
      <c r="C59"/>
      <c r="F59" s="36" t="str">
        <f t="shared" si="5"/>
        <v/>
      </c>
      <c r="AC59" s="36" t="str">
        <f t="shared" si="4"/>
        <v/>
      </c>
      <c r="AD59" s="36" t="str">
        <f t="shared" si="4"/>
        <v/>
      </c>
    </row>
    <row r="60" spans="1:30">
      <c r="A60" s="47"/>
      <c r="C60"/>
      <c r="F60" s="36" t="str">
        <f t="shared" si="5"/>
        <v/>
      </c>
      <c r="AC60" s="36" t="str">
        <f t="shared" si="4"/>
        <v/>
      </c>
      <c r="AD60" s="36" t="str">
        <f t="shared" si="4"/>
        <v/>
      </c>
    </row>
    <row r="61" spans="1:30">
      <c r="A61" s="47"/>
      <c r="C61"/>
      <c r="F61" s="36" t="str">
        <f t="shared" si="5"/>
        <v/>
      </c>
      <c r="AC61" s="36" t="str">
        <f t="shared" si="4"/>
        <v/>
      </c>
      <c r="AD61" s="36" t="str">
        <f t="shared" si="4"/>
        <v/>
      </c>
    </row>
    <row r="62" spans="1:30">
      <c r="A62" s="47"/>
      <c r="C62" s="49"/>
      <c r="F62" s="36" t="str">
        <f t="shared" si="5"/>
        <v/>
      </c>
      <c r="AC62" s="36" t="str">
        <f t="shared" si="4"/>
        <v/>
      </c>
      <c r="AD62" s="36" t="str">
        <f t="shared" si="4"/>
        <v/>
      </c>
    </row>
    <row r="63" spans="1:30">
      <c r="A63" s="47"/>
      <c r="C63" s="49"/>
      <c r="F63" s="36" t="str">
        <f t="shared" si="5"/>
        <v/>
      </c>
      <c r="AC63" s="36" t="str">
        <f t="shared" si="4"/>
        <v/>
      </c>
      <c r="AD63" s="36" t="str">
        <f t="shared" si="4"/>
        <v/>
      </c>
    </row>
    <row r="64" spans="3:30">
      <c r="C64"/>
      <c r="F64" s="36" t="str">
        <f t="shared" si="5"/>
        <v/>
      </c>
      <c r="G64" s="36" t="str">
        <f t="shared" ref="G64:U64" si="7">IF(OR(G$13="",$E64=""),"",F64)</f>
        <v/>
      </c>
      <c r="H64" s="36" t="str">
        <f t="shared" si="7"/>
        <v/>
      </c>
      <c r="I64" s="36" t="str">
        <f t="shared" si="7"/>
        <v/>
      </c>
      <c r="J64" s="36" t="str">
        <f t="shared" si="7"/>
        <v/>
      </c>
      <c r="K64" s="36" t="str">
        <f t="shared" si="7"/>
        <v/>
      </c>
      <c r="L64" s="36" t="str">
        <f t="shared" si="7"/>
        <v/>
      </c>
      <c r="M64" s="36" t="str">
        <f t="shared" si="7"/>
        <v/>
      </c>
      <c r="N64" s="36" t="str">
        <f t="shared" si="7"/>
        <v/>
      </c>
      <c r="O64" s="36" t="str">
        <f t="shared" si="7"/>
        <v/>
      </c>
      <c r="P64" s="36" t="str">
        <f t="shared" si="7"/>
        <v/>
      </c>
      <c r="Q64" s="36" t="str">
        <f t="shared" si="7"/>
        <v/>
      </c>
      <c r="R64" s="36" t="str">
        <f t="shared" si="7"/>
        <v/>
      </c>
      <c r="S64" s="36" t="str">
        <f t="shared" si="7"/>
        <v/>
      </c>
      <c r="T64" s="36" t="str">
        <f t="shared" si="7"/>
        <v/>
      </c>
      <c r="U64" s="36" t="str">
        <f t="shared" si="7"/>
        <v/>
      </c>
      <c r="V64" s="36" t="str">
        <f t="shared" ref="V64:AB65" si="8">IF(OR(V$13="",$E64=""),"",U64)</f>
        <v/>
      </c>
      <c r="W64" s="36" t="str">
        <f t="shared" si="8"/>
        <v/>
      </c>
      <c r="X64" s="36" t="str">
        <f t="shared" si="8"/>
        <v/>
      </c>
      <c r="Y64" s="36" t="str">
        <f t="shared" si="8"/>
        <v/>
      </c>
      <c r="Z64" s="36" t="str">
        <f t="shared" si="8"/>
        <v/>
      </c>
      <c r="AA64" s="36" t="str">
        <f t="shared" si="8"/>
        <v/>
      </c>
      <c r="AB64" s="36" t="str">
        <f t="shared" si="8"/>
        <v/>
      </c>
      <c r="AC64" s="36" t="str">
        <f t="shared" si="4"/>
        <v/>
      </c>
      <c r="AD64" s="36" t="str">
        <f t="shared" si="4"/>
        <v/>
      </c>
    </row>
    <row r="65" spans="3:30">
      <c r="C65"/>
      <c r="F65" s="36" t="str">
        <f t="shared" ref="F65:U65" si="9">IF(OR(F$13="",$E65=""),"",E65)</f>
        <v/>
      </c>
      <c r="G65" s="36" t="str">
        <f t="shared" si="9"/>
        <v/>
      </c>
      <c r="H65" s="36" t="str">
        <f t="shared" si="9"/>
        <v/>
      </c>
      <c r="I65" s="36" t="str">
        <f t="shared" si="9"/>
        <v/>
      </c>
      <c r="J65" s="36" t="str">
        <f t="shared" si="9"/>
        <v/>
      </c>
      <c r="K65" s="36" t="str">
        <f t="shared" si="9"/>
        <v/>
      </c>
      <c r="L65" s="36" t="str">
        <f t="shared" si="9"/>
        <v/>
      </c>
      <c r="M65" s="36" t="str">
        <f t="shared" si="9"/>
        <v/>
      </c>
      <c r="N65" s="36" t="str">
        <f t="shared" si="9"/>
        <v/>
      </c>
      <c r="O65" s="36" t="str">
        <f t="shared" si="9"/>
        <v/>
      </c>
      <c r="P65" s="36" t="str">
        <f t="shared" si="9"/>
        <v/>
      </c>
      <c r="Q65" s="36" t="str">
        <f t="shared" si="9"/>
        <v/>
      </c>
      <c r="R65" s="36" t="str">
        <f t="shared" si="9"/>
        <v/>
      </c>
      <c r="S65" s="36" t="str">
        <f t="shared" si="9"/>
        <v/>
      </c>
      <c r="T65" s="36" t="str">
        <f t="shared" si="9"/>
        <v/>
      </c>
      <c r="U65" s="36" t="str">
        <f t="shared" si="9"/>
        <v/>
      </c>
      <c r="V65" s="36" t="str">
        <f t="shared" si="8"/>
        <v/>
      </c>
      <c r="W65" s="36" t="str">
        <f t="shared" si="8"/>
        <v/>
      </c>
      <c r="X65" s="36" t="str">
        <f t="shared" si="8"/>
        <v/>
      </c>
      <c r="Y65" s="36" t="str">
        <f t="shared" si="8"/>
        <v/>
      </c>
      <c r="Z65" s="36" t="str">
        <f t="shared" si="8"/>
        <v/>
      </c>
      <c r="AA65" s="36" t="str">
        <f t="shared" si="8"/>
        <v/>
      </c>
      <c r="AB65" s="36" t="str">
        <f t="shared" si="8"/>
        <v/>
      </c>
      <c r="AC65" s="36" t="str">
        <f t="shared" si="4"/>
        <v/>
      </c>
      <c r="AD65" s="36" t="str">
        <f t="shared" si="4"/>
        <v/>
      </c>
    </row>
    <row r="66" spans="1:30">
      <c r="A66" s="50"/>
      <c r="C66"/>
      <c r="AC66" s="36" t="str">
        <f t="shared" si="4"/>
        <v/>
      </c>
      <c r="AD66" s="36" t="str">
        <f t="shared" si="4"/>
        <v/>
      </c>
    </row>
    <row r="67" spans="1:30">
      <c r="A67" s="50"/>
      <c r="C67"/>
      <c r="AC67" s="36" t="str">
        <f t="shared" si="4"/>
        <v/>
      </c>
      <c r="AD67" s="36" t="str">
        <f t="shared" si="4"/>
        <v/>
      </c>
    </row>
    <row r="68" spans="1:30">
      <c r="A68" s="50"/>
      <c r="C68"/>
      <c r="AC68" s="36" t="str">
        <f t="shared" si="4"/>
        <v/>
      </c>
      <c r="AD68" s="36" t="str">
        <f t="shared" si="4"/>
        <v/>
      </c>
    </row>
    <row r="69" spans="1:30">
      <c r="A69" s="50"/>
      <c r="C69"/>
      <c r="AC69" s="36" t="str">
        <f t="shared" si="4"/>
        <v/>
      </c>
      <c r="AD69" s="36" t="str">
        <f t="shared" si="4"/>
        <v/>
      </c>
    </row>
    <row r="70" spans="1:30">
      <c r="A70" s="50"/>
      <c r="C70"/>
      <c r="AC70" s="36" t="str">
        <f t="shared" si="4"/>
        <v/>
      </c>
      <c r="AD70" s="36" t="str">
        <f t="shared" si="4"/>
        <v/>
      </c>
    </row>
    <row r="71" spans="1:30">
      <c r="A71" s="50"/>
      <c r="C71"/>
      <c r="AC71" s="36" t="str">
        <f t="shared" si="4"/>
        <v/>
      </c>
      <c r="AD71" s="36" t="str">
        <f t="shared" si="4"/>
        <v/>
      </c>
    </row>
    <row r="72" spans="1:3">
      <c r="A72" s="50"/>
      <c r="C72"/>
    </row>
    <row r="73" spans="1:30">
      <c r="A73" s="50"/>
      <c r="C73"/>
      <c r="AC73" s="36" t="str">
        <f t="shared" ref="AC73:AD81" si="10">IF(OR(AC$13="",$E73=""),"",AB73)</f>
        <v/>
      </c>
      <c r="AD73" s="36" t="str">
        <f t="shared" si="10"/>
        <v/>
      </c>
    </row>
    <row r="74" spans="1:30">
      <c r="A74" s="50"/>
      <c r="C74"/>
      <c r="AC74" s="36" t="str">
        <f t="shared" si="10"/>
        <v/>
      </c>
      <c r="AD74" s="36" t="str">
        <f t="shared" si="10"/>
        <v/>
      </c>
    </row>
    <row r="75" spans="1:30">
      <c r="A75" s="50"/>
      <c r="C75"/>
      <c r="AC75" s="36" t="str">
        <f t="shared" si="10"/>
        <v/>
      </c>
      <c r="AD75" s="36" t="str">
        <f t="shared" si="10"/>
        <v/>
      </c>
    </row>
    <row r="76" spans="1:30">
      <c r="A76" s="50"/>
      <c r="C76"/>
      <c r="AC76" s="36" t="str">
        <f t="shared" si="10"/>
        <v/>
      </c>
      <c r="AD76" s="36" t="str">
        <f t="shared" si="10"/>
        <v/>
      </c>
    </row>
    <row r="77" spans="1:30">
      <c r="A77" s="50"/>
      <c r="C77"/>
      <c r="AC77" s="36" t="str">
        <f t="shared" si="10"/>
        <v/>
      </c>
      <c r="AD77" s="36" t="str">
        <f t="shared" si="10"/>
        <v/>
      </c>
    </row>
    <row r="78" spans="1:30">
      <c r="A78" s="50"/>
      <c r="C78"/>
      <c r="AC78" s="36" t="str">
        <f t="shared" si="10"/>
        <v/>
      </c>
      <c r="AD78" s="36" t="str">
        <f t="shared" si="10"/>
        <v/>
      </c>
    </row>
    <row r="79" spans="1:30">
      <c r="A79" s="50"/>
      <c r="C79"/>
      <c r="AC79" s="36" t="str">
        <f t="shared" si="10"/>
        <v/>
      </c>
      <c r="AD79" s="36" t="str">
        <f t="shared" si="10"/>
        <v/>
      </c>
    </row>
    <row r="80" spans="1:30">
      <c r="A80" s="50"/>
      <c r="C80"/>
      <c r="AC80" s="36" t="str">
        <f t="shared" si="10"/>
        <v/>
      </c>
      <c r="AD80" s="36" t="str">
        <f t="shared" si="10"/>
        <v/>
      </c>
    </row>
    <row r="81" spans="1:30">
      <c r="A81" s="50"/>
      <c r="C81"/>
      <c r="AC81" s="36" t="str">
        <f t="shared" si="10"/>
        <v/>
      </c>
      <c r="AD81" s="36" t="str">
        <f t="shared" si="10"/>
        <v/>
      </c>
    </row>
    <row r="82" spans="1:3">
      <c r="A82" s="50"/>
      <c r="C82"/>
    </row>
    <row r="83" spans="1:30">
      <c r="A83" s="50"/>
      <c r="C83"/>
      <c r="AC83" s="36" t="str">
        <f t="shared" ref="AC83:AD87" si="11">IF(OR(AC$13="",$E83=""),"",AB83)</f>
        <v/>
      </c>
      <c r="AD83" s="36" t="str">
        <f t="shared" si="11"/>
        <v/>
      </c>
    </row>
    <row r="84" spans="1:30">
      <c r="A84" s="50"/>
      <c r="C84"/>
      <c r="AC84" s="36" t="str">
        <f t="shared" si="11"/>
        <v/>
      </c>
      <c r="AD84" s="36" t="str">
        <f t="shared" si="11"/>
        <v/>
      </c>
    </row>
    <row r="85" spans="1:30">
      <c r="A85" s="50"/>
      <c r="C85"/>
      <c r="AC85" s="36" t="str">
        <f t="shared" si="11"/>
        <v/>
      </c>
      <c r="AD85" s="36" t="str">
        <f t="shared" si="11"/>
        <v/>
      </c>
    </row>
    <row r="86" spans="1:30">
      <c r="A86" s="50"/>
      <c r="C86"/>
      <c r="AC86" s="36" t="str">
        <f t="shared" si="11"/>
        <v/>
      </c>
      <c r="AD86" s="36" t="str">
        <f t="shared" si="11"/>
        <v/>
      </c>
    </row>
    <row r="87" spans="1:30">
      <c r="A87" s="50"/>
      <c r="C87"/>
      <c r="AC87" s="36" t="str">
        <f t="shared" si="11"/>
        <v/>
      </c>
      <c r="AD87" s="36" t="str">
        <f t="shared" si="11"/>
        <v/>
      </c>
    </row>
    <row r="88" spans="3:4">
      <c r="C88"/>
      <c r="D88" s="1" t="str">
        <f>IF(A88&lt;&gt;"","Planned","")</f>
        <v/>
      </c>
    </row>
    <row r="89" spans="3:3">
      <c r="C89"/>
    </row>
    <row r="90" spans="3:3">
      <c r="C90"/>
    </row>
    <row r="91" spans="3:3">
      <c r="C91"/>
    </row>
    <row r="92" spans="3:3">
      <c r="C92"/>
    </row>
    <row r="93" spans="3:3">
      <c r="C93"/>
    </row>
    <row r="94" spans="3:3">
      <c r="C94"/>
    </row>
    <row r="95" spans="3:3">
      <c r="C95"/>
    </row>
    <row r="96" spans="3:3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  <row r="102" spans="3:3">
      <c r="C102"/>
    </row>
    <row r="103" spans="3:3">
      <c r="C103"/>
    </row>
    <row r="104" spans="3:3">
      <c r="C104"/>
    </row>
    <row r="105" spans="3:3">
      <c r="C105"/>
    </row>
    <row r="106" spans="3:3">
      <c r="C106"/>
    </row>
    <row r="107" spans="3:3">
      <c r="C107"/>
    </row>
    <row r="108" spans="3:3">
      <c r="C108"/>
    </row>
    <row r="109" spans="3:3">
      <c r="C109"/>
    </row>
    <row r="110" spans="3:3">
      <c r="C110"/>
    </row>
    <row r="111" spans="3:3">
      <c r="C111"/>
    </row>
  </sheetData>
  <mergeCells count="1">
    <mergeCell ref="C62:C63"/>
  </mergeCells>
  <conditionalFormatting sqref="A47:AD62 A64:AD82 A63:B63 D63:AD63 A42:AD45 A32:AD39 A19:A21 B14:AD21 D22:D31 C28:C31">
    <cfRule type="expression" dxfId="66" priority="1" stopIfTrue="1">
      <formula>$D14="Done"</formula>
    </cfRule>
    <cfRule type="expression" dxfId="67" priority="2" stopIfTrue="1">
      <formula>$D14="Ongoing"</formula>
    </cfRule>
  </conditionalFormatting>
  <conditionalFormatting sqref="A46:AD46">
    <cfRule type="expression" dxfId="68" priority="3" stopIfTrue="1">
      <formula>$D46="Done"</formula>
    </cfRule>
    <cfRule type="expression" dxfId="69" priority="4" stopIfTrue="1">
      <formula>$D46="Ongoing"</formula>
    </cfRule>
  </conditionalFormatting>
  <conditionalFormatting sqref="A40:AD41">
    <cfRule type="expression" dxfId="70" priority="5" stopIfTrue="1">
      <formula>$D40="Done"</formula>
    </cfRule>
    <cfRule type="expression" dxfId="71" priority="6" stopIfTrue="1">
      <formula>$D40="Ongoing"</formula>
    </cfRule>
  </conditionalFormatting>
  <conditionalFormatting sqref="A14:A18">
    <cfRule type="expression" dxfId="72" priority="7" stopIfTrue="1">
      <formula>$D14="Done"</formula>
    </cfRule>
    <cfRule type="expression" dxfId="73" priority="8" stopIfTrue="1">
      <formula>$D14="Ongoing"</formula>
    </cfRule>
  </conditionalFormatting>
  <conditionalFormatting sqref="A31:B31 E31:AD31">
    <cfRule type="expression" dxfId="74" priority="9" stopIfTrue="1">
      <formula>$D31="Done"</formula>
    </cfRule>
    <cfRule type="expression" dxfId="75" priority="10" stopIfTrue="1">
      <formula>$D31="Ongoing"</formula>
    </cfRule>
  </conditionalFormatting>
  <conditionalFormatting sqref="A27:C27 E27:AD27">
    <cfRule type="expression" dxfId="76" priority="11" stopIfTrue="1">
      <formula>$D27="Done"</formula>
    </cfRule>
    <cfRule type="expression" dxfId="77" priority="12" stopIfTrue="1">
      <formula>$D27="Ongoing"</formula>
    </cfRule>
  </conditionalFormatting>
  <conditionalFormatting sqref="A28:B28 E28:AD28">
    <cfRule type="expression" dxfId="78" priority="13" stopIfTrue="1">
      <formula>$D28="Done"</formula>
    </cfRule>
    <cfRule type="expression" dxfId="79" priority="14" stopIfTrue="1">
      <formula>$D28="Ongoing"</formula>
    </cfRule>
  </conditionalFormatting>
  <conditionalFormatting sqref="A29:B29 E29:AD29">
    <cfRule type="expression" dxfId="80" priority="15" stopIfTrue="1">
      <formula>$D29="Done"</formula>
    </cfRule>
    <cfRule type="expression" dxfId="81" priority="16" stopIfTrue="1">
      <formula>$D29="Ongoing"</formula>
    </cfRule>
  </conditionalFormatting>
  <conditionalFormatting sqref="A30:B30 E30:AD30">
    <cfRule type="expression" dxfId="82" priority="17" stopIfTrue="1">
      <formula>$D30="Done"</formula>
    </cfRule>
    <cfRule type="expression" dxfId="83" priority="18" stopIfTrue="1">
      <formula>$D30="Ongoing"</formula>
    </cfRule>
  </conditionalFormatting>
  <conditionalFormatting sqref="E22:AD26 A22:C26">
    <cfRule type="expression" dxfId="84" priority="19" stopIfTrue="1">
      <formula>$D22="Done"</formula>
    </cfRule>
    <cfRule type="expression" dxfId="85" priority="20" stopIfTrue="1">
      <formula>$D22="Ongoing"</formula>
    </cfRule>
  </conditionalFormatting>
  <dataValidations count="1">
    <dataValidation type="list" allowBlank="1" showInputMessage="1" sqref="D2:D7 D14:D88">
      <formula1>"Planned,Ongoing,Done"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7473" name="Button 1" r:id="rId4">
              <controlPr print="0" defaultSize="0">
                <anchor moveWithCells="1" sizeWithCells="1">
                  <from>
                    <xdr:col>0</xdr:col>
                    <xdr:colOff>244475</xdr:colOff>
                    <xdr:row>5</xdr:row>
                    <xdr:rowOff>0</xdr:rowOff>
                  </from>
                  <to>
                    <xdr:col>0</xdr:col>
                    <xdr:colOff>2067560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74" name="Button 2" r:id="rId5">
              <controlPr print="0" defaultSize="0">
                <anchor moveWithCells="1" sizeWithCells="1">
                  <from>
                    <xdr:col>0</xdr:col>
                    <xdr:colOff>2320925</xdr:colOff>
                    <xdr:row>5</xdr:row>
                    <xdr:rowOff>0</xdr:rowOff>
                  </from>
                  <to>
                    <xdr:col>2</xdr:col>
                    <xdr:colOff>304165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codeName="Sheet14"/>
  <dimension ref="A1:AD117"/>
  <sheetViews>
    <sheetView workbookViewId="0">
      <pane ySplit="13" topLeftCell="A14" activePane="bottomLeft" state="frozen"/>
      <selection/>
      <selection pane="bottomLeft" activeCell="D22" sqref="D22"/>
    </sheetView>
  </sheetViews>
  <sheetFormatPr defaultColWidth="8.88888888888889" defaultRowHeight="13.2"/>
  <cols>
    <col min="1" max="1" width="43.4259259259259" style="1" customWidth="1"/>
    <col min="2" max="2" width="8.57407407407407" style="36" customWidth="1"/>
    <col min="3" max="3" width="13.712962962963" style="1" customWidth="1"/>
    <col min="4" max="4" width="10.8518518518519" style="1" customWidth="1"/>
    <col min="5" max="5" width="11.5740740740741" style="36"/>
    <col min="6" max="30" width="4.42592592592593" style="36" customWidth="1"/>
    <col min="31" max="16384" width="9.13888888888889" style="1"/>
  </cols>
  <sheetData>
    <row r="1" ht="17.4" spans="1:30">
      <c r="A1" s="37">
        <v>9</v>
      </c>
      <c r="B1" s="38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1">
      <c r="A2" s="1" t="s">
        <v>246</v>
      </c>
    </row>
    <row r="3" spans="1:2">
      <c r="A3" s="39"/>
      <c r="B3" s="40"/>
    </row>
    <row r="4" spans="1:2">
      <c r="A4" s="39"/>
      <c r="B4" s="40"/>
    </row>
    <row r="8" spans="1:30">
      <c r="A8" s="41" t="s">
        <v>95</v>
      </c>
      <c r="B8" s="42">
        <v>7</v>
      </c>
      <c r="C8" s="41"/>
      <c r="D8" s="43"/>
      <c r="E8" s="41" t="s">
        <v>96</v>
      </c>
      <c r="F8" s="41" t="s">
        <v>97</v>
      </c>
      <c r="G8" s="41"/>
      <c r="H8" s="41"/>
      <c r="I8" s="41"/>
      <c r="J8" s="41"/>
      <c r="K8" s="41"/>
      <c r="L8" s="41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</row>
    <row r="9" spans="1:30">
      <c r="A9" s="41" t="s">
        <v>98</v>
      </c>
      <c r="B9" s="42">
        <v>5</v>
      </c>
      <c r="C9" s="41" t="s">
        <v>3</v>
      </c>
      <c r="D9" s="41" t="s">
        <v>99</v>
      </c>
      <c r="E9" s="44">
        <f ca="1">SUM(OFFSET(E13,1,0,TaskRows,1))</f>
        <v>0</v>
      </c>
      <c r="F9" s="44">
        <f ca="1">IF(AND(SUM(OFFSET(F13,1,0,TaskRows,1))=0),0,SUM(OFFSET(F13,1,0,TaskRows,1)))</f>
        <v>0</v>
      </c>
      <c r="G9" s="44" t="str">
        <f ca="1" t="shared" ref="G9:AD9" si="0">IF(AND(SUM(OFFSET(G13,1,0,TaskRows,1))=0),"",SUM(OFFSET(G13,1,0,TaskRows,1)))</f>
        <v/>
      </c>
      <c r="H9" s="44" t="str">
        <f ca="1" t="shared" si="0"/>
        <v/>
      </c>
      <c r="I9" s="44" t="str">
        <f ca="1" t="shared" si="0"/>
        <v/>
      </c>
      <c r="J9" s="44" t="str">
        <f ca="1" t="shared" si="0"/>
        <v/>
      </c>
      <c r="K9" s="44" t="str">
        <f ca="1" t="shared" si="0"/>
        <v/>
      </c>
      <c r="L9" s="44" t="str">
        <f ca="1" t="shared" si="0"/>
        <v/>
      </c>
      <c r="M9" s="44" t="str">
        <f ca="1" t="shared" si="0"/>
        <v/>
      </c>
      <c r="N9" s="44" t="str">
        <f ca="1" t="shared" si="0"/>
        <v/>
      </c>
      <c r="O9" s="44" t="str">
        <f ca="1" t="shared" si="0"/>
        <v/>
      </c>
      <c r="P9" s="44" t="str">
        <f ca="1" t="shared" si="0"/>
        <v/>
      </c>
      <c r="Q9" s="44" t="str">
        <f ca="1" t="shared" si="0"/>
        <v/>
      </c>
      <c r="R9" s="44" t="str">
        <f ca="1" t="shared" si="0"/>
        <v/>
      </c>
      <c r="S9" s="44" t="str">
        <f ca="1" t="shared" si="0"/>
        <v/>
      </c>
      <c r="T9" s="44" t="str">
        <f ca="1" t="shared" si="0"/>
        <v/>
      </c>
      <c r="U9" s="44" t="str">
        <f ca="1" t="shared" si="0"/>
        <v/>
      </c>
      <c r="V9" s="44" t="str">
        <f ca="1" t="shared" si="0"/>
        <v/>
      </c>
      <c r="W9" s="44" t="str">
        <f ca="1" t="shared" si="0"/>
        <v/>
      </c>
      <c r="X9" s="44" t="str">
        <f ca="1" t="shared" si="0"/>
        <v/>
      </c>
      <c r="Y9" s="44" t="str">
        <f ca="1" t="shared" si="0"/>
        <v/>
      </c>
      <c r="Z9" s="44" t="str">
        <f ca="1" t="shared" si="0"/>
        <v/>
      </c>
      <c r="AA9" s="44" t="str">
        <f ca="1" t="shared" si="0"/>
        <v/>
      </c>
      <c r="AB9" s="44" t="str">
        <f ca="1" t="shared" si="0"/>
        <v/>
      </c>
      <c r="AC9" s="44" t="str">
        <f ca="1" t="shared" si="0"/>
        <v/>
      </c>
      <c r="AD9" s="44" t="str">
        <f ca="1" t="shared" si="0"/>
        <v/>
      </c>
    </row>
    <row r="10" customFormat="1" hidden="1" spans="1:30">
      <c r="A10" t="s">
        <v>100</v>
      </c>
      <c r="B10" s="24">
        <f>IF(COUNTA(A14:A272)=0,1,COUNTA(A14:A272))</f>
        <v>16</v>
      </c>
      <c r="C10" t="s">
        <v>101</v>
      </c>
      <c r="D10" s="24">
        <f ca="1">IF(COUNTIF(F9:AD9,"&gt;0")=0,1,COUNTIF(F9:AD9,"&gt;0"))</f>
        <v>1</v>
      </c>
      <c r="E10" s="24"/>
      <c r="F10" s="24">
        <f ca="1">IF(F13="","",$E9-$E9/($B8-1)*(F13-1))</f>
        <v>0</v>
      </c>
      <c r="G10" s="24">
        <f ca="1" t="shared" ref="G10:AD10" si="1">IF(G13="","",TotalEffort-TotalEffort/(ImplementationDays)*(G13-1))</f>
        <v>0</v>
      </c>
      <c r="H10" s="24">
        <f ca="1" t="shared" si="1"/>
        <v>0</v>
      </c>
      <c r="I10" s="24">
        <f ca="1" t="shared" si="1"/>
        <v>0</v>
      </c>
      <c r="J10" s="24">
        <f ca="1" t="shared" si="1"/>
        <v>0</v>
      </c>
      <c r="K10" s="24">
        <f ca="1" t="shared" si="1"/>
        <v>0</v>
      </c>
      <c r="L10" s="24">
        <f ca="1" t="shared" si="1"/>
        <v>0</v>
      </c>
      <c r="M10" s="24" t="str">
        <f ca="1" t="shared" si="1"/>
        <v/>
      </c>
      <c r="N10" s="24" t="str">
        <f ca="1" t="shared" si="1"/>
        <v/>
      </c>
      <c r="O10" s="24" t="str">
        <f ca="1" t="shared" si="1"/>
        <v/>
      </c>
      <c r="P10" s="24" t="str">
        <f ca="1" t="shared" si="1"/>
        <v/>
      </c>
      <c r="Q10" s="24" t="str">
        <f ca="1" t="shared" si="1"/>
        <v/>
      </c>
      <c r="R10" s="24" t="str">
        <f ca="1" t="shared" si="1"/>
        <v/>
      </c>
      <c r="S10" s="24" t="str">
        <f ca="1" t="shared" si="1"/>
        <v/>
      </c>
      <c r="T10" s="24" t="str">
        <f ca="1" t="shared" si="1"/>
        <v/>
      </c>
      <c r="U10" s="24" t="str">
        <f ca="1" t="shared" si="1"/>
        <v/>
      </c>
      <c r="V10" s="24" t="str">
        <f ca="1" t="shared" si="1"/>
        <v/>
      </c>
      <c r="W10" s="24" t="str">
        <f ca="1" t="shared" si="1"/>
        <v/>
      </c>
      <c r="X10" s="24" t="str">
        <f ca="1" t="shared" si="1"/>
        <v/>
      </c>
      <c r="Y10" s="24" t="str">
        <f ca="1" t="shared" si="1"/>
        <v/>
      </c>
      <c r="Z10" s="24" t="str">
        <f ca="1" t="shared" si="1"/>
        <v/>
      </c>
      <c r="AA10" s="24" t="str">
        <f ca="1" t="shared" si="1"/>
        <v/>
      </c>
      <c r="AB10" s="24" t="str">
        <f ca="1" t="shared" si="1"/>
        <v/>
      </c>
      <c r="AC10" s="24" t="str">
        <f ca="1" t="shared" si="1"/>
        <v/>
      </c>
      <c r="AD10" s="24" t="str">
        <f ca="1" t="shared" si="1"/>
        <v/>
      </c>
    </row>
    <row r="11" customFormat="1" hidden="1" spans="1:30">
      <c r="A11" s="33" t="s">
        <v>102</v>
      </c>
      <c r="C11" t="s">
        <v>65</v>
      </c>
      <c r="D11" s="24"/>
      <c r="E11" s="24"/>
      <c r="F11" s="24">
        <f ca="1" t="shared" ref="F11:AD11" si="2">IF(TREND(OFFSET($F9,0,DoneDays-TrendDays,1,TrendDays),OFFSET($F12,0,DoneDays-TrendDays,1,TrendDays),F12)&lt;0,"",TREND(OFFSET($F9,0,DoneDays-TrendDays,1,TrendDays),OFFSET($F12,0,DoneDays-TrendDays,1,TrendDays),F12))</f>
        <v>0</v>
      </c>
      <c r="G11" s="24">
        <f ca="1" t="shared" si="2"/>
        <v>0</v>
      </c>
      <c r="H11" s="24">
        <f ca="1" t="shared" si="2"/>
        <v>0</v>
      </c>
      <c r="I11" s="24">
        <f ca="1" t="shared" si="2"/>
        <v>0</v>
      </c>
      <c r="J11" s="24">
        <f ca="1" t="shared" si="2"/>
        <v>0</v>
      </c>
      <c r="K11" s="24">
        <f ca="1" t="shared" si="2"/>
        <v>0</v>
      </c>
      <c r="L11" s="24">
        <f ca="1" t="shared" si="2"/>
        <v>0</v>
      </c>
      <c r="M11" s="24">
        <f ca="1" t="shared" si="2"/>
        <v>0</v>
      </c>
      <c r="N11" s="24">
        <f ca="1" t="shared" si="2"/>
        <v>0</v>
      </c>
      <c r="O11" s="24">
        <f ca="1" t="shared" si="2"/>
        <v>0</v>
      </c>
      <c r="P11" s="24">
        <f ca="1" t="shared" si="2"/>
        <v>0</v>
      </c>
      <c r="Q11" s="24">
        <f ca="1" t="shared" si="2"/>
        <v>0</v>
      </c>
      <c r="R11" s="24">
        <f ca="1" t="shared" si="2"/>
        <v>0</v>
      </c>
      <c r="S11" s="24">
        <f ca="1" t="shared" si="2"/>
        <v>0</v>
      </c>
      <c r="T11" s="24">
        <f ca="1" t="shared" si="2"/>
        <v>0</v>
      </c>
      <c r="U11" s="24">
        <f ca="1" t="shared" si="2"/>
        <v>0</v>
      </c>
      <c r="V11" s="24">
        <f ca="1" t="shared" si="2"/>
        <v>0</v>
      </c>
      <c r="W11" s="24">
        <f ca="1" t="shared" si="2"/>
        <v>0</v>
      </c>
      <c r="X11" s="24">
        <f ca="1" t="shared" si="2"/>
        <v>0</v>
      </c>
      <c r="Y11" s="24">
        <f ca="1" t="shared" si="2"/>
        <v>0</v>
      </c>
      <c r="Z11" s="24">
        <f ca="1" t="shared" si="2"/>
        <v>0</v>
      </c>
      <c r="AA11" s="24">
        <f ca="1" t="shared" si="2"/>
        <v>0</v>
      </c>
      <c r="AB11" s="24">
        <f ca="1" t="shared" si="2"/>
        <v>0</v>
      </c>
      <c r="AC11" s="24">
        <f ca="1" t="shared" si="2"/>
        <v>0</v>
      </c>
      <c r="AD11" s="24">
        <f ca="1" t="shared" si="2"/>
        <v>0</v>
      </c>
    </row>
    <row r="12" customFormat="1" hidden="1" spans="1:30">
      <c r="A12" s="33" t="s">
        <v>103</v>
      </c>
      <c r="C12" t="s">
        <v>104</v>
      </c>
      <c r="D12" s="24">
        <f ca="1">IF(DoneDays&gt;B9,B9,DoneDays)</f>
        <v>1</v>
      </c>
      <c r="E12" s="24"/>
      <c r="F12" s="24">
        <f ca="1">IF(DoneDays&gt;E12,E12+1,"")</f>
        <v>1</v>
      </c>
      <c r="G12" s="24">
        <v>2</v>
      </c>
      <c r="H12" s="24">
        <v>3</v>
      </c>
      <c r="I12" s="24">
        <v>4</v>
      </c>
      <c r="J12" s="24">
        <v>5</v>
      </c>
      <c r="K12" s="24">
        <v>6</v>
      </c>
      <c r="L12" s="24">
        <v>7</v>
      </c>
      <c r="M12" s="24">
        <v>8</v>
      </c>
      <c r="N12" s="24">
        <v>9</v>
      </c>
      <c r="O12" s="24">
        <v>10</v>
      </c>
      <c r="P12" s="24">
        <v>11</v>
      </c>
      <c r="Q12" s="24">
        <v>12</v>
      </c>
      <c r="R12" s="24">
        <v>13</v>
      </c>
      <c r="S12" s="24">
        <v>14</v>
      </c>
      <c r="T12" s="24">
        <v>15</v>
      </c>
      <c r="U12" s="24">
        <v>16</v>
      </c>
      <c r="V12" s="24">
        <v>17</v>
      </c>
      <c r="W12" s="24">
        <v>18</v>
      </c>
      <c r="X12" s="24">
        <v>19</v>
      </c>
      <c r="Y12" s="24">
        <v>20</v>
      </c>
      <c r="Z12" s="24">
        <v>21</v>
      </c>
      <c r="AA12" s="24">
        <v>22</v>
      </c>
      <c r="AB12" s="24">
        <v>23</v>
      </c>
      <c r="AC12" s="24">
        <v>24</v>
      </c>
      <c r="AD12" s="24">
        <v>25</v>
      </c>
    </row>
    <row r="13" spans="1:30">
      <c r="A13" s="41" t="s">
        <v>105</v>
      </c>
      <c r="B13" s="45" t="s">
        <v>15</v>
      </c>
      <c r="C13" s="41" t="s">
        <v>106</v>
      </c>
      <c r="D13" s="41" t="s">
        <v>6</v>
      </c>
      <c r="E13" s="45" t="s">
        <v>107</v>
      </c>
      <c r="F13" s="45">
        <v>1</v>
      </c>
      <c r="G13" s="45">
        <f t="shared" ref="G13:AD13" si="3">IF($B$8&gt;F13,F13+1,"")</f>
        <v>2</v>
      </c>
      <c r="H13" s="45">
        <f t="shared" si="3"/>
        <v>3</v>
      </c>
      <c r="I13" s="45">
        <f t="shared" si="3"/>
        <v>4</v>
      </c>
      <c r="J13" s="45">
        <f t="shared" si="3"/>
        <v>5</v>
      </c>
      <c r="K13" s="45">
        <f t="shared" si="3"/>
        <v>6</v>
      </c>
      <c r="L13" s="45">
        <f t="shared" si="3"/>
        <v>7</v>
      </c>
      <c r="M13" s="45" t="str">
        <f t="shared" si="3"/>
        <v/>
      </c>
      <c r="N13" s="45" t="str">
        <f t="shared" si="3"/>
        <v/>
      </c>
      <c r="O13" s="45" t="str">
        <f t="shared" si="3"/>
        <v/>
      </c>
      <c r="P13" s="45" t="str">
        <f t="shared" si="3"/>
        <v/>
      </c>
      <c r="Q13" s="45" t="str">
        <f t="shared" si="3"/>
        <v/>
      </c>
      <c r="R13" s="45" t="str">
        <f t="shared" si="3"/>
        <v/>
      </c>
      <c r="S13" s="45" t="str">
        <f t="shared" si="3"/>
        <v/>
      </c>
      <c r="T13" s="45" t="str">
        <f t="shared" si="3"/>
        <v/>
      </c>
      <c r="U13" s="45" t="str">
        <f t="shared" si="3"/>
        <v/>
      </c>
      <c r="V13" s="45" t="str">
        <f t="shared" si="3"/>
        <v/>
      </c>
      <c r="W13" s="45" t="str">
        <f t="shared" si="3"/>
        <v/>
      </c>
      <c r="X13" s="45" t="str">
        <f t="shared" si="3"/>
        <v/>
      </c>
      <c r="Y13" s="45" t="str">
        <f t="shared" si="3"/>
        <v/>
      </c>
      <c r="Z13" s="45" t="str">
        <f t="shared" si="3"/>
        <v/>
      </c>
      <c r="AA13" s="45" t="str">
        <f t="shared" si="3"/>
        <v/>
      </c>
      <c r="AB13" s="45" t="str">
        <f t="shared" si="3"/>
        <v/>
      </c>
      <c r="AC13" s="45" t="str">
        <f t="shared" si="3"/>
        <v/>
      </c>
      <c r="AD13" s="45" t="str">
        <f t="shared" si="3"/>
        <v/>
      </c>
    </row>
    <row r="14" spans="1:9">
      <c r="A14" s="46" t="s">
        <v>247</v>
      </c>
      <c r="B14" s="24"/>
      <c r="C14" s="46" t="s">
        <v>120</v>
      </c>
      <c r="D14" t="s">
        <v>10</v>
      </c>
      <c r="E14" s="24"/>
      <c r="F14" s="24"/>
      <c r="G14" s="24"/>
      <c r="H14" s="24"/>
      <c r="I14" s="24"/>
    </row>
    <row r="15" spans="1:9">
      <c r="A15" s="46" t="s">
        <v>248</v>
      </c>
      <c r="B15" s="24"/>
      <c r="C15" s="46" t="s">
        <v>109</v>
      </c>
      <c r="D15" t="s">
        <v>10</v>
      </c>
      <c r="E15" s="24"/>
      <c r="F15" s="24"/>
      <c r="G15" s="24"/>
      <c r="H15" s="24"/>
      <c r="I15" s="24"/>
    </row>
    <row r="16" spans="1:9">
      <c r="A16" s="46" t="s">
        <v>249</v>
      </c>
      <c r="B16" s="24"/>
      <c r="C16" s="46" t="s">
        <v>109</v>
      </c>
      <c r="D16" t="s">
        <v>10</v>
      </c>
      <c r="E16" s="24"/>
      <c r="F16" s="24"/>
      <c r="G16" s="24"/>
      <c r="H16" s="24"/>
      <c r="I16" s="24"/>
    </row>
    <row r="17" spans="1:9">
      <c r="A17" s="46" t="s">
        <v>250</v>
      </c>
      <c r="B17" s="24"/>
      <c r="C17" s="46" t="s">
        <v>118</v>
      </c>
      <c r="D17" t="s">
        <v>10</v>
      </c>
      <c r="E17" s="24"/>
      <c r="F17" s="24"/>
      <c r="G17" s="24"/>
      <c r="H17" s="24"/>
      <c r="I17" s="24"/>
    </row>
    <row r="18" spans="1:9">
      <c r="A18" s="46" t="s">
        <v>251</v>
      </c>
      <c r="B18" s="24"/>
      <c r="C18" s="46" t="s">
        <v>109</v>
      </c>
      <c r="D18" t="s">
        <v>20</v>
      </c>
      <c r="E18" s="24"/>
      <c r="F18" s="24"/>
      <c r="G18" s="24"/>
      <c r="H18" s="24"/>
      <c r="I18" s="24"/>
    </row>
    <row r="19" spans="1:9">
      <c r="A19" s="46" t="s">
        <v>189</v>
      </c>
      <c r="B19" s="24"/>
      <c r="C19" s="46" t="s">
        <v>118</v>
      </c>
      <c r="D19" t="s">
        <v>20</v>
      </c>
      <c r="E19" s="24"/>
      <c r="F19" s="24"/>
      <c r="G19" s="24"/>
      <c r="H19" s="24"/>
      <c r="I19" s="24"/>
    </row>
    <row r="20" spans="1:9">
      <c r="A20" s="46" t="s">
        <v>252</v>
      </c>
      <c r="B20" s="24"/>
      <c r="C20" s="46" t="s">
        <v>120</v>
      </c>
      <c r="D20" t="s">
        <v>10</v>
      </c>
      <c r="E20" s="24"/>
      <c r="F20" s="24"/>
      <c r="G20" s="24"/>
      <c r="H20" s="24"/>
      <c r="I20" s="24"/>
    </row>
    <row r="21" s="36" customFormat="1" spans="1:9">
      <c r="A21" s="46" t="s">
        <v>253</v>
      </c>
      <c r="B21" s="24"/>
      <c r="C21" s="46" t="s">
        <v>120</v>
      </c>
      <c r="D21" t="s">
        <v>10</v>
      </c>
      <c r="E21" s="24"/>
      <c r="F21" s="24"/>
      <c r="G21" s="24"/>
      <c r="H21" s="24"/>
      <c r="I21" s="24"/>
    </row>
    <row r="22" s="36" customFormat="1" spans="1:9">
      <c r="A22" s="46" t="s">
        <v>254</v>
      </c>
      <c r="B22" s="24"/>
      <c r="C22" s="46" t="s">
        <v>120</v>
      </c>
      <c r="D22" t="s">
        <v>10</v>
      </c>
      <c r="E22" s="24"/>
      <c r="F22" s="24"/>
      <c r="G22" s="24"/>
      <c r="H22" s="24"/>
      <c r="I22" s="24"/>
    </row>
    <row r="23" s="36" customFormat="1" spans="1:9">
      <c r="A23" s="46" t="s">
        <v>255</v>
      </c>
      <c r="B23" s="24"/>
      <c r="C23" s="46" t="s">
        <v>120</v>
      </c>
      <c r="D23" t="s">
        <v>10</v>
      </c>
      <c r="E23" s="24"/>
      <c r="F23" s="24"/>
      <c r="G23" s="24"/>
      <c r="H23" s="24"/>
      <c r="I23" s="24"/>
    </row>
    <row r="24" s="36" customFormat="1" spans="1:9">
      <c r="A24" s="46" t="s">
        <v>256</v>
      </c>
      <c r="B24" s="24"/>
      <c r="C24" s="46" t="s">
        <v>120</v>
      </c>
      <c r="D24" t="s">
        <v>10</v>
      </c>
      <c r="E24" s="24"/>
      <c r="F24" s="24"/>
      <c r="G24" s="24"/>
      <c r="H24" s="24"/>
      <c r="I24" s="24"/>
    </row>
    <row r="25" s="36" customFormat="1" spans="1:9">
      <c r="A25" s="46" t="s">
        <v>257</v>
      </c>
      <c r="B25" s="24"/>
      <c r="C25" s="46" t="s">
        <v>120</v>
      </c>
      <c r="D25" t="s">
        <v>10</v>
      </c>
      <c r="E25" s="24"/>
      <c r="F25" s="24"/>
      <c r="G25" s="24"/>
      <c r="H25" s="24"/>
      <c r="I25" s="24"/>
    </row>
    <row r="26" s="36" customFormat="1" spans="1:9">
      <c r="A26" s="47" t="s">
        <v>258</v>
      </c>
      <c r="B26" s="24"/>
      <c r="C26" s="46" t="s">
        <v>120</v>
      </c>
      <c r="D26" t="s">
        <v>10</v>
      </c>
      <c r="E26" s="24"/>
      <c r="F26" s="24"/>
      <c r="G26" s="24"/>
      <c r="H26" s="24"/>
      <c r="I26" s="24"/>
    </row>
    <row r="27" s="36" customFormat="1" spans="1:9">
      <c r="A27" s="47"/>
      <c r="B27" s="24"/>
      <c r="C27" s="46"/>
      <c r="D27"/>
      <c r="E27" s="24"/>
      <c r="F27" s="24"/>
      <c r="G27" s="24"/>
      <c r="H27" s="24"/>
      <c r="I27" s="24"/>
    </row>
    <row r="28" s="36" customFormat="1" spans="1:9">
      <c r="A28" s="47"/>
      <c r="B28" s="24"/>
      <c r="C28" s="46"/>
      <c r="D28"/>
      <c r="E28" s="24"/>
      <c r="F28" s="24"/>
      <c r="G28" s="24"/>
      <c r="H28" s="24"/>
      <c r="I28" s="24"/>
    </row>
    <row r="29" s="36" customFormat="1" spans="1:9">
      <c r="A29" s="47"/>
      <c r="B29" s="24"/>
      <c r="C29" s="46"/>
      <c r="D29"/>
      <c r="E29" s="24"/>
      <c r="F29" s="24"/>
      <c r="G29" s="24"/>
      <c r="H29" s="24"/>
      <c r="I29" s="24"/>
    </row>
    <row r="30" s="36" customFormat="1" spans="1:9">
      <c r="A30" s="48" t="s">
        <v>259</v>
      </c>
      <c r="B30" s="24"/>
      <c r="C30" s="46"/>
      <c r="D30"/>
      <c r="E30" s="24"/>
      <c r="F30" s="24"/>
      <c r="G30" s="24"/>
      <c r="H30" s="24"/>
      <c r="I30" s="24"/>
    </row>
    <row r="31" s="36" customFormat="1" spans="1:9">
      <c r="A31" s="48" t="s">
        <v>260</v>
      </c>
      <c r="B31" s="24"/>
      <c r="C31" s="46"/>
      <c r="D31"/>
      <c r="E31" s="24"/>
      <c r="F31" s="24"/>
      <c r="G31" s="24"/>
      <c r="H31" s="24"/>
      <c r="I31" s="24"/>
    </row>
    <row r="32" s="36" customFormat="1" spans="1:9">
      <c r="A32" s="48" t="s">
        <v>261</v>
      </c>
      <c r="B32" s="24"/>
      <c r="C32" s="46"/>
      <c r="D32"/>
      <c r="E32" s="24"/>
      <c r="F32" s="24"/>
      <c r="G32" s="24"/>
      <c r="H32" s="24"/>
      <c r="I32" s="24"/>
    </row>
    <row r="33" s="36" customFormat="1" spans="1:9">
      <c r="A33" s="47"/>
      <c r="B33" s="24"/>
      <c r="C33" s="46"/>
      <c r="D33"/>
      <c r="E33" s="24"/>
      <c r="F33" s="24"/>
      <c r="G33" s="24"/>
      <c r="H33" s="24"/>
      <c r="I33" s="24"/>
    </row>
    <row r="34" s="36" customFormat="1" spans="1:9">
      <c r="A34" s="47"/>
      <c r="B34" s="24"/>
      <c r="C34" s="46"/>
      <c r="D34"/>
      <c r="E34" s="24"/>
      <c r="F34" s="24"/>
      <c r="G34" s="24"/>
      <c r="H34" s="24"/>
      <c r="I34" s="24"/>
    </row>
    <row r="35" s="36" customFormat="1" spans="1:9">
      <c r="A35" s="47"/>
      <c r="B35" s="24"/>
      <c r="C35" s="46"/>
      <c r="D35"/>
      <c r="E35" s="24"/>
      <c r="F35" s="24"/>
      <c r="G35" s="24"/>
      <c r="H35" s="24"/>
      <c r="I35" s="24"/>
    </row>
    <row r="36" s="36" customFormat="1" spans="1:9">
      <c r="A36" s="47"/>
      <c r="B36" s="24"/>
      <c r="C36" s="46"/>
      <c r="D36"/>
      <c r="E36" s="24"/>
      <c r="F36" s="24"/>
      <c r="G36" s="24"/>
      <c r="H36" s="24"/>
      <c r="I36" s="24"/>
    </row>
    <row r="37" s="36" customFormat="1" spans="1:9">
      <c r="A37" s="47"/>
      <c r="B37" s="24"/>
      <c r="C37" s="46"/>
      <c r="D37"/>
      <c r="E37" s="24"/>
      <c r="F37" s="24"/>
      <c r="G37" s="24"/>
      <c r="H37" s="24"/>
      <c r="I37" s="24"/>
    </row>
    <row r="38" s="36" customFormat="1" spans="1:9">
      <c r="A38" s="47"/>
      <c r="B38" s="24"/>
      <c r="C38" s="46"/>
      <c r="D38"/>
      <c r="E38" s="24"/>
      <c r="F38" s="24"/>
      <c r="G38" s="24"/>
      <c r="H38" s="24"/>
      <c r="I38" s="24"/>
    </row>
    <row r="39" s="36" customFormat="1" spans="1:9">
      <c r="A39" s="47"/>
      <c r="B39" s="24"/>
      <c r="C39" s="46"/>
      <c r="D39"/>
      <c r="E39" s="24"/>
      <c r="F39" s="24"/>
      <c r="G39" s="24"/>
      <c r="H39" s="24"/>
      <c r="I39" s="24"/>
    </row>
    <row r="40" s="36" customFormat="1" spans="1:9">
      <c r="A40" s="47"/>
      <c r="B40" s="24"/>
      <c r="C40" s="46"/>
      <c r="D40"/>
      <c r="E40" s="24"/>
      <c r="F40" s="24"/>
      <c r="G40" s="24"/>
      <c r="H40" s="24"/>
      <c r="I40" s="24"/>
    </row>
    <row r="41" s="36" customFormat="1" spans="1:9">
      <c r="A41" s="47"/>
      <c r="B41" s="24"/>
      <c r="C41" s="46"/>
      <c r="D41"/>
      <c r="E41" s="24"/>
      <c r="F41" s="24"/>
      <c r="G41" s="24"/>
      <c r="H41" s="24"/>
      <c r="I41" s="24"/>
    </row>
    <row r="42" s="36" customFormat="1" spans="1:9">
      <c r="A42" s="47"/>
      <c r="B42" s="24"/>
      <c r="C42" s="46"/>
      <c r="D42"/>
      <c r="E42" s="24"/>
      <c r="F42" s="24"/>
      <c r="G42" s="24"/>
      <c r="H42" s="24"/>
      <c r="I42" s="24"/>
    </row>
    <row r="43" s="36" customFormat="1" spans="1:9">
      <c r="A43" s="47"/>
      <c r="B43" s="24"/>
      <c r="C43" s="46"/>
      <c r="D43"/>
      <c r="E43" s="24"/>
      <c r="F43" s="24"/>
      <c r="G43" s="24"/>
      <c r="H43" s="24"/>
      <c r="I43" s="24"/>
    </row>
    <row r="44" spans="1:9">
      <c r="A44" s="47"/>
      <c r="B44" s="24"/>
      <c r="C44" s="46"/>
      <c r="D44"/>
      <c r="E44" s="24"/>
      <c r="F44" s="24"/>
      <c r="G44" s="24"/>
      <c r="H44" s="24"/>
      <c r="I44" s="24"/>
    </row>
    <row r="45" spans="1:9">
      <c r="A45" s="47"/>
      <c r="B45" s="24"/>
      <c r="C45" s="46"/>
      <c r="D45"/>
      <c r="E45" s="24"/>
      <c r="F45" s="24"/>
      <c r="G45" s="24"/>
      <c r="H45" s="24"/>
      <c r="I45" s="24"/>
    </row>
    <row r="46" spans="1:9">
      <c r="A46" s="47"/>
      <c r="B46" s="24"/>
      <c r="C46" s="46"/>
      <c r="D46"/>
      <c r="E46" s="24"/>
      <c r="F46" s="24"/>
      <c r="G46" s="24"/>
      <c r="H46" s="24"/>
      <c r="I46" s="24"/>
    </row>
    <row r="47" spans="1:9">
      <c r="A47" s="47"/>
      <c r="B47" s="24"/>
      <c r="C47" s="46"/>
      <c r="D47"/>
      <c r="E47" s="24"/>
      <c r="F47" s="24"/>
      <c r="G47" s="24"/>
      <c r="H47" s="24"/>
      <c r="I47" s="24"/>
    </row>
    <row r="48" spans="1:30">
      <c r="A48" s="47"/>
      <c r="C48" s="46"/>
      <c r="AC48" s="36" t="str">
        <f t="shared" ref="AC48:AD77" si="4">IF(OR(AC$13="",$E48=""),"",AB48)</f>
        <v/>
      </c>
      <c r="AD48" s="36" t="str">
        <f t="shared" si="4"/>
        <v/>
      </c>
    </row>
    <row r="49" spans="1:3">
      <c r="A49" s="47"/>
      <c r="C49" s="46"/>
    </row>
    <row r="50" spans="1:3">
      <c r="A50" s="47"/>
      <c r="C50" s="46"/>
    </row>
    <row r="51" spans="1:30">
      <c r="A51" s="47"/>
      <c r="C51" s="46"/>
      <c r="F51" s="36" t="str">
        <f t="shared" ref="F51:F70" si="5">IF(OR(F$13="",$E51=""),"",E51)</f>
        <v/>
      </c>
      <c r="AC51" s="36" t="str">
        <f>IF(OR(AC$13="",$E51=""),"",AB51)</f>
        <v/>
      </c>
      <c r="AD51" s="36" t="str">
        <f>IF(OR(AD$13="",$E51=""),"",AC51)</f>
        <v/>
      </c>
    </row>
    <row r="52" spans="1:30">
      <c r="A52" s="47"/>
      <c r="C52"/>
      <c r="F52" s="36" t="str">
        <f t="shared" si="5"/>
        <v/>
      </c>
      <c r="AC52" s="36" t="str">
        <f>IF(OR(AC$13="",$E52=""),"",AB52)</f>
        <v/>
      </c>
      <c r="AD52" s="36" t="str">
        <f>IF(OR(AD$13="",$E52=""),"",AC52)</f>
        <v/>
      </c>
    </row>
    <row r="53" ht="15" customHeight="1" spans="1:30">
      <c r="A53" s="47"/>
      <c r="C53"/>
      <c r="F53" s="36" t="str">
        <f t="shared" si="5"/>
        <v/>
      </c>
      <c r="AC53" s="36" t="str">
        <f t="shared" si="4"/>
        <v/>
      </c>
      <c r="AD53" s="36" t="str">
        <f t="shared" si="4"/>
        <v/>
      </c>
    </row>
    <row r="54" spans="3:30">
      <c r="C54"/>
      <c r="F54" s="36" t="str">
        <f t="shared" si="5"/>
        <v/>
      </c>
      <c r="AC54" s="36" t="str">
        <f t="shared" si="4"/>
        <v/>
      </c>
      <c r="AD54" s="36" t="str">
        <f t="shared" si="4"/>
        <v/>
      </c>
    </row>
    <row r="55" spans="3:30">
      <c r="C55"/>
      <c r="F55" s="36" t="str">
        <f t="shared" si="5"/>
        <v/>
      </c>
      <c r="AC55" s="36" t="str">
        <f t="shared" si="4"/>
        <v/>
      </c>
      <c r="AD55" s="36" t="str">
        <f t="shared" si="4"/>
        <v/>
      </c>
    </row>
    <row r="56" spans="3:30">
      <c r="C56"/>
      <c r="F56" s="36" t="str">
        <f t="shared" si="5"/>
        <v/>
      </c>
      <c r="AC56" s="36" t="str">
        <f t="shared" si="4"/>
        <v/>
      </c>
      <c r="AD56" s="36" t="str">
        <f t="shared" si="4"/>
        <v/>
      </c>
    </row>
    <row r="57" spans="3:30">
      <c r="C57"/>
      <c r="F57" s="36" t="str">
        <f t="shared" si="5"/>
        <v/>
      </c>
      <c r="AC57" s="36" t="str">
        <f t="shared" si="4"/>
        <v/>
      </c>
      <c r="AD57" s="36" t="str">
        <f t="shared" si="4"/>
        <v/>
      </c>
    </row>
    <row r="58" spans="3:30">
      <c r="C58"/>
      <c r="F58" s="36" t="str">
        <f t="shared" si="5"/>
        <v/>
      </c>
      <c r="AC58" s="36" t="str">
        <f t="shared" si="4"/>
        <v/>
      </c>
      <c r="AD58" s="36" t="str">
        <f t="shared" si="4"/>
        <v/>
      </c>
    </row>
    <row r="59" spans="3:30">
      <c r="C59"/>
      <c r="F59" s="36" t="str">
        <f t="shared" si="5"/>
        <v/>
      </c>
      <c r="AC59" s="36" t="str">
        <f t="shared" si="4"/>
        <v/>
      </c>
      <c r="AD59" s="36" t="str">
        <f t="shared" si="4"/>
        <v/>
      </c>
    </row>
    <row r="60" spans="3:30">
      <c r="C60"/>
      <c r="F60" s="36" t="str">
        <f t="shared" si="5"/>
        <v/>
      </c>
      <c r="AC60" s="36" t="str">
        <f t="shared" si="4"/>
        <v/>
      </c>
      <c r="AD60" s="36" t="str">
        <f t="shared" si="4"/>
        <v/>
      </c>
    </row>
    <row r="61" spans="3:30">
      <c r="C61"/>
      <c r="D61" s="1" t="str">
        <f t="shared" ref="D61:D63" si="6">IF(A61&lt;&gt;"","Planned","")</f>
        <v/>
      </c>
      <c r="F61" s="36" t="str">
        <f t="shared" si="5"/>
        <v/>
      </c>
      <c r="AC61" s="36" t="str">
        <f t="shared" si="4"/>
        <v/>
      </c>
      <c r="AD61" s="36" t="str">
        <f t="shared" si="4"/>
        <v/>
      </c>
    </row>
    <row r="62" spans="3:30">
      <c r="C62"/>
      <c r="D62" s="1" t="str">
        <f t="shared" si="6"/>
        <v/>
      </c>
      <c r="F62" s="36" t="str">
        <f t="shared" si="5"/>
        <v/>
      </c>
      <c r="AC62" s="36" t="str">
        <f t="shared" si="4"/>
        <v/>
      </c>
      <c r="AD62" s="36" t="str">
        <f t="shared" si="4"/>
        <v/>
      </c>
    </row>
    <row r="63" spans="3:30">
      <c r="C63"/>
      <c r="D63" s="1" t="str">
        <f t="shared" si="6"/>
        <v/>
      </c>
      <c r="F63" s="36" t="str">
        <f t="shared" si="5"/>
        <v/>
      </c>
      <c r="AC63" s="36" t="str">
        <f t="shared" si="4"/>
        <v/>
      </c>
      <c r="AD63" s="36" t="str">
        <f t="shared" si="4"/>
        <v/>
      </c>
    </row>
    <row r="64" spans="3:30">
      <c r="C64"/>
      <c r="F64" s="36" t="str">
        <f t="shared" si="5"/>
        <v/>
      </c>
      <c r="AC64" s="36" t="str">
        <f t="shared" si="4"/>
        <v/>
      </c>
      <c r="AD64" s="36" t="str">
        <f t="shared" si="4"/>
        <v/>
      </c>
    </row>
    <row r="65" spans="1:30">
      <c r="A65" s="48"/>
      <c r="C65"/>
      <c r="F65" s="36" t="str">
        <f t="shared" si="5"/>
        <v/>
      </c>
      <c r="AC65" s="36" t="str">
        <f t="shared" si="4"/>
        <v/>
      </c>
      <c r="AD65" s="36" t="str">
        <f t="shared" si="4"/>
        <v/>
      </c>
    </row>
    <row r="66" spans="1:30">
      <c r="A66" s="47"/>
      <c r="C66"/>
      <c r="F66" s="36" t="str">
        <f t="shared" si="5"/>
        <v/>
      </c>
      <c r="AC66" s="36" t="str">
        <f t="shared" si="4"/>
        <v/>
      </c>
      <c r="AD66" s="36" t="str">
        <f t="shared" si="4"/>
        <v/>
      </c>
    </row>
    <row r="67" spans="1:30">
      <c r="A67" s="47"/>
      <c r="C67"/>
      <c r="F67" s="36" t="str">
        <f t="shared" si="5"/>
        <v/>
      </c>
      <c r="AC67" s="36" t="str">
        <f t="shared" si="4"/>
        <v/>
      </c>
      <c r="AD67" s="36" t="str">
        <f t="shared" si="4"/>
        <v/>
      </c>
    </row>
    <row r="68" spans="1:30">
      <c r="A68" s="47"/>
      <c r="C68" s="49"/>
      <c r="F68" s="36" t="str">
        <f t="shared" si="5"/>
        <v/>
      </c>
      <c r="AC68" s="36" t="str">
        <f t="shared" si="4"/>
        <v/>
      </c>
      <c r="AD68" s="36" t="str">
        <f t="shared" si="4"/>
        <v/>
      </c>
    </row>
    <row r="69" spans="1:30">
      <c r="A69" s="47"/>
      <c r="C69" s="49"/>
      <c r="F69" s="36" t="str">
        <f t="shared" si="5"/>
        <v/>
      </c>
      <c r="AC69" s="36" t="str">
        <f t="shared" si="4"/>
        <v/>
      </c>
      <c r="AD69" s="36" t="str">
        <f t="shared" si="4"/>
        <v/>
      </c>
    </row>
    <row r="70" spans="3:30">
      <c r="C70"/>
      <c r="F70" s="36" t="str">
        <f t="shared" si="5"/>
        <v/>
      </c>
      <c r="G70" s="36" t="str">
        <f t="shared" ref="G70:U70" si="7">IF(OR(G$13="",$E70=""),"",F70)</f>
        <v/>
      </c>
      <c r="H70" s="36" t="str">
        <f t="shared" si="7"/>
        <v/>
      </c>
      <c r="I70" s="36" t="str">
        <f t="shared" si="7"/>
        <v/>
      </c>
      <c r="J70" s="36" t="str">
        <f t="shared" si="7"/>
        <v/>
      </c>
      <c r="K70" s="36" t="str">
        <f t="shared" si="7"/>
        <v/>
      </c>
      <c r="L70" s="36" t="str">
        <f t="shared" si="7"/>
        <v/>
      </c>
      <c r="M70" s="36" t="str">
        <f t="shared" si="7"/>
        <v/>
      </c>
      <c r="N70" s="36" t="str">
        <f t="shared" si="7"/>
        <v/>
      </c>
      <c r="O70" s="36" t="str">
        <f t="shared" si="7"/>
        <v/>
      </c>
      <c r="P70" s="36" t="str">
        <f t="shared" si="7"/>
        <v/>
      </c>
      <c r="Q70" s="36" t="str">
        <f t="shared" si="7"/>
        <v/>
      </c>
      <c r="R70" s="36" t="str">
        <f t="shared" si="7"/>
        <v/>
      </c>
      <c r="S70" s="36" t="str">
        <f t="shared" si="7"/>
        <v/>
      </c>
      <c r="T70" s="36" t="str">
        <f t="shared" si="7"/>
        <v/>
      </c>
      <c r="U70" s="36" t="str">
        <f t="shared" si="7"/>
        <v/>
      </c>
      <c r="V70" s="36" t="str">
        <f t="shared" ref="V70:AB71" si="8">IF(OR(V$13="",$E70=""),"",U70)</f>
        <v/>
      </c>
      <c r="W70" s="36" t="str">
        <f t="shared" si="8"/>
        <v/>
      </c>
      <c r="X70" s="36" t="str">
        <f t="shared" si="8"/>
        <v/>
      </c>
      <c r="Y70" s="36" t="str">
        <f t="shared" si="8"/>
        <v/>
      </c>
      <c r="Z70" s="36" t="str">
        <f t="shared" si="8"/>
        <v/>
      </c>
      <c r="AA70" s="36" t="str">
        <f t="shared" si="8"/>
        <v/>
      </c>
      <c r="AB70" s="36" t="str">
        <f t="shared" si="8"/>
        <v/>
      </c>
      <c r="AC70" s="36" t="str">
        <f t="shared" si="4"/>
        <v/>
      </c>
      <c r="AD70" s="36" t="str">
        <f t="shared" si="4"/>
        <v/>
      </c>
    </row>
    <row r="71" spans="3:30">
      <c r="C71"/>
      <c r="F71" s="36" t="str">
        <f t="shared" ref="F71:U71" si="9">IF(OR(F$13="",$E71=""),"",E71)</f>
        <v/>
      </c>
      <c r="G71" s="36" t="str">
        <f t="shared" si="9"/>
        <v/>
      </c>
      <c r="H71" s="36" t="str">
        <f t="shared" si="9"/>
        <v/>
      </c>
      <c r="I71" s="36" t="str">
        <f t="shared" si="9"/>
        <v/>
      </c>
      <c r="J71" s="36" t="str">
        <f t="shared" si="9"/>
        <v/>
      </c>
      <c r="K71" s="36" t="str">
        <f t="shared" si="9"/>
        <v/>
      </c>
      <c r="L71" s="36" t="str">
        <f t="shared" si="9"/>
        <v/>
      </c>
      <c r="M71" s="36" t="str">
        <f t="shared" si="9"/>
        <v/>
      </c>
      <c r="N71" s="36" t="str">
        <f t="shared" si="9"/>
        <v/>
      </c>
      <c r="O71" s="36" t="str">
        <f t="shared" si="9"/>
        <v/>
      </c>
      <c r="P71" s="36" t="str">
        <f t="shared" si="9"/>
        <v/>
      </c>
      <c r="Q71" s="36" t="str">
        <f t="shared" si="9"/>
        <v/>
      </c>
      <c r="R71" s="36" t="str">
        <f t="shared" si="9"/>
        <v/>
      </c>
      <c r="S71" s="36" t="str">
        <f t="shared" si="9"/>
        <v/>
      </c>
      <c r="T71" s="36" t="str">
        <f t="shared" si="9"/>
        <v/>
      </c>
      <c r="U71" s="36" t="str">
        <f t="shared" si="9"/>
        <v/>
      </c>
      <c r="V71" s="36" t="str">
        <f t="shared" si="8"/>
        <v/>
      </c>
      <c r="W71" s="36" t="str">
        <f t="shared" si="8"/>
        <v/>
      </c>
      <c r="X71" s="36" t="str">
        <f t="shared" si="8"/>
        <v/>
      </c>
      <c r="Y71" s="36" t="str">
        <f t="shared" si="8"/>
        <v/>
      </c>
      <c r="Z71" s="36" t="str">
        <f t="shared" si="8"/>
        <v/>
      </c>
      <c r="AA71" s="36" t="str">
        <f t="shared" si="8"/>
        <v/>
      </c>
      <c r="AB71" s="36" t="str">
        <f t="shared" si="8"/>
        <v/>
      </c>
      <c r="AC71" s="36" t="str">
        <f t="shared" si="4"/>
        <v/>
      </c>
      <c r="AD71" s="36" t="str">
        <f t="shared" si="4"/>
        <v/>
      </c>
    </row>
    <row r="72" spans="1:30">
      <c r="A72" s="50"/>
      <c r="C72"/>
      <c r="AC72" s="36" t="str">
        <f t="shared" si="4"/>
        <v/>
      </c>
      <c r="AD72" s="36" t="str">
        <f t="shared" si="4"/>
        <v/>
      </c>
    </row>
    <row r="73" spans="1:30">
      <c r="A73" s="50"/>
      <c r="C73"/>
      <c r="AC73" s="36" t="str">
        <f t="shared" si="4"/>
        <v/>
      </c>
      <c r="AD73" s="36" t="str">
        <f t="shared" si="4"/>
        <v/>
      </c>
    </row>
    <row r="74" spans="1:30">
      <c r="A74" s="50"/>
      <c r="C74"/>
      <c r="AC74" s="36" t="str">
        <f t="shared" si="4"/>
        <v/>
      </c>
      <c r="AD74" s="36" t="str">
        <f t="shared" si="4"/>
        <v/>
      </c>
    </row>
    <row r="75" spans="1:30">
      <c r="A75" s="50"/>
      <c r="C75"/>
      <c r="AC75" s="36" t="str">
        <f t="shared" si="4"/>
        <v/>
      </c>
      <c r="AD75" s="36" t="str">
        <f t="shared" si="4"/>
        <v/>
      </c>
    </row>
    <row r="76" spans="1:30">
      <c r="A76" s="50"/>
      <c r="C76"/>
      <c r="AC76" s="36" t="str">
        <f t="shared" si="4"/>
        <v/>
      </c>
      <c r="AD76" s="36" t="str">
        <f t="shared" si="4"/>
        <v/>
      </c>
    </row>
    <row r="77" spans="1:30">
      <c r="A77" s="50"/>
      <c r="C77"/>
      <c r="AC77" s="36" t="str">
        <f t="shared" si="4"/>
        <v/>
      </c>
      <c r="AD77" s="36" t="str">
        <f t="shared" si="4"/>
        <v/>
      </c>
    </row>
    <row r="78" spans="1:3">
      <c r="A78" s="50"/>
      <c r="C78"/>
    </row>
    <row r="79" spans="1:30">
      <c r="A79" s="50"/>
      <c r="C79"/>
      <c r="AC79" s="36" t="str">
        <f t="shared" ref="AC79:AD87" si="10">IF(OR(AC$13="",$E79=""),"",AB79)</f>
        <v/>
      </c>
      <c r="AD79" s="36" t="str">
        <f t="shared" si="10"/>
        <v/>
      </c>
    </row>
    <row r="80" spans="1:30">
      <c r="A80" s="50"/>
      <c r="C80"/>
      <c r="AC80" s="36" t="str">
        <f t="shared" si="10"/>
        <v/>
      </c>
      <c r="AD80" s="36" t="str">
        <f t="shared" si="10"/>
        <v/>
      </c>
    </row>
    <row r="81" spans="1:30">
      <c r="A81" s="50"/>
      <c r="C81"/>
      <c r="AC81" s="36" t="str">
        <f t="shared" si="10"/>
        <v/>
      </c>
      <c r="AD81" s="36" t="str">
        <f t="shared" si="10"/>
        <v/>
      </c>
    </row>
    <row r="82" spans="1:30">
      <c r="A82" s="50"/>
      <c r="C82"/>
      <c r="AC82" s="36" t="str">
        <f t="shared" si="10"/>
        <v/>
      </c>
      <c r="AD82" s="36" t="str">
        <f t="shared" si="10"/>
        <v/>
      </c>
    </row>
    <row r="83" spans="1:30">
      <c r="A83" s="50"/>
      <c r="C83"/>
      <c r="AC83" s="36" t="str">
        <f t="shared" si="10"/>
        <v/>
      </c>
      <c r="AD83" s="36" t="str">
        <f t="shared" si="10"/>
        <v/>
      </c>
    </row>
    <row r="84" spans="1:30">
      <c r="A84" s="50"/>
      <c r="C84"/>
      <c r="AC84" s="36" t="str">
        <f t="shared" si="10"/>
        <v/>
      </c>
      <c r="AD84" s="36" t="str">
        <f t="shared" si="10"/>
        <v/>
      </c>
    </row>
    <row r="85" spans="1:30">
      <c r="A85" s="50"/>
      <c r="C85"/>
      <c r="AC85" s="36" t="str">
        <f t="shared" si="10"/>
        <v/>
      </c>
      <c r="AD85" s="36" t="str">
        <f t="shared" si="10"/>
        <v/>
      </c>
    </row>
    <row r="86" spans="1:30">
      <c r="A86" s="50"/>
      <c r="C86"/>
      <c r="AC86" s="36" t="str">
        <f t="shared" si="10"/>
        <v/>
      </c>
      <c r="AD86" s="36" t="str">
        <f t="shared" si="10"/>
        <v/>
      </c>
    </row>
    <row r="87" spans="1:30">
      <c r="A87" s="50"/>
      <c r="C87"/>
      <c r="AC87" s="36" t="str">
        <f t="shared" si="10"/>
        <v/>
      </c>
      <c r="AD87" s="36" t="str">
        <f t="shared" si="10"/>
        <v/>
      </c>
    </row>
    <row r="88" spans="1:3">
      <c r="A88" s="50"/>
      <c r="C88"/>
    </row>
    <row r="89" spans="1:30">
      <c r="A89" s="50"/>
      <c r="C89"/>
      <c r="AC89" s="36" t="str">
        <f t="shared" ref="AC89:AD93" si="11">IF(OR(AC$13="",$E89=""),"",AB89)</f>
        <v/>
      </c>
      <c r="AD89" s="36" t="str">
        <f t="shared" si="11"/>
        <v/>
      </c>
    </row>
    <row r="90" spans="1:30">
      <c r="A90" s="50"/>
      <c r="C90"/>
      <c r="AC90" s="36" t="str">
        <f t="shared" si="11"/>
        <v/>
      </c>
      <c r="AD90" s="36" t="str">
        <f t="shared" si="11"/>
        <v/>
      </c>
    </row>
    <row r="91" spans="1:30">
      <c r="A91" s="50"/>
      <c r="C91"/>
      <c r="AC91" s="36" t="str">
        <f t="shared" si="11"/>
        <v/>
      </c>
      <c r="AD91" s="36" t="str">
        <f t="shared" si="11"/>
        <v/>
      </c>
    </row>
    <row r="92" spans="1:30">
      <c r="A92" s="50"/>
      <c r="C92"/>
      <c r="AC92" s="36" t="str">
        <f t="shared" si="11"/>
        <v/>
      </c>
      <c r="AD92" s="36" t="str">
        <f t="shared" si="11"/>
        <v/>
      </c>
    </row>
    <row r="93" spans="1:30">
      <c r="A93" s="50"/>
      <c r="C93"/>
      <c r="AC93" s="36" t="str">
        <f t="shared" si="11"/>
        <v/>
      </c>
      <c r="AD93" s="36" t="str">
        <f t="shared" si="11"/>
        <v/>
      </c>
    </row>
    <row r="94" spans="3:4">
      <c r="C94"/>
      <c r="D94" s="1" t="str">
        <f>IF(A94&lt;&gt;"","Planned","")</f>
        <v/>
      </c>
    </row>
    <row r="95" spans="3:3">
      <c r="C95"/>
    </row>
    <row r="96" spans="3:3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  <row r="102" spans="3:3">
      <c r="C102"/>
    </row>
    <row r="103" spans="3:3">
      <c r="C103"/>
    </row>
    <row r="104" spans="3:3">
      <c r="C104"/>
    </row>
    <row r="105" spans="3:3">
      <c r="C105"/>
    </row>
    <row r="106" spans="3:3">
      <c r="C106"/>
    </row>
    <row r="107" spans="3:3">
      <c r="C107"/>
    </row>
    <row r="108" spans="3:3">
      <c r="C108"/>
    </row>
    <row r="109" spans="3:3">
      <c r="C109"/>
    </row>
    <row r="110" spans="3:3">
      <c r="C110"/>
    </row>
    <row r="111" spans="3:3">
      <c r="C111"/>
    </row>
    <row r="112" spans="3:3">
      <c r="C112"/>
    </row>
    <row r="113" spans="3:3">
      <c r="C113"/>
    </row>
    <row r="114" spans="3:3">
      <c r="C114"/>
    </row>
    <row r="115" spans="3:3">
      <c r="C115"/>
    </row>
    <row r="116" spans="3:3">
      <c r="C116"/>
    </row>
    <row r="117" spans="3:3">
      <c r="C117"/>
    </row>
  </sheetData>
  <mergeCells count="1">
    <mergeCell ref="C68:C69"/>
  </mergeCells>
  <conditionalFormatting sqref="A53:AD68 A70:AD88 A69:B69 D69:AD69 A48:AD51 A14:AD14 A27:AD45 A16:C26 E16:AD26 D15:D26">
    <cfRule type="expression" dxfId="86" priority="1" stopIfTrue="1">
      <formula>$D14="Done"</formula>
    </cfRule>
    <cfRule type="expression" dxfId="87" priority="2" stopIfTrue="1">
      <formula>$D14="Ongoing"</formula>
    </cfRule>
  </conditionalFormatting>
  <conditionalFormatting sqref="A52:AD52">
    <cfRule type="expression" dxfId="88" priority="3" stopIfTrue="1">
      <formula>$D52="Done"</formula>
    </cfRule>
    <cfRule type="expression" dxfId="89" priority="4" stopIfTrue="1">
      <formula>$D52="Ongoing"</formula>
    </cfRule>
  </conditionalFormatting>
  <conditionalFormatting sqref="A46:AD47">
    <cfRule type="expression" dxfId="90" priority="5" stopIfTrue="1">
      <formula>$D46="Done"</formula>
    </cfRule>
    <cfRule type="expression" dxfId="91" priority="6" stopIfTrue="1">
      <formula>$D46="Ongoing"</formula>
    </cfRule>
  </conditionalFormatting>
  <conditionalFormatting sqref="A15:C15 E15:AD15">
    <cfRule type="expression" dxfId="92" priority="7" stopIfTrue="1">
      <formula>$D15="Done"</formula>
    </cfRule>
    <cfRule type="expression" dxfId="93" priority="8" stopIfTrue="1">
      <formula>$D15="Ongoing"</formula>
    </cfRule>
  </conditionalFormatting>
  <dataValidations count="1">
    <dataValidation type="list" allowBlank="1" showInputMessage="1" sqref="D2:D7 D14:D94">
      <formula1>"Planned,Ongoing,Done"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64929" name="Button 1" r:id="rId4">
              <controlPr print="0" defaultSize="0">
                <anchor moveWithCells="1" sizeWithCells="1">
                  <from>
                    <xdr:col>0</xdr:col>
                    <xdr:colOff>244475</xdr:colOff>
                    <xdr:row>5</xdr:row>
                    <xdr:rowOff>0</xdr:rowOff>
                  </from>
                  <to>
                    <xdr:col>0</xdr:col>
                    <xdr:colOff>2067560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4930" name="Button 2" r:id="rId5">
              <controlPr print="0" defaultSize="0">
                <anchor moveWithCells="1" sizeWithCells="1">
                  <from>
                    <xdr:col>0</xdr:col>
                    <xdr:colOff>2320925</xdr:colOff>
                    <xdr:row>5</xdr:row>
                    <xdr:rowOff>0</xdr:rowOff>
                  </from>
                  <to>
                    <xdr:col>2</xdr:col>
                    <xdr:colOff>304165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codeName="Sheet15"/>
  <dimension ref="A1:AD128"/>
  <sheetViews>
    <sheetView workbookViewId="0">
      <pane ySplit="13" topLeftCell="A22" activePane="bottomLeft" state="frozen"/>
      <selection/>
      <selection pane="bottomLeft" activeCell="A43" sqref="A43"/>
    </sheetView>
  </sheetViews>
  <sheetFormatPr defaultColWidth="8.88888888888889" defaultRowHeight="13.2"/>
  <cols>
    <col min="1" max="1" width="43.4259259259259" style="1" customWidth="1"/>
    <col min="2" max="2" width="8.57407407407407" style="36" customWidth="1"/>
    <col min="3" max="3" width="13.712962962963" style="1" customWidth="1"/>
    <col min="4" max="4" width="10.8518518518519" style="1" customWidth="1"/>
    <col min="5" max="5" width="11.5740740740741" style="36"/>
    <col min="6" max="30" width="4.42592592592593" style="36" customWidth="1"/>
    <col min="31" max="16384" width="9.13888888888889" style="1"/>
  </cols>
  <sheetData>
    <row r="1" ht="17.4" spans="1:30">
      <c r="A1" s="37">
        <v>10</v>
      </c>
      <c r="B1" s="38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1">
      <c r="A2" s="1" t="s">
        <v>262</v>
      </c>
    </row>
    <row r="3" spans="1:2">
      <c r="A3" s="39"/>
      <c r="B3" s="40"/>
    </row>
    <row r="4" spans="1:2">
      <c r="A4" s="39"/>
      <c r="B4" s="40"/>
    </row>
    <row r="8" spans="1:30">
      <c r="A8" s="41" t="s">
        <v>95</v>
      </c>
      <c r="B8" s="42">
        <v>7</v>
      </c>
      <c r="C8" s="41"/>
      <c r="D8" s="43"/>
      <c r="E8" s="41" t="s">
        <v>96</v>
      </c>
      <c r="F8" s="41" t="s">
        <v>97</v>
      </c>
      <c r="G8" s="41"/>
      <c r="H8" s="41"/>
      <c r="I8" s="41"/>
      <c r="J8" s="41"/>
      <c r="K8" s="41"/>
      <c r="L8" s="41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</row>
    <row r="9" spans="1:30">
      <c r="A9" s="41" t="s">
        <v>98</v>
      </c>
      <c r="B9" s="42">
        <v>5</v>
      </c>
      <c r="C9" s="41" t="s">
        <v>3</v>
      </c>
      <c r="D9" s="41" t="s">
        <v>99</v>
      </c>
      <c r="E9" s="44">
        <f ca="1">SUM(OFFSET(E13,1,0,TaskRows,1))</f>
        <v>0</v>
      </c>
      <c r="F9" s="44">
        <f ca="1">IF(AND(SUM(OFFSET(F13,1,0,TaskRows,1))=0),0,SUM(OFFSET(F13,1,0,TaskRows,1)))</f>
        <v>0</v>
      </c>
      <c r="G9" s="44" t="str">
        <f ca="1" t="shared" ref="G9:AD9" si="0">IF(AND(SUM(OFFSET(G13,1,0,TaskRows,1))=0),"",SUM(OFFSET(G13,1,0,TaskRows,1)))</f>
        <v/>
      </c>
      <c r="H9" s="44" t="str">
        <f ca="1" t="shared" si="0"/>
        <v/>
      </c>
      <c r="I9" s="44" t="str">
        <f ca="1" t="shared" si="0"/>
        <v/>
      </c>
      <c r="J9" s="44" t="str">
        <f ca="1" t="shared" si="0"/>
        <v/>
      </c>
      <c r="K9" s="44" t="str">
        <f ca="1" t="shared" si="0"/>
        <v/>
      </c>
      <c r="L9" s="44" t="str">
        <f ca="1" t="shared" si="0"/>
        <v/>
      </c>
      <c r="M9" s="44" t="str">
        <f ca="1" t="shared" si="0"/>
        <v/>
      </c>
      <c r="N9" s="44" t="str">
        <f ca="1" t="shared" si="0"/>
        <v/>
      </c>
      <c r="O9" s="44" t="str">
        <f ca="1" t="shared" si="0"/>
        <v/>
      </c>
      <c r="P9" s="44" t="str">
        <f ca="1" t="shared" si="0"/>
        <v/>
      </c>
      <c r="Q9" s="44" t="str">
        <f ca="1" t="shared" si="0"/>
        <v/>
      </c>
      <c r="R9" s="44" t="str">
        <f ca="1" t="shared" si="0"/>
        <v/>
      </c>
      <c r="S9" s="44" t="str">
        <f ca="1" t="shared" si="0"/>
        <v/>
      </c>
      <c r="T9" s="44" t="str">
        <f ca="1" t="shared" si="0"/>
        <v/>
      </c>
      <c r="U9" s="44" t="str">
        <f ca="1" t="shared" si="0"/>
        <v/>
      </c>
      <c r="V9" s="44" t="str">
        <f ca="1" t="shared" si="0"/>
        <v/>
      </c>
      <c r="W9" s="44" t="str">
        <f ca="1" t="shared" si="0"/>
        <v/>
      </c>
      <c r="X9" s="44" t="str">
        <f ca="1" t="shared" si="0"/>
        <v/>
      </c>
      <c r="Y9" s="44" t="str">
        <f ca="1" t="shared" si="0"/>
        <v/>
      </c>
      <c r="Z9" s="44" t="str">
        <f ca="1" t="shared" si="0"/>
        <v/>
      </c>
      <c r="AA9" s="44" t="str">
        <f ca="1" t="shared" si="0"/>
        <v/>
      </c>
      <c r="AB9" s="44" t="str">
        <f ca="1" t="shared" si="0"/>
        <v/>
      </c>
      <c r="AC9" s="44" t="str">
        <f ca="1" t="shared" si="0"/>
        <v/>
      </c>
      <c r="AD9" s="44" t="str">
        <f ca="1" t="shared" si="0"/>
        <v/>
      </c>
    </row>
    <row r="10" customFormat="1" hidden="1" spans="1:30">
      <c r="A10" t="s">
        <v>100</v>
      </c>
      <c r="B10" s="24">
        <f>IF(COUNTA(A14:A283)=0,1,COUNTA(A14:A283))</f>
        <v>8</v>
      </c>
      <c r="C10" t="s">
        <v>101</v>
      </c>
      <c r="D10" s="24">
        <f ca="1">IF(COUNTIF(F9:AD9,"&gt;0")=0,1,COUNTIF(F9:AD9,"&gt;0"))</f>
        <v>1</v>
      </c>
      <c r="E10" s="24"/>
      <c r="F10" s="24">
        <f ca="1">IF(F13="","",$E9-$E9/($B8-1)*(F13-1))</f>
        <v>0</v>
      </c>
      <c r="G10" s="24">
        <f ca="1" t="shared" ref="G10:AD10" si="1">IF(G13="","",TotalEffort-TotalEffort/(ImplementationDays)*(G13-1))</f>
        <v>0</v>
      </c>
      <c r="H10" s="24">
        <f ca="1" t="shared" si="1"/>
        <v>0</v>
      </c>
      <c r="I10" s="24">
        <f ca="1" t="shared" si="1"/>
        <v>0</v>
      </c>
      <c r="J10" s="24">
        <f ca="1" t="shared" si="1"/>
        <v>0</v>
      </c>
      <c r="K10" s="24">
        <f ca="1" t="shared" si="1"/>
        <v>0</v>
      </c>
      <c r="L10" s="24">
        <f ca="1" t="shared" si="1"/>
        <v>0</v>
      </c>
      <c r="M10" s="24" t="str">
        <f ca="1" t="shared" si="1"/>
        <v/>
      </c>
      <c r="N10" s="24" t="str">
        <f ca="1" t="shared" si="1"/>
        <v/>
      </c>
      <c r="O10" s="24" t="str">
        <f ca="1" t="shared" si="1"/>
        <v/>
      </c>
      <c r="P10" s="24" t="str">
        <f ca="1" t="shared" si="1"/>
        <v/>
      </c>
      <c r="Q10" s="24" t="str">
        <f ca="1" t="shared" si="1"/>
        <v/>
      </c>
      <c r="R10" s="24" t="str">
        <f ca="1" t="shared" si="1"/>
        <v/>
      </c>
      <c r="S10" s="24" t="str">
        <f ca="1" t="shared" si="1"/>
        <v/>
      </c>
      <c r="T10" s="24" t="str">
        <f ca="1" t="shared" si="1"/>
        <v/>
      </c>
      <c r="U10" s="24" t="str">
        <f ca="1" t="shared" si="1"/>
        <v/>
      </c>
      <c r="V10" s="24" t="str">
        <f ca="1" t="shared" si="1"/>
        <v/>
      </c>
      <c r="W10" s="24" t="str">
        <f ca="1" t="shared" si="1"/>
        <v/>
      </c>
      <c r="X10" s="24" t="str">
        <f ca="1" t="shared" si="1"/>
        <v/>
      </c>
      <c r="Y10" s="24" t="str">
        <f ca="1" t="shared" si="1"/>
        <v/>
      </c>
      <c r="Z10" s="24" t="str">
        <f ca="1" t="shared" si="1"/>
        <v/>
      </c>
      <c r="AA10" s="24" t="str">
        <f ca="1" t="shared" si="1"/>
        <v/>
      </c>
      <c r="AB10" s="24" t="str">
        <f ca="1" t="shared" si="1"/>
        <v/>
      </c>
      <c r="AC10" s="24" t="str">
        <f ca="1" t="shared" si="1"/>
        <v/>
      </c>
      <c r="AD10" s="24" t="str">
        <f ca="1" t="shared" si="1"/>
        <v/>
      </c>
    </row>
    <row r="11" customFormat="1" hidden="1" spans="1:30">
      <c r="A11" s="33" t="s">
        <v>102</v>
      </c>
      <c r="C11" t="s">
        <v>65</v>
      </c>
      <c r="D11" s="24"/>
      <c r="E11" s="24"/>
      <c r="F11" s="24">
        <f ca="1" t="shared" ref="F11:AD11" si="2">IF(TREND(OFFSET($F9,0,DoneDays-TrendDays,1,TrendDays),OFFSET($F12,0,DoneDays-TrendDays,1,TrendDays),F12)&lt;0,"",TREND(OFFSET($F9,0,DoneDays-TrendDays,1,TrendDays),OFFSET($F12,0,DoneDays-TrendDays,1,TrendDays),F12))</f>
        <v>0</v>
      </c>
      <c r="G11" s="24">
        <f ca="1" t="shared" si="2"/>
        <v>0</v>
      </c>
      <c r="H11" s="24">
        <f ca="1" t="shared" si="2"/>
        <v>0</v>
      </c>
      <c r="I11" s="24">
        <f ca="1" t="shared" si="2"/>
        <v>0</v>
      </c>
      <c r="J11" s="24">
        <f ca="1" t="shared" si="2"/>
        <v>0</v>
      </c>
      <c r="K11" s="24">
        <f ca="1" t="shared" si="2"/>
        <v>0</v>
      </c>
      <c r="L11" s="24">
        <f ca="1" t="shared" si="2"/>
        <v>0</v>
      </c>
      <c r="M11" s="24">
        <f ca="1" t="shared" si="2"/>
        <v>0</v>
      </c>
      <c r="N11" s="24">
        <f ca="1" t="shared" si="2"/>
        <v>0</v>
      </c>
      <c r="O11" s="24">
        <f ca="1" t="shared" si="2"/>
        <v>0</v>
      </c>
      <c r="P11" s="24">
        <f ca="1" t="shared" si="2"/>
        <v>0</v>
      </c>
      <c r="Q11" s="24">
        <f ca="1" t="shared" si="2"/>
        <v>0</v>
      </c>
      <c r="R11" s="24">
        <f ca="1" t="shared" si="2"/>
        <v>0</v>
      </c>
      <c r="S11" s="24">
        <f ca="1" t="shared" si="2"/>
        <v>0</v>
      </c>
      <c r="T11" s="24">
        <f ca="1" t="shared" si="2"/>
        <v>0</v>
      </c>
      <c r="U11" s="24">
        <f ca="1" t="shared" si="2"/>
        <v>0</v>
      </c>
      <c r="V11" s="24">
        <f ca="1" t="shared" si="2"/>
        <v>0</v>
      </c>
      <c r="W11" s="24">
        <f ca="1" t="shared" si="2"/>
        <v>0</v>
      </c>
      <c r="X11" s="24">
        <f ca="1" t="shared" si="2"/>
        <v>0</v>
      </c>
      <c r="Y11" s="24">
        <f ca="1" t="shared" si="2"/>
        <v>0</v>
      </c>
      <c r="Z11" s="24">
        <f ca="1" t="shared" si="2"/>
        <v>0</v>
      </c>
      <c r="AA11" s="24">
        <f ca="1" t="shared" si="2"/>
        <v>0</v>
      </c>
      <c r="AB11" s="24">
        <f ca="1" t="shared" si="2"/>
        <v>0</v>
      </c>
      <c r="AC11" s="24">
        <f ca="1" t="shared" si="2"/>
        <v>0</v>
      </c>
      <c r="AD11" s="24">
        <f ca="1" t="shared" si="2"/>
        <v>0</v>
      </c>
    </row>
    <row r="12" customFormat="1" hidden="1" spans="1:30">
      <c r="A12" s="33" t="s">
        <v>103</v>
      </c>
      <c r="C12" t="s">
        <v>104</v>
      </c>
      <c r="D12" s="24">
        <f ca="1">IF(DoneDays&gt;B9,B9,DoneDays)</f>
        <v>1</v>
      </c>
      <c r="E12" s="24"/>
      <c r="F12" s="24">
        <f ca="1">IF(DoneDays&gt;E12,E12+1,"")</f>
        <v>1</v>
      </c>
      <c r="G12" s="24">
        <v>2</v>
      </c>
      <c r="H12" s="24">
        <v>3</v>
      </c>
      <c r="I12" s="24">
        <v>4</v>
      </c>
      <c r="J12" s="24">
        <v>5</v>
      </c>
      <c r="K12" s="24">
        <v>6</v>
      </c>
      <c r="L12" s="24">
        <v>7</v>
      </c>
      <c r="M12" s="24">
        <v>8</v>
      </c>
      <c r="N12" s="24">
        <v>9</v>
      </c>
      <c r="O12" s="24">
        <v>10</v>
      </c>
      <c r="P12" s="24">
        <v>11</v>
      </c>
      <c r="Q12" s="24">
        <v>12</v>
      </c>
      <c r="R12" s="24">
        <v>13</v>
      </c>
      <c r="S12" s="24">
        <v>14</v>
      </c>
      <c r="T12" s="24">
        <v>15</v>
      </c>
      <c r="U12" s="24">
        <v>16</v>
      </c>
      <c r="V12" s="24">
        <v>17</v>
      </c>
      <c r="W12" s="24">
        <v>18</v>
      </c>
      <c r="X12" s="24">
        <v>19</v>
      </c>
      <c r="Y12" s="24">
        <v>20</v>
      </c>
      <c r="Z12" s="24">
        <v>21</v>
      </c>
      <c r="AA12" s="24">
        <v>22</v>
      </c>
      <c r="AB12" s="24">
        <v>23</v>
      </c>
      <c r="AC12" s="24">
        <v>24</v>
      </c>
      <c r="AD12" s="24">
        <v>25</v>
      </c>
    </row>
    <row r="13" spans="1:30">
      <c r="A13" s="41" t="s">
        <v>105</v>
      </c>
      <c r="B13" s="45" t="s">
        <v>15</v>
      </c>
      <c r="C13" s="41" t="s">
        <v>106</v>
      </c>
      <c r="D13" s="41" t="s">
        <v>6</v>
      </c>
      <c r="E13" s="45" t="s">
        <v>107</v>
      </c>
      <c r="F13" s="45">
        <v>1</v>
      </c>
      <c r="G13" s="45">
        <f t="shared" ref="G13:AD13" si="3">IF($B$8&gt;F13,F13+1,"")</f>
        <v>2</v>
      </c>
      <c r="H13" s="45">
        <f t="shared" si="3"/>
        <v>3</v>
      </c>
      <c r="I13" s="45">
        <f t="shared" si="3"/>
        <v>4</v>
      </c>
      <c r="J13" s="45">
        <f t="shared" si="3"/>
        <v>5</v>
      </c>
      <c r="K13" s="45">
        <f t="shared" si="3"/>
        <v>6</v>
      </c>
      <c r="L13" s="45">
        <f t="shared" si="3"/>
        <v>7</v>
      </c>
      <c r="M13" s="45" t="str">
        <f t="shared" si="3"/>
        <v/>
      </c>
      <c r="N13" s="45" t="str">
        <f t="shared" si="3"/>
        <v/>
      </c>
      <c r="O13" s="45" t="str">
        <f t="shared" si="3"/>
        <v/>
      </c>
      <c r="P13" s="45" t="str">
        <f t="shared" si="3"/>
        <v/>
      </c>
      <c r="Q13" s="45" t="str">
        <f t="shared" si="3"/>
        <v/>
      </c>
      <c r="R13" s="45" t="str">
        <f t="shared" si="3"/>
        <v/>
      </c>
      <c r="S13" s="45" t="str">
        <f t="shared" si="3"/>
        <v/>
      </c>
      <c r="T13" s="45" t="str">
        <f t="shared" si="3"/>
        <v/>
      </c>
      <c r="U13" s="45" t="str">
        <f t="shared" si="3"/>
        <v/>
      </c>
      <c r="V13" s="45" t="str">
        <f t="shared" si="3"/>
        <v/>
      </c>
      <c r="W13" s="45" t="str">
        <f t="shared" si="3"/>
        <v/>
      </c>
      <c r="X13" s="45" t="str">
        <f t="shared" si="3"/>
        <v/>
      </c>
      <c r="Y13" s="45" t="str">
        <f t="shared" si="3"/>
        <v/>
      </c>
      <c r="Z13" s="45" t="str">
        <f t="shared" si="3"/>
        <v/>
      </c>
      <c r="AA13" s="45" t="str">
        <f t="shared" si="3"/>
        <v/>
      </c>
      <c r="AB13" s="45" t="str">
        <f t="shared" si="3"/>
        <v/>
      </c>
      <c r="AC13" s="45" t="str">
        <f t="shared" si="3"/>
        <v/>
      </c>
      <c r="AD13" s="45" t="str">
        <f t="shared" si="3"/>
        <v/>
      </c>
    </row>
    <row r="14" spans="1:9">
      <c r="A14" s="46" t="s">
        <v>263</v>
      </c>
      <c r="B14" s="24"/>
      <c r="C14" s="46"/>
      <c r="D14"/>
      <c r="E14" s="24"/>
      <c r="F14" s="24"/>
      <c r="G14" s="24"/>
      <c r="H14" s="24"/>
      <c r="I14" s="24"/>
    </row>
    <row r="15" spans="1:9">
      <c r="A15" s="46" t="s">
        <v>264</v>
      </c>
      <c r="B15" s="24"/>
      <c r="C15" s="46"/>
      <c r="D15"/>
      <c r="E15" s="24"/>
      <c r="F15" s="24"/>
      <c r="G15" s="24"/>
      <c r="H15" s="24"/>
      <c r="I15" s="24"/>
    </row>
    <row r="16" spans="1:9">
      <c r="A16" s="46" t="s">
        <v>265</v>
      </c>
      <c r="B16" s="24"/>
      <c r="C16" s="46"/>
      <c r="D16"/>
      <c r="E16" s="24"/>
      <c r="F16" s="24"/>
      <c r="G16" s="24"/>
      <c r="H16" s="24"/>
      <c r="I16" s="24"/>
    </row>
    <row r="17" spans="1:9">
      <c r="A17" s="46" t="s">
        <v>266</v>
      </c>
      <c r="B17" s="24"/>
      <c r="C17" s="46"/>
      <c r="D17"/>
      <c r="E17" s="24"/>
      <c r="F17" s="24"/>
      <c r="G17" s="24"/>
      <c r="H17" s="24"/>
      <c r="I17" s="24"/>
    </row>
    <row r="18" spans="1:9">
      <c r="A18" s="46" t="s">
        <v>267</v>
      </c>
      <c r="B18" s="24"/>
      <c r="C18" s="46" t="s">
        <v>268</v>
      </c>
      <c r="D18" t="s">
        <v>20</v>
      </c>
      <c r="E18" s="24"/>
      <c r="F18" s="24"/>
      <c r="G18" s="24"/>
      <c r="H18" s="24"/>
      <c r="I18" s="24"/>
    </row>
    <row r="19" spans="1:9">
      <c r="A19" s="46" t="s">
        <v>269</v>
      </c>
      <c r="B19" s="24"/>
      <c r="C19" s="46" t="s">
        <v>270</v>
      </c>
      <c r="D19" t="s">
        <v>20</v>
      </c>
      <c r="E19" s="24"/>
      <c r="F19" s="24"/>
      <c r="G19" s="24"/>
      <c r="H19" s="24"/>
      <c r="I19" s="24"/>
    </row>
    <row r="20" spans="1:9">
      <c r="A20" s="46" t="s">
        <v>271</v>
      </c>
      <c r="B20" s="24"/>
      <c r="C20" s="46" t="s">
        <v>270</v>
      </c>
      <c r="D20" t="s">
        <v>20</v>
      </c>
      <c r="E20" s="24"/>
      <c r="F20" s="24"/>
      <c r="G20" s="24"/>
      <c r="H20" s="24"/>
      <c r="I20" s="24"/>
    </row>
    <row r="21" spans="1:9">
      <c r="A21" s="46" t="s">
        <v>272</v>
      </c>
      <c r="B21" s="24"/>
      <c r="C21" s="46" t="s">
        <v>273</v>
      </c>
      <c r="D21" t="s">
        <v>20</v>
      </c>
      <c r="E21" s="24"/>
      <c r="F21" s="24"/>
      <c r="G21" s="24"/>
      <c r="H21" s="24"/>
      <c r="I21" s="24"/>
    </row>
    <row r="22" spans="1:9">
      <c r="A22" s="46"/>
      <c r="B22" s="24"/>
      <c r="C22" s="46"/>
      <c r="D22"/>
      <c r="E22" s="24"/>
      <c r="F22" s="24"/>
      <c r="G22" s="24"/>
      <c r="H22" s="24"/>
      <c r="I22" s="24"/>
    </row>
    <row r="23" spans="1:9">
      <c r="A23" s="46"/>
      <c r="B23" s="24"/>
      <c r="C23" s="46"/>
      <c r="D23"/>
      <c r="E23" s="24"/>
      <c r="F23" s="24"/>
      <c r="G23" s="24"/>
      <c r="H23" s="24"/>
      <c r="I23" s="24"/>
    </row>
    <row r="24" spans="1:9">
      <c r="A24" s="46"/>
      <c r="B24" s="24"/>
      <c r="C24" s="46"/>
      <c r="D24"/>
      <c r="E24" s="24"/>
      <c r="F24" s="24"/>
      <c r="G24" s="24"/>
      <c r="H24" s="24"/>
      <c r="I24" s="24"/>
    </row>
    <row r="25" spans="1:9">
      <c r="A25" s="46"/>
      <c r="B25" s="24"/>
      <c r="C25" s="46"/>
      <c r="D25"/>
      <c r="E25" s="24"/>
      <c r="F25" s="24"/>
      <c r="G25" s="24"/>
      <c r="H25" s="24"/>
      <c r="I25" s="24"/>
    </row>
    <row r="26" s="36" customFormat="1" spans="1:9">
      <c r="A26" s="46"/>
      <c r="B26" s="24"/>
      <c r="C26" s="46"/>
      <c r="D26"/>
      <c r="E26" s="24"/>
      <c r="F26" s="24"/>
      <c r="G26" s="24"/>
      <c r="H26" s="24"/>
      <c r="I26" s="24"/>
    </row>
    <row r="27" s="36" customFormat="1" spans="1:9">
      <c r="A27" s="46"/>
      <c r="B27" s="24"/>
      <c r="C27" s="46"/>
      <c r="D27"/>
      <c r="E27" s="24"/>
      <c r="F27" s="24"/>
      <c r="G27" s="24"/>
      <c r="H27" s="24"/>
      <c r="I27" s="24"/>
    </row>
    <row r="28" s="36" customFormat="1" spans="1:9">
      <c r="A28" s="46"/>
      <c r="B28" s="24"/>
      <c r="C28" s="46"/>
      <c r="D28"/>
      <c r="E28" s="24"/>
      <c r="F28" s="24"/>
      <c r="G28" s="24"/>
      <c r="H28" s="24"/>
      <c r="I28" s="24"/>
    </row>
    <row r="29" s="36" customFormat="1" spans="1:9">
      <c r="A29" s="46"/>
      <c r="B29" s="24"/>
      <c r="C29" s="46"/>
      <c r="D29"/>
      <c r="E29" s="24"/>
      <c r="F29" s="24"/>
      <c r="G29" s="24"/>
      <c r="H29" s="24"/>
      <c r="I29" s="24"/>
    </row>
    <row r="30" s="36" customFormat="1" spans="1:9">
      <c r="A30" s="46"/>
      <c r="B30" s="24"/>
      <c r="C30" s="46"/>
      <c r="D30"/>
      <c r="E30" s="24"/>
      <c r="F30" s="24"/>
      <c r="G30" s="24"/>
      <c r="H30" s="24"/>
      <c r="I30" s="24"/>
    </row>
    <row r="31" s="36" customFormat="1" spans="1:9">
      <c r="A31" s="46"/>
      <c r="B31" s="24"/>
      <c r="C31" s="46"/>
      <c r="D31"/>
      <c r="E31" s="24"/>
      <c r="F31" s="24"/>
      <c r="G31" s="24"/>
      <c r="H31" s="24"/>
      <c r="I31" s="24"/>
    </row>
    <row r="32" s="36" customFormat="1" spans="1:9">
      <c r="A32" s="46"/>
      <c r="B32" s="24"/>
      <c r="C32" s="46"/>
      <c r="D32"/>
      <c r="E32" s="24"/>
      <c r="F32" s="24"/>
      <c r="G32" s="24"/>
      <c r="H32" s="24"/>
      <c r="I32" s="24"/>
    </row>
    <row r="33" s="36" customFormat="1" spans="1:9">
      <c r="A33" s="46"/>
      <c r="B33" s="24"/>
      <c r="C33" s="46"/>
      <c r="D33"/>
      <c r="E33" s="24"/>
      <c r="F33" s="24"/>
      <c r="G33" s="24"/>
      <c r="H33" s="24"/>
      <c r="I33" s="24"/>
    </row>
    <row r="34" s="36" customFormat="1" spans="1:9">
      <c r="A34" s="46"/>
      <c r="B34" s="24"/>
      <c r="C34" s="46"/>
      <c r="D34"/>
      <c r="E34" s="24"/>
      <c r="F34" s="24"/>
      <c r="G34" s="24"/>
      <c r="H34" s="24"/>
      <c r="I34" s="24"/>
    </row>
    <row r="35" s="36" customFormat="1" spans="1:9">
      <c r="A35" s="46"/>
      <c r="B35" s="24"/>
      <c r="C35" s="46"/>
      <c r="D35"/>
      <c r="E35" s="24"/>
      <c r="F35" s="24"/>
      <c r="G35" s="24"/>
      <c r="H35" s="24"/>
      <c r="I35" s="24"/>
    </row>
    <row r="36" s="36" customFormat="1" spans="1:9">
      <c r="A36" s="46"/>
      <c r="B36" s="24"/>
      <c r="C36" s="46"/>
      <c r="D36"/>
      <c r="E36" s="24"/>
      <c r="F36" s="24"/>
      <c r="G36" s="24"/>
      <c r="H36" s="24"/>
      <c r="I36" s="24"/>
    </row>
    <row r="37" s="36" customFormat="1" spans="1:9">
      <c r="A37" s="47"/>
      <c r="B37" s="24"/>
      <c r="C37" s="46"/>
      <c r="D37"/>
      <c r="E37" s="24"/>
      <c r="F37" s="24"/>
      <c r="G37" s="24"/>
      <c r="H37" s="24"/>
      <c r="I37" s="24"/>
    </row>
    <row r="38" s="36" customFormat="1" spans="1:9">
      <c r="A38" s="47"/>
      <c r="B38" s="24"/>
      <c r="C38" s="46"/>
      <c r="D38"/>
      <c r="E38" s="24"/>
      <c r="F38" s="24"/>
      <c r="G38" s="24"/>
      <c r="H38" s="24"/>
      <c r="I38" s="24"/>
    </row>
    <row r="39" s="36" customFormat="1" spans="1:9">
      <c r="A39" s="47"/>
      <c r="B39" s="24"/>
      <c r="C39" s="46"/>
      <c r="D39"/>
      <c r="E39" s="24"/>
      <c r="F39" s="24"/>
      <c r="G39" s="24"/>
      <c r="H39" s="24"/>
      <c r="I39" s="24"/>
    </row>
    <row r="40" s="36" customFormat="1" spans="1:9">
      <c r="A40" s="47"/>
      <c r="B40" s="24"/>
      <c r="C40" s="46"/>
      <c r="D40"/>
      <c r="E40" s="24"/>
      <c r="F40" s="24"/>
      <c r="G40" s="24"/>
      <c r="H40" s="24"/>
      <c r="I40" s="24"/>
    </row>
    <row r="41" s="36" customFormat="1" spans="1:9">
      <c r="A41" s="47"/>
      <c r="B41" s="24"/>
      <c r="C41" s="46"/>
      <c r="D41"/>
      <c r="E41" s="24"/>
      <c r="F41" s="24"/>
      <c r="G41" s="24"/>
      <c r="H41" s="24"/>
      <c r="I41" s="24"/>
    </row>
    <row r="42" s="36" customFormat="1" spans="1:9">
      <c r="A42" s="47"/>
      <c r="B42" s="24"/>
      <c r="C42" s="46"/>
      <c r="D42"/>
      <c r="E42" s="24"/>
      <c r="F42" s="24"/>
      <c r="G42" s="24"/>
      <c r="H42" s="24"/>
      <c r="I42" s="24"/>
    </row>
    <row r="43" s="36" customFormat="1" spans="1:9">
      <c r="A43" s="47"/>
      <c r="B43" s="24"/>
      <c r="C43" s="46"/>
      <c r="D43"/>
      <c r="E43" s="24"/>
      <c r="F43" s="24"/>
      <c r="G43" s="24"/>
      <c r="H43" s="24"/>
      <c r="I43" s="24"/>
    </row>
    <row r="44" s="36" customFormat="1" spans="1:9">
      <c r="A44" s="47"/>
      <c r="B44" s="24"/>
      <c r="C44" s="46"/>
      <c r="D44"/>
      <c r="E44" s="24"/>
      <c r="F44" s="24"/>
      <c r="G44" s="24"/>
      <c r="H44" s="24"/>
      <c r="I44" s="24"/>
    </row>
    <row r="45" s="36" customFormat="1" spans="1:9">
      <c r="A45" s="47"/>
      <c r="B45" s="24"/>
      <c r="C45" s="46"/>
      <c r="D45"/>
      <c r="E45" s="24"/>
      <c r="F45" s="24"/>
      <c r="G45" s="24"/>
      <c r="H45" s="24"/>
      <c r="I45" s="24"/>
    </row>
    <row r="46" s="36" customFormat="1" spans="1:9">
      <c r="A46" s="47"/>
      <c r="B46" s="24"/>
      <c r="C46" s="46"/>
      <c r="D46"/>
      <c r="E46" s="24"/>
      <c r="F46" s="24"/>
      <c r="G46" s="24"/>
      <c r="H46" s="24"/>
      <c r="I46" s="24"/>
    </row>
    <row r="47" s="36" customFormat="1" spans="1:9">
      <c r="A47" s="47"/>
      <c r="B47" s="24"/>
      <c r="C47" s="46"/>
      <c r="D47"/>
      <c r="E47" s="24"/>
      <c r="F47" s="24"/>
      <c r="G47" s="24"/>
      <c r="H47" s="24"/>
      <c r="I47" s="24"/>
    </row>
    <row r="48" s="36" customFormat="1" spans="1:9">
      <c r="A48" s="47"/>
      <c r="B48" s="24"/>
      <c r="C48" s="46"/>
      <c r="D48"/>
      <c r="E48" s="24"/>
      <c r="F48" s="24"/>
      <c r="G48" s="24"/>
      <c r="H48" s="24"/>
      <c r="I48" s="24"/>
    </row>
    <row r="49" s="36" customFormat="1" spans="1:9">
      <c r="A49" s="47"/>
      <c r="B49" s="24"/>
      <c r="C49" s="46"/>
      <c r="D49"/>
      <c r="E49" s="24"/>
      <c r="F49" s="24"/>
      <c r="G49" s="24"/>
      <c r="H49" s="24"/>
      <c r="I49" s="24"/>
    </row>
    <row r="50" s="36" customFormat="1" spans="1:9">
      <c r="A50" s="47"/>
      <c r="B50" s="24"/>
      <c r="C50" s="46"/>
      <c r="D50"/>
      <c r="E50" s="24"/>
      <c r="F50" s="24"/>
      <c r="G50" s="24"/>
      <c r="H50" s="24"/>
      <c r="I50" s="24"/>
    </row>
    <row r="51" s="36" customFormat="1" spans="1:9">
      <c r="A51" s="47"/>
      <c r="B51" s="24"/>
      <c r="C51" s="46"/>
      <c r="D51"/>
      <c r="E51" s="24"/>
      <c r="F51" s="24"/>
      <c r="G51" s="24"/>
      <c r="H51" s="24"/>
      <c r="I51" s="24"/>
    </row>
    <row r="52" s="36" customFormat="1" spans="1:9">
      <c r="A52" s="47"/>
      <c r="B52" s="24"/>
      <c r="C52" s="46"/>
      <c r="D52"/>
      <c r="E52" s="24"/>
      <c r="F52" s="24"/>
      <c r="G52" s="24"/>
      <c r="H52" s="24"/>
      <c r="I52" s="24"/>
    </row>
    <row r="53" s="36" customFormat="1" spans="1:9">
      <c r="A53" s="47"/>
      <c r="B53" s="24"/>
      <c r="C53" s="46"/>
      <c r="D53"/>
      <c r="E53" s="24"/>
      <c r="F53" s="24"/>
      <c r="G53" s="24"/>
      <c r="H53" s="24"/>
      <c r="I53" s="24"/>
    </row>
    <row r="54" s="36" customFormat="1" spans="1:9">
      <c r="A54" s="47"/>
      <c r="B54" s="24"/>
      <c r="C54" s="46"/>
      <c r="D54"/>
      <c r="E54" s="24"/>
      <c r="F54" s="24"/>
      <c r="G54" s="24"/>
      <c r="H54" s="24"/>
      <c r="I54" s="24"/>
    </row>
    <row r="55" spans="1:9">
      <c r="A55" s="47"/>
      <c r="B55" s="24"/>
      <c r="C55" s="46"/>
      <c r="D55"/>
      <c r="E55" s="24"/>
      <c r="F55" s="24"/>
      <c r="G55" s="24"/>
      <c r="H55" s="24"/>
      <c r="I55" s="24"/>
    </row>
    <row r="56" spans="1:9">
      <c r="A56" s="47"/>
      <c r="B56" s="24"/>
      <c r="C56" s="46"/>
      <c r="D56"/>
      <c r="E56" s="24"/>
      <c r="F56" s="24"/>
      <c r="G56" s="24"/>
      <c r="H56" s="24"/>
      <c r="I56" s="24"/>
    </row>
    <row r="57" spans="1:9">
      <c r="A57" s="47"/>
      <c r="B57" s="24"/>
      <c r="C57" s="46"/>
      <c r="D57"/>
      <c r="E57" s="24"/>
      <c r="F57" s="24"/>
      <c r="G57" s="24"/>
      <c r="H57" s="24"/>
      <c r="I57" s="24"/>
    </row>
    <row r="58" spans="1:9">
      <c r="A58" s="47"/>
      <c r="B58" s="24"/>
      <c r="C58" s="46"/>
      <c r="D58"/>
      <c r="E58" s="24"/>
      <c r="F58" s="24"/>
      <c r="G58" s="24"/>
      <c r="H58" s="24"/>
      <c r="I58" s="24"/>
    </row>
    <row r="59" spans="1:30">
      <c r="A59" s="47"/>
      <c r="C59" s="46"/>
      <c r="AC59" s="36" t="str">
        <f t="shared" ref="AC59:AD88" si="4">IF(OR(AC$13="",$E59=""),"",AB59)</f>
        <v/>
      </c>
      <c r="AD59" s="36" t="str">
        <f t="shared" si="4"/>
        <v/>
      </c>
    </row>
    <row r="60" spans="1:3">
      <c r="A60" s="47"/>
      <c r="C60" s="46"/>
    </row>
    <row r="61" spans="1:3">
      <c r="A61" s="47"/>
      <c r="C61" s="46"/>
    </row>
    <row r="62" spans="1:30">
      <c r="A62" s="47"/>
      <c r="C62" s="46"/>
      <c r="F62" s="36" t="str">
        <f t="shared" ref="F62:F81" si="5">IF(OR(F$13="",$E62=""),"",E62)</f>
        <v/>
      </c>
      <c r="AC62" s="36" t="str">
        <f>IF(OR(AC$13="",$E62=""),"",AB62)</f>
        <v/>
      </c>
      <c r="AD62" s="36" t="str">
        <f>IF(OR(AD$13="",$E62=""),"",AC62)</f>
        <v/>
      </c>
    </row>
    <row r="63" spans="1:30">
      <c r="A63" s="47"/>
      <c r="C63"/>
      <c r="F63" s="36" t="str">
        <f t="shared" si="5"/>
        <v/>
      </c>
      <c r="AC63" s="36" t="str">
        <f>IF(OR(AC$13="",$E63=""),"",AB63)</f>
        <v/>
      </c>
      <c r="AD63" s="36" t="str">
        <f>IF(OR(AD$13="",$E63=""),"",AC63)</f>
        <v/>
      </c>
    </row>
    <row r="64" ht="15" customHeight="1" spans="1:30">
      <c r="A64" s="47"/>
      <c r="C64"/>
      <c r="F64" s="36" t="str">
        <f t="shared" si="5"/>
        <v/>
      </c>
      <c r="AC64" s="36" t="str">
        <f t="shared" si="4"/>
        <v/>
      </c>
      <c r="AD64" s="36" t="str">
        <f t="shared" si="4"/>
        <v/>
      </c>
    </row>
    <row r="65" spans="3:30">
      <c r="C65"/>
      <c r="F65" s="36" t="str">
        <f t="shared" si="5"/>
        <v/>
      </c>
      <c r="AC65" s="36" t="str">
        <f t="shared" si="4"/>
        <v/>
      </c>
      <c r="AD65" s="36" t="str">
        <f t="shared" si="4"/>
        <v/>
      </c>
    </row>
    <row r="66" spans="3:30">
      <c r="C66"/>
      <c r="F66" s="36" t="str">
        <f t="shared" si="5"/>
        <v/>
      </c>
      <c r="AC66" s="36" t="str">
        <f t="shared" si="4"/>
        <v/>
      </c>
      <c r="AD66" s="36" t="str">
        <f t="shared" si="4"/>
        <v/>
      </c>
    </row>
    <row r="67" spans="3:30">
      <c r="C67"/>
      <c r="F67" s="36" t="str">
        <f t="shared" si="5"/>
        <v/>
      </c>
      <c r="AC67" s="36" t="str">
        <f t="shared" si="4"/>
        <v/>
      </c>
      <c r="AD67" s="36" t="str">
        <f t="shared" si="4"/>
        <v/>
      </c>
    </row>
    <row r="68" spans="3:30">
      <c r="C68"/>
      <c r="F68" s="36" t="str">
        <f t="shared" si="5"/>
        <v/>
      </c>
      <c r="AC68" s="36" t="str">
        <f t="shared" si="4"/>
        <v/>
      </c>
      <c r="AD68" s="36" t="str">
        <f t="shared" si="4"/>
        <v/>
      </c>
    </row>
    <row r="69" spans="3:30">
      <c r="C69"/>
      <c r="F69" s="36" t="str">
        <f t="shared" si="5"/>
        <v/>
      </c>
      <c r="AC69" s="36" t="str">
        <f t="shared" si="4"/>
        <v/>
      </c>
      <c r="AD69" s="36" t="str">
        <f t="shared" si="4"/>
        <v/>
      </c>
    </row>
    <row r="70" spans="3:30">
      <c r="C70"/>
      <c r="F70" s="36" t="str">
        <f t="shared" si="5"/>
        <v/>
      </c>
      <c r="AC70" s="36" t="str">
        <f t="shared" si="4"/>
        <v/>
      </c>
      <c r="AD70" s="36" t="str">
        <f t="shared" si="4"/>
        <v/>
      </c>
    </row>
    <row r="71" spans="3:30">
      <c r="C71"/>
      <c r="F71" s="36" t="str">
        <f t="shared" si="5"/>
        <v/>
      </c>
      <c r="AC71" s="36" t="str">
        <f t="shared" si="4"/>
        <v/>
      </c>
      <c r="AD71" s="36" t="str">
        <f t="shared" si="4"/>
        <v/>
      </c>
    </row>
    <row r="72" spans="3:30">
      <c r="C72"/>
      <c r="D72" s="1" t="str">
        <f t="shared" ref="D72:D74" si="6">IF(A72&lt;&gt;"","Planned","")</f>
        <v/>
      </c>
      <c r="F72" s="36" t="str">
        <f t="shared" si="5"/>
        <v/>
      </c>
      <c r="AC72" s="36" t="str">
        <f t="shared" si="4"/>
        <v/>
      </c>
      <c r="AD72" s="36" t="str">
        <f t="shared" si="4"/>
        <v/>
      </c>
    </row>
    <row r="73" spans="3:30">
      <c r="C73"/>
      <c r="D73" s="1" t="str">
        <f t="shared" si="6"/>
        <v/>
      </c>
      <c r="F73" s="36" t="str">
        <f t="shared" si="5"/>
        <v/>
      </c>
      <c r="AC73" s="36" t="str">
        <f t="shared" si="4"/>
        <v/>
      </c>
      <c r="AD73" s="36" t="str">
        <f t="shared" si="4"/>
        <v/>
      </c>
    </row>
    <row r="74" spans="3:30">
      <c r="C74"/>
      <c r="D74" s="1" t="str">
        <f t="shared" si="6"/>
        <v/>
      </c>
      <c r="F74" s="36" t="str">
        <f t="shared" si="5"/>
        <v/>
      </c>
      <c r="AC74" s="36" t="str">
        <f t="shared" si="4"/>
        <v/>
      </c>
      <c r="AD74" s="36" t="str">
        <f t="shared" si="4"/>
        <v/>
      </c>
    </row>
    <row r="75" spans="3:30">
      <c r="C75"/>
      <c r="F75" s="36" t="str">
        <f t="shared" si="5"/>
        <v/>
      </c>
      <c r="AC75" s="36" t="str">
        <f t="shared" si="4"/>
        <v/>
      </c>
      <c r="AD75" s="36" t="str">
        <f t="shared" si="4"/>
        <v/>
      </c>
    </row>
    <row r="76" spans="1:30">
      <c r="A76" s="48"/>
      <c r="C76"/>
      <c r="F76" s="36" t="str">
        <f t="shared" si="5"/>
        <v/>
      </c>
      <c r="AC76" s="36" t="str">
        <f t="shared" si="4"/>
        <v/>
      </c>
      <c r="AD76" s="36" t="str">
        <f t="shared" si="4"/>
        <v/>
      </c>
    </row>
    <row r="77" spans="1:30">
      <c r="A77" s="47"/>
      <c r="C77"/>
      <c r="F77" s="36" t="str">
        <f t="shared" si="5"/>
        <v/>
      </c>
      <c r="AC77" s="36" t="str">
        <f t="shared" si="4"/>
        <v/>
      </c>
      <c r="AD77" s="36" t="str">
        <f t="shared" si="4"/>
        <v/>
      </c>
    </row>
    <row r="78" spans="1:30">
      <c r="A78" s="47"/>
      <c r="C78"/>
      <c r="F78" s="36" t="str">
        <f t="shared" si="5"/>
        <v/>
      </c>
      <c r="AC78" s="36" t="str">
        <f t="shared" si="4"/>
        <v/>
      </c>
      <c r="AD78" s="36" t="str">
        <f t="shared" si="4"/>
        <v/>
      </c>
    </row>
    <row r="79" spans="1:30">
      <c r="A79" s="47"/>
      <c r="C79" s="49"/>
      <c r="F79" s="36" t="str">
        <f t="shared" si="5"/>
        <v/>
      </c>
      <c r="AC79" s="36" t="str">
        <f t="shared" si="4"/>
        <v/>
      </c>
      <c r="AD79" s="36" t="str">
        <f t="shared" si="4"/>
        <v/>
      </c>
    </row>
    <row r="80" spans="1:30">
      <c r="A80" s="47"/>
      <c r="C80" s="49"/>
      <c r="F80" s="36" t="str">
        <f t="shared" si="5"/>
        <v/>
      </c>
      <c r="AC80" s="36" t="str">
        <f t="shared" si="4"/>
        <v/>
      </c>
      <c r="AD80" s="36" t="str">
        <f t="shared" si="4"/>
        <v/>
      </c>
    </row>
    <row r="81" spans="3:30">
      <c r="C81"/>
      <c r="F81" s="36" t="str">
        <f t="shared" si="5"/>
        <v/>
      </c>
      <c r="G81" s="36" t="str">
        <f t="shared" ref="G81:U81" si="7">IF(OR(G$13="",$E81=""),"",F81)</f>
        <v/>
      </c>
      <c r="H81" s="36" t="str">
        <f t="shared" si="7"/>
        <v/>
      </c>
      <c r="I81" s="36" t="str">
        <f t="shared" si="7"/>
        <v/>
      </c>
      <c r="J81" s="36" t="str">
        <f t="shared" si="7"/>
        <v/>
      </c>
      <c r="K81" s="36" t="str">
        <f t="shared" si="7"/>
        <v/>
      </c>
      <c r="L81" s="36" t="str">
        <f t="shared" si="7"/>
        <v/>
      </c>
      <c r="M81" s="36" t="str">
        <f t="shared" si="7"/>
        <v/>
      </c>
      <c r="N81" s="36" t="str">
        <f t="shared" si="7"/>
        <v/>
      </c>
      <c r="O81" s="36" t="str">
        <f t="shared" si="7"/>
        <v/>
      </c>
      <c r="P81" s="36" t="str">
        <f t="shared" si="7"/>
        <v/>
      </c>
      <c r="Q81" s="36" t="str">
        <f t="shared" si="7"/>
        <v/>
      </c>
      <c r="R81" s="36" t="str">
        <f t="shared" si="7"/>
        <v/>
      </c>
      <c r="S81" s="36" t="str">
        <f t="shared" si="7"/>
        <v/>
      </c>
      <c r="T81" s="36" t="str">
        <f t="shared" si="7"/>
        <v/>
      </c>
      <c r="U81" s="36" t="str">
        <f t="shared" si="7"/>
        <v/>
      </c>
      <c r="V81" s="36" t="str">
        <f t="shared" ref="V81:AB82" si="8">IF(OR(V$13="",$E81=""),"",U81)</f>
        <v/>
      </c>
      <c r="W81" s="36" t="str">
        <f t="shared" si="8"/>
        <v/>
      </c>
      <c r="X81" s="36" t="str">
        <f t="shared" si="8"/>
        <v/>
      </c>
      <c r="Y81" s="36" t="str">
        <f t="shared" si="8"/>
        <v/>
      </c>
      <c r="Z81" s="36" t="str">
        <f t="shared" si="8"/>
        <v/>
      </c>
      <c r="AA81" s="36" t="str">
        <f t="shared" si="8"/>
        <v/>
      </c>
      <c r="AB81" s="36" t="str">
        <f t="shared" si="8"/>
        <v/>
      </c>
      <c r="AC81" s="36" t="str">
        <f t="shared" si="4"/>
        <v/>
      </c>
      <c r="AD81" s="36" t="str">
        <f t="shared" si="4"/>
        <v/>
      </c>
    </row>
    <row r="82" spans="3:30">
      <c r="C82"/>
      <c r="F82" s="36" t="str">
        <f t="shared" ref="F82:U82" si="9">IF(OR(F$13="",$E82=""),"",E82)</f>
        <v/>
      </c>
      <c r="G82" s="36" t="str">
        <f t="shared" si="9"/>
        <v/>
      </c>
      <c r="H82" s="36" t="str">
        <f t="shared" si="9"/>
        <v/>
      </c>
      <c r="I82" s="36" t="str">
        <f t="shared" si="9"/>
        <v/>
      </c>
      <c r="J82" s="36" t="str">
        <f t="shared" si="9"/>
        <v/>
      </c>
      <c r="K82" s="36" t="str">
        <f t="shared" si="9"/>
        <v/>
      </c>
      <c r="L82" s="36" t="str">
        <f t="shared" si="9"/>
        <v/>
      </c>
      <c r="M82" s="36" t="str">
        <f t="shared" si="9"/>
        <v/>
      </c>
      <c r="N82" s="36" t="str">
        <f t="shared" si="9"/>
        <v/>
      </c>
      <c r="O82" s="36" t="str">
        <f t="shared" si="9"/>
        <v/>
      </c>
      <c r="P82" s="36" t="str">
        <f t="shared" si="9"/>
        <v/>
      </c>
      <c r="Q82" s="36" t="str">
        <f t="shared" si="9"/>
        <v/>
      </c>
      <c r="R82" s="36" t="str">
        <f t="shared" si="9"/>
        <v/>
      </c>
      <c r="S82" s="36" t="str">
        <f t="shared" si="9"/>
        <v/>
      </c>
      <c r="T82" s="36" t="str">
        <f t="shared" si="9"/>
        <v/>
      </c>
      <c r="U82" s="36" t="str">
        <f t="shared" si="9"/>
        <v/>
      </c>
      <c r="V82" s="36" t="str">
        <f t="shared" si="8"/>
        <v/>
      </c>
      <c r="W82" s="36" t="str">
        <f t="shared" si="8"/>
        <v/>
      </c>
      <c r="X82" s="36" t="str">
        <f t="shared" si="8"/>
        <v/>
      </c>
      <c r="Y82" s="36" t="str">
        <f t="shared" si="8"/>
        <v/>
      </c>
      <c r="Z82" s="36" t="str">
        <f t="shared" si="8"/>
        <v/>
      </c>
      <c r="AA82" s="36" t="str">
        <f t="shared" si="8"/>
        <v/>
      </c>
      <c r="AB82" s="36" t="str">
        <f t="shared" si="8"/>
        <v/>
      </c>
      <c r="AC82" s="36" t="str">
        <f t="shared" si="4"/>
        <v/>
      </c>
      <c r="AD82" s="36" t="str">
        <f t="shared" si="4"/>
        <v/>
      </c>
    </row>
    <row r="83" spans="1:30">
      <c r="A83" s="50"/>
      <c r="C83"/>
      <c r="AC83" s="36" t="str">
        <f t="shared" si="4"/>
        <v/>
      </c>
      <c r="AD83" s="36" t="str">
        <f t="shared" si="4"/>
        <v/>
      </c>
    </row>
    <row r="84" spans="1:30">
      <c r="A84" s="50"/>
      <c r="C84"/>
      <c r="AC84" s="36" t="str">
        <f t="shared" si="4"/>
        <v/>
      </c>
      <c r="AD84" s="36" t="str">
        <f t="shared" si="4"/>
        <v/>
      </c>
    </row>
    <row r="85" spans="1:30">
      <c r="A85" s="50"/>
      <c r="C85"/>
      <c r="AC85" s="36" t="str">
        <f t="shared" si="4"/>
        <v/>
      </c>
      <c r="AD85" s="36" t="str">
        <f t="shared" si="4"/>
        <v/>
      </c>
    </row>
    <row r="86" spans="1:30">
      <c r="A86" s="50"/>
      <c r="C86"/>
      <c r="AC86" s="36" t="str">
        <f t="shared" si="4"/>
        <v/>
      </c>
      <c r="AD86" s="36" t="str">
        <f t="shared" si="4"/>
        <v/>
      </c>
    </row>
    <row r="87" spans="1:30">
      <c r="A87" s="50"/>
      <c r="C87"/>
      <c r="AC87" s="36" t="str">
        <f t="shared" si="4"/>
        <v/>
      </c>
      <c r="AD87" s="36" t="str">
        <f t="shared" si="4"/>
        <v/>
      </c>
    </row>
    <row r="88" spans="1:30">
      <c r="A88" s="50"/>
      <c r="C88"/>
      <c r="AC88" s="36" t="str">
        <f t="shared" si="4"/>
        <v/>
      </c>
      <c r="AD88" s="36" t="str">
        <f t="shared" si="4"/>
        <v/>
      </c>
    </row>
    <row r="89" spans="1:3">
      <c r="A89" s="50"/>
      <c r="C89"/>
    </row>
    <row r="90" spans="1:30">
      <c r="A90" s="50"/>
      <c r="C90"/>
      <c r="AC90" s="36" t="str">
        <f t="shared" ref="AC90:AD98" si="10">IF(OR(AC$13="",$E90=""),"",AB90)</f>
        <v/>
      </c>
      <c r="AD90" s="36" t="str">
        <f t="shared" si="10"/>
        <v/>
      </c>
    </row>
    <row r="91" spans="1:30">
      <c r="A91" s="50"/>
      <c r="C91"/>
      <c r="AC91" s="36" t="str">
        <f t="shared" si="10"/>
        <v/>
      </c>
      <c r="AD91" s="36" t="str">
        <f t="shared" si="10"/>
        <v/>
      </c>
    </row>
    <row r="92" spans="1:30">
      <c r="A92" s="50"/>
      <c r="C92"/>
      <c r="AC92" s="36" t="str">
        <f t="shared" si="10"/>
        <v/>
      </c>
      <c r="AD92" s="36" t="str">
        <f t="shared" si="10"/>
        <v/>
      </c>
    </row>
    <row r="93" spans="1:30">
      <c r="A93" s="50"/>
      <c r="C93"/>
      <c r="AC93" s="36" t="str">
        <f t="shared" si="10"/>
        <v/>
      </c>
      <c r="AD93" s="36" t="str">
        <f t="shared" si="10"/>
        <v/>
      </c>
    </row>
    <row r="94" spans="1:30">
      <c r="A94" s="50"/>
      <c r="C94"/>
      <c r="AC94" s="36" t="str">
        <f t="shared" si="10"/>
        <v/>
      </c>
      <c r="AD94" s="36" t="str">
        <f t="shared" si="10"/>
        <v/>
      </c>
    </row>
    <row r="95" spans="1:30">
      <c r="A95" s="50"/>
      <c r="C95"/>
      <c r="AC95" s="36" t="str">
        <f t="shared" si="10"/>
        <v/>
      </c>
      <c r="AD95" s="36" t="str">
        <f t="shared" si="10"/>
        <v/>
      </c>
    </row>
    <row r="96" spans="1:30">
      <c r="A96" s="50"/>
      <c r="C96"/>
      <c r="AC96" s="36" t="str">
        <f t="shared" si="10"/>
        <v/>
      </c>
      <c r="AD96" s="36" t="str">
        <f t="shared" si="10"/>
        <v/>
      </c>
    </row>
    <row r="97" spans="1:30">
      <c r="A97" s="50"/>
      <c r="C97"/>
      <c r="AC97" s="36" t="str">
        <f t="shared" si="10"/>
        <v/>
      </c>
      <c r="AD97" s="36" t="str">
        <f t="shared" si="10"/>
        <v/>
      </c>
    </row>
    <row r="98" spans="1:30">
      <c r="A98" s="50"/>
      <c r="C98"/>
      <c r="AC98" s="36" t="str">
        <f t="shared" si="10"/>
        <v/>
      </c>
      <c r="AD98" s="36" t="str">
        <f t="shared" si="10"/>
        <v/>
      </c>
    </row>
    <row r="99" spans="1:3">
      <c r="A99" s="50"/>
      <c r="C99"/>
    </row>
    <row r="100" spans="1:30">
      <c r="A100" s="50"/>
      <c r="C100"/>
      <c r="AC100" s="36" t="str">
        <f t="shared" ref="AC100:AD104" si="11">IF(OR(AC$13="",$E100=""),"",AB100)</f>
        <v/>
      </c>
      <c r="AD100" s="36" t="str">
        <f t="shared" si="11"/>
        <v/>
      </c>
    </row>
    <row r="101" spans="1:30">
      <c r="A101" s="50"/>
      <c r="C101"/>
      <c r="AC101" s="36" t="str">
        <f t="shared" si="11"/>
        <v/>
      </c>
      <c r="AD101" s="36" t="str">
        <f t="shared" si="11"/>
        <v/>
      </c>
    </row>
    <row r="102" spans="1:30">
      <c r="A102" s="50"/>
      <c r="C102"/>
      <c r="AC102" s="36" t="str">
        <f t="shared" si="11"/>
        <v/>
      </c>
      <c r="AD102" s="36" t="str">
        <f t="shared" si="11"/>
        <v/>
      </c>
    </row>
    <row r="103" spans="1:30">
      <c r="A103" s="50"/>
      <c r="C103"/>
      <c r="AC103" s="36" t="str">
        <f t="shared" si="11"/>
        <v/>
      </c>
      <c r="AD103" s="36" t="str">
        <f t="shared" si="11"/>
        <v/>
      </c>
    </row>
    <row r="104" spans="1:30">
      <c r="A104" s="50"/>
      <c r="C104"/>
      <c r="AC104" s="36" t="str">
        <f t="shared" si="11"/>
        <v/>
      </c>
      <c r="AD104" s="36" t="str">
        <f t="shared" si="11"/>
        <v/>
      </c>
    </row>
    <row r="105" spans="3:4">
      <c r="C105"/>
      <c r="D105" s="1" t="str">
        <f>IF(A105&lt;&gt;"","Planned","")</f>
        <v/>
      </c>
    </row>
    <row r="106" spans="3:3">
      <c r="C106"/>
    </row>
    <row r="107" spans="3:3">
      <c r="C107"/>
    </row>
    <row r="108" spans="3:3">
      <c r="C108"/>
    </row>
    <row r="109" spans="3:3">
      <c r="C109"/>
    </row>
    <row r="110" spans="3:3">
      <c r="C110"/>
    </row>
    <row r="111" spans="3:3">
      <c r="C111"/>
    </row>
    <row r="112" spans="3:3">
      <c r="C112"/>
    </row>
    <row r="113" spans="3:3">
      <c r="C113"/>
    </row>
    <row r="114" spans="3:3">
      <c r="C114"/>
    </row>
    <row r="115" spans="3:3">
      <c r="C115"/>
    </row>
    <row r="116" spans="3:3">
      <c r="C116"/>
    </row>
    <row r="117" spans="3:3">
      <c r="C117"/>
    </row>
    <row r="118" spans="3:3">
      <c r="C118"/>
    </row>
    <row r="119" spans="3:3">
      <c r="C119"/>
    </row>
    <row r="120" spans="3:3">
      <c r="C120"/>
    </row>
    <row r="121" spans="3:3">
      <c r="C121"/>
    </row>
    <row r="122" spans="3:3">
      <c r="C122"/>
    </row>
    <row r="123" spans="3:3">
      <c r="C123"/>
    </row>
    <row r="124" spans="3:3">
      <c r="C124"/>
    </row>
    <row r="125" spans="3:3">
      <c r="C125"/>
    </row>
    <row r="126" spans="3:3">
      <c r="C126"/>
    </row>
    <row r="127" spans="3:3">
      <c r="C127"/>
    </row>
    <row r="128" spans="3:3">
      <c r="C128"/>
    </row>
  </sheetData>
  <mergeCells count="1">
    <mergeCell ref="C79:C80"/>
  </mergeCells>
  <conditionalFormatting sqref="A64:AD79 A81:AD99 A80:B80 D80:AD80 A59:AD62 A14:AD56">
    <cfRule type="expression" dxfId="94" priority="1" stopIfTrue="1">
      <formula>$D14="Done"</formula>
    </cfRule>
    <cfRule type="expression" dxfId="95" priority="2" stopIfTrue="1">
      <formula>$D14="Ongoing"</formula>
    </cfRule>
  </conditionalFormatting>
  <conditionalFormatting sqref="A63:AD63">
    <cfRule type="expression" dxfId="96" priority="3" stopIfTrue="1">
      <formula>$D63="Done"</formula>
    </cfRule>
    <cfRule type="expression" dxfId="97" priority="4" stopIfTrue="1">
      <formula>$D63="Ongoing"</formula>
    </cfRule>
  </conditionalFormatting>
  <conditionalFormatting sqref="A57:AD58">
    <cfRule type="expression" dxfId="98" priority="5" stopIfTrue="1">
      <formula>$D57="Done"</formula>
    </cfRule>
    <cfRule type="expression" dxfId="99" priority="6" stopIfTrue="1">
      <formula>$D57="Ongoing"</formula>
    </cfRule>
  </conditionalFormatting>
  <dataValidations count="1">
    <dataValidation type="list" allowBlank="1" showInputMessage="1" sqref="D2:D7 D14:D105">
      <formula1>"Planned,Ongoing,Done"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11713" name="Button 1" r:id="rId4">
              <controlPr print="0" defaultSize="0">
                <anchor moveWithCells="1" sizeWithCells="1">
                  <from>
                    <xdr:col>0</xdr:col>
                    <xdr:colOff>244475</xdr:colOff>
                    <xdr:row>5</xdr:row>
                    <xdr:rowOff>0</xdr:rowOff>
                  </from>
                  <to>
                    <xdr:col>0</xdr:col>
                    <xdr:colOff>2067560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1714" name="Button 2" r:id="rId5">
              <controlPr print="0" defaultSize="0">
                <anchor moveWithCells="1" sizeWithCells="1">
                  <from>
                    <xdr:col>0</xdr:col>
                    <xdr:colOff>2320925</xdr:colOff>
                    <xdr:row>5</xdr:row>
                    <xdr:rowOff>0</xdr:rowOff>
                  </from>
                  <to>
                    <xdr:col>2</xdr:col>
                    <xdr:colOff>304165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codeName="Sheet4"/>
  <dimension ref="A1:AD64"/>
  <sheetViews>
    <sheetView workbookViewId="0">
      <pane ySplit="14" topLeftCell="A15" activePane="bottomLeft" state="frozen"/>
      <selection/>
      <selection pane="bottomLeft" activeCell="D15" sqref="D15"/>
    </sheetView>
  </sheetViews>
  <sheetFormatPr defaultColWidth="8.88888888888889" defaultRowHeight="13.2"/>
  <cols>
    <col min="1" max="1" width="38.4259259259259" customWidth="1"/>
    <col min="2" max="2" width="8.57407407407407" style="24" customWidth="1"/>
    <col min="3" max="3" width="13.712962962963" customWidth="1"/>
    <col min="4" max="4" width="10.8518518518519" customWidth="1"/>
    <col min="5" max="5" width="6.57407407407407" style="24" customWidth="1"/>
    <col min="6" max="30" width="4.42592592592593" style="24" customWidth="1"/>
  </cols>
  <sheetData>
    <row r="1" ht="17.4" spans="1:30">
      <c r="A1" s="25">
        <v>1</v>
      </c>
      <c r="B1" s="26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</row>
    <row r="2" spans="5:30"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</row>
    <row r="9" spans="1:30">
      <c r="A9" s="28" t="s">
        <v>95</v>
      </c>
      <c r="B9" s="29">
        <v>5</v>
      </c>
      <c r="C9" s="28"/>
      <c r="D9" s="30"/>
      <c r="E9" s="31" t="s">
        <v>274</v>
      </c>
      <c r="F9" s="31" t="s">
        <v>97</v>
      </c>
      <c r="G9" s="31"/>
      <c r="H9" s="31"/>
      <c r="I9" s="31"/>
      <c r="J9" s="31"/>
      <c r="K9" s="31"/>
      <c r="L9" s="31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</row>
    <row r="10" spans="1:30">
      <c r="A10" s="28" t="s">
        <v>98</v>
      </c>
      <c r="B10" s="29">
        <v>5</v>
      </c>
      <c r="C10" s="28" t="s">
        <v>3</v>
      </c>
      <c r="D10" s="28" t="s">
        <v>99</v>
      </c>
      <c r="E10" s="32">
        <f ca="1">SUM(OFFSET(E14,1,0,TaskRows,1))</f>
        <v>0</v>
      </c>
      <c r="F10" s="32">
        <f ca="1">IF(AND(SUM(OFFSET(F14,1,0,TaskRows,1))=0),0,SUM(OFFSET(F14,1,0,TaskRows,1)))</f>
        <v>0</v>
      </c>
      <c r="G10" s="32" t="str">
        <f ca="1" t="shared" ref="G10:AD10" si="0">IF(AND(SUM(OFFSET(G14,1,0,TaskRows,1))=0),"",SUM(OFFSET(G14,1,0,TaskRows,1)))</f>
        <v/>
      </c>
      <c r="H10" s="32" t="str">
        <f ca="1" t="shared" si="0"/>
        <v/>
      </c>
      <c r="I10" s="32" t="str">
        <f ca="1" t="shared" si="0"/>
        <v/>
      </c>
      <c r="J10" s="32" t="str">
        <f ca="1" t="shared" si="0"/>
        <v/>
      </c>
      <c r="K10" s="32" t="str">
        <f ca="1" t="shared" si="0"/>
        <v/>
      </c>
      <c r="L10" s="32" t="str">
        <f ca="1" t="shared" si="0"/>
        <v/>
      </c>
      <c r="M10" s="32" t="str">
        <f ca="1" t="shared" si="0"/>
        <v/>
      </c>
      <c r="N10" s="32" t="str">
        <f ca="1" t="shared" si="0"/>
        <v/>
      </c>
      <c r="O10" s="32" t="str">
        <f ca="1" t="shared" si="0"/>
        <v/>
      </c>
      <c r="P10" s="32" t="str">
        <f ca="1" t="shared" si="0"/>
        <v/>
      </c>
      <c r="Q10" s="32" t="str">
        <f ca="1" t="shared" si="0"/>
        <v/>
      </c>
      <c r="R10" s="32" t="str">
        <f ca="1" t="shared" si="0"/>
        <v/>
      </c>
      <c r="S10" s="32" t="str">
        <f ca="1" t="shared" si="0"/>
        <v/>
      </c>
      <c r="T10" s="32" t="str">
        <f ca="1" t="shared" si="0"/>
        <v/>
      </c>
      <c r="U10" s="32" t="str">
        <f ca="1" t="shared" si="0"/>
        <v/>
      </c>
      <c r="V10" s="32" t="str">
        <f ca="1" t="shared" si="0"/>
        <v/>
      </c>
      <c r="W10" s="32" t="str">
        <f ca="1" t="shared" si="0"/>
        <v/>
      </c>
      <c r="X10" s="32" t="str">
        <f ca="1" t="shared" si="0"/>
        <v/>
      </c>
      <c r="Y10" s="32" t="str">
        <f ca="1" t="shared" si="0"/>
        <v/>
      </c>
      <c r="Z10" s="32" t="str">
        <f ca="1" t="shared" si="0"/>
        <v/>
      </c>
      <c r="AA10" s="32" t="str">
        <f ca="1" t="shared" si="0"/>
        <v/>
      </c>
      <c r="AB10" s="32" t="str">
        <f ca="1" t="shared" si="0"/>
        <v/>
      </c>
      <c r="AC10" s="32" t="str">
        <f ca="1" t="shared" si="0"/>
        <v/>
      </c>
      <c r="AD10" s="32" t="str">
        <f ca="1" t="shared" si="0"/>
        <v/>
      </c>
    </row>
    <row r="11" hidden="1" spans="1:30">
      <c r="A11" t="s">
        <v>100</v>
      </c>
      <c r="B11" s="24">
        <f>IF(COUNTA(A15:A242)=0,1,COUNTA(A15:A242))</f>
        <v>1</v>
      </c>
      <c r="C11" t="s">
        <v>101</v>
      </c>
      <c r="D11" s="24">
        <f ca="1">IF(COUNTIF(F10:AD10,"&gt;0")=0,1,COUNTIF(F10:AD10,"&gt;0"))</f>
        <v>1</v>
      </c>
      <c r="F11" s="24">
        <f ca="1">IF(F14="","",$E10-$E10/($B9-1)*(F14-1))</f>
        <v>0</v>
      </c>
      <c r="G11" s="24">
        <f ca="1" t="shared" ref="G11:AD11" si="1">IF(G14="","",TotalEffort-TotalEffort/(ImplementationDays)*(G14-1))</f>
        <v>0</v>
      </c>
      <c r="H11" s="24">
        <f ca="1" t="shared" si="1"/>
        <v>0</v>
      </c>
      <c r="I11" s="24">
        <f ca="1" t="shared" si="1"/>
        <v>0</v>
      </c>
      <c r="J11" s="24">
        <f ca="1" t="shared" si="1"/>
        <v>0</v>
      </c>
      <c r="K11" s="24" t="str">
        <f ca="1" t="shared" si="1"/>
        <v/>
      </c>
      <c r="L11" s="24" t="str">
        <f ca="1" t="shared" si="1"/>
        <v/>
      </c>
      <c r="M11" s="24" t="str">
        <f ca="1" t="shared" si="1"/>
        <v/>
      </c>
      <c r="N11" s="24" t="str">
        <f ca="1" t="shared" si="1"/>
        <v/>
      </c>
      <c r="O11" s="24" t="str">
        <f ca="1" t="shared" si="1"/>
        <v/>
      </c>
      <c r="P11" s="24" t="str">
        <f ca="1" t="shared" si="1"/>
        <v/>
      </c>
      <c r="Q11" s="24" t="str">
        <f ca="1" t="shared" si="1"/>
        <v/>
      </c>
      <c r="R11" s="24" t="str">
        <f ca="1" t="shared" si="1"/>
        <v/>
      </c>
      <c r="S11" s="24" t="str">
        <f ca="1" t="shared" si="1"/>
        <v/>
      </c>
      <c r="T11" s="24" t="str">
        <f ca="1" t="shared" si="1"/>
        <v/>
      </c>
      <c r="U11" s="24" t="str">
        <f ca="1" t="shared" si="1"/>
        <v/>
      </c>
      <c r="V11" s="24" t="str">
        <f ca="1" t="shared" si="1"/>
        <v/>
      </c>
      <c r="W11" s="24" t="str">
        <f ca="1" t="shared" si="1"/>
        <v/>
      </c>
      <c r="X11" s="24" t="str">
        <f ca="1" t="shared" si="1"/>
        <v/>
      </c>
      <c r="Y11" s="24" t="str">
        <f ca="1" t="shared" si="1"/>
        <v/>
      </c>
      <c r="Z11" s="24" t="str">
        <f ca="1" t="shared" si="1"/>
        <v/>
      </c>
      <c r="AA11" s="24" t="str">
        <f ca="1" t="shared" si="1"/>
        <v/>
      </c>
      <c r="AB11" s="24" t="str">
        <f ca="1" t="shared" si="1"/>
        <v/>
      </c>
      <c r="AC11" s="24" t="str">
        <f ca="1" t="shared" si="1"/>
        <v/>
      </c>
      <c r="AD11" s="24" t="str">
        <f ca="1" t="shared" si="1"/>
        <v/>
      </c>
    </row>
    <row r="12" hidden="1" spans="1:30">
      <c r="A12" s="33" t="s">
        <v>102</v>
      </c>
      <c r="B12"/>
      <c r="C12" t="s">
        <v>65</v>
      </c>
      <c r="D12" s="24"/>
      <c r="F12" s="24">
        <f ca="1" t="shared" ref="F12:AD12" si="2">IF(TREND(OFFSET($F10,0,DoneDays-TrendDays,1,TrendDays),OFFSET($F13,0,DoneDays-TrendDays,1,TrendDays),F13)&lt;0,"",TREND(OFFSET($F10,0,DoneDays-TrendDays,1,TrendDays),OFFSET($F13,0,DoneDays-TrendDays,1,TrendDays),F13))</f>
        <v>0</v>
      </c>
      <c r="G12" s="24">
        <f ca="1" t="shared" si="2"/>
        <v>0</v>
      </c>
      <c r="H12" s="24">
        <f ca="1" t="shared" si="2"/>
        <v>0</v>
      </c>
      <c r="I12" s="24">
        <f ca="1" t="shared" si="2"/>
        <v>0</v>
      </c>
      <c r="J12" s="24">
        <f ca="1" t="shared" si="2"/>
        <v>0</v>
      </c>
      <c r="K12" s="24">
        <f ca="1" t="shared" si="2"/>
        <v>0</v>
      </c>
      <c r="L12" s="24">
        <f ca="1" t="shared" si="2"/>
        <v>0</v>
      </c>
      <c r="M12" s="24">
        <f ca="1" t="shared" si="2"/>
        <v>0</v>
      </c>
      <c r="N12" s="24">
        <f ca="1" t="shared" si="2"/>
        <v>0</v>
      </c>
      <c r="O12" s="24">
        <f ca="1" t="shared" si="2"/>
        <v>0</v>
      </c>
      <c r="P12" s="24">
        <f ca="1" t="shared" si="2"/>
        <v>0</v>
      </c>
      <c r="Q12" s="24">
        <f ca="1" t="shared" si="2"/>
        <v>0</v>
      </c>
      <c r="R12" s="24">
        <f ca="1" t="shared" si="2"/>
        <v>0</v>
      </c>
      <c r="S12" s="24">
        <f ca="1" t="shared" si="2"/>
        <v>0</v>
      </c>
      <c r="T12" s="24">
        <f ca="1" t="shared" si="2"/>
        <v>0</v>
      </c>
      <c r="U12" s="24">
        <f ca="1" t="shared" si="2"/>
        <v>0</v>
      </c>
      <c r="V12" s="24">
        <f ca="1" t="shared" si="2"/>
        <v>0</v>
      </c>
      <c r="W12" s="24">
        <f ca="1" t="shared" si="2"/>
        <v>0</v>
      </c>
      <c r="X12" s="24">
        <f ca="1" t="shared" si="2"/>
        <v>0</v>
      </c>
      <c r="Y12" s="24">
        <f ca="1" t="shared" si="2"/>
        <v>0</v>
      </c>
      <c r="Z12" s="24">
        <f ca="1" t="shared" si="2"/>
        <v>0</v>
      </c>
      <c r="AA12" s="24">
        <f ca="1" t="shared" si="2"/>
        <v>0</v>
      </c>
      <c r="AB12" s="24">
        <f ca="1" t="shared" si="2"/>
        <v>0</v>
      </c>
      <c r="AC12" s="24">
        <f ca="1" t="shared" si="2"/>
        <v>0</v>
      </c>
      <c r="AD12" s="24">
        <f ca="1" t="shared" si="2"/>
        <v>0</v>
      </c>
    </row>
    <row r="13" hidden="1" spans="1:30">
      <c r="A13" s="33" t="s">
        <v>103</v>
      </c>
      <c r="B13"/>
      <c r="C13" t="s">
        <v>104</v>
      </c>
      <c r="D13" s="24">
        <f ca="1">IF(DoneDays&gt;B10,B10,DoneDays)</f>
        <v>1</v>
      </c>
      <c r="F13" s="24">
        <f ca="1">IF(DoneDays&gt;E13,E13+1,"")</f>
        <v>1</v>
      </c>
      <c r="G13" s="24">
        <v>2</v>
      </c>
      <c r="H13" s="24">
        <v>3</v>
      </c>
      <c r="I13" s="24">
        <v>4</v>
      </c>
      <c r="J13" s="24">
        <v>5</v>
      </c>
      <c r="K13" s="24">
        <v>6</v>
      </c>
      <c r="L13" s="24">
        <v>7</v>
      </c>
      <c r="M13" s="24">
        <v>8</v>
      </c>
      <c r="N13" s="24">
        <v>9</v>
      </c>
      <c r="O13" s="24">
        <v>10</v>
      </c>
      <c r="P13" s="24">
        <v>11</v>
      </c>
      <c r="Q13" s="24">
        <v>12</v>
      </c>
      <c r="R13" s="24">
        <v>13</v>
      </c>
      <c r="S13" s="24">
        <v>14</v>
      </c>
      <c r="T13" s="24">
        <v>15</v>
      </c>
      <c r="U13" s="24">
        <v>16</v>
      </c>
      <c r="V13" s="24">
        <v>17</v>
      </c>
      <c r="W13" s="24">
        <v>18</v>
      </c>
      <c r="X13" s="24">
        <v>19</v>
      </c>
      <c r="Y13" s="24">
        <v>20</v>
      </c>
      <c r="Z13" s="24">
        <v>21</v>
      </c>
      <c r="AA13" s="24">
        <v>22</v>
      </c>
      <c r="AB13" s="24">
        <v>23</v>
      </c>
      <c r="AC13" s="24">
        <v>24</v>
      </c>
      <c r="AD13" s="24">
        <v>25</v>
      </c>
    </row>
    <row r="14" spans="1:30">
      <c r="A14" s="28" t="s">
        <v>105</v>
      </c>
      <c r="B14" s="34" t="s">
        <v>15</v>
      </c>
      <c r="C14" s="28" t="s">
        <v>106</v>
      </c>
      <c r="D14" s="28" t="s">
        <v>6</v>
      </c>
      <c r="E14" s="34" t="s">
        <v>107</v>
      </c>
      <c r="F14" s="34">
        <v>1</v>
      </c>
      <c r="G14" s="34">
        <f t="shared" ref="G14:AD14" si="3">IF($B$9&gt;F14,F14+1,"")</f>
        <v>2</v>
      </c>
      <c r="H14" s="34">
        <f t="shared" si="3"/>
        <v>3</v>
      </c>
      <c r="I14" s="34">
        <f t="shared" si="3"/>
        <v>4</v>
      </c>
      <c r="J14" s="34">
        <f t="shared" si="3"/>
        <v>5</v>
      </c>
      <c r="K14" s="34" t="str">
        <f t="shared" si="3"/>
        <v/>
      </c>
      <c r="L14" s="34" t="str">
        <f t="shared" si="3"/>
        <v/>
      </c>
      <c r="M14" s="34" t="str">
        <f t="shared" si="3"/>
        <v/>
      </c>
      <c r="N14" s="34" t="str">
        <f t="shared" si="3"/>
        <v/>
      </c>
      <c r="O14" s="34" t="str">
        <f t="shared" si="3"/>
        <v/>
      </c>
      <c r="P14" s="34" t="str">
        <f t="shared" si="3"/>
        <v/>
      </c>
      <c r="Q14" s="34" t="str">
        <f t="shared" si="3"/>
        <v/>
      </c>
      <c r="R14" s="34" t="str">
        <f t="shared" si="3"/>
        <v/>
      </c>
      <c r="S14" s="34" t="str">
        <f t="shared" si="3"/>
        <v/>
      </c>
      <c r="T14" s="34" t="str">
        <f t="shared" si="3"/>
        <v/>
      </c>
      <c r="U14" s="34" t="str">
        <f t="shared" si="3"/>
        <v/>
      </c>
      <c r="V14" s="34" t="str">
        <f t="shared" si="3"/>
        <v/>
      </c>
      <c r="W14" s="34" t="str">
        <f t="shared" si="3"/>
        <v/>
      </c>
      <c r="X14" s="34" t="str">
        <f t="shared" si="3"/>
        <v/>
      </c>
      <c r="Y14" s="34" t="str">
        <f t="shared" si="3"/>
        <v/>
      </c>
      <c r="Z14" s="34" t="str">
        <f t="shared" si="3"/>
        <v/>
      </c>
      <c r="AA14" s="34" t="str">
        <f t="shared" si="3"/>
        <v/>
      </c>
      <c r="AB14" s="34" t="str">
        <f t="shared" si="3"/>
        <v/>
      </c>
      <c r="AC14" s="34" t="str">
        <f t="shared" si="3"/>
        <v/>
      </c>
      <c r="AD14" s="34" t="str">
        <f t="shared" si="3"/>
        <v/>
      </c>
    </row>
    <row r="15" spans="4:6">
      <c r="D15" t="str">
        <f t="shared" ref="D15:D59" si="4">IF(A15&lt;&gt;"","Planned","")</f>
        <v/>
      </c>
      <c r="F15" s="24" t="str">
        <f t="shared" ref="F15:F59" si="5">IF(OR(F$14="",$E15=""),"",E15)</f>
        <v/>
      </c>
    </row>
    <row r="16" spans="4:30">
      <c r="D16" t="str">
        <f t="shared" si="4"/>
        <v/>
      </c>
      <c r="F16" s="24" t="str">
        <f t="shared" si="5"/>
        <v/>
      </c>
      <c r="AC16" s="24" t="str">
        <f t="shared" ref="AC16:AD35" si="6">IF(OR(AC$14="",$E16=""),"",AB16)</f>
        <v/>
      </c>
      <c r="AD16" s="24" t="str">
        <f t="shared" si="6"/>
        <v/>
      </c>
    </row>
    <row r="17" spans="4:30">
      <c r="D17" t="str">
        <f t="shared" si="4"/>
        <v/>
      </c>
      <c r="F17" s="24" t="str">
        <f t="shared" si="5"/>
        <v/>
      </c>
      <c r="AC17" s="24" t="str">
        <f t="shared" si="6"/>
        <v/>
      </c>
      <c r="AD17" s="24" t="str">
        <f t="shared" si="6"/>
        <v/>
      </c>
    </row>
    <row r="18" spans="4:30">
      <c r="D18" t="str">
        <f t="shared" si="4"/>
        <v/>
      </c>
      <c r="F18" s="24" t="str">
        <f t="shared" si="5"/>
        <v/>
      </c>
      <c r="AC18" s="24" t="str">
        <f t="shared" si="6"/>
        <v/>
      </c>
      <c r="AD18" s="24" t="str">
        <f t="shared" si="6"/>
        <v/>
      </c>
    </row>
    <row r="19" spans="4:30">
      <c r="D19" t="str">
        <f t="shared" si="4"/>
        <v/>
      </c>
      <c r="F19" s="24" t="str">
        <f t="shared" si="5"/>
        <v/>
      </c>
      <c r="AC19" s="24" t="str">
        <f t="shared" si="6"/>
        <v/>
      </c>
      <c r="AD19" s="24" t="str">
        <f t="shared" si="6"/>
        <v/>
      </c>
    </row>
    <row r="20" spans="4:30">
      <c r="D20" t="str">
        <f t="shared" si="4"/>
        <v/>
      </c>
      <c r="F20" s="24" t="str">
        <f t="shared" si="5"/>
        <v/>
      </c>
      <c r="AC20" s="24" t="str">
        <f t="shared" si="6"/>
        <v/>
      </c>
      <c r="AD20" s="24" t="str">
        <f t="shared" si="6"/>
        <v/>
      </c>
    </row>
    <row r="21" spans="4:30">
      <c r="D21" t="str">
        <f t="shared" si="4"/>
        <v/>
      </c>
      <c r="F21" s="24" t="str">
        <f t="shared" si="5"/>
        <v/>
      </c>
      <c r="AC21" s="24" t="str">
        <f t="shared" si="6"/>
        <v/>
      </c>
      <c r="AD21" s="24" t="str">
        <f t="shared" si="6"/>
        <v/>
      </c>
    </row>
    <row r="22" spans="4:30">
      <c r="D22" t="str">
        <f t="shared" si="4"/>
        <v/>
      </c>
      <c r="F22" s="24" t="str">
        <f t="shared" si="5"/>
        <v/>
      </c>
      <c r="AC22" s="24" t="str">
        <f t="shared" si="6"/>
        <v/>
      </c>
      <c r="AD22" s="24" t="str">
        <f t="shared" si="6"/>
        <v/>
      </c>
    </row>
    <row r="23" spans="4:30">
      <c r="D23" t="str">
        <f t="shared" si="4"/>
        <v/>
      </c>
      <c r="F23" s="24" t="str">
        <f t="shared" si="5"/>
        <v/>
      </c>
      <c r="AC23" s="24" t="str">
        <f t="shared" si="6"/>
        <v/>
      </c>
      <c r="AD23" s="24" t="str">
        <f t="shared" si="6"/>
        <v/>
      </c>
    </row>
    <row r="24" spans="4:30">
      <c r="D24" t="str">
        <f t="shared" si="4"/>
        <v/>
      </c>
      <c r="F24" s="24" t="str">
        <f t="shared" si="5"/>
        <v/>
      </c>
      <c r="AC24" s="24" t="str">
        <f t="shared" si="6"/>
        <v/>
      </c>
      <c r="AD24" s="24" t="str">
        <f t="shared" si="6"/>
        <v/>
      </c>
    </row>
    <row r="25" spans="4:30">
      <c r="D25" t="str">
        <f t="shared" si="4"/>
        <v/>
      </c>
      <c r="F25" s="24" t="str">
        <f t="shared" si="5"/>
        <v/>
      </c>
      <c r="AC25" s="24" t="str">
        <f t="shared" si="6"/>
        <v/>
      </c>
      <c r="AD25" s="24" t="str">
        <f t="shared" si="6"/>
        <v/>
      </c>
    </row>
    <row r="26" spans="4:30">
      <c r="D26" t="str">
        <f t="shared" si="4"/>
        <v/>
      </c>
      <c r="F26" s="24" t="str">
        <f t="shared" si="5"/>
        <v/>
      </c>
      <c r="AC26" s="24" t="str">
        <f t="shared" si="6"/>
        <v/>
      </c>
      <c r="AD26" s="24" t="str">
        <f t="shared" si="6"/>
        <v/>
      </c>
    </row>
    <row r="27" spans="4:30">
      <c r="D27" t="str">
        <f t="shared" si="4"/>
        <v/>
      </c>
      <c r="F27" s="24" t="str">
        <f t="shared" si="5"/>
        <v/>
      </c>
      <c r="AC27" s="24" t="str">
        <f t="shared" si="6"/>
        <v/>
      </c>
      <c r="AD27" s="24" t="str">
        <f t="shared" si="6"/>
        <v/>
      </c>
    </row>
    <row r="28" spans="4:30">
      <c r="D28" t="str">
        <f t="shared" si="4"/>
        <v/>
      </c>
      <c r="F28" s="24" t="str">
        <f t="shared" si="5"/>
        <v/>
      </c>
      <c r="AC28" s="24" t="str">
        <f t="shared" si="6"/>
        <v/>
      </c>
      <c r="AD28" s="24" t="str">
        <f t="shared" si="6"/>
        <v/>
      </c>
    </row>
    <row r="29" spans="4:30">
      <c r="D29" t="str">
        <f t="shared" si="4"/>
        <v/>
      </c>
      <c r="F29" s="24" t="str">
        <f t="shared" si="5"/>
        <v/>
      </c>
      <c r="AC29" s="24" t="str">
        <f t="shared" si="6"/>
        <v/>
      </c>
      <c r="AD29" s="24" t="str">
        <f t="shared" si="6"/>
        <v/>
      </c>
    </row>
    <row r="30" spans="4:30">
      <c r="D30" t="str">
        <f t="shared" si="4"/>
        <v/>
      </c>
      <c r="F30" s="24" t="str">
        <f t="shared" si="5"/>
        <v/>
      </c>
      <c r="AC30" s="24" t="str">
        <f t="shared" si="6"/>
        <v/>
      </c>
      <c r="AD30" s="24" t="str">
        <f t="shared" si="6"/>
        <v/>
      </c>
    </row>
    <row r="31" spans="4:30">
      <c r="D31" t="str">
        <f t="shared" si="4"/>
        <v/>
      </c>
      <c r="F31" s="24" t="str">
        <f t="shared" si="5"/>
        <v/>
      </c>
      <c r="AC31" s="24" t="str">
        <f t="shared" si="6"/>
        <v/>
      </c>
      <c r="AD31" s="24" t="str">
        <f t="shared" si="6"/>
        <v/>
      </c>
    </row>
    <row r="32" spans="4:30">
      <c r="D32" t="str">
        <f t="shared" si="4"/>
        <v/>
      </c>
      <c r="F32" s="24" t="str">
        <f t="shared" si="5"/>
        <v/>
      </c>
      <c r="AC32" s="24" t="str">
        <f t="shared" si="6"/>
        <v/>
      </c>
      <c r="AD32" s="24" t="str">
        <f t="shared" si="6"/>
        <v/>
      </c>
    </row>
    <row r="33" spans="4:30">
      <c r="D33" t="str">
        <f t="shared" si="4"/>
        <v/>
      </c>
      <c r="F33" s="24" t="str">
        <f t="shared" si="5"/>
        <v/>
      </c>
      <c r="AC33" s="24" t="str">
        <f t="shared" si="6"/>
        <v/>
      </c>
      <c r="AD33" s="24" t="str">
        <f t="shared" si="6"/>
        <v/>
      </c>
    </row>
    <row r="34" spans="4:30">
      <c r="D34" t="str">
        <f t="shared" si="4"/>
        <v/>
      </c>
      <c r="F34" s="24" t="str">
        <f t="shared" si="5"/>
        <v/>
      </c>
      <c r="AC34" s="24" t="str">
        <f t="shared" si="6"/>
        <v/>
      </c>
      <c r="AD34" s="24" t="str">
        <f t="shared" si="6"/>
        <v/>
      </c>
    </row>
    <row r="35" spans="4:30">
      <c r="D35" t="str">
        <f t="shared" si="4"/>
        <v/>
      </c>
      <c r="F35" s="24" t="str">
        <f t="shared" si="5"/>
        <v/>
      </c>
      <c r="AC35" s="24" t="str">
        <f t="shared" si="6"/>
        <v/>
      </c>
      <c r="AD35" s="24" t="str">
        <f t="shared" si="6"/>
        <v/>
      </c>
    </row>
    <row r="36" spans="4:30">
      <c r="D36" t="str">
        <f t="shared" si="4"/>
        <v/>
      </c>
      <c r="F36" s="24" t="str">
        <f t="shared" si="5"/>
        <v/>
      </c>
      <c r="AC36" s="24" t="str">
        <f t="shared" ref="AC36:AD55" si="7">IF(OR(AC$14="",$E36=""),"",AB36)</f>
        <v/>
      </c>
      <c r="AD36" s="24" t="str">
        <f t="shared" si="7"/>
        <v/>
      </c>
    </row>
    <row r="37" spans="4:30">
      <c r="D37" t="str">
        <f t="shared" si="4"/>
        <v/>
      </c>
      <c r="F37" s="24" t="str">
        <f t="shared" si="5"/>
        <v/>
      </c>
      <c r="AC37" s="24" t="str">
        <f t="shared" si="7"/>
        <v/>
      </c>
      <c r="AD37" s="24" t="str">
        <f t="shared" si="7"/>
        <v/>
      </c>
    </row>
    <row r="38" spans="4:30">
      <c r="D38" t="str">
        <f t="shared" si="4"/>
        <v/>
      </c>
      <c r="F38" s="24" t="str">
        <f t="shared" si="5"/>
        <v/>
      </c>
      <c r="AC38" s="24" t="str">
        <f t="shared" si="7"/>
        <v/>
      </c>
      <c r="AD38" s="24" t="str">
        <f t="shared" si="7"/>
        <v/>
      </c>
    </row>
    <row r="39" spans="4:30">
      <c r="D39" t="str">
        <f t="shared" si="4"/>
        <v/>
      </c>
      <c r="F39" s="24" t="str">
        <f t="shared" si="5"/>
        <v/>
      </c>
      <c r="AC39" s="24" t="str">
        <f t="shared" si="7"/>
        <v/>
      </c>
      <c r="AD39" s="24" t="str">
        <f t="shared" si="7"/>
        <v/>
      </c>
    </row>
    <row r="40" spans="4:30">
      <c r="D40" t="str">
        <f t="shared" si="4"/>
        <v/>
      </c>
      <c r="F40" s="24" t="str">
        <f t="shared" si="5"/>
        <v/>
      </c>
      <c r="AC40" s="24" t="str">
        <f t="shared" si="7"/>
        <v/>
      </c>
      <c r="AD40" s="24" t="str">
        <f t="shared" si="7"/>
        <v/>
      </c>
    </row>
    <row r="41" spans="4:30">
      <c r="D41" t="str">
        <f t="shared" si="4"/>
        <v/>
      </c>
      <c r="F41" s="24" t="str">
        <f t="shared" si="5"/>
        <v/>
      </c>
      <c r="AC41" s="24" t="str">
        <f t="shared" si="7"/>
        <v/>
      </c>
      <c r="AD41" s="24" t="str">
        <f t="shared" si="7"/>
        <v/>
      </c>
    </row>
    <row r="42" spans="4:30">
      <c r="D42" t="str">
        <f t="shared" si="4"/>
        <v/>
      </c>
      <c r="F42" s="24" t="str">
        <f t="shared" si="5"/>
        <v/>
      </c>
      <c r="AC42" s="24" t="str">
        <f t="shared" si="7"/>
        <v/>
      </c>
      <c r="AD42" s="24" t="str">
        <f t="shared" si="7"/>
        <v/>
      </c>
    </row>
    <row r="43" spans="4:30">
      <c r="D43" t="str">
        <f t="shared" si="4"/>
        <v/>
      </c>
      <c r="F43" s="24" t="str">
        <f t="shared" si="5"/>
        <v/>
      </c>
      <c r="AC43" s="24" t="str">
        <f t="shared" si="7"/>
        <v/>
      </c>
      <c r="AD43" s="24" t="str">
        <f t="shared" si="7"/>
        <v/>
      </c>
    </row>
    <row r="44" spans="4:30">
      <c r="D44" t="str">
        <f t="shared" si="4"/>
        <v/>
      </c>
      <c r="F44" s="24" t="str">
        <f t="shared" si="5"/>
        <v/>
      </c>
      <c r="AC44" s="24" t="str">
        <f t="shared" si="7"/>
        <v/>
      </c>
      <c r="AD44" s="24" t="str">
        <f t="shared" si="7"/>
        <v/>
      </c>
    </row>
    <row r="45" spans="4:30">
      <c r="D45" t="str">
        <f t="shared" si="4"/>
        <v/>
      </c>
      <c r="F45" s="24" t="str">
        <f t="shared" si="5"/>
        <v/>
      </c>
      <c r="AC45" s="24" t="str">
        <f t="shared" si="7"/>
        <v/>
      </c>
      <c r="AD45" s="24" t="str">
        <f t="shared" si="7"/>
        <v/>
      </c>
    </row>
    <row r="46" spans="4:30">
      <c r="D46" t="str">
        <f t="shared" si="4"/>
        <v/>
      </c>
      <c r="F46" s="24" t="str">
        <f t="shared" si="5"/>
        <v/>
      </c>
      <c r="AC46" s="24" t="str">
        <f t="shared" si="7"/>
        <v/>
      </c>
      <c r="AD46" s="24" t="str">
        <f t="shared" si="7"/>
        <v/>
      </c>
    </row>
    <row r="47" spans="4:30">
      <c r="D47" t="str">
        <f t="shared" si="4"/>
        <v/>
      </c>
      <c r="F47" s="24" t="str">
        <f t="shared" si="5"/>
        <v/>
      </c>
      <c r="AC47" s="24" t="str">
        <f t="shared" si="7"/>
        <v/>
      </c>
      <c r="AD47" s="24" t="str">
        <f t="shared" si="7"/>
        <v/>
      </c>
    </row>
    <row r="48" spans="4:30">
      <c r="D48" t="str">
        <f t="shared" si="4"/>
        <v/>
      </c>
      <c r="F48" s="24" t="str">
        <f t="shared" si="5"/>
        <v/>
      </c>
      <c r="AC48" s="24" t="str">
        <f t="shared" si="7"/>
        <v/>
      </c>
      <c r="AD48" s="24" t="str">
        <f t="shared" si="7"/>
        <v/>
      </c>
    </row>
    <row r="49" spans="4:30">
      <c r="D49" t="str">
        <f t="shared" si="4"/>
        <v/>
      </c>
      <c r="F49" s="24" t="str">
        <f t="shared" si="5"/>
        <v/>
      </c>
      <c r="AC49" s="24" t="str">
        <f t="shared" si="7"/>
        <v/>
      </c>
      <c r="AD49" s="24" t="str">
        <f t="shared" si="7"/>
        <v/>
      </c>
    </row>
    <row r="50" spans="4:30">
      <c r="D50" t="str">
        <f t="shared" si="4"/>
        <v/>
      </c>
      <c r="F50" s="24" t="str">
        <f t="shared" si="5"/>
        <v/>
      </c>
      <c r="AC50" s="24" t="str">
        <f t="shared" si="7"/>
        <v/>
      </c>
      <c r="AD50" s="24" t="str">
        <f t="shared" si="7"/>
        <v/>
      </c>
    </row>
    <row r="51" spans="4:30">
      <c r="D51" t="str">
        <f t="shared" si="4"/>
        <v/>
      </c>
      <c r="F51" s="24" t="str">
        <f t="shared" si="5"/>
        <v/>
      </c>
      <c r="AC51" s="24" t="str">
        <f t="shared" si="7"/>
        <v/>
      </c>
      <c r="AD51" s="24" t="str">
        <f t="shared" si="7"/>
        <v/>
      </c>
    </row>
    <row r="52" spans="4:30">
      <c r="D52" t="str">
        <f t="shared" si="4"/>
        <v/>
      </c>
      <c r="F52" s="24" t="str">
        <f t="shared" si="5"/>
        <v/>
      </c>
      <c r="AC52" s="24" t="str">
        <f t="shared" si="7"/>
        <v/>
      </c>
      <c r="AD52" s="24" t="str">
        <f t="shared" si="7"/>
        <v/>
      </c>
    </row>
    <row r="53" spans="4:30">
      <c r="D53" t="str">
        <f t="shared" si="4"/>
        <v/>
      </c>
      <c r="F53" s="24" t="str">
        <f t="shared" si="5"/>
        <v/>
      </c>
      <c r="AC53" s="24" t="str">
        <f t="shared" si="7"/>
        <v/>
      </c>
      <c r="AD53" s="24" t="str">
        <f t="shared" si="7"/>
        <v/>
      </c>
    </row>
    <row r="54" spans="4:30">
      <c r="D54" t="str">
        <f t="shared" si="4"/>
        <v/>
      </c>
      <c r="F54" s="24" t="str">
        <f t="shared" si="5"/>
        <v/>
      </c>
      <c r="AC54" s="24" t="str">
        <f t="shared" si="7"/>
        <v/>
      </c>
      <c r="AD54" s="24" t="str">
        <f t="shared" si="7"/>
        <v/>
      </c>
    </row>
    <row r="55" spans="4:30">
      <c r="D55" t="str">
        <f t="shared" si="4"/>
        <v/>
      </c>
      <c r="F55" s="24" t="str">
        <f t="shared" si="5"/>
        <v/>
      </c>
      <c r="AC55" s="24" t="str">
        <f t="shared" si="7"/>
        <v/>
      </c>
      <c r="AD55" s="24" t="str">
        <f t="shared" si="7"/>
        <v/>
      </c>
    </row>
    <row r="56" spans="4:30">
      <c r="D56" t="str">
        <f t="shared" si="4"/>
        <v/>
      </c>
      <c r="F56" s="24" t="str">
        <f t="shared" si="5"/>
        <v/>
      </c>
      <c r="AC56" s="24" t="str">
        <f t="shared" ref="AC56:AD59" si="8">IF(OR(AC$14="",$E56=""),"",AB56)</f>
        <v/>
      </c>
      <c r="AD56" s="24" t="str">
        <f t="shared" si="8"/>
        <v/>
      </c>
    </row>
    <row r="57" spans="4:30">
      <c r="D57" t="str">
        <f t="shared" si="4"/>
        <v/>
      </c>
      <c r="F57" s="24" t="str">
        <f t="shared" si="5"/>
        <v/>
      </c>
      <c r="AC57" s="24" t="str">
        <f t="shared" si="8"/>
        <v/>
      </c>
      <c r="AD57" s="24" t="str">
        <f t="shared" si="8"/>
        <v/>
      </c>
    </row>
    <row r="58" spans="4:30">
      <c r="D58" t="str">
        <f t="shared" si="4"/>
        <v/>
      </c>
      <c r="F58" s="24" t="str">
        <f t="shared" si="5"/>
        <v/>
      </c>
      <c r="G58" s="24" t="str">
        <f t="shared" ref="G58:AB58" si="9">IF(OR(G$14="",$E58=""),"",F58)</f>
        <v/>
      </c>
      <c r="H58" s="24" t="str">
        <f t="shared" si="9"/>
        <v/>
      </c>
      <c r="I58" s="24" t="str">
        <f t="shared" si="9"/>
        <v/>
      </c>
      <c r="J58" s="24" t="str">
        <f t="shared" si="9"/>
        <v/>
      </c>
      <c r="K58" s="24" t="str">
        <f t="shared" si="9"/>
        <v/>
      </c>
      <c r="L58" s="24" t="str">
        <f t="shared" si="9"/>
        <v/>
      </c>
      <c r="M58" s="24" t="str">
        <f t="shared" si="9"/>
        <v/>
      </c>
      <c r="N58" s="24" t="str">
        <f t="shared" si="9"/>
        <v/>
      </c>
      <c r="O58" s="24" t="str">
        <f t="shared" si="9"/>
        <v/>
      </c>
      <c r="P58" s="24" t="str">
        <f t="shared" si="9"/>
        <v/>
      </c>
      <c r="Q58" s="24" t="str">
        <f t="shared" si="9"/>
        <v/>
      </c>
      <c r="R58" s="24" t="str">
        <f t="shared" si="9"/>
        <v/>
      </c>
      <c r="S58" s="24" t="str">
        <f t="shared" si="9"/>
        <v/>
      </c>
      <c r="T58" s="24" t="str">
        <f t="shared" si="9"/>
        <v/>
      </c>
      <c r="U58" s="24" t="str">
        <f t="shared" si="9"/>
        <v/>
      </c>
      <c r="V58" s="24" t="str">
        <f t="shared" si="9"/>
        <v/>
      </c>
      <c r="W58" s="24" t="str">
        <f t="shared" si="9"/>
        <v/>
      </c>
      <c r="X58" s="24" t="str">
        <f t="shared" si="9"/>
        <v/>
      </c>
      <c r="Y58" s="24" t="str">
        <f t="shared" si="9"/>
        <v/>
      </c>
      <c r="Z58" s="24" t="str">
        <f t="shared" si="9"/>
        <v/>
      </c>
      <c r="AA58" s="24" t="str">
        <f t="shared" si="9"/>
        <v/>
      </c>
      <c r="AB58" s="24" t="str">
        <f t="shared" si="9"/>
        <v/>
      </c>
      <c r="AC58" s="24" t="str">
        <f t="shared" si="8"/>
        <v/>
      </c>
      <c r="AD58" s="24" t="str">
        <f t="shared" si="8"/>
        <v/>
      </c>
    </row>
    <row r="59" spans="4:30">
      <c r="D59" t="str">
        <f t="shared" si="4"/>
        <v/>
      </c>
      <c r="F59" s="24" t="str">
        <f t="shared" si="5"/>
        <v/>
      </c>
      <c r="G59" s="24" t="str">
        <f t="shared" ref="G59:AB59" si="10">IF(OR(G$14="",$E59=""),"",F59)</f>
        <v/>
      </c>
      <c r="H59" s="24" t="str">
        <f t="shared" si="10"/>
        <v/>
      </c>
      <c r="I59" s="24" t="str">
        <f t="shared" si="10"/>
        <v/>
      </c>
      <c r="J59" s="24" t="str">
        <f t="shared" si="10"/>
        <v/>
      </c>
      <c r="K59" s="24" t="str">
        <f t="shared" si="10"/>
        <v/>
      </c>
      <c r="L59" s="24" t="str">
        <f t="shared" si="10"/>
        <v/>
      </c>
      <c r="M59" s="24" t="str">
        <f t="shared" si="10"/>
        <v/>
      </c>
      <c r="N59" s="24" t="str">
        <f t="shared" si="10"/>
        <v/>
      </c>
      <c r="O59" s="24" t="str">
        <f t="shared" si="10"/>
        <v/>
      </c>
      <c r="P59" s="24" t="str">
        <f t="shared" si="10"/>
        <v/>
      </c>
      <c r="Q59" s="24" t="str">
        <f t="shared" si="10"/>
        <v/>
      </c>
      <c r="R59" s="24" t="str">
        <f t="shared" si="10"/>
        <v/>
      </c>
      <c r="S59" s="24" t="str">
        <f t="shared" si="10"/>
        <v/>
      </c>
      <c r="T59" s="24" t="str">
        <f t="shared" si="10"/>
        <v/>
      </c>
      <c r="U59" s="24" t="str">
        <f t="shared" si="10"/>
        <v/>
      </c>
      <c r="V59" s="24" t="str">
        <f t="shared" si="10"/>
        <v/>
      </c>
      <c r="W59" s="24" t="str">
        <f t="shared" si="10"/>
        <v/>
      </c>
      <c r="X59" s="24" t="str">
        <f t="shared" si="10"/>
        <v/>
      </c>
      <c r="Y59" s="24" t="str">
        <f t="shared" si="10"/>
        <v/>
      </c>
      <c r="Z59" s="24" t="str">
        <f t="shared" si="10"/>
        <v/>
      </c>
      <c r="AA59" s="24" t="str">
        <f t="shared" si="10"/>
        <v/>
      </c>
      <c r="AB59" s="24" t="str">
        <f t="shared" si="10"/>
        <v/>
      </c>
      <c r="AC59" s="24" t="str">
        <f t="shared" si="8"/>
        <v/>
      </c>
      <c r="AD59" s="24" t="str">
        <f t="shared" si="8"/>
        <v/>
      </c>
    </row>
    <row r="64" spans="4:4">
      <c r="D64" t="str">
        <f>IF(A64&lt;&gt;"","Planned","")</f>
        <v/>
      </c>
    </row>
  </sheetData>
  <conditionalFormatting sqref="A19:AD58 J15:AD18">
    <cfRule type="expression" dxfId="100" priority="1" stopIfTrue="1">
      <formula>$D15="Done"</formula>
    </cfRule>
    <cfRule type="expression" dxfId="101" priority="2" stopIfTrue="1">
      <formula>$D15="Ongoing"</formula>
    </cfRule>
  </conditionalFormatting>
  <conditionalFormatting sqref="A15:I18">
    <cfRule type="expression" dxfId="102" priority="3" stopIfTrue="1">
      <formula>$D15="Done"</formula>
    </cfRule>
    <cfRule type="expression" dxfId="103" priority="4" stopIfTrue="1">
      <formula>$D15="Ongoing"</formula>
    </cfRule>
  </conditionalFormatting>
  <dataValidations count="1">
    <dataValidation type="list" allowBlank="1" showInputMessage="1" sqref="D3:D8 D15:D64">
      <formula1>"Planned,Ongoing,Done"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49" name="Button 13" r:id="rId4">
              <controlPr print="0" defaultSize="0">
                <anchor moveWithCells="1" sizeWithCells="1">
                  <from>
                    <xdr:col>0</xdr:col>
                    <xdr:colOff>244475</xdr:colOff>
                    <xdr:row>5</xdr:row>
                    <xdr:rowOff>85725</xdr:rowOff>
                  </from>
                  <to>
                    <xdr:col>0</xdr:col>
                    <xdr:colOff>1772920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name="Button 14" r:id="rId5">
              <controlPr print="0" defaultSize="0">
                <anchor moveWithCells="1" sizeWithCells="1">
                  <from>
                    <xdr:col>0</xdr:col>
                    <xdr:colOff>2056130</xdr:colOff>
                    <xdr:row>5</xdr:row>
                    <xdr:rowOff>85725</xdr:rowOff>
                  </from>
                  <to>
                    <xdr:col>2</xdr:col>
                    <xdr:colOff>224790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codeName="Sheet6">
    <pageSetUpPr fitToPage="1"/>
  </sheetPr>
  <dimension ref="A1:F30"/>
  <sheetViews>
    <sheetView workbookViewId="0">
      <selection activeCell="A1" sqref="A1"/>
    </sheetView>
  </sheetViews>
  <sheetFormatPr defaultColWidth="8.88888888888889" defaultRowHeight="13.2" outlineLevelCol="5"/>
  <cols>
    <col min="1" max="3" width="9.13888888888889" style="1"/>
    <col min="4" max="4" width="32.712962962963" style="1" customWidth="1"/>
    <col min="5" max="5" width="9.13888888888889" style="1"/>
    <col min="6" max="6" width="32.712962962963" style="1" customWidth="1"/>
    <col min="7" max="16384" width="9.13888888888889" style="1"/>
  </cols>
  <sheetData>
    <row r="1" spans="1:6">
      <c r="A1" s="2" t="s">
        <v>275</v>
      </c>
      <c r="B1" s="3">
        <v>1</v>
      </c>
      <c r="C1" s="4" t="s">
        <v>276</v>
      </c>
      <c r="D1" s="5" t="s">
        <v>277</v>
      </c>
      <c r="E1" s="5"/>
      <c r="F1" s="6"/>
    </row>
    <row r="2" spans="1:6">
      <c r="A2" s="7" t="s">
        <v>278</v>
      </c>
      <c r="B2" s="8" t="s">
        <v>279</v>
      </c>
      <c r="C2" s="8"/>
      <c r="D2" s="8"/>
      <c r="E2" s="8"/>
      <c r="F2" s="9"/>
    </row>
    <row r="3" spans="1:6">
      <c r="A3" s="10"/>
      <c r="B3" s="11"/>
      <c r="C3" s="11"/>
      <c r="D3" s="11"/>
      <c r="E3" s="11"/>
      <c r="F3" s="12"/>
    </row>
    <row r="4" spans="1:6">
      <c r="A4" s="13"/>
      <c r="B4" s="14"/>
      <c r="C4" s="14"/>
      <c r="D4" s="14"/>
      <c r="E4" s="14"/>
      <c r="F4" s="15"/>
    </row>
    <row r="5" spans="1:6">
      <c r="A5" s="16" t="e">
        <f>CONCATENATE("Responsible Person: ",'Sp1 1705-2405'!#REF!)</f>
        <v>#REF!</v>
      </c>
      <c r="B5" s="17"/>
      <c r="C5" s="17"/>
      <c r="D5" s="17"/>
      <c r="E5" s="17"/>
      <c r="F5" s="18"/>
    </row>
    <row r="6" ht="27.15" spans="1:6">
      <c r="A6" s="19" t="s">
        <v>280</v>
      </c>
      <c r="B6" s="20">
        <v>5</v>
      </c>
      <c r="C6" s="21" t="s">
        <v>281</v>
      </c>
      <c r="D6" s="22"/>
      <c r="E6" s="21" t="s">
        <v>282</v>
      </c>
      <c r="F6" s="23"/>
    </row>
    <row r="8" ht="13.95"/>
    <row r="9" spans="1:6">
      <c r="A9" s="2" t="s">
        <v>275</v>
      </c>
      <c r="B9" s="3">
        <v>1</v>
      </c>
      <c r="C9" s="4" t="s">
        <v>276</v>
      </c>
      <c r="D9" s="5" t="s">
        <v>277</v>
      </c>
      <c r="E9" s="5"/>
      <c r="F9" s="6"/>
    </row>
    <row r="10" spans="1:6">
      <c r="A10" s="7" t="s">
        <v>278</v>
      </c>
      <c r="B10" s="8" t="s">
        <v>283</v>
      </c>
      <c r="C10" s="8"/>
      <c r="D10" s="8"/>
      <c r="E10" s="8"/>
      <c r="F10" s="9"/>
    </row>
    <row r="11" spans="1:6">
      <c r="A11" s="10"/>
      <c r="B11" s="11"/>
      <c r="C11" s="11"/>
      <c r="D11" s="11"/>
      <c r="E11" s="11"/>
      <c r="F11" s="12"/>
    </row>
    <row r="12" spans="1:6">
      <c r="A12" s="13"/>
      <c r="B12" s="14"/>
      <c r="C12" s="14"/>
      <c r="D12" s="14"/>
      <c r="E12" s="14"/>
      <c r="F12" s="15"/>
    </row>
    <row r="13" spans="1:6">
      <c r="A13" s="16" t="str">
        <f>CONCATENATE("Responsible Person: ",'Sp1 1705-2405'!C14)</f>
        <v>Responsible Person: NghiaDH</v>
      </c>
      <c r="B13" s="17"/>
      <c r="C13" s="17"/>
      <c r="D13" s="17"/>
      <c r="E13" s="17"/>
      <c r="F13" s="18"/>
    </row>
    <row r="14" ht="27.15" spans="1:6">
      <c r="A14" s="19" t="s">
        <v>280</v>
      </c>
      <c r="B14" s="20">
        <v>7</v>
      </c>
      <c r="C14" s="21" t="s">
        <v>281</v>
      </c>
      <c r="D14" s="22"/>
      <c r="E14" s="21" t="s">
        <v>282</v>
      </c>
      <c r="F14" s="23"/>
    </row>
    <row r="16" ht="13.95"/>
    <row r="17" spans="1:6">
      <c r="A17" s="2" t="s">
        <v>275</v>
      </c>
      <c r="B17" s="3">
        <v>2</v>
      </c>
      <c r="C17" s="4" t="s">
        <v>276</v>
      </c>
      <c r="D17" s="5" t="s">
        <v>284</v>
      </c>
      <c r="E17" s="5"/>
      <c r="F17" s="6"/>
    </row>
    <row r="18" spans="1:6">
      <c r="A18" s="7" t="s">
        <v>278</v>
      </c>
      <c r="B18" s="8" t="s">
        <v>285</v>
      </c>
      <c r="C18" s="8"/>
      <c r="D18" s="8"/>
      <c r="E18" s="8"/>
      <c r="F18" s="9"/>
    </row>
    <row r="19" spans="1:6">
      <c r="A19" s="10"/>
      <c r="B19" s="11"/>
      <c r="C19" s="11"/>
      <c r="D19" s="11"/>
      <c r="E19" s="11"/>
      <c r="F19" s="12"/>
    </row>
    <row r="20" spans="1:6">
      <c r="A20" s="13"/>
      <c r="B20" s="14"/>
      <c r="C20" s="14"/>
      <c r="D20" s="14"/>
      <c r="E20" s="14"/>
      <c r="F20" s="15"/>
    </row>
    <row r="21" spans="1:6">
      <c r="A21" s="16" t="str">
        <f>CONCATENATE("Responsible Person: ",'Sp1 1705-2405'!C15)</f>
        <v>Responsible Person: NghiaDH</v>
      </c>
      <c r="B21" s="17"/>
      <c r="C21" s="17"/>
      <c r="D21" s="17"/>
      <c r="E21" s="17"/>
      <c r="F21" s="18"/>
    </row>
    <row r="22" ht="27.15" spans="1:6">
      <c r="A22" s="19" t="s">
        <v>280</v>
      </c>
      <c r="B22" s="20">
        <v>12</v>
      </c>
      <c r="C22" s="21" t="s">
        <v>281</v>
      </c>
      <c r="D22" s="22"/>
      <c r="E22" s="21" t="s">
        <v>282</v>
      </c>
      <c r="F22" s="23"/>
    </row>
    <row r="24" ht="13.95"/>
    <row r="25" spans="1:6">
      <c r="A25" s="2" t="s">
        <v>275</v>
      </c>
      <c r="B25" s="3">
        <v>2</v>
      </c>
      <c r="C25" s="4" t="s">
        <v>276</v>
      </c>
      <c r="D25" s="5" t="s">
        <v>284</v>
      </c>
      <c r="E25" s="5"/>
      <c r="F25" s="6"/>
    </row>
    <row r="26" spans="1:6">
      <c r="A26" s="7" t="s">
        <v>278</v>
      </c>
      <c r="B26" s="8" t="s">
        <v>286</v>
      </c>
      <c r="C26" s="8"/>
      <c r="D26" s="8"/>
      <c r="E26" s="8"/>
      <c r="F26" s="9"/>
    </row>
    <row r="27" spans="1:6">
      <c r="A27" s="10"/>
      <c r="B27" s="11"/>
      <c r="C27" s="11"/>
      <c r="D27" s="11"/>
      <c r="E27" s="11"/>
      <c r="F27" s="12"/>
    </row>
    <row r="28" spans="1:6">
      <c r="A28" s="13"/>
      <c r="B28" s="14"/>
      <c r="C28" s="14"/>
      <c r="D28" s="14"/>
      <c r="E28" s="14"/>
      <c r="F28" s="15"/>
    </row>
    <row r="29" spans="1:6">
      <c r="A29" s="16" t="str">
        <f>CONCATENATE("Responsible Person: ",'Sp1 1705-2405'!C16)</f>
        <v>Responsible Person: NghiaDH</v>
      </c>
      <c r="B29" s="17"/>
      <c r="C29" s="17"/>
      <c r="D29" s="17"/>
      <c r="E29" s="17"/>
      <c r="F29" s="18"/>
    </row>
    <row r="30" ht="27.15" spans="1:6">
      <c r="A30" s="19" t="s">
        <v>280</v>
      </c>
      <c r="B30" s="20">
        <v>9</v>
      </c>
      <c r="C30" s="21" t="s">
        <v>281</v>
      </c>
      <c r="D30" s="22"/>
      <c r="E30" s="21" t="s">
        <v>282</v>
      </c>
      <c r="F30" s="23"/>
    </row>
  </sheetData>
  <pageMargins left="0.196527777777778" right="0.196527777777778" top="0.196527777777778" bottom="0.196527777777778" header="0.511805555555556" footer="0.511805555555556"/>
  <pageSetup paperSize="9" fitToHeight="100" orientation="portrait" horizontalDpi="600" verticalDpi="6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codeName="Sheet2">
    <pageSetUpPr fitToPage="1"/>
  </sheetPr>
  <dimension ref="A1:G53"/>
  <sheetViews>
    <sheetView tabSelected="1" workbookViewId="0">
      <pane ySplit="4" topLeftCell="A5" activePane="bottomLeft" state="frozen"/>
      <selection/>
      <selection pane="bottomLeft" activeCell="G5" sqref="G5"/>
    </sheetView>
  </sheetViews>
  <sheetFormatPr defaultColWidth="8.88888888888889" defaultRowHeight="13.2" outlineLevelCol="6"/>
  <cols>
    <col min="1" max="1" width="9.13888888888889" style="36"/>
    <col min="2" max="2" width="39.287037037037" style="50" customWidth="1"/>
    <col min="3" max="3" width="10.8518518518519" style="36" customWidth="1"/>
    <col min="4" max="6" width="9.13888888888889" style="36"/>
    <col min="7" max="7" width="39.5740740740741" style="50" customWidth="1"/>
    <col min="8" max="16384" width="9.13888888888889" style="1"/>
  </cols>
  <sheetData>
    <row r="1" ht="17.4" spans="1:3">
      <c r="A1" s="56" t="s">
        <v>13</v>
      </c>
      <c r="C1" s="71" t="s">
        <v>14</v>
      </c>
    </row>
    <row r="2" spans="4:4">
      <c r="D2" s="72"/>
    </row>
    <row r="4" ht="13.95" spans="1:7">
      <c r="A4" s="73" t="s">
        <v>15</v>
      </c>
      <c r="B4" s="74" t="s">
        <v>16</v>
      </c>
      <c r="C4" s="73" t="s">
        <v>6</v>
      </c>
      <c r="D4" s="73" t="s">
        <v>5</v>
      </c>
      <c r="E4" s="73" t="s">
        <v>1</v>
      </c>
      <c r="F4" s="73" t="s">
        <v>17</v>
      </c>
      <c r="G4" s="74" t="s">
        <v>18</v>
      </c>
    </row>
    <row r="5" spans="1:5">
      <c r="A5" s="36">
        <v>1</v>
      </c>
      <c r="B5" s="55" t="s">
        <v>19</v>
      </c>
      <c r="C5" s="36" t="s">
        <v>20</v>
      </c>
      <c r="E5" s="36">
        <v>1</v>
      </c>
    </row>
    <row r="6" spans="1:5">
      <c r="A6" s="36">
        <v>2</v>
      </c>
      <c r="B6" s="55" t="s">
        <v>21</v>
      </c>
      <c r="C6" s="36" t="s">
        <v>20</v>
      </c>
      <c r="E6" s="36">
        <v>1</v>
      </c>
    </row>
    <row r="7" spans="1:5">
      <c r="A7" s="36">
        <v>3</v>
      </c>
      <c r="B7" s="55" t="s">
        <v>22</v>
      </c>
      <c r="C7" s="36" t="s">
        <v>20</v>
      </c>
      <c r="E7" s="36">
        <v>1</v>
      </c>
    </row>
    <row r="8" spans="1:5">
      <c r="A8" s="36">
        <v>4</v>
      </c>
      <c r="B8" s="55" t="s">
        <v>23</v>
      </c>
      <c r="C8" s="36" t="s">
        <v>20</v>
      </c>
      <c r="E8" s="36">
        <v>1</v>
      </c>
    </row>
    <row r="9" spans="2:3">
      <c r="B9" s="55" t="s">
        <v>24</v>
      </c>
      <c r="C9" s="36" t="s">
        <v>20</v>
      </c>
    </row>
    <row r="10" spans="1:5">
      <c r="A10" s="36">
        <v>5</v>
      </c>
      <c r="B10" s="55" t="s">
        <v>25</v>
      </c>
      <c r="C10" s="36" t="s">
        <v>20</v>
      </c>
      <c r="E10" s="36">
        <v>1</v>
      </c>
    </row>
    <row r="11" spans="1:5">
      <c r="A11" s="36">
        <v>6</v>
      </c>
      <c r="B11" s="55" t="s">
        <v>26</v>
      </c>
      <c r="C11" s="36" t="s">
        <v>20</v>
      </c>
      <c r="E11" s="36">
        <v>2</v>
      </c>
    </row>
    <row r="12" spans="1:5">
      <c r="A12" s="36">
        <v>7</v>
      </c>
      <c r="B12" s="55" t="s">
        <v>27</v>
      </c>
      <c r="C12" s="36" t="s">
        <v>20</v>
      </c>
      <c r="E12" s="36">
        <v>2</v>
      </c>
    </row>
    <row r="13" spans="1:5">
      <c r="A13" s="36">
        <v>8</v>
      </c>
      <c r="B13" s="55" t="s">
        <v>28</v>
      </c>
      <c r="C13" s="36" t="s">
        <v>20</v>
      </c>
      <c r="E13" s="36">
        <v>2</v>
      </c>
    </row>
    <row r="14" ht="26.4" spans="1:5">
      <c r="A14" s="36">
        <v>9</v>
      </c>
      <c r="B14" s="55" t="s">
        <v>29</v>
      </c>
      <c r="C14" s="36" t="s">
        <v>20</v>
      </c>
      <c r="E14" s="36">
        <v>3</v>
      </c>
    </row>
    <row r="15" ht="26.4" spans="1:5">
      <c r="A15" s="36">
        <v>10</v>
      </c>
      <c r="B15" s="55" t="s">
        <v>30</v>
      </c>
      <c r="C15" s="36" t="s">
        <v>20</v>
      </c>
      <c r="E15" s="36">
        <v>3</v>
      </c>
    </row>
    <row r="16" ht="26.4" spans="1:5">
      <c r="A16" s="36">
        <v>11</v>
      </c>
      <c r="B16" s="55" t="s">
        <v>31</v>
      </c>
      <c r="C16" s="36" t="s">
        <v>20</v>
      </c>
      <c r="E16" s="36">
        <v>3</v>
      </c>
    </row>
    <row r="17" ht="26.4" spans="1:5">
      <c r="A17" s="36">
        <v>12</v>
      </c>
      <c r="B17" s="55" t="s">
        <v>32</v>
      </c>
      <c r="C17" s="36" t="s">
        <v>20</v>
      </c>
      <c r="E17" s="36">
        <v>4</v>
      </c>
    </row>
    <row r="18" ht="26.4" spans="1:5">
      <c r="A18" s="36">
        <v>13</v>
      </c>
      <c r="B18" s="55" t="s">
        <v>33</v>
      </c>
      <c r="C18" s="36" t="s">
        <v>20</v>
      </c>
      <c r="E18" s="36">
        <v>4</v>
      </c>
    </row>
    <row r="19" spans="1:5">
      <c r="A19" s="36">
        <v>14</v>
      </c>
      <c r="B19" s="55" t="s">
        <v>34</v>
      </c>
      <c r="C19" s="36" t="s">
        <v>20</v>
      </c>
      <c r="E19" s="36">
        <v>5</v>
      </c>
    </row>
    <row r="20" ht="26.4" spans="1:5">
      <c r="A20" s="36">
        <v>15</v>
      </c>
      <c r="B20" s="55" t="s">
        <v>35</v>
      </c>
      <c r="C20" s="36" t="s">
        <v>20</v>
      </c>
      <c r="E20" s="36">
        <v>5</v>
      </c>
    </row>
    <row r="21" ht="26.4" spans="1:5">
      <c r="A21" s="36">
        <v>16</v>
      </c>
      <c r="B21" s="55" t="s">
        <v>36</v>
      </c>
      <c r="C21" s="36" t="s">
        <v>20</v>
      </c>
      <c r="E21" s="36">
        <v>6</v>
      </c>
    </row>
    <row r="22" ht="26.4" spans="1:5">
      <c r="A22" s="36">
        <v>17</v>
      </c>
      <c r="B22" s="55" t="s">
        <v>37</v>
      </c>
      <c r="C22" s="36" t="s">
        <v>20</v>
      </c>
      <c r="E22" s="36">
        <v>7</v>
      </c>
    </row>
    <row r="23" ht="26.4" spans="1:5">
      <c r="A23" s="36">
        <v>18</v>
      </c>
      <c r="B23" s="55" t="s">
        <v>38</v>
      </c>
      <c r="C23" s="36" t="s">
        <v>20</v>
      </c>
      <c r="E23" s="36">
        <v>7</v>
      </c>
    </row>
    <row r="24" ht="26.4" spans="1:5">
      <c r="A24" s="36">
        <v>19</v>
      </c>
      <c r="B24" s="55" t="s">
        <v>39</v>
      </c>
      <c r="C24" s="36" t="s">
        <v>20</v>
      </c>
      <c r="E24" s="36">
        <v>8</v>
      </c>
    </row>
    <row r="25" spans="1:5">
      <c r="A25" s="36">
        <v>20</v>
      </c>
      <c r="B25" s="55" t="s">
        <v>40</v>
      </c>
      <c r="C25" s="36" t="s">
        <v>20</v>
      </c>
      <c r="E25" s="36">
        <v>9</v>
      </c>
    </row>
    <row r="26" spans="1:5">
      <c r="A26" s="36">
        <v>21</v>
      </c>
      <c r="B26" s="55" t="s">
        <v>41</v>
      </c>
      <c r="C26" s="36" t="s">
        <v>20</v>
      </c>
      <c r="E26" s="36">
        <v>9</v>
      </c>
    </row>
    <row r="27" ht="26.4" spans="1:5">
      <c r="A27" s="36">
        <v>22</v>
      </c>
      <c r="B27" s="55" t="s">
        <v>42</v>
      </c>
      <c r="C27" s="36" t="s">
        <v>20</v>
      </c>
      <c r="E27" s="36">
        <v>10</v>
      </c>
    </row>
    <row r="28" spans="1:5">
      <c r="A28" s="36">
        <v>23</v>
      </c>
      <c r="B28" s="55" t="s">
        <v>43</v>
      </c>
      <c r="C28" s="36" t="s">
        <v>20</v>
      </c>
      <c r="E28" s="36">
        <v>10</v>
      </c>
    </row>
    <row r="29" spans="2:2">
      <c r="B29" s="55"/>
    </row>
    <row r="30" spans="2:2">
      <c r="B30" s="55"/>
    </row>
    <row r="31" spans="2:2">
      <c r="B31" s="55"/>
    </row>
    <row r="32" spans="2:2">
      <c r="B32" s="55"/>
    </row>
    <row r="33" spans="2:2">
      <c r="B33" s="55"/>
    </row>
    <row r="34" spans="2:2">
      <c r="B34" s="55"/>
    </row>
    <row r="35" spans="2:2">
      <c r="B35" s="55"/>
    </row>
    <row r="36" spans="2:2">
      <c r="B36" s="55"/>
    </row>
    <row r="37" spans="2:2">
      <c r="B37" s="55"/>
    </row>
    <row r="38" spans="2:2">
      <c r="B38" s="55"/>
    </row>
    <row r="39" spans="2:2">
      <c r="B39" s="55"/>
    </row>
    <row r="40" spans="2:2">
      <c r="B40" s="55"/>
    </row>
    <row r="41" spans="2:2">
      <c r="B41" s="55"/>
    </row>
    <row r="42" spans="2:2">
      <c r="B42" s="55"/>
    </row>
    <row r="43" spans="2:2">
      <c r="B43" s="55"/>
    </row>
    <row r="44" spans="2:2">
      <c r="B44" s="55"/>
    </row>
    <row r="45" spans="2:2">
      <c r="B45" s="55"/>
    </row>
    <row r="46" spans="2:2">
      <c r="B46" s="55"/>
    </row>
    <row r="47" spans="2:2">
      <c r="B47" s="55"/>
    </row>
    <row r="48" spans="2:2">
      <c r="B48" s="55"/>
    </row>
    <row r="53" spans="1:6">
      <c r="A53" s="1"/>
      <c r="B53" s="1"/>
      <c r="C53" s="1"/>
      <c r="D53" s="1"/>
      <c r="E53" s="1"/>
      <c r="F53" s="1"/>
    </row>
  </sheetData>
  <conditionalFormatting sqref="A54:G163 A4:G52">
    <cfRule type="expression" dxfId="7" priority="1" stopIfTrue="1">
      <formula>$C4="Done"</formula>
    </cfRule>
    <cfRule type="expression" dxfId="8" priority="2" stopIfTrue="1">
      <formula>$C4="Ongoing"</formula>
    </cfRule>
    <cfRule type="expression" dxfId="9" priority="3" stopIfTrue="1">
      <formula>$C4="Removed"</formula>
    </cfRule>
  </conditionalFormatting>
  <conditionalFormatting sqref="G53">
    <cfRule type="expression" dxfId="10" priority="4" stopIfTrue="1">
      <formula>$C43="Done"</formula>
    </cfRule>
    <cfRule type="expression" dxfId="11" priority="5" stopIfTrue="1">
      <formula>$C43="Ongoing"</formula>
    </cfRule>
    <cfRule type="expression" dxfId="12" priority="6" stopIfTrue="1">
      <formula>$C43="Removed"</formula>
    </cfRule>
  </conditionalFormatting>
  <dataValidations count="1">
    <dataValidation type="list" allowBlank="1" showInputMessage="1" sqref="C4:C52 C54:C163">
      <formula1>"Planned,Ongoing,Done,Removed"</formula1>
    </dataValidation>
  </dataValidations>
  <pageMargins left="0.75" right="0.75" top="1" bottom="1" header="0.5" footer="0.5"/>
  <pageSetup paperSize="9" scale="84" orientation="landscape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6" name="Button 4" r:id="rId4">
              <controlPr print="0" defaultSize="0">
                <anchor>
                  <from>
                    <xdr:col>4</xdr:col>
                    <xdr:colOff>68580</xdr:colOff>
                    <xdr:row>0</xdr:row>
                    <xdr:rowOff>95250</xdr:rowOff>
                  </from>
                  <to>
                    <xdr:col>6</xdr:col>
                    <xdr:colOff>941070</xdr:colOff>
                    <xdr:row>1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codeName="Sheet3"/>
  <dimension ref="A1:Z51"/>
  <sheetViews>
    <sheetView topLeftCell="A16" workbookViewId="0">
      <selection activeCell="R39" sqref="R39"/>
    </sheetView>
  </sheetViews>
  <sheetFormatPr defaultColWidth="8.88888888888889" defaultRowHeight="13.2"/>
  <cols>
    <col min="1" max="1" width="11.8518518518519" customWidth="1"/>
    <col min="5" max="5" width="14.4259259259259" customWidth="1"/>
    <col min="6" max="6" width="15.712962962963" hidden="1" customWidth="1"/>
    <col min="7" max="8" width="5.57407407407407" hidden="1" customWidth="1"/>
    <col min="9" max="9" width="7.28703703703704" hidden="1" customWidth="1"/>
    <col min="10" max="10" width="4.28703703703704" hidden="1" customWidth="1"/>
    <col min="11" max="13" width="6.85185185185185" hidden="1" customWidth="1"/>
    <col min="14" max="16" width="9.13888888888889" hidden="1" customWidth="1"/>
    <col min="17" max="17" width="10.5740740740741" hidden="1" customWidth="1"/>
  </cols>
  <sheetData>
    <row r="1" ht="17.4" spans="1:1">
      <c r="A1" s="56" t="s">
        <v>44</v>
      </c>
    </row>
    <row r="3" spans="1:7">
      <c r="A3" t="s">
        <v>45</v>
      </c>
      <c r="D3">
        <v>137</v>
      </c>
      <c r="F3" t="s">
        <v>46</v>
      </c>
      <c r="G3" s="57">
        <f>IF(COUNT(B28:B39)=0,1,COUNT(B28:B39))</f>
        <v>5</v>
      </c>
    </row>
    <row r="4" spans="1:7">
      <c r="A4" t="s">
        <v>47</v>
      </c>
      <c r="D4">
        <v>3</v>
      </c>
      <c r="E4" t="s">
        <v>48</v>
      </c>
      <c r="F4" t="s">
        <v>49</v>
      </c>
      <c r="G4" s="57">
        <f>IF(COUNT(D28:D51)=0,1,COUNT(D28:D51)+1)</f>
        <v>3</v>
      </c>
    </row>
    <row r="5" spans="6:26">
      <c r="F5" t="s">
        <v>50</v>
      </c>
      <c r="G5" s="57">
        <f>IF(G4&gt;D4,G4-D4,0)</f>
        <v>0</v>
      </c>
      <c r="Z5" s="70" t="s">
        <v>51</v>
      </c>
    </row>
    <row r="6" spans="1:26">
      <c r="A6" s="58" t="s">
        <v>52</v>
      </c>
      <c r="F6" t="s">
        <v>53</v>
      </c>
      <c r="G6" s="57">
        <f>TrendSprintCount-TrendOffset</f>
        <v>3</v>
      </c>
      <c r="Z6" s="70" t="s">
        <v>54</v>
      </c>
    </row>
    <row r="7" spans="1:26">
      <c r="A7" t="s">
        <v>55</v>
      </c>
      <c r="D7">
        <v>30</v>
      </c>
      <c r="Z7" s="70" t="s">
        <v>56</v>
      </c>
    </row>
    <row r="8" spans="1:26">
      <c r="A8" s="59">
        <f>D$4</f>
        <v>3</v>
      </c>
      <c r="B8" s="59"/>
      <c r="D8" s="60">
        <f ca="1">IF(D28="","",AVERAGE(OFFSET(D27,TrendOffset,0,SprintsInTrend,1)))</f>
        <v>25</v>
      </c>
      <c r="Z8" s="70" t="s">
        <v>57</v>
      </c>
    </row>
    <row r="9" spans="1:26">
      <c r="A9" t="s">
        <v>58</v>
      </c>
      <c r="D9" s="60">
        <f ca="1">IF(D28="","",AVERAGE(OFFSET(D27,1,0,SprintCount,1)))</f>
        <v>25</v>
      </c>
      <c r="F9" t="s">
        <v>59</v>
      </c>
      <c r="G9" s="57">
        <f ca="1">IF(M28="",1,COUNT(M28:M110))</f>
        <v>7</v>
      </c>
      <c r="Z9" s="70" t="s">
        <v>60</v>
      </c>
    </row>
    <row r="10" spans="1:26">
      <c r="A10" t="s">
        <v>61</v>
      </c>
      <c r="D10" s="60">
        <f ca="1">IF(D28="","",AVERAGE(LastEight))</f>
        <v>25</v>
      </c>
      <c r="Z10" s="70" t="s">
        <v>62</v>
      </c>
    </row>
    <row r="11" spans="1:26">
      <c r="A11" t="s">
        <v>63</v>
      </c>
      <c r="D11" s="60">
        <f ca="1">IF(D28="","",IF(TrendSprintCount&lt;4,D10,AVERAGE(SMALL(LastEight,1),SMALL(LastEight,2),SMALL(LastEight,3))))</f>
        <v>25</v>
      </c>
      <c r="Z11" s="70" t="s">
        <v>64</v>
      </c>
    </row>
    <row r="12" spans="1:26">
      <c r="A12" t="s">
        <v>65</v>
      </c>
      <c r="D12" s="60">
        <f ca="1">IF(M29="","",M28-M29)</f>
        <v>25</v>
      </c>
      <c r="Z12" s="70" t="s">
        <v>66</v>
      </c>
    </row>
    <row r="13" spans="6:26">
      <c r="F13" s="33" t="s">
        <v>67</v>
      </c>
      <c r="Z13" s="70" t="s">
        <v>68</v>
      </c>
    </row>
    <row r="14" spans="1:1">
      <c r="A14" s="58" t="s">
        <v>69</v>
      </c>
    </row>
    <row r="15" spans="1:4">
      <c r="A15" t="s">
        <v>70</v>
      </c>
      <c r="B15"/>
      <c r="D15" s="61">
        <f>IF(D7="",0,ROUNDUP(D3/D7*0.6,0))</f>
        <v>3</v>
      </c>
    </row>
    <row r="16" spans="1:4">
      <c r="A16" t="s">
        <v>71</v>
      </c>
      <c r="D16" s="61">
        <f>IF(D7="",0,ROUNDUP(D3/D7,0))</f>
        <v>5</v>
      </c>
    </row>
    <row r="17" spans="1:7">
      <c r="A17" t="s">
        <v>72</v>
      </c>
      <c r="B17"/>
      <c r="D17" s="61">
        <f>IF(D7="",0,ROUNDUP(D3/D7*1.6,0))</f>
        <v>8</v>
      </c>
      <c r="F17" t="s">
        <v>73</v>
      </c>
      <c r="G17">
        <f>IF(OR(D28="",D29=""),1,STDEV(D28:D51))</f>
        <v>2.82842712474619</v>
      </c>
    </row>
    <row r="18" spans="1:4">
      <c r="A18" s="59">
        <f>D$4</f>
        <v>3</v>
      </c>
      <c r="B18" s="59"/>
      <c r="D18" s="61">
        <f ca="1">IF(D8="","",IF(LastRealized="",ROUNDUP(LastPlanned/D8,0)+SprintCount-1,ROUNDUP((LastPlanned-LastRealized)/D8+SprintCount,0)))</f>
        <v>6</v>
      </c>
    </row>
    <row r="19" spans="1:7">
      <c r="A19" t="s">
        <v>74</v>
      </c>
      <c r="B19"/>
      <c r="D19" s="61">
        <f ca="1">IF(D9="","",IF(LastRealized="",ROUNDUP(LastPlanned/D9+SprintCount-1,0),ROUNDUP((LastPlanned-LastRealized)/D9,0)+SprintCount))</f>
        <v>6</v>
      </c>
      <c r="F19" t="s">
        <v>75</v>
      </c>
      <c r="G19">
        <f ca="1">LastPlanned</f>
        <v>28</v>
      </c>
    </row>
    <row r="20" spans="1:7">
      <c r="A20" t="s">
        <v>61</v>
      </c>
      <c r="D20" s="61">
        <f ca="1">IF(D10="","",IF(LastRealized="",ROUNDUP(LastPlanned/D10+SprintCount-1,0),ROUNDUP((LastPlanned-LastRealized)/D10,0)+SprintCount))</f>
        <v>6</v>
      </c>
      <c r="F20" t="s">
        <v>76</v>
      </c>
      <c r="G20">
        <f ca="1">LastRealized</f>
        <v>0</v>
      </c>
    </row>
    <row r="21" spans="1:4">
      <c r="A21" t="s">
        <v>63</v>
      </c>
      <c r="D21" s="61">
        <f ca="1">IF(D11="","",IF(LastRealized="",ROUNDUP(LastPlanned/D11+SprintCount-1,0),ROUNDUP((LastPlanned-LastRealized)/D11,0)+SprintCount))</f>
        <v>6</v>
      </c>
    </row>
    <row r="22" spans="1:4">
      <c r="A22" t="s">
        <v>65</v>
      </c>
      <c r="D22" s="61">
        <f ca="1">IF(COUNT(M28:M51)-1&gt;0,COUNT(M28:M51)-1,"")</f>
        <v>6</v>
      </c>
    </row>
    <row r="23" spans="1:4">
      <c r="A23" t="s">
        <v>77</v>
      </c>
      <c r="D23" s="61">
        <f ca="1">IF(D9="","",IF(LastRealized="",ROUNDUP(LastPlanned/(D9+G17)+SprintCount-1,0),ROUNDUP((LastPlanned-LastRealized)/(D9+G17)+SprintCount,0)))</f>
        <v>6</v>
      </c>
    </row>
    <row r="24" spans="1:4">
      <c r="A24" t="s">
        <v>78</v>
      </c>
      <c r="D24" s="61">
        <f ca="1">IF(D9="","",IF(LastRealized="",ROUNDUP(LastPlanned/(D9-G17)+SprintCount-1,0),ROUNDUP((LastPlanned-LastRealized)/(D9-G17)+SprintCount,0)))</f>
        <v>6</v>
      </c>
    </row>
    <row r="26" ht="12.75" customHeight="1" spans="6:17">
      <c r="F26" s="62" t="s">
        <v>65</v>
      </c>
      <c r="G26" s="62"/>
      <c r="H26" s="62"/>
      <c r="I26" s="62"/>
      <c r="J26" s="62"/>
      <c r="K26" s="62"/>
      <c r="L26" s="62"/>
      <c r="M26" s="62"/>
      <c r="N26" s="62"/>
      <c r="O26" s="62" t="s">
        <v>79</v>
      </c>
      <c r="P26" s="62"/>
      <c r="Q26" s="62"/>
    </row>
    <row r="27" s="27" customFormat="1" ht="27.15" spans="1:17">
      <c r="A27" s="63" t="s">
        <v>1</v>
      </c>
      <c r="B27" s="64" t="s">
        <v>80</v>
      </c>
      <c r="C27" s="64" t="s">
        <v>81</v>
      </c>
      <c r="D27" s="65" t="s">
        <v>82</v>
      </c>
      <c r="E27" s="65" t="s">
        <v>83</v>
      </c>
      <c r="F27" s="62" t="s">
        <v>84</v>
      </c>
      <c r="G27" s="66" t="s">
        <v>85</v>
      </c>
      <c r="H27" s="66"/>
      <c r="I27" s="62" t="s">
        <v>86</v>
      </c>
      <c r="J27" s="54"/>
      <c r="K27" s="62" t="s">
        <v>87</v>
      </c>
      <c r="L27" s="62" t="s">
        <v>88</v>
      </c>
      <c r="M27" s="62" t="s">
        <v>89</v>
      </c>
      <c r="N27" s="68" t="s">
        <v>90</v>
      </c>
      <c r="O27" s="62" t="s">
        <v>91</v>
      </c>
      <c r="P27" s="62" t="s">
        <v>92</v>
      </c>
      <c r="Q27" s="62" t="s">
        <v>93</v>
      </c>
    </row>
    <row r="28" spans="1:17">
      <c r="A28" s="67">
        <v>1</v>
      </c>
      <c r="B28" s="24">
        <f>D3</f>
        <v>137</v>
      </c>
      <c r="C28" s="24">
        <v>23</v>
      </c>
      <c r="D28" s="24">
        <v>23</v>
      </c>
      <c r="E28" s="67">
        <f>B28</f>
        <v>137</v>
      </c>
      <c r="F28" s="57">
        <f>B28</f>
        <v>137</v>
      </c>
      <c r="G28" s="57">
        <f t="shared" ref="G28:G51" si="0">F28</f>
        <v>137</v>
      </c>
      <c r="H28" s="57">
        <f t="shared" ref="H28:H33" si="1">I28</f>
        <v>0</v>
      </c>
      <c r="I28" s="57">
        <v>0</v>
      </c>
      <c r="K28">
        <f t="shared" ref="K28:K33" si="2">IF(F28&lt;I28,I28,F28)</f>
        <v>137</v>
      </c>
      <c r="L28" s="57">
        <f ca="1" t="shared" ref="L28:L51" si="3">IF(TREND(OFFSET($K$27,TrendOffset+1,0,SprintsInTrend,1),OFFSET($A$27,TrendOffset+1,0,SprintsInTrend,1),A28)&lt;N28,N28,TREND(OFFSET($K$27,TrendOffset+1,0,SprintsInTrend,1),OFFSET($A$27,TrendOffset+1,0,SprintsInTrend,1),A28))</f>
        <v>137.666666666667</v>
      </c>
      <c r="M28" s="57">
        <f ca="1">L28</f>
        <v>137.666666666667</v>
      </c>
      <c r="N28" s="57">
        <f ca="1" t="shared" ref="N28:N51" si="4">OFFSET($I$27,TrendSprintCount,0,1,1)</f>
        <v>0</v>
      </c>
      <c r="O28" s="69">
        <f ca="1" t="shared" ref="O28:O51" si="5">D$9</f>
        <v>25</v>
      </c>
      <c r="P28" s="69">
        <f ca="1" t="shared" ref="P28:P51" si="6">D$10</f>
        <v>25</v>
      </c>
      <c r="Q28" s="69">
        <f ca="1" t="shared" ref="Q28:Q51" si="7">D$11</f>
        <v>25</v>
      </c>
    </row>
    <row r="29" spans="1:17">
      <c r="A29" s="67">
        <v>2</v>
      </c>
      <c r="B29" s="24">
        <f t="shared" ref="B29:B51" si="8">IF(OR(B28="",C28=""),"",IF(D28="",IF(B28-C28&lt;=0,"",B28-C28),IF(B28-D28&lt;=0,"",B28-D28)))</f>
        <v>114</v>
      </c>
      <c r="C29" s="24">
        <v>29</v>
      </c>
      <c r="D29" s="24">
        <v>27</v>
      </c>
      <c r="E29" s="67">
        <f>IF(B29="","",IF(D28="",E28,B29+SUM(D$28:D28)))</f>
        <v>137</v>
      </c>
      <c r="F29" s="57">
        <f t="shared" ref="F29:F34" si="9">IF(B29="",IF(B28="","",IF(D28="","",I28)),IF(AND(D28="",C28=""),"",IF(AND(D28="",C28&lt;&gt;""),IF(I28&gt;F28,F28,I28),F28-D28)))</f>
        <v>114</v>
      </c>
      <c r="G29" s="57">
        <f t="shared" si="0"/>
        <v>114</v>
      </c>
      <c r="H29" s="57">
        <f t="shared" si="1"/>
        <v>0</v>
      </c>
      <c r="I29" s="57">
        <f>IF(B29="",IF(B28="","",IF(D28="","",F28-D28)),IF(AND(C28="",D28=""),"",IF(AND(D28="",C28&lt;&gt;""),IF(I28&gt;F28,I28-C28,F28-C28),B$28-B29-SUM(D$28:D28))))</f>
        <v>0</v>
      </c>
      <c r="K29">
        <f t="shared" si="2"/>
        <v>114</v>
      </c>
      <c r="L29" s="57">
        <f ca="1" t="shared" si="3"/>
        <v>112.666666666667</v>
      </c>
      <c r="M29" s="57">
        <f ca="1">IF(L29=L28,"",L29)</f>
        <v>112.666666666667</v>
      </c>
      <c r="N29" s="57">
        <f ca="1" t="shared" si="4"/>
        <v>0</v>
      </c>
      <c r="O29" s="69">
        <f ca="1" t="shared" si="5"/>
        <v>25</v>
      </c>
      <c r="P29" s="69">
        <f ca="1" t="shared" si="6"/>
        <v>25</v>
      </c>
      <c r="Q29" s="69">
        <f ca="1" t="shared" si="7"/>
        <v>25</v>
      </c>
    </row>
    <row r="30" spans="1:17">
      <c r="A30" s="67">
        <v>3</v>
      </c>
      <c r="B30" s="24">
        <f t="shared" si="8"/>
        <v>87</v>
      </c>
      <c r="C30" s="24">
        <v>31</v>
      </c>
      <c r="D30" s="24"/>
      <c r="E30" s="67">
        <f>IF(B30="","",IF(D29="",E29,B30+SUM(D$28:D29)))</f>
        <v>137</v>
      </c>
      <c r="F30" s="57">
        <f t="shared" si="9"/>
        <v>87</v>
      </c>
      <c r="G30" s="57">
        <f t="shared" si="0"/>
        <v>87</v>
      </c>
      <c r="H30" s="57">
        <f t="shared" si="1"/>
        <v>0</v>
      </c>
      <c r="I30" s="57">
        <f>IF(B30="",IF(B29="","",IF(D29="","",F29-D29)),IF(AND(C29="",D29=""),"",IF(AND(D29="",C29&lt;&gt;""),IF(I29&gt;F29,I29-C29,F29-C29),B$28-B30-SUM(D$28:D29))))</f>
        <v>0</v>
      </c>
      <c r="K30">
        <f t="shared" si="2"/>
        <v>87</v>
      </c>
      <c r="L30" s="57">
        <f ca="1" t="shared" si="3"/>
        <v>87.6666666666667</v>
      </c>
      <c r="M30" s="57">
        <f ca="1" t="shared" ref="M30:M51" si="10">IF(L30=L29,"",L30)</f>
        <v>87.6666666666667</v>
      </c>
      <c r="N30" s="57">
        <f ca="1" t="shared" si="4"/>
        <v>0</v>
      </c>
      <c r="O30" s="69">
        <f ca="1" t="shared" si="5"/>
        <v>25</v>
      </c>
      <c r="P30" s="69">
        <f ca="1" t="shared" si="6"/>
        <v>25</v>
      </c>
      <c r="Q30" s="69">
        <f ca="1" t="shared" si="7"/>
        <v>25</v>
      </c>
    </row>
    <row r="31" spans="1:17">
      <c r="A31" s="67">
        <v>4</v>
      </c>
      <c r="B31" s="24">
        <f t="shared" si="8"/>
        <v>56</v>
      </c>
      <c r="C31" s="24">
        <v>28</v>
      </c>
      <c r="D31" s="24"/>
      <c r="E31" s="67">
        <f>IF(B31="","",IF(D30="",E30,B31+SUM(D$28:D30)))</f>
        <v>137</v>
      </c>
      <c r="F31" s="57">
        <f t="shared" si="9"/>
        <v>0</v>
      </c>
      <c r="G31" s="57">
        <f t="shared" si="0"/>
        <v>0</v>
      </c>
      <c r="H31" s="57">
        <f t="shared" si="1"/>
        <v>56</v>
      </c>
      <c r="I31" s="57">
        <f>IF(B31="",IF(B30="","",IF(D30="","",F30-D30)),IF(AND(C30="",D30=""),"",IF(AND(D30="",C30&lt;&gt;""),IF(I30&gt;F30,I30-C30,F30-C30),B$28-B31-SUM(D$28:D30))))</f>
        <v>56</v>
      </c>
      <c r="K31">
        <f t="shared" si="2"/>
        <v>56</v>
      </c>
      <c r="L31" s="57">
        <f ca="1" t="shared" si="3"/>
        <v>62.6666666666667</v>
      </c>
      <c r="M31" s="57">
        <f ca="1" t="shared" si="10"/>
        <v>62.6666666666667</v>
      </c>
      <c r="N31" s="57">
        <f ca="1" t="shared" si="4"/>
        <v>0</v>
      </c>
      <c r="O31" s="69">
        <f ca="1" t="shared" si="5"/>
        <v>25</v>
      </c>
      <c r="P31" s="69">
        <f ca="1" t="shared" si="6"/>
        <v>25</v>
      </c>
      <c r="Q31" s="69">
        <f ca="1" t="shared" si="7"/>
        <v>25</v>
      </c>
    </row>
    <row r="32" spans="1:17">
      <c r="A32" s="67">
        <v>5</v>
      </c>
      <c r="B32" s="24">
        <f t="shared" si="8"/>
        <v>28</v>
      </c>
      <c r="C32" s="24">
        <v>28</v>
      </c>
      <c r="D32" s="24"/>
      <c r="E32" s="67">
        <f>IF(B32="","",IF(D31="",E31,B32+SUM(D$28:D31)))</f>
        <v>137</v>
      </c>
      <c r="F32" s="57">
        <f t="shared" si="9"/>
        <v>0</v>
      </c>
      <c r="G32" s="57">
        <f t="shared" si="0"/>
        <v>0</v>
      </c>
      <c r="H32" s="57">
        <f t="shared" si="1"/>
        <v>28</v>
      </c>
      <c r="I32" s="57">
        <f>IF(B32="",IF(B31="","",IF(D31="","",F31-D31)),IF(AND(C31="",D31=""),"",IF(AND(D31="",C31&lt;&gt;""),IF(I31&gt;F31,I31-C31,F31-C31),B$28-B32-SUM(D$28:D31))))</f>
        <v>28</v>
      </c>
      <c r="K32">
        <f t="shared" si="2"/>
        <v>28</v>
      </c>
      <c r="L32" s="57">
        <f ca="1" t="shared" si="3"/>
        <v>37.6666666666667</v>
      </c>
      <c r="M32" s="57">
        <f ca="1" t="shared" si="10"/>
        <v>37.6666666666667</v>
      </c>
      <c r="N32" s="57">
        <f ca="1" t="shared" si="4"/>
        <v>0</v>
      </c>
      <c r="O32" s="69">
        <f ca="1" t="shared" si="5"/>
        <v>25</v>
      </c>
      <c r="P32" s="69">
        <f ca="1" t="shared" si="6"/>
        <v>25</v>
      </c>
      <c r="Q32" s="69">
        <f ca="1" t="shared" si="7"/>
        <v>25</v>
      </c>
    </row>
    <row r="33" spans="1:17">
      <c r="A33" s="67">
        <v>6</v>
      </c>
      <c r="B33" s="24" t="str">
        <f t="shared" si="8"/>
        <v/>
      </c>
      <c r="C33" s="24"/>
      <c r="D33" s="24"/>
      <c r="E33" s="67" t="str">
        <f>IF(B33="","",IF(D32="",E32,B33+SUM(D$28:D32)))</f>
        <v/>
      </c>
      <c r="F33" s="57" t="str">
        <f t="shared" si="9"/>
        <v/>
      </c>
      <c r="G33" s="57" t="str">
        <f t="shared" si="0"/>
        <v/>
      </c>
      <c r="H33" s="57" t="str">
        <f t="shared" si="1"/>
        <v/>
      </c>
      <c r="I33" s="57" t="str">
        <f>IF(B33="",IF(B32="","",IF(D32="","",F32-D32)),IF(AND(C32="",D32=""),"",IF(AND(D32="",C32&lt;&gt;""),IF(I32&gt;F32,I32-C32,F32-C32),B$28-B33-SUM(D$28:D32))))</f>
        <v/>
      </c>
      <c r="K33" t="str">
        <f t="shared" si="2"/>
        <v/>
      </c>
      <c r="L33" s="57">
        <f ca="1" t="shared" si="3"/>
        <v>12.6666666666667</v>
      </c>
      <c r="M33" s="57">
        <f ca="1" t="shared" si="10"/>
        <v>12.6666666666667</v>
      </c>
      <c r="N33" s="57">
        <f ca="1" t="shared" si="4"/>
        <v>0</v>
      </c>
      <c r="O33" s="69">
        <f ca="1" t="shared" si="5"/>
        <v>25</v>
      </c>
      <c r="P33" s="69">
        <f ca="1" t="shared" si="6"/>
        <v>25</v>
      </c>
      <c r="Q33" s="69">
        <f ca="1" t="shared" si="7"/>
        <v>25</v>
      </c>
    </row>
    <row r="34" spans="1:17">
      <c r="A34" s="67">
        <v>7</v>
      </c>
      <c r="B34" s="24" t="str">
        <f t="shared" si="8"/>
        <v/>
      </c>
      <c r="C34" s="24"/>
      <c r="D34" s="24"/>
      <c r="E34" s="67" t="str">
        <f>IF(B34="","",IF(D33="",E33,B34+SUM(D$28:D33)))</f>
        <v/>
      </c>
      <c r="F34" s="57" t="str">
        <f t="shared" si="9"/>
        <v/>
      </c>
      <c r="G34" s="57" t="str">
        <f t="shared" si="0"/>
        <v/>
      </c>
      <c r="H34" s="57" t="str">
        <f t="shared" ref="H34:H51" si="11">I34</f>
        <v/>
      </c>
      <c r="I34" s="57" t="str">
        <f>IF(B34="",IF(B33="","",IF(D33="","",F33-D33)),IF(AND(C33="",D33=""),"",IF(AND(D33="",C33&lt;&gt;""),IF(I33&gt;F33,I33-C33,F33-C33),B$28-B34-SUM(D$28:D33))))</f>
        <v/>
      </c>
      <c r="K34" t="str">
        <f t="shared" ref="K34:K51" si="12">IF(F34&lt;I34,I34,F34)</f>
        <v/>
      </c>
      <c r="L34" s="57">
        <f ca="1" t="shared" si="3"/>
        <v>0</v>
      </c>
      <c r="M34" s="57">
        <f ca="1" t="shared" si="10"/>
        <v>0</v>
      </c>
      <c r="N34" s="57">
        <f ca="1" t="shared" si="4"/>
        <v>0</v>
      </c>
      <c r="O34" s="69">
        <f ca="1" t="shared" si="5"/>
        <v>25</v>
      </c>
      <c r="P34" s="69">
        <f ca="1" t="shared" si="6"/>
        <v>25</v>
      </c>
      <c r="Q34" s="69">
        <f ca="1" t="shared" si="7"/>
        <v>25</v>
      </c>
    </row>
    <row r="35" spans="1:17">
      <c r="A35" s="67">
        <v>8</v>
      </c>
      <c r="B35" s="24" t="str">
        <f t="shared" si="8"/>
        <v/>
      </c>
      <c r="C35" s="24"/>
      <c r="D35" s="24"/>
      <c r="E35" s="67" t="str">
        <f>IF(B35="","",IF(D34="",E34,B35+SUM(D$28:D34)))</f>
        <v/>
      </c>
      <c r="F35" s="57" t="str">
        <f t="shared" ref="F35:F51" si="13">IF(B35="",IF(B34="","",IF(D34="","",I34)),IF(AND(D34="",C34=""),"",IF(AND(D34="",C34&lt;&gt;""),IF(I34&gt;F34,F34,I34),F34-D34)))</f>
        <v/>
      </c>
      <c r="G35" s="57" t="str">
        <f t="shared" si="0"/>
        <v/>
      </c>
      <c r="H35" s="57" t="str">
        <f t="shared" si="11"/>
        <v/>
      </c>
      <c r="I35" s="57" t="str">
        <f>IF(B35="",IF(B34="","",IF(D34="","",F34-D34)),IF(AND(C34="",D34=""),"",IF(AND(D34="",C34&lt;&gt;""),IF(I34&gt;F34,I34-C34,F34-C34),B$28-B35-SUM(D$28:D34))))</f>
        <v/>
      </c>
      <c r="K35" t="str">
        <f t="shared" si="12"/>
        <v/>
      </c>
      <c r="L35" s="57">
        <f ca="1" t="shared" si="3"/>
        <v>0</v>
      </c>
      <c r="M35" s="57" t="str">
        <f ca="1" t="shared" si="10"/>
        <v/>
      </c>
      <c r="N35" s="57">
        <f ca="1" t="shared" si="4"/>
        <v>0</v>
      </c>
      <c r="O35" s="69">
        <f ca="1" t="shared" si="5"/>
        <v>25</v>
      </c>
      <c r="P35" s="69">
        <f ca="1" t="shared" si="6"/>
        <v>25</v>
      </c>
      <c r="Q35" s="69">
        <f ca="1" t="shared" si="7"/>
        <v>25</v>
      </c>
    </row>
    <row r="36" spans="1:17">
      <c r="A36" s="67">
        <v>9</v>
      </c>
      <c r="B36" s="24" t="str">
        <f t="shared" si="8"/>
        <v/>
      </c>
      <c r="C36" s="24"/>
      <c r="D36" s="24"/>
      <c r="E36" s="67" t="str">
        <f>IF(B36="","",IF(D35="",E35,B36+SUM(D$28:D35)))</f>
        <v/>
      </c>
      <c r="F36" s="57" t="str">
        <f t="shared" si="13"/>
        <v/>
      </c>
      <c r="G36" s="57" t="str">
        <f t="shared" si="0"/>
        <v/>
      </c>
      <c r="H36" s="57" t="str">
        <f t="shared" si="11"/>
        <v/>
      </c>
      <c r="I36" s="57" t="str">
        <f>IF(B36="",IF(B35="","",IF(D35="","",F35-D35)),IF(AND(C35="",D35=""),"",IF(AND(D35="",C35&lt;&gt;""),IF(I35&gt;F35,I35-C35,F35-C35),B$28-B36-SUM(D$28:D35))))</f>
        <v/>
      </c>
      <c r="K36" t="str">
        <f t="shared" si="12"/>
        <v/>
      </c>
      <c r="L36" s="57">
        <f ca="1" t="shared" si="3"/>
        <v>0</v>
      </c>
      <c r="M36" s="57" t="str">
        <f ca="1" t="shared" si="10"/>
        <v/>
      </c>
      <c r="N36" s="57">
        <f ca="1" t="shared" si="4"/>
        <v>0</v>
      </c>
      <c r="O36" s="69">
        <f ca="1" t="shared" si="5"/>
        <v>25</v>
      </c>
      <c r="P36" s="69">
        <f ca="1" t="shared" si="6"/>
        <v>25</v>
      </c>
      <c r="Q36" s="69">
        <f ca="1" t="shared" si="7"/>
        <v>25</v>
      </c>
    </row>
    <row r="37" spans="1:17">
      <c r="A37" s="67">
        <v>10</v>
      </c>
      <c r="B37" s="24" t="str">
        <f t="shared" si="8"/>
        <v/>
      </c>
      <c r="C37" s="24"/>
      <c r="D37" s="24"/>
      <c r="E37" s="67" t="str">
        <f>IF(B37="","",IF(D36="",E36,B37+SUM(D$28:D36)))</f>
        <v/>
      </c>
      <c r="F37" s="57" t="str">
        <f t="shared" si="13"/>
        <v/>
      </c>
      <c r="G37" s="57" t="str">
        <f t="shared" si="0"/>
        <v/>
      </c>
      <c r="H37" s="57" t="str">
        <f t="shared" si="11"/>
        <v/>
      </c>
      <c r="I37" s="57" t="str">
        <f>IF(B37="",IF(B36="","",IF(D36="","",F36-D36)),IF(AND(C36="",D36=""),"",IF(AND(D36="",C36&lt;&gt;""),IF(I36&gt;F36,I36-C36,F36-C36),B$28-B37-SUM(D$28:D36))))</f>
        <v/>
      </c>
      <c r="K37" t="str">
        <f t="shared" si="12"/>
        <v/>
      </c>
      <c r="L37" s="57">
        <f ca="1" t="shared" si="3"/>
        <v>0</v>
      </c>
      <c r="M37" s="57" t="str">
        <f ca="1" t="shared" si="10"/>
        <v/>
      </c>
      <c r="N37" s="57">
        <f ca="1" t="shared" si="4"/>
        <v>0</v>
      </c>
      <c r="O37" s="69">
        <f ca="1" t="shared" si="5"/>
        <v>25</v>
      </c>
      <c r="P37" s="69">
        <f ca="1" t="shared" si="6"/>
        <v>25</v>
      </c>
      <c r="Q37" s="69">
        <f ca="1" t="shared" si="7"/>
        <v>25</v>
      </c>
    </row>
    <row r="38" spans="1:17">
      <c r="A38" s="67">
        <v>11</v>
      </c>
      <c r="B38" s="24" t="str">
        <f t="shared" si="8"/>
        <v/>
      </c>
      <c r="C38" s="24"/>
      <c r="D38" s="24"/>
      <c r="E38" s="67" t="str">
        <f>IF(B38="","",IF(D37="",E37,B38+SUM(D$28:D37)))</f>
        <v/>
      </c>
      <c r="F38" s="57" t="str">
        <f t="shared" si="13"/>
        <v/>
      </c>
      <c r="G38" s="57" t="str">
        <f t="shared" si="0"/>
        <v/>
      </c>
      <c r="H38" s="57" t="str">
        <f t="shared" si="11"/>
        <v/>
      </c>
      <c r="I38" s="57" t="str">
        <f>IF(B38="",IF(B37="","",IF(D37="","",F37-D37)),IF(AND(C37="",D37=""),"",IF(AND(D37="",C37&lt;&gt;""),IF(I37&gt;F37,I37-C37,F37-C37),B$28-B38-SUM(D$28:D37))))</f>
        <v/>
      </c>
      <c r="K38" t="str">
        <f t="shared" si="12"/>
        <v/>
      </c>
      <c r="L38" s="57">
        <f ca="1" t="shared" si="3"/>
        <v>0</v>
      </c>
      <c r="M38" s="57" t="str">
        <f ca="1" t="shared" si="10"/>
        <v/>
      </c>
      <c r="N38" s="57">
        <f ca="1" t="shared" si="4"/>
        <v>0</v>
      </c>
      <c r="O38" s="69">
        <f ca="1" t="shared" si="5"/>
        <v>25</v>
      </c>
      <c r="P38" s="69">
        <f ca="1" t="shared" si="6"/>
        <v>25</v>
      </c>
      <c r="Q38" s="69">
        <f ca="1" t="shared" si="7"/>
        <v>25</v>
      </c>
    </row>
    <row r="39" spans="1:17">
      <c r="A39" s="67">
        <v>12</v>
      </c>
      <c r="B39" s="24" t="str">
        <f t="shared" si="8"/>
        <v/>
      </c>
      <c r="C39" s="24"/>
      <c r="D39" s="24"/>
      <c r="E39" s="67" t="str">
        <f>IF(B39="","",IF(D38="",E38,B39+SUM(D$28:D38)))</f>
        <v/>
      </c>
      <c r="F39" s="57" t="str">
        <f t="shared" si="13"/>
        <v/>
      </c>
      <c r="G39" s="57" t="str">
        <f t="shared" si="0"/>
        <v/>
      </c>
      <c r="H39" s="57" t="str">
        <f t="shared" si="11"/>
        <v/>
      </c>
      <c r="I39" s="57" t="str">
        <f>IF(B39="",IF(B38="","",IF(D38="","",F38-D38)),IF(AND(C38="",D38=""),"",IF(AND(D38="",C38&lt;&gt;""),IF(I38&gt;F38,I38-C38,F38-C38),B$28-B39-SUM(D$28:D38))))</f>
        <v/>
      </c>
      <c r="K39" t="str">
        <f t="shared" si="12"/>
        <v/>
      </c>
      <c r="L39" s="57">
        <f ca="1" t="shared" si="3"/>
        <v>0</v>
      </c>
      <c r="M39" s="57" t="str">
        <f ca="1" t="shared" si="10"/>
        <v/>
      </c>
      <c r="N39" s="57">
        <f ca="1" t="shared" si="4"/>
        <v>0</v>
      </c>
      <c r="O39" s="69">
        <f ca="1" t="shared" si="5"/>
        <v>25</v>
      </c>
      <c r="P39" s="69">
        <f ca="1" t="shared" si="6"/>
        <v>25</v>
      </c>
      <c r="Q39" s="69">
        <f ca="1" t="shared" si="7"/>
        <v>25</v>
      </c>
    </row>
    <row r="40" spans="1:17">
      <c r="A40" s="67">
        <v>13</v>
      </c>
      <c r="B40" s="24" t="str">
        <f t="shared" si="8"/>
        <v/>
      </c>
      <c r="C40" s="24"/>
      <c r="E40" s="67" t="str">
        <f>IF(B40="","",IF(D39="",E39,B40+SUM(D$28:D39)))</f>
        <v/>
      </c>
      <c r="F40" s="57" t="str">
        <f t="shared" si="13"/>
        <v/>
      </c>
      <c r="G40" s="57" t="str">
        <f t="shared" si="0"/>
        <v/>
      </c>
      <c r="H40" s="57" t="str">
        <f t="shared" si="11"/>
        <v/>
      </c>
      <c r="I40" s="57" t="str">
        <f>IF(B40="",IF(B39="","",IF(D39="","",F39-D39)),IF(AND(C39="",D39=""),"",IF(AND(D39="",C39&lt;&gt;""),IF(I39&gt;F39,I39-C39,F39-C39),B$28-B40-SUM(D$28:D39))))</f>
        <v/>
      </c>
      <c r="K40" t="str">
        <f t="shared" si="12"/>
        <v/>
      </c>
      <c r="L40" s="57">
        <f ca="1" t="shared" si="3"/>
        <v>0</v>
      </c>
      <c r="M40" s="57" t="str">
        <f ca="1" t="shared" si="10"/>
        <v/>
      </c>
      <c r="N40" s="57">
        <f ca="1" t="shared" si="4"/>
        <v>0</v>
      </c>
      <c r="O40" s="69">
        <f ca="1" t="shared" si="5"/>
        <v>25</v>
      </c>
      <c r="P40" s="69">
        <f ca="1" t="shared" si="6"/>
        <v>25</v>
      </c>
      <c r="Q40" s="69">
        <f ca="1" t="shared" si="7"/>
        <v>25</v>
      </c>
    </row>
    <row r="41" spans="1:17">
      <c r="A41" s="67">
        <v>14</v>
      </c>
      <c r="B41" s="24" t="str">
        <f t="shared" si="8"/>
        <v/>
      </c>
      <c r="C41" s="24"/>
      <c r="E41" s="67" t="str">
        <f>IF(B41="","",IF(D40="",E40,B41+SUM(D$28:D40)))</f>
        <v/>
      </c>
      <c r="F41" s="57" t="str">
        <f t="shared" si="13"/>
        <v/>
      </c>
      <c r="G41" s="57" t="str">
        <f t="shared" si="0"/>
        <v/>
      </c>
      <c r="H41" s="57" t="str">
        <f t="shared" si="11"/>
        <v/>
      </c>
      <c r="I41" s="57" t="str">
        <f>IF(B41="",IF(B40="","",IF(D40="","",F40-D40)),IF(AND(C40="",D40=""),"",IF(AND(D40="",C40&lt;&gt;""),IF(I40&gt;F40,I40-C40,F40-C40),B$28-B41-SUM(D$28:D40))))</f>
        <v/>
      </c>
      <c r="K41" t="str">
        <f t="shared" si="12"/>
        <v/>
      </c>
      <c r="L41" s="57">
        <f ca="1" t="shared" si="3"/>
        <v>0</v>
      </c>
      <c r="M41" s="57" t="str">
        <f ca="1" t="shared" si="10"/>
        <v/>
      </c>
      <c r="N41" s="57">
        <f ca="1" t="shared" si="4"/>
        <v>0</v>
      </c>
      <c r="O41" s="69">
        <f ca="1" t="shared" si="5"/>
        <v>25</v>
      </c>
      <c r="P41" s="69">
        <f ca="1" t="shared" si="6"/>
        <v>25</v>
      </c>
      <c r="Q41" s="69">
        <f ca="1" t="shared" si="7"/>
        <v>25</v>
      </c>
    </row>
    <row r="42" spans="1:17">
      <c r="A42" s="67">
        <v>15</v>
      </c>
      <c r="B42" s="24" t="str">
        <f t="shared" si="8"/>
        <v/>
      </c>
      <c r="C42" s="24"/>
      <c r="E42" s="67" t="str">
        <f>IF(B42="","",IF(D41="",E41,B42+SUM(D$28:D41)))</f>
        <v/>
      </c>
      <c r="F42" s="57" t="str">
        <f t="shared" si="13"/>
        <v/>
      </c>
      <c r="G42" s="57" t="str">
        <f t="shared" si="0"/>
        <v/>
      </c>
      <c r="H42" s="57" t="str">
        <f t="shared" si="11"/>
        <v/>
      </c>
      <c r="I42" s="57" t="str">
        <f>IF(B42="",IF(B41="","",IF(D41="","",F41-D41)),IF(AND(C41="",D41=""),"",IF(AND(D41="",C41&lt;&gt;""),IF(I41&gt;F41,I41-C41,F41-C41),B$28-B42-SUM(D$28:D41))))</f>
        <v/>
      </c>
      <c r="K42" t="str">
        <f t="shared" si="12"/>
        <v/>
      </c>
      <c r="L42" s="57">
        <f ca="1" t="shared" si="3"/>
        <v>0</v>
      </c>
      <c r="M42" s="57" t="str">
        <f ca="1" t="shared" si="10"/>
        <v/>
      </c>
      <c r="N42" s="57">
        <f ca="1" t="shared" si="4"/>
        <v>0</v>
      </c>
      <c r="O42" s="69">
        <f ca="1" t="shared" si="5"/>
        <v>25</v>
      </c>
      <c r="P42" s="69">
        <f ca="1" t="shared" si="6"/>
        <v>25</v>
      </c>
      <c r="Q42" s="69">
        <f ca="1" t="shared" si="7"/>
        <v>25</v>
      </c>
    </row>
    <row r="43" spans="1:17">
      <c r="A43" s="67">
        <v>16</v>
      </c>
      <c r="B43" s="24" t="str">
        <f t="shared" si="8"/>
        <v/>
      </c>
      <c r="C43" s="24"/>
      <c r="E43" s="67" t="str">
        <f>IF(B43="","",IF(D42="",E42,B43+SUM(D$28:D42)))</f>
        <v/>
      </c>
      <c r="F43" s="57" t="str">
        <f t="shared" si="13"/>
        <v/>
      </c>
      <c r="G43" s="57" t="str">
        <f t="shared" si="0"/>
        <v/>
      </c>
      <c r="H43" s="57" t="str">
        <f t="shared" si="11"/>
        <v/>
      </c>
      <c r="I43" s="57" t="str">
        <f>IF(B43="",IF(B42="","",IF(D42="","",F42-D42)),IF(AND(C42="",D42=""),"",IF(AND(D42="",C42&lt;&gt;""),IF(I42&gt;F42,I42-C42,F42-C42),B$28-B43-SUM(D$28:D42))))</f>
        <v/>
      </c>
      <c r="K43" t="str">
        <f t="shared" si="12"/>
        <v/>
      </c>
      <c r="L43" s="57">
        <f ca="1" t="shared" si="3"/>
        <v>0</v>
      </c>
      <c r="M43" s="57" t="str">
        <f ca="1" t="shared" si="10"/>
        <v/>
      </c>
      <c r="N43" s="57">
        <f ca="1" t="shared" si="4"/>
        <v>0</v>
      </c>
      <c r="O43" s="69">
        <f ca="1" t="shared" si="5"/>
        <v>25</v>
      </c>
      <c r="P43" s="69">
        <f ca="1" t="shared" si="6"/>
        <v>25</v>
      </c>
      <c r="Q43" s="69">
        <f ca="1" t="shared" si="7"/>
        <v>25</v>
      </c>
    </row>
    <row r="44" spans="1:17">
      <c r="A44" s="67">
        <v>17</v>
      </c>
      <c r="B44" s="24" t="str">
        <f t="shared" si="8"/>
        <v/>
      </c>
      <c r="C44" s="24"/>
      <c r="E44" s="67" t="str">
        <f>IF(B44="","",IF(D43="",E43,B44+SUM(D$28:D43)))</f>
        <v/>
      </c>
      <c r="F44" s="57" t="str">
        <f t="shared" si="13"/>
        <v/>
      </c>
      <c r="G44" s="57" t="str">
        <f t="shared" si="0"/>
        <v/>
      </c>
      <c r="H44" s="57" t="str">
        <f t="shared" si="11"/>
        <v/>
      </c>
      <c r="I44" s="57" t="str">
        <f>IF(B44="",IF(B43="","",IF(D43="","",F43-D43)),IF(AND(C43="",D43=""),"",IF(AND(D43="",C43&lt;&gt;""),IF(I43&gt;F43,I43-C43,F43-C43),B$28-B44-SUM(D$28:D43))))</f>
        <v/>
      </c>
      <c r="K44" t="str">
        <f t="shared" si="12"/>
        <v/>
      </c>
      <c r="L44" s="57">
        <f ca="1" t="shared" si="3"/>
        <v>0</v>
      </c>
      <c r="M44" s="57" t="str">
        <f ca="1" t="shared" si="10"/>
        <v/>
      </c>
      <c r="N44" s="57">
        <f ca="1" t="shared" si="4"/>
        <v>0</v>
      </c>
      <c r="O44" s="69">
        <f ca="1" t="shared" si="5"/>
        <v>25</v>
      </c>
      <c r="P44" s="69">
        <f ca="1" t="shared" si="6"/>
        <v>25</v>
      </c>
      <c r="Q44" s="69">
        <f ca="1" t="shared" si="7"/>
        <v>25</v>
      </c>
    </row>
    <row r="45" spans="1:17">
      <c r="A45" s="67">
        <v>18</v>
      </c>
      <c r="B45" s="24" t="str">
        <f t="shared" si="8"/>
        <v/>
      </c>
      <c r="C45" s="24"/>
      <c r="E45" s="67" t="str">
        <f>IF(B45="","",IF(D44="",E44,B45+SUM(D$28:D44)))</f>
        <v/>
      </c>
      <c r="F45" s="57" t="str">
        <f t="shared" si="13"/>
        <v/>
      </c>
      <c r="G45" s="57" t="str">
        <f t="shared" si="0"/>
        <v/>
      </c>
      <c r="H45" s="57" t="str">
        <f t="shared" si="11"/>
        <v/>
      </c>
      <c r="I45" s="57" t="str">
        <f>IF(B45="",IF(B44="","",IF(D44="","",F44-D44)),IF(AND(C44="",D44=""),"",IF(AND(D44="",C44&lt;&gt;""),IF(I44&gt;F44,I44-C44,F44-C44),B$28-B45-SUM(D$28:D44))))</f>
        <v/>
      </c>
      <c r="K45" t="str">
        <f t="shared" si="12"/>
        <v/>
      </c>
      <c r="L45" s="57">
        <f ca="1" t="shared" si="3"/>
        <v>0</v>
      </c>
      <c r="M45" s="57" t="str">
        <f ca="1" t="shared" si="10"/>
        <v/>
      </c>
      <c r="N45" s="57">
        <f ca="1" t="shared" si="4"/>
        <v>0</v>
      </c>
      <c r="O45" s="69">
        <f ca="1" t="shared" si="5"/>
        <v>25</v>
      </c>
      <c r="P45" s="69">
        <f ca="1" t="shared" si="6"/>
        <v>25</v>
      </c>
      <c r="Q45" s="69">
        <f ca="1" t="shared" si="7"/>
        <v>25</v>
      </c>
    </row>
    <row r="46" spans="1:17">
      <c r="A46" s="67">
        <v>19</v>
      </c>
      <c r="B46" s="24" t="str">
        <f t="shared" si="8"/>
        <v/>
      </c>
      <c r="C46" s="24"/>
      <c r="E46" s="67" t="str">
        <f>IF(B46="","",IF(D45="",E45,B46+SUM(D$28:D45)))</f>
        <v/>
      </c>
      <c r="F46" s="57" t="str">
        <f t="shared" si="13"/>
        <v/>
      </c>
      <c r="G46" s="57" t="str">
        <f t="shared" si="0"/>
        <v/>
      </c>
      <c r="H46" s="57" t="str">
        <f t="shared" si="11"/>
        <v/>
      </c>
      <c r="I46" s="57" t="str">
        <f>IF(B46="",IF(B45="","",IF(D45="","",F45-D45)),IF(AND(C45="",D45=""),"",IF(AND(D45="",C45&lt;&gt;""),IF(I45&gt;F45,I45-C45,F45-C45),B$28-B46-SUM(D$28:D45))))</f>
        <v/>
      </c>
      <c r="K46" t="str">
        <f t="shared" si="12"/>
        <v/>
      </c>
      <c r="L46" s="57">
        <f ca="1" t="shared" si="3"/>
        <v>0</v>
      </c>
      <c r="M46" s="57" t="str">
        <f ca="1" t="shared" si="10"/>
        <v/>
      </c>
      <c r="N46" s="57">
        <f ca="1" t="shared" si="4"/>
        <v>0</v>
      </c>
      <c r="O46" s="69">
        <f ca="1" t="shared" si="5"/>
        <v>25</v>
      </c>
      <c r="P46" s="69">
        <f ca="1" t="shared" si="6"/>
        <v>25</v>
      </c>
      <c r="Q46" s="69">
        <f ca="1" t="shared" si="7"/>
        <v>25</v>
      </c>
    </row>
    <row r="47" spans="1:17">
      <c r="A47" s="67">
        <v>20</v>
      </c>
      <c r="B47" s="24" t="str">
        <f t="shared" si="8"/>
        <v/>
      </c>
      <c r="C47" s="24"/>
      <c r="E47" s="67" t="str">
        <f>IF(B47="","",IF(D46="",E46,B47+SUM(D$28:D46)))</f>
        <v/>
      </c>
      <c r="F47" s="57" t="str">
        <f t="shared" si="13"/>
        <v/>
      </c>
      <c r="G47" s="57" t="str">
        <f t="shared" si="0"/>
        <v/>
      </c>
      <c r="H47" s="57" t="str">
        <f t="shared" si="11"/>
        <v/>
      </c>
      <c r="I47" s="57" t="str">
        <f>IF(B47="",IF(B46="","",IF(D46="","",F46-D46)),IF(AND(C46="",D46=""),"",IF(AND(D46="",C46&lt;&gt;""),IF(I46&gt;F46,I46-C46,F46-C46),B$28-B47-SUM(D$28:D46))))</f>
        <v/>
      </c>
      <c r="K47" t="str">
        <f t="shared" si="12"/>
        <v/>
      </c>
      <c r="L47" s="57">
        <f ca="1" t="shared" si="3"/>
        <v>0</v>
      </c>
      <c r="M47" s="57" t="str">
        <f ca="1" t="shared" si="10"/>
        <v/>
      </c>
      <c r="N47" s="57">
        <f ca="1" t="shared" si="4"/>
        <v>0</v>
      </c>
      <c r="O47" s="69">
        <f ca="1" t="shared" si="5"/>
        <v>25</v>
      </c>
      <c r="P47" s="69">
        <f ca="1" t="shared" si="6"/>
        <v>25</v>
      </c>
      <c r="Q47" s="69">
        <f ca="1" t="shared" si="7"/>
        <v>25</v>
      </c>
    </row>
    <row r="48" spans="1:17">
      <c r="A48" s="67">
        <v>21</v>
      </c>
      <c r="B48" s="24" t="str">
        <f t="shared" si="8"/>
        <v/>
      </c>
      <c r="C48" s="24"/>
      <c r="E48" s="67" t="str">
        <f>IF(B48="","",IF(D47="",E47,B48+SUM(D$28:D47)))</f>
        <v/>
      </c>
      <c r="F48" s="57" t="str">
        <f t="shared" si="13"/>
        <v/>
      </c>
      <c r="G48" s="57" t="str">
        <f t="shared" si="0"/>
        <v/>
      </c>
      <c r="H48" s="57" t="str">
        <f t="shared" si="11"/>
        <v/>
      </c>
      <c r="I48" s="57" t="str">
        <f>IF(B48="",IF(B47="","",IF(D47="","",F47-D47)),IF(AND(C47="",D47=""),"",IF(AND(D47="",C47&lt;&gt;""),IF(I47&gt;F47,I47-C47,F47-C47),B$28-B48-SUM(D$28:D47))))</f>
        <v/>
      </c>
      <c r="K48" t="str">
        <f t="shared" si="12"/>
        <v/>
      </c>
      <c r="L48" s="57">
        <f ca="1" t="shared" si="3"/>
        <v>0</v>
      </c>
      <c r="M48" s="57" t="str">
        <f ca="1" t="shared" si="10"/>
        <v/>
      </c>
      <c r="N48" s="57">
        <f ca="1" t="shared" si="4"/>
        <v>0</v>
      </c>
      <c r="O48" s="69">
        <f ca="1" t="shared" si="5"/>
        <v>25</v>
      </c>
      <c r="P48" s="69">
        <f ca="1" t="shared" si="6"/>
        <v>25</v>
      </c>
      <c r="Q48" s="69">
        <f ca="1" t="shared" si="7"/>
        <v>25</v>
      </c>
    </row>
    <row r="49" spans="1:17">
      <c r="A49" s="67">
        <v>22</v>
      </c>
      <c r="B49" s="24" t="str">
        <f t="shared" si="8"/>
        <v/>
      </c>
      <c r="C49" s="24"/>
      <c r="E49" s="67" t="str">
        <f>IF(B49="","",IF(D48="",E48,B49+SUM(D$28:D48)))</f>
        <v/>
      </c>
      <c r="F49" s="57" t="str">
        <f t="shared" si="13"/>
        <v/>
      </c>
      <c r="G49" s="57" t="str">
        <f t="shared" si="0"/>
        <v/>
      </c>
      <c r="H49" s="57" t="str">
        <f t="shared" si="11"/>
        <v/>
      </c>
      <c r="I49" s="57" t="str">
        <f>IF(B49="",IF(B48="","",IF(D48="","",F48-D48)),IF(AND(C48="",D48=""),"",IF(AND(D48="",C48&lt;&gt;""),IF(I48&gt;F48,I48-C48,F48-C48),B$28-B49-SUM(D$28:D48))))</f>
        <v/>
      </c>
      <c r="K49" t="str">
        <f t="shared" si="12"/>
        <v/>
      </c>
      <c r="L49" s="57">
        <f ca="1" t="shared" si="3"/>
        <v>0</v>
      </c>
      <c r="M49" s="57" t="str">
        <f ca="1" t="shared" si="10"/>
        <v/>
      </c>
      <c r="N49" s="57">
        <f ca="1" t="shared" si="4"/>
        <v>0</v>
      </c>
      <c r="O49" s="69">
        <f ca="1" t="shared" si="5"/>
        <v>25</v>
      </c>
      <c r="P49" s="69">
        <f ca="1" t="shared" si="6"/>
        <v>25</v>
      </c>
      <c r="Q49" s="69">
        <f ca="1" t="shared" si="7"/>
        <v>25</v>
      </c>
    </row>
    <row r="50" spans="1:17">
      <c r="A50" s="67">
        <v>23</v>
      </c>
      <c r="B50" s="24" t="str">
        <f t="shared" si="8"/>
        <v/>
      </c>
      <c r="C50" s="24"/>
      <c r="E50" s="67" t="str">
        <f>IF(B50="","",IF(D49="",E49,B50+SUM(D$28:D49)))</f>
        <v/>
      </c>
      <c r="F50" s="57" t="str">
        <f t="shared" si="13"/>
        <v/>
      </c>
      <c r="G50" s="57" t="str">
        <f t="shared" si="0"/>
        <v/>
      </c>
      <c r="H50" s="57" t="str">
        <f t="shared" si="11"/>
        <v/>
      </c>
      <c r="I50" s="57" t="str">
        <f>IF(B50="",IF(B49="","",IF(D49="","",F49-D49)),IF(AND(C49="",D49=""),"",IF(AND(D49="",C49&lt;&gt;""),IF(I49&gt;F49,I49-C49,F49-C49),B$28-B50-SUM(D$28:D49))))</f>
        <v/>
      </c>
      <c r="K50" t="str">
        <f t="shared" si="12"/>
        <v/>
      </c>
      <c r="L50" s="57">
        <f ca="1" t="shared" si="3"/>
        <v>0</v>
      </c>
      <c r="M50" s="57" t="str">
        <f ca="1" t="shared" si="10"/>
        <v/>
      </c>
      <c r="N50" s="57">
        <f ca="1" t="shared" si="4"/>
        <v>0</v>
      </c>
      <c r="O50" s="69">
        <f ca="1" t="shared" si="5"/>
        <v>25</v>
      </c>
      <c r="P50" s="69">
        <f ca="1" t="shared" si="6"/>
        <v>25</v>
      </c>
      <c r="Q50" s="69">
        <f ca="1" t="shared" si="7"/>
        <v>25</v>
      </c>
    </row>
    <row r="51" spans="1:17">
      <c r="A51" s="67">
        <v>24</v>
      </c>
      <c r="B51" s="24" t="str">
        <f t="shared" si="8"/>
        <v/>
      </c>
      <c r="C51" s="24"/>
      <c r="E51" s="67" t="str">
        <f>IF(B51="","",IF(D50="",E50,B51+SUM(D$28:D50)))</f>
        <v/>
      </c>
      <c r="F51" s="57" t="str">
        <f t="shared" si="13"/>
        <v/>
      </c>
      <c r="G51" s="57" t="str">
        <f t="shared" si="0"/>
        <v/>
      </c>
      <c r="H51" s="57" t="str">
        <f t="shared" si="11"/>
        <v/>
      </c>
      <c r="I51" s="57" t="str">
        <f>IF(B51="",IF(B50="","",IF(D50="","",F50-D50)),IF(AND(C50="",D50=""),"",IF(AND(D50="",C50&lt;&gt;""),IF(I50&gt;F50,I50-C50,F50-C50),B$28-B51-SUM(D$28:D50))))</f>
        <v/>
      </c>
      <c r="K51" t="str">
        <f t="shared" si="12"/>
        <v/>
      </c>
      <c r="L51" s="57">
        <f ca="1" t="shared" si="3"/>
        <v>0</v>
      </c>
      <c r="M51" s="57" t="str">
        <f ca="1" t="shared" si="10"/>
        <v/>
      </c>
      <c r="N51" s="57">
        <f ca="1" t="shared" si="4"/>
        <v>0</v>
      </c>
      <c r="O51" s="69">
        <f ca="1" t="shared" si="5"/>
        <v>25</v>
      </c>
      <c r="P51" s="69">
        <f ca="1" t="shared" si="6"/>
        <v>25</v>
      </c>
      <c r="Q51" s="69">
        <f ca="1" t="shared" si="7"/>
        <v>25</v>
      </c>
    </row>
  </sheetData>
  <mergeCells count="5">
    <mergeCell ref="A8:B8"/>
    <mergeCell ref="A18:B18"/>
    <mergeCell ref="F26:N26"/>
    <mergeCell ref="O26:Q26"/>
    <mergeCell ref="G27:H27"/>
  </mergeCells>
  <conditionalFormatting sqref="K27:N27 A27:G27 F26 I27 O26:O27 P27:Q27">
    <cfRule type="expression" dxfId="13" priority="1" stopIfTrue="1">
      <formula>$D26="Done"</formula>
    </cfRule>
    <cfRule type="expression" dxfId="14" priority="2" stopIfTrue="1">
      <formula>$D26="Ongoing"</formula>
    </cfRule>
    <cfRule type="expression" dxfId="15" priority="3" stopIfTrue="1">
      <formula>$D26="Removed"</formula>
    </cfRule>
  </conditionalFormatting>
  <pageMargins left="0.75" right="0.75" top="1" bottom="1" header="0.5" footer="0.5"/>
  <pageSetup paperSize="9" orientation="portrait" horizontalDpi="600" verticalDpi="600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codeName="Sheet5"/>
  <dimension ref="A1:AD88"/>
  <sheetViews>
    <sheetView workbookViewId="0">
      <pane ySplit="13" topLeftCell="A20" activePane="bottomLeft" state="frozen"/>
      <selection/>
      <selection pane="bottomLeft" activeCell="C13" sqref="C13"/>
    </sheetView>
  </sheetViews>
  <sheetFormatPr defaultColWidth="8.88888888888889" defaultRowHeight="13.2"/>
  <cols>
    <col min="1" max="1" width="43.4259259259259" style="1" customWidth="1"/>
    <col min="2" max="2" width="8.57407407407407" style="36" customWidth="1"/>
    <col min="3" max="3" width="13.712962962963" style="1" customWidth="1"/>
    <col min="4" max="4" width="10.8518518518519" style="1" customWidth="1"/>
    <col min="5" max="5" width="11.5740740740741" style="36"/>
    <col min="6" max="30" width="4.42592592592593" style="36" customWidth="1"/>
    <col min="31" max="16384" width="9.13888888888889" style="1"/>
  </cols>
  <sheetData>
    <row r="1" ht="17.4" spans="1:30">
      <c r="A1" s="37">
        <v>1</v>
      </c>
      <c r="B1" s="38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1">
      <c r="A2" s="47" t="s">
        <v>94</v>
      </c>
    </row>
    <row r="3" spans="1:2">
      <c r="A3" s="39"/>
      <c r="B3" s="40"/>
    </row>
    <row r="4" spans="1:2">
      <c r="A4" s="39"/>
      <c r="B4" s="40"/>
    </row>
    <row r="8" spans="1:30">
      <c r="A8" s="41" t="s">
        <v>95</v>
      </c>
      <c r="B8" s="42">
        <v>7</v>
      </c>
      <c r="C8" s="41"/>
      <c r="D8" s="43"/>
      <c r="E8" s="41" t="s">
        <v>96</v>
      </c>
      <c r="F8" s="41" t="s">
        <v>97</v>
      </c>
      <c r="G8" s="41"/>
      <c r="H8" s="41"/>
      <c r="I8" s="41"/>
      <c r="J8" s="41"/>
      <c r="K8" s="41"/>
      <c r="L8" s="41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</row>
    <row r="9" spans="1:30">
      <c r="A9" s="41" t="s">
        <v>98</v>
      </c>
      <c r="B9" s="42">
        <v>5</v>
      </c>
      <c r="C9" s="41" t="s">
        <v>3</v>
      </c>
      <c r="D9" s="41" t="s">
        <v>99</v>
      </c>
      <c r="E9" s="44">
        <f ca="1">SUM(OFFSET(E13,1,0,TaskRows,1))</f>
        <v>92</v>
      </c>
      <c r="F9" s="44">
        <f ca="1">IF(AND(SUM(OFFSET(F13,1,0,TaskRows,1))=0),0,SUM(OFFSET(F13,1,0,TaskRows,1)))</f>
        <v>5</v>
      </c>
      <c r="G9" s="44">
        <f ca="1" t="shared" ref="G9:AD9" si="0">IF(AND(SUM(OFFSET(G13,1,0,TaskRows,1))=0),"",SUM(OFFSET(G13,1,0,TaskRows,1)))</f>
        <v>8</v>
      </c>
      <c r="H9" s="44">
        <f ca="1" t="shared" si="0"/>
        <v>7</v>
      </c>
      <c r="I9" s="44">
        <f ca="1" t="shared" si="0"/>
        <v>11</v>
      </c>
      <c r="J9" s="44">
        <f ca="1" t="shared" si="0"/>
        <v>11</v>
      </c>
      <c r="K9" s="44">
        <f ca="1" t="shared" si="0"/>
        <v>8</v>
      </c>
      <c r="L9" s="44">
        <f ca="1" t="shared" si="0"/>
        <v>7</v>
      </c>
      <c r="M9" s="44" t="str">
        <f ca="1" t="shared" si="0"/>
        <v/>
      </c>
      <c r="N9" s="44" t="str">
        <f ca="1" t="shared" si="0"/>
        <v/>
      </c>
      <c r="O9" s="44" t="str">
        <f ca="1" t="shared" si="0"/>
        <v/>
      </c>
      <c r="P9" s="44" t="str">
        <f ca="1" t="shared" si="0"/>
        <v/>
      </c>
      <c r="Q9" s="44" t="str">
        <f ca="1" t="shared" si="0"/>
        <v/>
      </c>
      <c r="R9" s="44" t="str">
        <f ca="1" t="shared" si="0"/>
        <v/>
      </c>
      <c r="S9" s="44" t="str">
        <f ca="1" t="shared" si="0"/>
        <v/>
      </c>
      <c r="T9" s="44" t="str">
        <f ca="1" t="shared" si="0"/>
        <v/>
      </c>
      <c r="U9" s="44" t="str">
        <f ca="1" t="shared" si="0"/>
        <v/>
      </c>
      <c r="V9" s="44" t="str">
        <f ca="1" t="shared" si="0"/>
        <v/>
      </c>
      <c r="W9" s="44" t="str">
        <f ca="1" t="shared" si="0"/>
        <v/>
      </c>
      <c r="X9" s="44" t="str">
        <f ca="1" t="shared" si="0"/>
        <v/>
      </c>
      <c r="Y9" s="44" t="str">
        <f ca="1" t="shared" si="0"/>
        <v/>
      </c>
      <c r="Z9" s="44" t="str">
        <f ca="1" t="shared" si="0"/>
        <v/>
      </c>
      <c r="AA9" s="44" t="str">
        <f ca="1" t="shared" si="0"/>
        <v/>
      </c>
      <c r="AB9" s="44" t="str">
        <f ca="1" t="shared" si="0"/>
        <v/>
      </c>
      <c r="AC9" s="44" t="str">
        <f ca="1" t="shared" si="0"/>
        <v/>
      </c>
      <c r="AD9" s="44" t="str">
        <f ca="1" t="shared" si="0"/>
        <v/>
      </c>
    </row>
    <row r="10" customFormat="1" hidden="1" spans="1:30">
      <c r="A10" t="s">
        <v>100</v>
      </c>
      <c r="B10" s="24">
        <f>IF(COUNTA(A14:A243)=0,1,COUNTA(A14:A243))</f>
        <v>17</v>
      </c>
      <c r="C10" t="s">
        <v>101</v>
      </c>
      <c r="D10" s="24">
        <f ca="1">IF(COUNTIF(F9:AD9,"&gt;0")=0,1,COUNTIF(F9:AD9,"&gt;0"))</f>
        <v>7</v>
      </c>
      <c r="E10" s="24"/>
      <c r="F10" s="24">
        <f ca="1">IF(F13="","",$E9-$E9/($B8-1)*(F13-1))</f>
        <v>92</v>
      </c>
      <c r="G10" s="24">
        <f ca="1" t="shared" ref="G10:AD10" si="1">IF(G13="","",TotalEffort-TotalEffort/(ImplementationDays)*(G13-1))</f>
        <v>78.8571428571429</v>
      </c>
      <c r="H10" s="24">
        <f ca="1" t="shared" si="1"/>
        <v>65.7142857142857</v>
      </c>
      <c r="I10" s="24">
        <f ca="1" t="shared" si="1"/>
        <v>52.5714285714286</v>
      </c>
      <c r="J10" s="24">
        <f ca="1" t="shared" si="1"/>
        <v>39.4285714285714</v>
      </c>
      <c r="K10" s="24">
        <f ca="1" t="shared" si="1"/>
        <v>26.2857142857143</v>
      </c>
      <c r="L10" s="24">
        <f ca="1" t="shared" si="1"/>
        <v>13.1428571428571</v>
      </c>
      <c r="M10" s="24" t="str">
        <f ca="1" t="shared" si="1"/>
        <v/>
      </c>
      <c r="N10" s="24" t="str">
        <f ca="1" t="shared" si="1"/>
        <v/>
      </c>
      <c r="O10" s="24" t="str">
        <f ca="1" t="shared" si="1"/>
        <v/>
      </c>
      <c r="P10" s="24" t="str">
        <f ca="1" t="shared" si="1"/>
        <v/>
      </c>
      <c r="Q10" s="24" t="str">
        <f ca="1" t="shared" si="1"/>
        <v/>
      </c>
      <c r="R10" s="24" t="str">
        <f ca="1" t="shared" si="1"/>
        <v/>
      </c>
      <c r="S10" s="24" t="str">
        <f ca="1" t="shared" si="1"/>
        <v/>
      </c>
      <c r="T10" s="24" t="str">
        <f ca="1" t="shared" si="1"/>
        <v/>
      </c>
      <c r="U10" s="24" t="str">
        <f ca="1" t="shared" si="1"/>
        <v/>
      </c>
      <c r="V10" s="24" t="str">
        <f ca="1" t="shared" si="1"/>
        <v/>
      </c>
      <c r="W10" s="24" t="str">
        <f ca="1" t="shared" si="1"/>
        <v/>
      </c>
      <c r="X10" s="24" t="str">
        <f ca="1" t="shared" si="1"/>
        <v/>
      </c>
      <c r="Y10" s="24" t="str">
        <f ca="1" t="shared" si="1"/>
        <v/>
      </c>
      <c r="Z10" s="24" t="str">
        <f ca="1" t="shared" si="1"/>
        <v/>
      </c>
      <c r="AA10" s="24" t="str">
        <f ca="1" t="shared" si="1"/>
        <v/>
      </c>
      <c r="AB10" s="24" t="str">
        <f ca="1" t="shared" si="1"/>
        <v/>
      </c>
      <c r="AC10" s="24" t="str">
        <f ca="1" t="shared" si="1"/>
        <v/>
      </c>
      <c r="AD10" s="24" t="str">
        <f ca="1" t="shared" si="1"/>
        <v/>
      </c>
    </row>
    <row r="11" customFormat="1" hidden="1" spans="1:30">
      <c r="A11" s="33" t="s">
        <v>102</v>
      </c>
      <c r="C11" t="s">
        <v>65</v>
      </c>
      <c r="D11" s="24"/>
      <c r="E11" s="24"/>
      <c r="F11" s="24">
        <f ca="1" t="shared" ref="F11:AD11" si="2">IF(TREND(OFFSET($F9,0,DoneDays-TrendDays,1,TrendDays),OFFSET($F12,0,DoneDays-TrendDays,1,TrendDays),F12)&lt;0,"",TREND(OFFSET($F9,0,DoneDays-TrendDays,1,TrendDays),OFFSET($F12,0,DoneDays-TrendDays,1,TrendDays),F12))</f>
        <v>10</v>
      </c>
      <c r="G11" s="24">
        <f ca="1" t="shared" si="2"/>
        <v>9.7</v>
      </c>
      <c r="H11" s="24">
        <f ca="1" t="shared" si="2"/>
        <v>9.4</v>
      </c>
      <c r="I11" s="24">
        <f ca="1" t="shared" si="2"/>
        <v>9.1</v>
      </c>
      <c r="J11" s="24">
        <f ca="1" t="shared" si="2"/>
        <v>8.8</v>
      </c>
      <c r="K11" s="24">
        <f ca="1" t="shared" si="2"/>
        <v>8.5</v>
      </c>
      <c r="L11" s="24">
        <f ca="1" t="shared" si="2"/>
        <v>8.2</v>
      </c>
      <c r="M11" s="24">
        <f ca="1" t="shared" si="2"/>
        <v>7.9</v>
      </c>
      <c r="N11" s="24">
        <f ca="1" t="shared" si="2"/>
        <v>7.6</v>
      </c>
      <c r="O11" s="24">
        <f ca="1" t="shared" si="2"/>
        <v>7.3</v>
      </c>
      <c r="P11" s="24">
        <f ca="1" t="shared" si="2"/>
        <v>7</v>
      </c>
      <c r="Q11" s="24">
        <f ca="1" t="shared" si="2"/>
        <v>6.7</v>
      </c>
      <c r="R11" s="24">
        <f ca="1" t="shared" si="2"/>
        <v>6.4</v>
      </c>
      <c r="S11" s="24">
        <f ca="1" t="shared" si="2"/>
        <v>6.1</v>
      </c>
      <c r="T11" s="24">
        <f ca="1" t="shared" si="2"/>
        <v>5.8</v>
      </c>
      <c r="U11" s="24">
        <f ca="1" t="shared" si="2"/>
        <v>5.5</v>
      </c>
      <c r="V11" s="24">
        <f ca="1" t="shared" si="2"/>
        <v>5.2</v>
      </c>
      <c r="W11" s="24">
        <f ca="1" t="shared" si="2"/>
        <v>4.9</v>
      </c>
      <c r="X11" s="24">
        <f ca="1" t="shared" si="2"/>
        <v>4.6</v>
      </c>
      <c r="Y11" s="24">
        <f ca="1" t="shared" si="2"/>
        <v>4.3</v>
      </c>
      <c r="Z11" s="24">
        <f ca="1" t="shared" si="2"/>
        <v>4</v>
      </c>
      <c r="AA11" s="24">
        <f ca="1" t="shared" si="2"/>
        <v>3.7</v>
      </c>
      <c r="AB11" s="24">
        <f ca="1" t="shared" si="2"/>
        <v>3.4</v>
      </c>
      <c r="AC11" s="24">
        <f ca="1" t="shared" si="2"/>
        <v>3.1</v>
      </c>
      <c r="AD11" s="24">
        <f ca="1" t="shared" si="2"/>
        <v>2.8</v>
      </c>
    </row>
    <row r="12" customFormat="1" hidden="1" spans="1:30">
      <c r="A12" s="33" t="s">
        <v>103</v>
      </c>
      <c r="C12" t="s">
        <v>104</v>
      </c>
      <c r="D12" s="24">
        <f ca="1">IF(DoneDays&gt;B9,B9,DoneDays)</f>
        <v>5</v>
      </c>
      <c r="E12" s="24"/>
      <c r="F12" s="24">
        <f ca="1">IF(DoneDays&gt;E12,E12+1,"")</f>
        <v>1</v>
      </c>
      <c r="G12" s="24">
        <v>2</v>
      </c>
      <c r="H12" s="24">
        <v>3</v>
      </c>
      <c r="I12" s="24">
        <v>4</v>
      </c>
      <c r="J12" s="24">
        <v>5</v>
      </c>
      <c r="K12" s="24">
        <v>6</v>
      </c>
      <c r="L12" s="24">
        <v>7</v>
      </c>
      <c r="M12" s="24">
        <v>8</v>
      </c>
      <c r="N12" s="24">
        <v>9</v>
      </c>
      <c r="O12" s="24">
        <v>10</v>
      </c>
      <c r="P12" s="24">
        <v>11</v>
      </c>
      <c r="Q12" s="24">
        <v>12</v>
      </c>
      <c r="R12" s="24">
        <v>13</v>
      </c>
      <c r="S12" s="24">
        <v>14</v>
      </c>
      <c r="T12" s="24">
        <v>15</v>
      </c>
      <c r="U12" s="24">
        <v>16</v>
      </c>
      <c r="V12" s="24">
        <v>17</v>
      </c>
      <c r="W12" s="24">
        <v>18</v>
      </c>
      <c r="X12" s="24">
        <v>19</v>
      </c>
      <c r="Y12" s="24">
        <v>20</v>
      </c>
      <c r="Z12" s="24">
        <v>21</v>
      </c>
      <c r="AA12" s="24">
        <v>22</v>
      </c>
      <c r="AB12" s="24">
        <v>23</v>
      </c>
      <c r="AC12" s="24">
        <v>24</v>
      </c>
      <c r="AD12" s="24">
        <v>25</v>
      </c>
    </row>
    <row r="13" spans="1:30">
      <c r="A13" s="41" t="s">
        <v>105</v>
      </c>
      <c r="B13" s="45" t="s">
        <v>15</v>
      </c>
      <c r="C13" s="41" t="s">
        <v>106</v>
      </c>
      <c r="D13" s="41" t="s">
        <v>6</v>
      </c>
      <c r="E13" s="45" t="s">
        <v>107</v>
      </c>
      <c r="F13" s="45">
        <v>1</v>
      </c>
      <c r="G13" s="45">
        <f t="shared" ref="G13:AD13" si="3">IF($B$8&gt;F13,F13+1,"")</f>
        <v>2</v>
      </c>
      <c r="H13" s="45">
        <f t="shared" si="3"/>
        <v>3</v>
      </c>
      <c r="I13" s="45">
        <f t="shared" si="3"/>
        <v>4</v>
      </c>
      <c r="J13" s="45">
        <f t="shared" si="3"/>
        <v>5</v>
      </c>
      <c r="K13" s="45">
        <f t="shared" si="3"/>
        <v>6</v>
      </c>
      <c r="L13" s="45">
        <f t="shared" si="3"/>
        <v>7</v>
      </c>
      <c r="M13" s="45" t="str">
        <f t="shared" si="3"/>
        <v/>
      </c>
      <c r="N13" s="45" t="str">
        <f t="shared" si="3"/>
        <v/>
      </c>
      <c r="O13" s="45" t="str">
        <f t="shared" si="3"/>
        <v/>
      </c>
      <c r="P13" s="45" t="str">
        <f t="shared" si="3"/>
        <v/>
      </c>
      <c r="Q13" s="45" t="str">
        <f t="shared" si="3"/>
        <v/>
      </c>
      <c r="R13" s="45" t="str">
        <f t="shared" si="3"/>
        <v/>
      </c>
      <c r="S13" s="45" t="str">
        <f t="shared" si="3"/>
        <v/>
      </c>
      <c r="T13" s="45" t="str">
        <f t="shared" si="3"/>
        <v/>
      </c>
      <c r="U13" s="45" t="str">
        <f t="shared" si="3"/>
        <v/>
      </c>
      <c r="V13" s="45" t="str">
        <f t="shared" si="3"/>
        <v/>
      </c>
      <c r="W13" s="45" t="str">
        <f t="shared" si="3"/>
        <v/>
      </c>
      <c r="X13" s="45" t="str">
        <f t="shared" si="3"/>
        <v/>
      </c>
      <c r="Y13" s="45" t="str">
        <f t="shared" si="3"/>
        <v/>
      </c>
      <c r="Z13" s="45" t="str">
        <f t="shared" si="3"/>
        <v/>
      </c>
      <c r="AA13" s="45" t="str">
        <f t="shared" si="3"/>
        <v/>
      </c>
      <c r="AB13" s="45" t="str">
        <f t="shared" si="3"/>
        <v/>
      </c>
      <c r="AC13" s="45" t="str">
        <f t="shared" si="3"/>
        <v/>
      </c>
      <c r="AD13" s="45" t="str">
        <f t="shared" si="3"/>
        <v/>
      </c>
    </row>
    <row r="14" spans="1:9">
      <c r="A14" s="46" t="s">
        <v>108</v>
      </c>
      <c r="B14" s="24">
        <v>2</v>
      </c>
      <c r="C14" s="46" t="s">
        <v>109</v>
      </c>
      <c r="D14" t="s">
        <v>20</v>
      </c>
      <c r="E14" s="24">
        <v>2</v>
      </c>
      <c r="F14" s="24"/>
      <c r="G14" s="24">
        <v>2</v>
      </c>
      <c r="H14" s="24"/>
      <c r="I14" s="24"/>
    </row>
    <row r="15" spans="1:9">
      <c r="A15" s="46" t="s">
        <v>110</v>
      </c>
      <c r="B15" s="24">
        <v>2</v>
      </c>
      <c r="C15" s="46" t="s">
        <v>109</v>
      </c>
      <c r="D15" t="s">
        <v>20</v>
      </c>
      <c r="E15" s="24">
        <v>1</v>
      </c>
      <c r="F15" s="24"/>
      <c r="G15" s="24">
        <v>1</v>
      </c>
      <c r="H15" s="24"/>
      <c r="I15" s="24"/>
    </row>
    <row r="16" spans="1:9">
      <c r="A16" s="46" t="s">
        <v>111</v>
      </c>
      <c r="B16" s="24">
        <v>2</v>
      </c>
      <c r="C16" s="46" t="s">
        <v>109</v>
      </c>
      <c r="D16" t="s">
        <v>20</v>
      </c>
      <c r="E16" s="24">
        <v>2</v>
      </c>
      <c r="F16" s="24"/>
      <c r="G16" s="24"/>
      <c r="H16" s="24">
        <v>2</v>
      </c>
      <c r="I16" s="24"/>
    </row>
    <row r="17" spans="1:30">
      <c r="A17" s="46" t="s">
        <v>112</v>
      </c>
      <c r="B17" s="36">
        <v>2</v>
      </c>
      <c r="C17" s="46" t="s">
        <v>109</v>
      </c>
      <c r="D17" t="s">
        <v>20</v>
      </c>
      <c r="E17" s="36">
        <v>2</v>
      </c>
      <c r="H17" s="36">
        <v>2</v>
      </c>
      <c r="AC17" s="36" t="str">
        <f t="shared" ref="AC17:AD48" si="4">IF(OR(AC$13="",$E17=""),"",AB17)</f>
        <v/>
      </c>
      <c r="AD17" s="36" t="str">
        <f t="shared" si="4"/>
        <v/>
      </c>
    </row>
    <row r="18" spans="1:30">
      <c r="A18" s="47" t="s">
        <v>113</v>
      </c>
      <c r="B18" s="36">
        <v>3</v>
      </c>
      <c r="C18" s="46" t="s">
        <v>109</v>
      </c>
      <c r="D18" s="1" t="s">
        <v>20</v>
      </c>
      <c r="E18" s="36">
        <v>5</v>
      </c>
      <c r="I18" s="36">
        <v>2</v>
      </c>
      <c r="J18" s="36">
        <v>1</v>
      </c>
      <c r="AC18" s="36" t="str">
        <f t="shared" si="4"/>
        <v/>
      </c>
      <c r="AD18" s="36" t="str">
        <f t="shared" si="4"/>
        <v/>
      </c>
    </row>
    <row r="19" spans="1:5">
      <c r="A19" s="47" t="s">
        <v>114</v>
      </c>
      <c r="B19" s="36">
        <v>2</v>
      </c>
      <c r="C19" s="46" t="s">
        <v>109</v>
      </c>
      <c r="D19" s="1" t="s">
        <v>20</v>
      </c>
      <c r="E19" s="36">
        <v>3</v>
      </c>
    </row>
    <row r="20" spans="1:5">
      <c r="A20" s="47" t="s">
        <v>115</v>
      </c>
      <c r="B20" s="36">
        <v>3</v>
      </c>
      <c r="C20" s="46" t="s">
        <v>109</v>
      </c>
      <c r="D20" s="1" t="s">
        <v>20</v>
      </c>
      <c r="E20" s="36">
        <v>3</v>
      </c>
    </row>
    <row r="21" spans="1:5">
      <c r="A21" s="47" t="s">
        <v>116</v>
      </c>
      <c r="B21" s="36">
        <v>3</v>
      </c>
      <c r="C21" s="46" t="s">
        <v>109</v>
      </c>
      <c r="D21" s="1" t="s">
        <v>20</v>
      </c>
      <c r="E21" s="36">
        <v>5</v>
      </c>
    </row>
    <row r="22" spans="1:7">
      <c r="A22" s="47" t="s">
        <v>117</v>
      </c>
      <c r="C22" s="46" t="s">
        <v>118</v>
      </c>
      <c r="D22" s="1" t="s">
        <v>20</v>
      </c>
      <c r="E22" s="36">
        <v>8</v>
      </c>
      <c r="F22" s="36">
        <v>2</v>
      </c>
      <c r="G22" s="36">
        <v>2</v>
      </c>
    </row>
    <row r="23" spans="1:6">
      <c r="A23" s="47" t="s">
        <v>119</v>
      </c>
      <c r="C23" s="46" t="s">
        <v>120</v>
      </c>
      <c r="D23" s="1" t="s">
        <v>20</v>
      </c>
      <c r="E23" s="36">
        <v>5</v>
      </c>
      <c r="F23" s="36">
        <v>2</v>
      </c>
    </row>
    <row r="24" spans="1:5">
      <c r="A24" s="47" t="s">
        <v>121</v>
      </c>
      <c r="C24" s="46" t="s">
        <v>109</v>
      </c>
      <c r="D24" s="1" t="s">
        <v>20</v>
      </c>
      <c r="E24" s="36">
        <v>5</v>
      </c>
    </row>
    <row r="25" spans="1:12">
      <c r="A25" s="46" t="s">
        <v>122</v>
      </c>
      <c r="B25" s="24">
        <v>1</v>
      </c>
      <c r="C25" s="46" t="s">
        <v>120</v>
      </c>
      <c r="D25" t="s">
        <v>20</v>
      </c>
      <c r="E25" s="24">
        <v>9</v>
      </c>
      <c r="F25" s="24"/>
      <c r="G25" s="24"/>
      <c r="H25" s="24"/>
      <c r="I25" s="24">
        <v>2</v>
      </c>
      <c r="J25" s="36">
        <v>3</v>
      </c>
      <c r="K25" s="36">
        <v>2</v>
      </c>
      <c r="L25" s="36">
        <v>2</v>
      </c>
    </row>
    <row r="26" spans="1:30">
      <c r="A26" s="47" t="s">
        <v>123</v>
      </c>
      <c r="C26" s="46" t="s">
        <v>120</v>
      </c>
      <c r="D26" s="1" t="s">
        <v>20</v>
      </c>
      <c r="E26" s="36">
        <v>8</v>
      </c>
      <c r="I26" s="36">
        <v>2</v>
      </c>
      <c r="J26" s="36">
        <v>2</v>
      </c>
      <c r="K26" s="36">
        <v>2</v>
      </c>
      <c r="L26" s="36">
        <v>2</v>
      </c>
      <c r="AC26" s="36" t="str">
        <f t="shared" ref="AC26:AD30" si="5">IF(OR(AC$13="",$E26=""),"",AB26)</f>
        <v/>
      </c>
      <c r="AD26" s="36" t="str">
        <f t="shared" si="5"/>
        <v/>
      </c>
    </row>
    <row r="27" ht="26.4" spans="1:5">
      <c r="A27" s="55" t="s">
        <v>124</v>
      </c>
      <c r="C27" s="46" t="s">
        <v>120</v>
      </c>
      <c r="D27" s="1" t="s">
        <v>20</v>
      </c>
      <c r="E27" s="36">
        <v>10</v>
      </c>
    </row>
    <row r="28" spans="1:30">
      <c r="A28" s="47" t="s">
        <v>125</v>
      </c>
      <c r="B28" s="36">
        <v>5</v>
      </c>
      <c r="C28" s="46" t="s">
        <v>118</v>
      </c>
      <c r="D28" s="1" t="s">
        <v>20</v>
      </c>
      <c r="E28" s="36">
        <v>8</v>
      </c>
      <c r="F28" s="36">
        <v>1</v>
      </c>
      <c r="G28" s="36">
        <v>2</v>
      </c>
      <c r="H28" s="36">
        <v>1</v>
      </c>
      <c r="I28" s="36">
        <v>2</v>
      </c>
      <c r="J28" s="36">
        <v>2</v>
      </c>
      <c r="AC28" s="36" t="str">
        <f t="shared" si="5"/>
        <v/>
      </c>
      <c r="AD28" s="36" t="str">
        <f t="shared" si="5"/>
        <v/>
      </c>
    </row>
    <row r="29" spans="1:30">
      <c r="A29" s="47" t="s">
        <v>126</v>
      </c>
      <c r="B29" s="36">
        <v>5</v>
      </c>
      <c r="C29" s="46" t="s">
        <v>118</v>
      </c>
      <c r="D29" s="1" t="s">
        <v>20</v>
      </c>
      <c r="E29" s="36">
        <v>8</v>
      </c>
      <c r="G29" s="36">
        <v>1</v>
      </c>
      <c r="H29" s="36">
        <v>1</v>
      </c>
      <c r="I29" s="36">
        <v>1</v>
      </c>
      <c r="J29" s="36">
        <v>1</v>
      </c>
      <c r="K29" s="36">
        <v>2</v>
      </c>
      <c r="L29" s="36">
        <v>2</v>
      </c>
      <c r="AC29" s="36" t="str">
        <f t="shared" si="5"/>
        <v/>
      </c>
      <c r="AD29" s="36" t="str">
        <f t="shared" si="5"/>
        <v/>
      </c>
    </row>
    <row r="30" spans="1:30">
      <c r="A30" s="47" t="s">
        <v>127</v>
      </c>
      <c r="C30" s="46" t="s">
        <v>120</v>
      </c>
      <c r="D30" s="1" t="s">
        <v>20</v>
      </c>
      <c r="E30" s="36">
        <v>8</v>
      </c>
      <c r="H30" s="36">
        <v>1</v>
      </c>
      <c r="I30" s="36">
        <v>2</v>
      </c>
      <c r="J30" s="36">
        <v>2</v>
      </c>
      <c r="K30" s="36">
        <v>2</v>
      </c>
      <c r="L30" s="36">
        <v>1</v>
      </c>
      <c r="AC30" s="36" t="str">
        <f t="shared" si="5"/>
        <v/>
      </c>
      <c r="AD30" s="36" t="str">
        <f t="shared" si="5"/>
        <v/>
      </c>
    </row>
    <row r="31" spans="3:30">
      <c r="C31"/>
      <c r="D31" s="1" t="str">
        <f t="shared" ref="D31:D34" si="6">IF(A31&lt;&gt;"","Planned","")</f>
        <v/>
      </c>
      <c r="E31" s="36">
        <f>SUM(E14:E30)</f>
        <v>92</v>
      </c>
      <c r="F31" s="36">
        <f t="shared" ref="F31:F42" si="7">IF(OR(F$13="",$E31=""),"",E31)</f>
        <v>92</v>
      </c>
      <c r="AC31" s="36" t="str">
        <f t="shared" si="4"/>
        <v/>
      </c>
      <c r="AD31" s="36" t="str">
        <f t="shared" si="4"/>
        <v/>
      </c>
    </row>
    <row r="32" spans="3:30">
      <c r="C32"/>
      <c r="D32" s="1" t="str">
        <f t="shared" si="6"/>
        <v/>
      </c>
      <c r="F32" s="36" t="str">
        <f t="shared" si="7"/>
        <v/>
      </c>
      <c r="AC32" s="36" t="str">
        <f t="shared" si="4"/>
        <v/>
      </c>
      <c r="AD32" s="36" t="str">
        <f t="shared" si="4"/>
        <v/>
      </c>
    </row>
    <row r="33" spans="3:30">
      <c r="C33"/>
      <c r="D33" s="1" t="str">
        <f t="shared" si="6"/>
        <v/>
      </c>
      <c r="F33" s="36" t="str">
        <f t="shared" si="7"/>
        <v/>
      </c>
      <c r="AC33" s="36" t="str">
        <f t="shared" si="4"/>
        <v/>
      </c>
      <c r="AD33" s="36" t="str">
        <f t="shared" si="4"/>
        <v/>
      </c>
    </row>
    <row r="34" spans="3:30">
      <c r="C34"/>
      <c r="D34" s="1" t="str">
        <f t="shared" si="6"/>
        <v/>
      </c>
      <c r="F34" s="36" t="str">
        <f t="shared" si="7"/>
        <v/>
      </c>
      <c r="AC34" s="36" t="str">
        <f t="shared" si="4"/>
        <v/>
      </c>
      <c r="AD34" s="36" t="str">
        <f t="shared" si="4"/>
        <v/>
      </c>
    </row>
    <row r="35" spans="3:30">
      <c r="C35"/>
      <c r="F35" s="36" t="str">
        <f t="shared" si="7"/>
        <v/>
      </c>
      <c r="AC35" s="36" t="str">
        <f t="shared" si="4"/>
        <v/>
      </c>
      <c r="AD35" s="36" t="str">
        <f t="shared" si="4"/>
        <v/>
      </c>
    </row>
    <row r="36" spans="1:30">
      <c r="A36" s="48"/>
      <c r="C36"/>
      <c r="F36" s="36" t="str">
        <f t="shared" si="7"/>
        <v/>
      </c>
      <c r="AC36" s="36" t="str">
        <f t="shared" si="4"/>
        <v/>
      </c>
      <c r="AD36" s="36" t="str">
        <f t="shared" si="4"/>
        <v/>
      </c>
    </row>
    <row r="37" spans="1:30">
      <c r="A37" s="47"/>
      <c r="C37"/>
      <c r="F37" s="36" t="str">
        <f t="shared" si="7"/>
        <v/>
      </c>
      <c r="AC37" s="36" t="str">
        <f t="shared" si="4"/>
        <v/>
      </c>
      <c r="AD37" s="36" t="str">
        <f t="shared" si="4"/>
        <v/>
      </c>
    </row>
    <row r="38" spans="1:30">
      <c r="A38" s="47"/>
      <c r="C38"/>
      <c r="F38" s="36" t="str">
        <f t="shared" si="7"/>
        <v/>
      </c>
      <c r="AC38" s="36" t="str">
        <f t="shared" si="4"/>
        <v/>
      </c>
      <c r="AD38" s="36" t="str">
        <f t="shared" si="4"/>
        <v/>
      </c>
    </row>
    <row r="39" spans="1:30">
      <c r="A39" s="47"/>
      <c r="C39" s="49"/>
      <c r="F39" s="36" t="str">
        <f t="shared" si="7"/>
        <v/>
      </c>
      <c r="AC39" s="36" t="str">
        <f t="shared" si="4"/>
        <v/>
      </c>
      <c r="AD39" s="36" t="str">
        <f t="shared" si="4"/>
        <v/>
      </c>
    </row>
    <row r="40" spans="1:30">
      <c r="A40" s="47"/>
      <c r="C40" s="49"/>
      <c r="F40" s="36" t="str">
        <f t="shared" si="7"/>
        <v/>
      </c>
      <c r="AC40" s="36" t="str">
        <f t="shared" si="4"/>
        <v/>
      </c>
      <c r="AD40" s="36" t="str">
        <f t="shared" si="4"/>
        <v/>
      </c>
    </row>
    <row r="41" spans="3:30">
      <c r="C41"/>
      <c r="F41" s="36" t="str">
        <f t="shared" si="7"/>
        <v/>
      </c>
      <c r="G41" s="36" t="str">
        <f t="shared" ref="G41:AB41" si="8">IF(OR(G$13="",$E41=""),"",F41)</f>
        <v/>
      </c>
      <c r="H41" s="36" t="str">
        <f t="shared" si="8"/>
        <v/>
      </c>
      <c r="I41" s="36" t="str">
        <f t="shared" si="8"/>
        <v/>
      </c>
      <c r="J41" s="36" t="str">
        <f t="shared" si="8"/>
        <v/>
      </c>
      <c r="K41" s="36" t="str">
        <f t="shared" si="8"/>
        <v/>
      </c>
      <c r="L41" s="36" t="str">
        <f t="shared" si="8"/>
        <v/>
      </c>
      <c r="M41" s="36" t="str">
        <f t="shared" si="8"/>
        <v/>
      </c>
      <c r="N41" s="36" t="str">
        <f t="shared" si="8"/>
        <v/>
      </c>
      <c r="O41" s="36" t="str">
        <f t="shared" si="8"/>
        <v/>
      </c>
      <c r="P41" s="36" t="str">
        <f t="shared" si="8"/>
        <v/>
      </c>
      <c r="Q41" s="36" t="str">
        <f t="shared" si="8"/>
        <v/>
      </c>
      <c r="R41" s="36" t="str">
        <f t="shared" si="8"/>
        <v/>
      </c>
      <c r="S41" s="36" t="str">
        <f t="shared" si="8"/>
        <v/>
      </c>
      <c r="T41" s="36" t="str">
        <f t="shared" si="8"/>
        <v/>
      </c>
      <c r="U41" s="36" t="str">
        <f t="shared" si="8"/>
        <v/>
      </c>
      <c r="V41" s="36" t="str">
        <f t="shared" si="8"/>
        <v/>
      </c>
      <c r="W41" s="36" t="str">
        <f t="shared" si="8"/>
        <v/>
      </c>
      <c r="X41" s="36" t="str">
        <f t="shared" si="8"/>
        <v/>
      </c>
      <c r="Y41" s="36" t="str">
        <f t="shared" si="8"/>
        <v/>
      </c>
      <c r="Z41" s="36" t="str">
        <f t="shared" si="8"/>
        <v/>
      </c>
      <c r="AA41" s="36" t="str">
        <f t="shared" si="8"/>
        <v/>
      </c>
      <c r="AB41" s="36" t="str">
        <f t="shared" si="8"/>
        <v/>
      </c>
      <c r="AC41" s="36" t="str">
        <f t="shared" si="4"/>
        <v/>
      </c>
      <c r="AD41" s="36" t="str">
        <f t="shared" si="4"/>
        <v/>
      </c>
    </row>
    <row r="42" spans="3:30">
      <c r="C42"/>
      <c r="F42" s="36" t="str">
        <f t="shared" si="7"/>
        <v/>
      </c>
      <c r="G42" s="36" t="str">
        <f t="shared" ref="G42:AB42" si="9">IF(OR(G$13="",$E42=""),"",F42)</f>
        <v/>
      </c>
      <c r="H42" s="36" t="str">
        <f t="shared" si="9"/>
        <v/>
      </c>
      <c r="I42" s="36" t="str">
        <f t="shared" si="9"/>
        <v/>
      </c>
      <c r="J42" s="36" t="str">
        <f t="shared" si="9"/>
        <v/>
      </c>
      <c r="K42" s="36" t="str">
        <f t="shared" si="9"/>
        <v/>
      </c>
      <c r="L42" s="36" t="str">
        <f t="shared" si="9"/>
        <v/>
      </c>
      <c r="M42" s="36" t="str">
        <f t="shared" si="9"/>
        <v/>
      </c>
      <c r="N42" s="36" t="str">
        <f t="shared" si="9"/>
        <v/>
      </c>
      <c r="O42" s="36" t="str">
        <f t="shared" si="9"/>
        <v/>
      </c>
      <c r="P42" s="36" t="str">
        <f t="shared" si="9"/>
        <v/>
      </c>
      <c r="Q42" s="36" t="str">
        <f t="shared" si="9"/>
        <v/>
      </c>
      <c r="R42" s="36" t="str">
        <f t="shared" si="9"/>
        <v/>
      </c>
      <c r="S42" s="36" t="str">
        <f t="shared" si="9"/>
        <v/>
      </c>
      <c r="T42" s="36" t="str">
        <f t="shared" si="9"/>
        <v/>
      </c>
      <c r="U42" s="36" t="str">
        <f t="shared" si="9"/>
        <v/>
      </c>
      <c r="V42" s="36" t="str">
        <f t="shared" si="9"/>
        <v/>
      </c>
      <c r="W42" s="36" t="str">
        <f t="shared" si="9"/>
        <v/>
      </c>
      <c r="X42" s="36" t="str">
        <f t="shared" si="9"/>
        <v/>
      </c>
      <c r="Y42" s="36" t="str">
        <f t="shared" si="9"/>
        <v/>
      </c>
      <c r="Z42" s="36" t="str">
        <f t="shared" si="9"/>
        <v/>
      </c>
      <c r="AA42" s="36" t="str">
        <f t="shared" si="9"/>
        <v/>
      </c>
      <c r="AB42" s="36" t="str">
        <f t="shared" si="9"/>
        <v/>
      </c>
      <c r="AC42" s="36" t="str">
        <f t="shared" si="4"/>
        <v/>
      </c>
      <c r="AD42" s="36" t="str">
        <f t="shared" si="4"/>
        <v/>
      </c>
    </row>
    <row r="43" spans="1:30">
      <c r="A43" s="50"/>
      <c r="C43"/>
      <c r="AC43" s="36" t="str">
        <f t="shared" si="4"/>
        <v/>
      </c>
      <c r="AD43" s="36" t="str">
        <f t="shared" si="4"/>
        <v/>
      </c>
    </row>
    <row r="44" spans="1:30">
      <c r="A44" s="50"/>
      <c r="C44"/>
      <c r="AC44" s="36" t="str">
        <f t="shared" si="4"/>
        <v/>
      </c>
      <c r="AD44" s="36" t="str">
        <f t="shared" si="4"/>
        <v/>
      </c>
    </row>
    <row r="45" spans="1:30">
      <c r="A45" s="50"/>
      <c r="C45"/>
      <c r="AC45" s="36" t="str">
        <f t="shared" si="4"/>
        <v/>
      </c>
      <c r="AD45" s="36" t="str">
        <f t="shared" si="4"/>
        <v/>
      </c>
    </row>
    <row r="46" spans="1:30">
      <c r="A46" s="50"/>
      <c r="C46"/>
      <c r="AC46" s="36" t="str">
        <f t="shared" si="4"/>
        <v/>
      </c>
      <c r="AD46" s="36" t="str">
        <f t="shared" si="4"/>
        <v/>
      </c>
    </row>
    <row r="47" spans="1:30">
      <c r="A47" s="50"/>
      <c r="C47"/>
      <c r="AC47" s="36" t="str">
        <f t="shared" si="4"/>
        <v/>
      </c>
      <c r="AD47" s="36" t="str">
        <f t="shared" si="4"/>
        <v/>
      </c>
    </row>
    <row r="48" spans="1:30">
      <c r="A48" s="50"/>
      <c r="C48"/>
      <c r="AC48" s="36" t="str">
        <f t="shared" si="4"/>
        <v/>
      </c>
      <c r="AD48" s="36" t="str">
        <f t="shared" si="4"/>
        <v/>
      </c>
    </row>
    <row r="49" spans="1:3">
      <c r="A49" s="50"/>
      <c r="C49"/>
    </row>
    <row r="50" spans="1:30">
      <c r="A50" s="50"/>
      <c r="C50"/>
      <c r="AC50" s="36" t="str">
        <f t="shared" ref="AC50:AD58" si="10">IF(OR(AC$13="",$E50=""),"",AB50)</f>
        <v/>
      </c>
      <c r="AD50" s="36" t="str">
        <f t="shared" si="10"/>
        <v/>
      </c>
    </row>
    <row r="51" spans="1:30">
      <c r="A51" s="50"/>
      <c r="C51"/>
      <c r="AC51" s="36" t="str">
        <f t="shared" si="10"/>
        <v/>
      </c>
      <c r="AD51" s="36" t="str">
        <f t="shared" si="10"/>
        <v/>
      </c>
    </row>
    <row r="52" spans="1:30">
      <c r="A52" s="50"/>
      <c r="C52"/>
      <c r="AC52" s="36" t="str">
        <f t="shared" si="10"/>
        <v/>
      </c>
      <c r="AD52" s="36" t="str">
        <f t="shared" si="10"/>
        <v/>
      </c>
    </row>
    <row r="53" spans="1:30">
      <c r="A53" s="50"/>
      <c r="C53"/>
      <c r="AC53" s="36" t="str">
        <f t="shared" si="10"/>
        <v/>
      </c>
      <c r="AD53" s="36" t="str">
        <f t="shared" si="10"/>
        <v/>
      </c>
    </row>
    <row r="54" spans="1:30">
      <c r="A54" s="50"/>
      <c r="C54"/>
      <c r="AC54" s="36" t="str">
        <f t="shared" si="10"/>
        <v/>
      </c>
      <c r="AD54" s="36" t="str">
        <f t="shared" si="10"/>
        <v/>
      </c>
    </row>
    <row r="55" spans="1:30">
      <c r="A55" s="50"/>
      <c r="C55"/>
      <c r="AC55" s="36" t="str">
        <f t="shared" si="10"/>
        <v/>
      </c>
      <c r="AD55" s="36" t="str">
        <f t="shared" si="10"/>
        <v/>
      </c>
    </row>
    <row r="56" spans="1:30">
      <c r="A56" s="50"/>
      <c r="C56"/>
      <c r="AC56" s="36" t="str">
        <f t="shared" si="10"/>
        <v/>
      </c>
      <c r="AD56" s="36" t="str">
        <f t="shared" si="10"/>
        <v/>
      </c>
    </row>
    <row r="57" spans="1:30">
      <c r="A57" s="50"/>
      <c r="C57"/>
      <c r="AC57" s="36" t="str">
        <f t="shared" si="10"/>
        <v/>
      </c>
      <c r="AD57" s="36" t="str">
        <f t="shared" si="10"/>
        <v/>
      </c>
    </row>
    <row r="58" spans="1:30">
      <c r="A58" s="50"/>
      <c r="C58"/>
      <c r="AC58" s="36" t="str">
        <f t="shared" si="10"/>
        <v/>
      </c>
      <c r="AD58" s="36" t="str">
        <f t="shared" si="10"/>
        <v/>
      </c>
    </row>
    <row r="59" spans="1:3">
      <c r="A59" s="50"/>
      <c r="C59"/>
    </row>
    <row r="60" spans="1:30">
      <c r="A60" s="50"/>
      <c r="C60"/>
      <c r="AC60" s="36" t="str">
        <f t="shared" ref="AC60:AD64" si="11">IF(OR(AC$13="",$E60=""),"",AB60)</f>
        <v/>
      </c>
      <c r="AD60" s="36" t="str">
        <f t="shared" si="11"/>
        <v/>
      </c>
    </row>
    <row r="61" spans="1:30">
      <c r="A61" s="50"/>
      <c r="C61"/>
      <c r="AC61" s="36" t="str">
        <f t="shared" si="11"/>
        <v/>
      </c>
      <c r="AD61" s="36" t="str">
        <f t="shared" si="11"/>
        <v/>
      </c>
    </row>
    <row r="62" spans="1:30">
      <c r="A62" s="50"/>
      <c r="C62"/>
      <c r="AC62" s="36" t="str">
        <f t="shared" si="11"/>
        <v/>
      </c>
      <c r="AD62" s="36" t="str">
        <f t="shared" si="11"/>
        <v/>
      </c>
    </row>
    <row r="63" spans="1:30">
      <c r="A63" s="50"/>
      <c r="C63"/>
      <c r="AC63" s="36" t="str">
        <f t="shared" si="11"/>
        <v/>
      </c>
      <c r="AD63" s="36" t="str">
        <f t="shared" si="11"/>
        <v/>
      </c>
    </row>
    <row r="64" spans="1:30">
      <c r="A64" s="50"/>
      <c r="C64"/>
      <c r="AC64" s="36" t="str">
        <f t="shared" si="11"/>
        <v/>
      </c>
      <c r="AD64" s="36" t="str">
        <f t="shared" si="11"/>
        <v/>
      </c>
    </row>
    <row r="65" spans="3:4">
      <c r="C65"/>
      <c r="D65" s="1" t="str">
        <f>IF(A65&lt;&gt;"","Planned","")</f>
        <v/>
      </c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</sheetData>
  <mergeCells count="1">
    <mergeCell ref="C39:C40"/>
  </mergeCells>
  <conditionalFormatting sqref="A41:AD59 A40:B40 D40:AD40 A15:AD18 A14:E14 G14:AD14 A31:AD39 A22:AD24">
    <cfRule type="expression" dxfId="16" priority="1" stopIfTrue="1">
      <formula>$D14="Done"</formula>
    </cfRule>
    <cfRule type="expression" dxfId="17" priority="2" stopIfTrue="1">
      <formula>$D14="Ongoing"</formula>
    </cfRule>
  </conditionalFormatting>
  <conditionalFormatting sqref="A26:AD27">
    <cfRule type="expression" dxfId="18" priority="3" stopIfTrue="1">
      <formula>$D26="Done"</formula>
    </cfRule>
    <cfRule type="expression" dxfId="19" priority="4" stopIfTrue="1">
      <formula>$D26="Ongoing"</formula>
    </cfRule>
  </conditionalFormatting>
  <conditionalFormatting sqref="F14">
    <cfRule type="expression" dxfId="20" priority="5" stopIfTrue="1">
      <formula>$D14="Done"</formula>
    </cfRule>
    <cfRule type="expression" dxfId="21" priority="6" stopIfTrue="1">
      <formula>$D14="Ongoing"</formula>
    </cfRule>
  </conditionalFormatting>
  <conditionalFormatting sqref="A28:AD30">
    <cfRule type="expression" dxfId="22" priority="7" stopIfTrue="1">
      <formula>$D28="Done"</formula>
    </cfRule>
    <cfRule type="expression" dxfId="23" priority="8" stopIfTrue="1">
      <formula>$D28="Ongoing"</formula>
    </cfRule>
  </conditionalFormatting>
  <conditionalFormatting sqref="C21">
    <cfRule type="expression" dxfId="24" priority="9" stopIfTrue="1">
      <formula>$D21="Done"</formula>
    </cfRule>
    <cfRule type="expression" dxfId="25" priority="10" stopIfTrue="1">
      <formula>$D21="Ongoing"</formula>
    </cfRule>
  </conditionalFormatting>
  <conditionalFormatting sqref="A19:B21 D19:AD21">
    <cfRule type="expression" dxfId="26" priority="11" stopIfTrue="1">
      <formula>$D19="Done"</formula>
    </cfRule>
    <cfRule type="expression" dxfId="27" priority="12" stopIfTrue="1">
      <formula>$D19="Ongoing"</formula>
    </cfRule>
  </conditionalFormatting>
  <conditionalFormatting sqref="C19">
    <cfRule type="expression" dxfId="28" priority="13" stopIfTrue="1">
      <formula>$D19="Done"</formula>
    </cfRule>
    <cfRule type="expression" dxfId="29" priority="14" stopIfTrue="1">
      <formula>$D19="Ongoing"</formula>
    </cfRule>
  </conditionalFormatting>
  <conditionalFormatting sqref="C20">
    <cfRule type="expression" dxfId="30" priority="15" stopIfTrue="1">
      <formula>$D20="Done"</formula>
    </cfRule>
    <cfRule type="expression" dxfId="31" priority="16" stopIfTrue="1">
      <formula>$D20="Ongoing"</formula>
    </cfRule>
  </conditionalFormatting>
  <conditionalFormatting sqref="A25:AD25">
    <cfRule type="expression" dxfId="32" priority="17" stopIfTrue="1">
      <formula>$D25="Done"</formula>
    </cfRule>
    <cfRule type="expression" dxfId="33" priority="18" stopIfTrue="1">
      <formula>$D25="Ongoing"</formula>
    </cfRule>
  </conditionalFormatting>
  <dataValidations count="1">
    <dataValidation type="list" allowBlank="1" showInputMessage="1" sqref="D2:D7 D14:D65">
      <formula1>"Planned,Ongoing,Done"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1" name="Button 3" r:id="rId4">
              <controlPr print="0" defaultSize="0">
                <anchor moveWithCells="1" sizeWithCells="1">
                  <from>
                    <xdr:col>0</xdr:col>
                    <xdr:colOff>244475</xdr:colOff>
                    <xdr:row>5</xdr:row>
                    <xdr:rowOff>0</xdr:rowOff>
                  </from>
                  <to>
                    <xdr:col>0</xdr:col>
                    <xdr:colOff>2067560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name="Button 7" r:id="rId5">
              <controlPr print="0" defaultSize="0">
                <anchor moveWithCells="1" sizeWithCells="1">
                  <from>
                    <xdr:col>0</xdr:col>
                    <xdr:colOff>2320925</xdr:colOff>
                    <xdr:row>5</xdr:row>
                    <xdr:rowOff>0</xdr:rowOff>
                  </from>
                  <to>
                    <xdr:col>2</xdr:col>
                    <xdr:colOff>304165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codeName="Sheet7"/>
  <dimension ref="A1:AD89"/>
  <sheetViews>
    <sheetView workbookViewId="0">
      <pane ySplit="13" topLeftCell="A14" activePane="bottomLeft" state="frozen"/>
      <selection/>
      <selection pane="bottomLeft" activeCell="D17" sqref="D17:D21"/>
    </sheetView>
  </sheetViews>
  <sheetFormatPr defaultColWidth="8.88888888888889" defaultRowHeight="13.2"/>
  <cols>
    <col min="1" max="1" width="43.4259259259259" style="1" customWidth="1"/>
    <col min="2" max="2" width="8.57407407407407" style="36" customWidth="1"/>
    <col min="3" max="3" width="13.712962962963" style="1" customWidth="1"/>
    <col min="4" max="4" width="10.8518518518519" style="1" customWidth="1"/>
    <col min="5" max="5" width="11.5740740740741" style="36"/>
    <col min="6" max="30" width="4.42592592592593" style="36" customWidth="1"/>
    <col min="31" max="16384" width="9.13888888888889" style="1"/>
  </cols>
  <sheetData>
    <row r="1" ht="17.4" spans="1:30">
      <c r="A1" s="37">
        <v>2</v>
      </c>
      <c r="B1" s="38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1">
      <c r="A2" s="47" t="s">
        <v>128</v>
      </c>
    </row>
    <row r="3" spans="1:2">
      <c r="A3" s="39"/>
      <c r="B3" s="40"/>
    </row>
    <row r="4" spans="1:2">
      <c r="A4" s="39"/>
      <c r="B4" s="40"/>
    </row>
    <row r="8" spans="1:30">
      <c r="A8" s="41" t="s">
        <v>95</v>
      </c>
      <c r="B8" s="42">
        <v>7</v>
      </c>
      <c r="C8" s="41"/>
      <c r="D8" s="43"/>
      <c r="E8" s="41" t="s">
        <v>96</v>
      </c>
      <c r="F8" s="41" t="s">
        <v>97</v>
      </c>
      <c r="G8" s="41"/>
      <c r="H8" s="41"/>
      <c r="I8" s="41"/>
      <c r="J8" s="41"/>
      <c r="K8" s="41"/>
      <c r="L8" s="41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</row>
    <row r="9" spans="1:30">
      <c r="A9" s="41" t="s">
        <v>98</v>
      </c>
      <c r="B9" s="42">
        <v>5</v>
      </c>
      <c r="C9" s="41" t="s">
        <v>3</v>
      </c>
      <c r="D9" s="41" t="s">
        <v>99</v>
      </c>
      <c r="E9" s="44">
        <f ca="1">SUM(OFFSET(E13,1,0,TaskRows,1))</f>
        <v>42</v>
      </c>
      <c r="F9" s="44">
        <f ca="1">IF(AND(SUM(OFFSET(F13,1,0,TaskRows,1))=0),0,SUM(OFFSET(F13,1,0,TaskRows,1)))</f>
        <v>4</v>
      </c>
      <c r="G9" s="44">
        <f ca="1" t="shared" ref="G9:AD9" si="0">IF(AND(SUM(OFFSET(G13,1,0,TaskRows,1))=0),"",SUM(OFFSET(G13,1,0,TaskRows,1)))</f>
        <v>9</v>
      </c>
      <c r="H9" s="44">
        <f ca="1" t="shared" si="0"/>
        <v>8</v>
      </c>
      <c r="I9" s="44">
        <f ca="1" t="shared" si="0"/>
        <v>6</v>
      </c>
      <c r="J9" s="44">
        <f ca="1" t="shared" si="0"/>
        <v>2</v>
      </c>
      <c r="K9" s="44" t="str">
        <f ca="1" t="shared" si="0"/>
        <v/>
      </c>
      <c r="L9" s="44" t="str">
        <f ca="1" t="shared" si="0"/>
        <v/>
      </c>
      <c r="M9" s="44" t="str">
        <f ca="1" t="shared" si="0"/>
        <v/>
      </c>
      <c r="N9" s="44" t="str">
        <f ca="1" t="shared" si="0"/>
        <v/>
      </c>
      <c r="O9" s="44" t="str">
        <f ca="1" t="shared" si="0"/>
        <v/>
      </c>
      <c r="P9" s="44" t="str">
        <f ca="1" t="shared" si="0"/>
        <v/>
      </c>
      <c r="Q9" s="44" t="str">
        <f ca="1" t="shared" si="0"/>
        <v/>
      </c>
      <c r="R9" s="44" t="str">
        <f ca="1" t="shared" si="0"/>
        <v/>
      </c>
      <c r="S9" s="44" t="str">
        <f ca="1" t="shared" si="0"/>
        <v/>
      </c>
      <c r="T9" s="44" t="str">
        <f ca="1" t="shared" si="0"/>
        <v/>
      </c>
      <c r="U9" s="44" t="str">
        <f ca="1" t="shared" si="0"/>
        <v/>
      </c>
      <c r="V9" s="44" t="str">
        <f ca="1" t="shared" si="0"/>
        <v/>
      </c>
      <c r="W9" s="44" t="str">
        <f ca="1" t="shared" si="0"/>
        <v/>
      </c>
      <c r="X9" s="44" t="str">
        <f ca="1" t="shared" si="0"/>
        <v/>
      </c>
      <c r="Y9" s="44" t="str">
        <f ca="1" t="shared" si="0"/>
        <v/>
      </c>
      <c r="Z9" s="44" t="str">
        <f ca="1" t="shared" si="0"/>
        <v/>
      </c>
      <c r="AA9" s="44" t="str">
        <f ca="1" t="shared" si="0"/>
        <v/>
      </c>
      <c r="AB9" s="44" t="str">
        <f ca="1" t="shared" si="0"/>
        <v/>
      </c>
      <c r="AC9" s="44" t="str">
        <f ca="1" t="shared" si="0"/>
        <v/>
      </c>
      <c r="AD9" s="44" t="str">
        <f ca="1" t="shared" si="0"/>
        <v/>
      </c>
    </row>
    <row r="10" customFormat="1" hidden="1" spans="1:30">
      <c r="A10" t="s">
        <v>100</v>
      </c>
      <c r="B10" s="24">
        <f>IF(COUNTA(A22:A244)=0,1,COUNTA(A22:A244))</f>
        <v>13</v>
      </c>
      <c r="C10" t="s">
        <v>101</v>
      </c>
      <c r="D10" s="24">
        <f ca="1">IF(COUNTIF(F9:AD9,"&gt;0")=0,1,COUNTIF(F9:AD9,"&gt;0"))</f>
        <v>5</v>
      </c>
      <c r="E10" s="24"/>
      <c r="F10" s="24">
        <f ca="1">IF(F13="","",$E9-$E9/($B8-1)*(F13-1))</f>
        <v>42</v>
      </c>
      <c r="G10" s="24">
        <f ca="1" t="shared" ref="G10:AD10" si="1">IF(G13="","",TotalEffort-TotalEffort/(ImplementationDays)*(G13-1))</f>
        <v>36</v>
      </c>
      <c r="H10" s="24">
        <f ca="1" t="shared" si="1"/>
        <v>30</v>
      </c>
      <c r="I10" s="24">
        <f ca="1" t="shared" si="1"/>
        <v>24</v>
      </c>
      <c r="J10" s="24">
        <f ca="1" t="shared" si="1"/>
        <v>18</v>
      </c>
      <c r="K10" s="24">
        <f ca="1" t="shared" si="1"/>
        <v>12</v>
      </c>
      <c r="L10" s="24">
        <f ca="1" t="shared" si="1"/>
        <v>6</v>
      </c>
      <c r="M10" s="24" t="str">
        <f ca="1" t="shared" si="1"/>
        <v/>
      </c>
      <c r="N10" s="24" t="str">
        <f ca="1" t="shared" si="1"/>
        <v/>
      </c>
      <c r="O10" s="24" t="str">
        <f ca="1" t="shared" si="1"/>
        <v/>
      </c>
      <c r="P10" s="24" t="str">
        <f ca="1" t="shared" si="1"/>
        <v/>
      </c>
      <c r="Q10" s="24" t="str">
        <f ca="1" t="shared" si="1"/>
        <v/>
      </c>
      <c r="R10" s="24" t="str">
        <f ca="1" t="shared" si="1"/>
        <v/>
      </c>
      <c r="S10" s="24" t="str">
        <f ca="1" t="shared" si="1"/>
        <v/>
      </c>
      <c r="T10" s="24" t="str">
        <f ca="1" t="shared" si="1"/>
        <v/>
      </c>
      <c r="U10" s="24" t="str">
        <f ca="1" t="shared" si="1"/>
        <v/>
      </c>
      <c r="V10" s="24" t="str">
        <f ca="1" t="shared" si="1"/>
        <v/>
      </c>
      <c r="W10" s="24" t="str">
        <f ca="1" t="shared" si="1"/>
        <v/>
      </c>
      <c r="X10" s="24" t="str">
        <f ca="1" t="shared" si="1"/>
        <v/>
      </c>
      <c r="Y10" s="24" t="str">
        <f ca="1" t="shared" si="1"/>
        <v/>
      </c>
      <c r="Z10" s="24" t="str">
        <f ca="1" t="shared" si="1"/>
        <v/>
      </c>
      <c r="AA10" s="24" t="str">
        <f ca="1" t="shared" si="1"/>
        <v/>
      </c>
      <c r="AB10" s="24" t="str">
        <f ca="1" t="shared" si="1"/>
        <v/>
      </c>
      <c r="AC10" s="24" t="str">
        <f ca="1" t="shared" si="1"/>
        <v/>
      </c>
      <c r="AD10" s="24" t="str">
        <f ca="1" t="shared" si="1"/>
        <v/>
      </c>
    </row>
    <row r="11" customFormat="1" hidden="1" spans="1:30">
      <c r="A11" s="33" t="s">
        <v>102</v>
      </c>
      <c r="C11" t="s">
        <v>65</v>
      </c>
      <c r="D11" s="24"/>
      <c r="E11" s="24"/>
      <c r="F11" s="24">
        <f ca="1" t="shared" ref="F11:AD11" si="2">IF(TREND(OFFSET($F9,0,DoneDays-TrendDays,1,TrendDays),OFFSET($F12,0,DoneDays-TrendDays,1,TrendDays),F12)&lt;0,"",TREND(OFFSET($F9,0,DoneDays-TrendDays,1,TrendDays),OFFSET($F12,0,DoneDays-TrendDays,1,TrendDays),F12))</f>
        <v>7.2</v>
      </c>
      <c r="G11" s="24">
        <f ca="1" t="shared" si="2"/>
        <v>6.5</v>
      </c>
      <c r="H11" s="24">
        <f ca="1" t="shared" si="2"/>
        <v>5.8</v>
      </c>
      <c r="I11" s="24">
        <f ca="1" t="shared" si="2"/>
        <v>5.1</v>
      </c>
      <c r="J11" s="24">
        <f ca="1" t="shared" si="2"/>
        <v>4.4</v>
      </c>
      <c r="K11" s="24">
        <f ca="1" t="shared" si="2"/>
        <v>3.7</v>
      </c>
      <c r="L11" s="24">
        <f ca="1" t="shared" si="2"/>
        <v>3</v>
      </c>
      <c r="M11" s="24">
        <f ca="1" t="shared" si="2"/>
        <v>2.3</v>
      </c>
      <c r="N11" s="24">
        <f ca="1" t="shared" si="2"/>
        <v>1.6</v>
      </c>
      <c r="O11" s="24">
        <f ca="1" t="shared" si="2"/>
        <v>0.9</v>
      </c>
      <c r="P11" s="24">
        <f ca="1" t="shared" si="2"/>
        <v>0.2</v>
      </c>
      <c r="Q11" s="24" t="str">
        <f ca="1" t="shared" si="2"/>
        <v/>
      </c>
      <c r="R11" s="24" t="str">
        <f ca="1" t="shared" si="2"/>
        <v/>
      </c>
      <c r="S11" s="24" t="str">
        <f ca="1" t="shared" si="2"/>
        <v/>
      </c>
      <c r="T11" s="24" t="str">
        <f ca="1" t="shared" si="2"/>
        <v/>
      </c>
      <c r="U11" s="24" t="str">
        <f ca="1" t="shared" si="2"/>
        <v/>
      </c>
      <c r="V11" s="24" t="str">
        <f ca="1" t="shared" si="2"/>
        <v/>
      </c>
      <c r="W11" s="24" t="str">
        <f ca="1" t="shared" si="2"/>
        <v/>
      </c>
      <c r="X11" s="24" t="str">
        <f ca="1" t="shared" si="2"/>
        <v/>
      </c>
      <c r="Y11" s="24" t="str">
        <f ca="1" t="shared" si="2"/>
        <v/>
      </c>
      <c r="Z11" s="24" t="str">
        <f ca="1" t="shared" si="2"/>
        <v/>
      </c>
      <c r="AA11" s="24" t="str">
        <f ca="1" t="shared" si="2"/>
        <v/>
      </c>
      <c r="AB11" s="24" t="str">
        <f ca="1" t="shared" si="2"/>
        <v/>
      </c>
      <c r="AC11" s="24" t="str">
        <f ca="1" t="shared" si="2"/>
        <v/>
      </c>
      <c r="AD11" s="24" t="str">
        <f ca="1" t="shared" si="2"/>
        <v/>
      </c>
    </row>
    <row r="12" customFormat="1" hidden="1" spans="1:30">
      <c r="A12" s="33" t="s">
        <v>103</v>
      </c>
      <c r="C12" t="s">
        <v>104</v>
      </c>
      <c r="D12" s="24">
        <f ca="1">IF(DoneDays&gt;B9,B9,DoneDays)</f>
        <v>5</v>
      </c>
      <c r="E12" s="24"/>
      <c r="F12" s="24">
        <f ca="1">IF(DoneDays&gt;E12,E12+1,"")</f>
        <v>1</v>
      </c>
      <c r="G12" s="24">
        <v>2</v>
      </c>
      <c r="H12" s="24">
        <v>3</v>
      </c>
      <c r="I12" s="24">
        <v>4</v>
      </c>
      <c r="J12" s="24">
        <v>5</v>
      </c>
      <c r="K12" s="24">
        <v>6</v>
      </c>
      <c r="L12" s="24">
        <v>7</v>
      </c>
      <c r="M12" s="24">
        <v>8</v>
      </c>
      <c r="N12" s="24">
        <v>9</v>
      </c>
      <c r="O12" s="24">
        <v>10</v>
      </c>
      <c r="P12" s="24">
        <v>11</v>
      </c>
      <c r="Q12" s="24">
        <v>12</v>
      </c>
      <c r="R12" s="24">
        <v>13</v>
      </c>
      <c r="S12" s="24">
        <v>14</v>
      </c>
      <c r="T12" s="24">
        <v>15</v>
      </c>
      <c r="U12" s="24">
        <v>16</v>
      </c>
      <c r="V12" s="24">
        <v>17</v>
      </c>
      <c r="W12" s="24">
        <v>18</v>
      </c>
      <c r="X12" s="24">
        <v>19</v>
      </c>
      <c r="Y12" s="24">
        <v>20</v>
      </c>
      <c r="Z12" s="24">
        <v>21</v>
      </c>
      <c r="AA12" s="24">
        <v>22</v>
      </c>
      <c r="AB12" s="24">
        <v>23</v>
      </c>
      <c r="AC12" s="24">
        <v>24</v>
      </c>
      <c r="AD12" s="24">
        <v>25</v>
      </c>
    </row>
    <row r="13" spans="1:30">
      <c r="A13" s="41" t="s">
        <v>105</v>
      </c>
      <c r="B13" s="45" t="s">
        <v>15</v>
      </c>
      <c r="C13" s="41" t="s">
        <v>106</v>
      </c>
      <c r="D13" s="41" t="s">
        <v>6</v>
      </c>
      <c r="E13" s="45" t="s">
        <v>107</v>
      </c>
      <c r="F13" s="45">
        <v>1</v>
      </c>
      <c r="G13" s="45">
        <f t="shared" ref="G13:AD13" si="3">IF($B$8&gt;F13,F13+1,"")</f>
        <v>2</v>
      </c>
      <c r="H13" s="45">
        <f t="shared" si="3"/>
        <v>3</v>
      </c>
      <c r="I13" s="45">
        <f t="shared" si="3"/>
        <v>4</v>
      </c>
      <c r="J13" s="45">
        <f t="shared" si="3"/>
        <v>5</v>
      </c>
      <c r="K13" s="45">
        <f t="shared" si="3"/>
        <v>6</v>
      </c>
      <c r="L13" s="45">
        <f t="shared" si="3"/>
        <v>7</v>
      </c>
      <c r="M13" s="45" t="str">
        <f t="shared" si="3"/>
        <v/>
      </c>
      <c r="N13" s="45" t="str">
        <f t="shared" si="3"/>
        <v/>
      </c>
      <c r="O13" s="45" t="str">
        <f t="shared" si="3"/>
        <v/>
      </c>
      <c r="P13" s="45" t="str">
        <f t="shared" si="3"/>
        <v/>
      </c>
      <c r="Q13" s="45" t="str">
        <f t="shared" si="3"/>
        <v/>
      </c>
      <c r="R13" s="45" t="str">
        <f t="shared" si="3"/>
        <v/>
      </c>
      <c r="S13" s="45" t="str">
        <f t="shared" si="3"/>
        <v/>
      </c>
      <c r="T13" s="45" t="str">
        <f t="shared" si="3"/>
        <v/>
      </c>
      <c r="U13" s="45" t="str">
        <f t="shared" si="3"/>
        <v/>
      </c>
      <c r="V13" s="45" t="str">
        <f t="shared" si="3"/>
        <v/>
      </c>
      <c r="W13" s="45" t="str">
        <f t="shared" si="3"/>
        <v/>
      </c>
      <c r="X13" s="45" t="str">
        <f t="shared" si="3"/>
        <v/>
      </c>
      <c r="Y13" s="45" t="str">
        <f t="shared" si="3"/>
        <v/>
      </c>
      <c r="Z13" s="45" t="str">
        <f t="shared" si="3"/>
        <v/>
      </c>
      <c r="AA13" s="45" t="str">
        <f t="shared" si="3"/>
        <v/>
      </c>
      <c r="AB13" s="45" t="str">
        <f t="shared" si="3"/>
        <v/>
      </c>
      <c r="AC13" s="45" t="str">
        <f t="shared" si="3"/>
        <v/>
      </c>
      <c r="AD13" s="45" t="str">
        <f t="shared" si="3"/>
        <v/>
      </c>
    </row>
    <row r="14" spans="1:9">
      <c r="A14" s="46" t="s">
        <v>108</v>
      </c>
      <c r="B14" s="24">
        <v>2</v>
      </c>
      <c r="C14" s="46" t="s">
        <v>109</v>
      </c>
      <c r="D14" t="s">
        <v>20</v>
      </c>
      <c r="E14" s="24">
        <v>2</v>
      </c>
      <c r="F14" s="24"/>
      <c r="G14" s="24">
        <v>2</v>
      </c>
      <c r="H14" s="24"/>
      <c r="I14" s="24"/>
    </row>
    <row r="15" spans="1:9">
      <c r="A15" s="46" t="s">
        <v>110</v>
      </c>
      <c r="B15" s="24">
        <v>2</v>
      </c>
      <c r="C15" s="46" t="s">
        <v>109</v>
      </c>
      <c r="D15" t="s">
        <v>20</v>
      </c>
      <c r="E15" s="24">
        <v>1</v>
      </c>
      <c r="F15" s="24"/>
      <c r="G15" s="24">
        <v>1</v>
      </c>
      <c r="H15" s="24"/>
      <c r="I15" s="24"/>
    </row>
    <row r="16" spans="1:9">
      <c r="A16" s="46" t="s">
        <v>111</v>
      </c>
      <c r="B16" s="24">
        <v>2</v>
      </c>
      <c r="C16" s="46" t="s">
        <v>109</v>
      </c>
      <c r="D16" t="s">
        <v>20</v>
      </c>
      <c r="E16" s="24">
        <v>2</v>
      </c>
      <c r="F16" s="24"/>
      <c r="G16" s="24"/>
      <c r="H16" s="24">
        <v>2</v>
      </c>
      <c r="I16" s="24"/>
    </row>
    <row r="17" spans="1:30">
      <c r="A17" s="46" t="s">
        <v>112</v>
      </c>
      <c r="B17" s="24">
        <v>2</v>
      </c>
      <c r="C17" s="46" t="s">
        <v>109</v>
      </c>
      <c r="D17" t="s">
        <v>20</v>
      </c>
      <c r="E17" s="24">
        <v>2</v>
      </c>
      <c r="F17" s="24"/>
      <c r="G17" s="24"/>
      <c r="H17" s="24">
        <v>2</v>
      </c>
      <c r="I17" s="24"/>
      <c r="AC17" s="36" t="str">
        <f>IF(OR(AC$13="",$E17=""),"",AB17)</f>
        <v/>
      </c>
      <c r="AD17" s="36" t="str">
        <f>IF(OR(AD$13="",$E17=""),"",AC17)</f>
        <v/>
      </c>
    </row>
    <row r="18" spans="1:30">
      <c r="A18" s="46" t="s">
        <v>113</v>
      </c>
      <c r="B18" s="24">
        <v>3</v>
      </c>
      <c r="C18" s="46" t="s">
        <v>109</v>
      </c>
      <c r="D18" t="s">
        <v>20</v>
      </c>
      <c r="E18" s="24">
        <v>5</v>
      </c>
      <c r="F18" s="24"/>
      <c r="G18" s="24"/>
      <c r="H18" s="24"/>
      <c r="I18" s="24">
        <v>2</v>
      </c>
      <c r="J18" s="36">
        <v>1</v>
      </c>
      <c r="AC18" s="36" t="str">
        <f>IF(OR(AC$13="",$E18=""),"",AB18)</f>
        <v/>
      </c>
      <c r="AD18" s="36" t="str">
        <f>IF(OR(AD$13="",$E18=""),"",AC18)</f>
        <v/>
      </c>
    </row>
    <row r="19" spans="1:9">
      <c r="A19" s="46" t="s">
        <v>114</v>
      </c>
      <c r="B19" s="24">
        <v>2</v>
      </c>
      <c r="C19" s="46" t="s">
        <v>109</v>
      </c>
      <c r="D19" t="s">
        <v>20</v>
      </c>
      <c r="E19" s="24">
        <v>3</v>
      </c>
      <c r="F19" s="24"/>
      <c r="G19" s="24"/>
      <c r="H19" s="24"/>
      <c r="I19" s="24"/>
    </row>
    <row r="20" spans="1:9">
      <c r="A20" s="46" t="s">
        <v>115</v>
      </c>
      <c r="B20" s="24">
        <v>3</v>
      </c>
      <c r="C20" s="46" t="s">
        <v>109</v>
      </c>
      <c r="D20" t="s">
        <v>20</v>
      </c>
      <c r="E20" s="24">
        <v>3</v>
      </c>
      <c r="F20" s="24"/>
      <c r="G20" s="24"/>
      <c r="H20" s="24"/>
      <c r="I20" s="24"/>
    </row>
    <row r="21" spans="1:9">
      <c r="A21" s="46" t="s">
        <v>116</v>
      </c>
      <c r="B21" s="24">
        <v>3</v>
      </c>
      <c r="C21" s="46" t="s">
        <v>109</v>
      </c>
      <c r="D21" t="s">
        <v>20</v>
      </c>
      <c r="E21" s="24">
        <v>5</v>
      </c>
      <c r="F21" s="24"/>
      <c r="G21" s="24"/>
      <c r="H21" s="24"/>
      <c r="I21" s="24"/>
    </row>
    <row r="22" spans="1:9">
      <c r="A22" s="46" t="s">
        <v>129</v>
      </c>
      <c r="B22" s="24">
        <v>2</v>
      </c>
      <c r="C22" s="46" t="s">
        <v>109</v>
      </c>
      <c r="D22" t="s">
        <v>20</v>
      </c>
      <c r="E22" s="24">
        <v>3</v>
      </c>
      <c r="F22" s="24">
        <v>2</v>
      </c>
      <c r="G22" s="24">
        <v>1</v>
      </c>
      <c r="H22" s="24"/>
      <c r="I22" s="24"/>
    </row>
    <row r="23" spans="1:9">
      <c r="A23" s="46" t="s">
        <v>130</v>
      </c>
      <c r="B23" s="24">
        <v>2</v>
      </c>
      <c r="C23" s="46" t="s">
        <v>109</v>
      </c>
      <c r="D23" t="s">
        <v>20</v>
      </c>
      <c r="E23" s="24">
        <v>5</v>
      </c>
      <c r="F23" s="24"/>
      <c r="G23" s="24">
        <v>2</v>
      </c>
      <c r="H23" s="24">
        <v>2</v>
      </c>
      <c r="I23" s="24">
        <v>1</v>
      </c>
    </row>
    <row r="24" spans="1:9">
      <c r="A24" s="46" t="s">
        <v>131</v>
      </c>
      <c r="B24" s="24">
        <v>2</v>
      </c>
      <c r="C24" s="46" t="s">
        <v>109</v>
      </c>
      <c r="D24" t="s">
        <v>20</v>
      </c>
      <c r="E24" s="24">
        <v>5</v>
      </c>
      <c r="F24" s="24"/>
      <c r="G24" s="24">
        <v>2</v>
      </c>
      <c r="H24" s="24">
        <v>2</v>
      </c>
      <c r="I24" s="24">
        <v>1</v>
      </c>
    </row>
    <row r="25" spans="1:9">
      <c r="A25" s="46" t="s">
        <v>132</v>
      </c>
      <c r="B25" s="24">
        <v>4</v>
      </c>
      <c r="C25" s="46" t="s">
        <v>118</v>
      </c>
      <c r="D25" t="s">
        <v>20</v>
      </c>
      <c r="E25" s="24">
        <v>3</v>
      </c>
      <c r="F25" s="24">
        <v>2</v>
      </c>
      <c r="G25" s="24">
        <v>1</v>
      </c>
      <c r="H25" s="24"/>
      <c r="I25" s="24"/>
    </row>
    <row r="26" spans="1:30">
      <c r="A26" s="46" t="s">
        <v>133</v>
      </c>
      <c r="B26" s="24">
        <v>5</v>
      </c>
      <c r="C26" s="46" t="s">
        <v>109</v>
      </c>
      <c r="D26" t="s">
        <v>20</v>
      </c>
      <c r="E26" s="24">
        <v>3</v>
      </c>
      <c r="F26" s="24"/>
      <c r="G26" s="24"/>
      <c r="H26" s="24"/>
      <c r="I26" s="24">
        <v>2</v>
      </c>
      <c r="J26" s="36">
        <v>1</v>
      </c>
      <c r="AC26" s="36" t="str">
        <f t="shared" ref="AC26:AD49" si="4">IF(OR(AC$13="",$E26=""),"",AB26)</f>
        <v/>
      </c>
      <c r="AD26" s="36" t="str">
        <f t="shared" si="4"/>
        <v/>
      </c>
    </row>
    <row r="27" spans="1:12">
      <c r="A27" s="46" t="s">
        <v>134</v>
      </c>
      <c r="B27" s="24">
        <v>5</v>
      </c>
      <c r="C27" s="46" t="s">
        <v>109</v>
      </c>
      <c r="D27" t="s">
        <v>20</v>
      </c>
      <c r="E27" s="24">
        <v>5</v>
      </c>
      <c r="F27" s="24"/>
      <c r="G27" s="24"/>
      <c r="H27" s="24"/>
      <c r="I27" s="24"/>
      <c r="J27" s="36">
        <v>2</v>
      </c>
      <c r="K27" s="36">
        <v>2</v>
      </c>
      <c r="L27" s="36">
        <v>1</v>
      </c>
    </row>
    <row r="28" spans="1:30">
      <c r="A28" s="46" t="s">
        <v>135</v>
      </c>
      <c r="B28" s="24"/>
      <c r="C28" s="46" t="s">
        <v>120</v>
      </c>
      <c r="D28" t="s">
        <v>20</v>
      </c>
      <c r="E28" s="24">
        <v>8</v>
      </c>
      <c r="F28" s="24">
        <v>3</v>
      </c>
      <c r="G28" s="24">
        <v>3</v>
      </c>
      <c r="H28" s="24">
        <v>2</v>
      </c>
      <c r="I28" s="24"/>
      <c r="AC28" s="36" t="str">
        <f>IF(OR(AC$13="",$E28=""),"",AB28)</f>
        <v/>
      </c>
      <c r="AD28" s="36" t="str">
        <f>IF(OR(AD$13="",$E28=""),"",AC28)</f>
        <v/>
      </c>
    </row>
    <row r="29" spans="1:30">
      <c r="A29" s="46" t="s">
        <v>136</v>
      </c>
      <c r="B29" s="24"/>
      <c r="C29" s="46" t="s">
        <v>120</v>
      </c>
      <c r="D29" t="s">
        <v>20</v>
      </c>
      <c r="E29" s="24">
        <v>5</v>
      </c>
      <c r="F29" s="24"/>
      <c r="G29" s="24"/>
      <c r="H29" s="24"/>
      <c r="I29" s="24">
        <v>3</v>
      </c>
      <c r="J29" s="36">
        <v>2</v>
      </c>
      <c r="AC29" s="36" t="str">
        <f>IF(OR(AC$13="",$E29=""),"",AB29)</f>
        <v/>
      </c>
      <c r="AD29" s="36" t="str">
        <f>IF(OR(AD$13="",$E29=""),"",AC29)</f>
        <v/>
      </c>
    </row>
    <row r="30" spans="1:30">
      <c r="A30" s="46" t="s">
        <v>137</v>
      </c>
      <c r="B30" s="24"/>
      <c r="C30" s="46" t="s">
        <v>120</v>
      </c>
      <c r="D30" t="s">
        <v>20</v>
      </c>
      <c r="E30" s="24">
        <v>8</v>
      </c>
      <c r="F30" s="24"/>
      <c r="G30" s="24"/>
      <c r="H30" s="24"/>
      <c r="I30" s="24"/>
      <c r="J30" s="36">
        <v>3</v>
      </c>
      <c r="K30" s="36">
        <v>3</v>
      </c>
      <c r="L30" s="36">
        <v>2</v>
      </c>
      <c r="AC30" s="36" t="str">
        <f t="shared" si="4"/>
        <v/>
      </c>
      <c r="AD30" s="36" t="str">
        <f t="shared" si="4"/>
        <v/>
      </c>
    </row>
    <row r="31" spans="1:30">
      <c r="A31" s="46" t="s">
        <v>138</v>
      </c>
      <c r="B31" s="24"/>
      <c r="C31" s="46" t="s">
        <v>120</v>
      </c>
      <c r="D31" t="s">
        <v>20</v>
      </c>
      <c r="E31" s="24">
        <v>5</v>
      </c>
      <c r="F31" s="24"/>
      <c r="G31" s="24"/>
      <c r="H31" s="24"/>
      <c r="I31" s="24"/>
      <c r="K31" s="36">
        <v>3</v>
      </c>
      <c r="L31" s="36">
        <v>2</v>
      </c>
      <c r="AC31" s="36" t="str">
        <f t="shared" si="4"/>
        <v/>
      </c>
      <c r="AD31" s="36" t="str">
        <f t="shared" si="4"/>
        <v/>
      </c>
    </row>
    <row r="32" spans="1:30">
      <c r="A32" s="46" t="s">
        <v>139</v>
      </c>
      <c r="B32" s="24"/>
      <c r="C32" s="46" t="s">
        <v>118</v>
      </c>
      <c r="D32" t="s">
        <v>20</v>
      </c>
      <c r="E32" s="24">
        <v>5</v>
      </c>
      <c r="F32" s="24"/>
      <c r="G32" s="24"/>
      <c r="H32" s="24"/>
      <c r="I32" s="24"/>
      <c r="K32" s="36">
        <v>3</v>
      </c>
      <c r="L32" s="36">
        <v>2</v>
      </c>
      <c r="AC32" s="36" t="str">
        <f t="shared" si="4"/>
        <v/>
      </c>
      <c r="AD32" s="36" t="str">
        <f t="shared" si="4"/>
        <v/>
      </c>
    </row>
    <row r="33" spans="1:30">
      <c r="A33" s="46" t="s">
        <v>140</v>
      </c>
      <c r="B33" s="24"/>
      <c r="C33" s="46" t="s">
        <v>120</v>
      </c>
      <c r="D33" t="s">
        <v>20</v>
      </c>
      <c r="E33" s="24">
        <v>8</v>
      </c>
      <c r="F33" s="24">
        <v>5</v>
      </c>
      <c r="G33" s="24">
        <v>2</v>
      </c>
      <c r="H33" s="24">
        <v>1</v>
      </c>
      <c r="I33" s="24"/>
      <c r="AC33" s="36" t="str">
        <f t="shared" si="4"/>
        <v/>
      </c>
      <c r="AD33" s="36" t="str">
        <f t="shared" si="4"/>
        <v/>
      </c>
    </row>
    <row r="34" spans="1:30">
      <c r="A34" s="46" t="s">
        <v>141</v>
      </c>
      <c r="B34" s="24"/>
      <c r="C34" s="46" t="s">
        <v>120</v>
      </c>
      <c r="D34" t="s">
        <v>20</v>
      </c>
      <c r="E34" s="24">
        <v>8</v>
      </c>
      <c r="F34" s="24"/>
      <c r="G34" s="24"/>
      <c r="H34" s="24"/>
      <c r="I34" s="24"/>
      <c r="J34" s="36">
        <v>3</v>
      </c>
      <c r="K34" s="36">
        <v>2</v>
      </c>
      <c r="L34" s="36">
        <v>3</v>
      </c>
      <c r="AC34" s="36" t="str">
        <f t="shared" si="4"/>
        <v/>
      </c>
      <c r="AD34" s="36" t="str">
        <f t="shared" si="4"/>
        <v/>
      </c>
    </row>
    <row r="35" spans="1:30">
      <c r="A35" s="46"/>
      <c r="B35" s="24"/>
      <c r="C35" s="46"/>
      <c r="D35"/>
      <c r="E35" s="24"/>
      <c r="F35" s="24" t="str">
        <f t="shared" ref="F35:F43" si="5">IF(OR(F$13="",$E35=""),"",E35)</f>
        <v/>
      </c>
      <c r="G35" s="24"/>
      <c r="H35" s="24"/>
      <c r="I35" s="24"/>
      <c r="AC35" s="36" t="str">
        <f t="shared" si="4"/>
        <v/>
      </c>
      <c r="AD35" s="36" t="str">
        <f t="shared" si="4"/>
        <v/>
      </c>
    </row>
    <row r="36" spans="1:30">
      <c r="A36" s="46"/>
      <c r="B36" s="24"/>
      <c r="C36" s="46"/>
      <c r="D36"/>
      <c r="E36" s="24">
        <f>SUM(E22:E34)</f>
        <v>71</v>
      </c>
      <c r="F36" s="24">
        <f t="shared" si="5"/>
        <v>71</v>
      </c>
      <c r="G36" s="24"/>
      <c r="H36" s="24"/>
      <c r="I36" s="24"/>
      <c r="AC36" s="36" t="str">
        <f t="shared" si="4"/>
        <v/>
      </c>
      <c r="AD36" s="36" t="str">
        <f t="shared" si="4"/>
        <v/>
      </c>
    </row>
    <row r="37" spans="1:30">
      <c r="A37" s="46"/>
      <c r="B37" s="24"/>
      <c r="C37" s="46"/>
      <c r="D37"/>
      <c r="E37" s="24"/>
      <c r="F37" s="24" t="str">
        <f t="shared" si="5"/>
        <v/>
      </c>
      <c r="G37" s="24"/>
      <c r="H37" s="24"/>
      <c r="I37" s="24"/>
      <c r="AC37" s="36" t="str">
        <f t="shared" si="4"/>
        <v/>
      </c>
      <c r="AD37" s="36" t="str">
        <f t="shared" si="4"/>
        <v/>
      </c>
    </row>
    <row r="38" spans="1:30">
      <c r="A38" s="46"/>
      <c r="B38" s="24"/>
      <c r="C38" s="46"/>
      <c r="D38"/>
      <c r="E38" s="24"/>
      <c r="F38" s="24" t="str">
        <f t="shared" si="5"/>
        <v/>
      </c>
      <c r="G38" s="24"/>
      <c r="H38" s="24"/>
      <c r="I38" s="24"/>
      <c r="AC38" s="36" t="str">
        <f t="shared" si="4"/>
        <v/>
      </c>
      <c r="AD38" s="36" t="str">
        <f t="shared" si="4"/>
        <v/>
      </c>
    </row>
    <row r="39" spans="1:30">
      <c r="A39" s="46"/>
      <c r="B39" s="24"/>
      <c r="C39" s="46"/>
      <c r="D39"/>
      <c r="E39" s="24"/>
      <c r="F39" s="24" t="str">
        <f t="shared" si="5"/>
        <v/>
      </c>
      <c r="G39" s="24"/>
      <c r="H39" s="24"/>
      <c r="I39" s="24"/>
      <c r="AC39" s="36" t="str">
        <f t="shared" si="4"/>
        <v/>
      </c>
      <c r="AD39" s="36" t="str">
        <f t="shared" si="4"/>
        <v/>
      </c>
    </row>
    <row r="40" spans="1:30">
      <c r="A40" s="46"/>
      <c r="B40" s="24"/>
      <c r="C40" s="46"/>
      <c r="D40" t="str">
        <f t="shared" ref="D40:D43" si="6">IF(A40&lt;&gt;"","Planned","")</f>
        <v/>
      </c>
      <c r="E40" s="24"/>
      <c r="F40" s="24" t="str">
        <f t="shared" si="5"/>
        <v/>
      </c>
      <c r="G40" s="24"/>
      <c r="H40" s="24"/>
      <c r="I40" s="24"/>
      <c r="AC40" s="36" t="str">
        <f t="shared" si="4"/>
        <v/>
      </c>
      <c r="AD40" s="36" t="str">
        <f t="shared" si="4"/>
        <v/>
      </c>
    </row>
    <row r="41" spans="1:30">
      <c r="A41" s="46"/>
      <c r="B41" s="24"/>
      <c r="C41" s="46"/>
      <c r="D41" t="str">
        <f t="shared" si="6"/>
        <v/>
      </c>
      <c r="E41" s="24"/>
      <c r="F41" s="24" t="str">
        <f t="shared" si="5"/>
        <v/>
      </c>
      <c r="G41" s="24"/>
      <c r="H41" s="24"/>
      <c r="I41" s="24"/>
      <c r="AC41" s="36" t="str">
        <f t="shared" si="4"/>
        <v/>
      </c>
      <c r="AD41" s="36" t="str">
        <f t="shared" si="4"/>
        <v/>
      </c>
    </row>
    <row r="42" spans="1:30">
      <c r="A42" s="46"/>
      <c r="B42" s="24"/>
      <c r="C42" s="46"/>
      <c r="D42" t="str">
        <f t="shared" si="6"/>
        <v/>
      </c>
      <c r="E42" s="24"/>
      <c r="F42" s="24" t="str">
        <f t="shared" si="5"/>
        <v/>
      </c>
      <c r="G42" s="24" t="str">
        <f t="shared" ref="G42:U42" si="7">IF(OR(G$13="",$E42=""),"",F42)</f>
        <v/>
      </c>
      <c r="H42" s="24" t="str">
        <f t="shared" si="7"/>
        <v/>
      </c>
      <c r="I42" s="24" t="str">
        <f t="shared" si="7"/>
        <v/>
      </c>
      <c r="J42" s="36" t="str">
        <f t="shared" si="7"/>
        <v/>
      </c>
      <c r="K42" s="36" t="str">
        <f t="shared" si="7"/>
        <v/>
      </c>
      <c r="L42" s="36" t="str">
        <f t="shared" si="7"/>
        <v/>
      </c>
      <c r="M42" s="36" t="str">
        <f t="shared" si="7"/>
        <v/>
      </c>
      <c r="N42" s="36" t="str">
        <f t="shared" si="7"/>
        <v/>
      </c>
      <c r="O42" s="36" t="str">
        <f t="shared" si="7"/>
        <v/>
      </c>
      <c r="P42" s="36" t="str">
        <f t="shared" si="7"/>
        <v/>
      </c>
      <c r="Q42" s="36" t="str">
        <f t="shared" si="7"/>
        <v/>
      </c>
      <c r="R42" s="36" t="str">
        <f t="shared" si="7"/>
        <v/>
      </c>
      <c r="S42" s="36" t="str">
        <f t="shared" si="7"/>
        <v/>
      </c>
      <c r="T42" s="36" t="str">
        <f t="shared" si="7"/>
        <v/>
      </c>
      <c r="U42" s="36" t="str">
        <f t="shared" si="7"/>
        <v/>
      </c>
      <c r="V42" s="36" t="str">
        <f t="shared" ref="V42:AB43" si="8">IF(OR(V$13="",$E42=""),"",U42)</f>
        <v/>
      </c>
      <c r="W42" s="36" t="str">
        <f t="shared" si="8"/>
        <v/>
      </c>
      <c r="X42" s="36" t="str">
        <f t="shared" si="8"/>
        <v/>
      </c>
      <c r="Y42" s="36" t="str">
        <f t="shared" si="8"/>
        <v/>
      </c>
      <c r="Z42" s="36" t="str">
        <f t="shared" si="8"/>
        <v/>
      </c>
      <c r="AA42" s="36" t="str">
        <f t="shared" si="8"/>
        <v/>
      </c>
      <c r="AB42" s="36" t="str">
        <f t="shared" si="8"/>
        <v/>
      </c>
      <c r="AC42" s="36" t="str">
        <f t="shared" si="4"/>
        <v/>
      </c>
      <c r="AD42" s="36" t="str">
        <f t="shared" si="4"/>
        <v/>
      </c>
    </row>
    <row r="43" spans="1:30">
      <c r="A43" s="46"/>
      <c r="B43" s="24"/>
      <c r="C43" s="46"/>
      <c r="D43" t="str">
        <f t="shared" si="6"/>
        <v/>
      </c>
      <c r="E43" s="24"/>
      <c r="F43" s="24" t="str">
        <f t="shared" si="5"/>
        <v/>
      </c>
      <c r="G43" s="24" t="str">
        <f t="shared" ref="G43:U43" si="9">IF(OR(G$13="",$E43=""),"",F43)</f>
        <v/>
      </c>
      <c r="H43" s="24" t="str">
        <f t="shared" si="9"/>
        <v/>
      </c>
      <c r="I43" s="24" t="str">
        <f t="shared" si="9"/>
        <v/>
      </c>
      <c r="J43" s="36" t="str">
        <f t="shared" si="9"/>
        <v/>
      </c>
      <c r="K43" s="36" t="str">
        <f t="shared" si="9"/>
        <v/>
      </c>
      <c r="L43" s="36" t="str">
        <f t="shared" si="9"/>
        <v/>
      </c>
      <c r="M43" s="36" t="str">
        <f t="shared" si="9"/>
        <v/>
      </c>
      <c r="N43" s="36" t="str">
        <f t="shared" si="9"/>
        <v/>
      </c>
      <c r="O43" s="36" t="str">
        <f t="shared" si="9"/>
        <v/>
      </c>
      <c r="P43" s="36" t="str">
        <f t="shared" si="9"/>
        <v/>
      </c>
      <c r="Q43" s="36" t="str">
        <f t="shared" si="9"/>
        <v/>
      </c>
      <c r="R43" s="36" t="str">
        <f t="shared" si="9"/>
        <v/>
      </c>
      <c r="S43" s="36" t="str">
        <f t="shared" si="9"/>
        <v/>
      </c>
      <c r="T43" s="36" t="str">
        <f t="shared" si="9"/>
        <v/>
      </c>
      <c r="U43" s="36" t="str">
        <f t="shared" si="9"/>
        <v/>
      </c>
      <c r="V43" s="36" t="str">
        <f t="shared" si="8"/>
        <v/>
      </c>
      <c r="W43" s="36" t="str">
        <f t="shared" si="8"/>
        <v/>
      </c>
      <c r="X43" s="36" t="str">
        <f t="shared" si="8"/>
        <v/>
      </c>
      <c r="Y43" s="36" t="str">
        <f t="shared" si="8"/>
        <v/>
      </c>
      <c r="Z43" s="36" t="str">
        <f t="shared" si="8"/>
        <v/>
      </c>
      <c r="AA43" s="36" t="str">
        <f t="shared" si="8"/>
        <v/>
      </c>
      <c r="AB43" s="36" t="str">
        <f t="shared" si="8"/>
        <v/>
      </c>
      <c r="AC43" s="36" t="str">
        <f t="shared" si="4"/>
        <v/>
      </c>
      <c r="AD43" s="36" t="str">
        <f t="shared" si="4"/>
        <v/>
      </c>
    </row>
    <row r="44" spans="1:30">
      <c r="A44" s="46"/>
      <c r="B44" s="24"/>
      <c r="C44" s="46"/>
      <c r="D44"/>
      <c r="E44" s="24"/>
      <c r="F44" s="24"/>
      <c r="G44" s="24"/>
      <c r="H44" s="24"/>
      <c r="I44" s="24"/>
      <c r="AC44" s="36" t="str">
        <f t="shared" si="4"/>
        <v/>
      </c>
      <c r="AD44" s="36" t="str">
        <f t="shared" si="4"/>
        <v/>
      </c>
    </row>
    <row r="45" spans="1:30">
      <c r="A45" s="46"/>
      <c r="B45" s="24"/>
      <c r="C45" s="46"/>
      <c r="D45"/>
      <c r="E45" s="24"/>
      <c r="F45" s="24"/>
      <c r="G45" s="24"/>
      <c r="H45" s="24"/>
      <c r="I45" s="24"/>
      <c r="AC45" s="36" t="str">
        <f t="shared" si="4"/>
        <v/>
      </c>
      <c r="AD45" s="36" t="str">
        <f t="shared" si="4"/>
        <v/>
      </c>
    </row>
    <row r="46" spans="1:30">
      <c r="A46" s="46"/>
      <c r="B46" s="24"/>
      <c r="C46" s="46"/>
      <c r="D46"/>
      <c r="E46" s="24"/>
      <c r="F46" s="24"/>
      <c r="G46" s="24"/>
      <c r="H46" s="24"/>
      <c r="I46" s="24"/>
      <c r="AC46" s="36" t="str">
        <f t="shared" si="4"/>
        <v/>
      </c>
      <c r="AD46" s="36" t="str">
        <f t="shared" si="4"/>
        <v/>
      </c>
    </row>
    <row r="47" spans="1:30">
      <c r="A47" s="46"/>
      <c r="B47" s="24"/>
      <c r="C47" s="46"/>
      <c r="D47"/>
      <c r="E47" s="24"/>
      <c r="F47" s="24"/>
      <c r="G47" s="24"/>
      <c r="H47" s="24"/>
      <c r="I47" s="24"/>
      <c r="AC47" s="36" t="str">
        <f t="shared" si="4"/>
        <v/>
      </c>
      <c r="AD47" s="36" t="str">
        <f t="shared" si="4"/>
        <v/>
      </c>
    </row>
    <row r="48" spans="1:30">
      <c r="A48" s="46"/>
      <c r="B48" s="24"/>
      <c r="C48" s="46"/>
      <c r="D48"/>
      <c r="E48" s="24"/>
      <c r="F48" s="24"/>
      <c r="G48" s="24"/>
      <c r="H48" s="24"/>
      <c r="I48" s="24"/>
      <c r="AC48" s="36" t="str">
        <f t="shared" si="4"/>
        <v/>
      </c>
      <c r="AD48" s="36" t="str">
        <f t="shared" si="4"/>
        <v/>
      </c>
    </row>
    <row r="49" spans="1:30">
      <c r="A49" s="46"/>
      <c r="B49" s="24"/>
      <c r="C49" s="46"/>
      <c r="D49"/>
      <c r="E49" s="24"/>
      <c r="F49" s="24"/>
      <c r="G49" s="24"/>
      <c r="H49" s="24"/>
      <c r="I49" s="24"/>
      <c r="AC49" s="36" t="str">
        <f t="shared" si="4"/>
        <v/>
      </c>
      <c r="AD49" s="36" t="str">
        <f t="shared" si="4"/>
        <v/>
      </c>
    </row>
    <row r="50" spans="1:9">
      <c r="A50" s="46"/>
      <c r="B50" s="24"/>
      <c r="C50" s="46"/>
      <c r="D50"/>
      <c r="E50" s="24"/>
      <c r="F50" s="24"/>
      <c r="G50" s="24"/>
      <c r="H50" s="24"/>
      <c r="I50" s="24"/>
    </row>
    <row r="51" spans="1:30">
      <c r="A51" s="46"/>
      <c r="B51" s="24"/>
      <c r="C51" s="46"/>
      <c r="D51"/>
      <c r="E51" s="24"/>
      <c r="F51" s="24"/>
      <c r="G51" s="24"/>
      <c r="H51" s="24"/>
      <c r="I51" s="24"/>
      <c r="AC51" s="36" t="str">
        <f t="shared" ref="AC51:AD59" si="10">IF(OR(AC$13="",$E51=""),"",AB51)</f>
        <v/>
      </c>
      <c r="AD51" s="36" t="str">
        <f t="shared" si="10"/>
        <v/>
      </c>
    </row>
    <row r="52" spans="1:30">
      <c r="A52" s="46"/>
      <c r="B52" s="24"/>
      <c r="C52" s="46"/>
      <c r="D52"/>
      <c r="E52" s="24"/>
      <c r="F52" s="24"/>
      <c r="G52" s="24"/>
      <c r="H52" s="24"/>
      <c r="I52" s="24"/>
      <c r="AC52" s="36" t="str">
        <f t="shared" si="10"/>
        <v/>
      </c>
      <c r="AD52" s="36" t="str">
        <f t="shared" si="10"/>
        <v/>
      </c>
    </row>
    <row r="53" spans="1:30">
      <c r="A53" s="46"/>
      <c r="B53" s="24"/>
      <c r="C53" s="46"/>
      <c r="D53"/>
      <c r="E53" s="24"/>
      <c r="F53" s="24"/>
      <c r="G53" s="24"/>
      <c r="H53" s="24"/>
      <c r="I53" s="24"/>
      <c r="AC53" s="36" t="str">
        <f t="shared" si="10"/>
        <v/>
      </c>
      <c r="AD53" s="36" t="str">
        <f t="shared" si="10"/>
        <v/>
      </c>
    </row>
    <row r="54" spans="1:30">
      <c r="A54" s="46"/>
      <c r="B54" s="24"/>
      <c r="C54" s="46"/>
      <c r="D54"/>
      <c r="E54" s="24"/>
      <c r="F54" s="24"/>
      <c r="G54" s="24"/>
      <c r="H54" s="24"/>
      <c r="I54" s="24"/>
      <c r="AC54" s="36" t="str">
        <f t="shared" si="10"/>
        <v/>
      </c>
      <c r="AD54" s="36" t="str">
        <f t="shared" si="10"/>
        <v/>
      </c>
    </row>
    <row r="55" spans="1:30">
      <c r="A55" s="46"/>
      <c r="B55" s="24"/>
      <c r="C55" s="46"/>
      <c r="D55"/>
      <c r="E55" s="24"/>
      <c r="F55" s="24"/>
      <c r="G55" s="24"/>
      <c r="H55" s="24"/>
      <c r="I55" s="24"/>
      <c r="AC55" s="36" t="str">
        <f t="shared" si="10"/>
        <v/>
      </c>
      <c r="AD55" s="36" t="str">
        <f t="shared" si="10"/>
        <v/>
      </c>
    </row>
    <row r="56" spans="1:30">
      <c r="A56" s="46"/>
      <c r="B56" s="24"/>
      <c r="C56" s="46"/>
      <c r="D56"/>
      <c r="E56" s="24"/>
      <c r="F56" s="24"/>
      <c r="G56" s="24"/>
      <c r="H56" s="24"/>
      <c r="I56" s="24"/>
      <c r="AC56" s="36" t="str">
        <f t="shared" si="10"/>
        <v/>
      </c>
      <c r="AD56" s="36" t="str">
        <f t="shared" si="10"/>
        <v/>
      </c>
    </row>
    <row r="57" spans="1:30">
      <c r="A57" s="46"/>
      <c r="B57" s="24"/>
      <c r="C57" s="46"/>
      <c r="D57"/>
      <c r="E57" s="24"/>
      <c r="F57" s="24"/>
      <c r="G57" s="24"/>
      <c r="H57" s="24"/>
      <c r="I57" s="24"/>
      <c r="AC57" s="36" t="str">
        <f t="shared" si="10"/>
        <v/>
      </c>
      <c r="AD57" s="36" t="str">
        <f t="shared" si="10"/>
        <v/>
      </c>
    </row>
    <row r="58" spans="1:30">
      <c r="A58" s="46"/>
      <c r="B58" s="24"/>
      <c r="C58" s="46"/>
      <c r="D58"/>
      <c r="E58" s="24"/>
      <c r="F58" s="24"/>
      <c r="G58" s="24"/>
      <c r="H58" s="24"/>
      <c r="I58" s="24"/>
      <c r="AC58" s="36" t="str">
        <f t="shared" si="10"/>
        <v/>
      </c>
      <c r="AD58" s="36" t="str">
        <f t="shared" si="10"/>
        <v/>
      </c>
    </row>
    <row r="59" spans="1:30">
      <c r="A59" s="46"/>
      <c r="B59" s="24"/>
      <c r="C59" s="46"/>
      <c r="D59"/>
      <c r="E59" s="24"/>
      <c r="F59" s="24"/>
      <c r="G59" s="24"/>
      <c r="H59" s="24"/>
      <c r="I59" s="24"/>
      <c r="AC59" s="36" t="str">
        <f t="shared" si="10"/>
        <v/>
      </c>
      <c r="AD59" s="36" t="str">
        <f t="shared" si="10"/>
        <v/>
      </c>
    </row>
    <row r="60" spans="1:9">
      <c r="A60" s="46"/>
      <c r="B60" s="24"/>
      <c r="C60" s="46"/>
      <c r="D60"/>
      <c r="E60" s="24"/>
      <c r="F60" s="24"/>
      <c r="G60" s="24"/>
      <c r="H60" s="24"/>
      <c r="I60" s="24"/>
    </row>
    <row r="61" spans="1:30">
      <c r="A61" s="46"/>
      <c r="B61" s="24"/>
      <c r="C61" s="46"/>
      <c r="D61"/>
      <c r="E61" s="24"/>
      <c r="F61" s="24"/>
      <c r="G61" s="24"/>
      <c r="H61" s="24"/>
      <c r="I61" s="24"/>
      <c r="AC61" s="36" t="str">
        <f t="shared" ref="AC61:AD65" si="11">IF(OR(AC$13="",$E61=""),"",AB61)</f>
        <v/>
      </c>
      <c r="AD61" s="36" t="str">
        <f t="shared" si="11"/>
        <v/>
      </c>
    </row>
    <row r="62" spans="1:30">
      <c r="A62" s="46"/>
      <c r="B62" s="24"/>
      <c r="C62" s="46"/>
      <c r="D62"/>
      <c r="E62" s="24"/>
      <c r="F62" s="24"/>
      <c r="G62" s="24"/>
      <c r="H62" s="24"/>
      <c r="I62" s="24"/>
      <c r="AC62" s="36" t="str">
        <f t="shared" si="11"/>
        <v/>
      </c>
      <c r="AD62" s="36" t="str">
        <f t="shared" si="11"/>
        <v/>
      </c>
    </row>
    <row r="63" spans="1:30">
      <c r="A63" s="46"/>
      <c r="B63" s="24"/>
      <c r="C63" s="46"/>
      <c r="D63"/>
      <c r="E63" s="24"/>
      <c r="F63" s="24"/>
      <c r="G63" s="24"/>
      <c r="H63" s="24"/>
      <c r="I63" s="24"/>
      <c r="AC63" s="36" t="str">
        <f t="shared" si="11"/>
        <v/>
      </c>
      <c r="AD63" s="36" t="str">
        <f t="shared" si="11"/>
        <v/>
      </c>
    </row>
    <row r="64" spans="1:30">
      <c r="A64" s="46"/>
      <c r="B64" s="24"/>
      <c r="C64" s="46"/>
      <c r="D64"/>
      <c r="E64" s="24"/>
      <c r="F64" s="24"/>
      <c r="G64" s="24"/>
      <c r="H64" s="24"/>
      <c r="I64" s="24"/>
      <c r="AC64" s="36" t="str">
        <f t="shared" si="11"/>
        <v/>
      </c>
      <c r="AD64" s="36" t="str">
        <f t="shared" si="11"/>
        <v/>
      </c>
    </row>
    <row r="65" spans="1:30">
      <c r="A65" s="46"/>
      <c r="B65" s="24"/>
      <c r="C65" s="46"/>
      <c r="D65"/>
      <c r="E65" s="24"/>
      <c r="F65" s="24"/>
      <c r="G65" s="24"/>
      <c r="H65" s="24"/>
      <c r="I65" s="24"/>
      <c r="AC65" s="36" t="str">
        <f t="shared" si="11"/>
        <v/>
      </c>
      <c r="AD65" s="36" t="str">
        <f t="shared" si="11"/>
        <v/>
      </c>
    </row>
    <row r="66" spans="3:4">
      <c r="C66"/>
      <c r="D66" s="1" t="str">
        <f>IF(A66&lt;&gt;"","Planned","")</f>
        <v/>
      </c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  <row r="89" spans="3:3">
      <c r="C89"/>
    </row>
  </sheetData>
  <conditionalFormatting sqref="A14:AD65">
    <cfRule type="expression" dxfId="34" priority="1" stopIfTrue="1">
      <formula>$D14="Done"</formula>
    </cfRule>
    <cfRule type="expression" dxfId="35" priority="2" stopIfTrue="1">
      <formula>$D14="Ongoing"</formula>
    </cfRule>
  </conditionalFormatting>
  <dataValidations count="1">
    <dataValidation type="list" allowBlank="1" showInputMessage="1" sqref="D2:D7 D14:D66">
      <formula1>"Planned,Ongoing,Done"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497" name="Button 1" r:id="rId4">
              <controlPr print="0" defaultSize="0">
                <anchor moveWithCells="1" sizeWithCells="1">
                  <from>
                    <xdr:col>0</xdr:col>
                    <xdr:colOff>244475</xdr:colOff>
                    <xdr:row>5</xdr:row>
                    <xdr:rowOff>0</xdr:rowOff>
                  </from>
                  <to>
                    <xdr:col>0</xdr:col>
                    <xdr:colOff>2067560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98" name="Button 2" r:id="rId5">
              <controlPr print="0" defaultSize="0">
                <anchor moveWithCells="1" sizeWithCells="1">
                  <from>
                    <xdr:col>0</xdr:col>
                    <xdr:colOff>2320925</xdr:colOff>
                    <xdr:row>5</xdr:row>
                    <xdr:rowOff>0</xdr:rowOff>
                  </from>
                  <to>
                    <xdr:col>2</xdr:col>
                    <xdr:colOff>304165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codeName="Sheet8"/>
  <dimension ref="A1:AD102"/>
  <sheetViews>
    <sheetView workbookViewId="0">
      <pane ySplit="13" topLeftCell="A14" activePane="bottomLeft" state="frozen"/>
      <selection/>
      <selection pane="bottomLeft" activeCell="D28" sqref="D28"/>
    </sheetView>
  </sheetViews>
  <sheetFormatPr defaultColWidth="8.88888888888889" defaultRowHeight="13.2"/>
  <cols>
    <col min="1" max="1" width="43.4259259259259" style="1" customWidth="1"/>
    <col min="2" max="2" width="8.57407407407407" style="36" customWidth="1"/>
    <col min="3" max="3" width="13.712962962963" style="1" customWidth="1"/>
    <col min="4" max="4" width="10.8518518518519" style="1" customWidth="1"/>
    <col min="5" max="5" width="11.5740740740741" style="36"/>
    <col min="6" max="30" width="4.42592592592593" style="36" customWidth="1"/>
    <col min="31" max="16384" width="9.13888888888889" style="1"/>
  </cols>
  <sheetData>
    <row r="1" ht="17.4" spans="1:30">
      <c r="A1" s="37">
        <v>3</v>
      </c>
      <c r="B1" s="38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1">
      <c r="A2" s="1" t="s">
        <v>142</v>
      </c>
    </row>
    <row r="3" spans="1:2">
      <c r="A3" s="39"/>
      <c r="B3" s="40"/>
    </row>
    <row r="4" spans="1:2">
      <c r="A4" s="39"/>
      <c r="B4" s="40"/>
    </row>
    <row r="8" spans="1:30">
      <c r="A8" s="41" t="s">
        <v>95</v>
      </c>
      <c r="B8" s="42">
        <v>7</v>
      </c>
      <c r="C8" s="41"/>
      <c r="D8" s="43"/>
      <c r="E8" s="41" t="s">
        <v>96</v>
      </c>
      <c r="F8" s="41" t="s">
        <v>97</v>
      </c>
      <c r="G8" s="41"/>
      <c r="H8" s="41"/>
      <c r="I8" s="41"/>
      <c r="J8" s="41"/>
      <c r="K8" s="41"/>
      <c r="L8" s="41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</row>
    <row r="9" spans="1:30">
      <c r="A9" s="41" t="s">
        <v>98</v>
      </c>
      <c r="B9" s="42">
        <v>5</v>
      </c>
      <c r="C9" s="41" t="s">
        <v>3</v>
      </c>
      <c r="D9" s="41" t="s">
        <v>99</v>
      </c>
      <c r="E9" s="44">
        <f ca="1">SUM(OFFSET(E13,1,0,TaskRows,1))</f>
        <v>83</v>
      </c>
      <c r="F9" s="44">
        <f ca="1">IF(AND(SUM(OFFSET(F13,1,0,TaskRows,1))=0),0,SUM(OFFSET(F13,1,0,TaskRows,1)))</f>
        <v>9</v>
      </c>
      <c r="G9" s="44">
        <f ca="1" t="shared" ref="G9:AD9" si="0">IF(AND(SUM(OFFSET(G13,1,0,TaskRows,1))=0),"",SUM(OFFSET(G13,1,0,TaskRows,1)))</f>
        <v>9</v>
      </c>
      <c r="H9" s="44">
        <f ca="1" t="shared" si="0"/>
        <v>11</v>
      </c>
      <c r="I9" s="44">
        <f ca="1" t="shared" si="0"/>
        <v>13</v>
      </c>
      <c r="J9" s="44">
        <f ca="1" t="shared" si="0"/>
        <v>17</v>
      </c>
      <c r="K9" s="44">
        <f ca="1" t="shared" si="0"/>
        <v>13</v>
      </c>
      <c r="L9" s="44">
        <f ca="1" t="shared" si="0"/>
        <v>10</v>
      </c>
      <c r="M9" s="44" t="str">
        <f ca="1" t="shared" si="0"/>
        <v/>
      </c>
      <c r="N9" s="44" t="str">
        <f ca="1" t="shared" si="0"/>
        <v/>
      </c>
      <c r="O9" s="44" t="str">
        <f ca="1" t="shared" si="0"/>
        <v/>
      </c>
      <c r="P9" s="44" t="str">
        <f ca="1" t="shared" si="0"/>
        <v/>
      </c>
      <c r="Q9" s="44" t="str">
        <f ca="1" t="shared" si="0"/>
        <v/>
      </c>
      <c r="R9" s="44" t="str">
        <f ca="1" t="shared" si="0"/>
        <v/>
      </c>
      <c r="S9" s="44" t="str">
        <f ca="1" t="shared" si="0"/>
        <v/>
      </c>
      <c r="T9" s="44" t="str">
        <f ca="1" t="shared" si="0"/>
        <v/>
      </c>
      <c r="U9" s="44" t="str">
        <f ca="1" t="shared" si="0"/>
        <v/>
      </c>
      <c r="V9" s="44" t="str">
        <f ca="1" t="shared" si="0"/>
        <v/>
      </c>
      <c r="W9" s="44" t="str">
        <f ca="1" t="shared" si="0"/>
        <v/>
      </c>
      <c r="X9" s="44" t="str">
        <f ca="1" t="shared" si="0"/>
        <v/>
      </c>
      <c r="Y9" s="44" t="str">
        <f ca="1" t="shared" si="0"/>
        <v/>
      </c>
      <c r="Z9" s="44" t="str">
        <f ca="1" t="shared" si="0"/>
        <v/>
      </c>
      <c r="AA9" s="44" t="str">
        <f ca="1" t="shared" si="0"/>
        <v/>
      </c>
      <c r="AB9" s="44" t="str">
        <f ca="1" t="shared" si="0"/>
        <v/>
      </c>
      <c r="AC9" s="44" t="str">
        <f ca="1" t="shared" si="0"/>
        <v/>
      </c>
      <c r="AD9" s="44" t="str">
        <f ca="1" t="shared" si="0"/>
        <v/>
      </c>
    </row>
    <row r="10" customFormat="1" hidden="1" spans="1:30">
      <c r="A10" t="s">
        <v>100</v>
      </c>
      <c r="B10" s="24">
        <f>IF(COUNTA(A14:A257)=0,1,COUNTA(A14:A257))</f>
        <v>20</v>
      </c>
      <c r="C10" t="s">
        <v>101</v>
      </c>
      <c r="D10" s="24">
        <f ca="1">IF(COUNTIF(F9:AD9,"&gt;0")=0,1,COUNTIF(F9:AD9,"&gt;0"))</f>
        <v>7</v>
      </c>
      <c r="E10" s="24"/>
      <c r="F10" s="24">
        <f ca="1">IF(F13="","",$E9-$E9/($B8-1)*(F13-1))</f>
        <v>83</v>
      </c>
      <c r="G10" s="24">
        <f ca="1" t="shared" ref="G10:AD10" si="1">IF(G13="","",TotalEffort-TotalEffort/(ImplementationDays)*(G13-1))</f>
        <v>71.1428571428571</v>
      </c>
      <c r="H10" s="24">
        <f ca="1" t="shared" si="1"/>
        <v>59.2857142857143</v>
      </c>
      <c r="I10" s="24">
        <f ca="1" t="shared" si="1"/>
        <v>47.4285714285714</v>
      </c>
      <c r="J10" s="24">
        <f ca="1" t="shared" si="1"/>
        <v>35.5714285714286</v>
      </c>
      <c r="K10" s="24">
        <f ca="1" t="shared" si="1"/>
        <v>23.7142857142857</v>
      </c>
      <c r="L10" s="24">
        <f ca="1" t="shared" si="1"/>
        <v>11.8571428571429</v>
      </c>
      <c r="M10" s="24" t="str">
        <f ca="1" t="shared" si="1"/>
        <v/>
      </c>
      <c r="N10" s="24" t="str">
        <f ca="1" t="shared" si="1"/>
        <v/>
      </c>
      <c r="O10" s="24" t="str">
        <f ca="1" t="shared" si="1"/>
        <v/>
      </c>
      <c r="P10" s="24" t="str">
        <f ca="1" t="shared" si="1"/>
        <v/>
      </c>
      <c r="Q10" s="24" t="str">
        <f ca="1" t="shared" si="1"/>
        <v/>
      </c>
      <c r="R10" s="24" t="str">
        <f ca="1" t="shared" si="1"/>
        <v/>
      </c>
      <c r="S10" s="24" t="str">
        <f ca="1" t="shared" si="1"/>
        <v/>
      </c>
      <c r="T10" s="24" t="str">
        <f ca="1" t="shared" si="1"/>
        <v/>
      </c>
      <c r="U10" s="24" t="str">
        <f ca="1" t="shared" si="1"/>
        <v/>
      </c>
      <c r="V10" s="24" t="str">
        <f ca="1" t="shared" si="1"/>
        <v/>
      </c>
      <c r="W10" s="24" t="str">
        <f ca="1" t="shared" si="1"/>
        <v/>
      </c>
      <c r="X10" s="24" t="str">
        <f ca="1" t="shared" si="1"/>
        <v/>
      </c>
      <c r="Y10" s="24" t="str">
        <f ca="1" t="shared" si="1"/>
        <v/>
      </c>
      <c r="Z10" s="24" t="str">
        <f ca="1" t="shared" si="1"/>
        <v/>
      </c>
      <c r="AA10" s="24" t="str">
        <f ca="1" t="shared" si="1"/>
        <v/>
      </c>
      <c r="AB10" s="24" t="str">
        <f ca="1" t="shared" si="1"/>
        <v/>
      </c>
      <c r="AC10" s="24" t="str">
        <f ca="1" t="shared" si="1"/>
        <v/>
      </c>
      <c r="AD10" s="24" t="str">
        <f ca="1" t="shared" si="1"/>
        <v/>
      </c>
    </row>
    <row r="11" customFormat="1" hidden="1" spans="1:30">
      <c r="A11" s="33" t="s">
        <v>102</v>
      </c>
      <c r="C11" t="s">
        <v>65</v>
      </c>
      <c r="D11" s="24"/>
      <c r="E11" s="24"/>
      <c r="F11" s="24">
        <f ca="1" t="shared" ref="F11:AD11" si="2">IF(TREND(OFFSET($F9,0,DoneDays-TrendDays,1,TrendDays),OFFSET($F12,0,DoneDays-TrendDays,1,TrendDays),F12)&lt;0,"",TREND(OFFSET($F9,0,DoneDays-TrendDays,1,TrendDays),OFFSET($F12,0,DoneDays-TrendDays,1,TrendDays),F12))</f>
        <v>13.6</v>
      </c>
      <c r="G11" s="24">
        <f ca="1" t="shared" si="2"/>
        <v>13.4</v>
      </c>
      <c r="H11" s="24">
        <f ca="1" t="shared" si="2"/>
        <v>13.2</v>
      </c>
      <c r="I11" s="24">
        <f ca="1" t="shared" si="2"/>
        <v>13</v>
      </c>
      <c r="J11" s="24">
        <f ca="1" t="shared" si="2"/>
        <v>12.8</v>
      </c>
      <c r="K11" s="24">
        <f ca="1" t="shared" si="2"/>
        <v>12.6</v>
      </c>
      <c r="L11" s="24">
        <f ca="1" t="shared" si="2"/>
        <v>12.4</v>
      </c>
      <c r="M11" s="24">
        <f ca="1" t="shared" si="2"/>
        <v>12.2</v>
      </c>
      <c r="N11" s="24">
        <f ca="1" t="shared" si="2"/>
        <v>12</v>
      </c>
      <c r="O11" s="24">
        <f ca="1" t="shared" si="2"/>
        <v>11.8</v>
      </c>
      <c r="P11" s="24">
        <f ca="1" t="shared" si="2"/>
        <v>11.6</v>
      </c>
      <c r="Q11" s="24">
        <f ca="1" t="shared" si="2"/>
        <v>11.4</v>
      </c>
      <c r="R11" s="24">
        <f ca="1" t="shared" si="2"/>
        <v>11.2</v>
      </c>
      <c r="S11" s="24">
        <f ca="1" t="shared" si="2"/>
        <v>11</v>
      </c>
      <c r="T11" s="24">
        <f ca="1" t="shared" si="2"/>
        <v>10.8</v>
      </c>
      <c r="U11" s="24">
        <f ca="1" t="shared" si="2"/>
        <v>10.6</v>
      </c>
      <c r="V11" s="24">
        <f ca="1" t="shared" si="2"/>
        <v>10.4</v>
      </c>
      <c r="W11" s="24">
        <f ca="1" t="shared" si="2"/>
        <v>10.2</v>
      </c>
      <c r="X11" s="24">
        <f ca="1" t="shared" si="2"/>
        <v>10</v>
      </c>
      <c r="Y11" s="24">
        <f ca="1" t="shared" si="2"/>
        <v>9.8</v>
      </c>
      <c r="Z11" s="24">
        <f ca="1" t="shared" si="2"/>
        <v>9.6</v>
      </c>
      <c r="AA11" s="24">
        <f ca="1" t="shared" si="2"/>
        <v>9.4</v>
      </c>
      <c r="AB11" s="24">
        <f ca="1" t="shared" si="2"/>
        <v>9.2</v>
      </c>
      <c r="AC11" s="24">
        <f ca="1" t="shared" si="2"/>
        <v>9</v>
      </c>
      <c r="AD11" s="24">
        <f ca="1" t="shared" si="2"/>
        <v>8.8</v>
      </c>
    </row>
    <row r="12" customFormat="1" hidden="1" spans="1:30">
      <c r="A12" s="33" t="s">
        <v>103</v>
      </c>
      <c r="C12" t="s">
        <v>104</v>
      </c>
      <c r="D12" s="24">
        <f ca="1">IF(DoneDays&gt;B9,B9,DoneDays)</f>
        <v>5</v>
      </c>
      <c r="E12" s="24"/>
      <c r="F12" s="24">
        <f ca="1">IF(DoneDays&gt;E12,E12+1,"")</f>
        <v>1</v>
      </c>
      <c r="G12" s="24">
        <v>2</v>
      </c>
      <c r="H12" s="24">
        <v>3</v>
      </c>
      <c r="I12" s="24">
        <v>4</v>
      </c>
      <c r="J12" s="24">
        <v>5</v>
      </c>
      <c r="K12" s="24">
        <v>6</v>
      </c>
      <c r="L12" s="24">
        <v>7</v>
      </c>
      <c r="M12" s="24">
        <v>8</v>
      </c>
      <c r="N12" s="24">
        <v>9</v>
      </c>
      <c r="O12" s="24">
        <v>10</v>
      </c>
      <c r="P12" s="24">
        <v>11</v>
      </c>
      <c r="Q12" s="24">
        <v>12</v>
      </c>
      <c r="R12" s="24">
        <v>13</v>
      </c>
      <c r="S12" s="24">
        <v>14</v>
      </c>
      <c r="T12" s="24">
        <v>15</v>
      </c>
      <c r="U12" s="24">
        <v>16</v>
      </c>
      <c r="V12" s="24">
        <v>17</v>
      </c>
      <c r="W12" s="24">
        <v>18</v>
      </c>
      <c r="X12" s="24">
        <v>19</v>
      </c>
      <c r="Y12" s="24">
        <v>20</v>
      </c>
      <c r="Z12" s="24">
        <v>21</v>
      </c>
      <c r="AA12" s="24">
        <v>22</v>
      </c>
      <c r="AB12" s="24">
        <v>23</v>
      </c>
      <c r="AC12" s="24">
        <v>24</v>
      </c>
      <c r="AD12" s="24">
        <v>25</v>
      </c>
    </row>
    <row r="13" spans="1:30">
      <c r="A13" s="41" t="s">
        <v>105</v>
      </c>
      <c r="B13" s="45" t="s">
        <v>15</v>
      </c>
      <c r="C13" s="41" t="s">
        <v>106</v>
      </c>
      <c r="D13" s="41" t="s">
        <v>6</v>
      </c>
      <c r="E13" s="45" t="s">
        <v>107</v>
      </c>
      <c r="F13" s="45">
        <v>1</v>
      </c>
      <c r="G13" s="45">
        <f t="shared" ref="G13:AD13" si="3">IF($B$8&gt;F13,F13+1,"")</f>
        <v>2</v>
      </c>
      <c r="H13" s="45">
        <f t="shared" si="3"/>
        <v>3</v>
      </c>
      <c r="I13" s="45">
        <f t="shared" si="3"/>
        <v>4</v>
      </c>
      <c r="J13" s="45">
        <f t="shared" si="3"/>
        <v>5</v>
      </c>
      <c r="K13" s="45">
        <f t="shared" si="3"/>
        <v>6</v>
      </c>
      <c r="L13" s="45">
        <f t="shared" si="3"/>
        <v>7</v>
      </c>
      <c r="M13" s="45" t="str">
        <f t="shared" si="3"/>
        <v/>
      </c>
      <c r="N13" s="45" t="str">
        <f t="shared" si="3"/>
        <v/>
      </c>
      <c r="O13" s="45" t="str">
        <f t="shared" si="3"/>
        <v/>
      </c>
      <c r="P13" s="45" t="str">
        <f t="shared" si="3"/>
        <v/>
      </c>
      <c r="Q13" s="45" t="str">
        <f t="shared" si="3"/>
        <v/>
      </c>
      <c r="R13" s="45" t="str">
        <f t="shared" si="3"/>
        <v/>
      </c>
      <c r="S13" s="45" t="str">
        <f t="shared" si="3"/>
        <v/>
      </c>
      <c r="T13" s="45" t="str">
        <f t="shared" si="3"/>
        <v/>
      </c>
      <c r="U13" s="45" t="str">
        <f t="shared" si="3"/>
        <v/>
      </c>
      <c r="V13" s="45" t="str">
        <f t="shared" si="3"/>
        <v/>
      </c>
      <c r="W13" s="45" t="str">
        <f t="shared" si="3"/>
        <v/>
      </c>
      <c r="X13" s="45" t="str">
        <f t="shared" si="3"/>
        <v/>
      </c>
      <c r="Y13" s="45" t="str">
        <f t="shared" si="3"/>
        <v/>
      </c>
      <c r="Z13" s="45" t="str">
        <f t="shared" si="3"/>
        <v/>
      </c>
      <c r="AA13" s="45" t="str">
        <f t="shared" si="3"/>
        <v/>
      </c>
      <c r="AB13" s="45" t="str">
        <f t="shared" si="3"/>
        <v/>
      </c>
      <c r="AC13" s="45" t="str">
        <f t="shared" si="3"/>
        <v/>
      </c>
      <c r="AD13" s="45" t="str">
        <f t="shared" si="3"/>
        <v/>
      </c>
    </row>
    <row r="14" spans="1:9">
      <c r="A14" s="46" t="s">
        <v>143</v>
      </c>
      <c r="B14" s="24"/>
      <c r="C14" s="46" t="s">
        <v>109</v>
      </c>
      <c r="D14" t="s">
        <v>20</v>
      </c>
      <c r="E14" s="24">
        <v>1</v>
      </c>
      <c r="F14" s="24">
        <v>1</v>
      </c>
      <c r="G14" s="24"/>
      <c r="H14" s="24"/>
      <c r="I14" s="24"/>
    </row>
    <row r="15" spans="1:9">
      <c r="A15" s="46" t="s">
        <v>144</v>
      </c>
      <c r="B15" s="24"/>
      <c r="C15" s="46" t="s">
        <v>109</v>
      </c>
      <c r="D15" t="s">
        <v>20</v>
      </c>
      <c r="E15" s="24">
        <v>3</v>
      </c>
      <c r="F15" s="24"/>
      <c r="G15" s="24">
        <v>1</v>
      </c>
      <c r="H15" s="24">
        <v>1</v>
      </c>
      <c r="I15" s="24">
        <v>1</v>
      </c>
    </row>
    <row r="16" spans="1:10">
      <c r="A16" s="46" t="s">
        <v>145</v>
      </c>
      <c r="B16" s="24"/>
      <c r="C16" s="46" t="s">
        <v>109</v>
      </c>
      <c r="D16" t="s">
        <v>20</v>
      </c>
      <c r="E16" s="24">
        <v>4</v>
      </c>
      <c r="F16" s="24"/>
      <c r="G16" s="24"/>
      <c r="H16" s="24">
        <v>2</v>
      </c>
      <c r="I16" s="24">
        <v>1</v>
      </c>
      <c r="J16" s="36">
        <v>1</v>
      </c>
    </row>
    <row r="17" spans="1:10">
      <c r="A17" s="46" t="s">
        <v>146</v>
      </c>
      <c r="B17" s="24"/>
      <c r="C17" s="46" t="s">
        <v>109</v>
      </c>
      <c r="D17" t="s">
        <v>20</v>
      </c>
      <c r="E17" s="24">
        <v>2</v>
      </c>
      <c r="F17" s="24"/>
      <c r="G17" s="24"/>
      <c r="H17" s="24"/>
      <c r="I17" s="24">
        <v>1</v>
      </c>
      <c r="J17" s="36">
        <v>1</v>
      </c>
    </row>
    <row r="18" spans="1:11">
      <c r="A18" s="46" t="s">
        <v>147</v>
      </c>
      <c r="B18" s="24"/>
      <c r="C18" s="46" t="s">
        <v>109</v>
      </c>
      <c r="D18" t="s">
        <v>20</v>
      </c>
      <c r="E18" s="24">
        <v>3</v>
      </c>
      <c r="F18" s="24"/>
      <c r="G18" s="24"/>
      <c r="H18" s="24"/>
      <c r="I18" s="24"/>
      <c r="J18" s="36">
        <v>2</v>
      </c>
      <c r="K18" s="36">
        <v>1</v>
      </c>
    </row>
    <row r="19" spans="1:9">
      <c r="A19" s="46" t="s">
        <v>148</v>
      </c>
      <c r="B19" s="24"/>
      <c r="C19" s="46" t="s">
        <v>118</v>
      </c>
      <c r="D19" t="s">
        <v>20</v>
      </c>
      <c r="E19" s="24">
        <v>3</v>
      </c>
      <c r="F19" s="24">
        <v>2</v>
      </c>
      <c r="G19" s="24">
        <v>1</v>
      </c>
      <c r="H19" s="24"/>
      <c r="I19" s="24"/>
    </row>
    <row r="20" spans="1:9">
      <c r="A20" s="46" t="s">
        <v>149</v>
      </c>
      <c r="B20" s="24"/>
      <c r="C20" s="46" t="s">
        <v>118</v>
      </c>
      <c r="D20" t="s">
        <v>20</v>
      </c>
      <c r="E20" s="24">
        <v>2</v>
      </c>
      <c r="F20" s="24">
        <v>1</v>
      </c>
      <c r="G20" s="24">
        <v>1</v>
      </c>
      <c r="H20" s="24"/>
      <c r="I20" s="24"/>
    </row>
    <row r="21" spans="1:9">
      <c r="A21" s="46" t="s">
        <v>150</v>
      </c>
      <c r="B21" s="24"/>
      <c r="C21" s="46" t="s">
        <v>118</v>
      </c>
      <c r="D21" t="s">
        <v>20</v>
      </c>
      <c r="E21" s="24">
        <v>2</v>
      </c>
      <c r="F21" s="24"/>
      <c r="G21" s="24">
        <v>2</v>
      </c>
      <c r="H21" s="24"/>
      <c r="I21" s="24"/>
    </row>
    <row r="22" spans="1:12">
      <c r="A22" s="46" t="s">
        <v>151</v>
      </c>
      <c r="B22" s="24"/>
      <c r="C22" s="46" t="s">
        <v>120</v>
      </c>
      <c r="D22" t="s">
        <v>20</v>
      </c>
      <c r="E22" s="24">
        <v>10</v>
      </c>
      <c r="H22" s="24">
        <v>2</v>
      </c>
      <c r="I22" s="24">
        <v>2</v>
      </c>
      <c r="J22" s="24">
        <v>2</v>
      </c>
      <c r="K22" s="24">
        <v>2</v>
      </c>
      <c r="L22" s="36">
        <v>2</v>
      </c>
    </row>
    <row r="23" spans="1:12">
      <c r="A23" s="46" t="s">
        <v>152</v>
      </c>
      <c r="B23" s="24"/>
      <c r="C23" s="46" t="s">
        <v>120</v>
      </c>
      <c r="D23" t="s">
        <v>20</v>
      </c>
      <c r="E23" s="24">
        <v>10</v>
      </c>
      <c r="H23" s="24">
        <v>2</v>
      </c>
      <c r="I23" s="24">
        <v>2</v>
      </c>
      <c r="J23" s="24">
        <v>2</v>
      </c>
      <c r="K23" s="24">
        <v>2</v>
      </c>
      <c r="L23" s="36">
        <v>2</v>
      </c>
    </row>
    <row r="24" spans="1:9">
      <c r="A24" s="46" t="s">
        <v>153</v>
      </c>
      <c r="B24" s="24"/>
      <c r="C24" s="46" t="s">
        <v>120</v>
      </c>
      <c r="D24" t="s">
        <v>20</v>
      </c>
      <c r="E24" s="24">
        <v>6</v>
      </c>
      <c r="F24" s="24">
        <v>5</v>
      </c>
      <c r="G24" s="24"/>
      <c r="H24" s="24"/>
      <c r="I24" s="24"/>
    </row>
    <row r="25" spans="1:9">
      <c r="A25" s="46" t="s">
        <v>154</v>
      </c>
      <c r="B25" s="24"/>
      <c r="C25" s="46" t="s">
        <v>120</v>
      </c>
      <c r="D25" t="s">
        <v>20</v>
      </c>
      <c r="E25" s="24">
        <v>2</v>
      </c>
      <c r="F25" s="24"/>
      <c r="G25" s="24"/>
      <c r="H25" s="24">
        <v>2</v>
      </c>
      <c r="I25" s="24"/>
    </row>
    <row r="26" spans="1:12">
      <c r="A26" s="46" t="s">
        <v>155</v>
      </c>
      <c r="B26" s="24"/>
      <c r="C26" s="46" t="s">
        <v>118</v>
      </c>
      <c r="D26" t="s">
        <v>20</v>
      </c>
      <c r="E26" s="24">
        <v>3</v>
      </c>
      <c r="F26" s="24"/>
      <c r="G26" s="24"/>
      <c r="H26" s="24"/>
      <c r="I26" s="24"/>
      <c r="K26" s="36">
        <v>2</v>
      </c>
      <c r="L26" s="36">
        <v>1</v>
      </c>
    </row>
    <row r="27" spans="1:9">
      <c r="A27" s="46" t="s">
        <v>156</v>
      </c>
      <c r="B27" s="24"/>
      <c r="C27" s="46" t="s">
        <v>118</v>
      </c>
      <c r="D27" t="s">
        <v>20</v>
      </c>
      <c r="E27" s="24">
        <v>2</v>
      </c>
      <c r="F27" s="24"/>
      <c r="G27" s="24">
        <v>2</v>
      </c>
      <c r="H27" s="24"/>
      <c r="I27" s="24"/>
    </row>
    <row r="28" spans="1:9">
      <c r="A28" s="46" t="s">
        <v>157</v>
      </c>
      <c r="B28" s="24"/>
      <c r="C28" s="46" t="s">
        <v>118</v>
      </c>
      <c r="D28" t="s">
        <v>20</v>
      </c>
      <c r="E28" s="24">
        <v>2</v>
      </c>
      <c r="F28" s="24"/>
      <c r="G28" s="24">
        <v>2</v>
      </c>
      <c r="H28" s="24"/>
      <c r="I28" s="24"/>
    </row>
    <row r="29" spans="1:9">
      <c r="A29" s="46" t="s">
        <v>158</v>
      </c>
      <c r="B29" s="24"/>
      <c r="C29" s="46" t="s">
        <v>118</v>
      </c>
      <c r="D29" t="s">
        <v>20</v>
      </c>
      <c r="E29" s="24">
        <v>3</v>
      </c>
      <c r="F29" s="24"/>
      <c r="G29" s="24"/>
      <c r="H29" s="24">
        <v>2</v>
      </c>
      <c r="I29" s="24">
        <v>1</v>
      </c>
    </row>
    <row r="30" spans="1:30">
      <c r="A30" s="46" t="s">
        <v>159</v>
      </c>
      <c r="B30" s="24"/>
      <c r="C30" s="46" t="s">
        <v>118</v>
      </c>
      <c r="D30" t="s">
        <v>20</v>
      </c>
      <c r="E30" s="24">
        <v>2</v>
      </c>
      <c r="F30" s="24"/>
      <c r="G30" s="24"/>
      <c r="H30" s="24"/>
      <c r="I30" s="24">
        <v>1</v>
      </c>
      <c r="J30" s="36">
        <v>1</v>
      </c>
      <c r="AC30" s="36" t="str">
        <f>IF(OR(AC$13="",$E30=""),"",AB30)</f>
        <v/>
      </c>
      <c r="AD30" s="36" t="str">
        <f>IF(OR(AD$13="",$E30=""),"",AC30)</f>
        <v/>
      </c>
    </row>
    <row r="31" spans="1:11">
      <c r="A31" s="46" t="s">
        <v>160</v>
      </c>
      <c r="B31" s="24"/>
      <c r="C31" s="46" t="s">
        <v>118</v>
      </c>
      <c r="D31" t="s">
        <v>20</v>
      </c>
      <c r="E31" s="24">
        <v>3</v>
      </c>
      <c r="F31" s="24"/>
      <c r="G31" s="24"/>
      <c r="H31" s="24"/>
      <c r="I31" s="24">
        <v>1</v>
      </c>
      <c r="J31" s="36">
        <v>1</v>
      </c>
      <c r="K31" s="36">
        <v>1</v>
      </c>
    </row>
    <row r="32" spans="1:12">
      <c r="A32" s="46" t="s">
        <v>161</v>
      </c>
      <c r="B32" s="24"/>
      <c r="C32" s="46" t="s">
        <v>120</v>
      </c>
      <c r="D32" t="s">
        <v>20</v>
      </c>
      <c r="E32" s="24">
        <v>10</v>
      </c>
      <c r="F32" s="24"/>
      <c r="G32" s="24"/>
      <c r="H32" s="24"/>
      <c r="I32" s="24">
        <v>3</v>
      </c>
      <c r="J32" s="36">
        <v>3</v>
      </c>
      <c r="K32" s="36">
        <v>2</v>
      </c>
      <c r="L32" s="36">
        <v>2</v>
      </c>
    </row>
    <row r="33" spans="1:12">
      <c r="A33" s="46" t="s">
        <v>162</v>
      </c>
      <c r="B33" s="24"/>
      <c r="C33" s="46" t="s">
        <v>120</v>
      </c>
      <c r="D33" t="s">
        <v>20</v>
      </c>
      <c r="E33" s="24">
        <v>10</v>
      </c>
      <c r="F33" s="24"/>
      <c r="G33" s="24"/>
      <c r="H33" s="24"/>
      <c r="I33" s="24"/>
      <c r="J33" s="36">
        <v>4</v>
      </c>
      <c r="K33" s="36">
        <v>3</v>
      </c>
      <c r="L33" s="36">
        <v>3</v>
      </c>
    </row>
    <row r="34" spans="1:30">
      <c r="A34" s="46"/>
      <c r="C34" s="46"/>
      <c r="D34"/>
      <c r="AC34" s="36" t="str">
        <f t="shared" ref="AC34:AD62" si="4">IF(OR(AC$13="",$E34=""),"",AB34)</f>
        <v/>
      </c>
      <c r="AD34" s="36" t="str">
        <f t="shared" si="4"/>
        <v/>
      </c>
    </row>
    <row r="35" spans="1:30">
      <c r="A35" s="47"/>
      <c r="C35" s="46"/>
      <c r="E35" s="36">
        <f>SUM(E14:E34)</f>
        <v>83</v>
      </c>
      <c r="AC35" s="36" t="str">
        <f t="shared" si="4"/>
        <v/>
      </c>
      <c r="AD35" s="36" t="str">
        <f t="shared" si="4"/>
        <v/>
      </c>
    </row>
    <row r="36" spans="1:3">
      <c r="A36" s="47"/>
      <c r="C36" s="46"/>
    </row>
    <row r="37" spans="1:3">
      <c r="A37" s="47"/>
      <c r="C37" s="46"/>
    </row>
    <row r="38" ht="15" customHeight="1" spans="1:30">
      <c r="A38" s="47"/>
      <c r="C38"/>
      <c r="AC38" s="36" t="str">
        <f t="shared" si="4"/>
        <v/>
      </c>
      <c r="AD38" s="36" t="str">
        <f t="shared" si="4"/>
        <v/>
      </c>
    </row>
    <row r="39" spans="3:30">
      <c r="C39"/>
      <c r="F39" s="36" t="str">
        <f t="shared" ref="F39:F55" si="5">IF(OR(F$13="",$E39=""),"",E39)</f>
        <v/>
      </c>
      <c r="AC39" s="36" t="str">
        <f t="shared" si="4"/>
        <v/>
      </c>
      <c r="AD39" s="36" t="str">
        <f t="shared" si="4"/>
        <v/>
      </c>
    </row>
    <row r="40" spans="3:30">
      <c r="C40"/>
      <c r="F40" s="36" t="str">
        <f t="shared" si="5"/>
        <v/>
      </c>
      <c r="AC40" s="36" t="str">
        <f t="shared" si="4"/>
        <v/>
      </c>
      <c r="AD40" s="36" t="str">
        <f t="shared" si="4"/>
        <v/>
      </c>
    </row>
    <row r="41" spans="3:30">
      <c r="C41"/>
      <c r="F41" s="36" t="str">
        <f t="shared" si="5"/>
        <v/>
      </c>
      <c r="AC41" s="36" t="str">
        <f t="shared" si="4"/>
        <v/>
      </c>
      <c r="AD41" s="36" t="str">
        <f t="shared" si="4"/>
        <v/>
      </c>
    </row>
    <row r="42" spans="3:30">
      <c r="C42"/>
      <c r="F42" s="36" t="str">
        <f t="shared" si="5"/>
        <v/>
      </c>
      <c r="AC42" s="36" t="str">
        <f t="shared" si="4"/>
        <v/>
      </c>
      <c r="AD42" s="36" t="str">
        <f t="shared" si="4"/>
        <v/>
      </c>
    </row>
    <row r="43" spans="3:30">
      <c r="C43"/>
      <c r="F43" s="36" t="str">
        <f t="shared" si="5"/>
        <v/>
      </c>
      <c r="AC43" s="36" t="str">
        <f t="shared" si="4"/>
        <v/>
      </c>
      <c r="AD43" s="36" t="str">
        <f t="shared" si="4"/>
        <v/>
      </c>
    </row>
    <row r="44" spans="3:30">
      <c r="C44"/>
      <c r="F44" s="36" t="str">
        <f t="shared" si="5"/>
        <v/>
      </c>
      <c r="AC44" s="36" t="str">
        <f t="shared" si="4"/>
        <v/>
      </c>
      <c r="AD44" s="36" t="str">
        <f t="shared" si="4"/>
        <v/>
      </c>
    </row>
    <row r="45" spans="3:30">
      <c r="C45"/>
      <c r="D45" s="1" t="str">
        <f>IF(A45&lt;&gt;"","Planned","")</f>
        <v/>
      </c>
      <c r="F45" s="36" t="str">
        <f t="shared" si="5"/>
        <v/>
      </c>
      <c r="AC45" s="36" t="str">
        <f t="shared" si="4"/>
        <v/>
      </c>
      <c r="AD45" s="36" t="str">
        <f t="shared" si="4"/>
        <v/>
      </c>
    </row>
    <row r="46" spans="3:30">
      <c r="C46"/>
      <c r="F46" s="36" t="str">
        <f t="shared" si="5"/>
        <v/>
      </c>
      <c r="AC46" s="36" t="str">
        <f t="shared" si="4"/>
        <v/>
      </c>
      <c r="AD46" s="36" t="str">
        <f t="shared" si="4"/>
        <v/>
      </c>
    </row>
    <row r="47" spans="3:30">
      <c r="C47"/>
      <c r="F47" s="36" t="str">
        <f t="shared" si="5"/>
        <v/>
      </c>
      <c r="AC47" s="36" t="str">
        <f t="shared" si="4"/>
        <v/>
      </c>
      <c r="AD47" s="36" t="str">
        <f t="shared" si="4"/>
        <v/>
      </c>
    </row>
    <row r="48" spans="3:30">
      <c r="C48"/>
      <c r="F48" s="36" t="str">
        <f t="shared" si="5"/>
        <v/>
      </c>
      <c r="AC48" s="36" t="str">
        <f t="shared" si="4"/>
        <v/>
      </c>
      <c r="AD48" s="36" t="str">
        <f t="shared" si="4"/>
        <v/>
      </c>
    </row>
    <row r="49" spans="3:30">
      <c r="C49"/>
      <c r="F49" s="36" t="str">
        <f t="shared" si="5"/>
        <v/>
      </c>
      <c r="AC49" s="36" t="str">
        <f t="shared" si="4"/>
        <v/>
      </c>
      <c r="AD49" s="36" t="str">
        <f t="shared" si="4"/>
        <v/>
      </c>
    </row>
    <row r="50" spans="1:30">
      <c r="A50" s="48"/>
      <c r="C50"/>
      <c r="F50" s="36" t="str">
        <f t="shared" si="5"/>
        <v/>
      </c>
      <c r="AC50" s="36" t="str">
        <f t="shared" si="4"/>
        <v/>
      </c>
      <c r="AD50" s="36" t="str">
        <f t="shared" si="4"/>
        <v/>
      </c>
    </row>
    <row r="51" spans="1:30">
      <c r="A51" s="47"/>
      <c r="C51"/>
      <c r="F51" s="36" t="str">
        <f t="shared" si="5"/>
        <v/>
      </c>
      <c r="AC51" s="36" t="str">
        <f t="shared" si="4"/>
        <v/>
      </c>
      <c r="AD51" s="36" t="str">
        <f t="shared" si="4"/>
        <v/>
      </c>
    </row>
    <row r="52" spans="1:30">
      <c r="A52" s="47"/>
      <c r="C52"/>
      <c r="F52" s="36" t="str">
        <f t="shared" si="5"/>
        <v/>
      </c>
      <c r="AC52" s="36" t="str">
        <f t="shared" si="4"/>
        <v/>
      </c>
      <c r="AD52" s="36" t="str">
        <f t="shared" si="4"/>
        <v/>
      </c>
    </row>
    <row r="53" spans="1:30">
      <c r="A53" s="47"/>
      <c r="C53" s="49"/>
      <c r="F53" s="36" t="str">
        <f t="shared" si="5"/>
        <v/>
      </c>
      <c r="AC53" s="36" t="str">
        <f t="shared" si="4"/>
        <v/>
      </c>
      <c r="AD53" s="36" t="str">
        <f t="shared" si="4"/>
        <v/>
      </c>
    </row>
    <row r="54" spans="1:30">
      <c r="A54" s="47"/>
      <c r="C54" s="49"/>
      <c r="F54" s="36" t="str">
        <f t="shared" si="5"/>
        <v/>
      </c>
      <c r="AC54" s="36" t="str">
        <f t="shared" si="4"/>
        <v/>
      </c>
      <c r="AD54" s="36" t="str">
        <f t="shared" si="4"/>
        <v/>
      </c>
    </row>
    <row r="55" spans="3:30">
      <c r="C55"/>
      <c r="F55" s="36" t="str">
        <f t="shared" si="5"/>
        <v/>
      </c>
      <c r="G55" s="36" t="str">
        <f t="shared" ref="G55:U55" si="6">IF(OR(G$13="",$E55=""),"",F55)</f>
        <v/>
      </c>
      <c r="H55" s="36" t="str">
        <f t="shared" si="6"/>
        <v/>
      </c>
      <c r="I55" s="36" t="str">
        <f t="shared" si="6"/>
        <v/>
      </c>
      <c r="J55" s="36" t="str">
        <f t="shared" si="6"/>
        <v/>
      </c>
      <c r="K55" s="36" t="str">
        <f t="shared" si="6"/>
        <v/>
      </c>
      <c r="L55" s="36" t="str">
        <f t="shared" si="6"/>
        <v/>
      </c>
      <c r="M55" s="36" t="str">
        <f t="shared" si="6"/>
        <v/>
      </c>
      <c r="N55" s="36" t="str">
        <f t="shared" si="6"/>
        <v/>
      </c>
      <c r="O55" s="36" t="str">
        <f t="shared" si="6"/>
        <v/>
      </c>
      <c r="P55" s="36" t="str">
        <f t="shared" si="6"/>
        <v/>
      </c>
      <c r="Q55" s="36" t="str">
        <f t="shared" si="6"/>
        <v/>
      </c>
      <c r="R55" s="36" t="str">
        <f t="shared" si="6"/>
        <v/>
      </c>
      <c r="S55" s="36" t="str">
        <f t="shared" si="6"/>
        <v/>
      </c>
      <c r="T55" s="36" t="str">
        <f t="shared" si="6"/>
        <v/>
      </c>
      <c r="U55" s="36" t="str">
        <f t="shared" si="6"/>
        <v/>
      </c>
      <c r="V55" s="36" t="str">
        <f t="shared" ref="V55:AB56" si="7">IF(OR(V$13="",$E55=""),"",U55)</f>
        <v/>
      </c>
      <c r="W55" s="36" t="str">
        <f t="shared" si="7"/>
        <v/>
      </c>
      <c r="X55" s="36" t="str">
        <f t="shared" si="7"/>
        <v/>
      </c>
      <c r="Y55" s="36" t="str">
        <f t="shared" si="7"/>
        <v/>
      </c>
      <c r="Z55" s="36" t="str">
        <f t="shared" si="7"/>
        <v/>
      </c>
      <c r="AA55" s="36" t="str">
        <f t="shared" si="7"/>
        <v/>
      </c>
      <c r="AB55" s="36" t="str">
        <f t="shared" si="7"/>
        <v/>
      </c>
      <c r="AC55" s="36" t="str">
        <f t="shared" si="4"/>
        <v/>
      </c>
      <c r="AD55" s="36" t="str">
        <f t="shared" si="4"/>
        <v/>
      </c>
    </row>
    <row r="56" spans="3:30">
      <c r="C56"/>
      <c r="F56" s="36" t="str">
        <f t="shared" ref="F56:U56" si="8">IF(OR(F$13="",$E56=""),"",E56)</f>
        <v/>
      </c>
      <c r="G56" s="36" t="str">
        <f t="shared" si="8"/>
        <v/>
      </c>
      <c r="H56" s="36" t="str">
        <f t="shared" si="8"/>
        <v/>
      </c>
      <c r="I56" s="36" t="str">
        <f t="shared" si="8"/>
        <v/>
      </c>
      <c r="J56" s="36" t="str">
        <f t="shared" si="8"/>
        <v/>
      </c>
      <c r="K56" s="36" t="str">
        <f t="shared" si="8"/>
        <v/>
      </c>
      <c r="L56" s="36" t="str">
        <f t="shared" si="8"/>
        <v/>
      </c>
      <c r="M56" s="36" t="str">
        <f t="shared" si="8"/>
        <v/>
      </c>
      <c r="N56" s="36" t="str">
        <f t="shared" si="8"/>
        <v/>
      </c>
      <c r="O56" s="36" t="str">
        <f t="shared" si="8"/>
        <v/>
      </c>
      <c r="P56" s="36" t="str">
        <f t="shared" si="8"/>
        <v/>
      </c>
      <c r="Q56" s="36" t="str">
        <f t="shared" si="8"/>
        <v/>
      </c>
      <c r="R56" s="36" t="str">
        <f t="shared" si="8"/>
        <v/>
      </c>
      <c r="S56" s="36" t="str">
        <f t="shared" si="8"/>
        <v/>
      </c>
      <c r="T56" s="36" t="str">
        <f t="shared" si="8"/>
        <v/>
      </c>
      <c r="U56" s="36" t="str">
        <f t="shared" si="8"/>
        <v/>
      </c>
      <c r="V56" s="36" t="str">
        <f t="shared" si="7"/>
        <v/>
      </c>
      <c r="W56" s="36" t="str">
        <f t="shared" si="7"/>
        <v/>
      </c>
      <c r="X56" s="36" t="str">
        <f t="shared" si="7"/>
        <v/>
      </c>
      <c r="Y56" s="36" t="str">
        <f t="shared" si="7"/>
        <v/>
      </c>
      <c r="Z56" s="36" t="str">
        <f t="shared" si="7"/>
        <v/>
      </c>
      <c r="AA56" s="36" t="str">
        <f t="shared" si="7"/>
        <v/>
      </c>
      <c r="AB56" s="36" t="str">
        <f t="shared" si="7"/>
        <v/>
      </c>
      <c r="AC56" s="36" t="str">
        <f t="shared" si="4"/>
        <v/>
      </c>
      <c r="AD56" s="36" t="str">
        <f t="shared" si="4"/>
        <v/>
      </c>
    </row>
    <row r="57" spans="1:30">
      <c r="A57" s="50"/>
      <c r="C57"/>
      <c r="AC57" s="36" t="str">
        <f t="shared" si="4"/>
        <v/>
      </c>
      <c r="AD57" s="36" t="str">
        <f t="shared" si="4"/>
        <v/>
      </c>
    </row>
    <row r="58" spans="1:30">
      <c r="A58" s="50"/>
      <c r="C58"/>
      <c r="AC58" s="36" t="str">
        <f t="shared" si="4"/>
        <v/>
      </c>
      <c r="AD58" s="36" t="str">
        <f t="shared" si="4"/>
        <v/>
      </c>
    </row>
    <row r="59" spans="1:30">
      <c r="A59" s="50"/>
      <c r="C59"/>
      <c r="AC59" s="36" t="str">
        <f t="shared" si="4"/>
        <v/>
      </c>
      <c r="AD59" s="36" t="str">
        <f t="shared" si="4"/>
        <v/>
      </c>
    </row>
    <row r="60" spans="1:30">
      <c r="A60" s="50"/>
      <c r="C60"/>
      <c r="AC60" s="36" t="str">
        <f t="shared" si="4"/>
        <v/>
      </c>
      <c r="AD60" s="36" t="str">
        <f t="shared" si="4"/>
        <v/>
      </c>
    </row>
    <row r="61" spans="1:30">
      <c r="A61" s="50"/>
      <c r="C61"/>
      <c r="AC61" s="36" t="str">
        <f t="shared" si="4"/>
        <v/>
      </c>
      <c r="AD61" s="36" t="str">
        <f t="shared" si="4"/>
        <v/>
      </c>
    </row>
    <row r="62" spans="1:30">
      <c r="A62" s="50"/>
      <c r="C62"/>
      <c r="AC62" s="36" t="str">
        <f t="shared" si="4"/>
        <v/>
      </c>
      <c r="AD62" s="36" t="str">
        <f t="shared" si="4"/>
        <v/>
      </c>
    </row>
    <row r="63" spans="1:3">
      <c r="A63" s="50"/>
      <c r="C63"/>
    </row>
    <row r="64" spans="1:30">
      <c r="A64" s="50"/>
      <c r="C64"/>
      <c r="AC64" s="36" t="str">
        <f t="shared" ref="AC64:AD72" si="9">IF(OR(AC$13="",$E64=""),"",AB64)</f>
        <v/>
      </c>
      <c r="AD64" s="36" t="str">
        <f t="shared" si="9"/>
        <v/>
      </c>
    </row>
    <row r="65" spans="1:30">
      <c r="A65" s="50"/>
      <c r="C65"/>
      <c r="AC65" s="36" t="str">
        <f t="shared" si="9"/>
        <v/>
      </c>
      <c r="AD65" s="36" t="str">
        <f t="shared" si="9"/>
        <v/>
      </c>
    </row>
    <row r="66" spans="1:30">
      <c r="A66" s="50"/>
      <c r="C66"/>
      <c r="AC66" s="36" t="str">
        <f t="shared" si="9"/>
        <v/>
      </c>
      <c r="AD66" s="36" t="str">
        <f t="shared" si="9"/>
        <v/>
      </c>
    </row>
    <row r="67" spans="1:30">
      <c r="A67" s="50"/>
      <c r="C67"/>
      <c r="AC67" s="36" t="str">
        <f t="shared" si="9"/>
        <v/>
      </c>
      <c r="AD67" s="36" t="str">
        <f t="shared" si="9"/>
        <v/>
      </c>
    </row>
    <row r="68" spans="1:30">
      <c r="A68" s="50"/>
      <c r="C68"/>
      <c r="AC68" s="36" t="str">
        <f t="shared" si="9"/>
        <v/>
      </c>
      <c r="AD68" s="36" t="str">
        <f t="shared" si="9"/>
        <v/>
      </c>
    </row>
    <row r="69" spans="1:30">
      <c r="A69" s="50"/>
      <c r="C69"/>
      <c r="AC69" s="36" t="str">
        <f t="shared" si="9"/>
        <v/>
      </c>
      <c r="AD69" s="36" t="str">
        <f t="shared" si="9"/>
        <v/>
      </c>
    </row>
    <row r="70" spans="1:30">
      <c r="A70" s="50"/>
      <c r="C70"/>
      <c r="AC70" s="36" t="str">
        <f t="shared" si="9"/>
        <v/>
      </c>
      <c r="AD70" s="36" t="str">
        <f t="shared" si="9"/>
        <v/>
      </c>
    </row>
    <row r="71" spans="1:30">
      <c r="A71" s="50"/>
      <c r="C71"/>
      <c r="AC71" s="36" t="str">
        <f t="shared" si="9"/>
        <v/>
      </c>
      <c r="AD71" s="36" t="str">
        <f t="shared" si="9"/>
        <v/>
      </c>
    </row>
    <row r="72" spans="1:30">
      <c r="A72" s="50"/>
      <c r="C72"/>
      <c r="AC72" s="36" t="str">
        <f t="shared" si="9"/>
        <v/>
      </c>
      <c r="AD72" s="36" t="str">
        <f t="shared" si="9"/>
        <v/>
      </c>
    </row>
    <row r="73" spans="1:3">
      <c r="A73" s="50"/>
      <c r="C73"/>
    </row>
    <row r="74" spans="1:30">
      <c r="A74" s="50"/>
      <c r="C74"/>
      <c r="AC74" s="36" t="str">
        <f t="shared" ref="AC74:AD78" si="10">IF(OR(AC$13="",$E74=""),"",AB74)</f>
        <v/>
      </c>
      <c r="AD74" s="36" t="str">
        <f t="shared" si="10"/>
        <v/>
      </c>
    </row>
    <row r="75" spans="1:30">
      <c r="A75" s="50"/>
      <c r="C75"/>
      <c r="AC75" s="36" t="str">
        <f t="shared" si="10"/>
        <v/>
      </c>
      <c r="AD75" s="36" t="str">
        <f t="shared" si="10"/>
        <v/>
      </c>
    </row>
    <row r="76" spans="1:30">
      <c r="A76" s="50"/>
      <c r="C76"/>
      <c r="AC76" s="36" t="str">
        <f t="shared" si="10"/>
        <v/>
      </c>
      <c r="AD76" s="36" t="str">
        <f t="shared" si="10"/>
        <v/>
      </c>
    </row>
    <row r="77" spans="1:30">
      <c r="A77" s="50"/>
      <c r="C77"/>
      <c r="AC77" s="36" t="str">
        <f t="shared" si="10"/>
        <v/>
      </c>
      <c r="AD77" s="36" t="str">
        <f t="shared" si="10"/>
        <v/>
      </c>
    </row>
    <row r="78" spans="1:30">
      <c r="A78" s="50"/>
      <c r="C78"/>
      <c r="AC78" s="36" t="str">
        <f t="shared" si="10"/>
        <v/>
      </c>
      <c r="AD78" s="36" t="str">
        <f t="shared" si="10"/>
        <v/>
      </c>
    </row>
    <row r="79" spans="3:4">
      <c r="C79"/>
      <c r="D79" s="1" t="str">
        <f>IF(A79&lt;&gt;"","Planned","")</f>
        <v/>
      </c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  <row r="89" spans="3:3">
      <c r="C89"/>
    </row>
    <row r="90" spans="3:3">
      <c r="C90"/>
    </row>
    <row r="91" spans="3:3">
      <c r="C91"/>
    </row>
    <row r="92" spans="3:3">
      <c r="C92"/>
    </row>
    <row r="93" spans="3:3">
      <c r="C93"/>
    </row>
    <row r="94" spans="3:3">
      <c r="C94"/>
    </row>
    <row r="95" spans="3:3">
      <c r="C95"/>
    </row>
    <row r="96" spans="3:3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  <row r="102" spans="3:3">
      <c r="C102"/>
    </row>
  </sheetData>
  <mergeCells count="1">
    <mergeCell ref="C53:C54"/>
  </mergeCells>
  <conditionalFormatting sqref="A55:AD73 A54:B54 D54:AD54 A24:AD53 A22:E23 H22:AD23">
    <cfRule type="expression" dxfId="36" priority="1" stopIfTrue="1">
      <formula>$D22="Done"</formula>
    </cfRule>
    <cfRule type="expression" dxfId="37" priority="2" stopIfTrue="1">
      <formula>$D22="Ongoing"</formula>
    </cfRule>
  </conditionalFormatting>
  <conditionalFormatting sqref="A14:AD21">
    <cfRule type="expression" dxfId="38" priority="3" stopIfTrue="1">
      <formula>$D14="Done"</formula>
    </cfRule>
    <cfRule type="expression" dxfId="39" priority="4" stopIfTrue="1">
      <formula>$D14="Ongoing"</formula>
    </cfRule>
  </conditionalFormatting>
  <dataValidations count="1">
    <dataValidation type="list" allowBlank="1" showInputMessage="1" sqref="D2:D7 D14:D79">
      <formula1>"Planned,Ongoing,Done"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61" name="Button 1" r:id="rId4">
              <controlPr print="0" defaultSize="0">
                <anchor moveWithCells="1" sizeWithCells="1">
                  <from>
                    <xdr:col>0</xdr:col>
                    <xdr:colOff>244475</xdr:colOff>
                    <xdr:row>5</xdr:row>
                    <xdr:rowOff>0</xdr:rowOff>
                  </from>
                  <to>
                    <xdr:col>0</xdr:col>
                    <xdr:colOff>2067560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62" name="Button 2" r:id="rId5">
              <controlPr print="0" defaultSize="0">
                <anchor moveWithCells="1" sizeWithCells="1">
                  <from>
                    <xdr:col>0</xdr:col>
                    <xdr:colOff>2320925</xdr:colOff>
                    <xdr:row>5</xdr:row>
                    <xdr:rowOff>0</xdr:rowOff>
                  </from>
                  <to>
                    <xdr:col>2</xdr:col>
                    <xdr:colOff>304165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codeName="Sheet9"/>
  <dimension ref="A1:AD96"/>
  <sheetViews>
    <sheetView workbookViewId="0">
      <pane ySplit="13" topLeftCell="A26" activePane="bottomLeft" state="frozen"/>
      <selection/>
      <selection pane="bottomLeft" activeCell="A37" sqref="A37:A40"/>
    </sheetView>
  </sheetViews>
  <sheetFormatPr defaultColWidth="8.88888888888889" defaultRowHeight="13.2"/>
  <cols>
    <col min="1" max="1" width="49.5740740740741" style="1"/>
    <col min="2" max="2" width="8.57407407407407" style="36" customWidth="1"/>
    <col min="3" max="3" width="13.712962962963" style="1" customWidth="1"/>
    <col min="4" max="4" width="10.8518518518519" style="1" customWidth="1"/>
    <col min="5" max="5" width="11.5740740740741" style="36"/>
    <col min="6" max="30" width="4.42592592592593" style="36" customWidth="1"/>
    <col min="31" max="16384" width="9.13888888888889" style="1"/>
  </cols>
  <sheetData>
    <row r="1" ht="17.4" spans="1:30">
      <c r="A1" s="37">
        <v>4</v>
      </c>
      <c r="B1" s="38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1">
      <c r="A2" s="1" t="s">
        <v>163</v>
      </c>
    </row>
    <row r="3" spans="1:2">
      <c r="A3" s="39"/>
      <c r="B3" s="40"/>
    </row>
    <row r="4" spans="1:2">
      <c r="A4" s="39"/>
      <c r="B4" s="40"/>
    </row>
    <row r="8" spans="1:30">
      <c r="A8" s="41" t="s">
        <v>95</v>
      </c>
      <c r="B8" s="42">
        <v>7</v>
      </c>
      <c r="C8" s="41"/>
      <c r="D8" s="43"/>
      <c r="E8" s="41" t="s">
        <v>96</v>
      </c>
      <c r="F8" s="41" t="s">
        <v>97</v>
      </c>
      <c r="G8" s="41"/>
      <c r="H8" s="41"/>
      <c r="I8" s="41"/>
      <c r="J8" s="41"/>
      <c r="K8" s="41"/>
      <c r="L8" s="41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</row>
    <row r="9" spans="1:30">
      <c r="A9" s="41" t="s">
        <v>98</v>
      </c>
      <c r="B9" s="42">
        <v>5</v>
      </c>
      <c r="C9" s="41" t="s">
        <v>3</v>
      </c>
      <c r="D9" s="41" t="s">
        <v>99</v>
      </c>
      <c r="E9" s="44">
        <f ca="1">SUM(OFFSET(E13,1,0,TaskRows,1))</f>
        <v>100</v>
      </c>
      <c r="F9" s="44">
        <f ca="1">IF(AND(SUM(OFFSET(F13,1,0,TaskRows,1))=0),0,SUM(OFFSET(F13,1,0,TaskRows,1)))</f>
        <v>15</v>
      </c>
      <c r="G9" s="44">
        <f ca="1" t="shared" ref="G9:AD9" si="0">IF(AND(SUM(OFFSET(G13,1,0,TaskRows,1))=0),"",SUM(OFFSET(G13,1,0,TaskRows,1)))</f>
        <v>20</v>
      </c>
      <c r="H9" s="44">
        <f ca="1" t="shared" si="0"/>
        <v>19</v>
      </c>
      <c r="I9" s="44">
        <f ca="1" t="shared" si="0"/>
        <v>15</v>
      </c>
      <c r="J9" s="44">
        <f ca="1" t="shared" si="0"/>
        <v>7</v>
      </c>
      <c r="K9" s="44">
        <f ca="1" t="shared" si="0"/>
        <v>9</v>
      </c>
      <c r="L9" s="44">
        <f ca="1" t="shared" si="0"/>
        <v>14</v>
      </c>
      <c r="M9" s="44" t="str">
        <f ca="1" t="shared" si="0"/>
        <v/>
      </c>
      <c r="N9" s="44" t="str">
        <f ca="1" t="shared" si="0"/>
        <v/>
      </c>
      <c r="O9" s="44" t="str">
        <f ca="1" t="shared" si="0"/>
        <v/>
      </c>
      <c r="P9" s="44" t="str">
        <f ca="1" t="shared" si="0"/>
        <v/>
      </c>
      <c r="Q9" s="44" t="str">
        <f ca="1" t="shared" si="0"/>
        <v/>
      </c>
      <c r="R9" s="44" t="str">
        <f ca="1" t="shared" si="0"/>
        <v/>
      </c>
      <c r="S9" s="44" t="str">
        <f ca="1" t="shared" si="0"/>
        <v/>
      </c>
      <c r="T9" s="44" t="str">
        <f ca="1" t="shared" si="0"/>
        <v/>
      </c>
      <c r="U9" s="44" t="str">
        <f ca="1" t="shared" si="0"/>
        <v/>
      </c>
      <c r="V9" s="44" t="str">
        <f ca="1" t="shared" si="0"/>
        <v/>
      </c>
      <c r="W9" s="44" t="str">
        <f ca="1" t="shared" si="0"/>
        <v/>
      </c>
      <c r="X9" s="44" t="str">
        <f ca="1" t="shared" si="0"/>
        <v/>
      </c>
      <c r="Y9" s="44" t="str">
        <f ca="1" t="shared" si="0"/>
        <v/>
      </c>
      <c r="Z9" s="44" t="str">
        <f ca="1" t="shared" si="0"/>
        <v/>
      </c>
      <c r="AA9" s="44" t="str">
        <f ca="1" t="shared" si="0"/>
        <v/>
      </c>
      <c r="AB9" s="44" t="str">
        <f ca="1" t="shared" si="0"/>
        <v/>
      </c>
      <c r="AC9" s="44" t="str">
        <f ca="1" t="shared" si="0"/>
        <v/>
      </c>
      <c r="AD9" s="44" t="str">
        <f ca="1" t="shared" si="0"/>
        <v/>
      </c>
    </row>
    <row r="10" customFormat="1" hidden="1" spans="1:30">
      <c r="A10" t="s">
        <v>100</v>
      </c>
      <c r="B10" s="24">
        <f>IF(COUNTA(A14:A251)=0,1,COUNTA(A14:A251))</f>
        <v>27</v>
      </c>
      <c r="C10" t="s">
        <v>101</v>
      </c>
      <c r="D10" s="24">
        <f ca="1">IF(COUNTIF(F9:AD9,"&gt;0")=0,1,COUNTIF(F9:AD9,"&gt;0"))</f>
        <v>7</v>
      </c>
      <c r="E10" s="24"/>
      <c r="F10" s="24">
        <f ca="1">IF(F13="","",$E9-$E9/($B8-1)*(F13-1))</f>
        <v>100</v>
      </c>
      <c r="G10" s="24">
        <f ca="1" t="shared" ref="G10:AD10" si="1">IF(G13="","",TotalEffort-TotalEffort/(ImplementationDays)*(G13-1))</f>
        <v>85.7142857142857</v>
      </c>
      <c r="H10" s="24">
        <f ca="1" t="shared" si="1"/>
        <v>71.4285714285714</v>
      </c>
      <c r="I10" s="24">
        <f ca="1" t="shared" si="1"/>
        <v>57.1428571428571</v>
      </c>
      <c r="J10" s="24">
        <f ca="1" t="shared" si="1"/>
        <v>42.8571428571429</v>
      </c>
      <c r="K10" s="24">
        <f ca="1" t="shared" si="1"/>
        <v>28.5714285714286</v>
      </c>
      <c r="L10" s="24">
        <f ca="1" t="shared" si="1"/>
        <v>14.2857142857143</v>
      </c>
      <c r="M10" s="24" t="str">
        <f ca="1" t="shared" si="1"/>
        <v/>
      </c>
      <c r="N10" s="24" t="str">
        <f ca="1" t="shared" si="1"/>
        <v/>
      </c>
      <c r="O10" s="24" t="str">
        <f ca="1" t="shared" si="1"/>
        <v/>
      </c>
      <c r="P10" s="24" t="str">
        <f ca="1" t="shared" si="1"/>
        <v/>
      </c>
      <c r="Q10" s="24" t="str">
        <f ca="1" t="shared" si="1"/>
        <v/>
      </c>
      <c r="R10" s="24" t="str">
        <f ca="1" t="shared" si="1"/>
        <v/>
      </c>
      <c r="S10" s="24" t="str">
        <f ca="1" t="shared" si="1"/>
        <v/>
      </c>
      <c r="T10" s="24" t="str">
        <f ca="1" t="shared" si="1"/>
        <v/>
      </c>
      <c r="U10" s="24" t="str">
        <f ca="1" t="shared" si="1"/>
        <v/>
      </c>
      <c r="V10" s="24" t="str">
        <f ca="1" t="shared" si="1"/>
        <v/>
      </c>
      <c r="W10" s="24" t="str">
        <f ca="1" t="shared" si="1"/>
        <v/>
      </c>
      <c r="X10" s="24" t="str">
        <f ca="1" t="shared" si="1"/>
        <v/>
      </c>
      <c r="Y10" s="24" t="str">
        <f ca="1" t="shared" si="1"/>
        <v/>
      </c>
      <c r="Z10" s="24" t="str">
        <f ca="1" t="shared" si="1"/>
        <v/>
      </c>
      <c r="AA10" s="24" t="str">
        <f ca="1" t="shared" si="1"/>
        <v/>
      </c>
      <c r="AB10" s="24" t="str">
        <f ca="1" t="shared" si="1"/>
        <v/>
      </c>
      <c r="AC10" s="24" t="str">
        <f ca="1" t="shared" si="1"/>
        <v/>
      </c>
      <c r="AD10" s="24" t="str">
        <f ca="1" t="shared" si="1"/>
        <v/>
      </c>
    </row>
    <row r="11" customFormat="1" hidden="1" spans="1:30">
      <c r="A11" s="33" t="s">
        <v>102</v>
      </c>
      <c r="C11" t="s">
        <v>65</v>
      </c>
      <c r="D11" s="24"/>
      <c r="E11" s="24"/>
      <c r="F11" s="24">
        <f ca="1" t="shared" ref="F11:AD11" si="2">IF(TREND(OFFSET($F9,0,DoneDays-TrendDays,1,TrendDays),OFFSET($F12,0,DoneDays-TrendDays,1,TrendDays),F12)&lt;0,"",TREND(OFFSET($F9,0,DoneDays-TrendDays,1,TrendDays),OFFSET($F12,0,DoneDays-TrendDays,1,TrendDays),F12))</f>
        <v>19.2</v>
      </c>
      <c r="G11" s="24">
        <f ca="1" t="shared" si="2"/>
        <v>17.6</v>
      </c>
      <c r="H11" s="24">
        <f ca="1" t="shared" si="2"/>
        <v>16</v>
      </c>
      <c r="I11" s="24">
        <f ca="1" t="shared" si="2"/>
        <v>14.4</v>
      </c>
      <c r="J11" s="24">
        <f ca="1" t="shared" si="2"/>
        <v>12.8</v>
      </c>
      <c r="K11" s="24">
        <f ca="1" t="shared" si="2"/>
        <v>11.2</v>
      </c>
      <c r="L11" s="24">
        <f ca="1" t="shared" si="2"/>
        <v>9.6</v>
      </c>
      <c r="M11" s="24">
        <f ca="1" t="shared" si="2"/>
        <v>8</v>
      </c>
      <c r="N11" s="24">
        <f ca="1" t="shared" si="2"/>
        <v>6.4</v>
      </c>
      <c r="O11" s="24">
        <f ca="1" t="shared" si="2"/>
        <v>4.8</v>
      </c>
      <c r="P11" s="24">
        <f ca="1" t="shared" si="2"/>
        <v>3.2</v>
      </c>
      <c r="Q11" s="24">
        <f ca="1" t="shared" si="2"/>
        <v>1.6</v>
      </c>
      <c r="R11" s="24" t="str">
        <f ca="1" t="shared" si="2"/>
        <v/>
      </c>
      <c r="S11" s="24" t="str">
        <f ca="1" t="shared" si="2"/>
        <v/>
      </c>
      <c r="T11" s="24" t="str">
        <f ca="1" t="shared" si="2"/>
        <v/>
      </c>
      <c r="U11" s="24" t="str">
        <f ca="1" t="shared" si="2"/>
        <v/>
      </c>
      <c r="V11" s="24" t="str">
        <f ca="1" t="shared" si="2"/>
        <v/>
      </c>
      <c r="W11" s="24" t="str">
        <f ca="1" t="shared" si="2"/>
        <v/>
      </c>
      <c r="X11" s="24" t="str">
        <f ca="1" t="shared" si="2"/>
        <v/>
      </c>
      <c r="Y11" s="24" t="str">
        <f ca="1" t="shared" si="2"/>
        <v/>
      </c>
      <c r="Z11" s="24" t="str">
        <f ca="1" t="shared" si="2"/>
        <v/>
      </c>
      <c r="AA11" s="24" t="str">
        <f ca="1" t="shared" si="2"/>
        <v/>
      </c>
      <c r="AB11" s="24" t="str">
        <f ca="1" t="shared" si="2"/>
        <v/>
      </c>
      <c r="AC11" s="24" t="str">
        <f ca="1" t="shared" si="2"/>
        <v/>
      </c>
      <c r="AD11" s="24" t="str">
        <f ca="1" t="shared" si="2"/>
        <v/>
      </c>
    </row>
    <row r="12" customFormat="1" hidden="1" spans="1:30">
      <c r="A12" s="33" t="s">
        <v>103</v>
      </c>
      <c r="C12" t="s">
        <v>104</v>
      </c>
      <c r="D12" s="24">
        <f ca="1">IF(DoneDays&gt;B9,B9,DoneDays)</f>
        <v>5</v>
      </c>
      <c r="E12" s="24"/>
      <c r="F12" s="24">
        <f ca="1">IF(DoneDays&gt;E12,E12+1,"")</f>
        <v>1</v>
      </c>
      <c r="G12" s="24">
        <v>2</v>
      </c>
      <c r="H12" s="24">
        <v>3</v>
      </c>
      <c r="I12" s="24">
        <v>4</v>
      </c>
      <c r="J12" s="24">
        <v>5</v>
      </c>
      <c r="K12" s="24">
        <v>6</v>
      </c>
      <c r="L12" s="24">
        <v>7</v>
      </c>
      <c r="M12" s="24">
        <v>8</v>
      </c>
      <c r="N12" s="24">
        <v>9</v>
      </c>
      <c r="O12" s="24">
        <v>10</v>
      </c>
      <c r="P12" s="24">
        <v>11</v>
      </c>
      <c r="Q12" s="24">
        <v>12</v>
      </c>
      <c r="R12" s="24">
        <v>13</v>
      </c>
      <c r="S12" s="24">
        <v>14</v>
      </c>
      <c r="T12" s="24">
        <v>15</v>
      </c>
      <c r="U12" s="24">
        <v>16</v>
      </c>
      <c r="V12" s="24">
        <v>17</v>
      </c>
      <c r="W12" s="24">
        <v>18</v>
      </c>
      <c r="X12" s="24">
        <v>19</v>
      </c>
      <c r="Y12" s="24">
        <v>20</v>
      </c>
      <c r="Z12" s="24">
        <v>21</v>
      </c>
      <c r="AA12" s="24">
        <v>22</v>
      </c>
      <c r="AB12" s="24">
        <v>23</v>
      </c>
      <c r="AC12" s="24">
        <v>24</v>
      </c>
      <c r="AD12" s="24">
        <v>25</v>
      </c>
    </row>
    <row r="13" spans="1:30">
      <c r="A13" s="41" t="s">
        <v>105</v>
      </c>
      <c r="B13" s="45" t="s">
        <v>15</v>
      </c>
      <c r="C13" s="41" t="s">
        <v>106</v>
      </c>
      <c r="D13" s="41" t="s">
        <v>6</v>
      </c>
      <c r="E13" s="45" t="s">
        <v>107</v>
      </c>
      <c r="F13" s="45">
        <v>1</v>
      </c>
      <c r="G13" s="45">
        <f t="shared" ref="G13:AD13" si="3">IF($B$8&gt;F13,F13+1,"")</f>
        <v>2</v>
      </c>
      <c r="H13" s="45">
        <f t="shared" si="3"/>
        <v>3</v>
      </c>
      <c r="I13" s="45">
        <f t="shared" si="3"/>
        <v>4</v>
      </c>
      <c r="J13" s="45">
        <f t="shared" si="3"/>
        <v>5</v>
      </c>
      <c r="K13" s="45">
        <f t="shared" si="3"/>
        <v>6</v>
      </c>
      <c r="L13" s="45">
        <f t="shared" si="3"/>
        <v>7</v>
      </c>
      <c r="M13" s="45" t="str">
        <f t="shared" si="3"/>
        <v/>
      </c>
      <c r="N13" s="45" t="str">
        <f t="shared" si="3"/>
        <v/>
      </c>
      <c r="O13" s="45" t="str">
        <f t="shared" si="3"/>
        <v/>
      </c>
      <c r="P13" s="45" t="str">
        <f t="shared" si="3"/>
        <v/>
      </c>
      <c r="Q13" s="45" t="str">
        <f t="shared" si="3"/>
        <v/>
      </c>
      <c r="R13" s="45" t="str">
        <f t="shared" si="3"/>
        <v/>
      </c>
      <c r="S13" s="45" t="str">
        <f t="shared" si="3"/>
        <v/>
      </c>
      <c r="T13" s="45" t="str">
        <f t="shared" si="3"/>
        <v/>
      </c>
      <c r="U13" s="45" t="str">
        <f t="shared" si="3"/>
        <v/>
      </c>
      <c r="V13" s="45" t="str">
        <f t="shared" si="3"/>
        <v/>
      </c>
      <c r="W13" s="45" t="str">
        <f t="shared" si="3"/>
        <v/>
      </c>
      <c r="X13" s="45" t="str">
        <f t="shared" si="3"/>
        <v/>
      </c>
      <c r="Y13" s="45" t="str">
        <f t="shared" si="3"/>
        <v/>
      </c>
      <c r="Z13" s="45" t="str">
        <f t="shared" si="3"/>
        <v/>
      </c>
      <c r="AA13" s="45" t="str">
        <f t="shared" si="3"/>
        <v/>
      </c>
      <c r="AB13" s="45" t="str">
        <f t="shared" si="3"/>
        <v/>
      </c>
      <c r="AC13" s="45" t="str">
        <f t="shared" si="3"/>
        <v/>
      </c>
      <c r="AD13" s="45" t="str">
        <f t="shared" si="3"/>
        <v/>
      </c>
    </row>
    <row r="14" spans="1:9">
      <c r="A14" s="46" t="s">
        <v>164</v>
      </c>
      <c r="B14" s="24"/>
      <c r="C14" s="46" t="s">
        <v>109</v>
      </c>
      <c r="D14" s="54" t="s">
        <v>20</v>
      </c>
      <c r="E14" s="24">
        <v>3</v>
      </c>
      <c r="F14" s="24">
        <v>2</v>
      </c>
      <c r="G14" s="24">
        <v>1</v>
      </c>
      <c r="H14" s="24"/>
      <c r="I14" s="24"/>
    </row>
    <row r="15" spans="1:9">
      <c r="A15" s="46" t="s">
        <v>165</v>
      </c>
      <c r="B15" s="24"/>
      <c r="C15" s="46" t="s">
        <v>109</v>
      </c>
      <c r="D15" t="s">
        <v>20</v>
      </c>
      <c r="E15" s="24">
        <v>2</v>
      </c>
      <c r="F15" s="24"/>
      <c r="G15" s="24">
        <v>2</v>
      </c>
      <c r="H15" s="24"/>
      <c r="I15" s="24"/>
    </row>
    <row r="16" spans="1:9">
      <c r="A16" s="46" t="s">
        <v>166</v>
      </c>
      <c r="B16" s="24"/>
      <c r="C16" s="46" t="s">
        <v>109</v>
      </c>
      <c r="D16" t="s">
        <v>20</v>
      </c>
      <c r="E16" s="24">
        <v>3</v>
      </c>
      <c r="F16" s="24"/>
      <c r="G16" s="24"/>
      <c r="H16" s="24">
        <v>3</v>
      </c>
      <c r="I16" s="24"/>
    </row>
    <row r="17" spans="1:9">
      <c r="A17" s="46" t="s">
        <v>167</v>
      </c>
      <c r="B17" s="24"/>
      <c r="C17" s="46" t="s">
        <v>109</v>
      </c>
      <c r="D17" t="s">
        <v>20</v>
      </c>
      <c r="E17" s="24">
        <v>2</v>
      </c>
      <c r="F17" s="24">
        <v>2</v>
      </c>
      <c r="G17" s="24"/>
      <c r="H17" s="24"/>
      <c r="I17" s="24"/>
    </row>
    <row r="18" spans="1:9">
      <c r="A18" s="46" t="s">
        <v>168</v>
      </c>
      <c r="B18" s="24"/>
      <c r="C18" s="46" t="s">
        <v>109</v>
      </c>
      <c r="D18" t="s">
        <v>20</v>
      </c>
      <c r="E18" s="24">
        <v>2</v>
      </c>
      <c r="F18" s="24"/>
      <c r="G18" s="24">
        <v>2</v>
      </c>
      <c r="H18" s="24"/>
      <c r="I18" s="24"/>
    </row>
    <row r="19" spans="1:9">
      <c r="A19" s="46" t="s">
        <v>169</v>
      </c>
      <c r="B19" s="24"/>
      <c r="C19" s="46" t="s">
        <v>109</v>
      </c>
      <c r="D19" t="s">
        <v>20</v>
      </c>
      <c r="E19" s="24">
        <v>1</v>
      </c>
      <c r="F19" s="24">
        <v>1</v>
      </c>
      <c r="G19" s="24"/>
      <c r="H19" s="24"/>
      <c r="I19" s="24"/>
    </row>
    <row r="20" spans="1:9">
      <c r="A20" s="46" t="s">
        <v>170</v>
      </c>
      <c r="B20" s="24"/>
      <c r="C20" s="46" t="s">
        <v>120</v>
      </c>
      <c r="D20" t="s">
        <v>20</v>
      </c>
      <c r="E20" s="24">
        <v>2</v>
      </c>
      <c r="F20" s="24">
        <v>2</v>
      </c>
      <c r="G20" s="24"/>
      <c r="H20" s="24"/>
      <c r="I20" s="24"/>
    </row>
    <row r="21" spans="1:9">
      <c r="A21" s="46" t="s">
        <v>171</v>
      </c>
      <c r="B21" s="24"/>
      <c r="C21" s="46" t="s">
        <v>120</v>
      </c>
      <c r="D21" t="s">
        <v>20</v>
      </c>
      <c r="E21" s="24">
        <v>2</v>
      </c>
      <c r="F21" s="24"/>
      <c r="G21" s="24">
        <v>2</v>
      </c>
      <c r="H21" s="24"/>
      <c r="I21" s="24"/>
    </row>
    <row r="22" spans="1:9">
      <c r="A22" s="46" t="s">
        <v>172</v>
      </c>
      <c r="B22" s="24"/>
      <c r="C22" s="46" t="s">
        <v>120</v>
      </c>
      <c r="D22" t="s">
        <v>20</v>
      </c>
      <c r="E22" s="24">
        <v>2</v>
      </c>
      <c r="F22" s="24"/>
      <c r="G22" s="24"/>
      <c r="H22" s="24">
        <v>2</v>
      </c>
      <c r="I22" s="24"/>
    </row>
    <row r="23" spans="1:9">
      <c r="A23" s="46" t="s">
        <v>173</v>
      </c>
      <c r="B23" s="24"/>
      <c r="C23" s="46" t="s">
        <v>120</v>
      </c>
      <c r="D23" t="s">
        <v>20</v>
      </c>
      <c r="E23" s="24">
        <v>3</v>
      </c>
      <c r="F23" s="24"/>
      <c r="G23" s="24"/>
      <c r="H23" s="24">
        <v>2</v>
      </c>
      <c r="I23" s="24">
        <v>1</v>
      </c>
    </row>
    <row r="24" spans="1:9">
      <c r="A24" s="46" t="s">
        <v>174</v>
      </c>
      <c r="B24" s="24"/>
      <c r="C24" s="46" t="s">
        <v>120</v>
      </c>
      <c r="D24" t="s">
        <v>20</v>
      </c>
      <c r="E24" s="24">
        <v>2</v>
      </c>
      <c r="F24" s="24"/>
      <c r="G24" s="24"/>
      <c r="H24" s="24"/>
      <c r="I24" s="24">
        <v>2</v>
      </c>
    </row>
    <row r="25" spans="1:11">
      <c r="A25" s="46" t="s">
        <v>151</v>
      </c>
      <c r="B25" s="24"/>
      <c r="C25" s="46" t="s">
        <v>109</v>
      </c>
      <c r="D25" t="s">
        <v>175</v>
      </c>
      <c r="E25" s="24">
        <v>6</v>
      </c>
      <c r="F25" s="24"/>
      <c r="G25" s="24"/>
      <c r="H25" s="24"/>
      <c r="I25" s="24">
        <v>3</v>
      </c>
      <c r="J25" s="36">
        <v>2</v>
      </c>
      <c r="K25" s="36">
        <v>1</v>
      </c>
    </row>
    <row r="26" spans="1:10">
      <c r="A26" s="46" t="s">
        <v>176</v>
      </c>
      <c r="B26" s="24"/>
      <c r="C26" s="46" t="s">
        <v>120</v>
      </c>
      <c r="D26" t="s">
        <v>20</v>
      </c>
      <c r="E26" s="24">
        <v>8</v>
      </c>
      <c r="F26" s="24"/>
      <c r="G26" s="24"/>
      <c r="H26" s="24">
        <v>4</v>
      </c>
      <c r="I26" s="24">
        <v>3</v>
      </c>
      <c r="J26" s="36">
        <v>1</v>
      </c>
    </row>
    <row r="27" spans="1:9">
      <c r="A27" s="46" t="s">
        <v>177</v>
      </c>
      <c r="B27" s="24"/>
      <c r="C27" s="46" t="s">
        <v>109</v>
      </c>
      <c r="D27" t="s">
        <v>20</v>
      </c>
      <c r="E27" s="24">
        <v>5</v>
      </c>
      <c r="F27" s="24">
        <v>2</v>
      </c>
      <c r="G27" s="24">
        <v>2</v>
      </c>
      <c r="H27" s="24">
        <v>1</v>
      </c>
      <c r="I27" s="24"/>
    </row>
    <row r="28" spans="1:30">
      <c r="A28" s="46" t="s">
        <v>178</v>
      </c>
      <c r="B28" s="24"/>
      <c r="C28" s="46" t="s">
        <v>109</v>
      </c>
      <c r="D28" t="s">
        <v>20</v>
      </c>
      <c r="E28" s="24">
        <v>3</v>
      </c>
      <c r="F28" s="24"/>
      <c r="G28" s="24">
        <v>2</v>
      </c>
      <c r="H28" s="24">
        <v>1</v>
      </c>
      <c r="I28" s="24"/>
      <c r="AC28" s="36" t="str">
        <f t="shared" ref="AC28:AD56" si="4">IF(OR(AC$13="",$E28=""),"",AB28)</f>
        <v/>
      </c>
      <c r="AD28" s="36" t="str">
        <f t="shared" si="4"/>
        <v/>
      </c>
    </row>
    <row r="29" spans="1:30">
      <c r="A29" s="46" t="s">
        <v>179</v>
      </c>
      <c r="B29" s="24"/>
      <c r="C29" s="46" t="s">
        <v>120</v>
      </c>
      <c r="D29" t="s">
        <v>20</v>
      </c>
      <c r="E29" s="24">
        <v>5</v>
      </c>
      <c r="F29" s="24">
        <v>3</v>
      </c>
      <c r="G29" s="24">
        <v>2</v>
      </c>
      <c r="H29" s="24"/>
      <c r="I29" s="24"/>
      <c r="AC29" s="36" t="str">
        <f t="shared" si="4"/>
        <v/>
      </c>
      <c r="AD29" s="36" t="str">
        <f t="shared" si="4"/>
        <v/>
      </c>
    </row>
    <row r="30" spans="1:9">
      <c r="A30" s="46" t="s">
        <v>180</v>
      </c>
      <c r="B30" s="24"/>
      <c r="C30" s="46" t="s">
        <v>120</v>
      </c>
      <c r="D30" t="s">
        <v>20</v>
      </c>
      <c r="E30" s="24">
        <v>4</v>
      </c>
      <c r="F30" s="24"/>
      <c r="G30" s="24">
        <v>2</v>
      </c>
      <c r="H30" s="24">
        <v>2</v>
      </c>
      <c r="I30" s="24"/>
    </row>
    <row r="31" spans="1:10">
      <c r="A31" s="46" t="s">
        <v>181</v>
      </c>
      <c r="B31" s="24"/>
      <c r="C31" s="46" t="s">
        <v>120</v>
      </c>
      <c r="D31" t="s">
        <v>20</v>
      </c>
      <c r="E31" s="24">
        <v>5</v>
      </c>
      <c r="F31" s="24"/>
      <c r="G31" s="24"/>
      <c r="H31" s="24"/>
      <c r="I31" s="24">
        <v>3</v>
      </c>
      <c r="J31" s="36">
        <v>1</v>
      </c>
    </row>
    <row r="32" spans="1:30">
      <c r="A32" s="46" t="s">
        <v>182</v>
      </c>
      <c r="B32" s="24"/>
      <c r="C32" s="46" t="s">
        <v>118</v>
      </c>
      <c r="D32" t="s">
        <v>20</v>
      </c>
      <c r="E32" s="24">
        <v>3</v>
      </c>
      <c r="F32" s="24">
        <f t="shared" ref="F32:F49" si="5">IF(OR(F$13="",$E32=""),"",E32)</f>
        <v>3</v>
      </c>
      <c r="G32" s="24"/>
      <c r="H32" s="24"/>
      <c r="I32" s="24"/>
      <c r="AC32" s="36" t="str">
        <f>IF(OR(AC$13="",$E32=""),"",AB32)</f>
        <v/>
      </c>
      <c r="AD32" s="36" t="str">
        <f>IF(OR(AD$13="",$E32=""),"",AC32)</f>
        <v/>
      </c>
    </row>
    <row r="33" spans="1:30">
      <c r="A33" s="46" t="s">
        <v>183</v>
      </c>
      <c r="B33" s="24"/>
      <c r="C33" s="46" t="s">
        <v>118</v>
      </c>
      <c r="D33" t="s">
        <v>20</v>
      </c>
      <c r="E33" s="24">
        <v>2</v>
      </c>
      <c r="F33" s="24"/>
      <c r="G33" s="24">
        <v>2</v>
      </c>
      <c r="H33" s="24"/>
      <c r="I33" s="24"/>
      <c r="AC33" s="36" t="str">
        <f>IF(OR(AC$13="",$E33=""),"",AB33)</f>
        <v/>
      </c>
      <c r="AD33" s="36" t="str">
        <f>IF(OR(AD$13="",$E33=""),"",AC33)</f>
        <v/>
      </c>
    </row>
    <row r="34" spans="1:30">
      <c r="A34" s="46" t="s">
        <v>184</v>
      </c>
      <c r="B34" s="24"/>
      <c r="C34" s="46" t="s">
        <v>120</v>
      </c>
      <c r="D34" t="s">
        <v>20</v>
      </c>
      <c r="E34" s="24">
        <v>3</v>
      </c>
      <c r="F34" s="24"/>
      <c r="G34" s="24"/>
      <c r="H34" s="24">
        <v>2</v>
      </c>
      <c r="I34" s="24">
        <v>1</v>
      </c>
      <c r="AC34" s="36" t="str">
        <f t="shared" si="4"/>
        <v/>
      </c>
      <c r="AD34" s="36" t="str">
        <f t="shared" si="4"/>
        <v/>
      </c>
    </row>
    <row r="35" spans="1:30">
      <c r="A35" s="46" t="s">
        <v>185</v>
      </c>
      <c r="B35" s="24"/>
      <c r="C35" s="46" t="s">
        <v>120</v>
      </c>
      <c r="D35" t="s">
        <v>20</v>
      </c>
      <c r="E35" s="24">
        <v>5</v>
      </c>
      <c r="F35" s="24"/>
      <c r="G35" s="24">
        <v>1</v>
      </c>
      <c r="H35" s="24">
        <v>1</v>
      </c>
      <c r="I35" s="24">
        <v>1</v>
      </c>
      <c r="J35" s="36">
        <v>2</v>
      </c>
      <c r="AC35" s="36" t="str">
        <f t="shared" si="4"/>
        <v/>
      </c>
      <c r="AD35" s="36" t="str">
        <f t="shared" si="4"/>
        <v/>
      </c>
    </row>
    <row r="36" spans="1:30">
      <c r="A36" s="46" t="s">
        <v>185</v>
      </c>
      <c r="B36" s="24"/>
      <c r="C36" s="46" t="s">
        <v>109</v>
      </c>
      <c r="D36" t="s">
        <v>20</v>
      </c>
      <c r="E36" s="24">
        <v>5</v>
      </c>
      <c r="F36" s="24"/>
      <c r="G36" s="24">
        <v>2</v>
      </c>
      <c r="H36" s="24">
        <v>1</v>
      </c>
      <c r="I36" s="24">
        <v>1</v>
      </c>
      <c r="J36" s="36">
        <v>1</v>
      </c>
      <c r="AC36" s="36" t="str">
        <f t="shared" si="4"/>
        <v/>
      </c>
      <c r="AD36" s="36" t="str">
        <f t="shared" si="4"/>
        <v/>
      </c>
    </row>
    <row r="37" spans="1:30">
      <c r="A37" s="46" t="s">
        <v>186</v>
      </c>
      <c r="B37" s="24"/>
      <c r="C37" s="46" t="s">
        <v>120</v>
      </c>
      <c r="D37" t="s">
        <v>175</v>
      </c>
      <c r="E37" s="24">
        <v>15</v>
      </c>
      <c r="F37" s="24"/>
      <c r="G37" s="24"/>
      <c r="H37" s="24"/>
      <c r="I37" s="24"/>
      <c r="K37" s="36">
        <v>8</v>
      </c>
      <c r="L37" s="36">
        <v>7</v>
      </c>
      <c r="AC37" s="36" t="str">
        <f t="shared" si="4"/>
        <v/>
      </c>
      <c r="AD37" s="36" t="str">
        <f t="shared" si="4"/>
        <v/>
      </c>
    </row>
    <row r="38" spans="1:30">
      <c r="A38" s="46" t="s">
        <v>187</v>
      </c>
      <c r="B38" s="24"/>
      <c r="C38" s="46" t="s">
        <v>109</v>
      </c>
      <c r="D38" t="s">
        <v>175</v>
      </c>
      <c r="E38" s="24">
        <v>3</v>
      </c>
      <c r="F38" s="24"/>
      <c r="G38" s="24"/>
      <c r="H38" s="24"/>
      <c r="I38" s="24"/>
      <c r="L38" s="36">
        <v>3</v>
      </c>
      <c r="AC38" s="36" t="str">
        <f t="shared" si="4"/>
        <v/>
      </c>
      <c r="AD38" s="36" t="str">
        <f t="shared" si="4"/>
        <v/>
      </c>
    </row>
    <row r="39" spans="1:30">
      <c r="A39" s="46" t="s">
        <v>188</v>
      </c>
      <c r="B39" s="24"/>
      <c r="C39" s="46" t="s">
        <v>118</v>
      </c>
      <c r="D39" t="s">
        <v>175</v>
      </c>
      <c r="E39" s="24">
        <v>3</v>
      </c>
      <c r="F39" s="24"/>
      <c r="G39" s="24"/>
      <c r="H39" s="24"/>
      <c r="I39" s="24"/>
      <c r="L39" s="36">
        <v>3</v>
      </c>
      <c r="AC39" s="36" t="str">
        <f t="shared" si="4"/>
        <v/>
      </c>
      <c r="AD39" s="36" t="str">
        <f t="shared" si="4"/>
        <v/>
      </c>
    </row>
    <row r="40" spans="1:30">
      <c r="A40" s="46" t="s">
        <v>189</v>
      </c>
      <c r="B40" s="24"/>
      <c r="C40" s="46" t="s">
        <v>120</v>
      </c>
      <c r="D40" t="s">
        <v>175</v>
      </c>
      <c r="E40" s="24">
        <v>1</v>
      </c>
      <c r="F40" s="24"/>
      <c r="G40" s="24"/>
      <c r="H40" s="24"/>
      <c r="I40" s="24"/>
      <c r="L40" s="36">
        <v>1</v>
      </c>
      <c r="AC40" s="36" t="str">
        <f t="shared" si="4"/>
        <v/>
      </c>
      <c r="AD40" s="36" t="str">
        <f t="shared" si="4"/>
        <v/>
      </c>
    </row>
    <row r="41" spans="3:30">
      <c r="C41"/>
      <c r="D41" s="1" t="str">
        <f t="shared" ref="D41:D43" si="6">IF(A41&lt;&gt;"","Planned","")</f>
        <v/>
      </c>
      <c r="F41" s="36" t="str">
        <f t="shared" si="5"/>
        <v/>
      </c>
      <c r="AC41" s="36" t="str">
        <f t="shared" si="4"/>
        <v/>
      </c>
      <c r="AD41" s="36" t="str">
        <f t="shared" si="4"/>
        <v/>
      </c>
    </row>
    <row r="42" spans="3:30">
      <c r="C42"/>
      <c r="D42" s="1" t="str">
        <f t="shared" si="6"/>
        <v/>
      </c>
      <c r="F42" s="36" t="str">
        <f t="shared" si="5"/>
        <v/>
      </c>
      <c r="AC42" s="36" t="str">
        <f t="shared" si="4"/>
        <v/>
      </c>
      <c r="AD42" s="36" t="str">
        <f t="shared" si="4"/>
        <v/>
      </c>
    </row>
    <row r="43" spans="3:30">
      <c r="C43"/>
      <c r="D43" s="1" t="str">
        <f t="shared" si="6"/>
        <v/>
      </c>
      <c r="F43" s="36" t="str">
        <f t="shared" si="5"/>
        <v/>
      </c>
      <c r="AC43" s="36" t="str">
        <f t="shared" si="4"/>
        <v/>
      </c>
      <c r="AD43" s="36" t="str">
        <f t="shared" si="4"/>
        <v/>
      </c>
    </row>
    <row r="44" spans="1:30">
      <c r="A44" s="48"/>
      <c r="C44"/>
      <c r="F44" s="36" t="str">
        <f t="shared" si="5"/>
        <v/>
      </c>
      <c r="AC44" s="36" t="str">
        <f t="shared" si="4"/>
        <v/>
      </c>
      <c r="AD44" s="36" t="str">
        <f t="shared" si="4"/>
        <v/>
      </c>
    </row>
    <row r="45" spans="1:30">
      <c r="A45" s="47"/>
      <c r="C45"/>
      <c r="F45" s="36" t="str">
        <f t="shared" si="5"/>
        <v/>
      </c>
      <c r="AC45" s="36" t="str">
        <f t="shared" si="4"/>
        <v/>
      </c>
      <c r="AD45" s="36" t="str">
        <f t="shared" si="4"/>
        <v/>
      </c>
    </row>
    <row r="46" spans="1:30">
      <c r="A46" s="47"/>
      <c r="C46"/>
      <c r="F46" s="36" t="str">
        <f t="shared" si="5"/>
        <v/>
      </c>
      <c r="AC46" s="36" t="str">
        <f t="shared" si="4"/>
        <v/>
      </c>
      <c r="AD46" s="36" t="str">
        <f t="shared" si="4"/>
        <v/>
      </c>
    </row>
    <row r="47" spans="1:30">
      <c r="A47" s="47"/>
      <c r="C47" s="49"/>
      <c r="F47" s="36" t="str">
        <f t="shared" si="5"/>
        <v/>
      </c>
      <c r="AC47" s="36" t="str">
        <f t="shared" si="4"/>
        <v/>
      </c>
      <c r="AD47" s="36" t="str">
        <f t="shared" si="4"/>
        <v/>
      </c>
    </row>
    <row r="48" spans="1:30">
      <c r="A48" s="47"/>
      <c r="C48" s="49"/>
      <c r="F48" s="36" t="str">
        <f t="shared" si="5"/>
        <v/>
      </c>
      <c r="AC48" s="36" t="str">
        <f t="shared" si="4"/>
        <v/>
      </c>
      <c r="AD48" s="36" t="str">
        <f t="shared" si="4"/>
        <v/>
      </c>
    </row>
    <row r="49" spans="3:30">
      <c r="C49"/>
      <c r="D49" s="1" t="str">
        <f>IF(A49&lt;&gt;"","Planned","")</f>
        <v/>
      </c>
      <c r="F49" s="36" t="str">
        <f t="shared" si="5"/>
        <v/>
      </c>
      <c r="G49" s="36" t="str">
        <f t="shared" ref="G49:U49" si="7">IF(OR(G$13="",$E49=""),"",F49)</f>
        <v/>
      </c>
      <c r="H49" s="36" t="str">
        <f t="shared" si="7"/>
        <v/>
      </c>
      <c r="I49" s="36" t="str">
        <f t="shared" si="7"/>
        <v/>
      </c>
      <c r="J49" s="36" t="str">
        <f t="shared" si="7"/>
        <v/>
      </c>
      <c r="K49" s="36" t="str">
        <f t="shared" si="7"/>
        <v/>
      </c>
      <c r="L49" s="36" t="str">
        <f t="shared" si="7"/>
        <v/>
      </c>
      <c r="M49" s="36" t="str">
        <f t="shared" si="7"/>
        <v/>
      </c>
      <c r="N49" s="36" t="str">
        <f t="shared" si="7"/>
        <v/>
      </c>
      <c r="O49" s="36" t="str">
        <f t="shared" si="7"/>
        <v/>
      </c>
      <c r="P49" s="36" t="str">
        <f t="shared" si="7"/>
        <v/>
      </c>
      <c r="Q49" s="36" t="str">
        <f t="shared" si="7"/>
        <v/>
      </c>
      <c r="R49" s="36" t="str">
        <f t="shared" si="7"/>
        <v/>
      </c>
      <c r="S49" s="36" t="str">
        <f t="shared" si="7"/>
        <v/>
      </c>
      <c r="T49" s="36" t="str">
        <f t="shared" si="7"/>
        <v/>
      </c>
      <c r="U49" s="36" t="str">
        <f t="shared" si="7"/>
        <v/>
      </c>
      <c r="V49" s="36" t="str">
        <f t="shared" ref="V49:AB50" si="8">IF(OR(V$13="",$E49=""),"",U49)</f>
        <v/>
      </c>
      <c r="W49" s="36" t="str">
        <f t="shared" si="8"/>
        <v/>
      </c>
      <c r="X49" s="36" t="str">
        <f t="shared" si="8"/>
        <v/>
      </c>
      <c r="Y49" s="36" t="str">
        <f t="shared" si="8"/>
        <v/>
      </c>
      <c r="Z49" s="36" t="str">
        <f t="shared" si="8"/>
        <v/>
      </c>
      <c r="AA49" s="36" t="str">
        <f t="shared" si="8"/>
        <v/>
      </c>
      <c r="AB49" s="36" t="str">
        <f t="shared" si="8"/>
        <v/>
      </c>
      <c r="AC49" s="36" t="str">
        <f t="shared" si="4"/>
        <v/>
      </c>
      <c r="AD49" s="36" t="str">
        <f t="shared" si="4"/>
        <v/>
      </c>
    </row>
    <row r="50" spans="3:30">
      <c r="C50"/>
      <c r="D50" s="1" t="str">
        <f>IF(A50&lt;&gt;"","Planned","")</f>
        <v/>
      </c>
      <c r="F50" s="36" t="str">
        <f t="shared" ref="F50:U50" si="9">IF(OR(F$13="",$E50=""),"",E50)</f>
        <v/>
      </c>
      <c r="G50" s="36" t="str">
        <f t="shared" si="9"/>
        <v/>
      </c>
      <c r="H50" s="36" t="str">
        <f t="shared" si="9"/>
        <v/>
      </c>
      <c r="I50" s="36" t="str">
        <f t="shared" si="9"/>
        <v/>
      </c>
      <c r="J50" s="36" t="str">
        <f t="shared" si="9"/>
        <v/>
      </c>
      <c r="K50" s="36" t="str">
        <f t="shared" si="9"/>
        <v/>
      </c>
      <c r="L50" s="36" t="str">
        <f t="shared" si="9"/>
        <v/>
      </c>
      <c r="M50" s="36" t="str">
        <f t="shared" si="9"/>
        <v/>
      </c>
      <c r="N50" s="36" t="str">
        <f t="shared" si="9"/>
        <v/>
      </c>
      <c r="O50" s="36" t="str">
        <f t="shared" si="9"/>
        <v/>
      </c>
      <c r="P50" s="36" t="str">
        <f t="shared" si="9"/>
        <v/>
      </c>
      <c r="Q50" s="36" t="str">
        <f t="shared" si="9"/>
        <v/>
      </c>
      <c r="R50" s="36" t="str">
        <f t="shared" si="9"/>
        <v/>
      </c>
      <c r="S50" s="36" t="str">
        <f t="shared" si="9"/>
        <v/>
      </c>
      <c r="T50" s="36" t="str">
        <f t="shared" si="9"/>
        <v/>
      </c>
      <c r="U50" s="36" t="str">
        <f t="shared" si="9"/>
        <v/>
      </c>
      <c r="V50" s="36" t="str">
        <f t="shared" si="8"/>
        <v/>
      </c>
      <c r="W50" s="36" t="str">
        <f t="shared" si="8"/>
        <v/>
      </c>
      <c r="X50" s="36" t="str">
        <f t="shared" si="8"/>
        <v/>
      </c>
      <c r="Y50" s="36" t="str">
        <f t="shared" si="8"/>
        <v/>
      </c>
      <c r="Z50" s="36" t="str">
        <f t="shared" si="8"/>
        <v/>
      </c>
      <c r="AA50" s="36" t="str">
        <f t="shared" si="8"/>
        <v/>
      </c>
      <c r="AB50" s="36" t="str">
        <f t="shared" si="8"/>
        <v/>
      </c>
      <c r="AC50" s="36" t="str">
        <f t="shared" si="4"/>
        <v/>
      </c>
      <c r="AD50" s="36" t="str">
        <f t="shared" si="4"/>
        <v/>
      </c>
    </row>
    <row r="51" spans="1:30">
      <c r="A51" s="50"/>
      <c r="C51"/>
      <c r="AC51" s="36" t="str">
        <f t="shared" si="4"/>
        <v/>
      </c>
      <c r="AD51" s="36" t="str">
        <f t="shared" si="4"/>
        <v/>
      </c>
    </row>
    <row r="52" spans="1:30">
      <c r="A52" s="50"/>
      <c r="C52"/>
      <c r="AC52" s="36" t="str">
        <f t="shared" si="4"/>
        <v/>
      </c>
      <c r="AD52" s="36" t="str">
        <f t="shared" si="4"/>
        <v/>
      </c>
    </row>
    <row r="53" spans="1:30">
      <c r="A53" s="50"/>
      <c r="C53"/>
      <c r="AC53" s="36" t="str">
        <f t="shared" si="4"/>
        <v/>
      </c>
      <c r="AD53" s="36" t="str">
        <f t="shared" si="4"/>
        <v/>
      </c>
    </row>
    <row r="54" spans="1:30">
      <c r="A54" s="50"/>
      <c r="C54"/>
      <c r="AC54" s="36" t="str">
        <f t="shared" si="4"/>
        <v/>
      </c>
      <c r="AD54" s="36" t="str">
        <f t="shared" si="4"/>
        <v/>
      </c>
    </row>
    <row r="55" spans="1:30">
      <c r="A55" s="50"/>
      <c r="C55"/>
      <c r="AC55" s="36" t="str">
        <f t="shared" si="4"/>
        <v/>
      </c>
      <c r="AD55" s="36" t="str">
        <f t="shared" si="4"/>
        <v/>
      </c>
    </row>
    <row r="56" spans="1:30">
      <c r="A56" s="50"/>
      <c r="C56"/>
      <c r="AC56" s="36" t="str">
        <f t="shared" si="4"/>
        <v/>
      </c>
      <c r="AD56" s="36" t="str">
        <f t="shared" si="4"/>
        <v/>
      </c>
    </row>
    <row r="57" spans="1:3">
      <c r="A57" s="50"/>
      <c r="C57"/>
    </row>
    <row r="58" spans="1:30">
      <c r="A58" s="50"/>
      <c r="C58"/>
      <c r="AC58" s="36" t="str">
        <f t="shared" ref="AC58:AD66" si="10">IF(OR(AC$13="",$E58=""),"",AB58)</f>
        <v/>
      </c>
      <c r="AD58" s="36" t="str">
        <f t="shared" si="10"/>
        <v/>
      </c>
    </row>
    <row r="59" spans="1:30">
      <c r="A59" s="50"/>
      <c r="C59"/>
      <c r="AC59" s="36" t="str">
        <f t="shared" si="10"/>
        <v/>
      </c>
      <c r="AD59" s="36" t="str">
        <f t="shared" si="10"/>
        <v/>
      </c>
    </row>
    <row r="60" spans="1:30">
      <c r="A60" s="50"/>
      <c r="C60"/>
      <c r="AC60" s="36" t="str">
        <f t="shared" si="10"/>
        <v/>
      </c>
      <c r="AD60" s="36" t="str">
        <f t="shared" si="10"/>
        <v/>
      </c>
    </row>
    <row r="61" spans="1:30">
      <c r="A61" s="50"/>
      <c r="C61"/>
      <c r="AC61" s="36" t="str">
        <f t="shared" si="10"/>
        <v/>
      </c>
      <c r="AD61" s="36" t="str">
        <f t="shared" si="10"/>
        <v/>
      </c>
    </row>
    <row r="62" spans="1:30">
      <c r="A62" s="50"/>
      <c r="C62"/>
      <c r="AC62" s="36" t="str">
        <f t="shared" si="10"/>
        <v/>
      </c>
      <c r="AD62" s="36" t="str">
        <f t="shared" si="10"/>
        <v/>
      </c>
    </row>
    <row r="63" spans="1:30">
      <c r="A63" s="50"/>
      <c r="C63"/>
      <c r="AC63" s="36" t="str">
        <f t="shared" si="10"/>
        <v/>
      </c>
      <c r="AD63" s="36" t="str">
        <f t="shared" si="10"/>
        <v/>
      </c>
    </row>
    <row r="64" spans="1:30">
      <c r="A64" s="50"/>
      <c r="C64"/>
      <c r="AC64" s="36" t="str">
        <f t="shared" si="10"/>
        <v/>
      </c>
      <c r="AD64" s="36" t="str">
        <f t="shared" si="10"/>
        <v/>
      </c>
    </row>
    <row r="65" spans="1:30">
      <c r="A65" s="50"/>
      <c r="C65"/>
      <c r="AC65" s="36" t="str">
        <f t="shared" si="10"/>
        <v/>
      </c>
      <c r="AD65" s="36" t="str">
        <f t="shared" si="10"/>
        <v/>
      </c>
    </row>
    <row r="66" spans="1:30">
      <c r="A66" s="50"/>
      <c r="C66"/>
      <c r="AC66" s="36" t="str">
        <f t="shared" si="10"/>
        <v/>
      </c>
      <c r="AD66" s="36" t="str">
        <f t="shared" si="10"/>
        <v/>
      </c>
    </row>
    <row r="67" spans="1:3">
      <c r="A67" s="50"/>
      <c r="C67"/>
    </row>
    <row r="68" spans="1:30">
      <c r="A68" s="50"/>
      <c r="C68"/>
      <c r="AC68" s="36" t="str">
        <f t="shared" ref="AC68:AD72" si="11">IF(OR(AC$13="",$E68=""),"",AB68)</f>
        <v/>
      </c>
      <c r="AD68" s="36" t="str">
        <f t="shared" si="11"/>
        <v/>
      </c>
    </row>
    <row r="69" spans="1:30">
      <c r="A69" s="50"/>
      <c r="C69"/>
      <c r="AC69" s="36" t="str">
        <f t="shared" si="11"/>
        <v/>
      </c>
      <c r="AD69" s="36" t="str">
        <f t="shared" si="11"/>
        <v/>
      </c>
    </row>
    <row r="70" spans="1:30">
      <c r="A70" s="50"/>
      <c r="C70"/>
      <c r="AC70" s="36" t="str">
        <f t="shared" si="11"/>
        <v/>
      </c>
      <c r="AD70" s="36" t="str">
        <f t="shared" si="11"/>
        <v/>
      </c>
    </row>
    <row r="71" spans="1:30">
      <c r="A71" s="50"/>
      <c r="C71"/>
      <c r="AC71" s="36" t="str">
        <f t="shared" si="11"/>
        <v/>
      </c>
      <c r="AD71" s="36" t="str">
        <f t="shared" si="11"/>
        <v/>
      </c>
    </row>
    <row r="72" spans="1:30">
      <c r="A72" s="50"/>
      <c r="C72"/>
      <c r="AC72" s="36" t="str">
        <f t="shared" si="11"/>
        <v/>
      </c>
      <c r="AD72" s="36" t="str">
        <f t="shared" si="11"/>
        <v/>
      </c>
    </row>
    <row r="73" spans="3:4">
      <c r="C73"/>
      <c r="D73" s="1" t="str">
        <f>IF(A73&lt;&gt;"","Planned","")</f>
        <v/>
      </c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  <row r="89" spans="3:3">
      <c r="C89"/>
    </row>
    <row r="90" spans="3:3">
      <c r="C90"/>
    </row>
    <row r="91" spans="3:3">
      <c r="C91"/>
    </row>
    <row r="92" spans="3:3">
      <c r="C92"/>
    </row>
    <row r="93" spans="3:3">
      <c r="C93"/>
    </row>
    <row r="94" spans="3:3">
      <c r="C94"/>
    </row>
    <row r="95" spans="3:3">
      <c r="C95"/>
    </row>
    <row r="96" spans="3:3">
      <c r="C96"/>
    </row>
  </sheetData>
  <mergeCells count="1">
    <mergeCell ref="C47:C48"/>
  </mergeCells>
  <conditionalFormatting sqref="A49:AD67 A48:B48 D48:AD48 A41:AD47 E14:AD38 D14:D40 B14:C38 A15:A40">
    <cfRule type="expression" dxfId="40" priority="1" stopIfTrue="1">
      <formula>$D14="Done"</formula>
    </cfRule>
    <cfRule type="expression" dxfId="41" priority="2" stopIfTrue="1">
      <formula>$D14="Ongoing"</formula>
    </cfRule>
  </conditionalFormatting>
  <conditionalFormatting sqref="A14">
    <cfRule type="expression" dxfId="42" priority="3" stopIfTrue="1">
      <formula>$D14="Done"</formula>
    </cfRule>
    <cfRule type="expression" dxfId="43" priority="4" stopIfTrue="1">
      <formula>$D14="Ongoing"</formula>
    </cfRule>
  </conditionalFormatting>
  <dataValidations count="1">
    <dataValidation type="list" allowBlank="1" showInputMessage="1" sqref="D2:D7 D14:D73">
      <formula1>"Planned,Ongoing,Done"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5457" name="Button 1" r:id="rId4">
              <controlPr print="0" defaultSize="0">
                <anchor moveWithCells="1" sizeWithCells="1">
                  <from>
                    <xdr:col>0</xdr:col>
                    <xdr:colOff>245745</xdr:colOff>
                    <xdr:row>5</xdr:row>
                    <xdr:rowOff>0</xdr:rowOff>
                  </from>
                  <to>
                    <xdr:col>0</xdr:col>
                    <xdr:colOff>2068195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58" name="Button 2" r:id="rId5">
              <controlPr print="0" defaultSize="0">
                <anchor moveWithCells="1" sizeWithCells="1">
                  <from>
                    <xdr:col>0</xdr:col>
                    <xdr:colOff>2320925</xdr:colOff>
                    <xdr:row>5</xdr:row>
                    <xdr:rowOff>0</xdr:rowOff>
                  </from>
                  <to>
                    <xdr:col>2</xdr:col>
                    <xdr:colOff>304165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codeName="Sheet10"/>
  <dimension ref="A1:AD79"/>
  <sheetViews>
    <sheetView workbookViewId="0">
      <pane ySplit="13" topLeftCell="A14" activePane="bottomLeft" state="frozen"/>
      <selection/>
      <selection pane="bottomLeft" activeCell="C14" sqref="C14:C26"/>
    </sheetView>
  </sheetViews>
  <sheetFormatPr defaultColWidth="8.88888888888889" defaultRowHeight="13.2"/>
  <cols>
    <col min="1" max="1" width="43.4259259259259" style="1" customWidth="1"/>
    <col min="2" max="2" width="8.57407407407407" style="36" customWidth="1"/>
    <col min="3" max="3" width="13.712962962963" style="1" customWidth="1"/>
    <col min="4" max="4" width="10.8518518518519" style="1" customWidth="1"/>
    <col min="5" max="5" width="11.5740740740741" style="36"/>
    <col min="6" max="30" width="4.42592592592593" style="36" customWidth="1"/>
    <col min="31" max="16384" width="9.13888888888889" style="1"/>
  </cols>
  <sheetData>
    <row r="1" ht="17.4" spans="1:30">
      <c r="A1" s="37">
        <v>5</v>
      </c>
      <c r="B1" s="38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1">
      <c r="A2" s="1" t="s">
        <v>190</v>
      </c>
    </row>
    <row r="3" spans="1:2">
      <c r="A3" s="39"/>
      <c r="B3" s="40"/>
    </row>
    <row r="4" spans="1:2">
      <c r="A4" s="39"/>
      <c r="B4" s="40"/>
    </row>
    <row r="8" spans="1:30">
      <c r="A8" s="41" t="s">
        <v>95</v>
      </c>
      <c r="B8" s="42">
        <v>7</v>
      </c>
      <c r="C8" s="41"/>
      <c r="D8" s="43"/>
      <c r="E8" s="41" t="s">
        <v>96</v>
      </c>
      <c r="F8" s="41" t="s">
        <v>97</v>
      </c>
      <c r="G8" s="41"/>
      <c r="H8" s="41"/>
      <c r="I8" s="41"/>
      <c r="J8" s="41"/>
      <c r="K8" s="41"/>
      <c r="L8" s="41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</row>
    <row r="9" spans="1:30">
      <c r="A9" s="41" t="s">
        <v>98</v>
      </c>
      <c r="B9" s="42">
        <v>5</v>
      </c>
      <c r="C9" s="41" t="s">
        <v>3</v>
      </c>
      <c r="D9" s="41" t="s">
        <v>99</v>
      </c>
      <c r="E9" s="44">
        <f ca="1">SUM(OFFSET(E13,1,0,TaskRows,1))</f>
        <v>184</v>
      </c>
      <c r="F9" s="44">
        <f ca="1">IF(AND(SUM(OFFSET(F13,1,0,TaskRows,1))=0),0,SUM(OFFSET(F13,1,0,TaskRows,1)))</f>
        <v>23</v>
      </c>
      <c r="G9" s="44">
        <f ca="1" t="shared" ref="G9:AD9" si="0">IF(AND(SUM(OFFSET(G13,1,0,TaskRows,1))=0),"",SUM(OFFSET(G13,1,0,TaskRows,1)))</f>
        <v>29</v>
      </c>
      <c r="H9" s="44">
        <f ca="1" t="shared" si="0"/>
        <v>27</v>
      </c>
      <c r="I9" s="44">
        <f ca="1" t="shared" si="0"/>
        <v>22</v>
      </c>
      <c r="J9" s="44">
        <f ca="1" t="shared" si="0"/>
        <v>7</v>
      </c>
      <c r="K9" s="44" t="str">
        <f ca="1" t="shared" si="0"/>
        <v/>
      </c>
      <c r="L9" s="44">
        <f ca="1" t="shared" si="0"/>
        <v>1</v>
      </c>
      <c r="M9" s="44" t="str">
        <f ca="1" t="shared" si="0"/>
        <v/>
      </c>
      <c r="N9" s="44" t="str">
        <f ca="1" t="shared" si="0"/>
        <v/>
      </c>
      <c r="O9" s="44" t="str">
        <f ca="1" t="shared" si="0"/>
        <v/>
      </c>
      <c r="P9" s="44" t="str">
        <f ca="1" t="shared" si="0"/>
        <v/>
      </c>
      <c r="Q9" s="44" t="str">
        <f ca="1" t="shared" si="0"/>
        <v/>
      </c>
      <c r="R9" s="44" t="str">
        <f ca="1" t="shared" si="0"/>
        <v/>
      </c>
      <c r="S9" s="44" t="str">
        <f ca="1" t="shared" si="0"/>
        <v/>
      </c>
      <c r="T9" s="44" t="str">
        <f ca="1" t="shared" si="0"/>
        <v/>
      </c>
      <c r="U9" s="44" t="str">
        <f ca="1" t="shared" si="0"/>
        <v/>
      </c>
      <c r="V9" s="44" t="str">
        <f ca="1" t="shared" si="0"/>
        <v/>
      </c>
      <c r="W9" s="44" t="str">
        <f ca="1" t="shared" si="0"/>
        <v/>
      </c>
      <c r="X9" s="44" t="str">
        <f ca="1" t="shared" si="0"/>
        <v/>
      </c>
      <c r="Y9" s="44" t="str">
        <f ca="1" t="shared" si="0"/>
        <v/>
      </c>
      <c r="Z9" s="44" t="str">
        <f ca="1" t="shared" si="0"/>
        <v/>
      </c>
      <c r="AA9" s="44" t="str">
        <f ca="1" t="shared" si="0"/>
        <v/>
      </c>
      <c r="AB9" s="44" t="str">
        <f ca="1" t="shared" si="0"/>
        <v/>
      </c>
      <c r="AC9" s="44" t="str">
        <f ca="1" t="shared" si="0"/>
        <v/>
      </c>
      <c r="AD9" s="44" t="str">
        <f ca="1" t="shared" si="0"/>
        <v/>
      </c>
    </row>
    <row r="10" customFormat="1" hidden="1" spans="1:30">
      <c r="A10" t="s">
        <v>100</v>
      </c>
      <c r="B10" s="24">
        <f>IF(COUNTA(A14:A234)=0,1,COUNTA(A14:A234))</f>
        <v>12</v>
      </c>
      <c r="C10" t="s">
        <v>101</v>
      </c>
      <c r="D10" s="24">
        <f ca="1">IF(COUNTIF(F9:AD9,"&gt;0")=0,1,COUNTIF(F9:AD9,"&gt;0"))</f>
        <v>6</v>
      </c>
      <c r="E10" s="24"/>
      <c r="F10" s="24">
        <f ca="1">IF(F13="","",$E9-$E9/($B8-1)*(F13-1))</f>
        <v>184</v>
      </c>
      <c r="G10" s="24">
        <f ca="1" t="shared" ref="G10:AD10" si="1">IF(G13="","",TotalEffort-TotalEffort/(ImplementationDays)*(G13-1))</f>
        <v>157.714285714286</v>
      </c>
      <c r="H10" s="24">
        <f ca="1" t="shared" si="1"/>
        <v>131.428571428571</v>
      </c>
      <c r="I10" s="24">
        <f ca="1" t="shared" si="1"/>
        <v>105.142857142857</v>
      </c>
      <c r="J10" s="24">
        <f ca="1" t="shared" si="1"/>
        <v>78.8571428571429</v>
      </c>
      <c r="K10" s="24">
        <f ca="1" t="shared" si="1"/>
        <v>52.5714285714286</v>
      </c>
      <c r="L10" s="24">
        <f ca="1" t="shared" si="1"/>
        <v>26.2857142857143</v>
      </c>
      <c r="M10" s="24" t="str">
        <f ca="1" t="shared" si="1"/>
        <v/>
      </c>
      <c r="N10" s="24" t="str">
        <f ca="1" t="shared" si="1"/>
        <v/>
      </c>
      <c r="O10" s="24" t="str">
        <f ca="1" t="shared" si="1"/>
        <v/>
      </c>
      <c r="P10" s="24" t="str">
        <f ca="1" t="shared" si="1"/>
        <v/>
      </c>
      <c r="Q10" s="24" t="str">
        <f ca="1" t="shared" si="1"/>
        <v/>
      </c>
      <c r="R10" s="24" t="str">
        <f ca="1" t="shared" si="1"/>
        <v/>
      </c>
      <c r="S10" s="24" t="str">
        <f ca="1" t="shared" si="1"/>
        <v/>
      </c>
      <c r="T10" s="24" t="str">
        <f ca="1" t="shared" si="1"/>
        <v/>
      </c>
      <c r="U10" s="24" t="str">
        <f ca="1" t="shared" si="1"/>
        <v/>
      </c>
      <c r="V10" s="24" t="str">
        <f ca="1" t="shared" si="1"/>
        <v/>
      </c>
      <c r="W10" s="24" t="str">
        <f ca="1" t="shared" si="1"/>
        <v/>
      </c>
      <c r="X10" s="24" t="str">
        <f ca="1" t="shared" si="1"/>
        <v/>
      </c>
      <c r="Y10" s="24" t="str">
        <f ca="1" t="shared" si="1"/>
        <v/>
      </c>
      <c r="Z10" s="24" t="str">
        <f ca="1" t="shared" si="1"/>
        <v/>
      </c>
      <c r="AA10" s="24" t="str">
        <f ca="1" t="shared" si="1"/>
        <v/>
      </c>
      <c r="AB10" s="24" t="str">
        <f ca="1" t="shared" si="1"/>
        <v/>
      </c>
      <c r="AC10" s="24" t="str">
        <f ca="1" t="shared" si="1"/>
        <v/>
      </c>
      <c r="AD10" s="24" t="str">
        <f ca="1" t="shared" si="1"/>
        <v/>
      </c>
    </row>
    <row r="11" customFormat="1" hidden="1" spans="1:30">
      <c r="A11" s="33" t="s">
        <v>102</v>
      </c>
      <c r="C11" t="s">
        <v>65</v>
      </c>
      <c r="D11" s="24"/>
      <c r="E11" s="24"/>
      <c r="F11" s="24" t="e">
        <f ca="1" t="shared" ref="F11:AD11" si="2">IF(TREND(OFFSET($F9,0,DoneDays-TrendDays,1,TrendDays),OFFSET($F12,0,DoneDays-TrendDays,1,TrendDays),F12)&lt;0,"",TREND(OFFSET($F9,0,DoneDays-TrendDays,1,TrendDays),OFFSET($F12,0,DoneDays-TrendDays,1,TrendDays),F12))</f>
        <v>#VALUE!</v>
      </c>
      <c r="G11" s="24" t="e">
        <f ca="1" t="shared" si="2"/>
        <v>#VALUE!</v>
      </c>
      <c r="H11" s="24" t="e">
        <f ca="1" t="shared" si="2"/>
        <v>#VALUE!</v>
      </c>
      <c r="I11" s="24" t="e">
        <f ca="1" t="shared" si="2"/>
        <v>#VALUE!</v>
      </c>
      <c r="J11" s="24" t="e">
        <f ca="1" t="shared" si="2"/>
        <v>#VALUE!</v>
      </c>
      <c r="K11" s="24" t="e">
        <f ca="1" t="shared" si="2"/>
        <v>#VALUE!</v>
      </c>
      <c r="L11" s="24" t="e">
        <f ca="1" t="shared" si="2"/>
        <v>#VALUE!</v>
      </c>
      <c r="M11" s="24" t="e">
        <f ca="1" t="shared" si="2"/>
        <v>#VALUE!</v>
      </c>
      <c r="N11" s="24" t="e">
        <f ca="1" t="shared" si="2"/>
        <v>#VALUE!</v>
      </c>
      <c r="O11" s="24" t="e">
        <f ca="1" t="shared" si="2"/>
        <v>#VALUE!</v>
      </c>
      <c r="P11" s="24" t="e">
        <f ca="1" t="shared" si="2"/>
        <v>#VALUE!</v>
      </c>
      <c r="Q11" s="24" t="e">
        <f ca="1" t="shared" si="2"/>
        <v>#VALUE!</v>
      </c>
      <c r="R11" s="24" t="e">
        <f ca="1" t="shared" si="2"/>
        <v>#VALUE!</v>
      </c>
      <c r="S11" s="24" t="e">
        <f ca="1" t="shared" si="2"/>
        <v>#VALUE!</v>
      </c>
      <c r="T11" s="24" t="e">
        <f ca="1" t="shared" si="2"/>
        <v>#VALUE!</v>
      </c>
      <c r="U11" s="24" t="e">
        <f ca="1" t="shared" si="2"/>
        <v>#VALUE!</v>
      </c>
      <c r="V11" s="24" t="e">
        <f ca="1" t="shared" si="2"/>
        <v>#VALUE!</v>
      </c>
      <c r="W11" s="24" t="e">
        <f ca="1" t="shared" si="2"/>
        <v>#VALUE!</v>
      </c>
      <c r="X11" s="24" t="e">
        <f ca="1" t="shared" si="2"/>
        <v>#VALUE!</v>
      </c>
      <c r="Y11" s="24" t="e">
        <f ca="1" t="shared" si="2"/>
        <v>#VALUE!</v>
      </c>
      <c r="Z11" s="24" t="e">
        <f ca="1" t="shared" si="2"/>
        <v>#VALUE!</v>
      </c>
      <c r="AA11" s="24" t="e">
        <f ca="1" t="shared" si="2"/>
        <v>#VALUE!</v>
      </c>
      <c r="AB11" s="24" t="e">
        <f ca="1" t="shared" si="2"/>
        <v>#VALUE!</v>
      </c>
      <c r="AC11" s="24" t="e">
        <f ca="1" t="shared" si="2"/>
        <v>#VALUE!</v>
      </c>
      <c r="AD11" s="24" t="e">
        <f ca="1" t="shared" si="2"/>
        <v>#VALUE!</v>
      </c>
    </row>
    <row r="12" customFormat="1" hidden="1" spans="1:30">
      <c r="A12" s="33" t="s">
        <v>103</v>
      </c>
      <c r="C12" t="s">
        <v>104</v>
      </c>
      <c r="D12" s="24">
        <f ca="1">IF(DoneDays&gt;B9,B9,DoneDays)</f>
        <v>5</v>
      </c>
      <c r="E12" s="24"/>
      <c r="F12" s="24">
        <f ca="1">IF(DoneDays&gt;E12,E12+1,"")</f>
        <v>1</v>
      </c>
      <c r="G12" s="24">
        <v>2</v>
      </c>
      <c r="H12" s="24">
        <v>3</v>
      </c>
      <c r="I12" s="24">
        <v>4</v>
      </c>
      <c r="J12" s="24">
        <v>5</v>
      </c>
      <c r="K12" s="24">
        <v>6</v>
      </c>
      <c r="L12" s="24">
        <v>7</v>
      </c>
      <c r="M12" s="24">
        <v>8</v>
      </c>
      <c r="N12" s="24">
        <v>9</v>
      </c>
      <c r="O12" s="24">
        <v>10</v>
      </c>
      <c r="P12" s="24">
        <v>11</v>
      </c>
      <c r="Q12" s="24">
        <v>12</v>
      </c>
      <c r="R12" s="24">
        <v>13</v>
      </c>
      <c r="S12" s="24">
        <v>14</v>
      </c>
      <c r="T12" s="24">
        <v>15</v>
      </c>
      <c r="U12" s="24">
        <v>16</v>
      </c>
      <c r="V12" s="24">
        <v>17</v>
      </c>
      <c r="W12" s="24">
        <v>18</v>
      </c>
      <c r="X12" s="24">
        <v>19</v>
      </c>
      <c r="Y12" s="24">
        <v>20</v>
      </c>
      <c r="Z12" s="24">
        <v>21</v>
      </c>
      <c r="AA12" s="24">
        <v>22</v>
      </c>
      <c r="AB12" s="24">
        <v>23</v>
      </c>
      <c r="AC12" s="24">
        <v>24</v>
      </c>
      <c r="AD12" s="24">
        <v>25</v>
      </c>
    </row>
    <row r="13" spans="1:30">
      <c r="A13" s="41" t="s">
        <v>105</v>
      </c>
      <c r="B13" s="45" t="s">
        <v>15</v>
      </c>
      <c r="C13" s="41" t="s">
        <v>106</v>
      </c>
      <c r="D13" s="41" t="s">
        <v>6</v>
      </c>
      <c r="E13" s="45" t="s">
        <v>107</v>
      </c>
      <c r="F13" s="45">
        <v>1</v>
      </c>
      <c r="G13" s="45">
        <f t="shared" ref="G13:AD13" si="3">IF($B$8&gt;F13,F13+1,"")</f>
        <v>2</v>
      </c>
      <c r="H13" s="45">
        <f t="shared" si="3"/>
        <v>3</v>
      </c>
      <c r="I13" s="45">
        <f t="shared" si="3"/>
        <v>4</v>
      </c>
      <c r="J13" s="45">
        <f t="shared" si="3"/>
        <v>5</v>
      </c>
      <c r="K13" s="45">
        <f t="shared" si="3"/>
        <v>6</v>
      </c>
      <c r="L13" s="45">
        <f t="shared" si="3"/>
        <v>7</v>
      </c>
      <c r="M13" s="45" t="str">
        <f t="shared" si="3"/>
        <v/>
      </c>
      <c r="N13" s="45" t="str">
        <f t="shared" si="3"/>
        <v/>
      </c>
      <c r="O13" s="45" t="str">
        <f t="shared" si="3"/>
        <v/>
      </c>
      <c r="P13" s="45" t="str">
        <f t="shared" si="3"/>
        <v/>
      </c>
      <c r="Q13" s="45" t="str">
        <f t="shared" si="3"/>
        <v/>
      </c>
      <c r="R13" s="45" t="str">
        <f t="shared" si="3"/>
        <v/>
      </c>
      <c r="S13" s="45" t="str">
        <f t="shared" si="3"/>
        <v/>
      </c>
      <c r="T13" s="45" t="str">
        <f t="shared" si="3"/>
        <v/>
      </c>
      <c r="U13" s="45" t="str">
        <f t="shared" si="3"/>
        <v/>
      </c>
      <c r="V13" s="45" t="str">
        <f t="shared" si="3"/>
        <v/>
      </c>
      <c r="W13" s="45" t="str">
        <f t="shared" si="3"/>
        <v/>
      </c>
      <c r="X13" s="45" t="str">
        <f t="shared" si="3"/>
        <v/>
      </c>
      <c r="Y13" s="45" t="str">
        <f t="shared" si="3"/>
        <v/>
      </c>
      <c r="Z13" s="45" t="str">
        <f t="shared" si="3"/>
        <v/>
      </c>
      <c r="AA13" s="45" t="str">
        <f t="shared" si="3"/>
        <v/>
      </c>
      <c r="AB13" s="45" t="str">
        <f t="shared" si="3"/>
        <v/>
      </c>
      <c r="AC13" s="45" t="str">
        <f t="shared" si="3"/>
        <v/>
      </c>
      <c r="AD13" s="45" t="str">
        <f t="shared" si="3"/>
        <v/>
      </c>
    </row>
    <row r="14" spans="1:9">
      <c r="A14" s="46" t="s">
        <v>151</v>
      </c>
      <c r="B14" s="24"/>
      <c r="C14" s="46" t="s">
        <v>109</v>
      </c>
      <c r="D14" t="s">
        <v>20</v>
      </c>
      <c r="E14" s="24">
        <v>15</v>
      </c>
      <c r="F14" s="24">
        <v>5</v>
      </c>
      <c r="G14" s="24">
        <v>3</v>
      </c>
      <c r="H14" s="24">
        <v>2</v>
      </c>
      <c r="I14" s="24"/>
    </row>
    <row r="15" spans="1:9">
      <c r="A15" s="46" t="s">
        <v>152</v>
      </c>
      <c r="B15" s="24"/>
      <c r="C15" s="46" t="s">
        <v>118</v>
      </c>
      <c r="D15" t="s">
        <v>10</v>
      </c>
      <c r="E15" s="24">
        <v>15</v>
      </c>
      <c r="F15" s="24">
        <v>5</v>
      </c>
      <c r="G15" s="24">
        <v>3</v>
      </c>
      <c r="H15" s="24"/>
      <c r="I15" s="24"/>
    </row>
    <row r="16" spans="1:9">
      <c r="A16" s="46" t="s">
        <v>191</v>
      </c>
      <c r="B16" s="24"/>
      <c r="C16" s="46" t="s">
        <v>120</v>
      </c>
      <c r="D16" t="s">
        <v>175</v>
      </c>
      <c r="E16" s="24">
        <v>6</v>
      </c>
      <c r="F16" s="24">
        <v>3</v>
      </c>
      <c r="G16" s="24">
        <v>3</v>
      </c>
      <c r="H16" s="24"/>
      <c r="I16" s="24"/>
    </row>
    <row r="17" spans="1:9">
      <c r="A17" s="46" t="s">
        <v>192</v>
      </c>
      <c r="B17" s="24"/>
      <c r="C17" s="46" t="s">
        <v>120</v>
      </c>
      <c r="D17" t="s">
        <v>20</v>
      </c>
      <c r="E17" s="24">
        <v>8</v>
      </c>
      <c r="F17" s="24">
        <v>5</v>
      </c>
      <c r="G17" s="24">
        <v>3</v>
      </c>
      <c r="H17" s="24"/>
      <c r="I17" s="24"/>
    </row>
    <row r="18" spans="1:9">
      <c r="A18" s="46" t="s">
        <v>193</v>
      </c>
      <c r="B18" s="24"/>
      <c r="C18" s="46" t="s">
        <v>120</v>
      </c>
      <c r="D18" t="s">
        <v>10</v>
      </c>
      <c r="E18" s="24">
        <v>5</v>
      </c>
      <c r="F18" s="24"/>
      <c r="G18" s="24">
        <v>3</v>
      </c>
      <c r="H18" s="24">
        <v>2</v>
      </c>
      <c r="I18" s="24"/>
    </row>
    <row r="19" spans="1:30">
      <c r="A19" s="46" t="s">
        <v>194</v>
      </c>
      <c r="B19" s="24"/>
      <c r="C19" s="46" t="s">
        <v>109</v>
      </c>
      <c r="D19" t="s">
        <v>10</v>
      </c>
      <c r="E19" s="24">
        <v>5</v>
      </c>
      <c r="F19" s="24"/>
      <c r="G19" s="24"/>
      <c r="H19" s="24">
        <v>3</v>
      </c>
      <c r="I19" s="24">
        <v>2</v>
      </c>
      <c r="AC19" s="36" t="str">
        <f t="shared" ref="AC19:AD27" si="4">IF(OR(AC$13="",$E19=""),"",AB19)</f>
        <v/>
      </c>
      <c r="AD19" s="36" t="str">
        <f t="shared" si="4"/>
        <v/>
      </c>
    </row>
    <row r="20" spans="1:9">
      <c r="A20" s="46" t="s">
        <v>195</v>
      </c>
      <c r="B20" s="24"/>
      <c r="C20" s="46" t="s">
        <v>109</v>
      </c>
      <c r="D20" t="s">
        <v>20</v>
      </c>
      <c r="E20" s="24">
        <v>40</v>
      </c>
      <c r="F20" s="24"/>
      <c r="G20" s="24">
        <v>2</v>
      </c>
      <c r="H20" s="24">
        <v>5</v>
      </c>
      <c r="I20" s="24">
        <v>5</v>
      </c>
    </row>
    <row r="21" spans="1:9">
      <c r="A21" s="46" t="s">
        <v>196</v>
      </c>
      <c r="B21" s="24"/>
      <c r="C21" s="46" t="s">
        <v>118</v>
      </c>
      <c r="D21" t="s">
        <v>20</v>
      </c>
      <c r="E21" s="24">
        <v>40</v>
      </c>
      <c r="F21" s="24"/>
      <c r="G21" s="24">
        <v>2</v>
      </c>
      <c r="H21" s="24">
        <v>5</v>
      </c>
      <c r="I21" s="24">
        <v>5</v>
      </c>
    </row>
    <row r="22" spans="1:9">
      <c r="A22" s="46" t="s">
        <v>197</v>
      </c>
      <c r="B22" s="24"/>
      <c r="C22" s="46" t="s">
        <v>120</v>
      </c>
      <c r="D22" t="s">
        <v>20</v>
      </c>
      <c r="E22" s="24">
        <v>12</v>
      </c>
      <c r="F22" s="24"/>
      <c r="G22" s="24">
        <v>5</v>
      </c>
      <c r="H22" s="24">
        <v>5</v>
      </c>
      <c r="I22" s="24">
        <v>5</v>
      </c>
    </row>
    <row r="23" spans="1:9">
      <c r="A23" s="46" t="s">
        <v>198</v>
      </c>
      <c r="B23" s="24"/>
      <c r="C23" s="46" t="s">
        <v>199</v>
      </c>
      <c r="D23" t="s">
        <v>20</v>
      </c>
      <c r="E23" s="24">
        <v>30</v>
      </c>
      <c r="F23" s="24">
        <v>5</v>
      </c>
      <c r="G23" s="24">
        <v>5</v>
      </c>
      <c r="H23" s="24">
        <v>5</v>
      </c>
      <c r="I23" s="24">
        <v>5</v>
      </c>
    </row>
    <row r="24" spans="1:30">
      <c r="A24" s="46" t="s">
        <v>200</v>
      </c>
      <c r="B24" s="24"/>
      <c r="C24" s="46" t="s">
        <v>120</v>
      </c>
      <c r="D24" t="s">
        <v>175</v>
      </c>
      <c r="E24" s="24">
        <v>5</v>
      </c>
      <c r="F24" s="24"/>
      <c r="G24" s="24"/>
      <c r="H24" s="24"/>
      <c r="I24" s="24"/>
      <c r="J24" s="36">
        <v>4</v>
      </c>
      <c r="L24" s="36">
        <v>1</v>
      </c>
      <c r="AC24" s="36" t="str">
        <f t="shared" si="4"/>
        <v/>
      </c>
      <c r="AD24" s="36" t="str">
        <f t="shared" si="4"/>
        <v/>
      </c>
    </row>
    <row r="25" spans="1:30">
      <c r="A25" s="46" t="s">
        <v>201</v>
      </c>
      <c r="B25" s="24"/>
      <c r="C25" s="46" t="s">
        <v>120</v>
      </c>
      <c r="D25" t="s">
        <v>10</v>
      </c>
      <c r="E25" s="24">
        <v>3</v>
      </c>
      <c r="F25" s="24"/>
      <c r="G25" s="24"/>
      <c r="H25" s="24"/>
      <c r="I25" s="24"/>
      <c r="J25" s="36">
        <v>3</v>
      </c>
      <c r="AC25" s="36" t="str">
        <f t="shared" si="4"/>
        <v/>
      </c>
      <c r="AD25" s="36" t="str">
        <f t="shared" si="4"/>
        <v/>
      </c>
    </row>
    <row r="26" spans="1:30">
      <c r="A26" s="46"/>
      <c r="B26" s="24"/>
      <c r="C26" s="46"/>
      <c r="D26"/>
      <c r="E26" s="24"/>
      <c r="F26" s="24"/>
      <c r="G26" s="24"/>
      <c r="H26" s="24"/>
      <c r="I26" s="24"/>
      <c r="AC26" s="36" t="str">
        <f t="shared" si="4"/>
        <v/>
      </c>
      <c r="AD26" s="36" t="str">
        <f t="shared" si="4"/>
        <v/>
      </c>
    </row>
    <row r="27" spans="1:30">
      <c r="A27" s="46"/>
      <c r="B27" s="24"/>
      <c r="C27" s="46"/>
      <c r="D27"/>
      <c r="E27" s="32">
        <f>SUM(E14:E25)</f>
        <v>184</v>
      </c>
      <c r="F27" s="24"/>
      <c r="G27" s="24"/>
      <c r="H27" s="24"/>
      <c r="I27" s="24"/>
      <c r="AC27" s="36" t="str">
        <f t="shared" si="4"/>
        <v/>
      </c>
      <c r="AD27" s="36" t="str">
        <f t="shared" si="4"/>
        <v/>
      </c>
    </row>
    <row r="28" spans="1:30">
      <c r="A28" s="47"/>
      <c r="C28"/>
      <c r="AC28" s="36" t="str">
        <f t="shared" ref="AC28:AD39" si="5">IF(OR(AC$13="",$E28=""),"",AB28)</f>
        <v/>
      </c>
      <c r="AD28" s="36" t="str">
        <f t="shared" si="5"/>
        <v/>
      </c>
    </row>
    <row r="29" spans="1:30">
      <c r="A29" s="47"/>
      <c r="C29"/>
      <c r="F29" s="36" t="str">
        <f t="shared" ref="F29:F32" si="6">IF(OR(F$13="",$E29=""),"",E29)</f>
        <v/>
      </c>
      <c r="AC29" s="36" t="str">
        <f t="shared" si="5"/>
        <v/>
      </c>
      <c r="AD29" s="36" t="str">
        <f t="shared" si="5"/>
        <v/>
      </c>
    </row>
    <row r="30" spans="1:30">
      <c r="A30" s="47"/>
      <c r="C30" s="49"/>
      <c r="F30" s="36" t="str">
        <f t="shared" si="6"/>
        <v/>
      </c>
      <c r="AC30" s="36" t="str">
        <f t="shared" si="5"/>
        <v/>
      </c>
      <c r="AD30" s="36" t="str">
        <f t="shared" si="5"/>
        <v/>
      </c>
    </row>
    <row r="31" spans="1:30">
      <c r="A31" s="47"/>
      <c r="C31" s="49"/>
      <c r="F31" s="36" t="str">
        <f t="shared" si="6"/>
        <v/>
      </c>
      <c r="AC31" s="36" t="str">
        <f t="shared" si="5"/>
        <v/>
      </c>
      <c r="AD31" s="36" t="str">
        <f t="shared" si="5"/>
        <v/>
      </c>
    </row>
    <row r="32" spans="3:30">
      <c r="C32"/>
      <c r="F32" s="36" t="str">
        <f t="shared" si="6"/>
        <v/>
      </c>
      <c r="G32" s="36" t="str">
        <f t="shared" ref="G32:U32" si="7">IF(OR(G$13="",$E32=""),"",F32)</f>
        <v/>
      </c>
      <c r="H32" s="36" t="str">
        <f t="shared" si="7"/>
        <v/>
      </c>
      <c r="I32" s="36" t="str">
        <f t="shared" si="7"/>
        <v/>
      </c>
      <c r="J32" s="36" t="str">
        <f t="shared" si="7"/>
        <v/>
      </c>
      <c r="K32" s="36" t="str">
        <f t="shared" si="7"/>
        <v/>
      </c>
      <c r="L32" s="36" t="str">
        <f t="shared" si="7"/>
        <v/>
      </c>
      <c r="M32" s="36" t="str">
        <f t="shared" si="7"/>
        <v/>
      </c>
      <c r="N32" s="36" t="str">
        <f t="shared" si="7"/>
        <v/>
      </c>
      <c r="O32" s="36" t="str">
        <f t="shared" si="7"/>
        <v/>
      </c>
      <c r="P32" s="36" t="str">
        <f t="shared" si="7"/>
        <v/>
      </c>
      <c r="Q32" s="36" t="str">
        <f t="shared" si="7"/>
        <v/>
      </c>
      <c r="R32" s="36" t="str">
        <f t="shared" si="7"/>
        <v/>
      </c>
      <c r="S32" s="36" t="str">
        <f t="shared" si="7"/>
        <v/>
      </c>
      <c r="T32" s="36" t="str">
        <f t="shared" si="7"/>
        <v/>
      </c>
      <c r="U32" s="36" t="str">
        <f t="shared" si="7"/>
        <v/>
      </c>
      <c r="V32" s="36" t="str">
        <f t="shared" ref="V32:AB33" si="8">IF(OR(V$13="",$E32=""),"",U32)</f>
        <v/>
      </c>
      <c r="W32" s="36" t="str">
        <f t="shared" si="8"/>
        <v/>
      </c>
      <c r="X32" s="36" t="str">
        <f t="shared" si="8"/>
        <v/>
      </c>
      <c r="Y32" s="36" t="str">
        <f t="shared" si="8"/>
        <v/>
      </c>
      <c r="Z32" s="36" t="str">
        <f t="shared" si="8"/>
        <v/>
      </c>
      <c r="AA32" s="36" t="str">
        <f t="shared" si="8"/>
        <v/>
      </c>
      <c r="AB32" s="36" t="str">
        <f t="shared" si="8"/>
        <v/>
      </c>
      <c r="AC32" s="36" t="str">
        <f t="shared" si="5"/>
        <v/>
      </c>
      <c r="AD32" s="36" t="str">
        <f t="shared" si="5"/>
        <v/>
      </c>
    </row>
    <row r="33" spans="3:30">
      <c r="C33"/>
      <c r="F33" s="36" t="str">
        <f t="shared" ref="F33:U33" si="9">IF(OR(F$13="",$E33=""),"",E33)</f>
        <v/>
      </c>
      <c r="G33" s="36" t="str">
        <f t="shared" si="9"/>
        <v/>
      </c>
      <c r="H33" s="36" t="str">
        <f t="shared" si="9"/>
        <v/>
      </c>
      <c r="I33" s="36" t="str">
        <f t="shared" si="9"/>
        <v/>
      </c>
      <c r="J33" s="36" t="str">
        <f t="shared" si="9"/>
        <v/>
      </c>
      <c r="K33" s="36" t="str">
        <f t="shared" si="9"/>
        <v/>
      </c>
      <c r="L33" s="36" t="str">
        <f t="shared" si="9"/>
        <v/>
      </c>
      <c r="M33" s="36" t="str">
        <f t="shared" si="9"/>
        <v/>
      </c>
      <c r="N33" s="36" t="str">
        <f t="shared" si="9"/>
        <v/>
      </c>
      <c r="O33" s="36" t="str">
        <f t="shared" si="9"/>
        <v/>
      </c>
      <c r="P33" s="36" t="str">
        <f t="shared" si="9"/>
        <v/>
      </c>
      <c r="Q33" s="36" t="str">
        <f t="shared" si="9"/>
        <v/>
      </c>
      <c r="R33" s="36" t="str">
        <f t="shared" si="9"/>
        <v/>
      </c>
      <c r="S33" s="36" t="str">
        <f t="shared" si="9"/>
        <v/>
      </c>
      <c r="T33" s="36" t="str">
        <f t="shared" si="9"/>
        <v/>
      </c>
      <c r="U33" s="36" t="str">
        <f t="shared" si="9"/>
        <v/>
      </c>
      <c r="V33" s="36" t="str">
        <f t="shared" si="8"/>
        <v/>
      </c>
      <c r="W33" s="36" t="str">
        <f t="shared" si="8"/>
        <v/>
      </c>
      <c r="X33" s="36" t="str">
        <f t="shared" si="8"/>
        <v/>
      </c>
      <c r="Y33" s="36" t="str">
        <f t="shared" si="8"/>
        <v/>
      </c>
      <c r="Z33" s="36" t="str">
        <f t="shared" si="8"/>
        <v/>
      </c>
      <c r="AA33" s="36" t="str">
        <f t="shared" si="8"/>
        <v/>
      </c>
      <c r="AB33" s="36" t="str">
        <f t="shared" si="8"/>
        <v/>
      </c>
      <c r="AC33" s="36" t="str">
        <f t="shared" si="5"/>
        <v/>
      </c>
      <c r="AD33" s="36" t="str">
        <f t="shared" si="5"/>
        <v/>
      </c>
    </row>
    <row r="34" spans="1:30">
      <c r="A34" s="50"/>
      <c r="C34"/>
      <c r="AC34" s="36" t="str">
        <f t="shared" si="5"/>
        <v/>
      </c>
      <c r="AD34" s="36" t="str">
        <f t="shared" si="5"/>
        <v/>
      </c>
    </row>
    <row r="35" spans="1:30">
      <c r="A35" s="50"/>
      <c r="C35"/>
      <c r="AC35" s="36" t="str">
        <f t="shared" si="5"/>
        <v/>
      </c>
      <c r="AD35" s="36" t="str">
        <f t="shared" si="5"/>
        <v/>
      </c>
    </row>
    <row r="36" spans="1:30">
      <c r="A36" s="50"/>
      <c r="C36"/>
      <c r="AC36" s="36" t="str">
        <f t="shared" si="5"/>
        <v/>
      </c>
      <c r="AD36" s="36" t="str">
        <f t="shared" si="5"/>
        <v/>
      </c>
    </row>
    <row r="37" spans="1:30">
      <c r="A37" s="50"/>
      <c r="C37"/>
      <c r="AC37" s="36" t="str">
        <f t="shared" si="5"/>
        <v/>
      </c>
      <c r="AD37" s="36" t="str">
        <f t="shared" si="5"/>
        <v/>
      </c>
    </row>
    <row r="38" spans="1:30">
      <c r="A38" s="50"/>
      <c r="C38"/>
      <c r="AC38" s="36" t="str">
        <f t="shared" si="5"/>
        <v/>
      </c>
      <c r="AD38" s="36" t="str">
        <f t="shared" si="5"/>
        <v/>
      </c>
    </row>
    <row r="39" spans="1:30">
      <c r="A39" s="50"/>
      <c r="C39"/>
      <c r="AC39" s="36" t="str">
        <f t="shared" si="5"/>
        <v/>
      </c>
      <c r="AD39" s="36" t="str">
        <f t="shared" si="5"/>
        <v/>
      </c>
    </row>
    <row r="40" spans="1:3">
      <c r="A40" s="50"/>
      <c r="C40"/>
    </row>
    <row r="41" spans="1:30">
      <c r="A41" s="50"/>
      <c r="C41"/>
      <c r="AC41" s="36" t="str">
        <f t="shared" ref="AC41:AD49" si="10">IF(OR(AC$13="",$E41=""),"",AB41)</f>
        <v/>
      </c>
      <c r="AD41" s="36" t="str">
        <f t="shared" si="10"/>
        <v/>
      </c>
    </row>
    <row r="42" spans="1:30">
      <c r="A42" s="50"/>
      <c r="C42"/>
      <c r="AC42" s="36" t="str">
        <f t="shared" si="10"/>
        <v/>
      </c>
      <c r="AD42" s="36" t="str">
        <f t="shared" si="10"/>
        <v/>
      </c>
    </row>
    <row r="43" spans="1:30">
      <c r="A43" s="50"/>
      <c r="C43"/>
      <c r="AC43" s="36" t="str">
        <f t="shared" si="10"/>
        <v/>
      </c>
      <c r="AD43" s="36" t="str">
        <f t="shared" si="10"/>
        <v/>
      </c>
    </row>
    <row r="44" spans="1:30">
      <c r="A44" s="50"/>
      <c r="C44"/>
      <c r="AC44" s="36" t="str">
        <f t="shared" si="10"/>
        <v/>
      </c>
      <c r="AD44" s="36" t="str">
        <f t="shared" si="10"/>
        <v/>
      </c>
    </row>
    <row r="45" spans="1:30">
      <c r="A45" s="50"/>
      <c r="C45"/>
      <c r="AC45" s="36" t="str">
        <f t="shared" si="10"/>
        <v/>
      </c>
      <c r="AD45" s="36" t="str">
        <f t="shared" si="10"/>
        <v/>
      </c>
    </row>
    <row r="46" spans="1:30">
      <c r="A46" s="50"/>
      <c r="C46"/>
      <c r="AC46" s="36" t="str">
        <f t="shared" si="10"/>
        <v/>
      </c>
      <c r="AD46" s="36" t="str">
        <f t="shared" si="10"/>
        <v/>
      </c>
    </row>
    <row r="47" spans="1:30">
      <c r="A47" s="50"/>
      <c r="C47"/>
      <c r="AC47" s="36" t="str">
        <f t="shared" si="10"/>
        <v/>
      </c>
      <c r="AD47" s="36" t="str">
        <f t="shared" si="10"/>
        <v/>
      </c>
    </row>
    <row r="48" spans="1:30">
      <c r="A48" s="50"/>
      <c r="C48"/>
      <c r="AC48" s="36" t="str">
        <f t="shared" si="10"/>
        <v/>
      </c>
      <c r="AD48" s="36" t="str">
        <f t="shared" si="10"/>
        <v/>
      </c>
    </row>
    <row r="49" spans="1:30">
      <c r="A49" s="50"/>
      <c r="C49"/>
      <c r="AC49" s="36" t="str">
        <f t="shared" si="10"/>
        <v/>
      </c>
      <c r="AD49" s="36" t="str">
        <f t="shared" si="10"/>
        <v/>
      </c>
    </row>
    <row r="50" spans="1:3">
      <c r="A50" s="50"/>
      <c r="C50"/>
    </row>
    <row r="51" spans="1:30">
      <c r="A51" s="50"/>
      <c r="C51"/>
      <c r="AC51" s="36" t="str">
        <f t="shared" ref="AC51:AD55" si="11">IF(OR(AC$13="",$E51=""),"",AB51)</f>
        <v/>
      </c>
      <c r="AD51" s="36" t="str">
        <f t="shared" si="11"/>
        <v/>
      </c>
    </row>
    <row r="52" spans="1:30">
      <c r="A52" s="50"/>
      <c r="C52"/>
      <c r="AC52" s="36" t="str">
        <f t="shared" si="11"/>
        <v/>
      </c>
      <c r="AD52" s="36" t="str">
        <f t="shared" si="11"/>
        <v/>
      </c>
    </row>
    <row r="53" spans="1:30">
      <c r="A53" s="50"/>
      <c r="C53"/>
      <c r="AC53" s="36" t="str">
        <f t="shared" si="11"/>
        <v/>
      </c>
      <c r="AD53" s="36" t="str">
        <f t="shared" si="11"/>
        <v/>
      </c>
    </row>
    <row r="54" spans="1:30">
      <c r="A54" s="50"/>
      <c r="C54"/>
      <c r="AC54" s="36" t="str">
        <f t="shared" si="11"/>
        <v/>
      </c>
      <c r="AD54" s="36" t="str">
        <f t="shared" si="11"/>
        <v/>
      </c>
    </row>
    <row r="55" spans="1:30">
      <c r="A55" s="50"/>
      <c r="C55"/>
      <c r="AC55" s="36" t="str">
        <f t="shared" si="11"/>
        <v/>
      </c>
      <c r="AD55" s="36" t="str">
        <f t="shared" si="11"/>
        <v/>
      </c>
    </row>
    <row r="56" spans="3:4">
      <c r="C56"/>
      <c r="D56" s="1" t="str">
        <f>IF(A56&lt;&gt;"","Planned","")</f>
        <v/>
      </c>
    </row>
    <row r="57" spans="3:3">
      <c r="C57"/>
    </row>
    <row r="58" spans="3:3">
      <c r="C58"/>
    </row>
    <row r="59" spans="3:3">
      <c r="C59"/>
    </row>
    <row r="60" spans="3:3">
      <c r="C60"/>
    </row>
    <row r="61" spans="3:3">
      <c r="C61"/>
    </row>
    <row r="62" spans="3:3">
      <c r="C62"/>
    </row>
    <row r="63" spans="3:3">
      <c r="C63"/>
    </row>
    <row r="64" spans="3:3">
      <c r="C64"/>
    </row>
    <row r="65" spans="3:3">
      <c r="C65"/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</sheetData>
  <mergeCells count="1">
    <mergeCell ref="C30:C31"/>
  </mergeCells>
  <conditionalFormatting sqref="A28:AD30 A32:AD50 A31:B31 D31:AD31 D26:D27 A26:A27 A14:AD25">
    <cfRule type="expression" dxfId="44" priority="1" stopIfTrue="1">
      <formula>$D14="Done"</formula>
    </cfRule>
    <cfRule type="expression" dxfId="45" priority="2" stopIfTrue="1">
      <formula>$D14="Ongoing"</formula>
    </cfRule>
  </conditionalFormatting>
  <conditionalFormatting sqref="B26:C27 E26:AD27">
    <cfRule type="expression" dxfId="46" priority="3" stopIfTrue="1">
      <formula>$D26="Done"</formula>
    </cfRule>
    <cfRule type="expression" dxfId="47" priority="4" stopIfTrue="1">
      <formula>$D26="Ongoing"</formula>
    </cfRule>
  </conditionalFormatting>
  <dataValidations count="1">
    <dataValidation type="list" allowBlank="1" showInputMessage="1" sqref="D2:D7 D14:D56">
      <formula1>"Planned,Ongoing,Done"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5329" name="Button 1" r:id="rId4">
              <controlPr print="0" defaultSize="0">
                <anchor moveWithCells="1" sizeWithCells="1">
                  <from>
                    <xdr:col>0</xdr:col>
                    <xdr:colOff>244475</xdr:colOff>
                    <xdr:row>5</xdr:row>
                    <xdr:rowOff>0</xdr:rowOff>
                  </from>
                  <to>
                    <xdr:col>0</xdr:col>
                    <xdr:colOff>2067560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330" name="Button 2" r:id="rId5">
              <controlPr print="0" defaultSize="0">
                <anchor moveWithCells="1" sizeWithCells="1">
                  <from>
                    <xdr:col>0</xdr:col>
                    <xdr:colOff>2320925</xdr:colOff>
                    <xdr:row>5</xdr:row>
                    <xdr:rowOff>0</xdr:rowOff>
                  </from>
                  <to>
                    <xdr:col>2</xdr:col>
                    <xdr:colOff>304165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codeName="Sheet11"/>
  <dimension ref="A1:AD94"/>
  <sheetViews>
    <sheetView workbookViewId="0">
      <pane ySplit="13" topLeftCell="A14" activePane="bottomLeft" state="frozen"/>
      <selection/>
      <selection pane="bottomLeft" activeCell="A22" sqref="A22"/>
    </sheetView>
  </sheetViews>
  <sheetFormatPr defaultColWidth="8.88888888888889" defaultRowHeight="13.2"/>
  <cols>
    <col min="1" max="1" width="43.4259259259259" style="1" customWidth="1"/>
    <col min="2" max="2" width="8.57407407407407" style="36" customWidth="1"/>
    <col min="3" max="3" width="13.712962962963" style="1" customWidth="1"/>
    <col min="4" max="4" width="10.8518518518519" style="1" customWidth="1"/>
    <col min="5" max="5" width="11.5740740740741" style="36"/>
    <col min="6" max="30" width="4.42592592592593" style="36" customWidth="1"/>
    <col min="31" max="16384" width="9.13888888888889" style="1"/>
  </cols>
  <sheetData>
    <row r="1" ht="17.4" spans="1:30">
      <c r="A1" s="37">
        <v>6</v>
      </c>
      <c r="B1" s="38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1">
      <c r="A2" s="1" t="s">
        <v>202</v>
      </c>
    </row>
    <row r="3" spans="1:2">
      <c r="A3" s="39"/>
      <c r="B3" s="40"/>
    </row>
    <row r="4" spans="1:2">
      <c r="A4" s="39"/>
      <c r="B4" s="40"/>
    </row>
    <row r="8" spans="1:30">
      <c r="A8" s="41" t="s">
        <v>95</v>
      </c>
      <c r="B8" s="42">
        <v>7</v>
      </c>
      <c r="C8" s="41"/>
      <c r="D8" s="43"/>
      <c r="E8" s="41" t="s">
        <v>96</v>
      </c>
      <c r="F8" s="41" t="s">
        <v>97</v>
      </c>
      <c r="G8" s="41"/>
      <c r="H8" s="41"/>
      <c r="I8" s="41"/>
      <c r="J8" s="41"/>
      <c r="K8" s="41"/>
      <c r="L8" s="41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</row>
    <row r="9" spans="1:30">
      <c r="A9" s="41" t="s">
        <v>98</v>
      </c>
      <c r="B9" s="42">
        <v>5</v>
      </c>
      <c r="C9" s="41" t="s">
        <v>3</v>
      </c>
      <c r="D9" s="41" t="s">
        <v>99</v>
      </c>
      <c r="E9" s="44">
        <f ca="1">SUM(OFFSET(E13,1,0,TaskRows,1))</f>
        <v>190</v>
      </c>
      <c r="F9" s="44">
        <f ca="1">IF(AND(SUM(OFFSET(F13,1,0,TaskRows,1))=0),0,SUM(OFFSET(F13,1,0,TaskRows,1)))</f>
        <v>0</v>
      </c>
      <c r="G9" s="44" t="str">
        <f ca="1" t="shared" ref="G9:AD9" si="0">IF(AND(SUM(OFFSET(G13,1,0,TaskRows,1))=0),"",SUM(OFFSET(G13,1,0,TaskRows,1)))</f>
        <v/>
      </c>
      <c r="H9" s="44" t="str">
        <f ca="1" t="shared" si="0"/>
        <v/>
      </c>
      <c r="I9" s="44" t="str">
        <f ca="1" t="shared" si="0"/>
        <v/>
      </c>
      <c r="J9" s="44" t="str">
        <f ca="1" t="shared" si="0"/>
        <v/>
      </c>
      <c r="K9" s="44" t="str">
        <f ca="1" t="shared" si="0"/>
        <v/>
      </c>
      <c r="L9" s="44" t="str">
        <f ca="1" t="shared" si="0"/>
        <v/>
      </c>
      <c r="M9" s="44" t="str">
        <f ca="1" t="shared" si="0"/>
        <v/>
      </c>
      <c r="N9" s="44" t="str">
        <f ca="1" t="shared" si="0"/>
        <v/>
      </c>
      <c r="O9" s="44" t="str">
        <f ca="1" t="shared" si="0"/>
        <v/>
      </c>
      <c r="P9" s="44" t="str">
        <f ca="1" t="shared" si="0"/>
        <v/>
      </c>
      <c r="Q9" s="44" t="str">
        <f ca="1" t="shared" si="0"/>
        <v/>
      </c>
      <c r="R9" s="44" t="str">
        <f ca="1" t="shared" si="0"/>
        <v/>
      </c>
      <c r="S9" s="44" t="str">
        <f ca="1" t="shared" si="0"/>
        <v/>
      </c>
      <c r="T9" s="44" t="str">
        <f ca="1" t="shared" si="0"/>
        <v/>
      </c>
      <c r="U9" s="44" t="str">
        <f ca="1" t="shared" si="0"/>
        <v/>
      </c>
      <c r="V9" s="44" t="str">
        <f ca="1" t="shared" si="0"/>
        <v/>
      </c>
      <c r="W9" s="44" t="str">
        <f ca="1" t="shared" si="0"/>
        <v/>
      </c>
      <c r="X9" s="44" t="str">
        <f ca="1" t="shared" si="0"/>
        <v/>
      </c>
      <c r="Y9" s="44" t="str">
        <f ca="1" t="shared" si="0"/>
        <v/>
      </c>
      <c r="Z9" s="44" t="str">
        <f ca="1" t="shared" si="0"/>
        <v/>
      </c>
      <c r="AA9" s="44" t="str">
        <f ca="1" t="shared" si="0"/>
        <v/>
      </c>
      <c r="AB9" s="44" t="str">
        <f ca="1" t="shared" si="0"/>
        <v/>
      </c>
      <c r="AC9" s="44" t="str">
        <f ca="1" t="shared" si="0"/>
        <v/>
      </c>
      <c r="AD9" s="44" t="str">
        <f ca="1" t="shared" si="0"/>
        <v/>
      </c>
    </row>
    <row r="10" customFormat="1" hidden="1" spans="1:30">
      <c r="A10" t="s">
        <v>100</v>
      </c>
      <c r="B10" s="24">
        <f>IF(COUNTA(A14:A249)=0,1,COUNTA(A14:A249))</f>
        <v>14</v>
      </c>
      <c r="C10" t="s">
        <v>101</v>
      </c>
      <c r="D10" s="24">
        <f ca="1">IF(COUNTIF(F9:AD9,"&gt;0")=0,1,COUNTIF(F9:AD9,"&gt;0"))</f>
        <v>1</v>
      </c>
      <c r="E10" s="24"/>
      <c r="F10" s="24">
        <f ca="1">IF(F13="","",$E9-$E9/($B8-1)*(F13-1))</f>
        <v>190</v>
      </c>
      <c r="G10" s="24">
        <f ca="1" t="shared" ref="G10:AD10" si="1">IF(G13="","",TotalEffort-TotalEffort/(ImplementationDays)*(G13-1))</f>
        <v>162.857142857143</v>
      </c>
      <c r="H10" s="24">
        <f ca="1" t="shared" si="1"/>
        <v>135.714285714286</v>
      </c>
      <c r="I10" s="24">
        <f ca="1" t="shared" si="1"/>
        <v>108.571428571429</v>
      </c>
      <c r="J10" s="24">
        <f ca="1" t="shared" si="1"/>
        <v>81.4285714285714</v>
      </c>
      <c r="K10" s="24">
        <f ca="1" t="shared" si="1"/>
        <v>54.2857142857143</v>
      </c>
      <c r="L10" s="24">
        <f ca="1" t="shared" si="1"/>
        <v>27.1428571428571</v>
      </c>
      <c r="M10" s="24" t="str">
        <f ca="1" t="shared" si="1"/>
        <v/>
      </c>
      <c r="N10" s="24" t="str">
        <f ca="1" t="shared" si="1"/>
        <v/>
      </c>
      <c r="O10" s="24" t="str">
        <f ca="1" t="shared" si="1"/>
        <v/>
      </c>
      <c r="P10" s="24" t="str">
        <f ca="1" t="shared" si="1"/>
        <v/>
      </c>
      <c r="Q10" s="24" t="str">
        <f ca="1" t="shared" si="1"/>
        <v/>
      </c>
      <c r="R10" s="24" t="str">
        <f ca="1" t="shared" si="1"/>
        <v/>
      </c>
      <c r="S10" s="24" t="str">
        <f ca="1" t="shared" si="1"/>
        <v/>
      </c>
      <c r="T10" s="24" t="str">
        <f ca="1" t="shared" si="1"/>
        <v/>
      </c>
      <c r="U10" s="24" t="str">
        <f ca="1" t="shared" si="1"/>
        <v/>
      </c>
      <c r="V10" s="24" t="str">
        <f ca="1" t="shared" si="1"/>
        <v/>
      </c>
      <c r="W10" s="24" t="str">
        <f ca="1" t="shared" si="1"/>
        <v/>
      </c>
      <c r="X10" s="24" t="str">
        <f ca="1" t="shared" si="1"/>
        <v/>
      </c>
      <c r="Y10" s="24" t="str">
        <f ca="1" t="shared" si="1"/>
        <v/>
      </c>
      <c r="Z10" s="24" t="str">
        <f ca="1" t="shared" si="1"/>
        <v/>
      </c>
      <c r="AA10" s="24" t="str">
        <f ca="1" t="shared" si="1"/>
        <v/>
      </c>
      <c r="AB10" s="24" t="str">
        <f ca="1" t="shared" si="1"/>
        <v/>
      </c>
      <c r="AC10" s="24" t="str">
        <f ca="1" t="shared" si="1"/>
        <v/>
      </c>
      <c r="AD10" s="24" t="str">
        <f ca="1" t="shared" si="1"/>
        <v/>
      </c>
    </row>
    <row r="11" customFormat="1" hidden="1" spans="1:30">
      <c r="A11" s="33" t="s">
        <v>102</v>
      </c>
      <c r="C11" t="s">
        <v>65</v>
      </c>
      <c r="D11" s="24"/>
      <c r="E11" s="24"/>
      <c r="F11" s="24">
        <f ca="1" t="shared" ref="F11:AD11" si="2">IF(TREND(OFFSET($F9,0,DoneDays-TrendDays,1,TrendDays),OFFSET($F12,0,DoneDays-TrendDays,1,TrendDays),F12)&lt;0,"",TREND(OFFSET($F9,0,DoneDays-TrendDays,1,TrendDays),OFFSET($F12,0,DoneDays-TrendDays,1,TrendDays),F12))</f>
        <v>0</v>
      </c>
      <c r="G11" s="24">
        <f ca="1" t="shared" si="2"/>
        <v>0</v>
      </c>
      <c r="H11" s="24">
        <f ca="1" t="shared" si="2"/>
        <v>0</v>
      </c>
      <c r="I11" s="24">
        <f ca="1" t="shared" si="2"/>
        <v>0</v>
      </c>
      <c r="J11" s="24">
        <f ca="1" t="shared" si="2"/>
        <v>0</v>
      </c>
      <c r="K11" s="24">
        <f ca="1" t="shared" si="2"/>
        <v>0</v>
      </c>
      <c r="L11" s="24">
        <f ca="1" t="shared" si="2"/>
        <v>0</v>
      </c>
      <c r="M11" s="24">
        <f ca="1" t="shared" si="2"/>
        <v>0</v>
      </c>
      <c r="N11" s="24">
        <f ca="1" t="shared" si="2"/>
        <v>0</v>
      </c>
      <c r="O11" s="24">
        <f ca="1" t="shared" si="2"/>
        <v>0</v>
      </c>
      <c r="P11" s="24">
        <f ca="1" t="shared" si="2"/>
        <v>0</v>
      </c>
      <c r="Q11" s="24">
        <f ca="1" t="shared" si="2"/>
        <v>0</v>
      </c>
      <c r="R11" s="24">
        <f ca="1" t="shared" si="2"/>
        <v>0</v>
      </c>
      <c r="S11" s="24">
        <f ca="1" t="shared" si="2"/>
        <v>0</v>
      </c>
      <c r="T11" s="24">
        <f ca="1" t="shared" si="2"/>
        <v>0</v>
      </c>
      <c r="U11" s="24">
        <f ca="1" t="shared" si="2"/>
        <v>0</v>
      </c>
      <c r="V11" s="24">
        <f ca="1" t="shared" si="2"/>
        <v>0</v>
      </c>
      <c r="W11" s="24">
        <f ca="1" t="shared" si="2"/>
        <v>0</v>
      </c>
      <c r="X11" s="24">
        <f ca="1" t="shared" si="2"/>
        <v>0</v>
      </c>
      <c r="Y11" s="24">
        <f ca="1" t="shared" si="2"/>
        <v>0</v>
      </c>
      <c r="Z11" s="24">
        <f ca="1" t="shared" si="2"/>
        <v>0</v>
      </c>
      <c r="AA11" s="24">
        <f ca="1" t="shared" si="2"/>
        <v>0</v>
      </c>
      <c r="AB11" s="24">
        <f ca="1" t="shared" si="2"/>
        <v>0</v>
      </c>
      <c r="AC11" s="24">
        <f ca="1" t="shared" si="2"/>
        <v>0</v>
      </c>
      <c r="AD11" s="24">
        <f ca="1" t="shared" si="2"/>
        <v>0</v>
      </c>
    </row>
    <row r="12" customFormat="1" hidden="1" spans="1:30">
      <c r="A12" s="33" t="s">
        <v>103</v>
      </c>
      <c r="C12" t="s">
        <v>104</v>
      </c>
      <c r="D12" s="24">
        <f ca="1">IF(DoneDays&gt;B9,B9,DoneDays)</f>
        <v>1</v>
      </c>
      <c r="E12" s="24"/>
      <c r="F12" s="24">
        <f ca="1">IF(DoneDays&gt;E12,E12+1,"")</f>
        <v>1</v>
      </c>
      <c r="G12" s="24">
        <v>2</v>
      </c>
      <c r="H12" s="24">
        <v>3</v>
      </c>
      <c r="I12" s="24">
        <v>4</v>
      </c>
      <c r="J12" s="24">
        <v>5</v>
      </c>
      <c r="K12" s="24">
        <v>6</v>
      </c>
      <c r="L12" s="24">
        <v>7</v>
      </c>
      <c r="M12" s="24">
        <v>8</v>
      </c>
      <c r="N12" s="24">
        <v>9</v>
      </c>
      <c r="O12" s="24">
        <v>10</v>
      </c>
      <c r="P12" s="24">
        <v>11</v>
      </c>
      <c r="Q12" s="24">
        <v>12</v>
      </c>
      <c r="R12" s="24">
        <v>13</v>
      </c>
      <c r="S12" s="24">
        <v>14</v>
      </c>
      <c r="T12" s="24">
        <v>15</v>
      </c>
      <c r="U12" s="24">
        <v>16</v>
      </c>
      <c r="V12" s="24">
        <v>17</v>
      </c>
      <c r="W12" s="24">
        <v>18</v>
      </c>
      <c r="X12" s="24">
        <v>19</v>
      </c>
      <c r="Y12" s="24">
        <v>20</v>
      </c>
      <c r="Z12" s="24">
        <v>21</v>
      </c>
      <c r="AA12" s="24">
        <v>22</v>
      </c>
      <c r="AB12" s="24">
        <v>23</v>
      </c>
      <c r="AC12" s="24">
        <v>24</v>
      </c>
      <c r="AD12" s="24">
        <v>25</v>
      </c>
    </row>
    <row r="13" spans="1:30">
      <c r="A13" s="41" t="s">
        <v>105</v>
      </c>
      <c r="B13" s="45" t="s">
        <v>15</v>
      </c>
      <c r="C13" s="41" t="s">
        <v>106</v>
      </c>
      <c r="D13" s="41" t="s">
        <v>6</v>
      </c>
      <c r="E13" s="45" t="s">
        <v>107</v>
      </c>
      <c r="F13" s="45">
        <v>1</v>
      </c>
      <c r="G13" s="45">
        <f t="shared" ref="G13:AD13" si="3">IF($B$8&gt;F13,F13+1,"")</f>
        <v>2</v>
      </c>
      <c r="H13" s="45">
        <f t="shared" si="3"/>
        <v>3</v>
      </c>
      <c r="I13" s="45">
        <f t="shared" si="3"/>
        <v>4</v>
      </c>
      <c r="J13" s="45">
        <f t="shared" si="3"/>
        <v>5</v>
      </c>
      <c r="K13" s="45">
        <f t="shared" si="3"/>
        <v>6</v>
      </c>
      <c r="L13" s="45">
        <f t="shared" si="3"/>
        <v>7</v>
      </c>
      <c r="M13" s="45" t="str">
        <f t="shared" si="3"/>
        <v/>
      </c>
      <c r="N13" s="45" t="str">
        <f t="shared" si="3"/>
        <v/>
      </c>
      <c r="O13" s="45" t="str">
        <f t="shared" si="3"/>
        <v/>
      </c>
      <c r="P13" s="45" t="str">
        <f t="shared" si="3"/>
        <v/>
      </c>
      <c r="Q13" s="45" t="str">
        <f t="shared" si="3"/>
        <v/>
      </c>
      <c r="R13" s="45" t="str">
        <f t="shared" si="3"/>
        <v/>
      </c>
      <c r="S13" s="45" t="str">
        <f t="shared" si="3"/>
        <v/>
      </c>
      <c r="T13" s="45" t="str">
        <f t="shared" si="3"/>
        <v/>
      </c>
      <c r="U13" s="45" t="str">
        <f t="shared" si="3"/>
        <v/>
      </c>
      <c r="V13" s="45" t="str">
        <f t="shared" si="3"/>
        <v/>
      </c>
      <c r="W13" s="45" t="str">
        <f t="shared" si="3"/>
        <v/>
      </c>
      <c r="X13" s="45" t="str">
        <f t="shared" si="3"/>
        <v/>
      </c>
      <c r="Y13" s="45" t="str">
        <f t="shared" si="3"/>
        <v/>
      </c>
      <c r="Z13" s="45" t="str">
        <f t="shared" si="3"/>
        <v/>
      </c>
      <c r="AA13" s="45" t="str">
        <f t="shared" si="3"/>
        <v/>
      </c>
      <c r="AB13" s="45" t="str">
        <f t="shared" si="3"/>
        <v/>
      </c>
      <c r="AC13" s="45" t="str">
        <f t="shared" si="3"/>
        <v/>
      </c>
      <c r="AD13" s="45" t="str">
        <f t="shared" si="3"/>
        <v/>
      </c>
    </row>
    <row r="14" spans="1:9">
      <c r="A14" s="53" t="s">
        <v>152</v>
      </c>
      <c r="B14" s="24"/>
      <c r="C14" s="46" t="s">
        <v>118</v>
      </c>
      <c r="D14" t="s">
        <v>10</v>
      </c>
      <c r="E14" s="24">
        <v>14</v>
      </c>
      <c r="F14" s="24"/>
      <c r="G14" s="24"/>
      <c r="H14" s="24"/>
      <c r="I14" s="24"/>
    </row>
    <row r="15" spans="1:9">
      <c r="A15" s="46" t="s">
        <v>203</v>
      </c>
      <c r="B15" s="24"/>
      <c r="C15" s="46" t="s">
        <v>118</v>
      </c>
      <c r="D15" t="s">
        <v>10</v>
      </c>
      <c r="E15" s="24">
        <v>8</v>
      </c>
      <c r="F15" s="24"/>
      <c r="G15" s="24"/>
      <c r="H15" s="24"/>
      <c r="I15" s="24"/>
    </row>
    <row r="16" spans="1:9">
      <c r="A16" s="46" t="s">
        <v>203</v>
      </c>
      <c r="B16" s="24"/>
      <c r="C16" s="46" t="s">
        <v>109</v>
      </c>
      <c r="D16" t="s">
        <v>10</v>
      </c>
      <c r="E16" s="24">
        <v>8</v>
      </c>
      <c r="F16" s="24"/>
      <c r="G16" s="24"/>
      <c r="H16" s="24"/>
      <c r="I16" s="24"/>
    </row>
    <row r="17" spans="1:9">
      <c r="A17" s="53" t="s">
        <v>204</v>
      </c>
      <c r="B17" s="24"/>
      <c r="C17" s="46" t="s">
        <v>120</v>
      </c>
      <c r="D17" t="s">
        <v>10</v>
      </c>
      <c r="E17" s="24">
        <v>20</v>
      </c>
      <c r="F17" s="24"/>
      <c r="G17" s="24"/>
      <c r="H17" s="24"/>
      <c r="I17" s="24"/>
    </row>
    <row r="18" spans="1:9">
      <c r="A18" s="53" t="s">
        <v>205</v>
      </c>
      <c r="B18" s="24"/>
      <c r="C18" s="46" t="s">
        <v>120</v>
      </c>
      <c r="D18" t="s">
        <v>10</v>
      </c>
      <c r="E18" s="24">
        <v>20</v>
      </c>
      <c r="F18" s="24"/>
      <c r="G18" s="24"/>
      <c r="H18" s="24"/>
      <c r="I18" s="24"/>
    </row>
    <row r="19" spans="1:9">
      <c r="A19" s="53" t="s">
        <v>206</v>
      </c>
      <c r="B19" s="24"/>
      <c r="C19" s="46" t="s">
        <v>120</v>
      </c>
      <c r="D19" t="s">
        <v>10</v>
      </c>
      <c r="E19" s="24">
        <v>16</v>
      </c>
      <c r="F19" s="24"/>
      <c r="G19" s="24"/>
      <c r="H19" s="24"/>
      <c r="I19" s="24"/>
    </row>
    <row r="20" spans="1:9">
      <c r="A20" s="46" t="s">
        <v>193</v>
      </c>
      <c r="B20" s="24"/>
      <c r="C20" s="46" t="s">
        <v>120</v>
      </c>
      <c r="D20" t="s">
        <v>10</v>
      </c>
      <c r="E20" s="24">
        <v>8</v>
      </c>
      <c r="F20" s="24"/>
      <c r="G20" s="24"/>
      <c r="H20" s="24"/>
      <c r="I20" s="24"/>
    </row>
    <row r="21" spans="1:9">
      <c r="A21" s="46" t="s">
        <v>194</v>
      </c>
      <c r="B21" s="24"/>
      <c r="C21" s="46" t="s">
        <v>109</v>
      </c>
      <c r="D21" t="s">
        <v>10</v>
      </c>
      <c r="E21" s="24">
        <v>8</v>
      </c>
      <c r="F21" s="24"/>
      <c r="G21" s="24"/>
      <c r="H21" s="24"/>
      <c r="I21" s="24"/>
    </row>
    <row r="22" spans="1:9">
      <c r="A22" s="53" t="s">
        <v>186</v>
      </c>
      <c r="B22" s="24"/>
      <c r="C22" s="46" t="s">
        <v>120</v>
      </c>
      <c r="D22" t="s">
        <v>10</v>
      </c>
      <c r="E22" s="24">
        <v>24</v>
      </c>
      <c r="F22" s="24"/>
      <c r="G22" s="24"/>
      <c r="H22" s="24"/>
      <c r="I22" s="24"/>
    </row>
    <row r="23" spans="1:9">
      <c r="A23" s="53" t="s">
        <v>187</v>
      </c>
      <c r="B23" s="24"/>
      <c r="C23" s="46" t="s">
        <v>109</v>
      </c>
      <c r="D23" t="s">
        <v>10</v>
      </c>
      <c r="E23" s="24">
        <v>8</v>
      </c>
      <c r="F23" s="24"/>
      <c r="G23" s="24"/>
      <c r="H23" s="24"/>
      <c r="I23" s="24"/>
    </row>
    <row r="24" spans="1:30">
      <c r="A24" s="53" t="s">
        <v>188</v>
      </c>
      <c r="B24" s="24"/>
      <c r="C24" s="46" t="s">
        <v>118</v>
      </c>
      <c r="D24" t="s">
        <v>10</v>
      </c>
      <c r="E24" s="24">
        <v>8</v>
      </c>
      <c r="F24" s="24"/>
      <c r="G24" s="24"/>
      <c r="H24" s="24"/>
      <c r="I24" s="24"/>
      <c r="AC24" s="36" t="str">
        <f t="shared" ref="AC24:AD54" si="4">IF(OR(AC$13="",$E24=""),"",AB24)</f>
        <v/>
      </c>
      <c r="AD24" s="36" t="str">
        <f t="shared" si="4"/>
        <v/>
      </c>
    </row>
    <row r="25" spans="1:30">
      <c r="A25" s="53" t="s">
        <v>189</v>
      </c>
      <c r="B25" s="24"/>
      <c r="C25" s="46" t="s">
        <v>120</v>
      </c>
      <c r="D25" t="s">
        <v>10</v>
      </c>
      <c r="E25" s="24">
        <v>8</v>
      </c>
      <c r="F25" s="24"/>
      <c r="G25" s="24"/>
      <c r="H25" s="24"/>
      <c r="I25" s="24"/>
      <c r="AC25" s="36" t="str">
        <f t="shared" si="4"/>
        <v/>
      </c>
      <c r="AD25" s="36" t="str">
        <f t="shared" si="4"/>
        <v/>
      </c>
    </row>
    <row r="26" spans="1:9">
      <c r="A26" s="46" t="s">
        <v>201</v>
      </c>
      <c r="B26" s="24"/>
      <c r="C26" s="46" t="s">
        <v>120</v>
      </c>
      <c r="D26" t="s">
        <v>10</v>
      </c>
      <c r="E26" s="24">
        <v>16</v>
      </c>
      <c r="F26" s="24"/>
      <c r="G26" s="24"/>
      <c r="H26" s="24"/>
      <c r="I26" s="24"/>
    </row>
    <row r="27" spans="1:9">
      <c r="A27" s="46" t="s">
        <v>207</v>
      </c>
      <c r="B27" s="24"/>
      <c r="C27" s="46" t="s">
        <v>120</v>
      </c>
      <c r="D27" t="s">
        <v>10</v>
      </c>
      <c r="E27" s="24">
        <v>24</v>
      </c>
      <c r="F27" s="24"/>
      <c r="G27" s="24"/>
      <c r="H27" s="24"/>
      <c r="I27" s="24"/>
    </row>
    <row r="28" spans="1:30">
      <c r="A28" s="46"/>
      <c r="B28" s="24"/>
      <c r="C28" s="46"/>
      <c r="D28"/>
      <c r="E28" s="24"/>
      <c r="F28" s="24" t="str">
        <f t="shared" ref="F28:F47" si="5">IF(OR(F$13="",$E28=""),"",E28)</f>
        <v/>
      </c>
      <c r="G28" s="24"/>
      <c r="H28" s="24"/>
      <c r="I28" s="24"/>
      <c r="AC28" s="36" t="str">
        <f>IF(OR(AC$13="",$E28=""),"",AB28)</f>
        <v/>
      </c>
      <c r="AD28" s="36" t="str">
        <f>IF(OR(AD$13="",$E28=""),"",AC28)</f>
        <v/>
      </c>
    </row>
    <row r="29" spans="1:30">
      <c r="A29" s="46"/>
      <c r="B29" s="24"/>
      <c r="C29" s="46"/>
      <c r="D29"/>
      <c r="E29" s="24"/>
      <c r="F29" s="24" t="str">
        <f t="shared" si="5"/>
        <v/>
      </c>
      <c r="G29" s="24"/>
      <c r="H29" s="24"/>
      <c r="I29" s="24"/>
      <c r="AC29" s="36" t="str">
        <f>IF(OR(AC$13="",$E29=""),"",AB29)</f>
        <v/>
      </c>
      <c r="AD29" s="36" t="str">
        <f>IF(OR(AD$13="",$E29=""),"",AC29)</f>
        <v/>
      </c>
    </row>
    <row r="30" spans="1:30">
      <c r="A30" s="46"/>
      <c r="B30" s="24"/>
      <c r="C30" s="46"/>
      <c r="D30"/>
      <c r="E30" s="24"/>
      <c r="F30" s="24"/>
      <c r="G30" s="24"/>
      <c r="H30" s="24"/>
      <c r="I30" s="24"/>
      <c r="AC30" s="36" t="str">
        <f t="shared" si="4"/>
        <v/>
      </c>
      <c r="AD30" s="36" t="str">
        <f t="shared" si="4"/>
        <v/>
      </c>
    </row>
    <row r="31" spans="3:30">
      <c r="C31" s="46"/>
      <c r="F31" s="36" t="str">
        <f t="shared" si="5"/>
        <v/>
      </c>
      <c r="AC31" s="36" t="str">
        <f t="shared" si="4"/>
        <v/>
      </c>
      <c r="AD31" s="36" t="str">
        <f t="shared" si="4"/>
        <v/>
      </c>
    </row>
    <row r="32" spans="3:30">
      <c r="C32" s="46"/>
      <c r="F32" s="36" t="str">
        <f t="shared" si="5"/>
        <v/>
      </c>
      <c r="AC32" s="36" t="str">
        <f t="shared" si="4"/>
        <v/>
      </c>
      <c r="AD32" s="36" t="str">
        <f t="shared" si="4"/>
        <v/>
      </c>
    </row>
    <row r="33" spans="3:30">
      <c r="C33" s="46"/>
      <c r="F33" s="36" t="str">
        <f t="shared" si="5"/>
        <v/>
      </c>
      <c r="AC33" s="36" t="str">
        <f t="shared" si="4"/>
        <v/>
      </c>
      <c r="AD33" s="36" t="str">
        <f t="shared" si="4"/>
        <v/>
      </c>
    </row>
    <row r="34" spans="3:30">
      <c r="C34" s="46"/>
      <c r="F34" s="36" t="str">
        <f t="shared" si="5"/>
        <v/>
      </c>
      <c r="AC34" s="36" t="str">
        <f t="shared" si="4"/>
        <v/>
      </c>
      <c r="AD34" s="36" t="str">
        <f t="shared" si="4"/>
        <v/>
      </c>
    </row>
    <row r="35" spans="3:30">
      <c r="C35" s="46"/>
      <c r="F35" s="36" t="str">
        <f t="shared" si="5"/>
        <v/>
      </c>
      <c r="AC35" s="36" t="str">
        <f t="shared" si="4"/>
        <v/>
      </c>
      <c r="AD35" s="36" t="str">
        <f t="shared" si="4"/>
        <v/>
      </c>
    </row>
    <row r="36" spans="3:30">
      <c r="C36" s="46"/>
      <c r="F36" s="36" t="str">
        <f t="shared" si="5"/>
        <v/>
      </c>
      <c r="AC36" s="36" t="str">
        <f t="shared" si="4"/>
        <v/>
      </c>
      <c r="AD36" s="36" t="str">
        <f t="shared" si="4"/>
        <v/>
      </c>
    </row>
    <row r="37" spans="3:30">
      <c r="C37" s="46"/>
      <c r="D37" s="1" t="str">
        <f>IF(A37&lt;&gt;"","Planned","")</f>
        <v/>
      </c>
      <c r="F37" s="36" t="str">
        <f t="shared" si="5"/>
        <v/>
      </c>
      <c r="AC37" s="36" t="str">
        <f t="shared" si="4"/>
        <v/>
      </c>
      <c r="AD37" s="36" t="str">
        <f t="shared" si="4"/>
        <v/>
      </c>
    </row>
    <row r="38" spans="3:30">
      <c r="C38" s="46"/>
      <c r="F38" s="36" t="str">
        <f t="shared" si="5"/>
        <v/>
      </c>
      <c r="AC38" s="36" t="str">
        <f t="shared" si="4"/>
        <v/>
      </c>
      <c r="AD38" s="36" t="str">
        <f t="shared" si="4"/>
        <v/>
      </c>
    </row>
    <row r="39" spans="3:30">
      <c r="C39" s="46"/>
      <c r="F39" s="36" t="str">
        <f t="shared" si="5"/>
        <v/>
      </c>
      <c r="AC39" s="36" t="str">
        <f t="shared" si="4"/>
        <v/>
      </c>
      <c r="AD39" s="36" t="str">
        <f t="shared" si="4"/>
        <v/>
      </c>
    </row>
    <row r="40" spans="3:30">
      <c r="C40" s="46"/>
      <c r="D40" s="1" t="str">
        <f>IF(A40&lt;&gt;"","Planned","")</f>
        <v/>
      </c>
      <c r="F40" s="36" t="str">
        <f t="shared" si="5"/>
        <v/>
      </c>
      <c r="AC40" s="36" t="str">
        <f t="shared" si="4"/>
        <v/>
      </c>
      <c r="AD40" s="36" t="str">
        <f t="shared" si="4"/>
        <v/>
      </c>
    </row>
    <row r="41" spans="3:30">
      <c r="C41" s="46"/>
      <c r="F41" s="36" t="str">
        <f t="shared" si="5"/>
        <v/>
      </c>
      <c r="AC41" s="36" t="str">
        <f t="shared" si="4"/>
        <v/>
      </c>
      <c r="AD41" s="36" t="str">
        <f t="shared" si="4"/>
        <v/>
      </c>
    </row>
    <row r="42" spans="1:30">
      <c r="A42" s="48"/>
      <c r="C42" s="46"/>
      <c r="F42" s="36" t="str">
        <f t="shared" si="5"/>
        <v/>
      </c>
      <c r="AC42" s="36" t="str">
        <f t="shared" si="4"/>
        <v/>
      </c>
      <c r="AD42" s="36" t="str">
        <f t="shared" si="4"/>
        <v/>
      </c>
    </row>
    <row r="43" spans="1:30">
      <c r="A43" s="47"/>
      <c r="C43" s="46"/>
      <c r="F43" s="36" t="str">
        <f t="shared" si="5"/>
        <v/>
      </c>
      <c r="AC43" s="36" t="str">
        <f t="shared" si="4"/>
        <v/>
      </c>
      <c r="AD43" s="36" t="str">
        <f t="shared" si="4"/>
        <v/>
      </c>
    </row>
    <row r="44" spans="1:30">
      <c r="A44" s="47"/>
      <c r="C44" s="46"/>
      <c r="F44" s="36" t="str">
        <f t="shared" si="5"/>
        <v/>
      </c>
      <c r="AC44" s="36" t="str">
        <f t="shared" si="4"/>
        <v/>
      </c>
      <c r="AD44" s="36" t="str">
        <f t="shared" si="4"/>
        <v/>
      </c>
    </row>
    <row r="45" spans="1:30">
      <c r="A45" s="47"/>
      <c r="C45" s="49"/>
      <c r="F45" s="36" t="str">
        <f t="shared" si="5"/>
        <v/>
      </c>
      <c r="AC45" s="36" t="str">
        <f t="shared" si="4"/>
        <v/>
      </c>
      <c r="AD45" s="36" t="str">
        <f t="shared" si="4"/>
        <v/>
      </c>
    </row>
    <row r="46" spans="1:30">
      <c r="A46" s="47"/>
      <c r="C46" s="49"/>
      <c r="F46" s="36" t="str">
        <f t="shared" si="5"/>
        <v/>
      </c>
      <c r="AC46" s="36" t="str">
        <f t="shared" si="4"/>
        <v/>
      </c>
      <c r="AD46" s="36" t="str">
        <f t="shared" si="4"/>
        <v/>
      </c>
    </row>
    <row r="47" spans="3:30">
      <c r="C47"/>
      <c r="F47" s="36" t="str">
        <f t="shared" si="5"/>
        <v/>
      </c>
      <c r="G47" s="36" t="str">
        <f t="shared" ref="G47:U47" si="6">IF(OR(G$13="",$E47=""),"",F47)</f>
        <v/>
      </c>
      <c r="H47" s="36" t="str">
        <f t="shared" si="6"/>
        <v/>
      </c>
      <c r="I47" s="36" t="str">
        <f t="shared" si="6"/>
        <v/>
      </c>
      <c r="J47" s="36" t="str">
        <f t="shared" si="6"/>
        <v/>
      </c>
      <c r="K47" s="36" t="str">
        <f t="shared" si="6"/>
        <v/>
      </c>
      <c r="L47" s="36" t="str">
        <f t="shared" si="6"/>
        <v/>
      </c>
      <c r="M47" s="36" t="str">
        <f t="shared" si="6"/>
        <v/>
      </c>
      <c r="N47" s="36" t="str">
        <f t="shared" si="6"/>
        <v/>
      </c>
      <c r="O47" s="36" t="str">
        <f t="shared" si="6"/>
        <v/>
      </c>
      <c r="P47" s="36" t="str">
        <f t="shared" si="6"/>
        <v/>
      </c>
      <c r="Q47" s="36" t="str">
        <f t="shared" si="6"/>
        <v/>
      </c>
      <c r="R47" s="36" t="str">
        <f t="shared" si="6"/>
        <v/>
      </c>
      <c r="S47" s="36" t="str">
        <f t="shared" si="6"/>
        <v/>
      </c>
      <c r="T47" s="36" t="str">
        <f t="shared" si="6"/>
        <v/>
      </c>
      <c r="U47" s="36" t="str">
        <f t="shared" si="6"/>
        <v/>
      </c>
      <c r="V47" s="36" t="str">
        <f t="shared" ref="V47:AB48" si="7">IF(OR(V$13="",$E47=""),"",U47)</f>
        <v/>
      </c>
      <c r="W47" s="36" t="str">
        <f t="shared" si="7"/>
        <v/>
      </c>
      <c r="X47" s="36" t="str">
        <f t="shared" si="7"/>
        <v/>
      </c>
      <c r="Y47" s="36" t="str">
        <f t="shared" si="7"/>
        <v/>
      </c>
      <c r="Z47" s="36" t="str">
        <f t="shared" si="7"/>
        <v/>
      </c>
      <c r="AA47" s="36" t="str">
        <f t="shared" si="7"/>
        <v/>
      </c>
      <c r="AB47" s="36" t="str">
        <f t="shared" si="7"/>
        <v/>
      </c>
      <c r="AC47" s="36" t="str">
        <f t="shared" si="4"/>
        <v/>
      </c>
      <c r="AD47" s="36" t="str">
        <f t="shared" si="4"/>
        <v/>
      </c>
    </row>
    <row r="48" spans="3:30">
      <c r="C48"/>
      <c r="F48" s="36" t="str">
        <f t="shared" ref="F48:U48" si="8">IF(OR(F$13="",$E48=""),"",E48)</f>
        <v/>
      </c>
      <c r="G48" s="36" t="str">
        <f t="shared" si="8"/>
        <v/>
      </c>
      <c r="H48" s="36" t="str">
        <f t="shared" si="8"/>
        <v/>
      </c>
      <c r="I48" s="36" t="str">
        <f t="shared" si="8"/>
        <v/>
      </c>
      <c r="J48" s="36" t="str">
        <f t="shared" si="8"/>
        <v/>
      </c>
      <c r="K48" s="36" t="str">
        <f t="shared" si="8"/>
        <v/>
      </c>
      <c r="L48" s="36" t="str">
        <f t="shared" si="8"/>
        <v/>
      </c>
      <c r="M48" s="36" t="str">
        <f t="shared" si="8"/>
        <v/>
      </c>
      <c r="N48" s="36" t="str">
        <f t="shared" si="8"/>
        <v/>
      </c>
      <c r="O48" s="36" t="str">
        <f t="shared" si="8"/>
        <v/>
      </c>
      <c r="P48" s="36" t="str">
        <f t="shared" si="8"/>
        <v/>
      </c>
      <c r="Q48" s="36" t="str">
        <f t="shared" si="8"/>
        <v/>
      </c>
      <c r="R48" s="36" t="str">
        <f t="shared" si="8"/>
        <v/>
      </c>
      <c r="S48" s="36" t="str">
        <f t="shared" si="8"/>
        <v/>
      </c>
      <c r="T48" s="36" t="str">
        <f t="shared" si="8"/>
        <v/>
      </c>
      <c r="U48" s="36" t="str">
        <f t="shared" si="8"/>
        <v/>
      </c>
      <c r="V48" s="36" t="str">
        <f t="shared" si="7"/>
        <v/>
      </c>
      <c r="W48" s="36" t="str">
        <f t="shared" si="7"/>
        <v/>
      </c>
      <c r="X48" s="36" t="str">
        <f t="shared" si="7"/>
        <v/>
      </c>
      <c r="Y48" s="36" t="str">
        <f t="shared" si="7"/>
        <v/>
      </c>
      <c r="Z48" s="36" t="str">
        <f t="shared" si="7"/>
        <v/>
      </c>
      <c r="AA48" s="36" t="str">
        <f t="shared" si="7"/>
        <v/>
      </c>
      <c r="AB48" s="36" t="str">
        <f t="shared" si="7"/>
        <v/>
      </c>
      <c r="AC48" s="36" t="str">
        <f t="shared" si="4"/>
        <v/>
      </c>
      <c r="AD48" s="36" t="str">
        <f t="shared" si="4"/>
        <v/>
      </c>
    </row>
    <row r="49" spans="1:30">
      <c r="A49" s="50"/>
      <c r="C49"/>
      <c r="AC49" s="36" t="str">
        <f t="shared" si="4"/>
        <v/>
      </c>
      <c r="AD49" s="36" t="str">
        <f t="shared" si="4"/>
        <v/>
      </c>
    </row>
    <row r="50" spans="1:30">
      <c r="A50" s="50"/>
      <c r="C50"/>
      <c r="AC50" s="36" t="str">
        <f t="shared" si="4"/>
        <v/>
      </c>
      <c r="AD50" s="36" t="str">
        <f t="shared" si="4"/>
        <v/>
      </c>
    </row>
    <row r="51" spans="1:30">
      <c r="A51" s="50"/>
      <c r="C51"/>
      <c r="AC51" s="36" t="str">
        <f t="shared" si="4"/>
        <v/>
      </c>
      <c r="AD51" s="36" t="str">
        <f t="shared" si="4"/>
        <v/>
      </c>
    </row>
    <row r="52" spans="1:30">
      <c r="A52" s="50"/>
      <c r="C52"/>
      <c r="AC52" s="36" t="str">
        <f t="shared" si="4"/>
        <v/>
      </c>
      <c r="AD52" s="36" t="str">
        <f t="shared" si="4"/>
        <v/>
      </c>
    </row>
    <row r="53" spans="1:30">
      <c r="A53" s="50"/>
      <c r="C53"/>
      <c r="AC53" s="36" t="str">
        <f t="shared" si="4"/>
        <v/>
      </c>
      <c r="AD53" s="36" t="str">
        <f t="shared" si="4"/>
        <v/>
      </c>
    </row>
    <row r="54" spans="1:30">
      <c r="A54" s="50"/>
      <c r="C54"/>
      <c r="AC54" s="36" t="str">
        <f t="shared" si="4"/>
        <v/>
      </c>
      <c r="AD54" s="36" t="str">
        <f t="shared" si="4"/>
        <v/>
      </c>
    </row>
    <row r="55" spans="1:3">
      <c r="A55" s="50"/>
      <c r="C55"/>
    </row>
    <row r="56" spans="1:30">
      <c r="A56" s="50"/>
      <c r="C56"/>
      <c r="AC56" s="36" t="str">
        <f t="shared" ref="AC56:AD64" si="9">IF(OR(AC$13="",$E56=""),"",AB56)</f>
        <v/>
      </c>
      <c r="AD56" s="36" t="str">
        <f t="shared" si="9"/>
        <v/>
      </c>
    </row>
    <row r="57" spans="1:30">
      <c r="A57" s="50"/>
      <c r="C57"/>
      <c r="AC57" s="36" t="str">
        <f t="shared" si="9"/>
        <v/>
      </c>
      <c r="AD57" s="36" t="str">
        <f t="shared" si="9"/>
        <v/>
      </c>
    </row>
    <row r="58" spans="1:30">
      <c r="A58" s="50"/>
      <c r="C58"/>
      <c r="AC58" s="36" t="str">
        <f t="shared" si="9"/>
        <v/>
      </c>
      <c r="AD58" s="36" t="str">
        <f t="shared" si="9"/>
        <v/>
      </c>
    </row>
    <row r="59" spans="1:30">
      <c r="A59" s="50"/>
      <c r="C59"/>
      <c r="AC59" s="36" t="str">
        <f t="shared" si="9"/>
        <v/>
      </c>
      <c r="AD59" s="36" t="str">
        <f t="shared" si="9"/>
        <v/>
      </c>
    </row>
    <row r="60" spans="1:30">
      <c r="A60" s="50"/>
      <c r="C60"/>
      <c r="AC60" s="36" t="str">
        <f t="shared" si="9"/>
        <v/>
      </c>
      <c r="AD60" s="36" t="str">
        <f t="shared" si="9"/>
        <v/>
      </c>
    </row>
    <row r="61" spans="1:30">
      <c r="A61" s="50"/>
      <c r="C61"/>
      <c r="AC61" s="36" t="str">
        <f t="shared" si="9"/>
        <v/>
      </c>
      <c r="AD61" s="36" t="str">
        <f t="shared" si="9"/>
        <v/>
      </c>
    </row>
    <row r="62" spans="1:30">
      <c r="A62" s="50"/>
      <c r="C62"/>
      <c r="AC62" s="36" t="str">
        <f t="shared" si="9"/>
        <v/>
      </c>
      <c r="AD62" s="36" t="str">
        <f t="shared" si="9"/>
        <v/>
      </c>
    </row>
    <row r="63" spans="1:30">
      <c r="A63" s="50"/>
      <c r="C63"/>
      <c r="AC63" s="36" t="str">
        <f t="shared" si="9"/>
        <v/>
      </c>
      <c r="AD63" s="36" t="str">
        <f t="shared" si="9"/>
        <v/>
      </c>
    </row>
    <row r="64" spans="1:30">
      <c r="A64" s="50"/>
      <c r="C64"/>
      <c r="AC64" s="36" t="str">
        <f t="shared" si="9"/>
        <v/>
      </c>
      <c r="AD64" s="36" t="str">
        <f t="shared" si="9"/>
        <v/>
      </c>
    </row>
    <row r="65" spans="1:3">
      <c r="A65" s="50"/>
      <c r="C65"/>
    </row>
    <row r="66" spans="1:30">
      <c r="A66" s="50"/>
      <c r="C66"/>
      <c r="AC66" s="36" t="str">
        <f t="shared" ref="AC66:AD70" si="10">IF(OR(AC$13="",$E66=""),"",AB66)</f>
        <v/>
      </c>
      <c r="AD66" s="36" t="str">
        <f t="shared" si="10"/>
        <v/>
      </c>
    </row>
    <row r="67" spans="1:30">
      <c r="A67" s="50"/>
      <c r="C67"/>
      <c r="AC67" s="36" t="str">
        <f t="shared" si="10"/>
        <v/>
      </c>
      <c r="AD67" s="36" t="str">
        <f t="shared" si="10"/>
        <v/>
      </c>
    </row>
    <row r="68" spans="1:30">
      <c r="A68" s="50"/>
      <c r="C68"/>
      <c r="AC68" s="36" t="str">
        <f t="shared" si="10"/>
        <v/>
      </c>
      <c r="AD68" s="36" t="str">
        <f t="shared" si="10"/>
        <v/>
      </c>
    </row>
    <row r="69" spans="1:30">
      <c r="A69" s="50"/>
      <c r="C69"/>
      <c r="AC69" s="36" t="str">
        <f t="shared" si="10"/>
        <v/>
      </c>
      <c r="AD69" s="36" t="str">
        <f t="shared" si="10"/>
        <v/>
      </c>
    </row>
    <row r="70" spans="1:30">
      <c r="A70" s="50"/>
      <c r="C70"/>
      <c r="AC70" s="36" t="str">
        <f t="shared" si="10"/>
        <v/>
      </c>
      <c r="AD70" s="36" t="str">
        <f t="shared" si="10"/>
        <v/>
      </c>
    </row>
    <row r="71" spans="3:4">
      <c r="C71"/>
      <c r="D71" s="1" t="str">
        <f>IF(A71&lt;&gt;"","Planned","")</f>
        <v/>
      </c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  <row r="89" spans="3:3">
      <c r="C89"/>
    </row>
    <row r="90" spans="3:3">
      <c r="C90"/>
    </row>
    <row r="91" spans="3:3">
      <c r="C91"/>
    </row>
    <row r="92" spans="3:3">
      <c r="C92"/>
    </row>
    <row r="93" spans="3:3">
      <c r="C93"/>
    </row>
    <row r="94" spans="3:3">
      <c r="C94"/>
    </row>
  </sheetData>
  <mergeCells count="1">
    <mergeCell ref="C45:C46"/>
  </mergeCells>
  <conditionalFormatting sqref="A31:AD37 A47:AD65 A46:B46 D46:AD46 A40:AD45 B38:AD39">
    <cfRule type="expression" dxfId="48" priority="1" stopIfTrue="1">
      <formula>$D31="Done"</formula>
    </cfRule>
    <cfRule type="expression" dxfId="49" priority="2" stopIfTrue="1">
      <formula>$D31="Ongoing"</formula>
    </cfRule>
  </conditionalFormatting>
  <conditionalFormatting sqref="A14:AD14 A28:AD30 A17:C27 E17:AD27 A15:C15 E15:AD15 D15:D27">
    <cfRule type="expression" dxfId="50" priority="3" stopIfTrue="1">
      <formula>$D14="Done"</formula>
    </cfRule>
    <cfRule type="expression" dxfId="51" priority="4" stopIfTrue="1">
      <formula>$D14="Ongoing"</formula>
    </cfRule>
  </conditionalFormatting>
  <conditionalFormatting sqref="A16:C16 E16:AD16">
    <cfRule type="expression" dxfId="52" priority="5" stopIfTrue="1">
      <formula>$D16="Done"</formula>
    </cfRule>
    <cfRule type="expression" dxfId="53" priority="6" stopIfTrue="1">
      <formula>$D16="Ongoing"</formula>
    </cfRule>
  </conditionalFormatting>
  <dataValidations count="1">
    <dataValidation type="list" allowBlank="1" showInputMessage="1" sqref="D2:D7 D14:D71">
      <formula1>"Planned,Ongoing,Done"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7313" name="Button 1" r:id="rId4">
              <controlPr print="0" defaultSize="0">
                <anchor moveWithCells="1" sizeWithCells="1">
                  <from>
                    <xdr:col>0</xdr:col>
                    <xdr:colOff>244475</xdr:colOff>
                    <xdr:row>5</xdr:row>
                    <xdr:rowOff>0</xdr:rowOff>
                  </from>
                  <to>
                    <xdr:col>0</xdr:col>
                    <xdr:colOff>2067560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7314" name="Button 2" r:id="rId5">
              <controlPr print="0" defaultSize="0">
                <anchor moveWithCells="1" sizeWithCells="1">
                  <from>
                    <xdr:col>0</xdr:col>
                    <xdr:colOff>2320925</xdr:colOff>
                    <xdr:row>5</xdr:row>
                    <xdr:rowOff>0</xdr:rowOff>
                  </from>
                  <to>
                    <xdr:col>2</xdr:col>
                    <xdr:colOff>304165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SysOpen Digia Plc</Company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Release Plan</vt:lpstr>
      <vt:lpstr>Product Backlog</vt:lpstr>
      <vt:lpstr>PB Burndown</vt:lpstr>
      <vt:lpstr>Sp1 1705-2405</vt:lpstr>
      <vt:lpstr>Sp2 2405-3105</vt:lpstr>
      <vt:lpstr>Sp3 3105-0706</vt:lpstr>
      <vt:lpstr>Sp4 0706-1406</vt:lpstr>
      <vt:lpstr>Sp5 1406-2806</vt:lpstr>
      <vt:lpstr>Sp6 2806-0507</vt:lpstr>
      <vt:lpstr>Sp7 0507-1207</vt:lpstr>
      <vt:lpstr>Sp8 1207-1907</vt:lpstr>
      <vt:lpstr>Sp9 1907-2607</vt:lpstr>
      <vt:lpstr>Sp10 2607-0208</vt:lpstr>
      <vt:lpstr>Sprint Sheet Template</vt:lpstr>
      <vt:lpstr>Task Slips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Thanh Le Duy</cp:lastModifiedBy>
  <cp:revision>1</cp:revision>
  <dcterms:created xsi:type="dcterms:W3CDTF">1998-06-05T11:20:44Z</dcterms:created>
  <cp:lastPrinted>2016-01-26T04:45:39Z</cp:lastPrinted>
  <dcterms:modified xsi:type="dcterms:W3CDTF">2016-09-21T14:04:14Z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WorkbookGuid">
    <vt:lpwstr>3c03abe4-6a9a-415d-a5de-393b1cb6a929</vt:lpwstr>
  </property>
  <property fmtid="{D5CDD505-2E9C-101B-9397-08002B2CF9AE}" pid="4" name="KSOProductBuildVer">
    <vt:lpwstr>1033-10.1.0.5674</vt:lpwstr>
  </property>
</Properties>
</file>