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lease Plan" sheetId="1" r:id="rId3"/>
    <sheet state="visible" name="Product Backlog" sheetId="2" r:id="rId4"/>
    <sheet state="visible" name="PB Burndown" sheetId="3" r:id="rId5"/>
    <sheet state="visible" name="Sp1" sheetId="4" r:id="rId6"/>
    <sheet state="visible" name="Sp2" sheetId="5" r:id="rId7"/>
  </sheets>
  <definedNames>
    <definedName localSheetId="3" name="TaskStoryID">Sp1!$B$13:$B$40</definedName>
    <definedName name="Status">'Product Backlog'!$C$12:$C$177</definedName>
    <definedName name="TrendOffset">'PB Burndown'!$G$5</definedName>
    <definedName localSheetId="4" name="TaskStatus">Sp2!$D$13:$D$56</definedName>
    <definedName name="ProductBacklog">'Product Backlog'!$A$4:$G$177</definedName>
    <definedName localSheetId="4" name="DoneDays">Sp2!$D$10</definedName>
    <definedName localSheetId="4" name="ImplementationDays">Sp2!$B$8</definedName>
    <definedName localSheetId="3" name="DoneDays">Sp1!$D$10</definedName>
    <definedName name="Sprint">'Product Backlog'!$E$12:$E$177</definedName>
    <definedName localSheetId="4" name="TaskRows">Sp2!$B$10</definedName>
    <definedName localSheetId="4" name="TrendDays">Sp2!$D$12</definedName>
    <definedName localSheetId="3" name="TaskRows">Sp1!$B$10</definedName>
    <definedName name="SprintCount">'PB Burndown'!$G$3</definedName>
    <definedName localSheetId="3" name="TaskStatus">Sp1!$D$13:$D$45</definedName>
    <definedName localSheetId="3" name="SprintTasks">Sp1!$A$13:$AE$50</definedName>
    <definedName localSheetId="3" name="TotalEffort">Sp1!$E$9</definedName>
    <definedName localSheetId="4" name="TotalEffort">Sp2!$E$9</definedName>
    <definedName name="TrendSprintCount">'PB Burndown'!$G$4</definedName>
    <definedName localSheetId="3" name="ImplementationDays">Sp1!$B$8</definedName>
    <definedName localSheetId="3" name="TrendDays">Sp1!$D$12</definedName>
    <definedName localSheetId="4" name="TaskStoryID">Sp2!$B$13:$B$51</definedName>
    <definedName name="SprintsInTrend">'PB Burndown'!$G$6</definedName>
    <definedName name="StoryName">'Product Backlog'!$B$13:$B$177</definedName>
    <definedName localSheetId="4" name="SprintTasks">Sp2!$A$13:$AE$61</definedName>
    <definedName hidden="1" localSheetId="3" name="_xlnm._FilterDatabase">Sp1!$A$13:$AE$23</definedName>
    <definedName hidden="1" localSheetId="4" name="_xlnm._FilterDatabase">Sp2!$A$13:$AE$31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A4">
      <text>
        <t xml:space="preserve">Once a Story ID is given to a story, do not change that number or reuse it even if you delete the story.</t>
      </text>
    </comment>
    <comment authorId="0" ref="C4">
      <text>
        <t xml:space="preserve">Use the following statuses:
Planned (or empty)
Ongoing
Done
Removed
The sheet uses the above statuses in the formatting and calculation formulas.</t>
      </text>
    </comment>
    <comment authorId="0" ref="D4">
      <text>
        <t xml:space="preserve">Story Points or Ideal Days</t>
      </text>
    </comment>
    <comment authorId="0" ref="E4">
      <text>
        <t xml:space="preserve">Create a release plan by assigning stories to planned sprints. If there are more stories in the backlog than in the plan, leave the remaining stories unassigned to sprints.</t>
      </text>
    </comment>
    <comment authorId="0" ref="F4">
      <text>
        <t xml:space="preserve">You may assign priorities to the stories, but keep in mind that priority does not always equal implementation order.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B15">
      <text>
        <t xml:space="preserve">Average estimate * 0,6</t>
      </text>
    </comment>
    <comment authorId="0" ref="B17">
      <text>
        <t xml:space="preserve">Average estimate * 1,6</t>
      </text>
    </comment>
    <comment authorId="0" ref="B19">
      <text>
        <t xml:space="preserve">As of latest Product Backlog estimate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A8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A8">
      <text>
        <t xml:space="preserve">Count only active working and implementation days. Do not include Planning Day or Sprint Review.
E.g. a 4-week Sprint would most likely have 18 implementation days.</t>
      </text>
    </comment>
  </commentList>
</comments>
</file>

<file path=xl/sharedStrings.xml><?xml version="1.0" encoding="utf-8"?>
<sst xmlns="http://schemas.openxmlformats.org/spreadsheetml/2006/main" count="248" uniqueCount="159">
  <si>
    <t>Sprint Plan</t>
  </si>
  <si>
    <t>Product Backlog</t>
  </si>
  <si>
    <t>Product Backlog Burndown Chart</t>
  </si>
  <si>
    <t>Original planned size</t>
  </si>
  <si>
    <t>Sprint count</t>
  </si>
  <si>
    <t>Sprint</t>
  </si>
  <si>
    <t xml:space="preserve"> </t>
  </si>
  <si>
    <t>Start</t>
  </si>
  <si>
    <t>Count trend from last</t>
  </si>
  <si>
    <t>sprints</t>
  </si>
  <si>
    <t>Trend sprint count</t>
  </si>
  <si>
    <t>Days</t>
  </si>
  <si>
    <t>End</t>
  </si>
  <si>
    <t>Size</t>
  </si>
  <si>
    <t>Status</t>
  </si>
  <si>
    <t>Trend offset</t>
  </si>
  <si>
    <t>Release Date</t>
  </si>
  <si>
    <t>Goal</t>
  </si>
  <si>
    <t>Note:</t>
  </si>
  <si>
    <t>Story ID</t>
  </si>
  <si>
    <t>Velocity (points per sprint)</t>
  </si>
  <si>
    <t>Increment</t>
  </si>
  <si>
    <t>Sprints in Trend</t>
  </si>
  <si>
    <t xml:space="preserve">In this chart, the tops of the bars show the amount of actual </t>
  </si>
  <si>
    <t>Original estimate</t>
  </si>
  <si>
    <t>Story name</t>
  </si>
  <si>
    <t xml:space="preserve">(or planned) implemented functionality at the beginning of each sprint. </t>
  </si>
  <si>
    <t>Priority</t>
  </si>
  <si>
    <t>Comments</t>
  </si>
  <si>
    <t>R1</t>
  </si>
  <si>
    <t>The bottoms of the bars show the changes in project scope</t>
  </si>
  <si>
    <t>Realized total average</t>
  </si>
  <si>
    <t>Document: Report 1 Introduction</t>
  </si>
  <si>
    <t>Trend count</t>
  </si>
  <si>
    <t>R2</t>
  </si>
  <si>
    <t>Unplanned</t>
  </si>
  <si>
    <t>Document: Report 2 Software Project Mangement Plan</t>
  </si>
  <si>
    <t>(i.e. if the amount of story points</t>
  </si>
  <si>
    <t>Average last 8</t>
  </si>
  <si>
    <t>R3</t>
  </si>
  <si>
    <t>Document: Report 3 Software Requirement Specification</t>
  </si>
  <si>
    <t>R4</t>
  </si>
  <si>
    <t>Document: Report 4 Software Design Description</t>
  </si>
  <si>
    <t>R5</t>
  </si>
  <si>
    <t>Document: Report 5 System Implementation and Testing</t>
  </si>
  <si>
    <t>in the project increases, the bottoms move lower). The length</t>
  </si>
  <si>
    <t>Avg. worst 3 in last 8</t>
  </si>
  <si>
    <t>R6</t>
  </si>
  <si>
    <t>Docuemtn: Report 6 Software User's Manual</t>
  </si>
  <si>
    <t>Authentication</t>
  </si>
  <si>
    <t>of the bars indicate the estimated size of the project at the</t>
  </si>
  <si>
    <t>Trend</t>
  </si>
  <si>
    <t xml:space="preserve">beginning of each sprint. </t>
  </si>
  <si>
    <t>These hidden cells are used to draw the graph on this page. DO NOT DELETE!</t>
  </si>
  <si>
    <t>Login</t>
  </si>
  <si>
    <t>facebook</t>
  </si>
  <si>
    <t>The red line indicates the current planned scope.</t>
  </si>
  <si>
    <t>Predictions - Completion at the end of sprint…</t>
  </si>
  <si>
    <t>Register</t>
  </si>
  <si>
    <t>Original estimate - Min</t>
  </si>
  <si>
    <t>Manage Time Frame</t>
  </si>
  <si>
    <t>Create time frame</t>
  </si>
  <si>
    <t>View time frame</t>
  </si>
  <si>
    <t>Edit time frame</t>
  </si>
  <si>
    <t>Delete time frame</t>
  </si>
  <si>
    <t>Manage Course</t>
  </si>
  <si>
    <t>Create course</t>
  </si>
  <si>
    <t>View course info</t>
  </si>
  <si>
    <t>Edit course</t>
  </si>
  <si>
    <t>Delete course</t>
  </si>
  <si>
    <t>Enrollment</t>
  </si>
  <si>
    <t>Register a time frame</t>
  </si>
  <si>
    <t>Original estimate - Avg</t>
  </si>
  <si>
    <t>Register a course</t>
  </si>
  <si>
    <t>Rate teacher</t>
  </si>
  <si>
    <t>Embedded Dictionary</t>
  </si>
  <si>
    <t>Original estimate - Max</t>
  </si>
  <si>
    <t>Learn</t>
  </si>
  <si>
    <t>Learner Ranking</t>
  </si>
  <si>
    <t>Manage Profile</t>
  </si>
  <si>
    <t>Edit Privacy</t>
  </si>
  <si>
    <t>Standard Dev.</t>
  </si>
  <si>
    <t>Edit Profile</t>
  </si>
  <si>
    <t>View info</t>
  </si>
  <si>
    <t>View Progress</t>
  </si>
  <si>
    <t>View suggested teacher/learner</t>
  </si>
  <si>
    <t>Search</t>
  </si>
  <si>
    <t>Search Teacher by name</t>
  </si>
  <si>
    <t>Search Learner by name</t>
  </si>
  <si>
    <t>Search by level/lang</t>
  </si>
  <si>
    <t>Realized average</t>
  </si>
  <si>
    <t>LastPlanned</t>
  </si>
  <si>
    <t>LastRealized</t>
  </si>
  <si>
    <t>Realized + St. Dev</t>
  </si>
  <si>
    <t>Realized - St. Dev</t>
  </si>
  <si>
    <t>Unallocated stories</t>
  </si>
  <si>
    <t>Average Speeds</t>
  </si>
  <si>
    <t>Remain.Work</t>
  </si>
  <si>
    <t>Planned Work</t>
  </si>
  <si>
    <t>Realized Work</t>
  </si>
  <si>
    <t>Current Total Size</t>
  </si>
  <si>
    <t>Col top</t>
  </si>
  <si>
    <t>Do not delete…</t>
  </si>
  <si>
    <t>Col bottom</t>
  </si>
  <si>
    <t>Trend Help</t>
  </si>
  <si>
    <t>Raw Trend</t>
  </si>
  <si>
    <t>Real Trend</t>
  </si>
  <si>
    <t>Current Bottom</t>
  </si>
  <si>
    <t>Realized</t>
  </si>
  <si>
    <t>Last 8</t>
  </si>
  <si>
    <t>Worst 3 in Last 8</t>
  </si>
  <si>
    <t>13/05/2016 - 19/05/2016</t>
  </si>
  <si>
    <t>Sprint implementation days</t>
  </si>
  <si>
    <t>Effort (hour)</t>
  </si>
  <si>
    <t>Remaining on implementation day…</t>
  </si>
  <si>
    <t>Trend calculated based on last</t>
  </si>
  <si>
    <t>Totals</t>
  </si>
  <si>
    <t>Task rows</t>
  </si>
  <si>
    <t>Done days</t>
  </si>
  <si>
    <t>21/09/2016 - 27/09/2016</t>
  </si>
  <si>
    <t>Warning! These are necessary</t>
  </si>
  <si>
    <t>template rows</t>
  </si>
  <si>
    <t>Trend Days</t>
  </si>
  <si>
    <t>Task name</t>
  </si>
  <si>
    <t>Responsible</t>
  </si>
  <si>
    <t>Est.</t>
  </si>
  <si>
    <t>Remain</t>
  </si>
  <si>
    <t>Design ERD</t>
  </si>
  <si>
    <t>HungVK</t>
  </si>
  <si>
    <t>Planned</t>
  </si>
  <si>
    <t>Design Overview Usecase</t>
  </si>
  <si>
    <t>DuyNC</t>
  </si>
  <si>
    <t>Design Physical database</t>
  </si>
  <si>
    <t>Design Class diagram</t>
  </si>
  <si>
    <t>Report 1: Introduction</t>
  </si>
  <si>
    <t>PhucTQ</t>
  </si>
  <si>
    <t>UI: Login Page</t>
  </si>
  <si>
    <t>ThanhNP</t>
  </si>
  <si>
    <t>UI: Register Page</t>
  </si>
  <si>
    <t>UI: Home Page</t>
  </si>
  <si>
    <t>UI: Search Page</t>
  </si>
  <si>
    <t>UI: Search Result Page</t>
  </si>
  <si>
    <t>Bom: Register API</t>
  </si>
  <si>
    <t>App: Register</t>
  </si>
  <si>
    <t>Bom: Login API</t>
  </si>
  <si>
    <t>App: Login in</t>
  </si>
  <si>
    <t>App: Login using Facebook</t>
  </si>
  <si>
    <t>Doc: 2.1 Problem Definition</t>
  </si>
  <si>
    <t>Doc: 2.2 Project Organization</t>
  </si>
  <si>
    <t>Doc: 2.3 Project Management Plan</t>
  </si>
  <si>
    <t>Doc: 2.4 Coding Convention</t>
  </si>
  <si>
    <t>Bom: Create Course API</t>
  </si>
  <si>
    <t>Bom: Teacher View Course API</t>
  </si>
  <si>
    <t>Bom: Create TimeFrame API</t>
  </si>
  <si>
    <t>Bom: Teacher View TimeFrame API</t>
  </si>
  <si>
    <t>App: Create Course</t>
  </si>
  <si>
    <t>App: Teacher View Course</t>
  </si>
  <si>
    <t>App: Create TimeFrame</t>
  </si>
  <si>
    <t>App: Teacher View TimeFrame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</si>
</sst>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/yyyy"/>
    <numFmt numFmtId="165" formatCode="&quot;Last &quot;###&quot; sprints&quot;"/>
    <numFmt numFmtId="166" formatCode="0.0"/>
    <numFmt numFmtId="167" formatCode="&quot;Sprint &quot;#&quot; Backlog&quot;"/>
  </numFmts>
  <fonts count="9">
    <font>
      <sz val="10.0"/>
      <color rgb="FF000000"/>
      <name val="Arial"/>
    </font>
    <font>
      <sz val="14.0"/>
      <name val="Arial"/>
    </font>
    <font>
      <sz val="10.0"/>
      <name val="Arial"/>
    </font>
    <font>
      <b/>
      <sz val="10.0"/>
      <name val="Arial"/>
    </font>
    <font>
      <i/>
      <sz val="10.0"/>
      <color rgb="FF0000FF"/>
      <name val="Arial"/>
    </font>
    <font>
      <b/>
      <sz val="10.0"/>
      <color rgb="FFFF0000"/>
      <name val="Arial"/>
    </font>
    <font>
      <b/>
      <sz val="10.0"/>
      <color rgb="FF000000"/>
      <name val="Arial"/>
    </font>
    <font/>
    <font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8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vertical="top"/>
    </xf>
    <xf borderId="0" fillId="0" fontId="2" numFmtId="0" xfId="0" applyFont="1"/>
    <xf borderId="0" fillId="0" fontId="0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vertical="top" wrapText="1"/>
    </xf>
    <xf borderId="1" fillId="0" fontId="3" numFmtId="0" xfId="0" applyAlignment="1" applyBorder="1" applyFont="1">
      <alignment horizontal="center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2" fontId="2" numFmtId="0" xfId="0" applyBorder="1" applyFill="1" applyFont="1"/>
    <xf borderId="2" fillId="0" fontId="3" numFmtId="0" xfId="0" applyAlignment="1" applyBorder="1" applyFont="1">
      <alignment horizontal="center"/>
    </xf>
    <xf borderId="0" fillId="0" fontId="2" numFmtId="0" xfId="0" applyAlignment="1" applyFont="1">
      <alignment vertical="top"/>
    </xf>
    <xf borderId="2" fillId="0" fontId="3" numFmtId="0" xfId="0" applyBorder="1" applyFont="1"/>
    <xf borderId="0" fillId="0" fontId="2" numFmtId="17" xfId="0" applyAlignment="1" applyFont="1" applyNumberFormat="1">
      <alignment horizontal="center" vertical="top"/>
    </xf>
    <xf borderId="0" fillId="0" fontId="4" numFmtId="0" xfId="0" applyFont="1"/>
    <xf borderId="3" fillId="0" fontId="3" numFmtId="0" xfId="0" applyBorder="1" applyFont="1"/>
    <xf borderId="0" fillId="0" fontId="3" numFmtId="0" xfId="0" applyFont="1"/>
    <xf borderId="4" fillId="0" fontId="3" numFmtId="0" xfId="0" applyAlignment="1" applyBorder="1" applyFont="1">
      <alignment horizontal="center"/>
    </xf>
    <xf borderId="5" fillId="3" fontId="3" numFmtId="0" xfId="0" applyAlignment="1" applyBorder="1" applyFill="1" applyFont="1">
      <alignment horizontal="center" vertical="top"/>
    </xf>
    <xf borderId="0" fillId="3" fontId="2" numFmtId="0" xfId="0" applyAlignment="1" applyBorder="1" applyFont="1">
      <alignment horizontal="center"/>
    </xf>
    <xf borderId="5" fillId="3" fontId="3" numFmtId="0" xfId="0" applyAlignment="1" applyBorder="1" applyFont="1">
      <alignment vertical="top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3" fontId="2" numFmtId="164" xfId="0" applyAlignment="1" applyBorder="1" applyFont="1" applyNumberFormat="1">
      <alignment horizontal="center"/>
    </xf>
    <xf borderId="0" fillId="2" fontId="2" numFmtId="166" xfId="0" applyBorder="1" applyFont="1" applyNumberFormat="1"/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 wrapText="1"/>
    </xf>
    <xf borderId="3" fillId="0" fontId="2" numFmtId="0" xfId="0" applyAlignment="1" applyBorder="1" applyFont="1">
      <alignment horizontal="left"/>
    </xf>
    <xf borderId="6" fillId="0" fontId="2" numFmtId="0" xfId="0" applyAlignment="1" applyBorder="1" applyFont="1">
      <alignment horizontal="center"/>
    </xf>
    <xf borderId="0" fillId="0" fontId="3" numFmtId="0" xfId="0" applyAlignment="1" applyFont="1">
      <alignment vertical="top" wrapText="1"/>
    </xf>
    <xf borderId="0" fillId="0" fontId="5" numFmtId="0" xfId="0" applyFont="1"/>
    <xf borderId="0" fillId="0" fontId="6" numFmtId="0" xfId="0" applyFont="1"/>
    <xf borderId="6" fillId="0" fontId="2" numFmtId="0" xfId="0" applyAlignment="1" applyBorder="1" applyFont="1">
      <alignment horizontal="left"/>
    </xf>
    <xf borderId="7" fillId="0" fontId="2" numFmtId="0" xfId="0" applyAlignment="1" applyBorder="1" applyFont="1">
      <alignment horizontal="center"/>
    </xf>
    <xf borderId="0" fillId="2" fontId="2" numFmtId="1" xfId="0" applyBorder="1" applyFont="1" applyNumberFormat="1"/>
    <xf borderId="0" fillId="0" fontId="2" numFmtId="17" xfId="0" applyAlignment="1" applyFont="1" applyNumberFormat="1">
      <alignment vertical="top"/>
    </xf>
    <xf borderId="0" fillId="0" fontId="2" numFmtId="17" xfId="0" applyAlignment="1" applyFont="1" applyNumberFormat="1">
      <alignment vertical="top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right"/>
    </xf>
    <xf borderId="0" fillId="3" fontId="3" numFmtId="0" xfId="0" applyAlignment="1" applyBorder="1" applyFont="1">
      <alignment horizontal="center" wrapText="1"/>
    </xf>
    <xf borderId="0" fillId="0" fontId="7" numFmtId="0" xfId="0" applyBorder="1" applyFont="1"/>
    <xf borderId="0" fillId="0" fontId="7" numFmtId="0" xfId="0" applyBorder="1" applyFont="1"/>
    <xf borderId="5" fillId="3" fontId="3" numFmtId="0" xfId="0" applyAlignment="1" applyBorder="1" applyFont="1">
      <alignment horizontal="center"/>
    </xf>
    <xf borderId="5" fillId="3" fontId="3" numFmtId="0" xfId="0" applyAlignment="1" applyBorder="1" applyFont="1">
      <alignment wrapText="1"/>
    </xf>
    <xf borderId="5" fillId="3" fontId="3" numFmtId="0" xfId="0" applyAlignment="1" applyBorder="1" applyFont="1">
      <alignment horizontal="center" wrapText="1"/>
    </xf>
    <xf borderId="0" fillId="3" fontId="3" numFmtId="0" xfId="0" applyAlignment="1" applyBorder="1" applyFont="1">
      <alignment horizontal="center" wrapText="1"/>
    </xf>
    <xf borderId="0" fillId="3" fontId="8" numFmtId="0" xfId="0" applyAlignment="1" applyBorder="1" applyFont="1">
      <alignment horizontal="center" wrapText="1"/>
    </xf>
    <xf borderId="0" fillId="0" fontId="2" numFmtId="0" xfId="0" applyAlignment="1" applyFont="1">
      <alignment wrapText="1"/>
    </xf>
    <xf borderId="0" fillId="3" fontId="3" numFmtId="0" xfId="0" applyAlignment="1" applyBorder="1" applyFont="1">
      <alignment horizontal="left" wrapText="1"/>
    </xf>
    <xf borderId="0" fillId="2" fontId="2" numFmtId="0" xfId="0" applyAlignment="1" applyBorder="1" applyFont="1">
      <alignment horizontal="center"/>
    </xf>
    <xf borderId="0" fillId="0" fontId="2" numFmtId="166" xfId="0" applyFont="1" applyNumberFormat="1"/>
    <xf borderId="0" fillId="0" fontId="1" numFmtId="167" xfId="0" applyAlignment="1" applyFont="1" applyNumberFormat="1">
      <alignment horizontal="left" vertical="top"/>
    </xf>
    <xf borderId="0" fillId="0" fontId="1" numFmtId="167" xfId="0" applyAlignment="1" applyFont="1" applyNumberFormat="1">
      <alignment horizontal="center" vertical="top"/>
    </xf>
    <xf borderId="0" fillId="0" fontId="2" numFmtId="0" xfId="0" applyAlignment="1" applyFont="1">
      <alignment horizontal="left" vertical="top"/>
    </xf>
    <xf borderId="0" fillId="3" fontId="3" numFmtId="0" xfId="0" applyAlignment="1" applyBorder="1" applyFont="1">
      <alignment vertical="top"/>
    </xf>
    <xf borderId="0" fillId="3" fontId="2" numFmtId="0" xfId="0" applyAlignment="1" applyBorder="1" applyFont="1">
      <alignment vertical="top"/>
    </xf>
    <xf borderId="0" fillId="0" fontId="3" numFmtId="0" xfId="0" applyAlignment="1" applyFont="1">
      <alignment horizontal="center" vertical="top"/>
    </xf>
    <xf borderId="0" fillId="0" fontId="1" numFmtId="167" xfId="0" applyAlignment="1" applyFont="1" applyNumberFormat="1">
      <alignment horizontal="left" vertical="top"/>
    </xf>
    <xf borderId="0" fillId="0" fontId="2" numFmtId="0" xfId="0" applyAlignment="1" applyFont="1">
      <alignment vertical="top"/>
    </xf>
    <xf borderId="0" fillId="3" fontId="3" numFmtId="0" xfId="0" applyAlignment="1" applyBorder="1" applyFont="1">
      <alignment horizontal="center" vertical="top"/>
    </xf>
    <xf borderId="0" fillId="0" fontId="2" numFmtId="0" xfId="0" applyAlignment="1" applyFont="1">
      <alignment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7">
    <dxf>
      <font>
        <color rgb="FF666699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none"/>
      </fill>
      <alignment/>
      <border>
        <left/>
        <right/>
        <top/>
        <bottom/>
      </border>
    </dxf>
    <dxf>
      <font>
        <color rgb="FFFFFFFF"/>
      </font>
      <fill>
        <patternFill patternType="none"/>
      </fill>
      <alignment/>
      <border>
        <left/>
        <right/>
        <top/>
        <bottom/>
      </border>
    </dxf>
    <dxf>
      <font/>
      <fill>
        <patternFill patternType="solid">
          <fgColor rgb="FFCCFFCC"/>
          <bgColor rgb="FFCCFFCC"/>
        </patternFill>
      </fill>
      <alignment/>
      <border>
        <left/>
        <right/>
        <top/>
        <bottom/>
      </border>
    </dxf>
    <dxf>
      <font/>
      <fill>
        <patternFill patternType="solid">
          <fgColor rgb="FFFFFF99"/>
          <bgColor rgb="FFFFFF99"/>
        </patternFill>
      </fill>
      <alignment/>
      <border>
        <left/>
        <right/>
        <top/>
        <bottom/>
      </border>
    </dxf>
    <dxf>
      <font/>
      <fill>
        <patternFill patternType="solid">
          <fgColor rgb="FFFFFFFF"/>
          <bgColor rgb="FFFFFFFF"/>
        </patternFill>
      </fill>
      <alignment/>
      <border>
        <left/>
        <right/>
        <top/>
        <bottom/>
      </border>
    </dxf>
    <dxf>
      <font/>
      <fill>
        <patternFill patternType="solid">
          <fgColor rgb="FFCCFFCC"/>
          <bgColor rgb="FFCCFFCC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2700">
              <a:solidFill>
                <a:srgbClr val="969696"/>
              </a:solidFill>
            </a:ln>
          </c:spPr>
          <c:marker>
            <c:symbol val="none"/>
          </c:marker>
          <c:val>
            <c:numRef>
              <c:f>Sp1!$G$10:$AE$10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Sp1!$G$11:$AE$11</c:f>
            </c:numRef>
          </c:val>
          <c:smooth val="0"/>
        </c:ser>
        <c:ser>
          <c:idx val="2"/>
          <c:order val="2"/>
          <c:spPr>
            <a:ln cmpd="sng" w="25400">
              <a:solidFill>
                <a:srgbClr val="9999FF"/>
              </a:solidFill>
            </a:ln>
          </c:spPr>
          <c:marker>
            <c:symbol val="none"/>
          </c:marker>
          <c:val>
            <c:numRef>
              <c:f>Sp1!$G$9:$AE$9</c:f>
            </c:numRef>
          </c:val>
          <c:smooth val="0"/>
        </c:ser>
        <c:axId val="165140799"/>
        <c:axId val="2137749773"/>
      </c:lineChart>
      <c:catAx>
        <c:axId val="165140799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2137749773"/>
      </c:catAx>
      <c:valAx>
        <c:axId val="2137749773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</a:defRPr>
                </a:pPr>
                <a:r>
                  <a:t>Work Remaining (h)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165140799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spPr>
            <a:ln cmpd="sng" w="12700">
              <a:solidFill>
                <a:srgbClr val="969696"/>
              </a:solidFill>
            </a:ln>
          </c:spPr>
          <c:marker>
            <c:symbol val="none"/>
          </c:marker>
          <c:val>
            <c:numRef>
              <c:f>Sp2!$G$10:$AE$10</c:f>
            </c:numRef>
          </c:val>
          <c:smooth val="0"/>
        </c:ser>
        <c:ser>
          <c:idx val="1"/>
          <c:order val="1"/>
          <c:spPr>
            <a:ln cmpd="sng" w="25400">
              <a:solidFill>
                <a:srgbClr val="0000FF"/>
              </a:solidFill>
            </a:ln>
          </c:spPr>
          <c:marker>
            <c:symbol val="none"/>
          </c:marker>
          <c:val>
            <c:numRef>
              <c:f>Sp2!$G$11:$AE$11</c:f>
            </c:numRef>
          </c:val>
          <c:smooth val="0"/>
        </c:ser>
        <c:ser>
          <c:idx val="2"/>
          <c:order val="2"/>
          <c:spPr>
            <a:ln cmpd="sng" w="25400">
              <a:solidFill>
                <a:srgbClr val="9999FF"/>
              </a:solidFill>
            </a:ln>
          </c:spPr>
          <c:marker>
            <c:symbol val="none"/>
          </c:marker>
          <c:val>
            <c:numRef>
              <c:f>Sp2!$G$9:$AE$9</c:f>
            </c:numRef>
          </c:val>
          <c:smooth val="0"/>
        </c:ser>
        <c:axId val="877218448"/>
        <c:axId val="1967218394"/>
      </c:lineChart>
      <c:catAx>
        <c:axId val="877218448"/>
        <c:scaling>
          <c:orientation val="minMax"/>
        </c:scaling>
        <c:delete val="0"/>
        <c:axPos val="b"/>
        <c:txPr>
          <a:bodyPr/>
          <a:lstStyle/>
          <a:p>
            <a:pPr lvl="0">
              <a:defRPr b="1" i="0"/>
            </a:pPr>
          </a:p>
        </c:txPr>
        <c:crossAx val="1967218394"/>
      </c:catAx>
      <c:valAx>
        <c:axId val="1967218394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800">
                    <a:solidFill>
                      <a:srgbClr val="000000"/>
                    </a:solidFill>
                  </a:defRPr>
                </a:pPr>
                <a:r>
                  <a:t>Work Remaining (h)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1" i="0"/>
            </a:pPr>
          </a:p>
        </c:txPr>
        <c:crossAx val="877218448"/>
      </c:valAx>
      <c:spPr>
        <a:solidFill>
          <a:srgbClr val="FFFFFF"/>
        </a:solidFill>
      </c:spPr>
    </c:plotArea>
    <c:legend>
      <c:legendPos val="r"/>
      <c:overlay val="0"/>
    </c:legend>
  </c:chart>
  <c:spPr>
    <a:solidFill>
      <a:srgbClr val="FFFFFF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22</xdr:col>
      <xdr:colOff>47625</xdr:colOff>
      <xdr:row>13</xdr:row>
      <xdr:rowOff>0</xdr:rowOff>
    </xdr:from>
    <xdr:to>
      <xdr:col>30</xdr:col>
      <xdr:colOff>133350</xdr:colOff>
      <xdr:row>21</xdr:row>
      <xdr:rowOff>152400</xdr:rowOff>
    </xdr:to>
    <xdr:graphicFrame>
      <xdr:nvGraphicFramePr>
        <xdr:cNvPr descr="Chart 0"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22</xdr:col>
      <xdr:colOff>47625</xdr:colOff>
      <xdr:row>16</xdr:row>
      <xdr:rowOff>0</xdr:rowOff>
    </xdr:from>
    <xdr:to>
      <xdr:col>30</xdr:col>
      <xdr:colOff>133350</xdr:colOff>
      <xdr:row>24</xdr:row>
      <xdr:rowOff>152400</xdr:rowOff>
    </xdr:to>
    <xdr:graphicFrame>
      <xdr:nvGraphicFramePr>
        <xdr:cNvPr descr="Chart 0"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7.86"/>
    <col customWidth="1" min="2" max="2" width="10.43"/>
    <col customWidth="1" min="3" max="3" width="9.57"/>
    <col customWidth="1" min="4" max="5" width="10.71"/>
    <col customWidth="1" min="6" max="6" width="8.0"/>
    <col customWidth="1" min="7" max="7" width="13.71"/>
    <col customWidth="1" min="8" max="8" width="59.14"/>
    <col customWidth="1" min="9" max="9" width="10.71"/>
    <col customWidth="1" min="10" max="19" width="8.0"/>
  </cols>
  <sheetData>
    <row r="1" ht="18.0" customHeight="1">
      <c r="A1" s="1" t="s">
        <v>0</v>
      </c>
      <c r="B1" s="3"/>
      <c r="C1" s="3"/>
      <c r="D1" s="3"/>
      <c r="E1" s="3"/>
      <c r="F1" s="4"/>
      <c r="G1" s="5"/>
      <c r="H1" s="3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3"/>
      <c r="B2" s="3"/>
      <c r="C2" s="3"/>
      <c r="D2" s="3"/>
      <c r="E2" s="3"/>
      <c r="F2" s="4"/>
      <c r="G2" s="5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7" t="s">
        <v>5</v>
      </c>
      <c r="B3" s="11" t="s">
        <v>7</v>
      </c>
      <c r="C3" s="11" t="s">
        <v>11</v>
      </c>
      <c r="D3" s="11" t="s">
        <v>12</v>
      </c>
      <c r="E3" s="11" t="s">
        <v>13</v>
      </c>
      <c r="F3" s="13" t="s">
        <v>14</v>
      </c>
      <c r="G3" s="11" t="s">
        <v>16</v>
      </c>
      <c r="H3" s="16" t="s">
        <v>17</v>
      </c>
      <c r="I3" s="18" t="s">
        <v>21</v>
      </c>
      <c r="J3" s="1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20">
        <v>1.0</v>
      </c>
      <c r="B4" s="22">
        <v>42622.0</v>
      </c>
      <c r="C4" s="5">
        <v>7.0</v>
      </c>
      <c r="D4" s="24" t="str">
        <f t="shared" ref="D4:D18" si="1">IF(AND(B4&lt;&gt;"",C4&lt;&gt;""),B4+C4-1,"")</f>
        <v>15/9/2016</v>
      </c>
      <c r="E4" s="20" t="str">
        <f t="shared" ref="E4:E18" si="2">IF(A4="","",SUMIF('[1]Product Backlog'!E$7:E$114,'[1]Release Plan'!A4,'[1]Product Backlog'!D$7:D$114))</f>
        <v>#N/A</v>
      </c>
      <c r="F4" s="3" t="s">
        <v>35</v>
      </c>
      <c r="G4" s="5"/>
      <c r="H4" s="28"/>
      <c r="I4" s="29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0">
        <v>2.0</v>
      </c>
      <c r="B5" s="22" t="str">
        <f t="shared" ref="B5:B16" si="3">B4+C4-1</f>
        <v>15/9/2016</v>
      </c>
      <c r="C5" s="5">
        <v>7.0</v>
      </c>
      <c r="D5" s="24" t="str">
        <f t="shared" si="1"/>
        <v>21/9/2016</v>
      </c>
      <c r="E5" s="20" t="str">
        <f t="shared" si="2"/>
        <v>#N/A</v>
      </c>
      <c r="F5" s="3" t="s">
        <v>35</v>
      </c>
      <c r="G5" s="5"/>
      <c r="H5" s="33"/>
      <c r="I5" s="3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0">
        <v>3.0</v>
      </c>
      <c r="B6" s="22" t="str">
        <f t="shared" si="3"/>
        <v>21/9/2016</v>
      </c>
      <c r="C6" s="5">
        <v>7.0</v>
      </c>
      <c r="D6" s="24" t="str">
        <f t="shared" si="1"/>
        <v>27/9/2016</v>
      </c>
      <c r="E6" s="20" t="str">
        <f t="shared" si="2"/>
        <v>#N/A</v>
      </c>
      <c r="F6" s="3" t="s">
        <v>35</v>
      </c>
      <c r="G6" s="5"/>
      <c r="H6" s="33"/>
      <c r="I6" s="3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0">
        <v>4.0</v>
      </c>
      <c r="B7" s="22" t="str">
        <f t="shared" si="3"/>
        <v>27/9/2016</v>
      </c>
      <c r="C7" s="5">
        <v>7.0</v>
      </c>
      <c r="D7" s="24" t="str">
        <f t="shared" si="1"/>
        <v>3/10/2016</v>
      </c>
      <c r="E7" s="20" t="str">
        <f t="shared" si="2"/>
        <v>#N/A</v>
      </c>
      <c r="F7" s="3" t="s">
        <v>35</v>
      </c>
      <c r="G7" s="5"/>
      <c r="H7" s="33"/>
      <c r="I7" s="3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0">
        <v>5.0</v>
      </c>
      <c r="B8" s="22" t="str">
        <f t="shared" si="3"/>
        <v>3/10/2016</v>
      </c>
      <c r="C8" s="5">
        <v>7.0</v>
      </c>
      <c r="D8" s="24" t="str">
        <f t="shared" si="1"/>
        <v>9/10/2016</v>
      </c>
      <c r="E8" s="20" t="str">
        <f t="shared" si="2"/>
        <v>#N/A</v>
      </c>
      <c r="F8" s="3" t="s">
        <v>35</v>
      </c>
      <c r="G8" s="5"/>
      <c r="H8" s="33"/>
      <c r="I8" s="3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0">
        <v>6.0</v>
      </c>
      <c r="B9" s="22" t="str">
        <f t="shared" si="3"/>
        <v>9/10/2016</v>
      </c>
      <c r="C9" s="5">
        <v>7.0</v>
      </c>
      <c r="D9" s="24" t="str">
        <f t="shared" si="1"/>
        <v>15/10/2016</v>
      </c>
      <c r="E9" s="20" t="str">
        <f t="shared" si="2"/>
        <v>#N/A</v>
      </c>
      <c r="F9" s="3" t="s">
        <v>35</v>
      </c>
      <c r="G9" s="5"/>
      <c r="H9" s="33"/>
      <c r="I9" s="3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0">
        <v>7.0</v>
      </c>
      <c r="B10" s="22" t="str">
        <f t="shared" si="3"/>
        <v>15/10/2016</v>
      </c>
      <c r="C10" s="5">
        <v>7.0</v>
      </c>
      <c r="D10" s="24" t="str">
        <f t="shared" si="1"/>
        <v>21/10/2016</v>
      </c>
      <c r="E10" s="20" t="str">
        <f t="shared" si="2"/>
        <v>#N/A</v>
      </c>
      <c r="F10" s="3" t="s">
        <v>35</v>
      </c>
      <c r="G10" s="5"/>
      <c r="H10" s="33"/>
      <c r="I10" s="3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20">
        <v>8.0</v>
      </c>
      <c r="B11" s="22" t="str">
        <f t="shared" si="3"/>
        <v>21/10/2016</v>
      </c>
      <c r="C11" s="5">
        <v>7.0</v>
      </c>
      <c r="D11" s="24" t="str">
        <f t="shared" si="1"/>
        <v>27/10/2016</v>
      </c>
      <c r="E11" s="20" t="str">
        <f t="shared" si="2"/>
        <v>#N/A</v>
      </c>
      <c r="F11" s="3" t="s">
        <v>35</v>
      </c>
      <c r="G11" s="5"/>
      <c r="H11" s="33"/>
      <c r="I11" s="3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20">
        <v>9.0</v>
      </c>
      <c r="B12" s="22" t="str">
        <f t="shared" si="3"/>
        <v>27/10/2016</v>
      </c>
      <c r="C12" s="5">
        <v>7.0</v>
      </c>
      <c r="D12" s="24" t="str">
        <f t="shared" si="1"/>
        <v>2/11/2016</v>
      </c>
      <c r="E12" s="20" t="str">
        <f t="shared" si="2"/>
        <v>#N/A</v>
      </c>
      <c r="F12" s="3" t="s">
        <v>35</v>
      </c>
      <c r="G12" s="5"/>
      <c r="H12" s="33"/>
      <c r="I12" s="3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20">
        <v>10.0</v>
      </c>
      <c r="B13" s="22" t="str">
        <f t="shared" si="3"/>
        <v>2/11/2016</v>
      </c>
      <c r="C13" s="5">
        <v>7.0</v>
      </c>
      <c r="D13" s="24" t="str">
        <f t="shared" si="1"/>
        <v>8/11/2016</v>
      </c>
      <c r="E13" s="20" t="str">
        <f t="shared" si="2"/>
        <v>#N/A</v>
      </c>
      <c r="F13" s="3" t="s">
        <v>35</v>
      </c>
      <c r="G13" s="5"/>
      <c r="H13" s="33"/>
      <c r="I13" s="3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20">
        <v>11.0</v>
      </c>
      <c r="B14" s="22" t="str">
        <f t="shared" si="3"/>
        <v>8/11/2016</v>
      </c>
      <c r="C14" s="5">
        <v>7.0</v>
      </c>
      <c r="D14" s="24" t="str">
        <f t="shared" si="1"/>
        <v>14/11/2016</v>
      </c>
      <c r="E14" s="20" t="str">
        <f t="shared" si="2"/>
        <v>#N/A</v>
      </c>
      <c r="F14" s="3" t="s">
        <v>35</v>
      </c>
      <c r="G14" s="5"/>
      <c r="H14" s="33"/>
      <c r="I14" s="3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20">
        <v>12.0</v>
      </c>
      <c r="B15" s="22" t="str">
        <f t="shared" si="3"/>
        <v>14/11/2016</v>
      </c>
      <c r="C15" s="5">
        <v>7.0</v>
      </c>
      <c r="D15" s="24" t="str">
        <f t="shared" si="1"/>
        <v>20/11/2016</v>
      </c>
      <c r="E15" s="20" t="str">
        <f t="shared" si="2"/>
        <v>#N/A</v>
      </c>
      <c r="F15" s="3" t="s">
        <v>35</v>
      </c>
      <c r="G15" s="5"/>
      <c r="H15" s="33"/>
      <c r="I15" s="3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20">
        <v>13.0</v>
      </c>
      <c r="B16" s="22" t="str">
        <f t="shared" si="3"/>
        <v>20/11/2016</v>
      </c>
      <c r="C16" s="5">
        <v>7.0</v>
      </c>
      <c r="D16" s="24" t="str">
        <f t="shared" si="1"/>
        <v>26/11/2016</v>
      </c>
      <c r="E16" s="20" t="str">
        <f t="shared" si="2"/>
        <v>#N/A</v>
      </c>
      <c r="F16" s="3" t="s">
        <v>35</v>
      </c>
      <c r="G16" s="5"/>
      <c r="H16" s="33"/>
      <c r="I16" s="3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20" t="str">
        <f t="shared" ref="A17:A18" si="4">IF(AND(B17&lt;&gt;"",C17&lt;&gt;""),A16+1,"")</f>
        <v/>
      </c>
      <c r="B17" s="24" t="str">
        <f t="shared" ref="B17:B18" si="5">IF(AND(B16&lt;&gt;"",C16&lt;&gt;"",C17&lt;&gt;""),B16+C16,"")</f>
        <v/>
      </c>
      <c r="C17" s="5"/>
      <c r="D17" s="24" t="str">
        <f t="shared" si="1"/>
        <v/>
      </c>
      <c r="E17" s="20" t="str">
        <f t="shared" si="2"/>
        <v/>
      </c>
      <c r="F17" s="3" t="str">
        <f t="shared" ref="F17:F18" si="6">IF(AND(OR(F16="Planned",F16="Ongoing"),C17&lt;&gt;""),"Planned","Unplanned")</f>
        <v>Unplanned</v>
      </c>
      <c r="G17" s="5"/>
      <c r="H17" s="38"/>
      <c r="I17" s="5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0" t="str">
        <f t="shared" si="4"/>
        <v/>
      </c>
      <c r="B18" s="24" t="str">
        <f t="shared" si="5"/>
        <v/>
      </c>
      <c r="C18" s="5"/>
      <c r="D18" s="24" t="str">
        <f t="shared" si="1"/>
        <v/>
      </c>
      <c r="E18" s="20" t="str">
        <f t="shared" si="2"/>
        <v/>
      </c>
      <c r="F18" s="3" t="str">
        <f t="shared" si="6"/>
        <v>Unplanned</v>
      </c>
      <c r="G18" s="5"/>
      <c r="H18" s="38"/>
      <c r="I18" s="5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"/>
      <c r="B19" s="3"/>
      <c r="C19" s="3"/>
      <c r="D19" s="39" t="s">
        <v>95</v>
      </c>
      <c r="E19" s="20" t="str">
        <f>SUMIF('[1]Product Backlog'!E$7:E$114,"",'[1]Product Backlog'!D$7:D$114)-SUMIF('[1]Product Backlog'!C$7:C$114,"Removed",'[1]Product Backlog'!D$7:D$114)</f>
        <v>#N/A</v>
      </c>
      <c r="F19" s="3"/>
      <c r="G19" s="5"/>
      <c r="H19" s="3"/>
      <c r="I19" s="3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"/>
      <c r="B20" s="3"/>
      <c r="C20" s="3"/>
      <c r="D20" s="3"/>
      <c r="E20" s="3"/>
      <c r="F20" s="4"/>
      <c r="G20" s="5"/>
      <c r="H20" s="3"/>
      <c r="I20" s="3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/>
      <c r="B21" s="3"/>
      <c r="C21" s="3"/>
      <c r="D21" s="3"/>
      <c r="E21" s="3"/>
      <c r="F21" s="4"/>
      <c r="G21" s="5"/>
      <c r="H21" s="3"/>
      <c r="I21" s="3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conditionalFormatting sqref="E19">
    <cfRule type="expression" dxfId="0" priority="1">
      <formula>$F19="Planned"</formula>
    </cfRule>
  </conditionalFormatting>
  <conditionalFormatting sqref="E19">
    <cfRule type="expression" dxfId="1" priority="2">
      <formula>$F19="Ongoing"</formula>
    </cfRule>
  </conditionalFormatting>
  <conditionalFormatting sqref="F4:F18">
    <cfRule type="expression" dxfId="0" priority="3">
      <formula>$F4="Planned"</formula>
    </cfRule>
  </conditionalFormatting>
  <conditionalFormatting sqref="F4:F18">
    <cfRule type="expression" dxfId="1" priority="4">
      <formula>$F4="Ongoing"</formula>
    </cfRule>
  </conditionalFormatting>
  <conditionalFormatting sqref="F4:F18">
    <cfRule type="cellIs" dxfId="2" priority="5" operator="equal">
      <formula>"Unplanned"</formula>
    </cfRule>
  </conditionalFormatting>
  <conditionalFormatting sqref="G4:H18 A4:E18">
    <cfRule type="expression" dxfId="0" priority="6">
      <formula>OR($F4="Planned",$F4="Unplanned")</formula>
    </cfRule>
  </conditionalFormatting>
  <conditionalFormatting sqref="G4:H18 A4:E18">
    <cfRule type="expression" dxfId="1" priority="7">
      <formula>$F4="Ongoing"</formula>
    </cfRule>
  </conditionalFormatting>
  <dataValidations>
    <dataValidation type="list" allowBlank="1" showInputMessage="1" showErrorMessage="1" prompt=" - " sqref="F4:F18">
      <formula1>"Planned,Ongoing,Released,Unplanned"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9.14"/>
    <col customWidth="1" min="2" max="2" width="50.43"/>
    <col customWidth="1" min="3" max="3" width="10.86"/>
    <col customWidth="1" min="4" max="6" width="9.14"/>
    <col customWidth="1" min="7" max="7" width="39.57"/>
    <col customWidth="1" min="8" max="17" width="9.14"/>
  </cols>
  <sheetData>
    <row r="1" ht="18.0" customHeight="1">
      <c r="A1" s="2" t="s">
        <v>1</v>
      </c>
      <c r="B1" s="6"/>
      <c r="C1" s="8" t="s">
        <v>6</v>
      </c>
      <c r="D1" s="9"/>
      <c r="E1" s="9"/>
      <c r="F1" s="9"/>
      <c r="G1" s="6"/>
      <c r="H1" s="12"/>
      <c r="I1" s="12"/>
      <c r="J1" s="12"/>
      <c r="K1" s="12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9"/>
      <c r="B2" s="6"/>
      <c r="C2" s="9"/>
      <c r="D2" s="14"/>
      <c r="E2" s="9"/>
      <c r="F2" s="9"/>
      <c r="G2" s="6"/>
      <c r="H2" s="12"/>
      <c r="I2" s="12"/>
      <c r="J2" s="12"/>
      <c r="K2" s="12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9"/>
      <c r="B3" s="6"/>
      <c r="C3" s="9"/>
      <c r="D3" s="9"/>
      <c r="E3" s="9"/>
      <c r="F3" s="9"/>
      <c r="G3" s="6"/>
      <c r="H3" s="12"/>
      <c r="I3" s="12"/>
      <c r="J3" s="12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9" t="s">
        <v>19</v>
      </c>
      <c r="B4" s="21" t="s">
        <v>25</v>
      </c>
      <c r="C4" s="19" t="s">
        <v>14</v>
      </c>
      <c r="D4" s="19" t="s">
        <v>13</v>
      </c>
      <c r="E4" s="19" t="s">
        <v>5</v>
      </c>
      <c r="F4" s="19" t="s">
        <v>27</v>
      </c>
      <c r="G4" s="21" t="s">
        <v>28</v>
      </c>
      <c r="H4" s="12"/>
      <c r="I4" s="12"/>
      <c r="J4" s="12"/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26" t="s">
        <v>29</v>
      </c>
      <c r="B5" s="27" t="s">
        <v>32</v>
      </c>
      <c r="C5" s="9"/>
      <c r="D5" s="9"/>
      <c r="E5" s="9"/>
      <c r="F5" s="9"/>
      <c r="H5" s="12"/>
      <c r="I5" s="12"/>
      <c r="J5" s="12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6" t="s">
        <v>34</v>
      </c>
      <c r="B6" s="27" t="s">
        <v>36</v>
      </c>
      <c r="C6" s="9"/>
      <c r="D6" s="9"/>
      <c r="E6" s="9"/>
      <c r="F6" s="9"/>
      <c r="H6" s="12"/>
      <c r="I6" s="12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6" t="s">
        <v>39</v>
      </c>
      <c r="B7" s="27" t="s">
        <v>40</v>
      </c>
      <c r="C7" s="9"/>
      <c r="D7" s="9"/>
      <c r="E7" s="9"/>
      <c r="F7" s="9"/>
      <c r="H7" s="12"/>
      <c r="I7" s="12"/>
      <c r="J7" s="12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75" customHeight="1">
      <c r="A8" s="26" t="s">
        <v>41</v>
      </c>
      <c r="B8" s="27" t="s">
        <v>42</v>
      </c>
      <c r="C8" s="9"/>
      <c r="D8" s="9"/>
      <c r="E8" s="9"/>
      <c r="F8" s="9"/>
      <c r="H8" s="12"/>
      <c r="I8" s="12"/>
      <c r="J8" s="12"/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26" t="s">
        <v>43</v>
      </c>
      <c r="B9" s="27" t="s">
        <v>44</v>
      </c>
      <c r="C9" s="9"/>
      <c r="D9" s="9"/>
      <c r="E9" s="9"/>
      <c r="F9" s="9"/>
      <c r="H9" s="12"/>
      <c r="I9" s="12"/>
      <c r="J9" s="12"/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6" t="s">
        <v>47</v>
      </c>
      <c r="B10" s="27" t="s">
        <v>48</v>
      </c>
      <c r="C10" s="9"/>
      <c r="D10" s="9"/>
      <c r="E10" s="9"/>
      <c r="F10" s="9"/>
      <c r="H10" s="12"/>
      <c r="I10" s="12"/>
      <c r="J10" s="12"/>
      <c r="K10" s="12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9"/>
      <c r="B11" s="30" t="s">
        <v>49</v>
      </c>
      <c r="C11" s="9"/>
      <c r="D11" s="9"/>
      <c r="E11" s="9"/>
      <c r="F11" s="9"/>
      <c r="H11" s="12"/>
      <c r="I11" s="12"/>
      <c r="J11" s="12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9">
        <v>1.0</v>
      </c>
      <c r="B12" s="6" t="s">
        <v>54</v>
      </c>
      <c r="C12" s="9"/>
      <c r="D12" s="9">
        <v>8.0</v>
      </c>
      <c r="E12" s="9"/>
      <c r="F12" s="9"/>
      <c r="G12" s="6" t="s">
        <v>55</v>
      </c>
      <c r="H12" s="12"/>
      <c r="I12" s="12"/>
      <c r="J12" s="12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9">
        <v>2.0</v>
      </c>
      <c r="B13" s="4" t="s">
        <v>58</v>
      </c>
      <c r="C13" s="9"/>
      <c r="D13" s="9">
        <v>8.0</v>
      </c>
      <c r="E13" s="9"/>
      <c r="F13" s="9"/>
      <c r="G13" s="6"/>
      <c r="H13" s="12"/>
      <c r="I13" s="12"/>
      <c r="J13" s="12"/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9"/>
      <c r="B14" s="32" t="s">
        <v>60</v>
      </c>
      <c r="C14" s="9"/>
      <c r="D14" s="9"/>
      <c r="E14" s="9"/>
      <c r="F14" s="9"/>
      <c r="G14" s="6"/>
      <c r="H14" s="12"/>
      <c r="I14" s="12"/>
      <c r="J14" s="12"/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9">
        <v>3.0</v>
      </c>
      <c r="B15" s="6" t="s">
        <v>61</v>
      </c>
      <c r="C15" s="9"/>
      <c r="D15" s="9">
        <v>8.0</v>
      </c>
      <c r="E15" s="9"/>
      <c r="F15" s="9"/>
      <c r="G15" s="6"/>
      <c r="H15" s="12"/>
      <c r="I15" s="12"/>
      <c r="J15" s="12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9">
        <v>4.0</v>
      </c>
      <c r="B16" s="6" t="s">
        <v>62</v>
      </c>
      <c r="C16" s="9"/>
      <c r="D16" s="9">
        <v>8.0</v>
      </c>
      <c r="E16" s="9"/>
      <c r="F16" s="9"/>
      <c r="G16" s="6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9">
        <v>5.0</v>
      </c>
      <c r="B17" s="6" t="s">
        <v>63</v>
      </c>
      <c r="C17" s="9"/>
      <c r="D17" s="9">
        <v>8.0</v>
      </c>
      <c r="E17" s="9"/>
      <c r="F17" s="9"/>
      <c r="G17" s="6"/>
      <c r="H17" s="12"/>
      <c r="I17" s="12"/>
      <c r="J17" s="12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9">
        <v>6.0</v>
      </c>
      <c r="B18" s="6" t="s">
        <v>64</v>
      </c>
      <c r="C18" s="9"/>
      <c r="D18" s="9">
        <v>8.0</v>
      </c>
      <c r="E18" s="9"/>
      <c r="F18" s="9"/>
      <c r="G18" s="6"/>
      <c r="H18" s="12"/>
      <c r="I18" s="12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9"/>
      <c r="B19" s="30" t="s">
        <v>65</v>
      </c>
      <c r="C19" s="9"/>
      <c r="D19" s="9"/>
      <c r="E19" s="9"/>
      <c r="F19" s="9"/>
      <c r="G19" s="6"/>
      <c r="H19" s="12"/>
      <c r="I19" s="12"/>
      <c r="J19" s="12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9">
        <v>7.0</v>
      </c>
      <c r="B20" s="6" t="s">
        <v>66</v>
      </c>
      <c r="C20" s="9"/>
      <c r="D20" s="9">
        <v>8.0</v>
      </c>
      <c r="E20" s="9"/>
      <c r="F20" s="9"/>
      <c r="G20" s="6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9">
        <v>8.0</v>
      </c>
      <c r="B21" s="6" t="s">
        <v>67</v>
      </c>
      <c r="C21" s="9"/>
      <c r="D21" s="9">
        <v>8.0</v>
      </c>
      <c r="E21" s="9"/>
      <c r="F21" s="9"/>
      <c r="G21" s="6"/>
      <c r="H21" s="12"/>
      <c r="I21" s="12"/>
      <c r="J21" s="12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9">
        <v>9.0</v>
      </c>
      <c r="B22" s="6" t="s">
        <v>68</v>
      </c>
      <c r="C22" s="9"/>
      <c r="D22" s="9">
        <v>8.0</v>
      </c>
      <c r="E22" s="9"/>
      <c r="F22" s="9"/>
      <c r="G22" s="6"/>
      <c r="H22" s="12"/>
      <c r="I22" s="12"/>
      <c r="J22" s="12"/>
      <c r="K22" s="12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9">
        <v>10.0</v>
      </c>
      <c r="B23" s="6" t="s">
        <v>69</v>
      </c>
      <c r="C23" s="9"/>
      <c r="D23" s="9">
        <v>8.0</v>
      </c>
      <c r="E23" s="9"/>
      <c r="F23" s="9"/>
      <c r="G23" s="6"/>
      <c r="H23" s="12"/>
      <c r="I23" s="12"/>
      <c r="J23" s="12"/>
      <c r="K23" s="1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9"/>
      <c r="B24" s="30" t="s">
        <v>70</v>
      </c>
      <c r="C24" s="9"/>
      <c r="D24" s="9"/>
      <c r="E24" s="9"/>
      <c r="F24" s="9"/>
      <c r="G24" s="6"/>
      <c r="H24" s="12"/>
      <c r="I24" s="12"/>
      <c r="J24" s="12"/>
      <c r="K24" s="12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9">
        <v>11.0</v>
      </c>
      <c r="B25" s="6" t="s">
        <v>71</v>
      </c>
      <c r="C25" s="9"/>
      <c r="D25" s="9">
        <v>8.0</v>
      </c>
      <c r="E25" s="9"/>
      <c r="F25" s="9"/>
      <c r="G25" s="6"/>
      <c r="H25" s="12"/>
      <c r="I25" s="12"/>
      <c r="J25" s="12"/>
      <c r="K25" s="1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9">
        <v>12.0</v>
      </c>
      <c r="B26" s="6" t="s">
        <v>73</v>
      </c>
      <c r="C26" s="9"/>
      <c r="D26" s="9">
        <v>8.0</v>
      </c>
      <c r="E26" s="9"/>
      <c r="F26" s="9"/>
      <c r="G26" s="6"/>
      <c r="H26" s="12"/>
      <c r="I26" s="12"/>
      <c r="J26" s="12"/>
      <c r="K26" s="1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9">
        <v>13.0</v>
      </c>
      <c r="B27" s="6" t="s">
        <v>74</v>
      </c>
      <c r="C27" s="9"/>
      <c r="D27" s="9">
        <v>8.0</v>
      </c>
      <c r="E27" s="9"/>
      <c r="F27" s="9"/>
      <c r="G27" s="6"/>
      <c r="H27" s="12"/>
      <c r="I27" s="12"/>
      <c r="J27" s="12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9">
        <v>14.0</v>
      </c>
      <c r="B28" s="6" t="s">
        <v>75</v>
      </c>
      <c r="C28" s="9"/>
      <c r="D28" s="9">
        <v>16.0</v>
      </c>
      <c r="E28" s="9"/>
      <c r="F28" s="9"/>
      <c r="G28" s="6"/>
      <c r="H28" s="12"/>
      <c r="I28" s="12"/>
      <c r="J28" s="12"/>
      <c r="K28" s="1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9">
        <v>15.0</v>
      </c>
      <c r="B29" s="6" t="s">
        <v>77</v>
      </c>
      <c r="C29" s="9"/>
      <c r="D29" s="9">
        <v>28.0</v>
      </c>
      <c r="E29" s="9"/>
      <c r="F29" s="9"/>
      <c r="G29" s="6"/>
      <c r="H29" s="12"/>
      <c r="I29" s="12"/>
      <c r="J29" s="12"/>
      <c r="K29" s="12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9">
        <v>16.0</v>
      </c>
      <c r="B30" s="6" t="s">
        <v>78</v>
      </c>
      <c r="C30" s="9"/>
      <c r="D30" s="9">
        <v>16.0</v>
      </c>
      <c r="E30" s="9"/>
      <c r="F30" s="9"/>
      <c r="G30" s="6"/>
      <c r="H30" s="12"/>
      <c r="I30" s="12"/>
      <c r="J30" s="12"/>
      <c r="K30" s="1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9"/>
      <c r="B31" s="30" t="s">
        <v>79</v>
      </c>
      <c r="C31" s="9"/>
      <c r="D31" s="9"/>
      <c r="E31" s="9"/>
      <c r="F31" s="9"/>
      <c r="G31" s="6"/>
      <c r="H31" s="12"/>
      <c r="I31" s="12"/>
      <c r="J31" s="12"/>
      <c r="K31" s="12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9">
        <v>17.0</v>
      </c>
      <c r="B32" s="6" t="s">
        <v>80</v>
      </c>
      <c r="C32" s="9"/>
      <c r="D32" s="9">
        <v>8.0</v>
      </c>
      <c r="E32" s="9"/>
      <c r="F32" s="9"/>
      <c r="G32" s="6"/>
      <c r="H32" s="12"/>
      <c r="I32" s="12"/>
      <c r="J32" s="12"/>
      <c r="K32" s="12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9">
        <v>18.0</v>
      </c>
      <c r="B33" s="6" t="s">
        <v>82</v>
      </c>
      <c r="C33" s="9"/>
      <c r="D33" s="9">
        <v>8.0</v>
      </c>
      <c r="E33" s="9"/>
      <c r="F33" s="9"/>
      <c r="G33" s="6"/>
      <c r="H33" s="12"/>
      <c r="I33" s="12"/>
      <c r="J33" s="12"/>
      <c r="K33" s="12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9"/>
      <c r="B34" s="30" t="s">
        <v>83</v>
      </c>
      <c r="C34" s="9"/>
      <c r="D34" s="9"/>
      <c r="E34" s="9"/>
      <c r="F34" s="9"/>
      <c r="G34" s="6"/>
      <c r="H34" s="12"/>
      <c r="I34" s="12"/>
      <c r="J34" s="12"/>
      <c r="K34" s="12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9">
        <v>19.0</v>
      </c>
      <c r="B35" s="6" t="s">
        <v>84</v>
      </c>
      <c r="C35" s="9"/>
      <c r="D35" s="9">
        <v>12.0</v>
      </c>
      <c r="E35" s="9"/>
      <c r="F35" s="9"/>
      <c r="G35" s="6"/>
      <c r="H35" s="12"/>
      <c r="I35" s="12"/>
      <c r="J35" s="12"/>
      <c r="K35" s="12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9">
        <v>20.0</v>
      </c>
      <c r="B36" s="6" t="s">
        <v>85</v>
      </c>
      <c r="C36" s="9"/>
      <c r="D36" s="9">
        <v>16.0</v>
      </c>
      <c r="E36" s="9"/>
      <c r="F36" s="9"/>
      <c r="G36" s="6"/>
      <c r="H36" s="12"/>
      <c r="I36" s="12"/>
      <c r="J36" s="12"/>
      <c r="K36" s="12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9"/>
      <c r="B37" s="30" t="s">
        <v>86</v>
      </c>
      <c r="C37" s="9"/>
      <c r="D37" s="9"/>
      <c r="E37" s="9"/>
      <c r="F37" s="9"/>
      <c r="G37" s="6"/>
      <c r="H37" s="12"/>
      <c r="I37" s="12"/>
      <c r="J37" s="12"/>
      <c r="K37" s="12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9">
        <v>21.0</v>
      </c>
      <c r="B38" s="6" t="s">
        <v>87</v>
      </c>
      <c r="C38" s="9"/>
      <c r="D38" s="9">
        <v>8.0</v>
      </c>
      <c r="E38" s="9"/>
      <c r="F38" s="9"/>
      <c r="G38" s="6"/>
      <c r="H38" s="12"/>
      <c r="I38" s="12"/>
      <c r="J38" s="12"/>
      <c r="K38" s="12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9">
        <v>22.0</v>
      </c>
      <c r="B39" s="6" t="s">
        <v>88</v>
      </c>
      <c r="C39" s="9"/>
      <c r="D39" s="9">
        <v>8.0</v>
      </c>
      <c r="E39" s="9"/>
      <c r="F39" s="9"/>
      <c r="G39" s="6"/>
      <c r="H39" s="12"/>
      <c r="I39" s="12"/>
      <c r="J39" s="12"/>
      <c r="K39" s="12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9">
        <v>23.0</v>
      </c>
      <c r="B40" s="6" t="s">
        <v>89</v>
      </c>
      <c r="C40" s="9"/>
      <c r="D40" s="9">
        <v>8.0</v>
      </c>
      <c r="E40" s="9"/>
      <c r="F40" s="9"/>
      <c r="G40" s="6"/>
      <c r="H40" s="12"/>
      <c r="I40" s="12"/>
      <c r="J40" s="12"/>
      <c r="K40" s="12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9"/>
      <c r="B41" s="6"/>
      <c r="C41" s="9"/>
      <c r="D41" s="9"/>
      <c r="E41" s="9"/>
      <c r="F41" s="9"/>
      <c r="G41" s="6"/>
      <c r="H41" s="12"/>
      <c r="I41" s="12"/>
      <c r="J41" s="12"/>
      <c r="K41" s="12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9"/>
      <c r="B42" s="6"/>
      <c r="C42" s="9"/>
      <c r="D42" s="9"/>
      <c r="E42" s="9"/>
      <c r="F42" s="9"/>
      <c r="G42" s="6"/>
      <c r="H42" s="12"/>
      <c r="I42" s="12"/>
      <c r="J42" s="12"/>
      <c r="K42" s="12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9"/>
      <c r="B43" s="12"/>
      <c r="C43" s="9"/>
      <c r="D43" s="9"/>
      <c r="E43" s="9"/>
      <c r="F43" s="9"/>
      <c r="G43" s="6"/>
      <c r="H43" s="12"/>
      <c r="I43" s="12"/>
      <c r="J43" s="12"/>
      <c r="K43" s="12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9"/>
      <c r="B44" s="6"/>
      <c r="C44" s="9"/>
      <c r="D44" s="9"/>
      <c r="E44" s="9"/>
      <c r="F44" s="9"/>
      <c r="G44" s="6"/>
      <c r="H44" s="12"/>
      <c r="I44" s="12"/>
      <c r="J44" s="12"/>
      <c r="K44" s="12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9"/>
      <c r="B45" s="6"/>
      <c r="C45" s="9"/>
      <c r="D45" s="9"/>
      <c r="E45" s="9"/>
      <c r="F45" s="9"/>
      <c r="G45" s="6"/>
      <c r="H45" s="12"/>
      <c r="I45" s="12"/>
      <c r="J45" s="12"/>
      <c r="K45" s="12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9"/>
      <c r="B46" s="6"/>
      <c r="C46" s="9"/>
      <c r="D46" s="9"/>
      <c r="E46" s="9"/>
      <c r="F46" s="9"/>
      <c r="G46" s="6"/>
      <c r="H46" s="12"/>
      <c r="I46" s="12"/>
      <c r="J46" s="12"/>
      <c r="K46" s="12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9"/>
      <c r="B47" s="6"/>
      <c r="C47" s="9"/>
      <c r="D47" s="9"/>
      <c r="E47" s="9"/>
      <c r="F47" s="9"/>
      <c r="G47" s="6"/>
      <c r="H47" s="12"/>
      <c r="I47" s="12"/>
      <c r="J47" s="12"/>
      <c r="K47" s="12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9"/>
      <c r="B48" s="6"/>
      <c r="C48" s="9"/>
      <c r="D48" s="9"/>
      <c r="E48" s="9"/>
      <c r="F48" s="9"/>
      <c r="G48" s="6"/>
      <c r="H48" s="12"/>
      <c r="I48" s="12"/>
      <c r="J48" s="12"/>
      <c r="K48" s="12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9"/>
      <c r="B49" s="6"/>
      <c r="C49" s="9"/>
      <c r="D49" s="9"/>
      <c r="E49" s="9"/>
      <c r="F49" s="9"/>
      <c r="G49" s="6"/>
      <c r="H49" s="12"/>
      <c r="I49" s="12"/>
      <c r="J49" s="12"/>
      <c r="K49" s="12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9"/>
      <c r="B50" s="6"/>
      <c r="C50" s="9"/>
      <c r="D50" s="9"/>
      <c r="E50" s="9"/>
      <c r="F50" s="9"/>
      <c r="G50" s="6"/>
      <c r="H50" s="12"/>
      <c r="I50" s="12"/>
      <c r="J50" s="12"/>
      <c r="K50" s="12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9"/>
      <c r="B51" s="6"/>
      <c r="C51" s="9"/>
      <c r="D51" s="9"/>
      <c r="E51" s="9"/>
      <c r="F51" s="9"/>
      <c r="G51" s="6"/>
      <c r="H51" s="12"/>
      <c r="I51" s="12"/>
      <c r="J51" s="36"/>
      <c r="K51" s="12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9"/>
      <c r="B52" s="6"/>
      <c r="C52" s="9"/>
      <c r="D52" s="9"/>
      <c r="E52" s="9"/>
      <c r="F52" s="9"/>
      <c r="G52" s="6"/>
      <c r="H52" s="12"/>
      <c r="I52" s="12"/>
      <c r="J52" s="12"/>
      <c r="K52" s="12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9"/>
      <c r="B53" s="6"/>
      <c r="C53" s="9"/>
      <c r="D53" s="9"/>
      <c r="E53" s="9"/>
      <c r="F53" s="9"/>
      <c r="G53" s="6"/>
      <c r="H53" s="12"/>
      <c r="I53" s="12"/>
      <c r="J53" s="12"/>
      <c r="K53" s="12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9"/>
      <c r="B54" s="6"/>
      <c r="C54" s="9"/>
      <c r="D54" s="9"/>
      <c r="E54" s="9"/>
      <c r="F54" s="9"/>
      <c r="G54" s="6"/>
      <c r="H54" s="12"/>
      <c r="I54" s="12"/>
      <c r="J54" s="12"/>
      <c r="K54" s="12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9"/>
      <c r="B55" s="6"/>
      <c r="C55" s="9"/>
      <c r="D55" s="9"/>
      <c r="E55" s="9"/>
      <c r="F55" s="9"/>
      <c r="G55" s="6"/>
      <c r="H55" s="12"/>
      <c r="I55" s="12"/>
      <c r="J55" s="12"/>
      <c r="K55" s="12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9"/>
      <c r="B56" s="6"/>
      <c r="C56" s="9"/>
      <c r="D56" s="9"/>
      <c r="E56" s="9"/>
      <c r="F56" s="9"/>
      <c r="G56" s="37"/>
      <c r="H56" s="12"/>
      <c r="I56" s="12"/>
      <c r="J56" s="12"/>
      <c r="K56" s="12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9"/>
      <c r="B57" s="6"/>
      <c r="C57" s="9"/>
      <c r="D57" s="9"/>
      <c r="E57" s="9"/>
      <c r="F57" s="9"/>
      <c r="G57" s="6"/>
      <c r="H57" s="12"/>
      <c r="I57" s="12"/>
      <c r="J57" s="12"/>
      <c r="K57" s="12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9"/>
      <c r="B58" s="6"/>
      <c r="C58" s="9"/>
      <c r="D58" s="9"/>
      <c r="E58" s="9"/>
      <c r="F58" s="9"/>
      <c r="G58" s="6"/>
      <c r="H58" s="12"/>
      <c r="I58" s="12"/>
      <c r="J58" s="12"/>
      <c r="K58" s="12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9"/>
      <c r="B59" s="6"/>
      <c r="C59" s="9"/>
      <c r="D59" s="9"/>
      <c r="E59" s="9"/>
      <c r="F59" s="9"/>
      <c r="G59" s="6"/>
      <c r="H59" s="12"/>
      <c r="I59" s="12"/>
      <c r="J59" s="12"/>
      <c r="K59" s="12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9"/>
      <c r="B60" s="6"/>
      <c r="C60" s="9"/>
      <c r="D60" s="9"/>
      <c r="E60" s="9"/>
      <c r="F60" s="9"/>
      <c r="G60" s="6"/>
      <c r="H60" s="12"/>
      <c r="I60" s="12"/>
      <c r="J60" s="12"/>
      <c r="K60" s="12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9"/>
      <c r="B61" s="6"/>
      <c r="C61" s="9"/>
      <c r="D61" s="9"/>
      <c r="E61" s="9"/>
      <c r="F61" s="9"/>
      <c r="G61" s="6"/>
      <c r="H61" s="12"/>
      <c r="I61" s="12"/>
      <c r="J61" s="12"/>
      <c r="K61" s="12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9"/>
      <c r="B62" s="6"/>
      <c r="C62" s="9"/>
      <c r="D62" s="9"/>
      <c r="E62" s="9"/>
      <c r="F62" s="9"/>
      <c r="G62" s="6"/>
      <c r="H62" s="12"/>
      <c r="I62" s="12"/>
      <c r="J62" s="12"/>
      <c r="K62" s="12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9"/>
      <c r="B63" s="6"/>
      <c r="C63" s="9"/>
      <c r="D63" s="9"/>
      <c r="E63" s="9"/>
      <c r="F63" s="9"/>
      <c r="G63" s="6"/>
      <c r="H63" s="12"/>
      <c r="I63" s="12"/>
      <c r="J63" s="12"/>
      <c r="K63" s="12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9"/>
      <c r="B64" s="6"/>
      <c r="C64" s="9"/>
      <c r="D64" s="9"/>
      <c r="E64" s="9"/>
      <c r="F64" s="9"/>
      <c r="G64" s="6"/>
      <c r="H64" s="12"/>
      <c r="I64" s="12"/>
      <c r="J64" s="12"/>
      <c r="K64" s="12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9"/>
      <c r="B65" s="6"/>
      <c r="C65" s="9"/>
      <c r="D65" s="9"/>
      <c r="E65" s="9"/>
      <c r="F65" s="9"/>
      <c r="G65" s="6"/>
      <c r="H65" s="12"/>
      <c r="I65" s="12"/>
      <c r="J65" s="12"/>
      <c r="K65" s="12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9"/>
      <c r="B66" s="6"/>
      <c r="C66" s="9"/>
      <c r="D66" s="9"/>
      <c r="E66" s="9"/>
      <c r="F66" s="9"/>
      <c r="G66" s="6"/>
      <c r="H66" s="12"/>
      <c r="I66" s="12"/>
      <c r="J66" s="12"/>
      <c r="K66" s="12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12"/>
      <c r="B67" s="12"/>
      <c r="C67" s="12"/>
      <c r="D67" s="12"/>
      <c r="E67" s="12"/>
      <c r="F67" s="12"/>
      <c r="G67" s="6"/>
      <c r="H67" s="12"/>
      <c r="I67" s="12"/>
      <c r="J67" s="12"/>
      <c r="K67" s="12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9"/>
      <c r="B68" s="6"/>
      <c r="C68" s="9"/>
      <c r="D68" s="9"/>
      <c r="E68" s="9"/>
      <c r="F68" s="9"/>
      <c r="G68" s="6"/>
      <c r="H68" s="12"/>
      <c r="I68" s="12"/>
      <c r="J68" s="12"/>
      <c r="K68" s="12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</sheetData>
  <conditionalFormatting sqref="G12">
    <cfRule type="expression" dxfId="3" priority="1">
      <formula>$C67="Done"</formula>
    </cfRule>
  </conditionalFormatting>
  <conditionalFormatting sqref="G12">
    <cfRule type="expression" dxfId="4" priority="2">
      <formula>$C67="Ongoing"</formula>
    </cfRule>
  </conditionalFormatting>
  <conditionalFormatting sqref="G12">
    <cfRule type="expression" dxfId="5" priority="3">
      <formula>$C67="Removed"</formula>
    </cfRule>
  </conditionalFormatting>
  <conditionalFormatting sqref="G58:G66 C59:C60 G41:G55 A68:G177 B61:F66 B41:F58 A41:A66 D38:G40">
    <cfRule type="expression" dxfId="3" priority="4">
      <formula>$C78="Done"</formula>
    </cfRule>
  </conditionalFormatting>
  <conditionalFormatting sqref="G58:G66 C59:C60 G41:G55 A68:G177 B61:F66 B41:F58 A41:A66 D38:G40">
    <cfRule type="expression" dxfId="4" priority="5">
      <formula>$C78="Ongoing"</formula>
    </cfRule>
  </conditionalFormatting>
  <conditionalFormatting sqref="G58:G66 C59:C60 G41:G55 A68:G177 B61:F66 B41:F58 A41:A66 D38:G40">
    <cfRule type="expression" dxfId="5" priority="6">
      <formula>$C78="Removed"</formula>
    </cfRule>
  </conditionalFormatting>
  <conditionalFormatting sqref="G67">
    <cfRule type="expression" dxfId="3" priority="7">
      <formula>$C57="Done"</formula>
    </cfRule>
  </conditionalFormatting>
  <conditionalFormatting sqref="G67">
    <cfRule type="expression" dxfId="4" priority="8">
      <formula>$C57="Ongoing"</formula>
    </cfRule>
  </conditionalFormatting>
  <conditionalFormatting sqref="G67">
    <cfRule type="expression" dxfId="5" priority="9">
      <formula>$C57="Removed"</formula>
    </cfRule>
  </conditionalFormatting>
  <conditionalFormatting sqref="G56:G57">
    <cfRule type="expression" dxfId="3" priority="10">
      <formula>#REF!="Done"</formula>
    </cfRule>
  </conditionalFormatting>
  <conditionalFormatting sqref="G56:G57">
    <cfRule type="expression" dxfId="4" priority="11">
      <formula>#REF!="Ongoing"</formula>
    </cfRule>
  </conditionalFormatting>
  <conditionalFormatting sqref="G56:G57">
    <cfRule type="expression" dxfId="5" priority="12">
      <formula>#REF!="Removed"</formula>
    </cfRule>
  </conditionalFormatting>
  <conditionalFormatting sqref="B39:C40 C38">
    <cfRule type="expression" dxfId="3" priority="13">
      <formula>$C78="Done"</formula>
    </cfRule>
  </conditionalFormatting>
  <conditionalFormatting sqref="B39:C40 C38">
    <cfRule type="expression" dxfId="4" priority="14">
      <formula>$C78="Ongoing"</formula>
    </cfRule>
  </conditionalFormatting>
  <conditionalFormatting sqref="B39:C40 C38">
    <cfRule type="expression" dxfId="5" priority="15">
      <formula>$C78="Removed"</formula>
    </cfRule>
  </conditionalFormatting>
  <conditionalFormatting sqref="B27 B25">
    <cfRule type="expression" dxfId="3" priority="16">
      <formula>$C18="Done"</formula>
    </cfRule>
  </conditionalFormatting>
  <conditionalFormatting sqref="B27 B25">
    <cfRule type="expression" dxfId="4" priority="17">
      <formula>$C18="Ongoing"</formula>
    </cfRule>
  </conditionalFormatting>
  <conditionalFormatting sqref="B27 B25">
    <cfRule type="expression" dxfId="5" priority="18">
      <formula>$C18="Removed"</formula>
    </cfRule>
  </conditionalFormatting>
  <conditionalFormatting sqref="B28:B29">
    <cfRule type="expression" dxfId="3" priority="19">
      <formula>$C30="Done"</formula>
    </cfRule>
  </conditionalFormatting>
  <conditionalFormatting sqref="B28:B29">
    <cfRule type="expression" dxfId="4" priority="20">
      <formula>$C30="Ongoing"</formula>
    </cfRule>
  </conditionalFormatting>
  <conditionalFormatting sqref="B28:B29">
    <cfRule type="expression" dxfId="5" priority="21">
      <formula>$C30="Removed"</formula>
    </cfRule>
  </conditionalFormatting>
  <conditionalFormatting sqref="C15:G16 A15:A19">
    <cfRule type="expression" dxfId="3" priority="22">
      <formula>$C70="Done"</formula>
    </cfRule>
  </conditionalFormatting>
  <conditionalFormatting sqref="C15:G16 A15:A19">
    <cfRule type="expression" dxfId="4" priority="23">
      <formula>$C70="Ongoing"</formula>
    </cfRule>
  </conditionalFormatting>
  <conditionalFormatting sqref="C15:G16 A15:A19">
    <cfRule type="expression" dxfId="5" priority="24">
      <formula>$C70="Removed"</formula>
    </cfRule>
  </conditionalFormatting>
  <conditionalFormatting sqref="B20:B22">
    <cfRule type="expression" dxfId="3" priority="25">
      <formula>$C15="Done"</formula>
    </cfRule>
  </conditionalFormatting>
  <conditionalFormatting sqref="B20:B22">
    <cfRule type="expression" dxfId="4" priority="26">
      <formula>$C15="Ongoing"</formula>
    </cfRule>
  </conditionalFormatting>
  <conditionalFormatting sqref="B20:B22">
    <cfRule type="expression" dxfId="5" priority="27">
      <formula>$C15="Removed"</formula>
    </cfRule>
  </conditionalFormatting>
  <conditionalFormatting sqref="C18:G19 A25:A29">
    <cfRule type="expression" dxfId="3" priority="28">
      <formula>$C71="Done"</formula>
    </cfRule>
  </conditionalFormatting>
  <conditionalFormatting sqref="C18:G19 A25:A29">
    <cfRule type="expression" dxfId="4" priority="29">
      <formula>$C71="Ongoing"</formula>
    </cfRule>
  </conditionalFormatting>
  <conditionalFormatting sqref="C18:G19 A25:A29">
    <cfRule type="expression" dxfId="5" priority="30">
      <formula>$C71="Removed"</formula>
    </cfRule>
  </conditionalFormatting>
  <conditionalFormatting sqref="C17:G17 A20:A24">
    <cfRule type="expression" dxfId="3" priority="31">
      <formula>$C71="Done"</formula>
    </cfRule>
  </conditionalFormatting>
  <conditionalFormatting sqref="C17:G17 A20:A24">
    <cfRule type="expression" dxfId="4" priority="32">
      <formula>$C71="Ongoing"</formula>
    </cfRule>
  </conditionalFormatting>
  <conditionalFormatting sqref="C17:G17 A20:A24">
    <cfRule type="expression" dxfId="5" priority="33">
      <formula>$C71="Removed"</formula>
    </cfRule>
  </conditionalFormatting>
  <conditionalFormatting sqref="C26:G26">
    <cfRule type="expression" dxfId="3" priority="34">
      <formula>$C74="Done"</formula>
    </cfRule>
  </conditionalFormatting>
  <conditionalFormatting sqref="C26:G26">
    <cfRule type="expression" dxfId="4" priority="35">
      <formula>$C74="Ongoing"</formula>
    </cfRule>
  </conditionalFormatting>
  <conditionalFormatting sqref="C26:G26">
    <cfRule type="expression" dxfId="5" priority="36">
      <formula>$C74="Removed"</formula>
    </cfRule>
  </conditionalFormatting>
  <conditionalFormatting sqref="A35:A37 C23:G24">
    <cfRule type="expression" dxfId="3" priority="37">
      <formula>$C73="Done"</formula>
    </cfRule>
  </conditionalFormatting>
  <conditionalFormatting sqref="A35:A37 C23:G24">
    <cfRule type="expression" dxfId="4" priority="38">
      <formula>$C73="Ongoing"</formula>
    </cfRule>
  </conditionalFormatting>
  <conditionalFormatting sqref="A35:A37 C23:G24">
    <cfRule type="expression" dxfId="5" priority="39">
      <formula>$C73="Removed"</formula>
    </cfRule>
  </conditionalFormatting>
  <conditionalFormatting sqref="C32:G32">
    <cfRule type="expression" dxfId="3" priority="40">
      <formula>$C75="Done"</formula>
    </cfRule>
  </conditionalFormatting>
  <conditionalFormatting sqref="C32:G32">
    <cfRule type="expression" dxfId="4" priority="41">
      <formula>$C75="Ongoing"</formula>
    </cfRule>
  </conditionalFormatting>
  <conditionalFormatting sqref="C32:G32">
    <cfRule type="expression" dxfId="5" priority="42">
      <formula>$C75="Removed"</formula>
    </cfRule>
  </conditionalFormatting>
  <conditionalFormatting sqref="A4:G4">
    <cfRule type="expression" dxfId="3" priority="43">
      <formula>$C69="Done"</formula>
    </cfRule>
  </conditionalFormatting>
  <conditionalFormatting sqref="A4:G4">
    <cfRule type="expression" dxfId="4" priority="44">
      <formula>$C69="Ongoing"</formula>
    </cfRule>
  </conditionalFormatting>
  <conditionalFormatting sqref="A4:G4">
    <cfRule type="expression" dxfId="5" priority="45">
      <formula>$C69="Removed"</formula>
    </cfRule>
  </conditionalFormatting>
  <conditionalFormatting sqref="C25:G25">
    <cfRule type="expression" dxfId="3" priority="46">
      <formula>$C74="Done"</formula>
    </cfRule>
  </conditionalFormatting>
  <conditionalFormatting sqref="C25:G25">
    <cfRule type="expression" dxfId="4" priority="47">
      <formula>$C74="Ongoing"</formula>
    </cfRule>
  </conditionalFormatting>
  <conditionalFormatting sqref="C25:G25">
    <cfRule type="expression" dxfId="5" priority="48">
      <formula>$C74="Removed"</formula>
    </cfRule>
  </conditionalFormatting>
  <conditionalFormatting sqref="A5:A14 C5:F14 G13:G14">
    <cfRule type="expression" dxfId="3" priority="49">
      <formula>$C63="Done"</formula>
    </cfRule>
  </conditionalFormatting>
  <conditionalFormatting sqref="A5:A14 C5:F14 G13:G14">
    <cfRule type="expression" dxfId="4" priority="50">
      <formula>$C63="Ongoing"</formula>
    </cfRule>
  </conditionalFormatting>
  <conditionalFormatting sqref="A5:A14 C5:F14 G13:G14">
    <cfRule type="expression" dxfId="5" priority="51">
      <formula>$C63="Removed"</formula>
    </cfRule>
  </conditionalFormatting>
  <conditionalFormatting sqref="B26">
    <cfRule type="expression" dxfId="3" priority="52">
      <formula>$C18="Done"</formula>
    </cfRule>
  </conditionalFormatting>
  <conditionalFormatting sqref="B26">
    <cfRule type="expression" dxfId="4" priority="53">
      <formula>$C18="Ongoing"</formula>
    </cfRule>
  </conditionalFormatting>
  <conditionalFormatting sqref="B26">
    <cfRule type="expression" dxfId="5" priority="54">
      <formula>$C18="Removed"</formula>
    </cfRule>
  </conditionalFormatting>
  <conditionalFormatting sqref="B23:B24">
    <cfRule type="expression" dxfId="3" priority="55">
      <formula>$C17="Done"</formula>
    </cfRule>
  </conditionalFormatting>
  <conditionalFormatting sqref="B23:B24">
    <cfRule type="expression" dxfId="4" priority="56">
      <formula>$C17="Ongoing"</formula>
    </cfRule>
  </conditionalFormatting>
  <conditionalFormatting sqref="B23:B24">
    <cfRule type="expression" dxfId="5" priority="57">
      <formula>$C17="Removed"</formula>
    </cfRule>
  </conditionalFormatting>
  <conditionalFormatting sqref="A38:A40">
    <cfRule type="expression" dxfId="3" priority="58">
      <formula>$C87="Done"</formula>
    </cfRule>
  </conditionalFormatting>
  <conditionalFormatting sqref="A38:A40">
    <cfRule type="expression" dxfId="4" priority="59">
      <formula>$C87="Ongoing"</formula>
    </cfRule>
  </conditionalFormatting>
  <conditionalFormatting sqref="A38:A40">
    <cfRule type="expression" dxfId="5" priority="60">
      <formula>$C87="Removed"</formula>
    </cfRule>
  </conditionalFormatting>
  <conditionalFormatting sqref="C30:G31">
    <cfRule type="expression" dxfId="3" priority="61">
      <formula>$C74="Done"</formula>
    </cfRule>
  </conditionalFormatting>
  <conditionalFormatting sqref="C30:G31">
    <cfRule type="expression" dxfId="4" priority="62">
      <formula>$C74="Ongoing"</formula>
    </cfRule>
  </conditionalFormatting>
  <conditionalFormatting sqref="C30:G31">
    <cfRule type="expression" dxfId="5" priority="63">
      <formula>$C74="Removed"</formula>
    </cfRule>
  </conditionalFormatting>
  <conditionalFormatting sqref="B33:G34">
    <cfRule type="expression" dxfId="3" priority="64">
      <formula>$C75="Done"</formula>
    </cfRule>
  </conditionalFormatting>
  <conditionalFormatting sqref="B33:G34">
    <cfRule type="expression" dxfId="4" priority="65">
      <formula>$C75="Ongoing"</formula>
    </cfRule>
  </conditionalFormatting>
  <conditionalFormatting sqref="B33:G34">
    <cfRule type="expression" dxfId="5" priority="66">
      <formula>$C75="Removed"</formula>
    </cfRule>
  </conditionalFormatting>
  <conditionalFormatting sqref="A32:A34 C20:G22">
    <cfRule type="expression" dxfId="3" priority="67">
      <formula>$C71="Done"</formula>
    </cfRule>
  </conditionalFormatting>
  <conditionalFormatting sqref="A32:A34 C20:G22">
    <cfRule type="expression" dxfId="4" priority="68">
      <formula>$C71="Ongoing"</formula>
    </cfRule>
  </conditionalFormatting>
  <conditionalFormatting sqref="A32:A34 C20:G22">
    <cfRule type="expression" dxfId="5" priority="69">
      <formula>$C71="Removed"</formula>
    </cfRule>
  </conditionalFormatting>
  <conditionalFormatting sqref="B35:G37">
    <cfRule type="expression" dxfId="3" priority="70">
      <formula>$C76="Done"</formula>
    </cfRule>
  </conditionalFormatting>
  <conditionalFormatting sqref="B35:G37">
    <cfRule type="expression" dxfId="4" priority="71">
      <formula>$C76="Ongoing"</formula>
    </cfRule>
  </conditionalFormatting>
  <conditionalFormatting sqref="B35:G37">
    <cfRule type="expression" dxfId="5" priority="72">
      <formula>$C76="Removed"</formula>
    </cfRule>
  </conditionalFormatting>
  <conditionalFormatting sqref="A30:A31">
    <cfRule type="expression" dxfId="3" priority="73">
      <formula>$C82="Done"</formula>
    </cfRule>
  </conditionalFormatting>
  <conditionalFormatting sqref="A30:A31">
    <cfRule type="expression" dxfId="4" priority="74">
      <formula>$C82="Ongoing"</formula>
    </cfRule>
  </conditionalFormatting>
  <conditionalFormatting sqref="A30:A31">
    <cfRule type="expression" dxfId="5" priority="75">
      <formula>$C82="Removed"</formula>
    </cfRule>
  </conditionalFormatting>
  <conditionalFormatting sqref="C27:G29">
    <cfRule type="expression" dxfId="3" priority="76">
      <formula>$C72="Done"</formula>
    </cfRule>
  </conditionalFormatting>
  <conditionalFormatting sqref="C27:G29">
    <cfRule type="expression" dxfId="4" priority="77">
      <formula>$C72="Ongoing"</formula>
    </cfRule>
  </conditionalFormatting>
  <conditionalFormatting sqref="C27:G29">
    <cfRule type="expression" dxfId="5" priority="78">
      <formula>$C72="Removed"</formula>
    </cfRule>
  </conditionalFormatting>
  <dataValidations>
    <dataValidation type="list" allowBlank="1" showInputMessage="1" prompt=" - " sqref="C4:C66 C68:C177">
      <formula1>"Planned,Ongoing,Done,Removed"</formula1>
    </dataValidation>
  </dataValidation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86"/>
    <col customWidth="1" min="2" max="3" width="8.0"/>
    <col customWidth="1" min="4" max="4" width="13.71"/>
    <col customWidth="1" min="5" max="5" width="14.43"/>
    <col customWidth="1" hidden="1" min="6" max="6" width="15.71"/>
    <col customWidth="1" hidden="1" min="7" max="8" width="5.57"/>
    <col customWidth="1" hidden="1" min="9" max="9" width="7.29"/>
    <col customWidth="1" hidden="1" min="10" max="10" width="4.29"/>
    <col customWidth="1" hidden="1" min="11" max="13" width="6.86"/>
    <col customWidth="1" hidden="1" min="14" max="16" width="9.14"/>
    <col customWidth="1" hidden="1" min="17" max="17" width="10.57"/>
    <col customWidth="1" min="18" max="26" width="8.0"/>
  </cols>
  <sheetData>
    <row r="1" ht="18.0" customHeight="1">
      <c r="A1" s="2" t="s">
        <v>2</v>
      </c>
      <c r="B1" s="4"/>
      <c r="C1" s="4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3"/>
      <c r="B2" s="4"/>
      <c r="C2" s="4"/>
      <c r="D2" s="4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3" t="s">
        <v>3</v>
      </c>
      <c r="B3" s="4"/>
      <c r="C3" s="4"/>
      <c r="D3" s="3">
        <v>137.0</v>
      </c>
      <c r="E3" s="3"/>
      <c r="F3" s="3" t="s">
        <v>4</v>
      </c>
      <c r="G3" s="10" t="str">
        <f>IF(COUNT(B28:B39)=0,1,COUNT(B28:B39))</f>
        <v>5</v>
      </c>
      <c r="H3" s="3"/>
      <c r="I3" s="3"/>
      <c r="J3" s="3"/>
      <c r="K3" s="3"/>
      <c r="L3" s="3"/>
      <c r="M3" s="3"/>
      <c r="N3" s="3"/>
      <c r="O3" s="3"/>
      <c r="P3" s="3"/>
      <c r="Q3" s="3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3" t="s">
        <v>8</v>
      </c>
      <c r="B4" s="4"/>
      <c r="C4" s="4"/>
      <c r="D4" s="3">
        <v>3.0</v>
      </c>
      <c r="E4" s="3" t="s">
        <v>9</v>
      </c>
      <c r="F4" s="3" t="s">
        <v>10</v>
      </c>
      <c r="G4" s="10" t="str">
        <f>IF(COUNT(D28:D51)=0,1,COUNT(D28:D51)+1)</f>
        <v>3</v>
      </c>
      <c r="H4" s="3"/>
      <c r="I4" s="3"/>
      <c r="J4" s="3"/>
      <c r="K4" s="3"/>
      <c r="L4" s="3"/>
      <c r="M4" s="3"/>
      <c r="N4" s="3"/>
      <c r="O4" s="3"/>
      <c r="P4" s="3"/>
      <c r="Q4" s="3"/>
      <c r="R4" s="4"/>
      <c r="S4" s="4"/>
      <c r="T4" s="4"/>
      <c r="U4" s="4"/>
      <c r="V4" s="4"/>
      <c r="W4" s="4"/>
      <c r="X4" s="4"/>
      <c r="Y4" s="4"/>
      <c r="Z4" s="4"/>
    </row>
    <row r="5" ht="12.75" customHeight="1">
      <c r="A5" s="3"/>
      <c r="B5" s="4"/>
      <c r="C5" s="4"/>
      <c r="D5" s="4"/>
      <c r="E5" s="3"/>
      <c r="F5" s="3" t="s">
        <v>15</v>
      </c>
      <c r="G5" s="10" t="str">
        <f>IF(G4&gt;D4,G4-D4,0)</f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4"/>
      <c r="T5" s="4"/>
      <c r="U5" s="4"/>
      <c r="V5" s="4"/>
      <c r="W5" s="4"/>
      <c r="X5" s="4"/>
      <c r="Y5" s="4"/>
      <c r="Z5" s="15" t="s">
        <v>18</v>
      </c>
    </row>
    <row r="6" ht="12.75" customHeight="1">
      <c r="A6" s="17" t="s">
        <v>20</v>
      </c>
      <c r="B6" s="4"/>
      <c r="C6" s="4"/>
      <c r="D6" s="4"/>
      <c r="E6" s="3"/>
      <c r="F6" s="3" t="s">
        <v>22</v>
      </c>
      <c r="G6" s="10" t="str">
        <f>TrendSprintCount-TrendOffset</f>
        <v>3</v>
      </c>
      <c r="H6" s="3"/>
      <c r="I6" s="3"/>
      <c r="J6" s="3"/>
      <c r="K6" s="3"/>
      <c r="L6" s="3"/>
      <c r="M6" s="3"/>
      <c r="N6" s="3"/>
      <c r="O6" s="3"/>
      <c r="P6" s="3"/>
      <c r="Q6" s="3"/>
      <c r="R6" s="4"/>
      <c r="S6" s="4"/>
      <c r="T6" s="4"/>
      <c r="U6" s="4"/>
      <c r="V6" s="4"/>
      <c r="W6" s="4"/>
      <c r="X6" s="4"/>
      <c r="Y6" s="4"/>
      <c r="Z6" s="15" t="s">
        <v>23</v>
      </c>
    </row>
    <row r="7" ht="12.75" customHeight="1">
      <c r="A7" s="3" t="s">
        <v>24</v>
      </c>
      <c r="B7" s="4"/>
      <c r="C7" s="4"/>
      <c r="D7" s="3">
        <v>30.0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4"/>
      <c r="S7" s="4"/>
      <c r="T7" s="4"/>
      <c r="U7" s="4"/>
      <c r="V7" s="4"/>
      <c r="W7" s="4"/>
      <c r="X7" s="4"/>
      <c r="Y7" s="4"/>
      <c r="Z7" s="15" t="s">
        <v>26</v>
      </c>
    </row>
    <row r="8" ht="12.75" customHeight="1">
      <c r="A8" s="23" t="str">
        <f>D$4</f>
        <v>Last 3 sprints</v>
      </c>
      <c r="C8" s="4"/>
      <c r="D8" s="25" t="str">
        <f>IF(D28="","",AVERAGE(OFFSET(D27,TrendOffset,0,SprintsInTrend,1)))</f>
        <v>25.0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  <c r="T8" s="4"/>
      <c r="U8" s="4"/>
      <c r="V8" s="4"/>
      <c r="W8" s="4"/>
      <c r="X8" s="4"/>
      <c r="Y8" s="4"/>
      <c r="Z8" s="15" t="s">
        <v>30</v>
      </c>
    </row>
    <row r="9" ht="12.75" customHeight="1">
      <c r="A9" s="3" t="s">
        <v>31</v>
      </c>
      <c r="B9" s="4"/>
      <c r="C9" s="4"/>
      <c r="D9" s="25" t="str">
        <f>IF(D28="","",AVERAGE(OFFSET(D27,1,0,SprintCount,1)))</f>
        <v>25.0</v>
      </c>
      <c r="E9" s="3"/>
      <c r="F9" s="3" t="s">
        <v>33</v>
      </c>
      <c r="G9" s="10" t="str">
        <f>IF(M28="",1,COUNT(M28:M110))</f>
        <v>7</v>
      </c>
      <c r="H9" s="3"/>
      <c r="I9" s="3"/>
      <c r="J9" s="3"/>
      <c r="K9" s="3"/>
      <c r="L9" s="3"/>
      <c r="M9" s="3"/>
      <c r="N9" s="3"/>
      <c r="O9" s="3"/>
      <c r="P9" s="3"/>
      <c r="Q9" s="3"/>
      <c r="R9" s="4"/>
      <c r="S9" s="4"/>
      <c r="T9" s="4"/>
      <c r="U9" s="4"/>
      <c r="V9" s="4"/>
      <c r="W9" s="4"/>
      <c r="X9" s="4"/>
      <c r="Y9" s="4"/>
      <c r="Z9" s="15" t="s">
        <v>37</v>
      </c>
    </row>
    <row r="10" ht="12.75" customHeight="1">
      <c r="A10" s="3" t="s">
        <v>38</v>
      </c>
      <c r="B10" s="4"/>
      <c r="C10" s="4"/>
      <c r="D10" s="25" t="str">
        <f>IF(D28="","",AVERAGE(LastEight))</f>
        <v>#NAME?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4"/>
      <c r="S10" s="4"/>
      <c r="T10" s="4"/>
      <c r="U10" s="4"/>
      <c r="V10" s="4"/>
      <c r="W10" s="4"/>
      <c r="X10" s="4"/>
      <c r="Y10" s="4"/>
      <c r="Z10" s="15" t="s">
        <v>45</v>
      </c>
    </row>
    <row r="11" ht="12.75" customHeight="1">
      <c r="A11" s="3" t="s">
        <v>46</v>
      </c>
      <c r="B11" s="4"/>
      <c r="C11" s="4"/>
      <c r="D11" s="25" t="str">
        <f>IF(D28="","",IF(TrendSprintCount&lt;4,D10,AVERAGE(SMALL(LastEight,1),SMALL(LastEight,2),SMALL(LastEight,3))))</f>
        <v>#NAME?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4"/>
      <c r="S11" s="4"/>
      <c r="T11" s="4"/>
      <c r="U11" s="4"/>
      <c r="V11" s="4"/>
      <c r="W11" s="4"/>
      <c r="X11" s="4"/>
      <c r="Y11" s="4"/>
      <c r="Z11" s="15" t="s">
        <v>50</v>
      </c>
    </row>
    <row r="12" ht="12.75" customHeight="1">
      <c r="A12" s="3" t="s">
        <v>51</v>
      </c>
      <c r="B12" s="4"/>
      <c r="C12" s="4"/>
      <c r="D12" s="25" t="str">
        <f>IF(M29="","",M28-M29)</f>
        <v>25.0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/>
      <c r="S12" s="4"/>
      <c r="T12" s="4"/>
      <c r="U12" s="4"/>
      <c r="V12" s="4"/>
      <c r="W12" s="4"/>
      <c r="X12" s="4"/>
      <c r="Y12" s="4"/>
      <c r="Z12" s="15" t="s">
        <v>52</v>
      </c>
    </row>
    <row r="13" ht="12.75" customHeight="1">
      <c r="A13" s="3"/>
      <c r="B13" s="4"/>
      <c r="C13" s="4"/>
      <c r="D13" s="4"/>
      <c r="E13" s="3"/>
      <c r="F13" s="31" t="s">
        <v>53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4"/>
      <c r="S13" s="4"/>
      <c r="T13" s="4"/>
      <c r="U13" s="4"/>
      <c r="V13" s="4"/>
      <c r="W13" s="4"/>
      <c r="X13" s="4"/>
      <c r="Y13" s="4"/>
      <c r="Z13" s="15" t="s">
        <v>56</v>
      </c>
    </row>
    <row r="14" ht="12.75" customHeight="1">
      <c r="A14" s="17" t="s">
        <v>57</v>
      </c>
      <c r="B14" s="4"/>
      <c r="C14" s="4"/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" t="s">
        <v>59</v>
      </c>
      <c r="B15" s="4"/>
      <c r="C15" s="4"/>
      <c r="D15" s="35" t="str">
        <f>IF(D7="",0,ROUNDUP(D3/D7*0.6,0))</f>
        <v>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4"/>
      <c r="S15" s="4"/>
      <c r="T15" s="4"/>
      <c r="U15" s="4"/>
      <c r="V15" s="4"/>
      <c r="W15" s="4"/>
      <c r="X15" s="4"/>
      <c r="Y15" s="4"/>
      <c r="Z15" s="4"/>
    </row>
    <row r="16" ht="12.75" customHeight="1">
      <c r="A16" s="3" t="s">
        <v>72</v>
      </c>
      <c r="B16" s="4"/>
      <c r="C16" s="4"/>
      <c r="D16" s="35" t="str">
        <f>IF(D7="",0,ROUNDUP(D3/D7,0))</f>
        <v>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4"/>
      <c r="S16" s="4"/>
      <c r="T16" s="4"/>
      <c r="U16" s="4"/>
      <c r="V16" s="4"/>
      <c r="W16" s="4"/>
      <c r="X16" s="4"/>
      <c r="Y16" s="4"/>
      <c r="Z16" s="4"/>
    </row>
    <row r="17" ht="12.75" customHeight="1">
      <c r="A17" s="3" t="s">
        <v>76</v>
      </c>
      <c r="B17" s="4"/>
      <c r="C17" s="4"/>
      <c r="D17" s="35" t="str">
        <f>IF(D7="",0,ROUNDUP(D3/D7*1.6,0))</f>
        <v>8</v>
      </c>
      <c r="E17" s="3"/>
      <c r="F17" s="3" t="s">
        <v>81</v>
      </c>
      <c r="G17" s="3" t="str">
        <f>IF(OR(D28="",D29=""),1,STDEV(D28:D51))</f>
        <v>2.828427125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4"/>
      <c r="S17" s="4"/>
      <c r="T17" s="4"/>
      <c r="U17" s="4"/>
      <c r="V17" s="4"/>
      <c r="W17" s="4"/>
      <c r="X17" s="4"/>
      <c r="Y17" s="4"/>
      <c r="Z17" s="4"/>
    </row>
    <row r="18" ht="12.75" customHeight="1">
      <c r="A18" s="23" t="str">
        <f>D$4</f>
        <v>Last 3 sprints</v>
      </c>
      <c r="C18" s="4"/>
      <c r="D18" s="35" t="str">
        <f>IF(D8="","",IF(LastRealized="",ROUNDUP(LastPlanned/D8,0)+SprintCount-1,ROUNDUP((LastPlanned-LastRealized)/D8+SprintCount,0)))</f>
        <v>#NAME?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" t="s">
        <v>90</v>
      </c>
      <c r="B19" s="4"/>
      <c r="C19" s="4"/>
      <c r="D19" s="35" t="str">
        <f>IF(D9="","",IF(LastRealized="",ROUNDUP(LastPlanned/D9+SprintCount-1,0),ROUNDUP((LastPlanned-LastRealized)/D9,0)+SprintCount))</f>
        <v>#NAME?</v>
      </c>
      <c r="E19" s="3"/>
      <c r="F19" s="3" t="s">
        <v>91</v>
      </c>
      <c r="G19" s="3" t="str">
        <f>LastPlanned</f>
        <v>#NAME?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3" t="s">
        <v>38</v>
      </c>
      <c r="B20" s="4"/>
      <c r="C20" s="4"/>
      <c r="D20" s="35" t="str">
        <f>IF(D10="","",IF(LastRealized="",ROUNDUP(LastPlanned/D10+SprintCount-1,0),ROUNDUP((LastPlanned-LastRealized)/D10,0)+SprintCount))</f>
        <v>#NAME?</v>
      </c>
      <c r="E20" s="3"/>
      <c r="F20" s="3" t="s">
        <v>92</v>
      </c>
      <c r="G20" s="3" t="str">
        <f>LastRealized</f>
        <v>#NAME?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3" t="s">
        <v>46</v>
      </c>
      <c r="B21" s="4"/>
      <c r="C21" s="4"/>
      <c r="D21" s="35" t="str">
        <f>IF(D11="","",IF(LastRealized="",ROUNDUP(LastPlanned/D11+SprintCount-1,0),ROUNDUP((LastPlanned-LastRealized)/D11,0)+SprintCount))</f>
        <v>#NAME?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3" t="s">
        <v>51</v>
      </c>
      <c r="B22" s="4"/>
      <c r="C22" s="4"/>
      <c r="D22" s="35" t="str">
        <f>IF(COUNT(M28:M51)-1&gt;0,COUNT(M28:M51)-1,"")</f>
        <v>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3" t="s">
        <v>93</v>
      </c>
      <c r="B23" s="4"/>
      <c r="C23" s="4"/>
      <c r="D23" s="35" t="str">
        <f>IF(D9="","",IF(LastRealized="",ROUNDUP(LastPlanned/(D9+G17)+SprintCount-1,0),ROUNDUP((LastPlanned-LastRealized)/(D9+G17)+SprintCount,0)))</f>
        <v>#NAME?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3" t="s">
        <v>94</v>
      </c>
      <c r="B24" s="4"/>
      <c r="C24" s="4"/>
      <c r="D24" s="35" t="str">
        <f>IF(D9="","",IF(LastRealized="",ROUNDUP(LastPlanned/(D9-G17)+SprintCount-1,0),ROUNDUP((LastPlanned-LastRealized)/(D9-G17)+SprintCount,0)))</f>
        <v>#NAME?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3"/>
      <c r="B25" s="4"/>
      <c r="C25" s="4"/>
      <c r="D25" s="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"/>
      <c r="B26" s="4"/>
      <c r="C26" s="4"/>
      <c r="D26" s="4"/>
      <c r="E26" s="3"/>
      <c r="F26" s="40" t="s">
        <v>51</v>
      </c>
      <c r="G26" s="41"/>
      <c r="H26" s="41"/>
      <c r="I26" s="41"/>
      <c r="J26" s="41"/>
      <c r="K26" s="41"/>
      <c r="L26" s="41"/>
      <c r="M26" s="41"/>
      <c r="N26" s="42"/>
      <c r="O26" s="40" t="s">
        <v>96</v>
      </c>
      <c r="P26" s="41"/>
      <c r="Q26" s="42"/>
      <c r="R26" s="4"/>
      <c r="S26" s="4"/>
      <c r="T26" s="4"/>
      <c r="U26" s="4"/>
      <c r="V26" s="4"/>
      <c r="W26" s="4"/>
      <c r="X26" s="4"/>
      <c r="Y26" s="4"/>
      <c r="Z26" s="4"/>
    </row>
    <row r="27" ht="26.25" customHeight="1">
      <c r="A27" s="43" t="s">
        <v>5</v>
      </c>
      <c r="B27" s="44" t="s">
        <v>97</v>
      </c>
      <c r="C27" s="44" t="s">
        <v>98</v>
      </c>
      <c r="D27" s="45" t="s">
        <v>99</v>
      </c>
      <c r="E27" s="45" t="s">
        <v>100</v>
      </c>
      <c r="F27" s="46" t="s">
        <v>101</v>
      </c>
      <c r="G27" s="47" t="s">
        <v>102</v>
      </c>
      <c r="H27" s="42"/>
      <c r="I27" s="46" t="s">
        <v>103</v>
      </c>
      <c r="J27" s="48"/>
      <c r="K27" s="46" t="s">
        <v>104</v>
      </c>
      <c r="L27" s="46" t="s">
        <v>105</v>
      </c>
      <c r="M27" s="46" t="s">
        <v>106</v>
      </c>
      <c r="N27" s="49" t="s">
        <v>107</v>
      </c>
      <c r="O27" s="46" t="s">
        <v>108</v>
      </c>
      <c r="P27" s="46" t="s">
        <v>109</v>
      </c>
      <c r="Q27" s="46" t="s">
        <v>110</v>
      </c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50">
        <v>1.0</v>
      </c>
      <c r="B28" s="5" t="str">
        <f>D3</f>
        <v>137</v>
      </c>
      <c r="C28" s="5">
        <v>23.0</v>
      </c>
      <c r="D28" s="5">
        <v>23.0</v>
      </c>
      <c r="E28" s="50" t="str">
        <f>B28</f>
        <v>137</v>
      </c>
      <c r="F28" s="10" t="str">
        <f>B28</f>
        <v>137</v>
      </c>
      <c r="G28" s="10" t="str">
        <f t="shared" ref="G28:G51" si="1">F28</f>
        <v>137</v>
      </c>
      <c r="H28" s="10" t="str">
        <f t="shared" ref="H28:H51" si="2">I28</f>
        <v>0</v>
      </c>
      <c r="I28" s="10">
        <v>0.0</v>
      </c>
      <c r="J28" s="3"/>
      <c r="K28" s="3" t="str">
        <f t="shared" ref="K28:K51" si="3">IF(F28&lt;I28,I28,F28)</f>
        <v>137</v>
      </c>
      <c r="L28" s="10" t="str">
        <f t="array" ref="L28">IF(TREND(OFFSET($K$27,TrendOffset+1,0,SprintsInTrend,1),OFFSET($A$27,TrendOffset+1,0,SprintsInTrend,1),A28)&lt;N28,N28,TREND(OFFSET($K$27,TrendOffset+1,0,SprintsInTrend,1),OFFSET($A$27,TrendOffset+1,0,SprintsInTrend,1),A28))</f>
        <v>137.6666667</v>
      </c>
      <c r="M28" s="10" t="str">
        <f>L28</f>
        <v>137.6666667</v>
      </c>
      <c r="N28" s="10" t="str">
        <f>OFFSET($I$27,TrendSprintCount,0,1,1)</f>
        <v>0</v>
      </c>
      <c r="O28" s="51" t="str">
        <f t="shared" ref="O28:O51" si="4">D$9</f>
        <v>25.0</v>
      </c>
      <c r="P28" s="51" t="str">
        <f t="shared" ref="P28:P51" si="5">D$10</f>
        <v>#NAME?</v>
      </c>
      <c r="Q28" s="51" t="str">
        <f t="shared" ref="Q28:Q51" si="6">D$11</f>
        <v>#NAME?</v>
      </c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50">
        <v>2.0</v>
      </c>
      <c r="B29" s="5" t="str">
        <f t="shared" ref="B29:B51" si="7">IF(OR(B28="",C28=""),"",IF(D28="",IF(B28-C28&lt;=0,"",B28-C28),IF(B28-D28&lt;=0,"",B28-D28)))</f>
        <v>114</v>
      </c>
      <c r="C29" s="5">
        <v>29.0</v>
      </c>
      <c r="D29" s="5">
        <v>27.0</v>
      </c>
      <c r="E29" s="50" t="str">
        <f t="shared" ref="E29:E51" si="8">IF(B29="","",IF(D28="",E28,B29+SUM(D$28:D28)))</f>
        <v>137</v>
      </c>
      <c r="F29" s="10" t="str">
        <f t="shared" ref="F29:F51" si="9">IF(B29="",IF(B28="","",IF(D28="","",I28)),IF(AND(D28="",C28=""),"",IF(AND(D28="",C28&lt;&gt;""),IF(I28&gt;F28,F28,I28),F28-D28)))</f>
        <v>114</v>
      </c>
      <c r="G29" s="10" t="str">
        <f t="shared" si="1"/>
        <v>114</v>
      </c>
      <c r="H29" s="10" t="str">
        <f t="shared" si="2"/>
        <v>0</v>
      </c>
      <c r="I29" s="10" t="str">
        <f t="shared" ref="I29:I51" si="10">IF(B29="",IF(B28="","",IF(D28="","",F28-D28)),IF(AND(C28="",D28=""),"",IF(AND(D28="",C28&lt;&gt;""),IF(I28&gt;F28,I28-C28,F28-C28),B$28-B29-SUM(D$28:D28))))</f>
        <v>0</v>
      </c>
      <c r="J29" s="3"/>
      <c r="K29" s="3" t="str">
        <f t="shared" si="3"/>
        <v>114</v>
      </c>
      <c r="L29" s="10" t="str">
        <f t="array" ref="L29">IF(TREND(OFFSET($K$27,TrendOffset+1,0,SprintsInTrend,1),OFFSET($A$27,TrendOffset+1,0,SprintsInTrend,1),A29)&lt;N29,N29,TREND(OFFSET($K$27,TrendOffset+1,0,SprintsInTrend,1),OFFSET($A$27,TrendOffset+1,0,SprintsInTrend,1),A29))</f>
        <v>112.6666667</v>
      </c>
      <c r="M29" s="10" t="str">
        <f t="shared" ref="M29:M51" si="11">IF(L29=L28,"",L29)</f>
        <v>112.6666667</v>
      </c>
      <c r="N29" s="10" t="str">
        <f>OFFSET($I$27,TrendSprintCount,0,1,1)</f>
        <v>0</v>
      </c>
      <c r="O29" s="51" t="str">
        <f t="shared" si="4"/>
        <v>25.0</v>
      </c>
      <c r="P29" s="51" t="str">
        <f t="shared" si="5"/>
        <v>#NAME?</v>
      </c>
      <c r="Q29" s="51" t="str">
        <f t="shared" si="6"/>
        <v>#NAME?</v>
      </c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50">
        <v>3.0</v>
      </c>
      <c r="B30" s="5" t="str">
        <f t="shared" si="7"/>
        <v>87</v>
      </c>
      <c r="C30" s="5">
        <v>31.0</v>
      </c>
      <c r="D30" s="5"/>
      <c r="E30" s="50" t="str">
        <f t="shared" si="8"/>
        <v>137</v>
      </c>
      <c r="F30" s="10" t="str">
        <f t="shared" si="9"/>
        <v>87</v>
      </c>
      <c r="G30" s="10" t="str">
        <f t="shared" si="1"/>
        <v>87</v>
      </c>
      <c r="H30" s="10" t="str">
        <f t="shared" si="2"/>
        <v>0</v>
      </c>
      <c r="I30" s="10" t="str">
        <f t="shared" si="10"/>
        <v>0</v>
      </c>
      <c r="J30" s="3"/>
      <c r="K30" s="3" t="str">
        <f t="shared" si="3"/>
        <v>87</v>
      </c>
      <c r="L30" s="10" t="str">
        <f t="array" ref="L30">IF(TREND(OFFSET($K$27,TrendOffset+1,0,SprintsInTrend,1),OFFSET($A$27,TrendOffset+1,0,SprintsInTrend,1),A30)&lt;N30,N30,TREND(OFFSET($K$27,TrendOffset+1,0,SprintsInTrend,1),OFFSET($A$27,TrendOffset+1,0,SprintsInTrend,1),A30))</f>
        <v>87.66666667</v>
      </c>
      <c r="M30" s="10" t="str">
        <f t="shared" si="11"/>
        <v>87.66666667</v>
      </c>
      <c r="N30" s="10" t="str">
        <f>OFFSET($I$27,TrendSprintCount,0,1,1)</f>
        <v>0</v>
      </c>
      <c r="O30" s="51" t="str">
        <f t="shared" si="4"/>
        <v>25.0</v>
      </c>
      <c r="P30" s="51" t="str">
        <f t="shared" si="5"/>
        <v>#NAME?</v>
      </c>
      <c r="Q30" s="51" t="str">
        <f t="shared" si="6"/>
        <v>#NAME?</v>
      </c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50">
        <v>4.0</v>
      </c>
      <c r="B31" s="5" t="str">
        <f t="shared" si="7"/>
        <v>56</v>
      </c>
      <c r="C31" s="5">
        <v>28.0</v>
      </c>
      <c r="D31" s="5"/>
      <c r="E31" s="50" t="str">
        <f t="shared" si="8"/>
        <v>137</v>
      </c>
      <c r="F31" s="10" t="str">
        <f t="shared" si="9"/>
        <v>0</v>
      </c>
      <c r="G31" s="10" t="str">
        <f t="shared" si="1"/>
        <v>0</v>
      </c>
      <c r="H31" s="10" t="str">
        <f t="shared" si="2"/>
        <v>56</v>
      </c>
      <c r="I31" s="10" t="str">
        <f t="shared" si="10"/>
        <v>56</v>
      </c>
      <c r="J31" s="3"/>
      <c r="K31" s="3" t="str">
        <f t="shared" si="3"/>
        <v>56</v>
      </c>
      <c r="L31" s="10" t="str">
        <f t="array" ref="L31">IF(TREND(OFFSET($K$27,TrendOffset+1,0,SprintsInTrend,1),OFFSET($A$27,TrendOffset+1,0,SprintsInTrend,1),A31)&lt;N31,N31,TREND(OFFSET($K$27,TrendOffset+1,0,SprintsInTrend,1),OFFSET($A$27,TrendOffset+1,0,SprintsInTrend,1),A31))</f>
        <v>62.66666667</v>
      </c>
      <c r="M31" s="10" t="str">
        <f t="shared" si="11"/>
        <v>62.66666667</v>
      </c>
      <c r="N31" s="10" t="str">
        <f>OFFSET($I$27,TrendSprintCount,0,1,1)</f>
        <v>0</v>
      </c>
      <c r="O31" s="51" t="str">
        <f t="shared" si="4"/>
        <v>25.0</v>
      </c>
      <c r="P31" s="51" t="str">
        <f t="shared" si="5"/>
        <v>#NAME?</v>
      </c>
      <c r="Q31" s="51" t="str">
        <f t="shared" si="6"/>
        <v>#NAME?</v>
      </c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50">
        <v>5.0</v>
      </c>
      <c r="B32" s="5" t="str">
        <f t="shared" si="7"/>
        <v>28</v>
      </c>
      <c r="C32" s="5">
        <v>28.0</v>
      </c>
      <c r="D32" s="5"/>
      <c r="E32" s="50" t="str">
        <f t="shared" si="8"/>
        <v>137</v>
      </c>
      <c r="F32" s="10" t="str">
        <f t="shared" si="9"/>
        <v>0</v>
      </c>
      <c r="G32" s="10" t="str">
        <f t="shared" si="1"/>
        <v>0</v>
      </c>
      <c r="H32" s="10" t="str">
        <f t="shared" si="2"/>
        <v>28</v>
      </c>
      <c r="I32" s="10" t="str">
        <f t="shared" si="10"/>
        <v>28</v>
      </c>
      <c r="J32" s="3"/>
      <c r="K32" s="3" t="str">
        <f t="shared" si="3"/>
        <v>28</v>
      </c>
      <c r="L32" s="10" t="str">
        <f t="array" ref="L32">IF(TREND(OFFSET($K$27,TrendOffset+1,0,SprintsInTrend,1),OFFSET($A$27,TrendOffset+1,0,SprintsInTrend,1),A32)&lt;N32,N32,TREND(OFFSET($K$27,TrendOffset+1,0,SprintsInTrend,1),OFFSET($A$27,TrendOffset+1,0,SprintsInTrend,1),A32))</f>
        <v>37.66666667</v>
      </c>
      <c r="M32" s="10" t="str">
        <f t="shared" si="11"/>
        <v>37.66666667</v>
      </c>
      <c r="N32" s="10" t="str">
        <f>OFFSET($I$27,TrendSprintCount,0,1,1)</f>
        <v>0</v>
      </c>
      <c r="O32" s="51" t="str">
        <f t="shared" si="4"/>
        <v>25.0</v>
      </c>
      <c r="P32" s="51" t="str">
        <f t="shared" si="5"/>
        <v>#NAME?</v>
      </c>
      <c r="Q32" s="51" t="str">
        <f t="shared" si="6"/>
        <v>#NAME?</v>
      </c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50">
        <v>6.0</v>
      </c>
      <c r="B33" s="5" t="str">
        <f t="shared" si="7"/>
        <v/>
      </c>
      <c r="C33" s="5"/>
      <c r="D33" s="5"/>
      <c r="E33" s="50" t="str">
        <f t="shared" si="8"/>
        <v/>
      </c>
      <c r="F33" s="10" t="str">
        <f t="shared" si="9"/>
        <v/>
      </c>
      <c r="G33" s="10" t="str">
        <f t="shared" si="1"/>
        <v/>
      </c>
      <c r="H33" s="10" t="str">
        <f t="shared" si="2"/>
        <v/>
      </c>
      <c r="I33" s="10" t="str">
        <f t="shared" si="10"/>
        <v/>
      </c>
      <c r="J33" s="3"/>
      <c r="K33" s="3" t="str">
        <f t="shared" si="3"/>
        <v/>
      </c>
      <c r="L33" s="10" t="str">
        <f t="array" ref="L33">IF(TREND(OFFSET($K$27,TrendOffset+1,0,SprintsInTrend,1),OFFSET($A$27,TrendOffset+1,0,SprintsInTrend,1),A33)&lt;N33,N33,TREND(OFFSET($K$27,TrendOffset+1,0,SprintsInTrend,1),OFFSET($A$27,TrendOffset+1,0,SprintsInTrend,1),A33))</f>
        <v>12.66666667</v>
      </c>
      <c r="M33" s="10" t="str">
        <f t="shared" si="11"/>
        <v>12.66666667</v>
      </c>
      <c r="N33" s="10" t="str">
        <f>OFFSET($I$27,TrendSprintCount,0,1,1)</f>
        <v>0</v>
      </c>
      <c r="O33" s="51" t="str">
        <f t="shared" si="4"/>
        <v>25.0</v>
      </c>
      <c r="P33" s="51" t="str">
        <f t="shared" si="5"/>
        <v>#NAME?</v>
      </c>
      <c r="Q33" s="51" t="str">
        <f t="shared" si="6"/>
        <v>#NAME?</v>
      </c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50">
        <v>7.0</v>
      </c>
      <c r="B34" s="5" t="str">
        <f t="shared" si="7"/>
        <v/>
      </c>
      <c r="C34" s="5"/>
      <c r="D34" s="5"/>
      <c r="E34" s="50" t="str">
        <f t="shared" si="8"/>
        <v/>
      </c>
      <c r="F34" s="10" t="str">
        <f t="shared" si="9"/>
        <v/>
      </c>
      <c r="G34" s="10" t="str">
        <f t="shared" si="1"/>
        <v/>
      </c>
      <c r="H34" s="10" t="str">
        <f t="shared" si="2"/>
        <v/>
      </c>
      <c r="I34" s="10" t="str">
        <f t="shared" si="10"/>
        <v/>
      </c>
      <c r="J34" s="3"/>
      <c r="K34" s="3" t="str">
        <f t="shared" si="3"/>
        <v/>
      </c>
      <c r="L34" s="10" t="str">
        <f t="array" ref="L34">IF(TREND(OFFSET($K$27,TrendOffset+1,0,SprintsInTrend,1),OFFSET($A$27,TrendOffset+1,0,SprintsInTrend,1),A34)&lt;N34,N34,TREND(OFFSET($K$27,TrendOffset+1,0,SprintsInTrend,1),OFFSET($A$27,TrendOffset+1,0,SprintsInTrend,1),A34))</f>
        <v>0</v>
      </c>
      <c r="M34" s="10" t="str">
        <f t="shared" si="11"/>
        <v>0</v>
      </c>
      <c r="N34" s="10" t="str">
        <f>OFFSET($I$27,TrendSprintCount,0,1,1)</f>
        <v>0</v>
      </c>
      <c r="O34" s="51" t="str">
        <f t="shared" si="4"/>
        <v>25.0</v>
      </c>
      <c r="P34" s="51" t="str">
        <f t="shared" si="5"/>
        <v>#NAME?</v>
      </c>
      <c r="Q34" s="51" t="str">
        <f t="shared" si="6"/>
        <v>#NAME?</v>
      </c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50">
        <v>8.0</v>
      </c>
      <c r="B35" s="5" t="str">
        <f t="shared" si="7"/>
        <v/>
      </c>
      <c r="C35" s="5"/>
      <c r="D35" s="5"/>
      <c r="E35" s="50" t="str">
        <f t="shared" si="8"/>
        <v/>
      </c>
      <c r="F35" s="10" t="str">
        <f t="shared" si="9"/>
        <v/>
      </c>
      <c r="G35" s="10" t="str">
        <f t="shared" si="1"/>
        <v/>
      </c>
      <c r="H35" s="10" t="str">
        <f t="shared" si="2"/>
        <v/>
      </c>
      <c r="I35" s="10" t="str">
        <f t="shared" si="10"/>
        <v/>
      </c>
      <c r="J35" s="3"/>
      <c r="K35" s="3" t="str">
        <f t="shared" si="3"/>
        <v/>
      </c>
      <c r="L35" s="10" t="str">
        <f t="array" ref="L35">IF(TREND(OFFSET($K$27,TrendOffset+1,0,SprintsInTrend,1),OFFSET($A$27,TrendOffset+1,0,SprintsInTrend,1),A35)&lt;N35,N35,TREND(OFFSET($K$27,TrendOffset+1,0,SprintsInTrend,1),OFFSET($A$27,TrendOffset+1,0,SprintsInTrend,1),A35))</f>
        <v>0</v>
      </c>
      <c r="M35" s="10" t="str">
        <f t="shared" si="11"/>
        <v/>
      </c>
      <c r="N35" s="10" t="str">
        <f>OFFSET($I$27,TrendSprintCount,0,1,1)</f>
        <v>0</v>
      </c>
      <c r="O35" s="51" t="str">
        <f t="shared" si="4"/>
        <v>25.0</v>
      </c>
      <c r="P35" s="51" t="str">
        <f t="shared" si="5"/>
        <v>#NAME?</v>
      </c>
      <c r="Q35" s="51" t="str">
        <f t="shared" si="6"/>
        <v>#NAME?</v>
      </c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50">
        <v>9.0</v>
      </c>
      <c r="B36" s="5" t="str">
        <f t="shared" si="7"/>
        <v/>
      </c>
      <c r="C36" s="5"/>
      <c r="D36" s="5"/>
      <c r="E36" s="50" t="str">
        <f t="shared" si="8"/>
        <v/>
      </c>
      <c r="F36" s="10" t="str">
        <f t="shared" si="9"/>
        <v/>
      </c>
      <c r="G36" s="10" t="str">
        <f t="shared" si="1"/>
        <v/>
      </c>
      <c r="H36" s="10" t="str">
        <f t="shared" si="2"/>
        <v/>
      </c>
      <c r="I36" s="10" t="str">
        <f t="shared" si="10"/>
        <v/>
      </c>
      <c r="J36" s="3"/>
      <c r="K36" s="3" t="str">
        <f t="shared" si="3"/>
        <v/>
      </c>
      <c r="L36" s="10" t="str">
        <f t="array" ref="L36">IF(TREND(OFFSET($K$27,TrendOffset+1,0,SprintsInTrend,1),OFFSET($A$27,TrendOffset+1,0,SprintsInTrend,1),A36)&lt;N36,N36,TREND(OFFSET($K$27,TrendOffset+1,0,SprintsInTrend,1),OFFSET($A$27,TrendOffset+1,0,SprintsInTrend,1),A36))</f>
        <v>0</v>
      </c>
      <c r="M36" s="10" t="str">
        <f t="shared" si="11"/>
        <v/>
      </c>
      <c r="N36" s="10" t="str">
        <f>OFFSET($I$27,TrendSprintCount,0,1,1)</f>
        <v>0</v>
      </c>
      <c r="O36" s="51" t="str">
        <f t="shared" si="4"/>
        <v>25.0</v>
      </c>
      <c r="P36" s="51" t="str">
        <f t="shared" si="5"/>
        <v>#NAME?</v>
      </c>
      <c r="Q36" s="51" t="str">
        <f t="shared" si="6"/>
        <v>#NAME?</v>
      </c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50">
        <v>10.0</v>
      </c>
      <c r="B37" s="5" t="str">
        <f t="shared" si="7"/>
        <v/>
      </c>
      <c r="C37" s="5"/>
      <c r="D37" s="5"/>
      <c r="E37" s="50" t="str">
        <f t="shared" si="8"/>
        <v/>
      </c>
      <c r="F37" s="10" t="str">
        <f t="shared" si="9"/>
        <v/>
      </c>
      <c r="G37" s="10" t="str">
        <f t="shared" si="1"/>
        <v/>
      </c>
      <c r="H37" s="10" t="str">
        <f t="shared" si="2"/>
        <v/>
      </c>
      <c r="I37" s="10" t="str">
        <f t="shared" si="10"/>
        <v/>
      </c>
      <c r="J37" s="3"/>
      <c r="K37" s="3" t="str">
        <f t="shared" si="3"/>
        <v/>
      </c>
      <c r="L37" s="10" t="str">
        <f t="array" ref="L37">IF(TREND(OFFSET($K$27,TrendOffset+1,0,SprintsInTrend,1),OFFSET($A$27,TrendOffset+1,0,SprintsInTrend,1),A37)&lt;N37,N37,TREND(OFFSET($K$27,TrendOffset+1,0,SprintsInTrend,1),OFFSET($A$27,TrendOffset+1,0,SprintsInTrend,1),A37))</f>
        <v>0</v>
      </c>
      <c r="M37" s="10" t="str">
        <f t="shared" si="11"/>
        <v/>
      </c>
      <c r="N37" s="10" t="str">
        <f>OFFSET($I$27,TrendSprintCount,0,1,1)</f>
        <v>0</v>
      </c>
      <c r="O37" s="51" t="str">
        <f t="shared" si="4"/>
        <v>25.0</v>
      </c>
      <c r="P37" s="51" t="str">
        <f t="shared" si="5"/>
        <v>#NAME?</v>
      </c>
      <c r="Q37" s="51" t="str">
        <f t="shared" si="6"/>
        <v>#NAME?</v>
      </c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50">
        <v>11.0</v>
      </c>
      <c r="B38" s="5" t="str">
        <f t="shared" si="7"/>
        <v/>
      </c>
      <c r="C38" s="5"/>
      <c r="D38" s="5"/>
      <c r="E38" s="50" t="str">
        <f t="shared" si="8"/>
        <v/>
      </c>
      <c r="F38" s="10" t="str">
        <f t="shared" si="9"/>
        <v/>
      </c>
      <c r="G38" s="10" t="str">
        <f t="shared" si="1"/>
        <v/>
      </c>
      <c r="H38" s="10" t="str">
        <f t="shared" si="2"/>
        <v/>
      </c>
      <c r="I38" s="10" t="str">
        <f t="shared" si="10"/>
        <v/>
      </c>
      <c r="J38" s="3"/>
      <c r="K38" s="3" t="str">
        <f t="shared" si="3"/>
        <v/>
      </c>
      <c r="L38" s="10" t="str">
        <f t="array" ref="L38">IF(TREND(OFFSET($K$27,TrendOffset+1,0,SprintsInTrend,1),OFFSET($A$27,TrendOffset+1,0,SprintsInTrend,1),A38)&lt;N38,N38,TREND(OFFSET($K$27,TrendOffset+1,0,SprintsInTrend,1),OFFSET($A$27,TrendOffset+1,0,SprintsInTrend,1),A38))</f>
        <v>0</v>
      </c>
      <c r="M38" s="10" t="str">
        <f t="shared" si="11"/>
        <v/>
      </c>
      <c r="N38" s="10" t="str">
        <f>OFFSET($I$27,TrendSprintCount,0,1,1)</f>
        <v>0</v>
      </c>
      <c r="O38" s="51" t="str">
        <f t="shared" si="4"/>
        <v>25.0</v>
      </c>
      <c r="P38" s="51" t="str">
        <f t="shared" si="5"/>
        <v>#NAME?</v>
      </c>
      <c r="Q38" s="51" t="str">
        <f t="shared" si="6"/>
        <v>#NAME?</v>
      </c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50">
        <v>12.0</v>
      </c>
      <c r="B39" s="5" t="str">
        <f t="shared" si="7"/>
        <v/>
      </c>
      <c r="C39" s="5"/>
      <c r="D39" s="5"/>
      <c r="E39" s="50" t="str">
        <f t="shared" si="8"/>
        <v/>
      </c>
      <c r="F39" s="10" t="str">
        <f t="shared" si="9"/>
        <v/>
      </c>
      <c r="G39" s="10" t="str">
        <f t="shared" si="1"/>
        <v/>
      </c>
      <c r="H39" s="10" t="str">
        <f t="shared" si="2"/>
        <v/>
      </c>
      <c r="I39" s="10" t="str">
        <f t="shared" si="10"/>
        <v/>
      </c>
      <c r="J39" s="3"/>
      <c r="K39" s="3" t="str">
        <f t="shared" si="3"/>
        <v/>
      </c>
      <c r="L39" s="10" t="str">
        <f t="array" ref="L39">IF(TREND(OFFSET($K$27,TrendOffset+1,0,SprintsInTrend,1),OFFSET($A$27,TrendOffset+1,0,SprintsInTrend,1),A39)&lt;N39,N39,TREND(OFFSET($K$27,TrendOffset+1,0,SprintsInTrend,1),OFFSET($A$27,TrendOffset+1,0,SprintsInTrend,1),A39))</f>
        <v>0</v>
      </c>
      <c r="M39" s="10" t="str">
        <f t="shared" si="11"/>
        <v/>
      </c>
      <c r="N39" s="10" t="str">
        <f>OFFSET($I$27,TrendSprintCount,0,1,1)</f>
        <v>0</v>
      </c>
      <c r="O39" s="51" t="str">
        <f t="shared" si="4"/>
        <v>25.0</v>
      </c>
      <c r="P39" s="51" t="str">
        <f t="shared" si="5"/>
        <v>#NAME?</v>
      </c>
      <c r="Q39" s="51" t="str">
        <f t="shared" si="6"/>
        <v>#NAME?</v>
      </c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50">
        <v>13.0</v>
      </c>
      <c r="B40" s="5" t="str">
        <f t="shared" si="7"/>
        <v/>
      </c>
      <c r="C40" s="5"/>
      <c r="D40" s="4"/>
      <c r="E40" s="50" t="str">
        <f t="shared" si="8"/>
        <v/>
      </c>
      <c r="F40" s="10" t="str">
        <f t="shared" si="9"/>
        <v/>
      </c>
      <c r="G40" s="10" t="str">
        <f t="shared" si="1"/>
        <v/>
      </c>
      <c r="H40" s="10" t="str">
        <f t="shared" si="2"/>
        <v/>
      </c>
      <c r="I40" s="10" t="str">
        <f t="shared" si="10"/>
        <v/>
      </c>
      <c r="J40" s="3"/>
      <c r="K40" s="3" t="str">
        <f t="shared" si="3"/>
        <v/>
      </c>
      <c r="L40" s="10" t="str">
        <f t="array" ref="L40">IF(TREND(OFFSET($K$27,TrendOffset+1,0,SprintsInTrend,1),OFFSET($A$27,TrendOffset+1,0,SprintsInTrend,1),A40)&lt;N40,N40,TREND(OFFSET($K$27,TrendOffset+1,0,SprintsInTrend,1),OFFSET($A$27,TrendOffset+1,0,SprintsInTrend,1),A40))</f>
        <v>0</v>
      </c>
      <c r="M40" s="10" t="str">
        <f t="shared" si="11"/>
        <v/>
      </c>
      <c r="N40" s="10" t="str">
        <f>OFFSET($I$27,TrendSprintCount,0,1,1)</f>
        <v>0</v>
      </c>
      <c r="O40" s="51" t="str">
        <f t="shared" si="4"/>
        <v>25.0</v>
      </c>
      <c r="P40" s="51" t="str">
        <f t="shared" si="5"/>
        <v>#NAME?</v>
      </c>
      <c r="Q40" s="51" t="str">
        <f t="shared" si="6"/>
        <v>#NAME?</v>
      </c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50">
        <v>14.0</v>
      </c>
      <c r="B41" s="5" t="str">
        <f t="shared" si="7"/>
        <v/>
      </c>
      <c r="C41" s="5"/>
      <c r="D41" s="4"/>
      <c r="E41" s="50" t="str">
        <f t="shared" si="8"/>
        <v/>
      </c>
      <c r="F41" s="10" t="str">
        <f t="shared" si="9"/>
        <v/>
      </c>
      <c r="G41" s="10" t="str">
        <f t="shared" si="1"/>
        <v/>
      </c>
      <c r="H41" s="10" t="str">
        <f t="shared" si="2"/>
        <v/>
      </c>
      <c r="I41" s="10" t="str">
        <f t="shared" si="10"/>
        <v/>
      </c>
      <c r="J41" s="3"/>
      <c r="K41" s="3" t="str">
        <f t="shared" si="3"/>
        <v/>
      </c>
      <c r="L41" s="10" t="str">
        <f t="array" ref="L41">IF(TREND(OFFSET($K$27,TrendOffset+1,0,SprintsInTrend,1),OFFSET($A$27,TrendOffset+1,0,SprintsInTrend,1),A41)&lt;N41,N41,TREND(OFFSET($K$27,TrendOffset+1,0,SprintsInTrend,1),OFFSET($A$27,TrendOffset+1,0,SprintsInTrend,1),A41))</f>
        <v>0</v>
      </c>
      <c r="M41" s="10" t="str">
        <f t="shared" si="11"/>
        <v/>
      </c>
      <c r="N41" s="10" t="str">
        <f>OFFSET($I$27,TrendSprintCount,0,1,1)</f>
        <v>0</v>
      </c>
      <c r="O41" s="51" t="str">
        <f t="shared" si="4"/>
        <v>25.0</v>
      </c>
      <c r="P41" s="51" t="str">
        <f t="shared" si="5"/>
        <v>#NAME?</v>
      </c>
      <c r="Q41" s="51" t="str">
        <f t="shared" si="6"/>
        <v>#NAME?</v>
      </c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50">
        <v>15.0</v>
      </c>
      <c r="B42" s="5" t="str">
        <f t="shared" si="7"/>
        <v/>
      </c>
      <c r="C42" s="5"/>
      <c r="D42" s="4"/>
      <c r="E42" s="50" t="str">
        <f t="shared" si="8"/>
        <v/>
      </c>
      <c r="F42" s="10" t="str">
        <f t="shared" si="9"/>
        <v/>
      </c>
      <c r="G42" s="10" t="str">
        <f t="shared" si="1"/>
        <v/>
      </c>
      <c r="H42" s="10" t="str">
        <f t="shared" si="2"/>
        <v/>
      </c>
      <c r="I42" s="10" t="str">
        <f t="shared" si="10"/>
        <v/>
      </c>
      <c r="J42" s="3"/>
      <c r="K42" s="3" t="str">
        <f t="shared" si="3"/>
        <v/>
      </c>
      <c r="L42" s="10" t="str">
        <f t="array" ref="L42">IF(TREND(OFFSET($K$27,TrendOffset+1,0,SprintsInTrend,1),OFFSET($A$27,TrendOffset+1,0,SprintsInTrend,1),A42)&lt;N42,N42,TREND(OFFSET($K$27,TrendOffset+1,0,SprintsInTrend,1),OFFSET($A$27,TrendOffset+1,0,SprintsInTrend,1),A42))</f>
        <v>0</v>
      </c>
      <c r="M42" s="10" t="str">
        <f t="shared" si="11"/>
        <v/>
      </c>
      <c r="N42" s="10" t="str">
        <f>OFFSET($I$27,TrendSprintCount,0,1,1)</f>
        <v>0</v>
      </c>
      <c r="O42" s="51" t="str">
        <f t="shared" si="4"/>
        <v>25.0</v>
      </c>
      <c r="P42" s="51" t="str">
        <f t="shared" si="5"/>
        <v>#NAME?</v>
      </c>
      <c r="Q42" s="51" t="str">
        <f t="shared" si="6"/>
        <v>#NAME?</v>
      </c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50">
        <v>16.0</v>
      </c>
      <c r="B43" s="5" t="str">
        <f t="shared" si="7"/>
        <v/>
      </c>
      <c r="C43" s="5"/>
      <c r="D43" s="4"/>
      <c r="E43" s="50" t="str">
        <f t="shared" si="8"/>
        <v/>
      </c>
      <c r="F43" s="10" t="str">
        <f t="shared" si="9"/>
        <v/>
      </c>
      <c r="G43" s="10" t="str">
        <f t="shared" si="1"/>
        <v/>
      </c>
      <c r="H43" s="10" t="str">
        <f t="shared" si="2"/>
        <v/>
      </c>
      <c r="I43" s="10" t="str">
        <f t="shared" si="10"/>
        <v/>
      </c>
      <c r="J43" s="3"/>
      <c r="K43" s="3" t="str">
        <f t="shared" si="3"/>
        <v/>
      </c>
      <c r="L43" s="10" t="str">
        <f t="array" ref="L43">IF(TREND(OFFSET($K$27,TrendOffset+1,0,SprintsInTrend,1),OFFSET($A$27,TrendOffset+1,0,SprintsInTrend,1),A43)&lt;N43,N43,TREND(OFFSET($K$27,TrendOffset+1,0,SprintsInTrend,1),OFFSET($A$27,TrendOffset+1,0,SprintsInTrend,1),A43))</f>
        <v>0</v>
      </c>
      <c r="M43" s="10" t="str">
        <f t="shared" si="11"/>
        <v/>
      </c>
      <c r="N43" s="10" t="str">
        <f>OFFSET($I$27,TrendSprintCount,0,1,1)</f>
        <v>0</v>
      </c>
      <c r="O43" s="51" t="str">
        <f t="shared" si="4"/>
        <v>25.0</v>
      </c>
      <c r="P43" s="51" t="str">
        <f t="shared" si="5"/>
        <v>#NAME?</v>
      </c>
      <c r="Q43" s="51" t="str">
        <f t="shared" si="6"/>
        <v>#NAME?</v>
      </c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50">
        <v>17.0</v>
      </c>
      <c r="B44" s="5" t="str">
        <f t="shared" si="7"/>
        <v/>
      </c>
      <c r="C44" s="5"/>
      <c r="D44" s="4"/>
      <c r="E44" s="50" t="str">
        <f t="shared" si="8"/>
        <v/>
      </c>
      <c r="F44" s="10" t="str">
        <f t="shared" si="9"/>
        <v/>
      </c>
      <c r="G44" s="10" t="str">
        <f t="shared" si="1"/>
        <v/>
      </c>
      <c r="H44" s="10" t="str">
        <f t="shared" si="2"/>
        <v/>
      </c>
      <c r="I44" s="10" t="str">
        <f t="shared" si="10"/>
        <v/>
      </c>
      <c r="J44" s="3"/>
      <c r="K44" s="3" t="str">
        <f t="shared" si="3"/>
        <v/>
      </c>
      <c r="L44" s="10" t="str">
        <f t="array" ref="L44">IF(TREND(OFFSET($K$27,TrendOffset+1,0,SprintsInTrend,1),OFFSET($A$27,TrendOffset+1,0,SprintsInTrend,1),A44)&lt;N44,N44,TREND(OFFSET($K$27,TrendOffset+1,0,SprintsInTrend,1),OFFSET($A$27,TrendOffset+1,0,SprintsInTrend,1),A44))</f>
        <v>0</v>
      </c>
      <c r="M44" s="10" t="str">
        <f t="shared" si="11"/>
        <v/>
      </c>
      <c r="N44" s="10" t="str">
        <f>OFFSET($I$27,TrendSprintCount,0,1,1)</f>
        <v>0</v>
      </c>
      <c r="O44" s="51" t="str">
        <f t="shared" si="4"/>
        <v>25.0</v>
      </c>
      <c r="P44" s="51" t="str">
        <f t="shared" si="5"/>
        <v>#NAME?</v>
      </c>
      <c r="Q44" s="51" t="str">
        <f t="shared" si="6"/>
        <v>#NAME?</v>
      </c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50">
        <v>18.0</v>
      </c>
      <c r="B45" s="5" t="str">
        <f t="shared" si="7"/>
        <v/>
      </c>
      <c r="C45" s="5"/>
      <c r="D45" s="4"/>
      <c r="E45" s="50" t="str">
        <f t="shared" si="8"/>
        <v/>
      </c>
      <c r="F45" s="10" t="str">
        <f t="shared" si="9"/>
        <v/>
      </c>
      <c r="G45" s="10" t="str">
        <f t="shared" si="1"/>
        <v/>
      </c>
      <c r="H45" s="10" t="str">
        <f t="shared" si="2"/>
        <v/>
      </c>
      <c r="I45" s="10" t="str">
        <f t="shared" si="10"/>
        <v/>
      </c>
      <c r="J45" s="3"/>
      <c r="K45" s="3" t="str">
        <f t="shared" si="3"/>
        <v/>
      </c>
      <c r="L45" s="10" t="str">
        <f t="array" ref="L45">IF(TREND(OFFSET($K$27,TrendOffset+1,0,SprintsInTrend,1),OFFSET($A$27,TrendOffset+1,0,SprintsInTrend,1),A45)&lt;N45,N45,TREND(OFFSET($K$27,TrendOffset+1,0,SprintsInTrend,1),OFFSET($A$27,TrendOffset+1,0,SprintsInTrend,1),A45))</f>
        <v>0</v>
      </c>
      <c r="M45" s="10" t="str">
        <f t="shared" si="11"/>
        <v/>
      </c>
      <c r="N45" s="10" t="str">
        <f>OFFSET($I$27,TrendSprintCount,0,1,1)</f>
        <v>0</v>
      </c>
      <c r="O45" s="51" t="str">
        <f t="shared" si="4"/>
        <v>25.0</v>
      </c>
      <c r="P45" s="51" t="str">
        <f t="shared" si="5"/>
        <v>#NAME?</v>
      </c>
      <c r="Q45" s="51" t="str">
        <f t="shared" si="6"/>
        <v>#NAME?</v>
      </c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50">
        <v>19.0</v>
      </c>
      <c r="B46" s="5" t="str">
        <f t="shared" si="7"/>
        <v/>
      </c>
      <c r="C46" s="5"/>
      <c r="D46" s="4"/>
      <c r="E46" s="50" t="str">
        <f t="shared" si="8"/>
        <v/>
      </c>
      <c r="F46" s="10" t="str">
        <f t="shared" si="9"/>
        <v/>
      </c>
      <c r="G46" s="10" t="str">
        <f t="shared" si="1"/>
        <v/>
      </c>
      <c r="H46" s="10" t="str">
        <f t="shared" si="2"/>
        <v/>
      </c>
      <c r="I46" s="10" t="str">
        <f t="shared" si="10"/>
        <v/>
      </c>
      <c r="J46" s="3"/>
      <c r="K46" s="3" t="str">
        <f t="shared" si="3"/>
        <v/>
      </c>
      <c r="L46" s="10" t="str">
        <f t="array" ref="L46">IF(TREND(OFFSET($K$27,TrendOffset+1,0,SprintsInTrend,1),OFFSET($A$27,TrendOffset+1,0,SprintsInTrend,1),A46)&lt;N46,N46,TREND(OFFSET($K$27,TrendOffset+1,0,SprintsInTrend,1),OFFSET($A$27,TrendOffset+1,0,SprintsInTrend,1),A46))</f>
        <v>0</v>
      </c>
      <c r="M46" s="10" t="str">
        <f t="shared" si="11"/>
        <v/>
      </c>
      <c r="N46" s="10" t="str">
        <f>OFFSET($I$27,TrendSprintCount,0,1,1)</f>
        <v>0</v>
      </c>
      <c r="O46" s="51" t="str">
        <f t="shared" si="4"/>
        <v>25.0</v>
      </c>
      <c r="P46" s="51" t="str">
        <f t="shared" si="5"/>
        <v>#NAME?</v>
      </c>
      <c r="Q46" s="51" t="str">
        <f t="shared" si="6"/>
        <v>#NAME?</v>
      </c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50">
        <v>20.0</v>
      </c>
      <c r="B47" s="5" t="str">
        <f t="shared" si="7"/>
        <v/>
      </c>
      <c r="C47" s="5"/>
      <c r="D47" s="4"/>
      <c r="E47" s="50" t="str">
        <f t="shared" si="8"/>
        <v/>
      </c>
      <c r="F47" s="10" t="str">
        <f t="shared" si="9"/>
        <v/>
      </c>
      <c r="G47" s="10" t="str">
        <f t="shared" si="1"/>
        <v/>
      </c>
      <c r="H47" s="10" t="str">
        <f t="shared" si="2"/>
        <v/>
      </c>
      <c r="I47" s="10" t="str">
        <f t="shared" si="10"/>
        <v/>
      </c>
      <c r="J47" s="3"/>
      <c r="K47" s="3" t="str">
        <f t="shared" si="3"/>
        <v/>
      </c>
      <c r="L47" s="10" t="str">
        <f t="array" ref="L47">IF(TREND(OFFSET($K$27,TrendOffset+1,0,SprintsInTrend,1),OFFSET($A$27,TrendOffset+1,0,SprintsInTrend,1),A47)&lt;N47,N47,TREND(OFFSET($K$27,TrendOffset+1,0,SprintsInTrend,1),OFFSET($A$27,TrendOffset+1,0,SprintsInTrend,1),A47))</f>
        <v>0</v>
      </c>
      <c r="M47" s="10" t="str">
        <f t="shared" si="11"/>
        <v/>
      </c>
      <c r="N47" s="10" t="str">
        <f>OFFSET($I$27,TrendSprintCount,0,1,1)</f>
        <v>0</v>
      </c>
      <c r="O47" s="51" t="str">
        <f t="shared" si="4"/>
        <v>25.0</v>
      </c>
      <c r="P47" s="51" t="str">
        <f t="shared" si="5"/>
        <v>#NAME?</v>
      </c>
      <c r="Q47" s="51" t="str">
        <f t="shared" si="6"/>
        <v>#NAME?</v>
      </c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50">
        <v>21.0</v>
      </c>
      <c r="B48" s="5" t="str">
        <f t="shared" si="7"/>
        <v/>
      </c>
      <c r="C48" s="5"/>
      <c r="D48" s="4"/>
      <c r="E48" s="50" t="str">
        <f t="shared" si="8"/>
        <v/>
      </c>
      <c r="F48" s="10" t="str">
        <f t="shared" si="9"/>
        <v/>
      </c>
      <c r="G48" s="10" t="str">
        <f t="shared" si="1"/>
        <v/>
      </c>
      <c r="H48" s="10" t="str">
        <f t="shared" si="2"/>
        <v/>
      </c>
      <c r="I48" s="10" t="str">
        <f t="shared" si="10"/>
        <v/>
      </c>
      <c r="J48" s="3"/>
      <c r="K48" s="3" t="str">
        <f t="shared" si="3"/>
        <v/>
      </c>
      <c r="L48" s="10" t="str">
        <f t="array" ref="L48">IF(TREND(OFFSET($K$27,TrendOffset+1,0,SprintsInTrend,1),OFFSET($A$27,TrendOffset+1,0,SprintsInTrend,1),A48)&lt;N48,N48,TREND(OFFSET($K$27,TrendOffset+1,0,SprintsInTrend,1),OFFSET($A$27,TrendOffset+1,0,SprintsInTrend,1),A48))</f>
        <v>0</v>
      </c>
      <c r="M48" s="10" t="str">
        <f t="shared" si="11"/>
        <v/>
      </c>
      <c r="N48" s="10" t="str">
        <f>OFFSET($I$27,TrendSprintCount,0,1,1)</f>
        <v>0</v>
      </c>
      <c r="O48" s="51" t="str">
        <f t="shared" si="4"/>
        <v>25.0</v>
      </c>
      <c r="P48" s="51" t="str">
        <f t="shared" si="5"/>
        <v>#NAME?</v>
      </c>
      <c r="Q48" s="51" t="str">
        <f t="shared" si="6"/>
        <v>#NAME?</v>
      </c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50">
        <v>22.0</v>
      </c>
      <c r="B49" s="5" t="str">
        <f t="shared" si="7"/>
        <v/>
      </c>
      <c r="C49" s="5"/>
      <c r="D49" s="4"/>
      <c r="E49" s="50" t="str">
        <f t="shared" si="8"/>
        <v/>
      </c>
      <c r="F49" s="10" t="str">
        <f t="shared" si="9"/>
        <v/>
      </c>
      <c r="G49" s="10" t="str">
        <f t="shared" si="1"/>
        <v/>
      </c>
      <c r="H49" s="10" t="str">
        <f t="shared" si="2"/>
        <v/>
      </c>
      <c r="I49" s="10" t="str">
        <f t="shared" si="10"/>
        <v/>
      </c>
      <c r="J49" s="3"/>
      <c r="K49" s="3" t="str">
        <f t="shared" si="3"/>
        <v/>
      </c>
      <c r="L49" s="10" t="str">
        <f t="array" ref="L49">IF(TREND(OFFSET($K$27,TrendOffset+1,0,SprintsInTrend,1),OFFSET($A$27,TrendOffset+1,0,SprintsInTrend,1),A49)&lt;N49,N49,TREND(OFFSET($K$27,TrendOffset+1,0,SprintsInTrend,1),OFFSET($A$27,TrendOffset+1,0,SprintsInTrend,1),A49))</f>
        <v>0</v>
      </c>
      <c r="M49" s="10" t="str">
        <f t="shared" si="11"/>
        <v/>
      </c>
      <c r="N49" s="10" t="str">
        <f>OFFSET($I$27,TrendSprintCount,0,1,1)</f>
        <v>0</v>
      </c>
      <c r="O49" s="51" t="str">
        <f t="shared" si="4"/>
        <v>25.0</v>
      </c>
      <c r="P49" s="51" t="str">
        <f t="shared" si="5"/>
        <v>#NAME?</v>
      </c>
      <c r="Q49" s="51" t="str">
        <f t="shared" si="6"/>
        <v>#NAME?</v>
      </c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50">
        <v>23.0</v>
      </c>
      <c r="B50" s="5" t="str">
        <f t="shared" si="7"/>
        <v/>
      </c>
      <c r="C50" s="5"/>
      <c r="D50" s="4"/>
      <c r="E50" s="50" t="str">
        <f t="shared" si="8"/>
        <v/>
      </c>
      <c r="F50" s="10" t="str">
        <f t="shared" si="9"/>
        <v/>
      </c>
      <c r="G50" s="10" t="str">
        <f t="shared" si="1"/>
        <v/>
      </c>
      <c r="H50" s="10" t="str">
        <f t="shared" si="2"/>
        <v/>
      </c>
      <c r="I50" s="10" t="str">
        <f t="shared" si="10"/>
        <v/>
      </c>
      <c r="J50" s="3"/>
      <c r="K50" s="3" t="str">
        <f t="shared" si="3"/>
        <v/>
      </c>
      <c r="L50" s="10" t="str">
        <f t="array" ref="L50">IF(TREND(OFFSET($K$27,TrendOffset+1,0,SprintsInTrend,1),OFFSET($A$27,TrendOffset+1,0,SprintsInTrend,1),A50)&lt;N50,N50,TREND(OFFSET($K$27,TrendOffset+1,0,SprintsInTrend,1),OFFSET($A$27,TrendOffset+1,0,SprintsInTrend,1),A50))</f>
        <v>0</v>
      </c>
      <c r="M50" s="10" t="str">
        <f t="shared" si="11"/>
        <v/>
      </c>
      <c r="N50" s="10" t="str">
        <f>OFFSET($I$27,TrendSprintCount,0,1,1)</f>
        <v>0</v>
      </c>
      <c r="O50" s="51" t="str">
        <f t="shared" si="4"/>
        <v>25.0</v>
      </c>
      <c r="P50" s="51" t="str">
        <f t="shared" si="5"/>
        <v>#NAME?</v>
      </c>
      <c r="Q50" s="51" t="str">
        <f t="shared" si="6"/>
        <v>#NAME?</v>
      </c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50">
        <v>24.0</v>
      </c>
      <c r="B51" s="5" t="str">
        <f t="shared" si="7"/>
        <v/>
      </c>
      <c r="C51" s="5"/>
      <c r="D51" s="4"/>
      <c r="E51" s="50" t="str">
        <f t="shared" si="8"/>
        <v/>
      </c>
      <c r="F51" s="10" t="str">
        <f t="shared" si="9"/>
        <v/>
      </c>
      <c r="G51" s="10" t="str">
        <f t="shared" si="1"/>
        <v/>
      </c>
      <c r="H51" s="10" t="str">
        <f t="shared" si="2"/>
        <v/>
      </c>
      <c r="I51" s="10" t="str">
        <f t="shared" si="10"/>
        <v/>
      </c>
      <c r="J51" s="3"/>
      <c r="K51" s="3" t="str">
        <f t="shared" si="3"/>
        <v/>
      </c>
      <c r="L51" s="10" t="str">
        <f t="array" ref="L51">IF(TREND(OFFSET($K$27,TrendOffset+1,0,SprintsInTrend,1),OFFSET($A$27,TrendOffset+1,0,SprintsInTrend,1),A51)&lt;N51,N51,TREND(OFFSET($K$27,TrendOffset+1,0,SprintsInTrend,1),OFFSET($A$27,TrendOffset+1,0,SprintsInTrend,1),A51))</f>
        <v>0</v>
      </c>
      <c r="M51" s="10" t="str">
        <f t="shared" si="11"/>
        <v/>
      </c>
      <c r="N51" s="10" t="str">
        <f>OFFSET($I$27,TrendSprintCount,0,1,1)</f>
        <v>0</v>
      </c>
      <c r="O51" s="51" t="str">
        <f t="shared" si="4"/>
        <v>25.0</v>
      </c>
      <c r="P51" s="51" t="str">
        <f t="shared" si="5"/>
        <v>#NAME?</v>
      </c>
      <c r="Q51" s="51" t="str">
        <f t="shared" si="6"/>
        <v>#NAME?</v>
      </c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3"/>
      <c r="B52" s="4"/>
      <c r="C52" s="4"/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8:B8"/>
    <mergeCell ref="A18:B18"/>
    <mergeCell ref="G27:H27"/>
    <mergeCell ref="O26:Q26"/>
    <mergeCell ref="F26:N26"/>
  </mergeCells>
  <conditionalFormatting sqref="K27:N27 A27:G27 F26 I27 O26:O27 P27:Q27">
    <cfRule type="expression" dxfId="3" priority="1">
      <formula>$D27="Done"</formula>
    </cfRule>
  </conditionalFormatting>
  <conditionalFormatting sqref="K27:N27 A27:G27 F26 I27 O26:O27 P27:Q27">
    <cfRule type="expression" dxfId="4" priority="2">
      <formula>$D27="Ongoing"</formula>
    </cfRule>
  </conditionalFormatting>
  <conditionalFormatting sqref="K27:N27 A27:G27 F26 I27 O26:O27 P27:Q27">
    <cfRule type="expression" dxfId="5" priority="3">
      <formula>$D27="Removed"</formula>
    </cfRule>
  </conditionalFormatting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7.29" defaultRowHeight="15.0"/>
  <cols>
    <col customWidth="1" min="1" max="1" width="44.0"/>
    <col customWidth="1" min="2" max="2" width="8.57"/>
    <col customWidth="1" min="3" max="3" width="13.71"/>
    <col customWidth="1" min="4" max="4" width="10.86"/>
    <col customWidth="1" min="5" max="6" width="11.57"/>
    <col customWidth="1" min="7" max="31" width="4.43"/>
    <col customWidth="1" min="32" max="41" width="9.14"/>
  </cols>
  <sheetData>
    <row r="1" ht="18.0" customHeight="1">
      <c r="A1" s="52">
        <v>1.0</v>
      </c>
      <c r="B1" s="5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4"/>
      <c r="AH1" s="4"/>
      <c r="AI1" s="4"/>
      <c r="AJ1" s="4"/>
      <c r="AK1" s="4"/>
      <c r="AL1" s="4"/>
      <c r="AM1" s="4"/>
      <c r="AN1" s="4"/>
      <c r="AO1" s="4"/>
    </row>
    <row r="2" ht="12.75" customHeight="1">
      <c r="A2" s="12" t="s">
        <v>111</v>
      </c>
      <c r="B2" s="9"/>
      <c r="C2" s="12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4"/>
      <c r="AH2" s="4"/>
      <c r="AI2" s="4"/>
      <c r="AJ2" s="4"/>
      <c r="AK2" s="4"/>
      <c r="AL2" s="4"/>
      <c r="AM2" s="4"/>
      <c r="AN2" s="4"/>
      <c r="AO2" s="4"/>
    </row>
    <row r="3" ht="12.75" customHeight="1">
      <c r="A3" s="54"/>
      <c r="B3" s="9"/>
      <c r="C3" s="12"/>
      <c r="D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2"/>
      <c r="AG3" s="4"/>
      <c r="AH3" s="4"/>
      <c r="AI3" s="4"/>
      <c r="AJ3" s="4"/>
      <c r="AK3" s="4"/>
      <c r="AL3" s="4"/>
      <c r="AM3" s="4"/>
      <c r="AN3" s="4"/>
      <c r="AO3" s="4"/>
    </row>
    <row r="4" ht="12.75" customHeight="1">
      <c r="A4" s="54"/>
      <c r="B4" s="9"/>
      <c r="C4" s="12"/>
      <c r="D4" s="12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2"/>
      <c r="AG4" s="4"/>
      <c r="AH4" s="4"/>
      <c r="AI4" s="4"/>
      <c r="AJ4" s="4"/>
      <c r="AK4" s="4"/>
      <c r="AL4" s="4"/>
      <c r="AM4" s="4"/>
      <c r="AN4" s="4"/>
      <c r="AO4" s="4"/>
    </row>
    <row r="5" ht="12.75" customHeight="1">
      <c r="A5" s="12"/>
      <c r="B5" s="9"/>
      <c r="C5" s="12"/>
      <c r="D5" s="1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2"/>
      <c r="AG5" s="4"/>
      <c r="AH5" s="4"/>
      <c r="AI5" s="4"/>
      <c r="AJ5" s="4"/>
      <c r="AK5" s="4"/>
      <c r="AL5" s="4"/>
      <c r="AM5" s="4"/>
      <c r="AN5" s="4"/>
      <c r="AO5" s="4"/>
    </row>
    <row r="6" ht="12.75" customHeight="1">
      <c r="A6" s="12"/>
      <c r="B6" s="9"/>
      <c r="C6" s="12"/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2"/>
      <c r="AG6" s="4"/>
      <c r="AH6" s="4"/>
      <c r="AI6" s="4"/>
      <c r="AJ6" s="4"/>
      <c r="AK6" s="4"/>
      <c r="AL6" s="4"/>
      <c r="AM6" s="4"/>
      <c r="AN6" s="4"/>
      <c r="AO6" s="4"/>
    </row>
    <row r="7" ht="12.75" customHeight="1">
      <c r="A7" s="12"/>
      <c r="B7" s="9"/>
      <c r="C7" s="12"/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2"/>
      <c r="AG7" s="4"/>
      <c r="AH7" s="4"/>
      <c r="AI7" s="4"/>
      <c r="AJ7" s="4"/>
      <c r="AK7" s="4"/>
      <c r="AL7" s="4"/>
      <c r="AM7" s="4"/>
      <c r="AN7" s="4"/>
      <c r="AO7" s="4"/>
    </row>
    <row r="8" ht="12.75" customHeight="1">
      <c r="A8" s="55" t="s">
        <v>112</v>
      </c>
      <c r="B8" s="9">
        <v>7.0</v>
      </c>
      <c r="C8" s="55"/>
      <c r="D8" s="56"/>
      <c r="E8" s="55" t="s">
        <v>113</v>
      </c>
      <c r="F8" s="55"/>
      <c r="G8" s="55" t="s">
        <v>114</v>
      </c>
      <c r="H8" s="55"/>
      <c r="I8" s="55"/>
      <c r="J8" s="55"/>
      <c r="K8" s="55"/>
      <c r="L8" s="55"/>
      <c r="M8" s="55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12"/>
      <c r="AG8" s="4"/>
      <c r="AH8" s="4"/>
      <c r="AI8" s="4"/>
      <c r="AJ8" s="4"/>
      <c r="AK8" s="4"/>
      <c r="AL8" s="4"/>
      <c r="AM8" s="4"/>
      <c r="AN8" s="4"/>
      <c r="AO8" s="4"/>
    </row>
    <row r="9" ht="12.75" customHeight="1">
      <c r="A9" s="55" t="s">
        <v>115</v>
      </c>
      <c r="B9" s="9">
        <v>5.0</v>
      </c>
      <c r="C9" s="55" t="s">
        <v>11</v>
      </c>
      <c r="D9" s="55" t="s">
        <v>116</v>
      </c>
      <c r="E9" s="57" t="str">
        <f>SUM(OFFSET(E13,1,0,Sp1!TaskRows,1))</f>
        <v>44</v>
      </c>
      <c r="F9" s="57" t="str">
        <f>SUM(OFFSET(F13,1,0,Sp1!TaskRows,1))</f>
        <v>21</v>
      </c>
      <c r="G9" s="57" t="str">
        <f>IF(AND(SUM(OFFSET(G13,1,0,Sp1!TaskRows,1))=0),0,SUM(OFFSET(G13,1,0,Sp1!TaskRows,1)))</f>
        <v>5</v>
      </c>
      <c r="H9" s="57" t="str">
        <f>IF(AND(SUM(OFFSET(H13,1,0,Sp1!TaskRows,1))=0),"",SUM(OFFSET(H13,1,0,Sp1!TaskRows,1)))</f>
        <v>5</v>
      </c>
      <c r="I9" s="57" t="str">
        <f>IF(AND(SUM(OFFSET(I13,1,0,Sp1!TaskRows,1))=0),"",SUM(OFFSET(I13,1,0,Sp1!TaskRows,1)))</f>
        <v>4</v>
      </c>
      <c r="J9" s="57" t="str">
        <f>IF(AND(SUM(OFFSET(J13,1,0,Sp1!TaskRows,1))=0),"",SUM(OFFSET(J13,1,0,Sp1!TaskRows,1)))</f>
        <v>4</v>
      </c>
      <c r="K9" s="57" t="str">
        <f>IF(AND(SUM(OFFSET(K13,1,0,Sp1!TaskRows,1))=0),"",SUM(OFFSET(K13,1,0,Sp1!TaskRows,1)))</f>
        <v/>
      </c>
      <c r="L9" s="57" t="str">
        <f>IF(AND(SUM(OFFSET(L13,1,0,Sp1!TaskRows,1))=0),"",SUM(OFFSET(L13,1,0,Sp1!TaskRows,1)))</f>
        <v/>
      </c>
      <c r="M9" s="57" t="str">
        <f>IF(AND(SUM(OFFSET(M13,1,0,Sp1!TaskRows,1))=0),"",SUM(OFFSET(M13,1,0,Sp1!TaskRows,1)))</f>
        <v>5</v>
      </c>
      <c r="N9" s="57" t="str">
        <f>IF(AND(SUM(OFFSET(N13,1,0,Sp1!TaskRows,1))=0),"",SUM(OFFSET(N13,1,0,Sp1!TaskRows,1)))</f>
        <v/>
      </c>
      <c r="O9" s="57" t="str">
        <f>IF(AND(SUM(OFFSET(O13,1,0,Sp1!TaskRows,1))=0),"",SUM(OFFSET(O13,1,0,Sp1!TaskRows,1)))</f>
        <v/>
      </c>
      <c r="P9" s="57" t="str">
        <f>IF(AND(SUM(OFFSET(P13,1,0,Sp1!TaskRows,1))=0),"",SUM(OFFSET(P13,1,0,Sp1!TaskRows,1)))</f>
        <v/>
      </c>
      <c r="Q9" s="57" t="str">
        <f>IF(AND(SUM(OFFSET(Q13,1,0,Sp1!TaskRows,1))=0),"",SUM(OFFSET(Q13,1,0,Sp1!TaskRows,1)))</f>
        <v/>
      </c>
      <c r="R9" s="57" t="str">
        <f>IF(AND(SUM(OFFSET(R13,1,0,Sp1!TaskRows,1))=0),"",SUM(OFFSET(R13,1,0,Sp1!TaskRows,1)))</f>
        <v/>
      </c>
      <c r="S9" s="57" t="str">
        <f>IF(AND(SUM(OFFSET(S13,1,0,Sp1!TaskRows,1))=0),"",SUM(OFFSET(S13,1,0,Sp1!TaskRows,1)))</f>
        <v/>
      </c>
      <c r="T9" s="57" t="str">
        <f>IF(AND(SUM(OFFSET(T13,1,0,Sp1!TaskRows,1))=0),"",SUM(OFFSET(T13,1,0,Sp1!TaskRows,1)))</f>
        <v/>
      </c>
      <c r="U9" s="57" t="str">
        <f>IF(AND(SUM(OFFSET(U13,1,0,Sp1!TaskRows,1))=0),"",SUM(OFFSET(U13,1,0,Sp1!TaskRows,1)))</f>
        <v/>
      </c>
      <c r="V9" s="57" t="str">
        <f>IF(AND(SUM(OFFSET(V13,1,0,Sp1!TaskRows,1))=0),"",SUM(OFFSET(V13,1,0,Sp1!TaskRows,1)))</f>
        <v/>
      </c>
      <c r="W9" s="57" t="str">
        <f>IF(AND(SUM(OFFSET(W13,1,0,Sp1!TaskRows,1))=0),"",SUM(OFFSET(W13,1,0,Sp1!TaskRows,1)))</f>
        <v/>
      </c>
      <c r="X9" s="57" t="str">
        <f>IF(AND(SUM(OFFSET(X13,1,0,Sp1!TaskRows,1))=0),"",SUM(OFFSET(X13,1,0,Sp1!TaskRows,1)))</f>
        <v/>
      </c>
      <c r="Y9" s="57" t="str">
        <f>IF(AND(SUM(OFFSET(Y13,1,0,Sp1!TaskRows,1))=0),"",SUM(OFFSET(Y13,1,0,Sp1!TaskRows,1)))</f>
        <v/>
      </c>
      <c r="Z9" s="57" t="str">
        <f>IF(AND(SUM(OFFSET(Z13,1,0,Sp1!TaskRows,1))=0),"",SUM(OFFSET(Z13,1,0,Sp1!TaskRows,1)))</f>
        <v/>
      </c>
      <c r="AA9" s="57" t="str">
        <f>IF(AND(SUM(OFFSET(AA13,1,0,Sp1!TaskRows,1))=0),"",SUM(OFFSET(AA13,1,0,Sp1!TaskRows,1)))</f>
        <v/>
      </c>
      <c r="AB9" s="57" t="str">
        <f>IF(AND(SUM(OFFSET(AB13,1,0,Sp1!TaskRows,1))=0),"",SUM(OFFSET(AB13,1,0,Sp1!TaskRows,1)))</f>
        <v/>
      </c>
      <c r="AC9" s="57" t="str">
        <f>IF(AND(SUM(OFFSET(AC13,1,0,Sp1!TaskRows,1))=0),"",SUM(OFFSET(AC13,1,0,Sp1!TaskRows,1)))</f>
        <v/>
      </c>
      <c r="AD9" s="57" t="str">
        <f>IF(AND(SUM(OFFSET(AD13,1,0,Sp1!TaskRows,1))=0),"",SUM(OFFSET(AD13,1,0,Sp1!TaskRows,1)))</f>
        <v/>
      </c>
      <c r="AE9" s="57" t="str">
        <f>IF(AND(SUM(OFFSET(AE13,1,0,Sp1!TaskRows,1))=0),"",SUM(OFFSET(AE13,1,0,Sp1!TaskRows,1)))</f>
        <v/>
      </c>
      <c r="AF9" s="12"/>
      <c r="AG9" s="4"/>
      <c r="AH9" s="4"/>
      <c r="AI9" s="4"/>
      <c r="AJ9" s="4"/>
      <c r="AK9" s="4"/>
      <c r="AL9" s="4"/>
      <c r="AM9" s="4"/>
      <c r="AN9" s="4"/>
      <c r="AO9" s="4"/>
    </row>
    <row r="10" ht="12.75" hidden="1" customHeight="1">
      <c r="A10" s="3" t="s">
        <v>117</v>
      </c>
      <c r="B10" s="5" t="str">
        <f>IF(COUNTA(A14:A229)=0,1,COUNTA(A14:A229))</f>
        <v>10</v>
      </c>
      <c r="C10" s="3" t="s">
        <v>118</v>
      </c>
      <c r="D10" s="5" t="str">
        <f>IF(COUNTIF(G9:AE9,"&gt;0")=0,1,COUNTIF(G9:AE9,"&gt;0"))</f>
        <v>5</v>
      </c>
      <c r="E10" s="5"/>
      <c r="F10" s="5"/>
      <c r="G10" s="5" t="str">
        <f>IF(G13="","",$E9-$E9/($B8-1)*(G13-1))</f>
        <v>44</v>
      </c>
      <c r="H10" s="5" t="str">
        <f>IF(H13="","",Sp1!TotalEffort-Sp1!TotalEffort/(Sp1!ImplementationDays)*(H13-1))</f>
        <v>37.71428571</v>
      </c>
      <c r="I10" s="5" t="str">
        <f>IF(I13="","",Sp1!TotalEffort-Sp1!TotalEffort/(Sp1!ImplementationDays)*(I13-1))</f>
        <v>31.42857143</v>
      </c>
      <c r="J10" s="5" t="str">
        <f>IF(J13="","",Sp1!TotalEffort-Sp1!TotalEffort/(Sp1!ImplementationDays)*(J13-1))</f>
        <v>25.14285714</v>
      </c>
      <c r="K10" s="5" t="str">
        <f>IF(K13="","",Sp1!TotalEffort-Sp1!TotalEffort/(Sp1!ImplementationDays)*(K13-1))</f>
        <v>18.85714286</v>
      </c>
      <c r="L10" s="5" t="str">
        <f>IF(L13="","",Sp1!TotalEffort-Sp1!TotalEffort/(Sp1!ImplementationDays)*(L13-1))</f>
        <v>12.57142857</v>
      </c>
      <c r="M10" s="5" t="str">
        <f>IF(M13="","",Sp1!TotalEffort-Sp1!TotalEffort/(Sp1!ImplementationDays)*(M13-1))</f>
        <v>6.285714286</v>
      </c>
      <c r="N10" s="5" t="str">
        <f>IF(N13="","",Sp1!TotalEffort-Sp1!TotalEffort/(Sp1!ImplementationDays)*(N13-1))</f>
        <v/>
      </c>
      <c r="O10" s="5" t="str">
        <f>IF(O13="","",Sp1!TotalEffort-Sp1!TotalEffort/(Sp1!ImplementationDays)*(O13-1))</f>
        <v/>
      </c>
      <c r="P10" s="5" t="str">
        <f>IF(P13="","",Sp1!TotalEffort-Sp1!TotalEffort/(Sp1!ImplementationDays)*(P13-1))</f>
        <v/>
      </c>
      <c r="Q10" s="5" t="str">
        <f>IF(Q13="","",Sp1!TotalEffort-Sp1!TotalEffort/(Sp1!ImplementationDays)*(Q13-1))</f>
        <v/>
      </c>
      <c r="R10" s="5" t="str">
        <f>IF(R13="","",Sp1!TotalEffort-Sp1!TotalEffort/(Sp1!ImplementationDays)*(R13-1))</f>
        <v/>
      </c>
      <c r="S10" s="5" t="str">
        <f>IF(S13="","",Sp1!TotalEffort-Sp1!TotalEffort/(Sp1!ImplementationDays)*(S13-1))</f>
        <v/>
      </c>
      <c r="T10" s="5" t="str">
        <f>IF(T13="","",Sp1!TotalEffort-Sp1!TotalEffort/(Sp1!ImplementationDays)*(T13-1))</f>
        <v/>
      </c>
      <c r="U10" s="5" t="str">
        <f>IF(U13="","",Sp1!TotalEffort-Sp1!TotalEffort/(Sp1!ImplementationDays)*(U13-1))</f>
        <v/>
      </c>
      <c r="V10" s="5" t="str">
        <f>IF(V13="","",Sp1!TotalEffort-Sp1!TotalEffort/(Sp1!ImplementationDays)*(V13-1))</f>
        <v/>
      </c>
      <c r="W10" s="5" t="str">
        <f>IF(W13="","",Sp1!TotalEffort-Sp1!TotalEffort/(Sp1!ImplementationDays)*(W13-1))</f>
        <v/>
      </c>
      <c r="X10" s="5" t="str">
        <f>IF(X13="","",Sp1!TotalEffort-Sp1!TotalEffort/(Sp1!ImplementationDays)*(X13-1))</f>
        <v/>
      </c>
      <c r="Y10" s="5" t="str">
        <f>IF(Y13="","",Sp1!TotalEffort-Sp1!TotalEffort/(Sp1!ImplementationDays)*(Y13-1))</f>
        <v/>
      </c>
      <c r="Z10" s="5" t="str">
        <f>IF(Z13="","",Sp1!TotalEffort-Sp1!TotalEffort/(Sp1!ImplementationDays)*(Z13-1))</f>
        <v/>
      </c>
      <c r="AA10" s="5" t="str">
        <f>IF(AA13="","",Sp1!TotalEffort-Sp1!TotalEffort/(Sp1!ImplementationDays)*(AA13-1))</f>
        <v/>
      </c>
      <c r="AB10" s="5" t="str">
        <f>IF(AB13="","",Sp1!TotalEffort-Sp1!TotalEffort/(Sp1!ImplementationDays)*(AB13-1))</f>
        <v/>
      </c>
      <c r="AC10" s="5" t="str">
        <f>IF(AC13="","",Sp1!TotalEffort-Sp1!TotalEffort/(Sp1!ImplementationDays)*(AC13-1))</f>
        <v/>
      </c>
      <c r="AD10" s="5" t="str">
        <f>IF(AD13="","",Sp1!TotalEffort-Sp1!TotalEffort/(Sp1!ImplementationDays)*(AD13-1))</f>
        <v/>
      </c>
      <c r="AE10" s="5" t="str">
        <f>IF(AE13="","",Sp1!TotalEffort-Sp1!TotalEffort/(Sp1!ImplementationDays)*(AE13-1))</f>
        <v/>
      </c>
      <c r="AF10" s="3"/>
      <c r="AG10" s="4"/>
      <c r="AH10" s="4"/>
      <c r="AI10" s="4"/>
      <c r="AJ10" s="4"/>
      <c r="AK10" s="4"/>
      <c r="AL10" s="4"/>
      <c r="AM10" s="4"/>
      <c r="AN10" s="4"/>
      <c r="AO10" s="4"/>
    </row>
    <row r="11" ht="12.75" hidden="1" customHeight="1">
      <c r="A11" s="31" t="s">
        <v>120</v>
      </c>
      <c r="B11" s="3"/>
      <c r="C11" s="3" t="s">
        <v>51</v>
      </c>
      <c r="D11" s="5"/>
      <c r="E11" s="5"/>
      <c r="F11" s="5"/>
      <c r="G11" s="5" t="str">
        <f t="array" ref="G11">IF(TREND(OFFSET($G9,0,Sp1!DoneDays-Sp1!TrendDays,1,Sp1!TrendDays),OFFSET($G12,0,Sp1!DoneDays-Sp1!TrendDays,1,Sp1!TrendDays),G12)&lt;0,"",TREND(OFFSET($G9,0,Sp1!DoneDays-Sp1!TrendDays,1,Sp1!TrendDays),OFFSET($G12,0,Sp1!DoneDays-Sp1!TrendDays,1,Sp1!TrendDays),G12))</f>
        <v>#VALUE!</v>
      </c>
      <c r="H11" s="5" t="str">
        <f t="array" ref="H11">IF(TREND(OFFSET($G9,0,Sp1!DoneDays-Sp1!TrendDays,1,Sp1!TrendDays),OFFSET($G12,0,Sp1!DoneDays-Sp1!TrendDays,1,Sp1!TrendDays),H12)&lt;0,"",TREND(OFFSET($G9,0,Sp1!DoneDays-Sp1!TrendDays,1,Sp1!TrendDays),OFFSET($G12,0,Sp1!DoneDays-Sp1!TrendDays,1,Sp1!TrendDays),H12))</f>
        <v>#VALUE!</v>
      </c>
      <c r="I11" s="5" t="str">
        <f t="array" ref="I11">IF(TREND(OFFSET($G9,0,Sp1!DoneDays-Sp1!TrendDays,1,Sp1!TrendDays),OFFSET($G12,0,Sp1!DoneDays-Sp1!TrendDays,1,Sp1!TrendDays),I12)&lt;0,"",TREND(OFFSET($G9,0,Sp1!DoneDays-Sp1!TrendDays,1,Sp1!TrendDays),OFFSET($G12,0,Sp1!DoneDays-Sp1!TrendDays,1,Sp1!TrendDays),I12))</f>
        <v>#VALUE!</v>
      </c>
      <c r="J11" s="5" t="str">
        <f t="array" ref="J11">IF(TREND(OFFSET($G9,0,Sp1!DoneDays-Sp1!TrendDays,1,Sp1!TrendDays),OFFSET($G12,0,Sp1!DoneDays-Sp1!TrendDays,1,Sp1!TrendDays),J12)&lt;0,"",TREND(OFFSET($G9,0,Sp1!DoneDays-Sp1!TrendDays,1,Sp1!TrendDays),OFFSET($G12,0,Sp1!DoneDays-Sp1!TrendDays,1,Sp1!TrendDays),J12))</f>
        <v>#VALUE!</v>
      </c>
      <c r="K11" s="5" t="str">
        <f t="array" ref="K11">IF(TREND(OFFSET($G9,0,Sp1!DoneDays-Sp1!TrendDays,1,Sp1!TrendDays),OFFSET($G12,0,Sp1!DoneDays-Sp1!TrendDays,1,Sp1!TrendDays),K12)&lt;0,"",TREND(OFFSET($G9,0,Sp1!DoneDays-Sp1!TrendDays,1,Sp1!TrendDays),OFFSET($G12,0,Sp1!DoneDays-Sp1!TrendDays,1,Sp1!TrendDays),K12))</f>
        <v>#VALUE!</v>
      </c>
      <c r="L11" s="5" t="str">
        <f t="array" ref="L11">IF(TREND(OFFSET($G9,0,Sp1!DoneDays-Sp1!TrendDays,1,Sp1!TrendDays),OFFSET($G12,0,Sp1!DoneDays-Sp1!TrendDays,1,Sp1!TrendDays),L12)&lt;0,"",TREND(OFFSET($G9,0,Sp1!DoneDays-Sp1!TrendDays,1,Sp1!TrendDays),OFFSET($G12,0,Sp1!DoneDays-Sp1!TrendDays,1,Sp1!TrendDays),L12))</f>
        <v>#VALUE!</v>
      </c>
      <c r="M11" s="5" t="str">
        <f t="array" ref="M11">IF(TREND(OFFSET($G9,0,Sp1!DoneDays-Sp1!TrendDays,1,Sp1!TrendDays),OFFSET($G12,0,Sp1!DoneDays-Sp1!TrendDays,1,Sp1!TrendDays),M12)&lt;0,"",TREND(OFFSET($G9,0,Sp1!DoneDays-Sp1!TrendDays,1,Sp1!TrendDays),OFFSET($G12,0,Sp1!DoneDays-Sp1!TrendDays,1,Sp1!TrendDays),M12))</f>
        <v>#VALUE!</v>
      </c>
      <c r="N11" s="5" t="str">
        <f t="array" ref="N11">IF(TREND(OFFSET($G9,0,Sp1!DoneDays-Sp1!TrendDays,1,Sp1!TrendDays),OFFSET($G12,0,Sp1!DoneDays-Sp1!TrendDays,1,Sp1!TrendDays),N12)&lt;0,"",TREND(OFFSET($G9,0,Sp1!DoneDays-Sp1!TrendDays,1,Sp1!TrendDays),OFFSET($G12,0,Sp1!DoneDays-Sp1!TrendDays,1,Sp1!TrendDays),N12))</f>
        <v>#VALUE!</v>
      </c>
      <c r="O11" s="5" t="str">
        <f t="array" ref="O11">IF(TREND(OFFSET($G9,0,Sp1!DoneDays-Sp1!TrendDays,1,Sp1!TrendDays),OFFSET($G12,0,Sp1!DoneDays-Sp1!TrendDays,1,Sp1!TrendDays),O12)&lt;0,"",TREND(OFFSET($G9,0,Sp1!DoneDays-Sp1!TrendDays,1,Sp1!TrendDays),OFFSET($G12,0,Sp1!DoneDays-Sp1!TrendDays,1,Sp1!TrendDays),O12))</f>
        <v>#VALUE!</v>
      </c>
      <c r="P11" s="5" t="str">
        <f t="array" ref="P11">IF(TREND(OFFSET($G9,0,Sp1!DoneDays-Sp1!TrendDays,1,Sp1!TrendDays),OFFSET($G12,0,Sp1!DoneDays-Sp1!TrendDays,1,Sp1!TrendDays),P12)&lt;0,"",TREND(OFFSET($G9,0,Sp1!DoneDays-Sp1!TrendDays,1,Sp1!TrendDays),OFFSET($G12,0,Sp1!DoneDays-Sp1!TrendDays,1,Sp1!TrendDays),P12))</f>
        <v>#VALUE!</v>
      </c>
      <c r="Q11" s="5" t="str">
        <f t="array" ref="Q11">IF(TREND(OFFSET($G9,0,Sp1!DoneDays-Sp1!TrendDays,1,Sp1!TrendDays),OFFSET($G12,0,Sp1!DoneDays-Sp1!TrendDays,1,Sp1!TrendDays),Q12)&lt;0,"",TREND(OFFSET($G9,0,Sp1!DoneDays-Sp1!TrendDays,1,Sp1!TrendDays),OFFSET($G12,0,Sp1!DoneDays-Sp1!TrendDays,1,Sp1!TrendDays),Q12))</f>
        <v>#VALUE!</v>
      </c>
      <c r="R11" s="5" t="str">
        <f t="array" ref="R11">IF(TREND(OFFSET($G9,0,Sp1!DoneDays-Sp1!TrendDays,1,Sp1!TrendDays),OFFSET($G12,0,Sp1!DoneDays-Sp1!TrendDays,1,Sp1!TrendDays),R12)&lt;0,"",TREND(OFFSET($G9,0,Sp1!DoneDays-Sp1!TrendDays,1,Sp1!TrendDays),OFFSET($G12,0,Sp1!DoneDays-Sp1!TrendDays,1,Sp1!TrendDays),R12))</f>
        <v>#VALUE!</v>
      </c>
      <c r="S11" s="5" t="str">
        <f t="array" ref="S11">IF(TREND(OFFSET($G9,0,Sp1!DoneDays-Sp1!TrendDays,1,Sp1!TrendDays),OFFSET($G12,0,Sp1!DoneDays-Sp1!TrendDays,1,Sp1!TrendDays),S12)&lt;0,"",TREND(OFFSET($G9,0,Sp1!DoneDays-Sp1!TrendDays,1,Sp1!TrendDays),OFFSET($G12,0,Sp1!DoneDays-Sp1!TrendDays,1,Sp1!TrendDays),S12))</f>
        <v>#VALUE!</v>
      </c>
      <c r="T11" s="5" t="str">
        <f t="array" ref="T11">IF(TREND(OFFSET($G9,0,Sp1!DoneDays-Sp1!TrendDays,1,Sp1!TrendDays),OFFSET($G12,0,Sp1!DoneDays-Sp1!TrendDays,1,Sp1!TrendDays),T12)&lt;0,"",TREND(OFFSET($G9,0,Sp1!DoneDays-Sp1!TrendDays,1,Sp1!TrendDays),OFFSET($G12,0,Sp1!DoneDays-Sp1!TrendDays,1,Sp1!TrendDays),T12))</f>
        <v>#VALUE!</v>
      </c>
      <c r="U11" s="5" t="str">
        <f t="array" ref="U11">IF(TREND(OFFSET($G9,0,Sp1!DoneDays-Sp1!TrendDays,1,Sp1!TrendDays),OFFSET($G12,0,Sp1!DoneDays-Sp1!TrendDays,1,Sp1!TrendDays),U12)&lt;0,"",TREND(OFFSET($G9,0,Sp1!DoneDays-Sp1!TrendDays,1,Sp1!TrendDays),OFFSET($G12,0,Sp1!DoneDays-Sp1!TrendDays,1,Sp1!TrendDays),U12))</f>
        <v>#VALUE!</v>
      </c>
      <c r="V11" s="5" t="str">
        <f t="array" ref="V11">IF(TREND(OFFSET($G9,0,Sp1!DoneDays-Sp1!TrendDays,1,Sp1!TrendDays),OFFSET($G12,0,Sp1!DoneDays-Sp1!TrendDays,1,Sp1!TrendDays),V12)&lt;0,"",TREND(OFFSET($G9,0,Sp1!DoneDays-Sp1!TrendDays,1,Sp1!TrendDays),OFFSET($G12,0,Sp1!DoneDays-Sp1!TrendDays,1,Sp1!TrendDays),V12))</f>
        <v>#VALUE!</v>
      </c>
      <c r="W11" s="5" t="str">
        <f t="array" ref="W11">IF(TREND(OFFSET($G9,0,Sp1!DoneDays-Sp1!TrendDays,1,Sp1!TrendDays),OFFSET($G12,0,Sp1!DoneDays-Sp1!TrendDays,1,Sp1!TrendDays),W12)&lt;0,"",TREND(OFFSET($G9,0,Sp1!DoneDays-Sp1!TrendDays,1,Sp1!TrendDays),OFFSET($G12,0,Sp1!DoneDays-Sp1!TrendDays,1,Sp1!TrendDays),W12))</f>
        <v>#VALUE!</v>
      </c>
      <c r="X11" s="5" t="str">
        <f t="array" ref="X11">IF(TREND(OFFSET($G9,0,Sp1!DoneDays-Sp1!TrendDays,1,Sp1!TrendDays),OFFSET($G12,0,Sp1!DoneDays-Sp1!TrendDays,1,Sp1!TrendDays),X12)&lt;0,"",TREND(OFFSET($G9,0,Sp1!DoneDays-Sp1!TrendDays,1,Sp1!TrendDays),OFFSET($G12,0,Sp1!DoneDays-Sp1!TrendDays,1,Sp1!TrendDays),X12))</f>
        <v>#VALUE!</v>
      </c>
      <c r="Y11" s="5" t="str">
        <f t="array" ref="Y11">IF(TREND(OFFSET($G9,0,Sp1!DoneDays-Sp1!TrendDays,1,Sp1!TrendDays),OFFSET($G12,0,Sp1!DoneDays-Sp1!TrendDays,1,Sp1!TrendDays),Y12)&lt;0,"",TREND(OFFSET($G9,0,Sp1!DoneDays-Sp1!TrendDays,1,Sp1!TrendDays),OFFSET($G12,0,Sp1!DoneDays-Sp1!TrendDays,1,Sp1!TrendDays),Y12))</f>
        <v>#VALUE!</v>
      </c>
      <c r="Z11" s="5" t="str">
        <f t="array" ref="Z11">IF(TREND(OFFSET($G9,0,Sp1!DoneDays-Sp1!TrendDays,1,Sp1!TrendDays),OFFSET($G12,0,Sp1!DoneDays-Sp1!TrendDays,1,Sp1!TrendDays),Z12)&lt;0,"",TREND(OFFSET($G9,0,Sp1!DoneDays-Sp1!TrendDays,1,Sp1!TrendDays),OFFSET($G12,0,Sp1!DoneDays-Sp1!TrendDays,1,Sp1!TrendDays),Z12))</f>
        <v>#VALUE!</v>
      </c>
      <c r="AA11" s="5" t="str">
        <f t="array" ref="AA11">IF(TREND(OFFSET($G9,0,Sp1!DoneDays-Sp1!TrendDays,1,Sp1!TrendDays),OFFSET($G12,0,Sp1!DoneDays-Sp1!TrendDays,1,Sp1!TrendDays),AA12)&lt;0,"",TREND(OFFSET($G9,0,Sp1!DoneDays-Sp1!TrendDays,1,Sp1!TrendDays),OFFSET($G12,0,Sp1!DoneDays-Sp1!TrendDays,1,Sp1!TrendDays),AA12))</f>
        <v>#VALUE!</v>
      </c>
      <c r="AB11" s="5" t="str">
        <f t="array" ref="AB11">IF(TREND(OFFSET($G9,0,Sp1!DoneDays-Sp1!TrendDays,1,Sp1!TrendDays),OFFSET($G12,0,Sp1!DoneDays-Sp1!TrendDays,1,Sp1!TrendDays),AB12)&lt;0,"",TREND(OFFSET($G9,0,Sp1!DoneDays-Sp1!TrendDays,1,Sp1!TrendDays),OFFSET($G12,0,Sp1!DoneDays-Sp1!TrendDays,1,Sp1!TrendDays),AB12))</f>
        <v>#VALUE!</v>
      </c>
      <c r="AC11" s="5" t="str">
        <f t="array" ref="AC11">IF(TREND(OFFSET($G9,0,Sp1!DoneDays-Sp1!TrendDays,1,Sp1!TrendDays),OFFSET($G12,0,Sp1!DoneDays-Sp1!TrendDays,1,Sp1!TrendDays),AC12)&lt;0,"",TREND(OFFSET($G9,0,Sp1!DoneDays-Sp1!TrendDays,1,Sp1!TrendDays),OFFSET($G12,0,Sp1!DoneDays-Sp1!TrendDays,1,Sp1!TrendDays),AC12))</f>
        <v>#VALUE!</v>
      </c>
      <c r="AD11" s="5" t="str">
        <f t="array" ref="AD11">IF(TREND(OFFSET($G9,0,Sp1!DoneDays-Sp1!TrendDays,1,Sp1!TrendDays),OFFSET($G12,0,Sp1!DoneDays-Sp1!TrendDays,1,Sp1!TrendDays),AD12)&lt;0,"",TREND(OFFSET($G9,0,Sp1!DoneDays-Sp1!TrendDays,1,Sp1!TrendDays),OFFSET($G12,0,Sp1!DoneDays-Sp1!TrendDays,1,Sp1!TrendDays),AD12))</f>
        <v>#VALUE!</v>
      </c>
      <c r="AE11" s="5" t="str">
        <f t="array" ref="AE11">IF(TREND(OFFSET($G9,0,Sp1!DoneDays-Sp1!TrendDays,1,Sp1!TrendDays),OFFSET($G12,0,Sp1!DoneDays-Sp1!TrendDays,1,Sp1!TrendDays),AE12)&lt;0,"",TREND(OFFSET($G9,0,Sp1!DoneDays-Sp1!TrendDays,1,Sp1!TrendDays),OFFSET($G12,0,Sp1!DoneDays-Sp1!TrendDays,1,Sp1!TrendDays),AE12))</f>
        <v>#VALUE!</v>
      </c>
      <c r="AF11" s="3"/>
      <c r="AG11" s="4"/>
      <c r="AH11" s="4"/>
      <c r="AI11" s="4"/>
      <c r="AJ11" s="4"/>
      <c r="AK11" s="4"/>
      <c r="AL11" s="4"/>
      <c r="AM11" s="4"/>
      <c r="AN11" s="4"/>
      <c r="AO11" s="4"/>
    </row>
    <row r="12" ht="12.75" hidden="1" customHeight="1">
      <c r="A12" s="31" t="s">
        <v>121</v>
      </c>
      <c r="B12" s="3"/>
      <c r="C12" s="3" t="s">
        <v>122</v>
      </c>
      <c r="D12" s="5" t="str">
        <f>IF(Sp1!DoneDays&gt;B9,B9,Sp1!DoneDays)</f>
        <v>5</v>
      </c>
      <c r="E12" s="5"/>
      <c r="F12" s="5"/>
      <c r="G12" s="5" t="str">
        <f>IF(Sp1!DoneDays&gt;E12,E12+1,"")</f>
        <v>1</v>
      </c>
      <c r="H12" s="5">
        <v>2.0</v>
      </c>
      <c r="I12" s="5">
        <v>3.0</v>
      </c>
      <c r="J12" s="5">
        <v>4.0</v>
      </c>
      <c r="K12" s="5">
        <v>5.0</v>
      </c>
      <c r="L12" s="5">
        <v>6.0</v>
      </c>
      <c r="M12" s="5">
        <v>7.0</v>
      </c>
      <c r="N12" s="5">
        <v>8.0</v>
      </c>
      <c r="O12" s="5">
        <v>9.0</v>
      </c>
      <c r="P12" s="5">
        <v>10.0</v>
      </c>
      <c r="Q12" s="5">
        <v>11.0</v>
      </c>
      <c r="R12" s="5">
        <v>12.0</v>
      </c>
      <c r="S12" s="5">
        <v>13.0</v>
      </c>
      <c r="T12" s="5">
        <v>14.0</v>
      </c>
      <c r="U12" s="5">
        <v>15.0</v>
      </c>
      <c r="V12" s="5">
        <v>16.0</v>
      </c>
      <c r="W12" s="5">
        <v>17.0</v>
      </c>
      <c r="X12" s="5">
        <v>18.0</v>
      </c>
      <c r="Y12" s="5">
        <v>19.0</v>
      </c>
      <c r="Z12" s="5">
        <v>20.0</v>
      </c>
      <c r="AA12" s="5">
        <v>21.0</v>
      </c>
      <c r="AB12" s="5">
        <v>22.0</v>
      </c>
      <c r="AC12" s="5">
        <v>23.0</v>
      </c>
      <c r="AD12" s="5">
        <v>24.0</v>
      </c>
      <c r="AE12" s="5">
        <v>25.0</v>
      </c>
      <c r="AF12" s="3"/>
      <c r="AG12" s="4"/>
      <c r="AH12" s="4"/>
      <c r="AI12" s="4"/>
      <c r="AJ12" s="4"/>
      <c r="AK12" s="4"/>
      <c r="AL12" s="4"/>
      <c r="AM12" s="4"/>
      <c r="AN12" s="4"/>
      <c r="AO12" s="4"/>
    </row>
    <row r="13" ht="12.75" customHeight="1">
      <c r="A13" s="55" t="s">
        <v>123</v>
      </c>
      <c r="B13" s="60" t="s">
        <v>19</v>
      </c>
      <c r="C13" s="55" t="s">
        <v>124</v>
      </c>
      <c r="D13" s="55" t="s">
        <v>14</v>
      </c>
      <c r="E13" s="60" t="s">
        <v>125</v>
      </c>
      <c r="F13" s="60" t="s">
        <v>126</v>
      </c>
      <c r="G13" s="60">
        <v>1.0</v>
      </c>
      <c r="H13" s="60" t="str">
        <f t="shared" ref="H13:AE13" si="1">IF($B$8&gt;G13,G13+1,"")</f>
        <v>2</v>
      </c>
      <c r="I13" s="60" t="str">
        <f t="shared" si="1"/>
        <v>3</v>
      </c>
      <c r="J13" s="60" t="str">
        <f t="shared" si="1"/>
        <v>4</v>
      </c>
      <c r="K13" s="60" t="str">
        <f t="shared" si="1"/>
        <v>5</v>
      </c>
      <c r="L13" s="60" t="str">
        <f t="shared" si="1"/>
        <v>6</v>
      </c>
      <c r="M13" s="60" t="str">
        <f t="shared" si="1"/>
        <v>7</v>
      </c>
      <c r="N13" s="60" t="str">
        <f t="shared" si="1"/>
        <v/>
      </c>
      <c r="O13" s="60" t="str">
        <f t="shared" si="1"/>
        <v/>
      </c>
      <c r="P13" s="60" t="str">
        <f t="shared" si="1"/>
        <v/>
      </c>
      <c r="Q13" s="60" t="str">
        <f t="shared" si="1"/>
        <v/>
      </c>
      <c r="R13" s="60" t="str">
        <f t="shared" si="1"/>
        <v/>
      </c>
      <c r="S13" s="60" t="str">
        <f t="shared" si="1"/>
        <v/>
      </c>
      <c r="T13" s="60" t="str">
        <f t="shared" si="1"/>
        <v/>
      </c>
      <c r="U13" s="60" t="str">
        <f t="shared" si="1"/>
        <v/>
      </c>
      <c r="V13" s="60" t="str">
        <f t="shared" si="1"/>
        <v/>
      </c>
      <c r="W13" s="60" t="str">
        <f t="shared" si="1"/>
        <v/>
      </c>
      <c r="X13" s="60" t="str">
        <f t="shared" si="1"/>
        <v/>
      </c>
      <c r="Y13" s="60" t="str">
        <f t="shared" si="1"/>
        <v/>
      </c>
      <c r="Z13" s="60" t="str">
        <f t="shared" si="1"/>
        <v/>
      </c>
      <c r="AA13" s="60" t="str">
        <f t="shared" si="1"/>
        <v/>
      </c>
      <c r="AB13" s="60" t="str">
        <f t="shared" si="1"/>
        <v/>
      </c>
      <c r="AC13" s="60" t="str">
        <f t="shared" si="1"/>
        <v/>
      </c>
      <c r="AD13" s="60" t="str">
        <f t="shared" si="1"/>
        <v/>
      </c>
      <c r="AE13" s="60" t="str">
        <f t="shared" si="1"/>
        <v/>
      </c>
      <c r="AF13" s="12"/>
      <c r="AG13" s="4"/>
      <c r="AH13" s="4"/>
      <c r="AI13" s="4"/>
      <c r="AJ13" s="4"/>
      <c r="AK13" s="4"/>
      <c r="AL13" s="4"/>
      <c r="AM13" s="4"/>
      <c r="AN13" s="4"/>
      <c r="AO13" s="4"/>
    </row>
    <row r="14" ht="12.75" customHeight="1">
      <c r="A14" s="3" t="s">
        <v>127</v>
      </c>
      <c r="B14" s="5"/>
      <c r="C14" s="3" t="s">
        <v>128</v>
      </c>
      <c r="D14" s="61" t="s">
        <v>129</v>
      </c>
      <c r="E14" s="5">
        <v>8.0</v>
      </c>
      <c r="F14" s="5" t="str">
        <f t="shared" ref="F14:F23" si="2">IF(E14="","",IF(OR(E14-SUM(G14:M14)&lt;0,D14="Done"),0,E14-SUM(G14:M14)))</f>
        <v>8</v>
      </c>
      <c r="G14" s="5"/>
      <c r="H14" s="5"/>
      <c r="I14" s="5"/>
      <c r="J14" s="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2"/>
      <c r="AG14" s="4"/>
      <c r="AH14" s="4"/>
      <c r="AI14" s="4"/>
      <c r="AJ14" s="4"/>
      <c r="AK14" s="4"/>
      <c r="AL14" s="4"/>
      <c r="AM14" s="4"/>
      <c r="AN14" s="4"/>
      <c r="AO14" s="4"/>
    </row>
    <row r="15" ht="12.75" customHeight="1">
      <c r="A15" s="59" t="s">
        <v>130</v>
      </c>
      <c r="B15" s="9"/>
      <c r="C15" s="61" t="s">
        <v>131</v>
      </c>
      <c r="D15" s="59" t="s">
        <v>129</v>
      </c>
      <c r="E15" s="26">
        <v>8.0</v>
      </c>
      <c r="F15" s="5" t="str">
        <f t="shared" si="2"/>
        <v>8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2"/>
      <c r="AG15" s="4"/>
      <c r="AH15" s="4"/>
      <c r="AI15" s="4"/>
      <c r="AJ15" s="4"/>
      <c r="AK15" s="4"/>
      <c r="AL15" s="4"/>
      <c r="AM15" s="4"/>
      <c r="AN15" s="4"/>
      <c r="AO15" s="4"/>
    </row>
    <row r="16" ht="12.75" customHeight="1">
      <c r="A16" s="59" t="s">
        <v>132</v>
      </c>
      <c r="B16" s="9"/>
      <c r="C16" s="61" t="s">
        <v>128</v>
      </c>
      <c r="D16" s="59" t="s">
        <v>129</v>
      </c>
      <c r="E16" s="26">
        <v>8.0</v>
      </c>
      <c r="F16" s="5" t="str">
        <f t="shared" si="2"/>
        <v>4</v>
      </c>
      <c r="G16" s="9"/>
      <c r="H16" s="26">
        <v>4.0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2"/>
      <c r="AG16" s="4"/>
      <c r="AH16" s="4"/>
      <c r="AI16" s="4"/>
      <c r="AJ16" s="4"/>
      <c r="AK16" s="4"/>
      <c r="AL16" s="4"/>
      <c r="AM16" s="4"/>
      <c r="AN16" s="4"/>
      <c r="AO16" s="4"/>
    </row>
    <row r="17" ht="12.75" customHeight="1">
      <c r="A17" s="59" t="s">
        <v>133</v>
      </c>
      <c r="B17" s="9"/>
      <c r="C17" s="61" t="s">
        <v>128</v>
      </c>
      <c r="D17" s="59" t="s">
        <v>129</v>
      </c>
      <c r="E17" s="26">
        <v>2.0</v>
      </c>
      <c r="F17" s="5" t="str">
        <f t="shared" si="2"/>
        <v>1</v>
      </c>
      <c r="G17" s="9"/>
      <c r="H17" s="26">
        <v>1.0</v>
      </c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2"/>
      <c r="AG17" s="4"/>
      <c r="AH17" s="4"/>
      <c r="AI17" s="4"/>
      <c r="AJ17" s="4"/>
      <c r="AK17" s="4"/>
      <c r="AL17" s="4"/>
      <c r="AM17" s="4"/>
      <c r="AN17" s="4"/>
      <c r="AO17" s="4"/>
    </row>
    <row r="18" ht="12.75" customHeight="1">
      <c r="A18" s="59" t="s">
        <v>134</v>
      </c>
      <c r="B18" s="9"/>
      <c r="C18" s="61" t="s">
        <v>135</v>
      </c>
      <c r="D18" s="59" t="s">
        <v>129</v>
      </c>
      <c r="E18" s="26">
        <v>8.0</v>
      </c>
      <c r="F18" s="5" t="str">
        <f t="shared" si="2"/>
        <v>0</v>
      </c>
      <c r="G18" s="26"/>
      <c r="H18" s="26"/>
      <c r="I18" s="26">
        <v>4.0</v>
      </c>
      <c r="J18" s="26">
        <v>4.0</v>
      </c>
      <c r="K18" s="26"/>
      <c r="L18" s="2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2"/>
      <c r="AG18" s="4"/>
      <c r="AH18" s="4"/>
      <c r="AI18" s="4"/>
      <c r="AJ18" s="4"/>
      <c r="AK18" s="4"/>
      <c r="AL18" s="4"/>
      <c r="AM18" s="4"/>
      <c r="AN18" s="4"/>
      <c r="AO18" s="4"/>
    </row>
    <row r="19" ht="12.75" customHeight="1">
      <c r="A19" s="59" t="s">
        <v>136</v>
      </c>
      <c r="B19" s="9"/>
      <c r="C19" s="61" t="s">
        <v>137</v>
      </c>
      <c r="D19" s="59" t="s">
        <v>129</v>
      </c>
      <c r="E19" s="26">
        <v>2.0</v>
      </c>
      <c r="F19" s="5" t="str">
        <f t="shared" si="2"/>
        <v>0</v>
      </c>
      <c r="G19" s="26">
        <v>1.0</v>
      </c>
      <c r="H19" s="9"/>
      <c r="I19" s="9"/>
      <c r="J19" s="9"/>
      <c r="K19" s="9"/>
      <c r="L19" s="9"/>
      <c r="M19" s="26">
        <v>1.0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2"/>
      <c r="AG19" s="4"/>
      <c r="AH19" s="4"/>
      <c r="AI19" s="4"/>
      <c r="AJ19" s="4"/>
      <c r="AK19" s="4"/>
      <c r="AL19" s="4"/>
      <c r="AM19" s="4"/>
      <c r="AN19" s="4"/>
      <c r="AO19" s="4"/>
    </row>
    <row r="20" ht="12.75" customHeight="1">
      <c r="A20" s="59" t="s">
        <v>138</v>
      </c>
      <c r="B20" s="9"/>
      <c r="C20" s="61" t="s">
        <v>137</v>
      </c>
      <c r="D20" s="59" t="s">
        <v>129</v>
      </c>
      <c r="E20" s="26">
        <v>2.0</v>
      </c>
      <c r="F20" s="5" t="str">
        <f t="shared" si="2"/>
        <v>0</v>
      </c>
      <c r="G20" s="26">
        <v>1.0</v>
      </c>
      <c r="H20" s="9"/>
      <c r="I20" s="9"/>
      <c r="J20" s="9"/>
      <c r="K20" s="9"/>
      <c r="L20" s="9"/>
      <c r="M20" s="26">
        <v>1.0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2"/>
      <c r="AG20" s="4"/>
      <c r="AH20" s="4"/>
      <c r="AI20" s="4"/>
      <c r="AJ20" s="4"/>
      <c r="AK20" s="4"/>
      <c r="AL20" s="4"/>
      <c r="AM20" s="4"/>
      <c r="AN20" s="4"/>
      <c r="AO20" s="4"/>
    </row>
    <row r="21" ht="12.75" customHeight="1">
      <c r="A21" s="59" t="s">
        <v>139</v>
      </c>
      <c r="B21" s="9"/>
      <c r="C21" s="61" t="s">
        <v>137</v>
      </c>
      <c r="D21" s="59" t="s">
        <v>129</v>
      </c>
      <c r="E21" s="26">
        <v>2.0</v>
      </c>
      <c r="F21" s="5" t="str">
        <f t="shared" si="2"/>
        <v>0</v>
      </c>
      <c r="G21" s="26">
        <v>1.0</v>
      </c>
      <c r="H21" s="9"/>
      <c r="I21" s="9"/>
      <c r="J21" s="9"/>
      <c r="K21" s="9"/>
      <c r="L21" s="9"/>
      <c r="M21" s="26">
        <v>1.0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2"/>
      <c r="AG21" s="4"/>
      <c r="AH21" s="4"/>
      <c r="AI21" s="4"/>
      <c r="AJ21" s="4"/>
      <c r="AK21" s="4"/>
      <c r="AL21" s="4"/>
      <c r="AM21" s="4"/>
      <c r="AN21" s="4"/>
      <c r="AO21" s="4"/>
    </row>
    <row r="22" ht="12.75" customHeight="1">
      <c r="A22" s="59" t="s">
        <v>140</v>
      </c>
      <c r="B22" s="9"/>
      <c r="C22" s="61" t="s">
        <v>137</v>
      </c>
      <c r="D22" s="59" t="s">
        <v>129</v>
      </c>
      <c r="E22" s="26">
        <v>2.0</v>
      </c>
      <c r="F22" s="5" t="str">
        <f t="shared" si="2"/>
        <v>0</v>
      </c>
      <c r="G22" s="26">
        <v>1.0</v>
      </c>
      <c r="H22" s="9"/>
      <c r="I22" s="9"/>
      <c r="J22" s="9"/>
      <c r="K22" s="9"/>
      <c r="L22" s="9"/>
      <c r="M22" s="26">
        <v>1.0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2"/>
      <c r="AG22" s="4"/>
      <c r="AH22" s="4"/>
      <c r="AI22" s="4"/>
      <c r="AJ22" s="4"/>
      <c r="AK22" s="4"/>
      <c r="AL22" s="4"/>
      <c r="AM22" s="4"/>
      <c r="AN22" s="4"/>
      <c r="AO22" s="4"/>
    </row>
    <row r="23" ht="12.75" customHeight="1">
      <c r="A23" s="59" t="s">
        <v>141</v>
      </c>
      <c r="B23" s="9"/>
      <c r="C23" s="61" t="s">
        <v>137</v>
      </c>
      <c r="D23" s="59" t="s">
        <v>129</v>
      </c>
      <c r="E23" s="26">
        <v>2.0</v>
      </c>
      <c r="F23" s="5" t="str">
        <f t="shared" si="2"/>
        <v>0</v>
      </c>
      <c r="G23" s="26">
        <v>1.0</v>
      </c>
      <c r="H23" s="9"/>
      <c r="I23" s="9"/>
      <c r="J23" s="9"/>
      <c r="K23" s="9"/>
      <c r="L23" s="9"/>
      <c r="M23" s="26">
        <v>1.0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2"/>
      <c r="AG23" s="4"/>
      <c r="AH23" s="4"/>
      <c r="AI23" s="4"/>
      <c r="AJ23" s="4"/>
      <c r="AK23" s="4"/>
      <c r="AL23" s="4"/>
      <c r="AM23" s="4"/>
      <c r="AN23" s="4"/>
      <c r="AO23" s="4"/>
    </row>
    <row r="24" ht="12.75" customHeight="1">
      <c r="A24" s="12"/>
      <c r="B24" s="9"/>
      <c r="C24" s="3"/>
      <c r="D24" s="12"/>
      <c r="E24" s="9"/>
      <c r="F24" s="9"/>
      <c r="G24" s="9" t="str">
        <f t="shared" ref="G24:G28" si="4">IF(OR(G$13="",$E24=""),"",E24)</f>
        <v/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 t="str">
        <f t="shared" ref="AD24:AE24" si="3">IF(OR(AD$13="",$E24=""),"",AC24)</f>
        <v/>
      </c>
      <c r="AE24" s="9" t="str">
        <f t="shared" si="3"/>
        <v/>
      </c>
      <c r="AF24" s="12"/>
      <c r="AG24" s="4"/>
      <c r="AH24" s="4"/>
      <c r="AI24" s="4"/>
      <c r="AJ24" s="4"/>
      <c r="AK24" s="4"/>
      <c r="AL24" s="4"/>
      <c r="AM24" s="4"/>
      <c r="AN24" s="4"/>
      <c r="AO24" s="4"/>
    </row>
    <row r="25" ht="12.75" customHeight="1">
      <c r="A25" s="12"/>
      <c r="B25" s="9"/>
      <c r="C25" s="62"/>
      <c r="D25" s="12"/>
      <c r="E25" s="9"/>
      <c r="F25" s="9"/>
      <c r="G25" s="9" t="str">
        <f t="shared" si="4"/>
        <v/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 t="str">
        <f t="shared" ref="AD25:AE25" si="5">IF(OR(AD$13="",$E25=""),"",AC25)</f>
        <v/>
      </c>
      <c r="AE25" s="9" t="str">
        <f t="shared" si="5"/>
        <v/>
      </c>
      <c r="AF25" s="12"/>
      <c r="AG25" s="4"/>
      <c r="AH25" s="4"/>
      <c r="AI25" s="4"/>
      <c r="AJ25" s="4"/>
      <c r="AK25" s="4"/>
      <c r="AL25" s="4"/>
      <c r="AM25" s="4"/>
      <c r="AN25" s="4"/>
      <c r="AO25" s="4"/>
    </row>
    <row r="26" ht="12.75" customHeight="1">
      <c r="A26" s="12"/>
      <c r="B26" s="9"/>
      <c r="D26" s="12"/>
      <c r="E26" s="9"/>
      <c r="F26" s="9"/>
      <c r="G26" s="9" t="str">
        <f t="shared" si="4"/>
        <v/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 t="str">
        <f t="shared" ref="AD26:AE26" si="6">IF(OR(AD$13="",$E26=""),"",AC26)</f>
        <v/>
      </c>
      <c r="AE26" s="9" t="str">
        <f t="shared" si="6"/>
        <v/>
      </c>
      <c r="AF26" s="12"/>
      <c r="AG26" s="4"/>
      <c r="AH26" s="4"/>
      <c r="AI26" s="4"/>
      <c r="AJ26" s="4"/>
      <c r="AK26" s="4"/>
      <c r="AL26" s="4"/>
      <c r="AM26" s="4"/>
      <c r="AN26" s="4"/>
      <c r="AO26" s="4"/>
    </row>
    <row r="27" ht="12.75" customHeight="1">
      <c r="A27" s="12"/>
      <c r="B27" s="9"/>
      <c r="C27" s="3"/>
      <c r="D27" s="12"/>
      <c r="E27" s="9"/>
      <c r="F27" s="9"/>
      <c r="G27" s="9" t="str">
        <f t="shared" si="4"/>
        <v/>
      </c>
      <c r="H27" s="9" t="str">
        <f t="shared" ref="H27:AE27" si="7">IF(OR(H$13="",$E27=""),"",G27)</f>
        <v/>
      </c>
      <c r="I27" s="9" t="str">
        <f t="shared" si="7"/>
        <v/>
      </c>
      <c r="J27" s="9" t="str">
        <f t="shared" si="7"/>
        <v/>
      </c>
      <c r="K27" s="9" t="str">
        <f t="shared" si="7"/>
        <v/>
      </c>
      <c r="L27" s="9" t="str">
        <f t="shared" si="7"/>
        <v/>
      </c>
      <c r="M27" s="9" t="str">
        <f t="shared" si="7"/>
        <v/>
      </c>
      <c r="N27" s="9" t="str">
        <f t="shared" si="7"/>
        <v/>
      </c>
      <c r="O27" s="9" t="str">
        <f t="shared" si="7"/>
        <v/>
      </c>
      <c r="P27" s="9" t="str">
        <f t="shared" si="7"/>
        <v/>
      </c>
      <c r="Q27" s="9" t="str">
        <f t="shared" si="7"/>
        <v/>
      </c>
      <c r="R27" s="9" t="str">
        <f t="shared" si="7"/>
        <v/>
      </c>
      <c r="S27" s="9" t="str">
        <f t="shared" si="7"/>
        <v/>
      </c>
      <c r="T27" s="9" t="str">
        <f t="shared" si="7"/>
        <v/>
      </c>
      <c r="U27" s="9" t="str">
        <f t="shared" si="7"/>
        <v/>
      </c>
      <c r="V27" s="9" t="str">
        <f t="shared" si="7"/>
        <v/>
      </c>
      <c r="W27" s="9" t="str">
        <f t="shared" si="7"/>
        <v/>
      </c>
      <c r="X27" s="9" t="str">
        <f t="shared" si="7"/>
        <v/>
      </c>
      <c r="Y27" s="9" t="str">
        <f t="shared" si="7"/>
        <v/>
      </c>
      <c r="Z27" s="9" t="str">
        <f t="shared" si="7"/>
        <v/>
      </c>
      <c r="AA27" s="9" t="str">
        <f t="shared" si="7"/>
        <v/>
      </c>
      <c r="AB27" s="9" t="str">
        <f t="shared" si="7"/>
        <v/>
      </c>
      <c r="AC27" s="9" t="str">
        <f t="shared" si="7"/>
        <v/>
      </c>
      <c r="AD27" s="9" t="str">
        <f t="shared" si="7"/>
        <v/>
      </c>
      <c r="AE27" s="9" t="str">
        <f t="shared" si="7"/>
        <v/>
      </c>
      <c r="AF27" s="12"/>
      <c r="AG27" s="4"/>
      <c r="AH27" s="4"/>
      <c r="AI27" s="4"/>
      <c r="AJ27" s="4"/>
      <c r="AK27" s="4"/>
      <c r="AL27" s="4"/>
      <c r="AM27" s="4"/>
      <c r="AN27" s="4"/>
      <c r="AO27" s="4"/>
    </row>
    <row r="28" ht="12.75" customHeight="1">
      <c r="A28" s="12"/>
      <c r="B28" s="9"/>
      <c r="C28" s="3"/>
      <c r="D28" s="12"/>
      <c r="E28" s="9"/>
      <c r="F28" s="9"/>
      <c r="G28" s="9" t="str">
        <f t="shared" si="4"/>
        <v/>
      </c>
      <c r="H28" s="9" t="str">
        <f t="shared" ref="H28:AE28" si="8">IF(OR(H$13="",$E28=""),"",G28)</f>
        <v/>
      </c>
      <c r="I28" s="9" t="str">
        <f t="shared" si="8"/>
        <v/>
      </c>
      <c r="J28" s="9" t="str">
        <f t="shared" si="8"/>
        <v/>
      </c>
      <c r="K28" s="9" t="str">
        <f t="shared" si="8"/>
        <v/>
      </c>
      <c r="L28" s="9" t="str">
        <f t="shared" si="8"/>
        <v/>
      </c>
      <c r="M28" s="9" t="str">
        <f t="shared" si="8"/>
        <v/>
      </c>
      <c r="N28" s="9" t="str">
        <f t="shared" si="8"/>
        <v/>
      </c>
      <c r="O28" s="9" t="str">
        <f t="shared" si="8"/>
        <v/>
      </c>
      <c r="P28" s="9" t="str">
        <f t="shared" si="8"/>
        <v/>
      </c>
      <c r="Q28" s="9" t="str">
        <f t="shared" si="8"/>
        <v/>
      </c>
      <c r="R28" s="9" t="str">
        <f t="shared" si="8"/>
        <v/>
      </c>
      <c r="S28" s="9" t="str">
        <f t="shared" si="8"/>
        <v/>
      </c>
      <c r="T28" s="9" t="str">
        <f t="shared" si="8"/>
        <v/>
      </c>
      <c r="U28" s="9" t="str">
        <f t="shared" si="8"/>
        <v/>
      </c>
      <c r="V28" s="9" t="str">
        <f t="shared" si="8"/>
        <v/>
      </c>
      <c r="W28" s="9" t="str">
        <f t="shared" si="8"/>
        <v/>
      </c>
      <c r="X28" s="9" t="str">
        <f t="shared" si="8"/>
        <v/>
      </c>
      <c r="Y28" s="9" t="str">
        <f t="shared" si="8"/>
        <v/>
      </c>
      <c r="Z28" s="9" t="str">
        <f t="shared" si="8"/>
        <v/>
      </c>
      <c r="AA28" s="9" t="str">
        <f t="shared" si="8"/>
        <v/>
      </c>
      <c r="AB28" s="9" t="str">
        <f t="shared" si="8"/>
        <v/>
      </c>
      <c r="AC28" s="9" t="str">
        <f t="shared" si="8"/>
        <v/>
      </c>
      <c r="AD28" s="9" t="str">
        <f t="shared" si="8"/>
        <v/>
      </c>
      <c r="AE28" s="9" t="str">
        <f t="shared" si="8"/>
        <v/>
      </c>
      <c r="AF28" s="12"/>
      <c r="AG28" s="4"/>
      <c r="AH28" s="4"/>
      <c r="AI28" s="4"/>
      <c r="AJ28" s="4"/>
      <c r="AK28" s="4"/>
      <c r="AL28" s="4"/>
      <c r="AM28" s="4"/>
      <c r="AN28" s="4"/>
      <c r="AO28" s="4"/>
    </row>
    <row r="29" ht="12.75" customHeight="1">
      <c r="A29" s="6"/>
      <c r="B29" s="9"/>
      <c r="C29" s="3"/>
      <c r="D29" s="12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 t="str">
        <f t="shared" ref="AD29:AE29" si="9">IF(OR(AD$13="",$E29=""),"",AC29)</f>
        <v/>
      </c>
      <c r="AE29" s="9" t="str">
        <f t="shared" si="9"/>
        <v/>
      </c>
      <c r="AF29" s="12"/>
      <c r="AG29" s="4"/>
      <c r="AH29" s="4"/>
      <c r="AI29" s="4"/>
      <c r="AJ29" s="4"/>
      <c r="AK29" s="4"/>
      <c r="AL29" s="4"/>
      <c r="AM29" s="4"/>
      <c r="AN29" s="4"/>
      <c r="AO29" s="4"/>
    </row>
    <row r="30" ht="12.75" customHeight="1">
      <c r="A30" s="6"/>
      <c r="B30" s="9"/>
      <c r="C30" s="3"/>
      <c r="D30" s="12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 t="str">
        <f t="shared" ref="AD30:AE30" si="10">IF(OR(AD$13="",$E30=""),"",AC30)</f>
        <v/>
      </c>
      <c r="AE30" s="9" t="str">
        <f t="shared" si="10"/>
        <v/>
      </c>
      <c r="AF30" s="12"/>
      <c r="AG30" s="4"/>
      <c r="AH30" s="4"/>
      <c r="AI30" s="4"/>
      <c r="AJ30" s="4"/>
      <c r="AK30" s="4"/>
      <c r="AL30" s="4"/>
      <c r="AM30" s="4"/>
      <c r="AN30" s="4"/>
      <c r="AO30" s="4"/>
    </row>
    <row r="31" ht="12.75" customHeight="1">
      <c r="A31" s="6"/>
      <c r="B31" s="9"/>
      <c r="C31" s="3"/>
      <c r="D31" s="12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 t="str">
        <f t="shared" ref="AD31:AE31" si="11">IF(OR(AD$13="",$E31=""),"",AC31)</f>
        <v/>
      </c>
      <c r="AE31" s="9" t="str">
        <f t="shared" si="11"/>
        <v/>
      </c>
      <c r="AF31" s="12"/>
      <c r="AG31" s="4"/>
      <c r="AH31" s="4"/>
      <c r="AI31" s="4"/>
      <c r="AJ31" s="4"/>
      <c r="AK31" s="4"/>
      <c r="AL31" s="4"/>
      <c r="AM31" s="4"/>
      <c r="AN31" s="4"/>
      <c r="AO31" s="4"/>
    </row>
    <row r="32" ht="12.75" customHeight="1">
      <c r="A32" s="6"/>
      <c r="B32" s="9"/>
      <c r="C32" s="3"/>
      <c r="D32" s="12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 t="str">
        <f t="shared" ref="AD32:AE32" si="12">IF(OR(AD$13="",$E32=""),"",AC32)</f>
        <v/>
      </c>
      <c r="AE32" s="9" t="str">
        <f t="shared" si="12"/>
        <v/>
      </c>
      <c r="AF32" s="12"/>
      <c r="AG32" s="4"/>
      <c r="AH32" s="4"/>
      <c r="AI32" s="4"/>
      <c r="AJ32" s="4"/>
      <c r="AK32" s="4"/>
      <c r="AL32" s="4"/>
      <c r="AM32" s="4"/>
      <c r="AN32" s="4"/>
      <c r="AO32" s="4"/>
    </row>
    <row r="33" ht="12.75" customHeight="1">
      <c r="A33" s="6"/>
      <c r="B33" s="9"/>
      <c r="C33" s="3"/>
      <c r="D33" s="12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 t="str">
        <f t="shared" ref="AD33:AE33" si="13">IF(OR(AD$13="",$E33=""),"",AC33)</f>
        <v/>
      </c>
      <c r="AE33" s="9" t="str">
        <f t="shared" si="13"/>
        <v/>
      </c>
      <c r="AF33" s="12"/>
      <c r="AG33" s="4"/>
      <c r="AH33" s="4"/>
      <c r="AI33" s="4"/>
      <c r="AJ33" s="4"/>
      <c r="AK33" s="4"/>
      <c r="AL33" s="4"/>
      <c r="AM33" s="4"/>
      <c r="AN33" s="4"/>
      <c r="AO33" s="4"/>
    </row>
    <row r="34" ht="12.75" customHeight="1">
      <c r="A34" s="6"/>
      <c r="B34" s="9"/>
      <c r="C34" s="3"/>
      <c r="D34" s="12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 t="str">
        <f t="shared" ref="AD34:AE34" si="14">IF(OR(AD$13="",$E34=""),"",AC34)</f>
        <v/>
      </c>
      <c r="AE34" s="9" t="str">
        <f t="shared" si="14"/>
        <v/>
      </c>
      <c r="AF34" s="12"/>
      <c r="AG34" s="4"/>
      <c r="AH34" s="4"/>
      <c r="AI34" s="4"/>
      <c r="AJ34" s="4"/>
      <c r="AK34" s="4"/>
      <c r="AL34" s="4"/>
      <c r="AM34" s="4"/>
      <c r="AN34" s="4"/>
      <c r="AO34" s="4"/>
    </row>
    <row r="35" ht="12.75" customHeight="1">
      <c r="A35" s="6"/>
      <c r="B35" s="9"/>
      <c r="C35" s="3"/>
      <c r="D35" s="12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12"/>
      <c r="AG35" s="4"/>
      <c r="AH35" s="4"/>
      <c r="AI35" s="4"/>
      <c r="AJ35" s="4"/>
      <c r="AK35" s="4"/>
      <c r="AL35" s="4"/>
      <c r="AM35" s="4"/>
      <c r="AN35" s="4"/>
      <c r="AO35" s="4"/>
    </row>
    <row r="36" ht="12.75" customHeight="1">
      <c r="A36" s="6"/>
      <c r="B36" s="9"/>
      <c r="C36" s="3"/>
      <c r="D36" s="12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 t="str">
        <f t="shared" ref="AD36:AE36" si="15">IF(OR(AD$13="",$E36=""),"",AC36)</f>
        <v/>
      </c>
      <c r="AE36" s="9" t="str">
        <f t="shared" si="15"/>
        <v/>
      </c>
      <c r="AF36" s="12"/>
      <c r="AG36" s="4"/>
      <c r="AH36" s="4"/>
      <c r="AI36" s="4"/>
      <c r="AJ36" s="4"/>
      <c r="AK36" s="4"/>
      <c r="AL36" s="4"/>
      <c r="AM36" s="4"/>
      <c r="AN36" s="4"/>
      <c r="AO36" s="4"/>
    </row>
    <row r="37" ht="12.75" customHeight="1">
      <c r="A37" s="6"/>
      <c r="B37" s="9"/>
      <c r="C37" s="3"/>
      <c r="D37" s="12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 t="str">
        <f t="shared" ref="AD37:AE37" si="16">IF(OR(AD$13="",$E37=""),"",AC37)</f>
        <v/>
      </c>
      <c r="AE37" s="9" t="str">
        <f t="shared" si="16"/>
        <v/>
      </c>
      <c r="AF37" s="12"/>
      <c r="AG37" s="4"/>
      <c r="AH37" s="4"/>
      <c r="AI37" s="4"/>
      <c r="AJ37" s="4"/>
      <c r="AK37" s="4"/>
      <c r="AL37" s="4"/>
      <c r="AM37" s="4"/>
      <c r="AN37" s="4"/>
      <c r="AO37" s="4"/>
    </row>
    <row r="38" ht="12.75" customHeight="1">
      <c r="A38" s="6"/>
      <c r="B38" s="9"/>
      <c r="C38" s="3"/>
      <c r="D38" s="12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 t="str">
        <f t="shared" ref="AD38:AE38" si="17">IF(OR(AD$13="",$E38=""),"",AC38)</f>
        <v/>
      </c>
      <c r="AE38" s="9" t="str">
        <f t="shared" si="17"/>
        <v/>
      </c>
      <c r="AF38" s="12"/>
      <c r="AG38" s="4"/>
      <c r="AH38" s="4"/>
      <c r="AI38" s="4"/>
      <c r="AJ38" s="4"/>
      <c r="AK38" s="4"/>
      <c r="AL38" s="4"/>
      <c r="AM38" s="4"/>
      <c r="AN38" s="4"/>
      <c r="AO38" s="4"/>
    </row>
    <row r="39" ht="12.75" customHeight="1">
      <c r="A39" s="6"/>
      <c r="B39" s="9"/>
      <c r="C39" s="3"/>
      <c r="D39" s="12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 t="str">
        <f t="shared" ref="AD39:AE39" si="18">IF(OR(AD$13="",$E39=""),"",AC39)</f>
        <v/>
      </c>
      <c r="AE39" s="9" t="str">
        <f t="shared" si="18"/>
        <v/>
      </c>
      <c r="AF39" s="12"/>
      <c r="AG39" s="4"/>
      <c r="AH39" s="4"/>
      <c r="AI39" s="4"/>
      <c r="AJ39" s="4"/>
      <c r="AK39" s="4"/>
      <c r="AL39" s="4"/>
      <c r="AM39" s="4"/>
      <c r="AN39" s="4"/>
      <c r="AO39" s="4"/>
    </row>
    <row r="40" ht="12.75" customHeight="1">
      <c r="A40" s="6"/>
      <c r="B40" s="9"/>
      <c r="C40" s="3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str">
        <f t="shared" ref="AD40:AE40" si="19">IF(OR(AD$13="",$E40=""),"",AC40)</f>
        <v/>
      </c>
      <c r="AE40" s="9" t="str">
        <f t="shared" si="19"/>
        <v/>
      </c>
      <c r="AF40" s="12"/>
      <c r="AG40" s="4"/>
      <c r="AH40" s="4"/>
      <c r="AI40" s="4"/>
      <c r="AJ40" s="4"/>
      <c r="AK40" s="4"/>
      <c r="AL40" s="4"/>
      <c r="AM40" s="4"/>
      <c r="AN40" s="4"/>
      <c r="AO40" s="4"/>
    </row>
    <row r="41" ht="12.75" customHeight="1">
      <c r="A41" s="6"/>
      <c r="B41" s="9"/>
      <c r="C41" s="3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 t="str">
        <f t="shared" ref="AD41:AE41" si="20">IF(OR(AD$13="",$E41=""),"",AC41)</f>
        <v/>
      </c>
      <c r="AE41" s="9" t="str">
        <f t="shared" si="20"/>
        <v/>
      </c>
      <c r="AF41" s="12"/>
      <c r="AG41" s="4"/>
      <c r="AH41" s="4"/>
      <c r="AI41" s="4"/>
      <c r="AJ41" s="4"/>
      <c r="AK41" s="4"/>
      <c r="AL41" s="4"/>
      <c r="AM41" s="4"/>
      <c r="AN41" s="4"/>
      <c r="AO41" s="4"/>
    </row>
    <row r="42" ht="12.75" customHeight="1">
      <c r="A42" s="6"/>
      <c r="B42" s="9"/>
      <c r="C42" s="3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 t="str">
        <f t="shared" ref="AD42:AE42" si="21">IF(OR(AD$13="",$E42=""),"",AC42)</f>
        <v/>
      </c>
      <c r="AE42" s="9" t="str">
        <f t="shared" si="21"/>
        <v/>
      </c>
      <c r="AF42" s="12"/>
      <c r="AG42" s="4"/>
      <c r="AH42" s="4"/>
      <c r="AI42" s="4"/>
      <c r="AJ42" s="4"/>
      <c r="AK42" s="4"/>
      <c r="AL42" s="4"/>
      <c r="AM42" s="4"/>
      <c r="AN42" s="4"/>
      <c r="AO42" s="4"/>
    </row>
    <row r="43" ht="12.75" customHeight="1">
      <c r="A43" s="6"/>
      <c r="B43" s="9"/>
      <c r="C43" s="3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 t="str">
        <f t="shared" ref="AD43:AE43" si="22">IF(OR(AD$13="",$E43=""),"",AC43)</f>
        <v/>
      </c>
      <c r="AE43" s="9" t="str">
        <f t="shared" si="22"/>
        <v/>
      </c>
      <c r="AF43" s="12"/>
      <c r="AG43" s="4"/>
      <c r="AH43" s="4"/>
      <c r="AI43" s="4"/>
      <c r="AJ43" s="4"/>
      <c r="AK43" s="4"/>
      <c r="AL43" s="4"/>
      <c r="AM43" s="4"/>
      <c r="AN43" s="4"/>
      <c r="AO43" s="4"/>
    </row>
    <row r="44" ht="12.75" customHeight="1">
      <c r="A44" s="6"/>
      <c r="B44" s="9"/>
      <c r="C44" s="3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 t="str">
        <f t="shared" ref="AD44:AE44" si="23">IF(OR(AD$13="",$E44=""),"",AC44)</f>
        <v/>
      </c>
      <c r="AE44" s="9" t="str">
        <f t="shared" si="23"/>
        <v/>
      </c>
      <c r="AF44" s="12"/>
      <c r="AG44" s="4"/>
      <c r="AH44" s="4"/>
      <c r="AI44" s="4"/>
      <c r="AJ44" s="4"/>
      <c r="AK44" s="4"/>
      <c r="AL44" s="4"/>
      <c r="AM44" s="4"/>
      <c r="AN44" s="4"/>
      <c r="AO44" s="4"/>
    </row>
    <row r="45" ht="12.75" customHeight="1">
      <c r="A45" s="6"/>
      <c r="B45" s="9"/>
      <c r="C45" s="3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12"/>
      <c r="AG45" s="4"/>
      <c r="AH45" s="4"/>
      <c r="AI45" s="4"/>
      <c r="AJ45" s="4"/>
      <c r="AK45" s="4"/>
      <c r="AL45" s="4"/>
      <c r="AM45" s="4"/>
      <c r="AN45" s="4"/>
      <c r="AO45" s="4"/>
    </row>
    <row r="46" ht="12.75" customHeight="1">
      <c r="A46" s="6"/>
      <c r="B46" s="9"/>
      <c r="C46" s="3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 t="str">
        <f t="shared" ref="AD46:AE46" si="24">IF(OR(AD$13="",$E46=""),"",AC46)</f>
        <v/>
      </c>
      <c r="AE46" s="9" t="str">
        <f t="shared" si="24"/>
        <v/>
      </c>
      <c r="AF46" s="12"/>
      <c r="AG46" s="4"/>
      <c r="AH46" s="4"/>
      <c r="AI46" s="4"/>
      <c r="AJ46" s="4"/>
      <c r="AK46" s="4"/>
      <c r="AL46" s="4"/>
      <c r="AM46" s="4"/>
      <c r="AN46" s="4"/>
      <c r="AO46" s="4"/>
    </row>
    <row r="47" ht="12.75" customHeight="1">
      <c r="A47" s="6"/>
      <c r="B47" s="9"/>
      <c r="C47" s="3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 t="str">
        <f t="shared" ref="AD47:AE47" si="25">IF(OR(AD$13="",$E47=""),"",AC47)</f>
        <v/>
      </c>
      <c r="AE47" s="9" t="str">
        <f t="shared" si="25"/>
        <v/>
      </c>
      <c r="AF47" s="12"/>
      <c r="AG47" s="4"/>
      <c r="AH47" s="4"/>
      <c r="AI47" s="4"/>
      <c r="AJ47" s="4"/>
      <c r="AK47" s="4"/>
      <c r="AL47" s="4"/>
      <c r="AM47" s="4"/>
      <c r="AN47" s="4"/>
      <c r="AO47" s="4"/>
    </row>
    <row r="48" ht="12.75" customHeight="1">
      <c r="A48" s="6"/>
      <c r="B48" s="9"/>
      <c r="C48" s="3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str">
        <f t="shared" ref="AD48:AE48" si="26">IF(OR(AD$13="",$E48=""),"",AC48)</f>
        <v/>
      </c>
      <c r="AE48" s="9" t="str">
        <f t="shared" si="26"/>
        <v/>
      </c>
      <c r="AF48" s="12"/>
      <c r="AG48" s="4"/>
      <c r="AH48" s="4"/>
      <c r="AI48" s="4"/>
      <c r="AJ48" s="4"/>
      <c r="AK48" s="4"/>
      <c r="AL48" s="4"/>
      <c r="AM48" s="4"/>
      <c r="AN48" s="4"/>
      <c r="AO48" s="4"/>
    </row>
    <row r="49" ht="12.75" customHeight="1">
      <c r="A49" s="6"/>
      <c r="B49" s="9"/>
      <c r="C49" s="3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 t="str">
        <f t="shared" ref="AD49:AE49" si="27">IF(OR(AD$13="",$E49=""),"",AC49)</f>
        <v/>
      </c>
      <c r="AE49" s="9" t="str">
        <f t="shared" si="27"/>
        <v/>
      </c>
      <c r="AF49" s="12"/>
      <c r="AG49" s="4"/>
      <c r="AH49" s="4"/>
      <c r="AI49" s="4"/>
      <c r="AJ49" s="4"/>
      <c r="AK49" s="4"/>
      <c r="AL49" s="4"/>
      <c r="AM49" s="4"/>
      <c r="AN49" s="4"/>
      <c r="AO49" s="4"/>
    </row>
    <row r="50" ht="12.75" customHeight="1">
      <c r="A50" s="6"/>
      <c r="B50" s="9"/>
      <c r="C50" s="3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 t="str">
        <f t="shared" ref="AD50:AE50" si="28">IF(OR(AD$13="",$E50=""),"",AC50)</f>
        <v/>
      </c>
      <c r="AE50" s="9" t="str">
        <f t="shared" si="28"/>
        <v/>
      </c>
      <c r="AF50" s="12"/>
      <c r="AG50" s="4"/>
      <c r="AH50" s="4"/>
      <c r="AI50" s="4"/>
      <c r="AJ50" s="4"/>
      <c r="AK50" s="4"/>
      <c r="AL50" s="4"/>
      <c r="AM50" s="4"/>
      <c r="AN50" s="4"/>
      <c r="AO50" s="4"/>
    </row>
    <row r="51" ht="12.75" customHeight="1">
      <c r="A51" s="12"/>
      <c r="B51" s="9"/>
      <c r="C51" s="3"/>
      <c r="D51" s="12" t="str">
        <f>IF(A51&lt;&gt;"","Planned","")</f>
        <v/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12"/>
      <c r="AG51" s="4"/>
      <c r="AH51" s="4"/>
      <c r="AI51" s="4"/>
      <c r="AJ51" s="4"/>
      <c r="AK51" s="4"/>
      <c r="AL51" s="4"/>
      <c r="AM51" s="4"/>
      <c r="AN51" s="4"/>
      <c r="AO51" s="4"/>
    </row>
    <row r="52" ht="12.75" customHeight="1">
      <c r="A52" s="12"/>
      <c r="B52" s="9"/>
      <c r="C52" s="3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2"/>
      <c r="AG52" s="4"/>
      <c r="AH52" s="4"/>
      <c r="AI52" s="4"/>
      <c r="AJ52" s="4"/>
      <c r="AK52" s="4"/>
      <c r="AL52" s="4"/>
      <c r="AM52" s="4"/>
      <c r="AN52" s="4"/>
      <c r="AO52" s="4"/>
    </row>
    <row r="53" ht="12.75" customHeight="1">
      <c r="A53" s="12"/>
      <c r="B53" s="9"/>
      <c r="C53" s="12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12"/>
      <c r="AG53" s="4"/>
      <c r="AH53" s="4"/>
      <c r="AI53" s="4"/>
      <c r="AJ53" s="4"/>
      <c r="AK53" s="4"/>
      <c r="AL53" s="4"/>
      <c r="AM53" s="4"/>
      <c r="AN53" s="4"/>
      <c r="AO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</sheetData>
  <autoFilter ref="$A$13:$AE$23"/>
  <mergeCells count="1">
    <mergeCell ref="C25:C26"/>
  </mergeCells>
  <conditionalFormatting sqref="A14:B45 C14:C25 D14:AE45 C27:C45">
    <cfRule type="expression" dxfId="6" priority="1">
      <formula>$D14="Done"</formula>
    </cfRule>
  </conditionalFormatting>
  <conditionalFormatting sqref="A14:B45 C14:C25 D14:AE45 C27:C45">
    <cfRule type="expression" dxfId="4" priority="2">
      <formula>$D14="Ongoing"</formula>
    </cfRule>
  </conditionalFormatting>
  <dataValidations>
    <dataValidation type="list" allowBlank="1" showInputMessage="1" prompt=" - " sqref="D2:D7 D14:D51">
      <formula1>"Planned,Ongoing,Done"</formula1>
    </dataValidation>
  </dataValidations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3.0" topLeftCell="A14" activePane="bottomLeft" state="frozen"/>
      <selection activeCell="B15" sqref="B15" pane="bottomLeft"/>
    </sheetView>
  </sheetViews>
  <sheetFormatPr customHeight="1" defaultColWidth="17.29" defaultRowHeight="15.0"/>
  <cols>
    <col customWidth="1" min="1" max="1" width="44.0"/>
    <col customWidth="1" min="2" max="2" width="8.57"/>
    <col customWidth="1" min="3" max="3" width="13.71"/>
    <col customWidth="1" min="4" max="4" width="10.86"/>
    <col customWidth="1" min="5" max="6" width="11.57"/>
    <col customWidth="1" min="7" max="31" width="4.43"/>
    <col customWidth="1" min="32" max="41" width="9.14"/>
  </cols>
  <sheetData>
    <row r="1" ht="18.0" customHeight="1">
      <c r="A1" s="58">
        <v>2.0</v>
      </c>
      <c r="B1" s="53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4"/>
      <c r="AH1" s="4"/>
      <c r="AI1" s="4"/>
      <c r="AJ1" s="4"/>
      <c r="AK1" s="4"/>
      <c r="AL1" s="4"/>
      <c r="AM1" s="4"/>
      <c r="AN1" s="4"/>
      <c r="AO1" s="4"/>
    </row>
    <row r="2" ht="12.75" customHeight="1">
      <c r="A2" s="59" t="s">
        <v>119</v>
      </c>
      <c r="B2" s="9"/>
      <c r="C2" s="12"/>
      <c r="D2" s="12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12"/>
      <c r="AG2" s="4"/>
      <c r="AH2" s="4"/>
      <c r="AI2" s="4"/>
      <c r="AJ2" s="4"/>
      <c r="AK2" s="4"/>
      <c r="AL2" s="4"/>
      <c r="AM2" s="4"/>
      <c r="AN2" s="4"/>
      <c r="AO2" s="4"/>
    </row>
    <row r="3" ht="12.75" customHeight="1">
      <c r="A3" s="54"/>
      <c r="B3" s="9"/>
      <c r="C3" s="12"/>
      <c r="D3" s="12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12"/>
      <c r="AG3" s="4"/>
      <c r="AH3" s="4"/>
      <c r="AI3" s="4"/>
      <c r="AJ3" s="4"/>
      <c r="AK3" s="4"/>
      <c r="AL3" s="4"/>
      <c r="AM3" s="4"/>
      <c r="AN3" s="4"/>
      <c r="AO3" s="4"/>
    </row>
    <row r="4" ht="12.75" customHeight="1">
      <c r="A4" s="54"/>
      <c r="B4" s="9"/>
      <c r="C4" s="12"/>
      <c r="D4" s="12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2"/>
      <c r="AG4" s="4"/>
      <c r="AH4" s="4"/>
      <c r="AI4" s="4"/>
      <c r="AJ4" s="4"/>
      <c r="AK4" s="4"/>
      <c r="AL4" s="4"/>
      <c r="AM4" s="4"/>
      <c r="AN4" s="4"/>
      <c r="AO4" s="4"/>
    </row>
    <row r="5" ht="12.75" customHeight="1">
      <c r="A5" s="12"/>
      <c r="B5" s="9"/>
      <c r="C5" s="12"/>
      <c r="D5" s="1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12"/>
      <c r="AG5" s="4"/>
      <c r="AH5" s="4"/>
      <c r="AI5" s="4"/>
      <c r="AJ5" s="4"/>
      <c r="AK5" s="4"/>
      <c r="AL5" s="4"/>
      <c r="AM5" s="4"/>
      <c r="AN5" s="4"/>
      <c r="AO5" s="4"/>
    </row>
    <row r="6" ht="12.75" customHeight="1">
      <c r="A6" s="12"/>
      <c r="B6" s="9"/>
      <c r="C6" s="12"/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12"/>
      <c r="AG6" s="4"/>
      <c r="AH6" s="4"/>
      <c r="AI6" s="4"/>
      <c r="AJ6" s="4"/>
      <c r="AK6" s="4"/>
      <c r="AL6" s="4"/>
      <c r="AM6" s="4"/>
      <c r="AN6" s="4"/>
      <c r="AO6" s="4"/>
    </row>
    <row r="7" ht="12.75" customHeight="1">
      <c r="A7" s="12"/>
      <c r="B7" s="9"/>
      <c r="C7" s="12"/>
      <c r="D7" s="12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12"/>
      <c r="AG7" s="4"/>
      <c r="AH7" s="4"/>
      <c r="AI7" s="4"/>
      <c r="AJ7" s="4"/>
      <c r="AK7" s="4"/>
      <c r="AL7" s="4"/>
      <c r="AM7" s="4"/>
      <c r="AN7" s="4"/>
      <c r="AO7" s="4"/>
    </row>
    <row r="8" ht="12.75" customHeight="1">
      <c r="A8" s="55" t="s">
        <v>112</v>
      </c>
      <c r="B8" s="9">
        <v>7.0</v>
      </c>
      <c r="C8" s="55"/>
      <c r="D8" s="56"/>
      <c r="E8" s="55" t="s">
        <v>113</v>
      </c>
      <c r="F8" s="55"/>
      <c r="G8" s="55" t="s">
        <v>114</v>
      </c>
      <c r="H8" s="55"/>
      <c r="I8" s="55"/>
      <c r="J8" s="55"/>
      <c r="K8" s="55"/>
      <c r="L8" s="55"/>
      <c r="M8" s="55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  <c r="AD8" s="56"/>
      <c r="AE8" s="56"/>
      <c r="AF8" s="12"/>
      <c r="AG8" s="4"/>
      <c r="AH8" s="4"/>
      <c r="AI8" s="4"/>
      <c r="AJ8" s="4"/>
      <c r="AK8" s="4"/>
      <c r="AL8" s="4"/>
      <c r="AM8" s="4"/>
      <c r="AN8" s="4"/>
      <c r="AO8" s="4"/>
    </row>
    <row r="9" ht="12.75" customHeight="1">
      <c r="A9" s="55" t="s">
        <v>115</v>
      </c>
      <c r="B9" s="9">
        <v>5.0</v>
      </c>
      <c r="C9" s="55" t="s">
        <v>11</v>
      </c>
      <c r="D9" s="55" t="s">
        <v>116</v>
      </c>
      <c r="E9" s="57" t="str">
        <f>SUM(OFFSET(E13,1,0,Sp2!TaskRows,1))</f>
        <v>56</v>
      </c>
      <c r="F9" s="57" t="str">
        <f>SUM(OFFSET(F13,1,0,Sp2!TaskRows,1))</f>
        <v>0</v>
      </c>
      <c r="G9" s="57" t="str">
        <f>IF(AND(SUM(OFFSET(G13,1,0,Sp2!TaskRows,1))=0),0,SUM(OFFSET(G13,1,0,Sp2!TaskRows,1)))</f>
        <v>0</v>
      </c>
      <c r="H9" s="57" t="str">
        <f>IF(AND(SUM(OFFSET(H13,1,0,Sp2!TaskRows,1))=0),"",SUM(OFFSET(H13,1,0,Sp2!TaskRows,1)))</f>
        <v/>
      </c>
      <c r="I9" s="57" t="str">
        <f>IF(AND(SUM(OFFSET(I13,1,0,Sp2!TaskRows,1))=0),"",SUM(OFFSET(I13,1,0,Sp2!TaskRows,1)))</f>
        <v/>
      </c>
      <c r="J9" s="57" t="str">
        <f>IF(AND(SUM(OFFSET(J13,1,0,Sp2!TaskRows,1))=0),"",SUM(OFFSET(J13,1,0,Sp2!TaskRows,1)))</f>
        <v/>
      </c>
      <c r="K9" s="57" t="str">
        <f>IF(AND(SUM(OFFSET(K13,1,0,Sp2!TaskRows,1))=0),"",SUM(OFFSET(K13,1,0,Sp2!TaskRows,1)))</f>
        <v/>
      </c>
      <c r="L9" s="57" t="str">
        <f>IF(AND(SUM(OFFSET(L13,1,0,Sp2!TaskRows,1))=0),"",SUM(OFFSET(L13,1,0,Sp2!TaskRows,1)))</f>
        <v/>
      </c>
      <c r="M9" s="57" t="str">
        <f>IF(AND(SUM(OFFSET(M13,1,0,Sp2!TaskRows,1))=0),"",SUM(OFFSET(M13,1,0,Sp2!TaskRows,1)))</f>
        <v/>
      </c>
      <c r="N9" s="57" t="str">
        <f>IF(AND(SUM(OFFSET(N13,1,0,Sp2!TaskRows,1))=0),"",SUM(OFFSET(N13,1,0,Sp2!TaskRows,1)))</f>
        <v/>
      </c>
      <c r="O9" s="57" t="str">
        <f>IF(AND(SUM(OFFSET(O13,1,0,Sp2!TaskRows,1))=0),"",SUM(OFFSET(O13,1,0,Sp2!TaskRows,1)))</f>
        <v/>
      </c>
      <c r="P9" s="57" t="str">
        <f>IF(AND(SUM(OFFSET(P13,1,0,Sp2!TaskRows,1))=0),"",SUM(OFFSET(P13,1,0,Sp2!TaskRows,1)))</f>
        <v/>
      </c>
      <c r="Q9" s="57" t="str">
        <f>IF(AND(SUM(OFFSET(Q13,1,0,Sp2!TaskRows,1))=0),"",SUM(OFFSET(Q13,1,0,Sp2!TaskRows,1)))</f>
        <v/>
      </c>
      <c r="R9" s="57" t="str">
        <f>IF(AND(SUM(OFFSET(R13,1,0,Sp2!TaskRows,1))=0),"",SUM(OFFSET(R13,1,0,Sp2!TaskRows,1)))</f>
        <v/>
      </c>
      <c r="S9" s="57" t="str">
        <f>IF(AND(SUM(OFFSET(S13,1,0,Sp2!TaskRows,1))=0),"",SUM(OFFSET(S13,1,0,Sp2!TaskRows,1)))</f>
        <v/>
      </c>
      <c r="T9" s="57" t="str">
        <f>IF(AND(SUM(OFFSET(T13,1,0,Sp2!TaskRows,1))=0),"",SUM(OFFSET(T13,1,0,Sp2!TaskRows,1)))</f>
        <v/>
      </c>
      <c r="U9" s="57" t="str">
        <f>IF(AND(SUM(OFFSET(U13,1,0,Sp2!TaskRows,1))=0),"",SUM(OFFSET(U13,1,0,Sp2!TaskRows,1)))</f>
        <v/>
      </c>
      <c r="V9" s="57" t="str">
        <f>IF(AND(SUM(OFFSET(V13,1,0,Sp2!TaskRows,1))=0),"",SUM(OFFSET(V13,1,0,Sp2!TaskRows,1)))</f>
        <v/>
      </c>
      <c r="W9" s="57" t="str">
        <f>IF(AND(SUM(OFFSET(W13,1,0,Sp2!TaskRows,1))=0),"",SUM(OFFSET(W13,1,0,Sp2!TaskRows,1)))</f>
        <v/>
      </c>
      <c r="X9" s="57" t="str">
        <f>IF(AND(SUM(OFFSET(X13,1,0,Sp2!TaskRows,1))=0),"",SUM(OFFSET(X13,1,0,Sp2!TaskRows,1)))</f>
        <v/>
      </c>
      <c r="Y9" s="57" t="str">
        <f>IF(AND(SUM(OFFSET(Y13,1,0,Sp2!TaskRows,1))=0),"",SUM(OFFSET(Y13,1,0,Sp2!TaskRows,1)))</f>
        <v/>
      </c>
      <c r="Z9" s="57" t="str">
        <f>IF(AND(SUM(OFFSET(Z13,1,0,Sp2!TaskRows,1))=0),"",SUM(OFFSET(Z13,1,0,Sp2!TaskRows,1)))</f>
        <v/>
      </c>
      <c r="AA9" s="57" t="str">
        <f>IF(AND(SUM(OFFSET(AA13,1,0,Sp2!TaskRows,1))=0),"",SUM(OFFSET(AA13,1,0,Sp2!TaskRows,1)))</f>
        <v/>
      </c>
      <c r="AB9" s="57" t="str">
        <f>IF(AND(SUM(OFFSET(AB13,1,0,Sp2!TaskRows,1))=0),"",SUM(OFFSET(AB13,1,0,Sp2!TaskRows,1)))</f>
        <v/>
      </c>
      <c r="AC9" s="57" t="str">
        <f>IF(AND(SUM(OFFSET(AC13,1,0,Sp2!TaskRows,1))=0),"",SUM(OFFSET(AC13,1,0,Sp2!TaskRows,1)))</f>
        <v/>
      </c>
      <c r="AD9" s="57" t="str">
        <f>IF(AND(SUM(OFFSET(AD13,1,0,Sp2!TaskRows,1))=0),"",SUM(OFFSET(AD13,1,0,Sp2!TaskRows,1)))</f>
        <v/>
      </c>
      <c r="AE9" s="57" t="str">
        <f>IF(AND(SUM(OFFSET(AE13,1,0,Sp2!TaskRows,1))=0),"",SUM(OFFSET(AE13,1,0,Sp2!TaskRows,1)))</f>
        <v/>
      </c>
      <c r="AF9" s="12"/>
      <c r="AG9" s="4"/>
      <c r="AH9" s="4"/>
      <c r="AI9" s="4"/>
      <c r="AJ9" s="4"/>
      <c r="AK9" s="4"/>
      <c r="AL9" s="4"/>
      <c r="AM9" s="4"/>
      <c r="AN9" s="4"/>
      <c r="AO9" s="4"/>
    </row>
    <row r="10" ht="12.75" hidden="1" customHeight="1">
      <c r="A10" s="3" t="s">
        <v>117</v>
      </c>
      <c r="B10" s="5" t="str">
        <f>IF(COUNTA(A17:A240)=0,1,COUNTA(A17:A240))</f>
        <v>14</v>
      </c>
      <c r="C10" s="3" t="s">
        <v>118</v>
      </c>
      <c r="D10" s="5" t="str">
        <f>IF(COUNTIF(G9:AE9,"&gt;0")=0,1,COUNTIF(G9:AE9,"&gt;0"))</f>
        <v>1</v>
      </c>
      <c r="E10" s="5"/>
      <c r="F10" s="5"/>
      <c r="G10" s="5" t="str">
        <f>IF(G13="","",$E9-$E9/($B8-1)*(G13-1))</f>
        <v>56</v>
      </c>
      <c r="H10" s="5" t="str">
        <f>IF(H13="","",Sp2!TotalEffort-Sp2!TotalEffort/(Sp2!ImplementationDays)*(H13-1))</f>
        <v>48</v>
      </c>
      <c r="I10" s="5" t="str">
        <f>IF(I13="","",Sp2!TotalEffort-Sp2!TotalEffort/(Sp2!ImplementationDays)*(I13-1))</f>
        <v>40</v>
      </c>
      <c r="J10" s="5" t="str">
        <f>IF(J13="","",Sp2!TotalEffort-Sp2!TotalEffort/(Sp2!ImplementationDays)*(J13-1))</f>
        <v>32</v>
      </c>
      <c r="K10" s="5" t="str">
        <f>IF(K13="","",Sp2!TotalEffort-Sp2!TotalEffort/(Sp2!ImplementationDays)*(K13-1))</f>
        <v>24</v>
      </c>
      <c r="L10" s="5" t="str">
        <f>IF(L13="","",Sp2!TotalEffort-Sp2!TotalEffort/(Sp2!ImplementationDays)*(L13-1))</f>
        <v>16</v>
      </c>
      <c r="M10" s="5" t="str">
        <f>IF(M13="","",Sp2!TotalEffort-Sp2!TotalEffort/(Sp2!ImplementationDays)*(M13-1))</f>
        <v>8</v>
      </c>
      <c r="N10" s="5" t="str">
        <f>IF(N13="","",Sp2!TotalEffort-Sp2!TotalEffort/(Sp2!ImplementationDays)*(N13-1))</f>
        <v/>
      </c>
      <c r="O10" s="5" t="str">
        <f>IF(O13="","",Sp2!TotalEffort-Sp2!TotalEffort/(Sp2!ImplementationDays)*(O13-1))</f>
        <v/>
      </c>
      <c r="P10" s="5" t="str">
        <f>IF(P13="","",Sp2!TotalEffort-Sp2!TotalEffort/(Sp2!ImplementationDays)*(P13-1))</f>
        <v/>
      </c>
      <c r="Q10" s="5" t="str">
        <f>IF(Q13="","",Sp2!TotalEffort-Sp2!TotalEffort/(Sp2!ImplementationDays)*(Q13-1))</f>
        <v/>
      </c>
      <c r="R10" s="5" t="str">
        <f>IF(R13="","",Sp2!TotalEffort-Sp2!TotalEffort/(Sp2!ImplementationDays)*(R13-1))</f>
        <v/>
      </c>
      <c r="S10" s="5" t="str">
        <f>IF(S13="","",Sp2!TotalEffort-Sp2!TotalEffort/(Sp2!ImplementationDays)*(S13-1))</f>
        <v/>
      </c>
      <c r="T10" s="5" t="str">
        <f>IF(T13="","",Sp2!TotalEffort-Sp2!TotalEffort/(Sp2!ImplementationDays)*(T13-1))</f>
        <v/>
      </c>
      <c r="U10" s="5" t="str">
        <f>IF(U13="","",Sp2!TotalEffort-Sp2!TotalEffort/(Sp2!ImplementationDays)*(U13-1))</f>
        <v/>
      </c>
      <c r="V10" s="5" t="str">
        <f>IF(V13="","",Sp2!TotalEffort-Sp2!TotalEffort/(Sp2!ImplementationDays)*(V13-1))</f>
        <v/>
      </c>
      <c r="W10" s="5" t="str">
        <f>IF(W13="","",Sp2!TotalEffort-Sp2!TotalEffort/(Sp2!ImplementationDays)*(W13-1))</f>
        <v/>
      </c>
      <c r="X10" s="5" t="str">
        <f>IF(X13="","",Sp2!TotalEffort-Sp2!TotalEffort/(Sp2!ImplementationDays)*(X13-1))</f>
        <v/>
      </c>
      <c r="Y10" s="5" t="str">
        <f>IF(Y13="","",Sp2!TotalEffort-Sp2!TotalEffort/(Sp2!ImplementationDays)*(Y13-1))</f>
        <v/>
      </c>
      <c r="Z10" s="5" t="str">
        <f>IF(Z13="","",Sp2!TotalEffort-Sp2!TotalEffort/(Sp2!ImplementationDays)*(Z13-1))</f>
        <v/>
      </c>
      <c r="AA10" s="5" t="str">
        <f>IF(AA13="","",Sp2!TotalEffort-Sp2!TotalEffort/(Sp2!ImplementationDays)*(AA13-1))</f>
        <v/>
      </c>
      <c r="AB10" s="5" t="str">
        <f>IF(AB13="","",Sp2!TotalEffort-Sp2!TotalEffort/(Sp2!ImplementationDays)*(AB13-1))</f>
        <v/>
      </c>
      <c r="AC10" s="5" t="str">
        <f>IF(AC13="","",Sp2!TotalEffort-Sp2!TotalEffort/(Sp2!ImplementationDays)*(AC13-1))</f>
        <v/>
      </c>
      <c r="AD10" s="5" t="str">
        <f>IF(AD13="","",Sp2!TotalEffort-Sp2!TotalEffort/(Sp2!ImplementationDays)*(AD13-1))</f>
        <v/>
      </c>
      <c r="AE10" s="5" t="str">
        <f>IF(AE13="","",Sp2!TotalEffort-Sp2!TotalEffort/(Sp2!ImplementationDays)*(AE13-1))</f>
        <v/>
      </c>
      <c r="AF10" s="3"/>
      <c r="AG10" s="4"/>
      <c r="AH10" s="4"/>
      <c r="AI10" s="4"/>
      <c r="AJ10" s="4"/>
      <c r="AK10" s="4"/>
      <c r="AL10" s="4"/>
      <c r="AM10" s="4"/>
      <c r="AN10" s="4"/>
      <c r="AO10" s="4"/>
    </row>
    <row r="11" ht="12.75" hidden="1" customHeight="1">
      <c r="A11" s="31" t="s">
        <v>120</v>
      </c>
      <c r="B11" s="3"/>
      <c r="C11" s="3" t="s">
        <v>51</v>
      </c>
      <c r="D11" s="5"/>
      <c r="E11" s="5"/>
      <c r="F11" s="5"/>
      <c r="G11" s="5" t="str">
        <f t="array" ref="G11">IF(TREND(OFFSET($G9,0,Sp2!DoneDays-Sp2!TrendDays,1,Sp2!TrendDays),OFFSET($G12,0,Sp2!DoneDays-Sp2!TrendDays,1,Sp2!TrendDays),G12)&lt;0,"",TREND(OFFSET($G9,0,Sp2!DoneDays-Sp2!TrendDays,1,Sp2!TrendDays),OFFSET($G12,0,Sp2!DoneDays-Sp2!TrendDays,1,Sp2!TrendDays),G12))</f>
        <v>#N/A</v>
      </c>
      <c r="H11" s="5" t="str">
        <f t="array" ref="H11">IF(TREND(OFFSET($G9,0,Sp2!DoneDays-Sp2!TrendDays,1,Sp2!TrendDays),OFFSET($G12,0,Sp2!DoneDays-Sp2!TrendDays,1,Sp2!TrendDays),H12)&lt;0,"",TREND(OFFSET($G9,0,Sp2!DoneDays-Sp2!TrendDays,1,Sp2!TrendDays),OFFSET($G12,0,Sp2!DoneDays-Sp2!TrendDays,1,Sp2!TrendDays),H12))</f>
        <v>#N/A</v>
      </c>
      <c r="I11" s="5" t="str">
        <f t="array" ref="I11">IF(TREND(OFFSET($G9,0,Sp2!DoneDays-Sp2!TrendDays,1,Sp2!TrendDays),OFFSET($G12,0,Sp2!DoneDays-Sp2!TrendDays,1,Sp2!TrendDays),I12)&lt;0,"",TREND(OFFSET($G9,0,Sp2!DoneDays-Sp2!TrendDays,1,Sp2!TrendDays),OFFSET($G12,0,Sp2!DoneDays-Sp2!TrendDays,1,Sp2!TrendDays),I12))</f>
        <v>#N/A</v>
      </c>
      <c r="J11" s="5" t="str">
        <f t="array" ref="J11">IF(TREND(OFFSET($G9,0,Sp2!DoneDays-Sp2!TrendDays,1,Sp2!TrendDays),OFFSET($G12,0,Sp2!DoneDays-Sp2!TrendDays,1,Sp2!TrendDays),J12)&lt;0,"",TREND(OFFSET($G9,0,Sp2!DoneDays-Sp2!TrendDays,1,Sp2!TrendDays),OFFSET($G12,0,Sp2!DoneDays-Sp2!TrendDays,1,Sp2!TrendDays),J12))</f>
        <v>#N/A</v>
      </c>
      <c r="K11" s="5" t="str">
        <f t="array" ref="K11">IF(TREND(OFFSET($G9,0,Sp2!DoneDays-Sp2!TrendDays,1,Sp2!TrendDays),OFFSET($G12,0,Sp2!DoneDays-Sp2!TrendDays,1,Sp2!TrendDays),K12)&lt;0,"",TREND(OFFSET($G9,0,Sp2!DoneDays-Sp2!TrendDays,1,Sp2!TrendDays),OFFSET($G12,0,Sp2!DoneDays-Sp2!TrendDays,1,Sp2!TrendDays),K12))</f>
        <v>#N/A</v>
      </c>
      <c r="L11" s="5" t="str">
        <f t="array" ref="L11">IF(TREND(OFFSET($G9,0,Sp2!DoneDays-Sp2!TrendDays,1,Sp2!TrendDays),OFFSET($G12,0,Sp2!DoneDays-Sp2!TrendDays,1,Sp2!TrendDays),L12)&lt;0,"",TREND(OFFSET($G9,0,Sp2!DoneDays-Sp2!TrendDays,1,Sp2!TrendDays),OFFSET($G12,0,Sp2!DoneDays-Sp2!TrendDays,1,Sp2!TrendDays),L12))</f>
        <v>#N/A</v>
      </c>
      <c r="M11" s="5" t="str">
        <f t="array" ref="M11">IF(TREND(OFFSET($G9,0,Sp2!DoneDays-Sp2!TrendDays,1,Sp2!TrendDays),OFFSET($G12,0,Sp2!DoneDays-Sp2!TrendDays,1,Sp2!TrendDays),M12)&lt;0,"",TREND(OFFSET($G9,0,Sp2!DoneDays-Sp2!TrendDays,1,Sp2!TrendDays),OFFSET($G12,0,Sp2!DoneDays-Sp2!TrendDays,1,Sp2!TrendDays),M12))</f>
        <v>#N/A</v>
      </c>
      <c r="N11" s="5" t="str">
        <f t="array" ref="N11">IF(TREND(OFFSET($G9,0,Sp2!DoneDays-Sp2!TrendDays,1,Sp2!TrendDays),OFFSET($G12,0,Sp2!DoneDays-Sp2!TrendDays,1,Sp2!TrendDays),N12)&lt;0,"",TREND(OFFSET($G9,0,Sp2!DoneDays-Sp2!TrendDays,1,Sp2!TrendDays),OFFSET($G12,0,Sp2!DoneDays-Sp2!TrendDays,1,Sp2!TrendDays),N12))</f>
        <v>#N/A</v>
      </c>
      <c r="O11" s="5" t="str">
        <f t="array" ref="O11">IF(TREND(OFFSET($G9,0,Sp2!DoneDays-Sp2!TrendDays,1,Sp2!TrendDays),OFFSET($G12,0,Sp2!DoneDays-Sp2!TrendDays,1,Sp2!TrendDays),O12)&lt;0,"",TREND(OFFSET($G9,0,Sp2!DoneDays-Sp2!TrendDays,1,Sp2!TrendDays),OFFSET($G12,0,Sp2!DoneDays-Sp2!TrendDays,1,Sp2!TrendDays),O12))</f>
        <v>#N/A</v>
      </c>
      <c r="P11" s="5" t="str">
        <f t="array" ref="P11">IF(TREND(OFFSET($G9,0,Sp2!DoneDays-Sp2!TrendDays,1,Sp2!TrendDays),OFFSET($G12,0,Sp2!DoneDays-Sp2!TrendDays,1,Sp2!TrendDays),P12)&lt;0,"",TREND(OFFSET($G9,0,Sp2!DoneDays-Sp2!TrendDays,1,Sp2!TrendDays),OFFSET($G12,0,Sp2!DoneDays-Sp2!TrendDays,1,Sp2!TrendDays),P12))</f>
        <v>#N/A</v>
      </c>
      <c r="Q11" s="5" t="str">
        <f t="array" ref="Q11">IF(TREND(OFFSET($G9,0,Sp2!DoneDays-Sp2!TrendDays,1,Sp2!TrendDays),OFFSET($G12,0,Sp2!DoneDays-Sp2!TrendDays,1,Sp2!TrendDays),Q12)&lt;0,"",TREND(OFFSET($G9,0,Sp2!DoneDays-Sp2!TrendDays,1,Sp2!TrendDays),OFFSET($G12,0,Sp2!DoneDays-Sp2!TrendDays,1,Sp2!TrendDays),Q12))</f>
        <v>#N/A</v>
      </c>
      <c r="R11" s="5" t="str">
        <f t="array" ref="R11">IF(TREND(OFFSET($G9,0,Sp2!DoneDays-Sp2!TrendDays,1,Sp2!TrendDays),OFFSET($G12,0,Sp2!DoneDays-Sp2!TrendDays,1,Sp2!TrendDays),R12)&lt;0,"",TREND(OFFSET($G9,0,Sp2!DoneDays-Sp2!TrendDays,1,Sp2!TrendDays),OFFSET($G12,0,Sp2!DoneDays-Sp2!TrendDays,1,Sp2!TrendDays),R12))</f>
        <v>#N/A</v>
      </c>
      <c r="S11" s="5" t="str">
        <f t="array" ref="S11">IF(TREND(OFFSET($G9,0,Sp2!DoneDays-Sp2!TrendDays,1,Sp2!TrendDays),OFFSET($G12,0,Sp2!DoneDays-Sp2!TrendDays,1,Sp2!TrendDays),S12)&lt;0,"",TREND(OFFSET($G9,0,Sp2!DoneDays-Sp2!TrendDays,1,Sp2!TrendDays),OFFSET($G12,0,Sp2!DoneDays-Sp2!TrendDays,1,Sp2!TrendDays),S12))</f>
        <v>#N/A</v>
      </c>
      <c r="T11" s="5" t="str">
        <f t="array" ref="T11">IF(TREND(OFFSET($G9,0,Sp2!DoneDays-Sp2!TrendDays,1,Sp2!TrendDays),OFFSET($G12,0,Sp2!DoneDays-Sp2!TrendDays,1,Sp2!TrendDays),T12)&lt;0,"",TREND(OFFSET($G9,0,Sp2!DoneDays-Sp2!TrendDays,1,Sp2!TrendDays),OFFSET($G12,0,Sp2!DoneDays-Sp2!TrendDays,1,Sp2!TrendDays),T12))</f>
        <v>#N/A</v>
      </c>
      <c r="U11" s="5" t="str">
        <f t="array" ref="U11">IF(TREND(OFFSET($G9,0,Sp2!DoneDays-Sp2!TrendDays,1,Sp2!TrendDays),OFFSET($G12,0,Sp2!DoneDays-Sp2!TrendDays,1,Sp2!TrendDays),U12)&lt;0,"",TREND(OFFSET($G9,0,Sp2!DoneDays-Sp2!TrendDays,1,Sp2!TrendDays),OFFSET($G12,0,Sp2!DoneDays-Sp2!TrendDays,1,Sp2!TrendDays),U12))</f>
        <v>#N/A</v>
      </c>
      <c r="V11" s="5" t="str">
        <f t="array" ref="V11">IF(TREND(OFFSET($G9,0,Sp2!DoneDays-Sp2!TrendDays,1,Sp2!TrendDays),OFFSET($G12,0,Sp2!DoneDays-Sp2!TrendDays,1,Sp2!TrendDays),V12)&lt;0,"",TREND(OFFSET($G9,0,Sp2!DoneDays-Sp2!TrendDays,1,Sp2!TrendDays),OFFSET($G12,0,Sp2!DoneDays-Sp2!TrendDays,1,Sp2!TrendDays),V12))</f>
        <v>#N/A</v>
      </c>
      <c r="W11" s="5" t="str">
        <f t="array" ref="W11">IF(TREND(OFFSET($G9,0,Sp2!DoneDays-Sp2!TrendDays,1,Sp2!TrendDays),OFFSET($G12,0,Sp2!DoneDays-Sp2!TrendDays,1,Sp2!TrendDays),W12)&lt;0,"",TREND(OFFSET($G9,0,Sp2!DoneDays-Sp2!TrendDays,1,Sp2!TrendDays),OFFSET($G12,0,Sp2!DoneDays-Sp2!TrendDays,1,Sp2!TrendDays),W12))</f>
        <v>#N/A</v>
      </c>
      <c r="X11" s="5" t="str">
        <f t="array" ref="X11">IF(TREND(OFFSET($G9,0,Sp2!DoneDays-Sp2!TrendDays,1,Sp2!TrendDays),OFFSET($G12,0,Sp2!DoneDays-Sp2!TrendDays,1,Sp2!TrendDays),X12)&lt;0,"",TREND(OFFSET($G9,0,Sp2!DoneDays-Sp2!TrendDays,1,Sp2!TrendDays),OFFSET($G12,0,Sp2!DoneDays-Sp2!TrendDays,1,Sp2!TrendDays),X12))</f>
        <v>#N/A</v>
      </c>
      <c r="Y11" s="5" t="str">
        <f t="array" ref="Y11">IF(TREND(OFFSET($G9,0,Sp2!DoneDays-Sp2!TrendDays,1,Sp2!TrendDays),OFFSET($G12,0,Sp2!DoneDays-Sp2!TrendDays,1,Sp2!TrendDays),Y12)&lt;0,"",TREND(OFFSET($G9,0,Sp2!DoneDays-Sp2!TrendDays,1,Sp2!TrendDays),OFFSET($G12,0,Sp2!DoneDays-Sp2!TrendDays,1,Sp2!TrendDays),Y12))</f>
        <v>#N/A</v>
      </c>
      <c r="Z11" s="5" t="str">
        <f t="array" ref="Z11">IF(TREND(OFFSET($G9,0,Sp2!DoneDays-Sp2!TrendDays,1,Sp2!TrendDays),OFFSET($G12,0,Sp2!DoneDays-Sp2!TrendDays,1,Sp2!TrendDays),Z12)&lt;0,"",TREND(OFFSET($G9,0,Sp2!DoneDays-Sp2!TrendDays,1,Sp2!TrendDays),OFFSET($G12,0,Sp2!DoneDays-Sp2!TrendDays,1,Sp2!TrendDays),Z12))</f>
        <v>#N/A</v>
      </c>
      <c r="AA11" s="5" t="str">
        <f t="array" ref="AA11">IF(TREND(OFFSET($G9,0,Sp2!DoneDays-Sp2!TrendDays,1,Sp2!TrendDays),OFFSET($G12,0,Sp2!DoneDays-Sp2!TrendDays,1,Sp2!TrendDays),AA12)&lt;0,"",TREND(OFFSET($G9,0,Sp2!DoneDays-Sp2!TrendDays,1,Sp2!TrendDays),OFFSET($G12,0,Sp2!DoneDays-Sp2!TrendDays,1,Sp2!TrendDays),AA12))</f>
        <v>#N/A</v>
      </c>
      <c r="AB11" s="5" t="str">
        <f t="array" ref="AB11">IF(TREND(OFFSET($G9,0,Sp2!DoneDays-Sp2!TrendDays,1,Sp2!TrendDays),OFFSET($G12,0,Sp2!DoneDays-Sp2!TrendDays,1,Sp2!TrendDays),AB12)&lt;0,"",TREND(OFFSET($G9,0,Sp2!DoneDays-Sp2!TrendDays,1,Sp2!TrendDays),OFFSET($G12,0,Sp2!DoneDays-Sp2!TrendDays,1,Sp2!TrendDays),AB12))</f>
        <v>#N/A</v>
      </c>
      <c r="AC11" s="5" t="str">
        <f t="array" ref="AC11">IF(TREND(OFFSET($G9,0,Sp2!DoneDays-Sp2!TrendDays,1,Sp2!TrendDays),OFFSET($G12,0,Sp2!DoneDays-Sp2!TrendDays,1,Sp2!TrendDays),AC12)&lt;0,"",TREND(OFFSET($G9,0,Sp2!DoneDays-Sp2!TrendDays,1,Sp2!TrendDays),OFFSET($G12,0,Sp2!DoneDays-Sp2!TrendDays,1,Sp2!TrendDays),AC12))</f>
        <v>#N/A</v>
      </c>
      <c r="AD11" s="5" t="str">
        <f t="array" ref="AD11">IF(TREND(OFFSET($G9,0,Sp2!DoneDays-Sp2!TrendDays,1,Sp2!TrendDays),OFFSET($G12,0,Sp2!DoneDays-Sp2!TrendDays,1,Sp2!TrendDays),AD12)&lt;0,"",TREND(OFFSET($G9,0,Sp2!DoneDays-Sp2!TrendDays,1,Sp2!TrendDays),OFFSET($G12,0,Sp2!DoneDays-Sp2!TrendDays,1,Sp2!TrendDays),AD12))</f>
        <v>#N/A</v>
      </c>
      <c r="AE11" s="5" t="str">
        <f t="array" ref="AE11">IF(TREND(OFFSET($G9,0,Sp2!DoneDays-Sp2!TrendDays,1,Sp2!TrendDays),OFFSET($G12,0,Sp2!DoneDays-Sp2!TrendDays,1,Sp2!TrendDays),AE12)&lt;0,"",TREND(OFFSET($G9,0,Sp2!DoneDays-Sp2!TrendDays,1,Sp2!TrendDays),OFFSET($G12,0,Sp2!DoneDays-Sp2!TrendDays,1,Sp2!TrendDays),AE12))</f>
        <v>#N/A</v>
      </c>
      <c r="AF11" s="3"/>
      <c r="AG11" s="4"/>
      <c r="AH11" s="4"/>
      <c r="AI11" s="4"/>
      <c r="AJ11" s="4"/>
      <c r="AK11" s="4"/>
      <c r="AL11" s="4"/>
      <c r="AM11" s="4"/>
      <c r="AN11" s="4"/>
      <c r="AO11" s="4"/>
    </row>
    <row r="12" ht="12.75" hidden="1" customHeight="1">
      <c r="A12" s="31" t="s">
        <v>121</v>
      </c>
      <c r="B12" s="3"/>
      <c r="C12" s="3" t="s">
        <v>122</v>
      </c>
      <c r="D12" s="5" t="str">
        <f>IF(Sp2!DoneDays&gt;B9,B9,Sp2!DoneDays)</f>
        <v>1</v>
      </c>
      <c r="E12" s="5"/>
      <c r="F12" s="5"/>
      <c r="G12" s="5" t="str">
        <f>IF(Sp2!DoneDays&gt;E12,E12+1,"")</f>
        <v>1</v>
      </c>
      <c r="H12" s="5">
        <v>2.0</v>
      </c>
      <c r="I12" s="5">
        <v>3.0</v>
      </c>
      <c r="J12" s="5">
        <v>4.0</v>
      </c>
      <c r="K12" s="5">
        <v>5.0</v>
      </c>
      <c r="L12" s="5">
        <v>6.0</v>
      </c>
      <c r="M12" s="5">
        <v>7.0</v>
      </c>
      <c r="N12" s="5">
        <v>8.0</v>
      </c>
      <c r="O12" s="5">
        <v>9.0</v>
      </c>
      <c r="P12" s="5">
        <v>10.0</v>
      </c>
      <c r="Q12" s="5">
        <v>11.0</v>
      </c>
      <c r="R12" s="5">
        <v>12.0</v>
      </c>
      <c r="S12" s="5">
        <v>13.0</v>
      </c>
      <c r="T12" s="5">
        <v>14.0</v>
      </c>
      <c r="U12" s="5">
        <v>15.0</v>
      </c>
      <c r="V12" s="5">
        <v>16.0</v>
      </c>
      <c r="W12" s="5">
        <v>17.0</v>
      </c>
      <c r="X12" s="5">
        <v>18.0</v>
      </c>
      <c r="Y12" s="5">
        <v>19.0</v>
      </c>
      <c r="Z12" s="5">
        <v>20.0</v>
      </c>
      <c r="AA12" s="5">
        <v>21.0</v>
      </c>
      <c r="AB12" s="5">
        <v>22.0</v>
      </c>
      <c r="AC12" s="5">
        <v>23.0</v>
      </c>
      <c r="AD12" s="5">
        <v>24.0</v>
      </c>
      <c r="AE12" s="5">
        <v>25.0</v>
      </c>
      <c r="AF12" s="3"/>
      <c r="AG12" s="4"/>
      <c r="AH12" s="4"/>
      <c r="AI12" s="4"/>
      <c r="AJ12" s="4"/>
      <c r="AK12" s="4"/>
      <c r="AL12" s="4"/>
      <c r="AM12" s="4"/>
      <c r="AN12" s="4"/>
      <c r="AO12" s="4"/>
    </row>
    <row r="13" ht="12.75" customHeight="1">
      <c r="A13" s="55" t="s">
        <v>123</v>
      </c>
      <c r="B13" s="60" t="s">
        <v>19</v>
      </c>
      <c r="C13" s="55" t="s">
        <v>124</v>
      </c>
      <c r="D13" s="55" t="s">
        <v>14</v>
      </c>
      <c r="E13" s="60" t="s">
        <v>125</v>
      </c>
      <c r="F13" s="60" t="s">
        <v>126</v>
      </c>
      <c r="G13" s="60">
        <v>1.0</v>
      </c>
      <c r="H13" s="60" t="str">
        <f t="shared" ref="H13:AE13" si="1">IF($B$8&gt;G13,G13+1,"")</f>
        <v>2</v>
      </c>
      <c r="I13" s="60" t="str">
        <f t="shared" si="1"/>
        <v>3</v>
      </c>
      <c r="J13" s="60" t="str">
        <f t="shared" si="1"/>
        <v>4</v>
      </c>
      <c r="K13" s="60" t="str">
        <f t="shared" si="1"/>
        <v>5</v>
      </c>
      <c r="L13" s="60" t="str">
        <f t="shared" si="1"/>
        <v>6</v>
      </c>
      <c r="M13" s="60" t="str">
        <f t="shared" si="1"/>
        <v>7</v>
      </c>
      <c r="N13" s="60" t="str">
        <f t="shared" si="1"/>
        <v/>
      </c>
      <c r="O13" s="60" t="str">
        <f t="shared" si="1"/>
        <v/>
      </c>
      <c r="P13" s="60" t="str">
        <f t="shared" si="1"/>
        <v/>
      </c>
      <c r="Q13" s="60" t="str">
        <f t="shared" si="1"/>
        <v/>
      </c>
      <c r="R13" s="60" t="str">
        <f t="shared" si="1"/>
        <v/>
      </c>
      <c r="S13" s="60" t="str">
        <f t="shared" si="1"/>
        <v/>
      </c>
      <c r="T13" s="60" t="str">
        <f t="shared" si="1"/>
        <v/>
      </c>
      <c r="U13" s="60" t="str">
        <f t="shared" si="1"/>
        <v/>
      </c>
      <c r="V13" s="60" t="str">
        <f t="shared" si="1"/>
        <v/>
      </c>
      <c r="W13" s="60" t="str">
        <f t="shared" si="1"/>
        <v/>
      </c>
      <c r="X13" s="60" t="str">
        <f t="shared" si="1"/>
        <v/>
      </c>
      <c r="Y13" s="60" t="str">
        <f t="shared" si="1"/>
        <v/>
      </c>
      <c r="Z13" s="60" t="str">
        <f t="shared" si="1"/>
        <v/>
      </c>
      <c r="AA13" s="60" t="str">
        <f t="shared" si="1"/>
        <v/>
      </c>
      <c r="AB13" s="60" t="str">
        <f t="shared" si="1"/>
        <v/>
      </c>
      <c r="AC13" s="60" t="str">
        <f t="shared" si="1"/>
        <v/>
      </c>
      <c r="AD13" s="60" t="str">
        <f t="shared" si="1"/>
        <v/>
      </c>
      <c r="AE13" s="60" t="str">
        <f t="shared" si="1"/>
        <v/>
      </c>
      <c r="AF13" s="12"/>
      <c r="AG13" s="4"/>
      <c r="AH13" s="4"/>
      <c r="AI13" s="4"/>
      <c r="AJ13" s="4"/>
      <c r="AK13" s="4"/>
      <c r="AL13" s="4"/>
      <c r="AM13" s="4"/>
      <c r="AN13" s="4"/>
      <c r="AO13" s="4"/>
    </row>
    <row r="14" ht="12.75" customHeight="1">
      <c r="A14" s="61" t="s">
        <v>142</v>
      </c>
      <c r="B14" s="63">
        <v>2.0</v>
      </c>
      <c r="C14" s="61" t="s">
        <v>135</v>
      </c>
      <c r="D14" s="61" t="s">
        <v>129</v>
      </c>
      <c r="E14" s="63">
        <v>4.0</v>
      </c>
      <c r="F14" s="5"/>
      <c r="G14" s="5"/>
      <c r="H14" s="5"/>
      <c r="I14" s="5"/>
      <c r="J14" s="5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12"/>
      <c r="AG14" s="4"/>
      <c r="AH14" s="4"/>
      <c r="AI14" s="4"/>
      <c r="AJ14" s="4"/>
      <c r="AK14" s="4"/>
      <c r="AL14" s="4"/>
      <c r="AM14" s="4"/>
      <c r="AN14" s="4"/>
      <c r="AO14" s="4"/>
    </row>
    <row r="15" ht="12.75" customHeight="1">
      <c r="A15" s="61" t="s">
        <v>143</v>
      </c>
      <c r="B15" s="63">
        <v>2.0</v>
      </c>
      <c r="C15" s="61" t="s">
        <v>135</v>
      </c>
      <c r="D15" s="61" t="s">
        <v>129</v>
      </c>
      <c r="E15" s="63">
        <v>4.0</v>
      </c>
      <c r="F15" s="5"/>
      <c r="G15" s="5"/>
      <c r="H15" s="5"/>
      <c r="I15" s="5"/>
      <c r="J15" s="5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12"/>
      <c r="AG15" s="4"/>
      <c r="AH15" s="4"/>
      <c r="AI15" s="4"/>
      <c r="AJ15" s="4"/>
      <c r="AK15" s="4"/>
      <c r="AL15" s="4"/>
      <c r="AM15" s="4"/>
      <c r="AN15" s="4"/>
      <c r="AO15" s="4"/>
    </row>
    <row r="16" ht="12.75" customHeight="1">
      <c r="A16" s="61" t="s">
        <v>144</v>
      </c>
      <c r="B16" s="63">
        <v>1.0</v>
      </c>
      <c r="C16" s="61" t="s">
        <v>135</v>
      </c>
      <c r="D16" s="61" t="s">
        <v>129</v>
      </c>
      <c r="E16" s="63">
        <v>4.0</v>
      </c>
      <c r="F16" s="5"/>
      <c r="G16" s="5"/>
      <c r="H16" s="5"/>
      <c r="I16" s="5"/>
      <c r="J16" s="5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12"/>
      <c r="AG16" s="4"/>
      <c r="AH16" s="4"/>
      <c r="AI16" s="4"/>
      <c r="AJ16" s="4"/>
      <c r="AK16" s="4"/>
      <c r="AL16" s="4"/>
      <c r="AM16" s="4"/>
      <c r="AN16" s="4"/>
      <c r="AO16" s="4"/>
    </row>
    <row r="17" ht="12.75" customHeight="1">
      <c r="A17" s="61" t="s">
        <v>145</v>
      </c>
      <c r="B17" s="63">
        <v>1.0</v>
      </c>
      <c r="C17" s="61" t="s">
        <v>135</v>
      </c>
      <c r="D17" s="61" t="s">
        <v>129</v>
      </c>
      <c r="E17" s="63">
        <v>4.0</v>
      </c>
      <c r="F17" s="5"/>
      <c r="G17" s="5"/>
      <c r="H17" s="5"/>
      <c r="I17" s="5"/>
      <c r="J17" s="5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12"/>
      <c r="AG17" s="4"/>
      <c r="AH17" s="4"/>
      <c r="AI17" s="4"/>
      <c r="AJ17" s="4"/>
      <c r="AK17" s="4"/>
      <c r="AL17" s="4"/>
      <c r="AM17" s="4"/>
      <c r="AN17" s="4"/>
      <c r="AO17" s="4"/>
    </row>
    <row r="18" ht="12.75" customHeight="1">
      <c r="A18" s="59" t="s">
        <v>146</v>
      </c>
      <c r="B18" s="26">
        <v>1.0</v>
      </c>
      <c r="C18" s="61" t="s">
        <v>131</v>
      </c>
      <c r="D18" s="59" t="s">
        <v>129</v>
      </c>
      <c r="E18" s="26">
        <v>4.0</v>
      </c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2"/>
      <c r="AG18" s="4"/>
      <c r="AH18" s="4"/>
      <c r="AI18" s="4"/>
      <c r="AJ18" s="4"/>
      <c r="AK18" s="4"/>
      <c r="AL18" s="4"/>
      <c r="AM18" s="4"/>
      <c r="AN18" s="4"/>
      <c r="AO18" s="4"/>
    </row>
    <row r="19" ht="12.75" customHeight="1">
      <c r="A19" s="59" t="s">
        <v>147</v>
      </c>
      <c r="B19" s="26" t="s">
        <v>34</v>
      </c>
      <c r="C19" s="61" t="s">
        <v>135</v>
      </c>
      <c r="D19" s="59" t="s">
        <v>129</v>
      </c>
      <c r="E19" s="26">
        <v>4.0</v>
      </c>
      <c r="F19" s="5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12"/>
      <c r="AG19" s="4"/>
      <c r="AH19" s="4"/>
      <c r="AI19" s="4"/>
      <c r="AJ19" s="4"/>
      <c r="AK19" s="4"/>
      <c r="AL19" s="4"/>
      <c r="AM19" s="4"/>
      <c r="AN19" s="4"/>
      <c r="AO19" s="4"/>
    </row>
    <row r="20" ht="12.75" customHeight="1">
      <c r="A20" s="59" t="s">
        <v>148</v>
      </c>
      <c r="B20" s="26" t="s">
        <v>34</v>
      </c>
      <c r="C20" s="61"/>
      <c r="D20" s="59" t="s">
        <v>129</v>
      </c>
      <c r="E20" s="26">
        <v>4.0</v>
      </c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12"/>
      <c r="AG20" s="4"/>
      <c r="AH20" s="4"/>
      <c r="AI20" s="4"/>
      <c r="AJ20" s="4"/>
      <c r="AK20" s="4"/>
      <c r="AL20" s="4"/>
      <c r="AM20" s="4"/>
      <c r="AN20" s="4"/>
      <c r="AO20" s="4"/>
    </row>
    <row r="21" ht="12.75" customHeight="1">
      <c r="A21" s="59" t="s">
        <v>149</v>
      </c>
      <c r="B21" s="26" t="s">
        <v>34</v>
      </c>
      <c r="C21" s="61"/>
      <c r="D21" s="59" t="s">
        <v>129</v>
      </c>
      <c r="E21" s="26">
        <v>4.0</v>
      </c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12"/>
      <c r="AG21" s="4"/>
      <c r="AH21" s="4"/>
      <c r="AI21" s="4"/>
      <c r="AJ21" s="4"/>
      <c r="AK21" s="4"/>
      <c r="AL21" s="4"/>
      <c r="AM21" s="4"/>
      <c r="AN21" s="4"/>
      <c r="AO21" s="4"/>
    </row>
    <row r="22" ht="12.75" customHeight="1">
      <c r="A22" s="59" t="s">
        <v>150</v>
      </c>
      <c r="B22" s="26" t="s">
        <v>34</v>
      </c>
      <c r="C22" s="61" t="s">
        <v>135</v>
      </c>
      <c r="D22" s="59" t="s">
        <v>129</v>
      </c>
      <c r="E22" s="26">
        <v>4.0</v>
      </c>
      <c r="F22" s="5"/>
      <c r="G22" s="26"/>
      <c r="H22" s="9"/>
      <c r="I22" s="9"/>
      <c r="J22" s="9"/>
      <c r="K22" s="9"/>
      <c r="L22" s="9"/>
      <c r="M22" s="26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12"/>
      <c r="AG22" s="4"/>
      <c r="AH22" s="4"/>
      <c r="AI22" s="4"/>
      <c r="AJ22" s="4"/>
      <c r="AK22" s="4"/>
      <c r="AL22" s="4"/>
      <c r="AM22" s="4"/>
      <c r="AN22" s="4"/>
      <c r="AO22" s="4"/>
    </row>
    <row r="23" ht="12.75" customHeight="1">
      <c r="A23" s="59" t="s">
        <v>151</v>
      </c>
      <c r="B23" s="26">
        <v>7.0</v>
      </c>
      <c r="C23" s="61" t="s">
        <v>135</v>
      </c>
      <c r="D23" s="59" t="s">
        <v>129</v>
      </c>
      <c r="E23" s="26">
        <v>4.0</v>
      </c>
      <c r="F23" s="5"/>
      <c r="G23" s="26"/>
      <c r="H23" s="9"/>
      <c r="I23" s="9"/>
      <c r="J23" s="9"/>
      <c r="K23" s="9"/>
      <c r="L23" s="9"/>
      <c r="M23" s="26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12"/>
      <c r="AG23" s="4"/>
      <c r="AH23" s="4"/>
      <c r="AI23" s="4"/>
      <c r="AJ23" s="4"/>
      <c r="AK23" s="4"/>
      <c r="AL23" s="4"/>
      <c r="AM23" s="4"/>
      <c r="AN23" s="4"/>
      <c r="AO23" s="4"/>
    </row>
    <row r="24" ht="12.75" customHeight="1">
      <c r="A24" s="59" t="s">
        <v>152</v>
      </c>
      <c r="B24" s="26">
        <v>8.0</v>
      </c>
      <c r="C24" s="61" t="s">
        <v>135</v>
      </c>
      <c r="D24" s="59" t="s">
        <v>129</v>
      </c>
      <c r="E24" s="26">
        <v>4.0</v>
      </c>
      <c r="F24" s="5"/>
      <c r="G24" s="26"/>
      <c r="H24" s="9"/>
      <c r="I24" s="9"/>
      <c r="J24" s="9"/>
      <c r="K24" s="9"/>
      <c r="L24" s="9"/>
      <c r="M24" s="26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12"/>
      <c r="AG24" s="4"/>
      <c r="AH24" s="4"/>
      <c r="AI24" s="4"/>
      <c r="AJ24" s="4"/>
      <c r="AK24" s="4"/>
      <c r="AL24" s="4"/>
      <c r="AM24" s="4"/>
      <c r="AN24" s="4"/>
      <c r="AO24" s="4"/>
    </row>
    <row r="25" ht="12.75" customHeight="1">
      <c r="A25" s="59" t="s">
        <v>153</v>
      </c>
      <c r="B25" s="26">
        <v>3.0</v>
      </c>
      <c r="C25" s="61"/>
      <c r="D25" s="59" t="s">
        <v>129</v>
      </c>
      <c r="E25" s="26">
        <v>4.0</v>
      </c>
      <c r="F25" s="5"/>
      <c r="G25" s="26"/>
      <c r="H25" s="9"/>
      <c r="I25" s="9"/>
      <c r="J25" s="9"/>
      <c r="K25" s="9"/>
      <c r="L25" s="9"/>
      <c r="M25" s="26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12"/>
      <c r="AG25" s="4"/>
      <c r="AH25" s="4"/>
      <c r="AI25" s="4"/>
      <c r="AJ25" s="4"/>
      <c r="AK25" s="4"/>
      <c r="AL25" s="4"/>
      <c r="AM25" s="4"/>
      <c r="AN25" s="4"/>
      <c r="AO25" s="4"/>
    </row>
    <row r="26" ht="12.75" customHeight="1">
      <c r="A26" s="59" t="s">
        <v>154</v>
      </c>
      <c r="B26" s="26">
        <v>4.0</v>
      </c>
      <c r="C26" s="61"/>
      <c r="D26" s="59" t="s">
        <v>129</v>
      </c>
      <c r="E26" s="26">
        <v>4.0</v>
      </c>
      <c r="F26" s="5"/>
      <c r="G26" s="26"/>
      <c r="H26" s="9"/>
      <c r="I26" s="9"/>
      <c r="J26" s="9"/>
      <c r="K26" s="9"/>
      <c r="L26" s="9"/>
      <c r="M26" s="26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12"/>
      <c r="AG26" s="4"/>
      <c r="AH26" s="4"/>
      <c r="AI26" s="4"/>
      <c r="AJ26" s="4"/>
      <c r="AK26" s="4"/>
      <c r="AL26" s="4"/>
      <c r="AM26" s="4"/>
      <c r="AN26" s="4"/>
      <c r="AO26" s="4"/>
    </row>
    <row r="27" ht="12.75" customHeight="1">
      <c r="A27" s="59" t="s">
        <v>155</v>
      </c>
      <c r="B27" s="26">
        <v>7.0</v>
      </c>
      <c r="C27" s="61" t="s">
        <v>135</v>
      </c>
      <c r="D27" s="59" t="s">
        <v>129</v>
      </c>
      <c r="E27" s="26">
        <v>4.0</v>
      </c>
      <c r="F27" s="5"/>
      <c r="G27" s="26"/>
      <c r="H27" s="9"/>
      <c r="I27" s="9"/>
      <c r="J27" s="9"/>
      <c r="K27" s="9"/>
      <c r="L27" s="9"/>
      <c r="M27" s="26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12"/>
      <c r="AG27" s="4"/>
      <c r="AH27" s="4"/>
      <c r="AI27" s="4"/>
      <c r="AJ27" s="4"/>
      <c r="AK27" s="4"/>
      <c r="AL27" s="4"/>
      <c r="AM27" s="4"/>
      <c r="AN27" s="4"/>
      <c r="AO27" s="4"/>
    </row>
    <row r="28" ht="12.75" customHeight="1">
      <c r="A28" s="59" t="s">
        <v>156</v>
      </c>
      <c r="B28" s="26">
        <v>8.0</v>
      </c>
      <c r="C28" s="61" t="s">
        <v>135</v>
      </c>
      <c r="D28" s="59" t="s">
        <v>129</v>
      </c>
      <c r="E28" s="26">
        <v>4.0</v>
      </c>
      <c r="F28" s="5"/>
      <c r="G28" s="26"/>
      <c r="H28" s="9"/>
      <c r="I28" s="9"/>
      <c r="J28" s="9"/>
      <c r="K28" s="9"/>
      <c r="L28" s="9"/>
      <c r="M28" s="26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12"/>
      <c r="AG28" s="4"/>
      <c r="AH28" s="4"/>
      <c r="AI28" s="4"/>
      <c r="AJ28" s="4"/>
      <c r="AK28" s="4"/>
      <c r="AL28" s="4"/>
      <c r="AM28" s="4"/>
      <c r="AN28" s="4"/>
      <c r="AO28" s="4"/>
    </row>
    <row r="29" ht="12.75" customHeight="1">
      <c r="A29" s="59" t="s">
        <v>157</v>
      </c>
      <c r="B29" s="26">
        <v>3.0</v>
      </c>
      <c r="C29" s="61"/>
      <c r="D29" s="59" t="s">
        <v>129</v>
      </c>
      <c r="E29" s="26">
        <v>4.0</v>
      </c>
      <c r="F29" s="5"/>
      <c r="G29" s="26"/>
      <c r="H29" s="9"/>
      <c r="I29" s="9"/>
      <c r="J29" s="9"/>
      <c r="K29" s="9"/>
      <c r="L29" s="9"/>
      <c r="M29" s="26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12"/>
      <c r="AG29" s="4"/>
      <c r="AH29" s="4"/>
      <c r="AI29" s="4"/>
      <c r="AJ29" s="4"/>
      <c r="AK29" s="4"/>
      <c r="AL29" s="4"/>
      <c r="AM29" s="4"/>
      <c r="AN29" s="4"/>
      <c r="AO29" s="4"/>
    </row>
    <row r="30" ht="12.75" customHeight="1">
      <c r="A30" s="59" t="s">
        <v>158</v>
      </c>
      <c r="B30" s="26">
        <v>4.0</v>
      </c>
      <c r="C30" s="61"/>
      <c r="D30" s="59" t="s">
        <v>129</v>
      </c>
      <c r="E30" s="26">
        <v>4.0</v>
      </c>
      <c r="F30" s="5"/>
      <c r="G30" s="26"/>
      <c r="H30" s="9"/>
      <c r="I30" s="9"/>
      <c r="J30" s="9"/>
      <c r="K30" s="9"/>
      <c r="L30" s="9"/>
      <c r="M30" s="26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12"/>
      <c r="AG30" s="4"/>
      <c r="AH30" s="4"/>
      <c r="AI30" s="4"/>
      <c r="AJ30" s="4"/>
      <c r="AK30" s="4"/>
      <c r="AL30" s="4"/>
      <c r="AM30" s="4"/>
      <c r="AN30" s="4"/>
      <c r="AO30" s="4"/>
    </row>
    <row r="31" ht="12.75" customHeight="1">
      <c r="A31" s="59"/>
      <c r="B31" s="9"/>
      <c r="C31" s="61"/>
      <c r="D31" s="59"/>
      <c r="E31" s="26"/>
      <c r="F31" s="5"/>
      <c r="G31" s="26"/>
      <c r="H31" s="9"/>
      <c r="I31" s="9"/>
      <c r="J31" s="9"/>
      <c r="K31" s="9"/>
      <c r="L31" s="9"/>
      <c r="M31" s="26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12"/>
      <c r="AG31" s="4"/>
      <c r="AH31" s="4"/>
      <c r="AI31" s="4"/>
      <c r="AJ31" s="4"/>
      <c r="AK31" s="4"/>
      <c r="AL31" s="4"/>
      <c r="AM31" s="4"/>
      <c r="AN31" s="4"/>
      <c r="AO31" s="4"/>
    </row>
    <row r="32" ht="12.75" customHeight="1">
      <c r="A32" s="59"/>
      <c r="B32" s="9"/>
      <c r="C32" s="61"/>
      <c r="D32" s="59"/>
      <c r="E32" s="26"/>
      <c r="F32" s="5"/>
      <c r="G32" s="26"/>
      <c r="H32" s="9"/>
      <c r="I32" s="9"/>
      <c r="J32" s="9"/>
      <c r="K32" s="9"/>
      <c r="L32" s="9"/>
      <c r="M32" s="26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2"/>
      <c r="AG32" s="4"/>
      <c r="AH32" s="4"/>
      <c r="AI32" s="4"/>
      <c r="AJ32" s="4"/>
      <c r="AK32" s="4"/>
      <c r="AL32" s="4"/>
      <c r="AM32" s="4"/>
      <c r="AN32" s="4"/>
      <c r="AO32" s="4"/>
    </row>
    <row r="33" ht="12.75" customHeight="1">
      <c r="A33" s="59"/>
      <c r="B33" s="9"/>
      <c r="C33" s="61"/>
      <c r="D33" s="59"/>
      <c r="E33" s="26"/>
      <c r="F33" s="5"/>
      <c r="G33" s="26"/>
      <c r="H33" s="9"/>
      <c r="I33" s="9"/>
      <c r="J33" s="9"/>
      <c r="K33" s="9"/>
      <c r="L33" s="9"/>
      <c r="M33" s="26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12"/>
      <c r="AG33" s="4"/>
      <c r="AH33" s="4"/>
      <c r="AI33" s="4"/>
      <c r="AJ33" s="4"/>
      <c r="AK33" s="4"/>
      <c r="AL33" s="4"/>
      <c r="AM33" s="4"/>
      <c r="AN33" s="4"/>
      <c r="AO33" s="4"/>
    </row>
    <row r="34" ht="12.75" customHeight="1">
      <c r="A34" s="59"/>
      <c r="B34" s="9"/>
      <c r="C34" s="61"/>
      <c r="D34" s="59"/>
      <c r="E34" s="26"/>
      <c r="F34" s="5"/>
      <c r="G34" s="26"/>
      <c r="H34" s="9"/>
      <c r="I34" s="9"/>
      <c r="J34" s="9"/>
      <c r="K34" s="9"/>
      <c r="L34" s="9"/>
      <c r="M34" s="26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12"/>
      <c r="AG34" s="4"/>
      <c r="AH34" s="4"/>
      <c r="AI34" s="4"/>
      <c r="AJ34" s="4"/>
      <c r="AK34" s="4"/>
      <c r="AL34" s="4"/>
      <c r="AM34" s="4"/>
      <c r="AN34" s="4"/>
      <c r="AO34" s="4"/>
    </row>
    <row r="35" ht="12.75" customHeight="1">
      <c r="A35" s="12"/>
      <c r="B35" s="9"/>
      <c r="C35" s="3"/>
      <c r="D35" s="12"/>
      <c r="E35" s="9"/>
      <c r="F35" s="9"/>
      <c r="G35" s="9" t="str">
        <f t="shared" ref="G35:G39" si="3">IF(OR(G$13="",$E35=""),"",E35)</f>
        <v/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 t="str">
        <f t="shared" ref="AD35:AE35" si="2">IF(OR(AD$13="",$E35=""),"",AC35)</f>
        <v/>
      </c>
      <c r="AE35" s="9" t="str">
        <f t="shared" si="2"/>
        <v/>
      </c>
      <c r="AF35" s="12"/>
      <c r="AG35" s="4"/>
      <c r="AH35" s="4"/>
      <c r="AI35" s="4"/>
      <c r="AJ35" s="4"/>
      <c r="AK35" s="4"/>
      <c r="AL35" s="4"/>
      <c r="AM35" s="4"/>
      <c r="AN35" s="4"/>
      <c r="AO35" s="4"/>
    </row>
    <row r="36" ht="12.75" customHeight="1">
      <c r="A36" s="12"/>
      <c r="B36" s="9"/>
      <c r="C36" s="62"/>
      <c r="D36" s="12"/>
      <c r="E36" s="9"/>
      <c r="F36" s="9"/>
      <c r="G36" s="9" t="str">
        <f t="shared" si="3"/>
        <v/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 t="str">
        <f t="shared" ref="AD36:AE36" si="4">IF(OR(AD$13="",$E36=""),"",AC36)</f>
        <v/>
      </c>
      <c r="AE36" s="9" t="str">
        <f t="shared" si="4"/>
        <v/>
      </c>
      <c r="AF36" s="12"/>
      <c r="AG36" s="4"/>
      <c r="AH36" s="4"/>
      <c r="AI36" s="4"/>
      <c r="AJ36" s="4"/>
      <c r="AK36" s="4"/>
      <c r="AL36" s="4"/>
      <c r="AM36" s="4"/>
      <c r="AN36" s="4"/>
      <c r="AO36" s="4"/>
    </row>
    <row r="37" ht="12.75" customHeight="1">
      <c r="A37" s="12"/>
      <c r="B37" s="9"/>
      <c r="D37" s="12"/>
      <c r="E37" s="9"/>
      <c r="F37" s="9"/>
      <c r="G37" s="9" t="str">
        <f t="shared" si="3"/>
        <v/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 t="str">
        <f t="shared" ref="AD37:AE37" si="5">IF(OR(AD$13="",$E37=""),"",AC37)</f>
        <v/>
      </c>
      <c r="AE37" s="9" t="str">
        <f t="shared" si="5"/>
        <v/>
      </c>
      <c r="AF37" s="12"/>
      <c r="AG37" s="4"/>
      <c r="AH37" s="4"/>
      <c r="AI37" s="4"/>
      <c r="AJ37" s="4"/>
      <c r="AK37" s="4"/>
      <c r="AL37" s="4"/>
      <c r="AM37" s="4"/>
      <c r="AN37" s="4"/>
      <c r="AO37" s="4"/>
    </row>
    <row r="38" ht="12.75" customHeight="1">
      <c r="A38" s="12"/>
      <c r="B38" s="9"/>
      <c r="C38" s="3"/>
      <c r="D38" s="12"/>
      <c r="E38" s="9"/>
      <c r="F38" s="9"/>
      <c r="G38" s="9" t="str">
        <f t="shared" si="3"/>
        <v/>
      </c>
      <c r="H38" s="9" t="str">
        <f t="shared" ref="H38:AE38" si="6">IF(OR(H$13="",$E38=""),"",G38)</f>
        <v/>
      </c>
      <c r="I38" s="9" t="str">
        <f t="shared" si="6"/>
        <v/>
      </c>
      <c r="J38" s="9" t="str">
        <f t="shared" si="6"/>
        <v/>
      </c>
      <c r="K38" s="9" t="str">
        <f t="shared" si="6"/>
        <v/>
      </c>
      <c r="L38" s="9" t="str">
        <f t="shared" si="6"/>
        <v/>
      </c>
      <c r="M38" s="9" t="str">
        <f t="shared" si="6"/>
        <v/>
      </c>
      <c r="N38" s="9" t="str">
        <f t="shared" si="6"/>
        <v/>
      </c>
      <c r="O38" s="9" t="str">
        <f t="shared" si="6"/>
        <v/>
      </c>
      <c r="P38" s="9" t="str">
        <f t="shared" si="6"/>
        <v/>
      </c>
      <c r="Q38" s="9" t="str">
        <f t="shared" si="6"/>
        <v/>
      </c>
      <c r="R38" s="9" t="str">
        <f t="shared" si="6"/>
        <v/>
      </c>
      <c r="S38" s="9" t="str">
        <f t="shared" si="6"/>
        <v/>
      </c>
      <c r="T38" s="9" t="str">
        <f t="shared" si="6"/>
        <v/>
      </c>
      <c r="U38" s="9" t="str">
        <f t="shared" si="6"/>
        <v/>
      </c>
      <c r="V38" s="9" t="str">
        <f t="shared" si="6"/>
        <v/>
      </c>
      <c r="W38" s="9" t="str">
        <f t="shared" si="6"/>
        <v/>
      </c>
      <c r="X38" s="9" t="str">
        <f t="shared" si="6"/>
        <v/>
      </c>
      <c r="Y38" s="9" t="str">
        <f t="shared" si="6"/>
        <v/>
      </c>
      <c r="Z38" s="9" t="str">
        <f t="shared" si="6"/>
        <v/>
      </c>
      <c r="AA38" s="9" t="str">
        <f t="shared" si="6"/>
        <v/>
      </c>
      <c r="AB38" s="9" t="str">
        <f t="shared" si="6"/>
        <v/>
      </c>
      <c r="AC38" s="9" t="str">
        <f t="shared" si="6"/>
        <v/>
      </c>
      <c r="AD38" s="9" t="str">
        <f t="shared" si="6"/>
        <v/>
      </c>
      <c r="AE38" s="9" t="str">
        <f t="shared" si="6"/>
        <v/>
      </c>
      <c r="AF38" s="12"/>
      <c r="AG38" s="4"/>
      <c r="AH38" s="4"/>
      <c r="AI38" s="4"/>
      <c r="AJ38" s="4"/>
      <c r="AK38" s="4"/>
      <c r="AL38" s="4"/>
      <c r="AM38" s="4"/>
      <c r="AN38" s="4"/>
      <c r="AO38" s="4"/>
    </row>
    <row r="39" ht="12.75" customHeight="1">
      <c r="A39" s="12"/>
      <c r="B39" s="9"/>
      <c r="C39" s="3"/>
      <c r="D39" s="12"/>
      <c r="E39" s="9"/>
      <c r="F39" s="9"/>
      <c r="G39" s="9" t="str">
        <f t="shared" si="3"/>
        <v/>
      </c>
      <c r="H39" s="9" t="str">
        <f t="shared" ref="H39:AE39" si="7">IF(OR(H$13="",$E39=""),"",G39)</f>
        <v/>
      </c>
      <c r="I39" s="9" t="str">
        <f t="shared" si="7"/>
        <v/>
      </c>
      <c r="J39" s="9" t="str">
        <f t="shared" si="7"/>
        <v/>
      </c>
      <c r="K39" s="9" t="str">
        <f t="shared" si="7"/>
        <v/>
      </c>
      <c r="L39" s="9" t="str">
        <f t="shared" si="7"/>
        <v/>
      </c>
      <c r="M39" s="9" t="str">
        <f t="shared" si="7"/>
        <v/>
      </c>
      <c r="N39" s="9" t="str">
        <f t="shared" si="7"/>
        <v/>
      </c>
      <c r="O39" s="9" t="str">
        <f t="shared" si="7"/>
        <v/>
      </c>
      <c r="P39" s="9" t="str">
        <f t="shared" si="7"/>
        <v/>
      </c>
      <c r="Q39" s="9" t="str">
        <f t="shared" si="7"/>
        <v/>
      </c>
      <c r="R39" s="9" t="str">
        <f t="shared" si="7"/>
        <v/>
      </c>
      <c r="S39" s="9" t="str">
        <f t="shared" si="7"/>
        <v/>
      </c>
      <c r="T39" s="9" t="str">
        <f t="shared" si="7"/>
        <v/>
      </c>
      <c r="U39" s="9" t="str">
        <f t="shared" si="7"/>
        <v/>
      </c>
      <c r="V39" s="9" t="str">
        <f t="shared" si="7"/>
        <v/>
      </c>
      <c r="W39" s="9" t="str">
        <f t="shared" si="7"/>
        <v/>
      </c>
      <c r="X39" s="9" t="str">
        <f t="shared" si="7"/>
        <v/>
      </c>
      <c r="Y39" s="9" t="str">
        <f t="shared" si="7"/>
        <v/>
      </c>
      <c r="Z39" s="9" t="str">
        <f t="shared" si="7"/>
        <v/>
      </c>
      <c r="AA39" s="9" t="str">
        <f t="shared" si="7"/>
        <v/>
      </c>
      <c r="AB39" s="9" t="str">
        <f t="shared" si="7"/>
        <v/>
      </c>
      <c r="AC39" s="9" t="str">
        <f t="shared" si="7"/>
        <v/>
      </c>
      <c r="AD39" s="9" t="str">
        <f t="shared" si="7"/>
        <v/>
      </c>
      <c r="AE39" s="9" t="str">
        <f t="shared" si="7"/>
        <v/>
      </c>
      <c r="AF39" s="12"/>
      <c r="AG39" s="4"/>
      <c r="AH39" s="4"/>
      <c r="AI39" s="4"/>
      <c r="AJ39" s="4"/>
      <c r="AK39" s="4"/>
      <c r="AL39" s="4"/>
      <c r="AM39" s="4"/>
      <c r="AN39" s="4"/>
      <c r="AO39" s="4"/>
    </row>
    <row r="40" ht="12.75" customHeight="1">
      <c r="A40" s="6"/>
      <c r="B40" s="9"/>
      <c r="C40" s="3"/>
      <c r="D40" s="12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 t="str">
        <f t="shared" ref="AD40:AE40" si="8">IF(OR(AD$13="",$E40=""),"",AC40)</f>
        <v/>
      </c>
      <c r="AE40" s="9" t="str">
        <f t="shared" si="8"/>
        <v/>
      </c>
      <c r="AF40" s="12"/>
      <c r="AG40" s="4"/>
      <c r="AH40" s="4"/>
      <c r="AI40" s="4"/>
      <c r="AJ40" s="4"/>
      <c r="AK40" s="4"/>
      <c r="AL40" s="4"/>
      <c r="AM40" s="4"/>
      <c r="AN40" s="4"/>
      <c r="AO40" s="4"/>
    </row>
    <row r="41" ht="12.75" customHeight="1">
      <c r="A41" s="6"/>
      <c r="B41" s="9"/>
      <c r="C41" s="3"/>
      <c r="D41" s="12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 t="str">
        <f t="shared" ref="AD41:AE41" si="9">IF(OR(AD$13="",$E41=""),"",AC41)</f>
        <v/>
      </c>
      <c r="AE41" s="9" t="str">
        <f t="shared" si="9"/>
        <v/>
      </c>
      <c r="AF41" s="12"/>
      <c r="AG41" s="4"/>
      <c r="AH41" s="4"/>
      <c r="AI41" s="4"/>
      <c r="AJ41" s="4"/>
      <c r="AK41" s="4"/>
      <c r="AL41" s="4"/>
      <c r="AM41" s="4"/>
      <c r="AN41" s="4"/>
      <c r="AO41" s="4"/>
    </row>
    <row r="42" ht="12.75" customHeight="1">
      <c r="A42" s="6"/>
      <c r="B42" s="9"/>
      <c r="C42" s="3"/>
      <c r="D42" s="12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 t="str">
        <f t="shared" ref="AD42:AE42" si="10">IF(OR(AD$13="",$E42=""),"",AC42)</f>
        <v/>
      </c>
      <c r="AE42" s="9" t="str">
        <f t="shared" si="10"/>
        <v/>
      </c>
      <c r="AF42" s="12"/>
      <c r="AG42" s="4"/>
      <c r="AH42" s="4"/>
      <c r="AI42" s="4"/>
      <c r="AJ42" s="4"/>
      <c r="AK42" s="4"/>
      <c r="AL42" s="4"/>
      <c r="AM42" s="4"/>
      <c r="AN42" s="4"/>
      <c r="AO42" s="4"/>
    </row>
    <row r="43" ht="12.75" customHeight="1">
      <c r="A43" s="6"/>
      <c r="B43" s="9"/>
      <c r="C43" s="3"/>
      <c r="D43" s="12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 t="str">
        <f t="shared" ref="AD43:AE43" si="11">IF(OR(AD$13="",$E43=""),"",AC43)</f>
        <v/>
      </c>
      <c r="AE43" s="9" t="str">
        <f t="shared" si="11"/>
        <v/>
      </c>
      <c r="AF43" s="12"/>
      <c r="AG43" s="4"/>
      <c r="AH43" s="4"/>
      <c r="AI43" s="4"/>
      <c r="AJ43" s="4"/>
      <c r="AK43" s="4"/>
      <c r="AL43" s="4"/>
      <c r="AM43" s="4"/>
      <c r="AN43" s="4"/>
      <c r="AO43" s="4"/>
    </row>
    <row r="44" ht="12.75" customHeight="1">
      <c r="A44" s="6"/>
      <c r="B44" s="9"/>
      <c r="C44" s="3"/>
      <c r="D44" s="12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 t="str">
        <f t="shared" ref="AD44:AE44" si="12">IF(OR(AD$13="",$E44=""),"",AC44)</f>
        <v/>
      </c>
      <c r="AE44" s="9" t="str">
        <f t="shared" si="12"/>
        <v/>
      </c>
      <c r="AF44" s="12"/>
      <c r="AG44" s="4"/>
      <c r="AH44" s="4"/>
      <c r="AI44" s="4"/>
      <c r="AJ44" s="4"/>
      <c r="AK44" s="4"/>
      <c r="AL44" s="4"/>
      <c r="AM44" s="4"/>
      <c r="AN44" s="4"/>
      <c r="AO44" s="4"/>
    </row>
    <row r="45" ht="12.75" customHeight="1">
      <c r="A45" s="6"/>
      <c r="B45" s="9"/>
      <c r="C45" s="3"/>
      <c r="D45" s="12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 t="str">
        <f t="shared" ref="AD45:AE45" si="13">IF(OR(AD$13="",$E45=""),"",AC45)</f>
        <v/>
      </c>
      <c r="AE45" s="9" t="str">
        <f t="shared" si="13"/>
        <v/>
      </c>
      <c r="AF45" s="12"/>
      <c r="AG45" s="4"/>
      <c r="AH45" s="4"/>
      <c r="AI45" s="4"/>
      <c r="AJ45" s="4"/>
      <c r="AK45" s="4"/>
      <c r="AL45" s="4"/>
      <c r="AM45" s="4"/>
      <c r="AN45" s="4"/>
      <c r="AO45" s="4"/>
    </row>
    <row r="46" ht="12.75" customHeight="1">
      <c r="A46" s="6"/>
      <c r="B46" s="9"/>
      <c r="C46" s="3"/>
      <c r="D46" s="12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12"/>
      <c r="AG46" s="4"/>
      <c r="AH46" s="4"/>
      <c r="AI46" s="4"/>
      <c r="AJ46" s="4"/>
      <c r="AK46" s="4"/>
      <c r="AL46" s="4"/>
      <c r="AM46" s="4"/>
      <c r="AN46" s="4"/>
      <c r="AO46" s="4"/>
    </row>
    <row r="47" ht="12.75" customHeight="1">
      <c r="A47" s="6"/>
      <c r="B47" s="9"/>
      <c r="C47" s="3"/>
      <c r="D47" s="12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 t="str">
        <f t="shared" ref="AD47:AE47" si="14">IF(OR(AD$13="",$E47=""),"",AC47)</f>
        <v/>
      </c>
      <c r="AE47" s="9" t="str">
        <f t="shared" si="14"/>
        <v/>
      </c>
      <c r="AF47" s="12"/>
      <c r="AG47" s="4"/>
      <c r="AH47" s="4"/>
      <c r="AI47" s="4"/>
      <c r="AJ47" s="4"/>
      <c r="AK47" s="4"/>
      <c r="AL47" s="4"/>
      <c r="AM47" s="4"/>
      <c r="AN47" s="4"/>
      <c r="AO47" s="4"/>
    </row>
    <row r="48" ht="12.75" customHeight="1">
      <c r="A48" s="6"/>
      <c r="B48" s="9"/>
      <c r="C48" s="3"/>
      <c r="D48" s="12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str">
        <f t="shared" ref="AD48:AE48" si="15">IF(OR(AD$13="",$E48=""),"",AC48)</f>
        <v/>
      </c>
      <c r="AE48" s="9" t="str">
        <f t="shared" si="15"/>
        <v/>
      </c>
      <c r="AF48" s="12"/>
      <c r="AG48" s="4"/>
      <c r="AH48" s="4"/>
      <c r="AI48" s="4"/>
      <c r="AJ48" s="4"/>
      <c r="AK48" s="4"/>
      <c r="AL48" s="4"/>
      <c r="AM48" s="4"/>
      <c r="AN48" s="4"/>
      <c r="AO48" s="4"/>
    </row>
    <row r="49" ht="12.75" customHeight="1">
      <c r="A49" s="6"/>
      <c r="B49" s="9"/>
      <c r="C49" s="3"/>
      <c r="D49" s="12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 t="str">
        <f t="shared" ref="AD49:AE49" si="16">IF(OR(AD$13="",$E49=""),"",AC49)</f>
        <v/>
      </c>
      <c r="AE49" s="9" t="str">
        <f t="shared" si="16"/>
        <v/>
      </c>
      <c r="AF49" s="12"/>
      <c r="AG49" s="4"/>
      <c r="AH49" s="4"/>
      <c r="AI49" s="4"/>
      <c r="AJ49" s="4"/>
      <c r="AK49" s="4"/>
      <c r="AL49" s="4"/>
      <c r="AM49" s="4"/>
      <c r="AN49" s="4"/>
      <c r="AO49" s="4"/>
    </row>
    <row r="50" ht="12.75" customHeight="1">
      <c r="A50" s="6"/>
      <c r="B50" s="9"/>
      <c r="C50" s="3"/>
      <c r="D50" s="12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 t="str">
        <f t="shared" ref="AD50:AE50" si="17">IF(OR(AD$13="",$E50=""),"",AC50)</f>
        <v/>
      </c>
      <c r="AE50" s="9" t="str">
        <f t="shared" si="17"/>
        <v/>
      </c>
      <c r="AF50" s="12"/>
      <c r="AG50" s="4"/>
      <c r="AH50" s="4"/>
      <c r="AI50" s="4"/>
      <c r="AJ50" s="4"/>
      <c r="AK50" s="4"/>
      <c r="AL50" s="4"/>
      <c r="AM50" s="4"/>
      <c r="AN50" s="4"/>
      <c r="AO50" s="4"/>
    </row>
    <row r="51" ht="12.75" customHeight="1">
      <c r="A51" s="6"/>
      <c r="B51" s="9"/>
      <c r="C51" s="3"/>
      <c r="D51" s="12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 t="str">
        <f t="shared" ref="AD51:AE51" si="18">IF(OR(AD$13="",$E51=""),"",AC51)</f>
        <v/>
      </c>
      <c r="AE51" s="9" t="str">
        <f t="shared" si="18"/>
        <v/>
      </c>
      <c r="AF51" s="12"/>
      <c r="AG51" s="4"/>
      <c r="AH51" s="4"/>
      <c r="AI51" s="4"/>
      <c r="AJ51" s="4"/>
      <c r="AK51" s="4"/>
      <c r="AL51" s="4"/>
      <c r="AM51" s="4"/>
      <c r="AN51" s="4"/>
      <c r="AO51" s="4"/>
    </row>
    <row r="52" ht="12.75" customHeight="1">
      <c r="A52" s="6"/>
      <c r="B52" s="9"/>
      <c r="C52" s="3"/>
      <c r="D52" s="12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 t="str">
        <f t="shared" ref="AD52:AE52" si="19">IF(OR(AD$13="",$E52=""),"",AC52)</f>
        <v/>
      </c>
      <c r="AE52" s="9" t="str">
        <f t="shared" si="19"/>
        <v/>
      </c>
      <c r="AF52" s="12"/>
      <c r="AG52" s="4"/>
      <c r="AH52" s="4"/>
      <c r="AI52" s="4"/>
      <c r="AJ52" s="4"/>
      <c r="AK52" s="4"/>
      <c r="AL52" s="4"/>
      <c r="AM52" s="4"/>
      <c r="AN52" s="4"/>
      <c r="AO52" s="4"/>
    </row>
    <row r="53" ht="12.75" customHeight="1">
      <c r="A53" s="6"/>
      <c r="B53" s="9"/>
      <c r="C53" s="3"/>
      <c r="D53" s="12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 t="str">
        <f t="shared" ref="AD53:AE53" si="20">IF(OR(AD$13="",$E53=""),"",AC53)</f>
        <v/>
      </c>
      <c r="AE53" s="9" t="str">
        <f t="shared" si="20"/>
        <v/>
      </c>
      <c r="AF53" s="12"/>
      <c r="AG53" s="4"/>
      <c r="AH53" s="4"/>
      <c r="AI53" s="4"/>
      <c r="AJ53" s="4"/>
      <c r="AK53" s="4"/>
      <c r="AL53" s="4"/>
      <c r="AM53" s="4"/>
      <c r="AN53" s="4"/>
      <c r="AO53" s="4"/>
    </row>
    <row r="54" ht="12.75" customHeight="1">
      <c r="A54" s="6"/>
      <c r="B54" s="9"/>
      <c r="C54" s="3"/>
      <c r="D54" s="12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 t="str">
        <f t="shared" ref="AD54:AE54" si="21">IF(OR(AD$13="",$E54=""),"",AC54)</f>
        <v/>
      </c>
      <c r="AE54" s="9" t="str">
        <f t="shared" si="21"/>
        <v/>
      </c>
      <c r="AF54" s="12"/>
      <c r="AG54" s="4"/>
      <c r="AH54" s="4"/>
      <c r="AI54" s="4"/>
      <c r="AJ54" s="4"/>
      <c r="AK54" s="4"/>
      <c r="AL54" s="4"/>
      <c r="AM54" s="4"/>
      <c r="AN54" s="4"/>
      <c r="AO54" s="4"/>
    </row>
    <row r="55" ht="12.75" customHeight="1">
      <c r="A55" s="6"/>
      <c r="B55" s="9"/>
      <c r="C55" s="3"/>
      <c r="D55" s="12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 t="str">
        <f t="shared" ref="AD55:AE55" si="22">IF(OR(AD$13="",$E55=""),"",AC55)</f>
        <v/>
      </c>
      <c r="AE55" s="9" t="str">
        <f t="shared" si="22"/>
        <v/>
      </c>
      <c r="AF55" s="12"/>
      <c r="AG55" s="4"/>
      <c r="AH55" s="4"/>
      <c r="AI55" s="4"/>
      <c r="AJ55" s="4"/>
      <c r="AK55" s="4"/>
      <c r="AL55" s="4"/>
      <c r="AM55" s="4"/>
      <c r="AN55" s="4"/>
      <c r="AO55" s="4"/>
    </row>
    <row r="56" ht="12.75" customHeight="1">
      <c r="A56" s="6"/>
      <c r="B56" s="9"/>
      <c r="C56" s="3"/>
      <c r="D56" s="12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12"/>
      <c r="AG56" s="4"/>
      <c r="AH56" s="4"/>
      <c r="AI56" s="4"/>
      <c r="AJ56" s="4"/>
      <c r="AK56" s="4"/>
      <c r="AL56" s="4"/>
      <c r="AM56" s="4"/>
      <c r="AN56" s="4"/>
      <c r="AO56" s="4"/>
    </row>
    <row r="57" ht="12.75" customHeight="1">
      <c r="A57" s="6"/>
      <c r="B57" s="9"/>
      <c r="C57" s="3"/>
      <c r="D57" s="12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 t="str">
        <f t="shared" ref="AD57:AE57" si="23">IF(OR(AD$13="",$E57=""),"",AC57)</f>
        <v/>
      </c>
      <c r="AE57" s="9" t="str">
        <f t="shared" si="23"/>
        <v/>
      </c>
      <c r="AF57" s="12"/>
      <c r="AG57" s="4"/>
      <c r="AH57" s="4"/>
      <c r="AI57" s="4"/>
      <c r="AJ57" s="4"/>
      <c r="AK57" s="4"/>
      <c r="AL57" s="4"/>
      <c r="AM57" s="4"/>
      <c r="AN57" s="4"/>
      <c r="AO57" s="4"/>
    </row>
    <row r="58" ht="12.75" customHeight="1">
      <c r="A58" s="6"/>
      <c r="B58" s="9"/>
      <c r="C58" s="3"/>
      <c r="D58" s="12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 t="str">
        <f t="shared" ref="AD58:AE58" si="24">IF(OR(AD$13="",$E58=""),"",AC58)</f>
        <v/>
      </c>
      <c r="AE58" s="9" t="str">
        <f t="shared" si="24"/>
        <v/>
      </c>
      <c r="AF58" s="12"/>
      <c r="AG58" s="4"/>
      <c r="AH58" s="4"/>
      <c r="AI58" s="4"/>
      <c r="AJ58" s="4"/>
      <c r="AK58" s="4"/>
      <c r="AL58" s="4"/>
      <c r="AM58" s="4"/>
      <c r="AN58" s="4"/>
      <c r="AO58" s="4"/>
    </row>
    <row r="59" ht="12.75" customHeight="1">
      <c r="A59" s="6"/>
      <c r="B59" s="9"/>
      <c r="C59" s="3"/>
      <c r="D59" s="12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 t="str">
        <f t="shared" ref="AD59:AE59" si="25">IF(OR(AD$13="",$E59=""),"",AC59)</f>
        <v/>
      </c>
      <c r="AE59" s="9" t="str">
        <f t="shared" si="25"/>
        <v/>
      </c>
      <c r="AF59" s="12"/>
      <c r="AG59" s="4"/>
      <c r="AH59" s="4"/>
      <c r="AI59" s="4"/>
      <c r="AJ59" s="4"/>
      <c r="AK59" s="4"/>
      <c r="AL59" s="4"/>
      <c r="AM59" s="4"/>
      <c r="AN59" s="4"/>
      <c r="AO59" s="4"/>
    </row>
    <row r="60" ht="12.75" customHeight="1">
      <c r="A60" s="6"/>
      <c r="B60" s="9"/>
      <c r="C60" s="3"/>
      <c r="D60" s="12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 t="str">
        <f t="shared" ref="AD60:AE60" si="26">IF(OR(AD$13="",$E60=""),"",AC60)</f>
        <v/>
      </c>
      <c r="AE60" s="9" t="str">
        <f t="shared" si="26"/>
        <v/>
      </c>
      <c r="AF60" s="12"/>
      <c r="AG60" s="4"/>
      <c r="AH60" s="4"/>
      <c r="AI60" s="4"/>
      <c r="AJ60" s="4"/>
      <c r="AK60" s="4"/>
      <c r="AL60" s="4"/>
      <c r="AM60" s="4"/>
      <c r="AN60" s="4"/>
      <c r="AO60" s="4"/>
    </row>
    <row r="61" ht="12.75" customHeight="1">
      <c r="A61" s="6"/>
      <c r="B61" s="9"/>
      <c r="C61" s="3"/>
      <c r="D61" s="12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 t="str">
        <f t="shared" ref="AD61:AE61" si="27">IF(OR(AD$13="",$E61=""),"",AC61)</f>
        <v/>
      </c>
      <c r="AE61" s="9" t="str">
        <f t="shared" si="27"/>
        <v/>
      </c>
      <c r="AF61" s="12"/>
      <c r="AG61" s="4"/>
      <c r="AH61" s="4"/>
      <c r="AI61" s="4"/>
      <c r="AJ61" s="4"/>
      <c r="AK61" s="4"/>
      <c r="AL61" s="4"/>
      <c r="AM61" s="4"/>
      <c r="AN61" s="4"/>
      <c r="AO61" s="4"/>
    </row>
    <row r="62" ht="12.75" customHeight="1">
      <c r="A62" s="12"/>
      <c r="B62" s="9"/>
      <c r="C62" s="3"/>
      <c r="D62" s="12" t="str">
        <f>IF(A62&lt;&gt;"","Planned","")</f>
        <v/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12"/>
      <c r="AG62" s="4"/>
      <c r="AH62" s="4"/>
      <c r="AI62" s="4"/>
      <c r="AJ62" s="4"/>
      <c r="AK62" s="4"/>
      <c r="AL62" s="4"/>
      <c r="AM62" s="4"/>
      <c r="AN62" s="4"/>
      <c r="AO62" s="4"/>
    </row>
    <row r="63" ht="12.75" customHeight="1">
      <c r="A63" s="12"/>
      <c r="B63" s="9"/>
      <c r="C63" s="3"/>
      <c r="D63" s="12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12"/>
      <c r="AG63" s="4"/>
      <c r="AH63" s="4"/>
      <c r="AI63" s="4"/>
      <c r="AJ63" s="4"/>
      <c r="AK63" s="4"/>
      <c r="AL63" s="4"/>
      <c r="AM63" s="4"/>
      <c r="AN63" s="4"/>
      <c r="AO63" s="4"/>
    </row>
    <row r="64" ht="12.75" customHeight="1">
      <c r="A64" s="12"/>
      <c r="B64" s="9"/>
      <c r="C64" s="12"/>
      <c r="D64" s="12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12"/>
      <c r="AG64" s="4"/>
      <c r="AH64" s="4"/>
      <c r="AI64" s="4"/>
      <c r="AJ64" s="4"/>
      <c r="AK64" s="4"/>
      <c r="AL64" s="4"/>
      <c r="AM64" s="4"/>
      <c r="AN64" s="4"/>
      <c r="AO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</row>
  </sheetData>
  <autoFilter ref="$A$13:$AE$31"/>
  <mergeCells count="1">
    <mergeCell ref="C36:C37"/>
  </mergeCells>
  <conditionalFormatting sqref="A14:B56 C14:C36 D14:AE56 C38:C56">
    <cfRule type="expression" dxfId="6" priority="1">
      <formula>$D14="Done"</formula>
    </cfRule>
  </conditionalFormatting>
  <conditionalFormatting sqref="A14:B56 C14:C36 D14:AE56 C38:C56">
    <cfRule type="expression" dxfId="4" priority="2">
      <formula>$D14="Ongoing"</formula>
    </cfRule>
  </conditionalFormatting>
  <dataValidations>
    <dataValidation type="list" allowBlank="1" showInputMessage="1" prompt=" - " sqref="D2:D7 D14:D62">
      <formula1>"Planned,Ongoing,Done"</formula1>
    </dataValidation>
  </dataValidations>
  <drawing r:id="rId2"/>
  <legacyDrawing r:id="rId3"/>
</worksheet>
</file>